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2023 IRP\3 - Assumptions\3 - DSM\2 - Energy Efficiency\Plexos Inputs\"/>
    </mc:Choice>
  </mc:AlternateContent>
  <xr:revisionPtr revIDLastSave="0" documentId="13_ncr:1_{C605C04A-0024-43E6-B174-06868901D7AF}" xr6:coauthVersionLast="47" xr6:coauthVersionMax="47" xr10:uidLastSave="{00000000-0000-0000-0000-000000000000}"/>
  <bookViews>
    <workbookView xWindow="-41388" yWindow="-108" windowWidth="41496" windowHeight="16896" tabRatio="809" firstSheet="1" activeTab="1" xr2:uid="{00000000-000D-0000-FFFF-FFFF00000000}"/>
  </bookViews>
  <sheets>
    <sheet name="Data - IRP bundle (NO Adjustmen" sheetId="66" state="hidden" r:id="rId1"/>
    <sheet name="PLEXOS Max Capacity Potential" sheetId="68" r:id="rId2"/>
    <sheet name="PLEXOS VO&amp;M Inputs" sheetId="29" r:id="rId3"/>
    <sheet name="PLEXOS Units Built" sheetId="30" r:id="rId4"/>
    <sheet name="PLEXOS Project Start Date" sheetId="51" r:id="rId5"/>
    <sheet name="PLEXOS MaxCapacity" sheetId="58" r:id="rId6"/>
    <sheet name="PLEXOS Firm Capacity" sheetId="60" state="hidden" r:id="rId7"/>
    <sheet name="2024-2025 Planned Bundles" sheetId="67" r:id="rId8"/>
    <sheet name="Capacity by State" sheetId="53" r:id="rId9"/>
    <sheet name="Tables" sheetId="14" r:id="rId10"/>
    <sheet name="2017 DSM Plan" sheetId="55" state="hidden" r:id="rId11"/>
    <sheet name="Summer PCF" sheetId="32" state="hidden" r:id="rId12"/>
    <sheet name="Winter PCF" sheetId="50" state="hidden" r:id="rId13"/>
    <sheet name="Average Energy" sheetId="34" state="hidden" r:id="rId14"/>
    <sheet name="Check against Avg Energy" sheetId="56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13" hidden="1">'Average Energy'!$A$4:$AA$167</definedName>
    <definedName name="_xlnm._FilterDatabase" localSheetId="0" hidden="1">'Data - IRP bundle (NO Adjustmen'!$A$1:$O$3251</definedName>
    <definedName name="_xlnm._FilterDatabase" localSheetId="6" hidden="1">'PLEXOS Firm Capacity'!$B$7:$AF$385</definedName>
    <definedName name="_xlnm._FilterDatabase" localSheetId="1" hidden="1">'PLEXOS Max Capacity Potential'!#REF!</definedName>
    <definedName name="_xlnm._FilterDatabase" localSheetId="5" hidden="1">'PLEXOS MaxCapacity'!$A$2:$O$180</definedName>
    <definedName name="_xlnm._FilterDatabase" localSheetId="3" hidden="1">'PLEXOS Units Built'!#REF!</definedName>
    <definedName name="_xlnm._FilterDatabase" localSheetId="2" hidden="1">'PLEXOS VO&amp;M Inputs'!$C$7:$AC$132</definedName>
    <definedName name="_xlnm._FilterDatabase" localSheetId="11" hidden="1">'Summer PCF'!$A$3:$K$219</definedName>
    <definedName name="_xlnm._FilterDatabase" localSheetId="12" hidden="1">'Winter PCF'!$A$3:$E$192</definedName>
    <definedName name="Abrev_TBL">Tables!$B$2:$C$7</definedName>
    <definedName name="Gross_Up">'Summer PCF'!$N$1</definedName>
    <definedName name="NPV_Rate">'[1]Market Value'!$B$2</definedName>
    <definedName name="_xlnm.Print_Area" localSheetId="0">'Data - IRP bundle (NO Adjustmen'!#REF!,'Data - IRP bundle (NO Adjustmen'!#REF!</definedName>
    <definedName name="ResourceData_Columns">#REF!</definedName>
    <definedName name="ResourceDescriptions">#REF!</definedName>
    <definedName name="resourceName">#REF!</definedName>
    <definedName name="Scenario">'PLEXOS VO&amp;M Inputs'!$C$2</definedName>
    <definedName name="StartYear">'Capacity by State'!$I$5</definedName>
    <definedName name="TBL_Bubbles">Tables!$A$2:$C$7</definedName>
    <definedName name="TblCapacityPlanningFct" localSheetId="12">'Winter PCF'!$E$3:$E$277</definedName>
    <definedName name="TblCapacityPlanningFctWinter">'Winter PCF'!$E$3:$E$192</definedName>
  </definedNames>
  <calcPr calcId="191029" calcMode="manual"/>
  <pivotCaches>
    <pivotCache cacheId="0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68" l="1"/>
  <c r="C6" i="68"/>
  <c r="D6" i="68"/>
  <c r="E6" i="68"/>
  <c r="F6" i="68"/>
  <c r="G6" i="68"/>
  <c r="H6" i="68"/>
  <c r="I6" i="68"/>
  <c r="J6" i="68"/>
  <c r="K6" i="68"/>
  <c r="L6" i="68"/>
  <c r="M6" i="68"/>
  <c r="N6" i="68"/>
  <c r="O6" i="68"/>
  <c r="P6" i="68"/>
  <c r="Q6" i="68"/>
  <c r="R6" i="68"/>
  <c r="S6" i="68"/>
  <c r="T6" i="68"/>
  <c r="U6" i="68"/>
  <c r="V6" i="68"/>
  <c r="W6" i="68"/>
  <c r="X6" i="68"/>
  <c r="Y6" i="68"/>
  <c r="Z6" i="68"/>
  <c r="AA6" i="68"/>
  <c r="AB6" i="68"/>
  <c r="AC6" i="68"/>
  <c r="AD6" i="68"/>
  <c r="AE6" i="68"/>
  <c r="AF6" i="68"/>
  <c r="AG6" i="68"/>
  <c r="AH6" i="68"/>
  <c r="AI6" i="68"/>
  <c r="AJ6" i="68"/>
  <c r="AK6" i="68"/>
  <c r="AL6" i="68"/>
  <c r="AM6" i="68"/>
  <c r="AN6" i="68"/>
  <c r="AO6" i="68"/>
  <c r="AP6" i="68"/>
  <c r="AQ6" i="68"/>
  <c r="AR6" i="68"/>
  <c r="AS6" i="68"/>
  <c r="AT6" i="68"/>
  <c r="AU6" i="68"/>
  <c r="AV6" i="68"/>
  <c r="AW6" i="68"/>
  <c r="AX6" i="68"/>
  <c r="AY6" i="68"/>
  <c r="AZ6" i="68"/>
  <c r="BA6" i="68"/>
  <c r="BB6" i="68"/>
  <c r="BC6" i="68"/>
  <c r="BD6" i="68"/>
  <c r="BE6" i="68"/>
  <c r="BF6" i="68"/>
  <c r="BG6" i="68"/>
  <c r="BH6" i="68"/>
  <c r="BI6" i="68"/>
  <c r="BJ6" i="68"/>
  <c r="BK6" i="68"/>
  <c r="BL6" i="68"/>
  <c r="BM6" i="68"/>
  <c r="BN6" i="68"/>
  <c r="BO6" i="68"/>
  <c r="BP6" i="68"/>
  <c r="BQ6" i="68"/>
  <c r="BR6" i="68"/>
  <c r="BS6" i="68"/>
  <c r="BT6" i="68"/>
  <c r="BU6" i="68"/>
  <c r="BV6" i="68"/>
  <c r="BW6" i="68"/>
  <c r="BX6" i="68"/>
  <c r="BY6" i="68"/>
  <c r="BZ6" i="68"/>
  <c r="CA6" i="68"/>
  <c r="CB6" i="68"/>
  <c r="CC6" i="68"/>
  <c r="CD6" i="68"/>
  <c r="CE6" i="68"/>
  <c r="CF6" i="68"/>
  <c r="CG6" i="68"/>
  <c r="CH6" i="68"/>
  <c r="CI6" i="68"/>
  <c r="CJ6" i="68"/>
  <c r="CK6" i="68"/>
  <c r="CL6" i="68"/>
  <c r="CM6" i="68"/>
  <c r="CN6" i="68"/>
  <c r="CO6" i="68"/>
  <c r="CP6" i="68"/>
  <c r="CQ6" i="68"/>
  <c r="CR6" i="68"/>
  <c r="CS6" i="68"/>
  <c r="CT6" i="68"/>
  <c r="CU6" i="68"/>
  <c r="CV6" i="68"/>
  <c r="CW6" i="68"/>
  <c r="CX6" i="68"/>
  <c r="CY6" i="68"/>
  <c r="CZ6" i="68"/>
  <c r="DA6" i="68"/>
  <c r="DB6" i="68"/>
  <c r="DC6" i="68"/>
  <c r="DD6" i="68"/>
  <c r="DE6" i="68"/>
  <c r="DF6" i="68"/>
  <c r="DG6" i="68"/>
  <c r="DH6" i="68"/>
  <c r="DI6" i="68"/>
  <c r="DJ6" i="68"/>
  <c r="DK6" i="68"/>
  <c r="DL6" i="68"/>
  <c r="DM6" i="68"/>
  <c r="DN6" i="68"/>
  <c r="DO6" i="68"/>
  <c r="DP6" i="68"/>
  <c r="DQ6" i="68"/>
  <c r="DR6" i="68"/>
  <c r="DS6" i="68"/>
  <c r="DT6" i="68"/>
  <c r="DU6" i="68"/>
  <c r="DV6" i="68"/>
  <c r="DW6" i="68"/>
  <c r="DX6" i="68"/>
  <c r="DY6" i="68"/>
  <c r="DZ6" i="68"/>
  <c r="EA6" i="68"/>
  <c r="EB6" i="68"/>
  <c r="EC6" i="68"/>
  <c r="ED6" i="68"/>
  <c r="EE6" i="68"/>
  <c r="EF6" i="68"/>
  <c r="EG6" i="68"/>
  <c r="EH6" i="68"/>
  <c r="EI6" i="68"/>
  <c r="EJ6" i="68"/>
  <c r="EK6" i="68"/>
  <c r="EL6" i="68"/>
  <c r="EM6" i="68"/>
  <c r="EN6" i="68"/>
  <c r="EO6" i="68"/>
  <c r="EP6" i="68"/>
  <c r="EQ6" i="68"/>
  <c r="ER6" i="68"/>
  <c r="ES6" i="68"/>
  <c r="ET6" i="68"/>
  <c r="EU6" i="68"/>
  <c r="EV6" i="68"/>
  <c r="EW6" i="68"/>
  <c r="EX6" i="68"/>
  <c r="EY6" i="68"/>
  <c r="EZ6" i="68"/>
  <c r="FA6" i="68"/>
  <c r="FB6" i="68"/>
  <c r="FC6" i="68"/>
  <c r="FD6" i="68"/>
  <c r="FE6" i="68"/>
  <c r="FF6" i="68"/>
  <c r="FG6" i="68"/>
  <c r="B7" i="68"/>
  <c r="C7" i="68"/>
  <c r="D7" i="68"/>
  <c r="E7" i="68"/>
  <c r="F7" i="68"/>
  <c r="G7" i="68"/>
  <c r="H7" i="68"/>
  <c r="I7" i="68"/>
  <c r="J7" i="68"/>
  <c r="K7" i="68"/>
  <c r="L7" i="68"/>
  <c r="M7" i="68"/>
  <c r="N7" i="68"/>
  <c r="O7" i="68"/>
  <c r="P7" i="68"/>
  <c r="Q7" i="68"/>
  <c r="R7" i="68"/>
  <c r="S7" i="68"/>
  <c r="T7" i="68"/>
  <c r="U7" i="68"/>
  <c r="V7" i="68"/>
  <c r="W7" i="68"/>
  <c r="X7" i="68"/>
  <c r="Y7" i="68"/>
  <c r="Z7" i="68"/>
  <c r="AA7" i="68"/>
  <c r="AB7" i="68"/>
  <c r="AC7" i="68"/>
  <c r="AD7" i="68"/>
  <c r="AE7" i="68"/>
  <c r="AF7" i="68"/>
  <c r="AG7" i="68"/>
  <c r="AH7" i="68"/>
  <c r="AI7" i="68"/>
  <c r="AJ7" i="68"/>
  <c r="AK7" i="68"/>
  <c r="AL7" i="68"/>
  <c r="AM7" i="68"/>
  <c r="AN7" i="68"/>
  <c r="AO7" i="68"/>
  <c r="AP7" i="68"/>
  <c r="AQ7" i="68"/>
  <c r="AR7" i="68"/>
  <c r="AS7" i="68"/>
  <c r="AT7" i="68"/>
  <c r="AU7" i="68"/>
  <c r="AV7" i="68"/>
  <c r="AW7" i="68"/>
  <c r="AX7" i="68"/>
  <c r="AY7" i="68"/>
  <c r="AZ7" i="68"/>
  <c r="BA7" i="68"/>
  <c r="BB7" i="68"/>
  <c r="BC7" i="68"/>
  <c r="BD7" i="68"/>
  <c r="BE7" i="68"/>
  <c r="BF7" i="68"/>
  <c r="BG7" i="68"/>
  <c r="BH7" i="68"/>
  <c r="BI7" i="68"/>
  <c r="BJ7" i="68"/>
  <c r="BK7" i="68"/>
  <c r="BL7" i="68"/>
  <c r="BM7" i="68"/>
  <c r="BN7" i="68"/>
  <c r="BO7" i="68"/>
  <c r="BP7" i="68"/>
  <c r="BQ7" i="68"/>
  <c r="BR7" i="68"/>
  <c r="BS7" i="68"/>
  <c r="BT7" i="68"/>
  <c r="BU7" i="68"/>
  <c r="BV7" i="68"/>
  <c r="BW7" i="68"/>
  <c r="BX7" i="68"/>
  <c r="BY7" i="68"/>
  <c r="BZ7" i="68"/>
  <c r="CA7" i="68"/>
  <c r="CB7" i="68"/>
  <c r="CC7" i="68"/>
  <c r="CD7" i="68"/>
  <c r="CE7" i="68"/>
  <c r="CF7" i="68"/>
  <c r="CG7" i="68"/>
  <c r="CH7" i="68"/>
  <c r="CI7" i="68"/>
  <c r="CJ7" i="68"/>
  <c r="CK7" i="68"/>
  <c r="CL7" i="68"/>
  <c r="CM7" i="68"/>
  <c r="CN7" i="68"/>
  <c r="CO7" i="68"/>
  <c r="CP7" i="68"/>
  <c r="CQ7" i="68"/>
  <c r="CR7" i="68"/>
  <c r="CS7" i="68"/>
  <c r="CT7" i="68"/>
  <c r="CU7" i="68"/>
  <c r="CV7" i="68"/>
  <c r="CW7" i="68"/>
  <c r="CX7" i="68"/>
  <c r="CY7" i="68"/>
  <c r="CZ7" i="68"/>
  <c r="DA7" i="68"/>
  <c r="DB7" i="68"/>
  <c r="DC7" i="68"/>
  <c r="DD7" i="68"/>
  <c r="DE7" i="68"/>
  <c r="DF7" i="68"/>
  <c r="DG7" i="68"/>
  <c r="DH7" i="68"/>
  <c r="DI7" i="68"/>
  <c r="DJ7" i="68"/>
  <c r="DK7" i="68"/>
  <c r="DL7" i="68"/>
  <c r="DM7" i="68"/>
  <c r="DN7" i="68"/>
  <c r="DO7" i="68"/>
  <c r="DP7" i="68"/>
  <c r="DQ7" i="68"/>
  <c r="DR7" i="68"/>
  <c r="DS7" i="68"/>
  <c r="DT7" i="68"/>
  <c r="DU7" i="68"/>
  <c r="DV7" i="68"/>
  <c r="DW7" i="68"/>
  <c r="DX7" i="68"/>
  <c r="DY7" i="68"/>
  <c r="DZ7" i="68"/>
  <c r="EA7" i="68"/>
  <c r="EB7" i="68"/>
  <c r="EC7" i="68"/>
  <c r="ED7" i="68"/>
  <c r="EE7" i="68"/>
  <c r="EF7" i="68"/>
  <c r="EG7" i="68"/>
  <c r="EH7" i="68"/>
  <c r="EI7" i="68"/>
  <c r="EJ7" i="68"/>
  <c r="EK7" i="68"/>
  <c r="EL7" i="68"/>
  <c r="EM7" i="68"/>
  <c r="EN7" i="68"/>
  <c r="EO7" i="68"/>
  <c r="EP7" i="68"/>
  <c r="EQ7" i="68"/>
  <c r="ER7" i="68"/>
  <c r="ES7" i="68"/>
  <c r="ET7" i="68"/>
  <c r="EU7" i="68"/>
  <c r="EV7" i="68"/>
  <c r="EW7" i="68"/>
  <c r="EX7" i="68"/>
  <c r="EY7" i="68"/>
  <c r="EZ7" i="68"/>
  <c r="FA7" i="68"/>
  <c r="FB7" i="68"/>
  <c r="FC7" i="68"/>
  <c r="FD7" i="68"/>
  <c r="FE7" i="68"/>
  <c r="FF7" i="68"/>
  <c r="FG7" i="68"/>
  <c r="B8" i="68"/>
  <c r="C8" i="68"/>
  <c r="D8" i="68"/>
  <c r="E8" i="68"/>
  <c r="F8" i="68"/>
  <c r="G8" i="68"/>
  <c r="H8" i="68"/>
  <c r="I8" i="68"/>
  <c r="J8" i="68"/>
  <c r="K8" i="68"/>
  <c r="L8" i="68"/>
  <c r="M8" i="68"/>
  <c r="N8" i="68"/>
  <c r="O8" i="68"/>
  <c r="P8" i="68"/>
  <c r="Q8" i="68"/>
  <c r="R8" i="68"/>
  <c r="S8" i="68"/>
  <c r="T8" i="68"/>
  <c r="U8" i="68"/>
  <c r="V8" i="68"/>
  <c r="W8" i="68"/>
  <c r="X8" i="68"/>
  <c r="Y8" i="68"/>
  <c r="Z8" i="68"/>
  <c r="AA8" i="68"/>
  <c r="AB8" i="68"/>
  <c r="AC8" i="68"/>
  <c r="AD8" i="68"/>
  <c r="AE8" i="68"/>
  <c r="AF8" i="68"/>
  <c r="AG8" i="68"/>
  <c r="AH8" i="68"/>
  <c r="AI8" i="68"/>
  <c r="AJ8" i="68"/>
  <c r="AK8" i="68"/>
  <c r="AL8" i="68"/>
  <c r="AM8" i="68"/>
  <c r="AN8" i="68"/>
  <c r="AO8" i="68"/>
  <c r="AP8" i="68"/>
  <c r="AQ8" i="68"/>
  <c r="AR8" i="68"/>
  <c r="AS8" i="68"/>
  <c r="AT8" i="68"/>
  <c r="AU8" i="68"/>
  <c r="AV8" i="68"/>
  <c r="AW8" i="68"/>
  <c r="AX8" i="68"/>
  <c r="AY8" i="68"/>
  <c r="AZ8" i="68"/>
  <c r="BA8" i="68"/>
  <c r="BB8" i="68"/>
  <c r="BC8" i="68"/>
  <c r="BD8" i="68"/>
  <c r="BE8" i="68"/>
  <c r="BF8" i="68"/>
  <c r="BG8" i="68"/>
  <c r="BH8" i="68"/>
  <c r="BI8" i="68"/>
  <c r="BJ8" i="68"/>
  <c r="BK8" i="68"/>
  <c r="BL8" i="68"/>
  <c r="BM8" i="68"/>
  <c r="BN8" i="68"/>
  <c r="BO8" i="68"/>
  <c r="BP8" i="68"/>
  <c r="BQ8" i="68"/>
  <c r="BR8" i="68"/>
  <c r="BS8" i="68"/>
  <c r="BT8" i="68"/>
  <c r="BU8" i="68"/>
  <c r="BV8" i="68"/>
  <c r="BW8" i="68"/>
  <c r="BX8" i="68"/>
  <c r="BY8" i="68"/>
  <c r="BZ8" i="68"/>
  <c r="CA8" i="68"/>
  <c r="CB8" i="68"/>
  <c r="CC8" i="68"/>
  <c r="CD8" i="68"/>
  <c r="CE8" i="68"/>
  <c r="CF8" i="68"/>
  <c r="CG8" i="68"/>
  <c r="CH8" i="68"/>
  <c r="CI8" i="68"/>
  <c r="CJ8" i="68"/>
  <c r="CK8" i="68"/>
  <c r="CL8" i="68"/>
  <c r="CM8" i="68"/>
  <c r="CN8" i="68"/>
  <c r="CO8" i="68"/>
  <c r="CP8" i="68"/>
  <c r="CQ8" i="68"/>
  <c r="CR8" i="68"/>
  <c r="CS8" i="68"/>
  <c r="CT8" i="68"/>
  <c r="CU8" i="68"/>
  <c r="CV8" i="68"/>
  <c r="CW8" i="68"/>
  <c r="CX8" i="68"/>
  <c r="CY8" i="68"/>
  <c r="CZ8" i="68"/>
  <c r="DA8" i="68"/>
  <c r="DB8" i="68"/>
  <c r="DC8" i="68"/>
  <c r="DD8" i="68"/>
  <c r="DE8" i="68"/>
  <c r="DF8" i="68"/>
  <c r="DG8" i="68"/>
  <c r="DH8" i="68"/>
  <c r="DI8" i="68"/>
  <c r="DJ8" i="68"/>
  <c r="DK8" i="68"/>
  <c r="DL8" i="68"/>
  <c r="DM8" i="68"/>
  <c r="DN8" i="68"/>
  <c r="DO8" i="68"/>
  <c r="DP8" i="68"/>
  <c r="DQ8" i="68"/>
  <c r="DR8" i="68"/>
  <c r="DS8" i="68"/>
  <c r="DT8" i="68"/>
  <c r="DU8" i="68"/>
  <c r="DV8" i="68"/>
  <c r="DW8" i="68"/>
  <c r="DX8" i="68"/>
  <c r="DY8" i="68"/>
  <c r="DZ8" i="68"/>
  <c r="EA8" i="68"/>
  <c r="EB8" i="68"/>
  <c r="EC8" i="68"/>
  <c r="ED8" i="68"/>
  <c r="EE8" i="68"/>
  <c r="EF8" i="68"/>
  <c r="EG8" i="68"/>
  <c r="EH8" i="68"/>
  <c r="EI8" i="68"/>
  <c r="EJ8" i="68"/>
  <c r="EK8" i="68"/>
  <c r="EL8" i="68"/>
  <c r="EM8" i="68"/>
  <c r="EN8" i="68"/>
  <c r="EO8" i="68"/>
  <c r="EP8" i="68"/>
  <c r="EQ8" i="68"/>
  <c r="ER8" i="68"/>
  <c r="ES8" i="68"/>
  <c r="ET8" i="68"/>
  <c r="EU8" i="68"/>
  <c r="EV8" i="68"/>
  <c r="EW8" i="68"/>
  <c r="EX8" i="68"/>
  <c r="EY8" i="68"/>
  <c r="EZ8" i="68"/>
  <c r="FA8" i="68"/>
  <c r="FB8" i="68"/>
  <c r="FC8" i="68"/>
  <c r="FD8" i="68"/>
  <c r="FE8" i="68"/>
  <c r="FF8" i="68"/>
  <c r="FG8" i="68"/>
  <c r="B9" i="68"/>
  <c r="A31" i="68" s="1" a="1"/>
  <c r="A31" i="68" s="1"/>
  <c r="C9" i="68"/>
  <c r="D9" i="68"/>
  <c r="E9" i="68"/>
  <c r="F9" i="68"/>
  <c r="G9" i="68"/>
  <c r="H9" i="68"/>
  <c r="I9" i="68"/>
  <c r="J9" i="68"/>
  <c r="K9" i="68"/>
  <c r="L9" i="68"/>
  <c r="M9" i="68"/>
  <c r="N9" i="68"/>
  <c r="O9" i="68"/>
  <c r="P9" i="68"/>
  <c r="Q9" i="68"/>
  <c r="R9" i="68"/>
  <c r="S9" i="68"/>
  <c r="T9" i="68"/>
  <c r="U9" i="68"/>
  <c r="V9" i="68"/>
  <c r="W9" i="68"/>
  <c r="X9" i="68"/>
  <c r="Y9" i="68"/>
  <c r="Z9" i="68"/>
  <c r="AA9" i="68"/>
  <c r="AB9" i="68"/>
  <c r="AC9" i="68"/>
  <c r="AD9" i="68"/>
  <c r="AE9" i="68"/>
  <c r="AF9" i="68"/>
  <c r="AG9" i="68"/>
  <c r="AH9" i="68"/>
  <c r="AI9" i="68"/>
  <c r="AJ9" i="68"/>
  <c r="AK9" i="68"/>
  <c r="AL9" i="68"/>
  <c r="AM9" i="68"/>
  <c r="AN9" i="68"/>
  <c r="AO9" i="68"/>
  <c r="AP9" i="68"/>
  <c r="AQ9" i="68"/>
  <c r="AR9" i="68"/>
  <c r="AS9" i="68"/>
  <c r="AT9" i="68"/>
  <c r="AU9" i="68"/>
  <c r="AV9" i="68"/>
  <c r="AW9" i="68"/>
  <c r="AX9" i="68"/>
  <c r="AY9" i="68"/>
  <c r="AZ9" i="68"/>
  <c r="BA9" i="68"/>
  <c r="BB9" i="68"/>
  <c r="BC9" i="68"/>
  <c r="BD9" i="68"/>
  <c r="BE9" i="68"/>
  <c r="BF9" i="68"/>
  <c r="BG9" i="68"/>
  <c r="BH9" i="68"/>
  <c r="BI9" i="68"/>
  <c r="BJ9" i="68"/>
  <c r="BK9" i="68"/>
  <c r="BL9" i="68"/>
  <c r="BM9" i="68"/>
  <c r="BN9" i="68"/>
  <c r="BO9" i="68"/>
  <c r="BP9" i="68"/>
  <c r="BQ9" i="68"/>
  <c r="BR9" i="68"/>
  <c r="BS9" i="68"/>
  <c r="BT9" i="68"/>
  <c r="BU9" i="68"/>
  <c r="BV9" i="68"/>
  <c r="BW9" i="68"/>
  <c r="BX9" i="68"/>
  <c r="BY9" i="68"/>
  <c r="BZ9" i="68"/>
  <c r="CA9" i="68"/>
  <c r="CB9" i="68"/>
  <c r="CC9" i="68"/>
  <c r="CD9" i="68"/>
  <c r="CE9" i="68"/>
  <c r="CF9" i="68"/>
  <c r="CG9" i="68"/>
  <c r="CH9" i="68"/>
  <c r="CI9" i="68"/>
  <c r="CJ9" i="68"/>
  <c r="CK9" i="68"/>
  <c r="CL9" i="68"/>
  <c r="CM9" i="68"/>
  <c r="CN9" i="68"/>
  <c r="CO9" i="68"/>
  <c r="CP9" i="68"/>
  <c r="CQ9" i="68"/>
  <c r="CR9" i="68"/>
  <c r="CS9" i="68"/>
  <c r="CT9" i="68"/>
  <c r="CU9" i="68"/>
  <c r="CV9" i="68"/>
  <c r="CW9" i="68"/>
  <c r="CX9" i="68"/>
  <c r="CY9" i="68"/>
  <c r="CZ9" i="68"/>
  <c r="DA9" i="68"/>
  <c r="DB9" i="68"/>
  <c r="DC9" i="68"/>
  <c r="DD9" i="68"/>
  <c r="DE9" i="68"/>
  <c r="DF9" i="68"/>
  <c r="DG9" i="68"/>
  <c r="DH9" i="68"/>
  <c r="DI9" i="68"/>
  <c r="DJ9" i="68"/>
  <c r="DK9" i="68"/>
  <c r="DL9" i="68"/>
  <c r="DM9" i="68"/>
  <c r="DN9" i="68"/>
  <c r="DO9" i="68"/>
  <c r="DP9" i="68"/>
  <c r="DQ9" i="68"/>
  <c r="DR9" i="68"/>
  <c r="DS9" i="68"/>
  <c r="DT9" i="68"/>
  <c r="DU9" i="68"/>
  <c r="DV9" i="68"/>
  <c r="DW9" i="68"/>
  <c r="DX9" i="68"/>
  <c r="DY9" i="68"/>
  <c r="DZ9" i="68"/>
  <c r="EA9" i="68"/>
  <c r="EB9" i="68"/>
  <c r="EC9" i="68"/>
  <c r="ED9" i="68"/>
  <c r="EE9" i="68"/>
  <c r="EF9" i="68"/>
  <c r="EG9" i="68"/>
  <c r="EH9" i="68"/>
  <c r="EI9" i="68"/>
  <c r="EJ9" i="68"/>
  <c r="EK9" i="68"/>
  <c r="EL9" i="68"/>
  <c r="EM9" i="68"/>
  <c r="EN9" i="68"/>
  <c r="EO9" i="68"/>
  <c r="EP9" i="68"/>
  <c r="EQ9" i="68"/>
  <c r="ER9" i="68"/>
  <c r="ES9" i="68"/>
  <c r="ET9" i="68"/>
  <c r="EU9" i="68"/>
  <c r="EV9" i="68"/>
  <c r="EW9" i="68"/>
  <c r="EX9" i="68"/>
  <c r="EY9" i="68"/>
  <c r="EZ9" i="68"/>
  <c r="FA9" i="68"/>
  <c r="FB9" i="68"/>
  <c r="FC9" i="68"/>
  <c r="FD9" i="68"/>
  <c r="FE9" i="68"/>
  <c r="FF9" i="68"/>
  <c r="FG9" i="68"/>
  <c r="B10" i="68"/>
  <c r="C10" i="68"/>
  <c r="D10" i="68"/>
  <c r="E10" i="68"/>
  <c r="F10" i="68"/>
  <c r="G10" i="68"/>
  <c r="H10" i="68"/>
  <c r="I10" i="68"/>
  <c r="J10" i="68"/>
  <c r="K10" i="68"/>
  <c r="L10" i="68"/>
  <c r="M10" i="68"/>
  <c r="N10" i="68"/>
  <c r="O10" i="68"/>
  <c r="P10" i="68"/>
  <c r="Q10" i="68"/>
  <c r="R10" i="68"/>
  <c r="S10" i="68"/>
  <c r="T10" i="68"/>
  <c r="U10" i="68"/>
  <c r="V10" i="68"/>
  <c r="W10" i="68"/>
  <c r="X10" i="68"/>
  <c r="Y10" i="68"/>
  <c r="Z10" i="68"/>
  <c r="AA10" i="68"/>
  <c r="AB10" i="68"/>
  <c r="AC10" i="68"/>
  <c r="AD10" i="68"/>
  <c r="AE10" i="68"/>
  <c r="AF10" i="68"/>
  <c r="AG10" i="68"/>
  <c r="AH10" i="68"/>
  <c r="AI10" i="68"/>
  <c r="AJ10" i="68"/>
  <c r="AK10" i="68"/>
  <c r="AL10" i="68"/>
  <c r="AM10" i="68"/>
  <c r="AN10" i="68"/>
  <c r="AO10" i="68"/>
  <c r="AP10" i="68"/>
  <c r="AQ10" i="68"/>
  <c r="AR10" i="68"/>
  <c r="AS10" i="68"/>
  <c r="AT10" i="68"/>
  <c r="AU10" i="68"/>
  <c r="AV10" i="68"/>
  <c r="AW10" i="68"/>
  <c r="AX10" i="68"/>
  <c r="AY10" i="68"/>
  <c r="AZ10" i="68"/>
  <c r="BA10" i="68"/>
  <c r="BB10" i="68"/>
  <c r="BC10" i="68"/>
  <c r="BD10" i="68"/>
  <c r="BE10" i="68"/>
  <c r="BF10" i="68"/>
  <c r="BG10" i="68"/>
  <c r="BH10" i="68"/>
  <c r="BI10" i="68"/>
  <c r="BJ10" i="68"/>
  <c r="BK10" i="68"/>
  <c r="BL10" i="68"/>
  <c r="BM10" i="68"/>
  <c r="BN10" i="68"/>
  <c r="BO10" i="68"/>
  <c r="BP10" i="68"/>
  <c r="BQ10" i="68"/>
  <c r="BR10" i="68"/>
  <c r="BS10" i="68"/>
  <c r="BT10" i="68"/>
  <c r="BU10" i="68"/>
  <c r="BV10" i="68"/>
  <c r="BW10" i="68"/>
  <c r="BX10" i="68"/>
  <c r="BY10" i="68"/>
  <c r="BZ10" i="68"/>
  <c r="CA10" i="68"/>
  <c r="CB10" i="68"/>
  <c r="CC10" i="68"/>
  <c r="CD10" i="68"/>
  <c r="CE10" i="68"/>
  <c r="CF10" i="68"/>
  <c r="CG10" i="68"/>
  <c r="CH10" i="68"/>
  <c r="CI10" i="68"/>
  <c r="CJ10" i="68"/>
  <c r="CK10" i="68"/>
  <c r="CL10" i="68"/>
  <c r="CM10" i="68"/>
  <c r="CN10" i="68"/>
  <c r="CO10" i="68"/>
  <c r="CP10" i="68"/>
  <c r="CQ10" i="68"/>
  <c r="CR10" i="68"/>
  <c r="CS10" i="68"/>
  <c r="CT10" i="68"/>
  <c r="CU10" i="68"/>
  <c r="CV10" i="68"/>
  <c r="CW10" i="68"/>
  <c r="CX10" i="68"/>
  <c r="CY10" i="68"/>
  <c r="CZ10" i="68"/>
  <c r="DA10" i="68"/>
  <c r="DB10" i="68"/>
  <c r="DC10" i="68"/>
  <c r="DD10" i="68"/>
  <c r="DE10" i="68"/>
  <c r="DF10" i="68"/>
  <c r="DG10" i="68"/>
  <c r="DH10" i="68"/>
  <c r="DI10" i="68"/>
  <c r="DJ10" i="68"/>
  <c r="DK10" i="68"/>
  <c r="DL10" i="68"/>
  <c r="DM10" i="68"/>
  <c r="DN10" i="68"/>
  <c r="DO10" i="68"/>
  <c r="DP10" i="68"/>
  <c r="DQ10" i="68"/>
  <c r="DR10" i="68"/>
  <c r="DS10" i="68"/>
  <c r="DT10" i="68"/>
  <c r="DU10" i="68"/>
  <c r="DV10" i="68"/>
  <c r="DW10" i="68"/>
  <c r="DX10" i="68"/>
  <c r="DY10" i="68"/>
  <c r="DZ10" i="68"/>
  <c r="EA10" i="68"/>
  <c r="EB10" i="68"/>
  <c r="EC10" i="68"/>
  <c r="ED10" i="68"/>
  <c r="EE10" i="68"/>
  <c r="EF10" i="68"/>
  <c r="EG10" i="68"/>
  <c r="EH10" i="68"/>
  <c r="EI10" i="68"/>
  <c r="EJ10" i="68"/>
  <c r="EK10" i="68"/>
  <c r="EL10" i="68"/>
  <c r="EM10" i="68"/>
  <c r="EN10" i="68"/>
  <c r="EO10" i="68"/>
  <c r="EP10" i="68"/>
  <c r="EQ10" i="68"/>
  <c r="ER10" i="68"/>
  <c r="ES10" i="68"/>
  <c r="ET10" i="68"/>
  <c r="EU10" i="68"/>
  <c r="EV10" i="68"/>
  <c r="EW10" i="68"/>
  <c r="EX10" i="68"/>
  <c r="EY10" i="68"/>
  <c r="EZ10" i="68"/>
  <c r="FA10" i="68"/>
  <c r="FB10" i="68"/>
  <c r="FC10" i="68"/>
  <c r="FD10" i="68"/>
  <c r="FE10" i="68"/>
  <c r="FF10" i="68"/>
  <c r="FG10" i="68"/>
  <c r="B11" i="68"/>
  <c r="C11" i="68"/>
  <c r="D11" i="68"/>
  <c r="E11" i="68"/>
  <c r="F11" i="68"/>
  <c r="G11" i="68"/>
  <c r="H11" i="68"/>
  <c r="I11" i="68"/>
  <c r="J11" i="68"/>
  <c r="K11" i="68"/>
  <c r="L11" i="68"/>
  <c r="M11" i="68"/>
  <c r="N11" i="68"/>
  <c r="O11" i="68"/>
  <c r="P11" i="68"/>
  <c r="Q11" i="68"/>
  <c r="R11" i="68"/>
  <c r="S11" i="68"/>
  <c r="T11" i="68"/>
  <c r="U11" i="68"/>
  <c r="V11" i="68"/>
  <c r="W11" i="68"/>
  <c r="X11" i="68"/>
  <c r="Y11" i="68"/>
  <c r="Z11" i="68"/>
  <c r="AA11" i="68"/>
  <c r="AB11" i="68"/>
  <c r="AC11" i="68"/>
  <c r="AD11" i="68"/>
  <c r="AE11" i="68"/>
  <c r="AF11" i="68"/>
  <c r="AG11" i="68"/>
  <c r="AH11" i="68"/>
  <c r="AI11" i="68"/>
  <c r="AJ11" i="68"/>
  <c r="AK11" i="68"/>
  <c r="AL11" i="68"/>
  <c r="AM11" i="68"/>
  <c r="AN11" i="68"/>
  <c r="AO11" i="68"/>
  <c r="AP11" i="68"/>
  <c r="AQ11" i="68"/>
  <c r="AR11" i="68"/>
  <c r="AS11" i="68"/>
  <c r="AT11" i="68"/>
  <c r="AU11" i="68"/>
  <c r="AV11" i="68"/>
  <c r="AW11" i="68"/>
  <c r="AX11" i="68"/>
  <c r="AY11" i="68"/>
  <c r="AZ11" i="68"/>
  <c r="BA11" i="68"/>
  <c r="BB11" i="68"/>
  <c r="BC11" i="68"/>
  <c r="BD11" i="68"/>
  <c r="BE11" i="68"/>
  <c r="BF11" i="68"/>
  <c r="BG11" i="68"/>
  <c r="BH11" i="68"/>
  <c r="BI11" i="68"/>
  <c r="BJ11" i="68"/>
  <c r="BK11" i="68"/>
  <c r="BL11" i="68"/>
  <c r="BM11" i="68"/>
  <c r="BN11" i="68"/>
  <c r="BO11" i="68"/>
  <c r="BP11" i="68"/>
  <c r="BQ11" i="68"/>
  <c r="BR11" i="68"/>
  <c r="BS11" i="68"/>
  <c r="BT11" i="68"/>
  <c r="BU11" i="68"/>
  <c r="BV11" i="68"/>
  <c r="BW11" i="68"/>
  <c r="BX11" i="68"/>
  <c r="BY11" i="68"/>
  <c r="BZ11" i="68"/>
  <c r="CA11" i="68"/>
  <c r="CB11" i="68"/>
  <c r="CC11" i="68"/>
  <c r="CD11" i="68"/>
  <c r="CE11" i="68"/>
  <c r="CF11" i="68"/>
  <c r="CG11" i="68"/>
  <c r="CH11" i="68"/>
  <c r="CI11" i="68"/>
  <c r="CJ11" i="68"/>
  <c r="CK11" i="68"/>
  <c r="CL11" i="68"/>
  <c r="CM11" i="68"/>
  <c r="CN11" i="68"/>
  <c r="CO11" i="68"/>
  <c r="CP11" i="68"/>
  <c r="CQ11" i="68"/>
  <c r="CR11" i="68"/>
  <c r="CS11" i="68"/>
  <c r="CT11" i="68"/>
  <c r="CU11" i="68"/>
  <c r="CV11" i="68"/>
  <c r="CW11" i="68"/>
  <c r="CX11" i="68"/>
  <c r="CY11" i="68"/>
  <c r="CZ11" i="68"/>
  <c r="DA11" i="68"/>
  <c r="DB11" i="68"/>
  <c r="DC11" i="68"/>
  <c r="DD11" i="68"/>
  <c r="DE11" i="68"/>
  <c r="DF11" i="68"/>
  <c r="DG11" i="68"/>
  <c r="DH11" i="68"/>
  <c r="DI11" i="68"/>
  <c r="DJ11" i="68"/>
  <c r="DK11" i="68"/>
  <c r="DL11" i="68"/>
  <c r="DM11" i="68"/>
  <c r="DN11" i="68"/>
  <c r="DO11" i="68"/>
  <c r="DP11" i="68"/>
  <c r="DQ11" i="68"/>
  <c r="DR11" i="68"/>
  <c r="DS11" i="68"/>
  <c r="DT11" i="68"/>
  <c r="DU11" i="68"/>
  <c r="DV11" i="68"/>
  <c r="DW11" i="68"/>
  <c r="DX11" i="68"/>
  <c r="DY11" i="68"/>
  <c r="DZ11" i="68"/>
  <c r="EA11" i="68"/>
  <c r="EB11" i="68"/>
  <c r="EC11" i="68"/>
  <c r="ED11" i="68"/>
  <c r="EE11" i="68"/>
  <c r="EF11" i="68"/>
  <c r="EG11" i="68"/>
  <c r="EH11" i="68"/>
  <c r="EI11" i="68"/>
  <c r="EJ11" i="68"/>
  <c r="EK11" i="68"/>
  <c r="EL11" i="68"/>
  <c r="EM11" i="68"/>
  <c r="EN11" i="68"/>
  <c r="EO11" i="68"/>
  <c r="EP11" i="68"/>
  <c r="EQ11" i="68"/>
  <c r="ER11" i="68"/>
  <c r="ES11" i="68"/>
  <c r="ET11" i="68"/>
  <c r="EU11" i="68"/>
  <c r="EV11" i="68"/>
  <c r="EW11" i="68"/>
  <c r="EX11" i="68"/>
  <c r="EY11" i="68"/>
  <c r="EZ11" i="68"/>
  <c r="FA11" i="68"/>
  <c r="FB11" i="68"/>
  <c r="FC11" i="68"/>
  <c r="FD11" i="68"/>
  <c r="FE11" i="68"/>
  <c r="FF11" i="68"/>
  <c r="FG11" i="68"/>
  <c r="B12" i="68"/>
  <c r="C12" i="68"/>
  <c r="D12" i="68"/>
  <c r="E12" i="68"/>
  <c r="F12" i="68"/>
  <c r="G12" i="68"/>
  <c r="H12" i="68"/>
  <c r="I12" i="68"/>
  <c r="J12" i="68"/>
  <c r="K12" i="68"/>
  <c r="L12" i="68"/>
  <c r="M12" i="68"/>
  <c r="N12" i="68"/>
  <c r="O12" i="68"/>
  <c r="P12" i="68"/>
  <c r="Q12" i="68"/>
  <c r="R12" i="68"/>
  <c r="S12" i="68"/>
  <c r="T12" i="68"/>
  <c r="U12" i="68"/>
  <c r="V12" i="68"/>
  <c r="W12" i="68"/>
  <c r="X12" i="68"/>
  <c r="Y12" i="68"/>
  <c r="Z12" i="68"/>
  <c r="AA12" i="68"/>
  <c r="AB12" i="68"/>
  <c r="AC12" i="68"/>
  <c r="AD12" i="68"/>
  <c r="AE12" i="68"/>
  <c r="AF12" i="68"/>
  <c r="AG12" i="68"/>
  <c r="AH12" i="68"/>
  <c r="AI12" i="68"/>
  <c r="AJ12" i="68"/>
  <c r="AK12" i="68"/>
  <c r="AL12" i="68"/>
  <c r="AM12" i="68"/>
  <c r="AN12" i="68"/>
  <c r="AO12" i="68"/>
  <c r="AP12" i="68"/>
  <c r="AQ12" i="68"/>
  <c r="AR12" i="68"/>
  <c r="AS12" i="68"/>
  <c r="AT12" i="68"/>
  <c r="AU12" i="68"/>
  <c r="AV12" i="68"/>
  <c r="AW12" i="68"/>
  <c r="AX12" i="68"/>
  <c r="AY12" i="68"/>
  <c r="AZ12" i="68"/>
  <c r="BA12" i="68"/>
  <c r="BB12" i="68"/>
  <c r="BC12" i="68"/>
  <c r="BD12" i="68"/>
  <c r="BE12" i="68"/>
  <c r="BF12" i="68"/>
  <c r="BG12" i="68"/>
  <c r="BH12" i="68"/>
  <c r="BI12" i="68"/>
  <c r="BJ12" i="68"/>
  <c r="BK12" i="68"/>
  <c r="BL12" i="68"/>
  <c r="BM12" i="68"/>
  <c r="BN12" i="68"/>
  <c r="BO12" i="68"/>
  <c r="BP12" i="68"/>
  <c r="BQ12" i="68"/>
  <c r="BR12" i="68"/>
  <c r="BS12" i="68"/>
  <c r="BT12" i="68"/>
  <c r="BU12" i="68"/>
  <c r="BV12" i="68"/>
  <c r="BW12" i="68"/>
  <c r="BX12" i="68"/>
  <c r="BY12" i="68"/>
  <c r="BZ12" i="68"/>
  <c r="CA12" i="68"/>
  <c r="CB12" i="68"/>
  <c r="CC12" i="68"/>
  <c r="CD12" i="68"/>
  <c r="CE12" i="68"/>
  <c r="CF12" i="68"/>
  <c r="CG12" i="68"/>
  <c r="CH12" i="68"/>
  <c r="CI12" i="68"/>
  <c r="CJ12" i="68"/>
  <c r="CK12" i="68"/>
  <c r="CL12" i="68"/>
  <c r="CM12" i="68"/>
  <c r="CN12" i="68"/>
  <c r="CO12" i="68"/>
  <c r="CP12" i="68"/>
  <c r="CQ12" i="68"/>
  <c r="CR12" i="68"/>
  <c r="CS12" i="68"/>
  <c r="CT12" i="68"/>
  <c r="CU12" i="68"/>
  <c r="CV12" i="68"/>
  <c r="CW12" i="68"/>
  <c r="CX12" i="68"/>
  <c r="CY12" i="68"/>
  <c r="CZ12" i="68"/>
  <c r="DA12" i="68"/>
  <c r="DB12" i="68"/>
  <c r="DC12" i="68"/>
  <c r="DD12" i="68"/>
  <c r="DE12" i="68"/>
  <c r="DF12" i="68"/>
  <c r="DG12" i="68"/>
  <c r="DH12" i="68"/>
  <c r="DI12" i="68"/>
  <c r="DJ12" i="68"/>
  <c r="DK12" i="68"/>
  <c r="DL12" i="68"/>
  <c r="DM12" i="68"/>
  <c r="DN12" i="68"/>
  <c r="DO12" i="68"/>
  <c r="DP12" i="68"/>
  <c r="DQ12" i="68"/>
  <c r="DR12" i="68"/>
  <c r="DS12" i="68"/>
  <c r="DT12" i="68"/>
  <c r="DU12" i="68"/>
  <c r="DV12" i="68"/>
  <c r="DW12" i="68"/>
  <c r="DX12" i="68"/>
  <c r="DY12" i="68"/>
  <c r="DZ12" i="68"/>
  <c r="EA12" i="68"/>
  <c r="EB12" i="68"/>
  <c r="EC12" i="68"/>
  <c r="ED12" i="68"/>
  <c r="EE12" i="68"/>
  <c r="EF12" i="68"/>
  <c r="EG12" i="68"/>
  <c r="EH12" i="68"/>
  <c r="EI12" i="68"/>
  <c r="EJ12" i="68"/>
  <c r="EK12" i="68"/>
  <c r="EL12" i="68"/>
  <c r="EM12" i="68"/>
  <c r="EN12" i="68"/>
  <c r="EO12" i="68"/>
  <c r="EP12" i="68"/>
  <c r="EQ12" i="68"/>
  <c r="ER12" i="68"/>
  <c r="ES12" i="68"/>
  <c r="ET12" i="68"/>
  <c r="EU12" i="68"/>
  <c r="EV12" i="68"/>
  <c r="EW12" i="68"/>
  <c r="EX12" i="68"/>
  <c r="EY12" i="68"/>
  <c r="EZ12" i="68"/>
  <c r="FA12" i="68"/>
  <c r="FB12" i="68"/>
  <c r="FC12" i="68"/>
  <c r="FD12" i="68"/>
  <c r="FE12" i="68"/>
  <c r="FF12" i="68"/>
  <c r="FG12" i="68"/>
  <c r="B13" i="68"/>
  <c r="C13" i="68"/>
  <c r="D13" i="68"/>
  <c r="E13" i="68"/>
  <c r="F13" i="68"/>
  <c r="G13" i="68"/>
  <c r="H13" i="68"/>
  <c r="I13" i="68"/>
  <c r="J13" i="68"/>
  <c r="K13" i="68"/>
  <c r="L13" i="68"/>
  <c r="M13" i="68"/>
  <c r="N13" i="68"/>
  <c r="O13" i="68"/>
  <c r="P13" i="68"/>
  <c r="Q13" i="68"/>
  <c r="R13" i="68"/>
  <c r="S13" i="68"/>
  <c r="T13" i="68"/>
  <c r="U13" i="68"/>
  <c r="V13" i="68"/>
  <c r="W13" i="68"/>
  <c r="X13" i="68"/>
  <c r="Y13" i="68"/>
  <c r="Z13" i="68"/>
  <c r="AA13" i="68"/>
  <c r="AB13" i="68"/>
  <c r="AC13" i="68"/>
  <c r="AD13" i="68"/>
  <c r="AE13" i="68"/>
  <c r="AF13" i="68"/>
  <c r="AG13" i="68"/>
  <c r="AH13" i="68"/>
  <c r="AI13" i="68"/>
  <c r="AJ13" i="68"/>
  <c r="AK13" i="68"/>
  <c r="AL13" i="68"/>
  <c r="AM13" i="68"/>
  <c r="AN13" i="68"/>
  <c r="AO13" i="68"/>
  <c r="AP13" i="68"/>
  <c r="AQ13" i="68"/>
  <c r="AR13" i="68"/>
  <c r="AS13" i="68"/>
  <c r="AT13" i="68"/>
  <c r="AU13" i="68"/>
  <c r="AV13" i="68"/>
  <c r="AW13" i="68"/>
  <c r="AX13" i="68"/>
  <c r="AY13" i="68"/>
  <c r="AZ13" i="68"/>
  <c r="BA13" i="68"/>
  <c r="BB13" i="68"/>
  <c r="BC13" i="68"/>
  <c r="BD13" i="68"/>
  <c r="BE13" i="68"/>
  <c r="BF13" i="68"/>
  <c r="BG13" i="68"/>
  <c r="BH13" i="68"/>
  <c r="BI13" i="68"/>
  <c r="BJ13" i="68"/>
  <c r="BK13" i="68"/>
  <c r="BL13" i="68"/>
  <c r="BM13" i="68"/>
  <c r="BN13" i="68"/>
  <c r="BO13" i="68"/>
  <c r="BP13" i="68"/>
  <c r="BQ13" i="68"/>
  <c r="BR13" i="68"/>
  <c r="BS13" i="68"/>
  <c r="BT13" i="68"/>
  <c r="BU13" i="68"/>
  <c r="BV13" i="68"/>
  <c r="BW13" i="68"/>
  <c r="BX13" i="68"/>
  <c r="BY13" i="68"/>
  <c r="BZ13" i="68"/>
  <c r="CA13" i="68"/>
  <c r="CB13" i="68"/>
  <c r="CC13" i="68"/>
  <c r="CD13" i="68"/>
  <c r="CE13" i="68"/>
  <c r="CF13" i="68"/>
  <c r="CG13" i="68"/>
  <c r="CH13" i="68"/>
  <c r="CI13" i="68"/>
  <c r="CJ13" i="68"/>
  <c r="CK13" i="68"/>
  <c r="CL13" i="68"/>
  <c r="CM13" i="68"/>
  <c r="CN13" i="68"/>
  <c r="CO13" i="68"/>
  <c r="CP13" i="68"/>
  <c r="CQ13" i="68"/>
  <c r="CR13" i="68"/>
  <c r="CS13" i="68"/>
  <c r="CT13" i="68"/>
  <c r="CU13" i="68"/>
  <c r="CV13" i="68"/>
  <c r="CW13" i="68"/>
  <c r="CX13" i="68"/>
  <c r="CY13" i="68"/>
  <c r="CZ13" i="68"/>
  <c r="DA13" i="68"/>
  <c r="DB13" i="68"/>
  <c r="DC13" i="68"/>
  <c r="DD13" i="68"/>
  <c r="DE13" i="68"/>
  <c r="DF13" i="68"/>
  <c r="DG13" i="68"/>
  <c r="DH13" i="68"/>
  <c r="DI13" i="68"/>
  <c r="DJ13" i="68"/>
  <c r="DK13" i="68"/>
  <c r="DL13" i="68"/>
  <c r="DM13" i="68"/>
  <c r="DN13" i="68"/>
  <c r="DO13" i="68"/>
  <c r="DP13" i="68"/>
  <c r="DQ13" i="68"/>
  <c r="DR13" i="68"/>
  <c r="DS13" i="68"/>
  <c r="DT13" i="68"/>
  <c r="DU13" i="68"/>
  <c r="DV13" i="68"/>
  <c r="DW13" i="68"/>
  <c r="DX13" i="68"/>
  <c r="DY13" i="68"/>
  <c r="DZ13" i="68"/>
  <c r="EA13" i="68"/>
  <c r="EB13" i="68"/>
  <c r="EC13" i="68"/>
  <c r="ED13" i="68"/>
  <c r="EE13" i="68"/>
  <c r="EF13" i="68"/>
  <c r="EG13" i="68"/>
  <c r="EH13" i="68"/>
  <c r="EI13" i="68"/>
  <c r="EJ13" i="68"/>
  <c r="EK13" i="68"/>
  <c r="EL13" i="68"/>
  <c r="EM13" i="68"/>
  <c r="EN13" i="68"/>
  <c r="EO13" i="68"/>
  <c r="EP13" i="68"/>
  <c r="EQ13" i="68"/>
  <c r="ER13" i="68"/>
  <c r="ES13" i="68"/>
  <c r="ET13" i="68"/>
  <c r="EU13" i="68"/>
  <c r="EV13" i="68"/>
  <c r="EW13" i="68"/>
  <c r="EX13" i="68"/>
  <c r="EY13" i="68"/>
  <c r="EZ13" i="68"/>
  <c r="FA13" i="68"/>
  <c r="FB13" i="68"/>
  <c r="FC13" i="68"/>
  <c r="FD13" i="68"/>
  <c r="FE13" i="68"/>
  <c r="FF13" i="68"/>
  <c r="FG13" i="68"/>
  <c r="B14" i="68"/>
  <c r="C14" i="68"/>
  <c r="D14" i="68"/>
  <c r="E14" i="68"/>
  <c r="F14" i="68"/>
  <c r="G14" i="68"/>
  <c r="H14" i="68"/>
  <c r="I14" i="68"/>
  <c r="J14" i="68"/>
  <c r="K14" i="68"/>
  <c r="L14" i="68"/>
  <c r="M14" i="68"/>
  <c r="N14" i="68"/>
  <c r="O14" i="68"/>
  <c r="P14" i="68"/>
  <c r="Q14" i="68"/>
  <c r="R14" i="68"/>
  <c r="S14" i="68"/>
  <c r="T14" i="68"/>
  <c r="U14" i="68"/>
  <c r="V14" i="68"/>
  <c r="W14" i="68"/>
  <c r="X14" i="68"/>
  <c r="Y14" i="68"/>
  <c r="Z14" i="68"/>
  <c r="AA14" i="68"/>
  <c r="AB14" i="68"/>
  <c r="AC14" i="68"/>
  <c r="AD14" i="68"/>
  <c r="AE14" i="68"/>
  <c r="AF14" i="68"/>
  <c r="AG14" i="68"/>
  <c r="AH14" i="68"/>
  <c r="AI14" i="68"/>
  <c r="AJ14" i="68"/>
  <c r="AK14" i="68"/>
  <c r="AL14" i="68"/>
  <c r="AM14" i="68"/>
  <c r="AN14" i="68"/>
  <c r="AO14" i="68"/>
  <c r="AP14" i="68"/>
  <c r="AQ14" i="68"/>
  <c r="AR14" i="68"/>
  <c r="AS14" i="68"/>
  <c r="AT14" i="68"/>
  <c r="AU14" i="68"/>
  <c r="AV14" i="68"/>
  <c r="AW14" i="68"/>
  <c r="AX14" i="68"/>
  <c r="AY14" i="68"/>
  <c r="AZ14" i="68"/>
  <c r="BA14" i="68"/>
  <c r="BB14" i="68"/>
  <c r="BC14" i="68"/>
  <c r="BD14" i="68"/>
  <c r="BE14" i="68"/>
  <c r="BF14" i="68"/>
  <c r="BG14" i="68"/>
  <c r="BH14" i="68"/>
  <c r="BI14" i="68"/>
  <c r="BJ14" i="68"/>
  <c r="BK14" i="68"/>
  <c r="BL14" i="68"/>
  <c r="BM14" i="68"/>
  <c r="BN14" i="68"/>
  <c r="BO14" i="68"/>
  <c r="BP14" i="68"/>
  <c r="BQ14" i="68"/>
  <c r="BR14" i="68"/>
  <c r="BS14" i="68"/>
  <c r="BT14" i="68"/>
  <c r="BU14" i="68"/>
  <c r="BV14" i="68"/>
  <c r="BW14" i="68"/>
  <c r="BX14" i="68"/>
  <c r="BY14" i="68"/>
  <c r="BZ14" i="68"/>
  <c r="CA14" i="68"/>
  <c r="CB14" i="68"/>
  <c r="CC14" i="68"/>
  <c r="CD14" i="68"/>
  <c r="CE14" i="68"/>
  <c r="CF14" i="68"/>
  <c r="CG14" i="68"/>
  <c r="CH14" i="68"/>
  <c r="CI14" i="68"/>
  <c r="CJ14" i="68"/>
  <c r="CK14" i="68"/>
  <c r="CL14" i="68"/>
  <c r="CM14" i="68"/>
  <c r="CN14" i="68"/>
  <c r="CO14" i="68"/>
  <c r="CP14" i="68"/>
  <c r="CQ14" i="68"/>
  <c r="CR14" i="68"/>
  <c r="CS14" i="68"/>
  <c r="CT14" i="68"/>
  <c r="CU14" i="68"/>
  <c r="CV14" i="68"/>
  <c r="CW14" i="68"/>
  <c r="CX14" i="68"/>
  <c r="CY14" i="68"/>
  <c r="CZ14" i="68"/>
  <c r="DA14" i="68"/>
  <c r="DB14" i="68"/>
  <c r="DC14" i="68"/>
  <c r="DD14" i="68"/>
  <c r="DE14" i="68"/>
  <c r="DF14" i="68"/>
  <c r="DG14" i="68"/>
  <c r="DH14" i="68"/>
  <c r="DI14" i="68"/>
  <c r="DJ14" i="68"/>
  <c r="DK14" i="68"/>
  <c r="DL14" i="68"/>
  <c r="DM14" i="68"/>
  <c r="DN14" i="68"/>
  <c r="DO14" i="68"/>
  <c r="DP14" i="68"/>
  <c r="DQ14" i="68"/>
  <c r="DR14" i="68"/>
  <c r="DS14" i="68"/>
  <c r="DT14" i="68"/>
  <c r="DU14" i="68"/>
  <c r="DV14" i="68"/>
  <c r="DW14" i="68"/>
  <c r="DX14" i="68"/>
  <c r="DY14" i="68"/>
  <c r="DZ14" i="68"/>
  <c r="EA14" i="68"/>
  <c r="EB14" i="68"/>
  <c r="EC14" i="68"/>
  <c r="ED14" i="68"/>
  <c r="EE14" i="68"/>
  <c r="EF14" i="68"/>
  <c r="EG14" i="68"/>
  <c r="EH14" i="68"/>
  <c r="EI14" i="68"/>
  <c r="EJ14" i="68"/>
  <c r="EK14" i="68"/>
  <c r="EL14" i="68"/>
  <c r="EM14" i="68"/>
  <c r="EN14" i="68"/>
  <c r="EO14" i="68"/>
  <c r="EP14" i="68"/>
  <c r="EQ14" i="68"/>
  <c r="ER14" i="68"/>
  <c r="ES14" i="68"/>
  <c r="ET14" i="68"/>
  <c r="EU14" i="68"/>
  <c r="EV14" i="68"/>
  <c r="EW14" i="68"/>
  <c r="EX14" i="68"/>
  <c r="EY14" i="68"/>
  <c r="EZ14" i="68"/>
  <c r="FA14" i="68"/>
  <c r="FB14" i="68"/>
  <c r="FC14" i="68"/>
  <c r="FD14" i="68"/>
  <c r="FE14" i="68"/>
  <c r="FF14" i="68"/>
  <c r="FG14" i="68"/>
  <c r="B15" i="68"/>
  <c r="C15" i="68"/>
  <c r="D15" i="68"/>
  <c r="E15" i="68"/>
  <c r="F15" i="68"/>
  <c r="G15" i="68"/>
  <c r="H15" i="68"/>
  <c r="I15" i="68"/>
  <c r="J15" i="68"/>
  <c r="K15" i="68"/>
  <c r="L15" i="68"/>
  <c r="M15" i="68"/>
  <c r="N15" i="68"/>
  <c r="O15" i="68"/>
  <c r="P15" i="68"/>
  <c r="Q15" i="68"/>
  <c r="R15" i="68"/>
  <c r="S15" i="68"/>
  <c r="T15" i="68"/>
  <c r="U15" i="68"/>
  <c r="V15" i="68"/>
  <c r="W15" i="68"/>
  <c r="X15" i="68"/>
  <c r="Y15" i="68"/>
  <c r="Z15" i="68"/>
  <c r="AA15" i="68"/>
  <c r="AB15" i="68"/>
  <c r="AC15" i="68"/>
  <c r="AD15" i="68"/>
  <c r="AE15" i="68"/>
  <c r="AF15" i="68"/>
  <c r="AG15" i="68"/>
  <c r="AH15" i="68"/>
  <c r="AI15" i="68"/>
  <c r="AJ15" i="68"/>
  <c r="AK15" i="68"/>
  <c r="AL15" i="68"/>
  <c r="AM15" i="68"/>
  <c r="AN15" i="68"/>
  <c r="AO15" i="68"/>
  <c r="AP15" i="68"/>
  <c r="AQ15" i="68"/>
  <c r="AR15" i="68"/>
  <c r="AS15" i="68"/>
  <c r="AT15" i="68"/>
  <c r="AU15" i="68"/>
  <c r="AV15" i="68"/>
  <c r="AW15" i="68"/>
  <c r="AX15" i="68"/>
  <c r="AY15" i="68"/>
  <c r="AZ15" i="68"/>
  <c r="BA15" i="68"/>
  <c r="BB15" i="68"/>
  <c r="BC15" i="68"/>
  <c r="BD15" i="68"/>
  <c r="BE15" i="68"/>
  <c r="BF15" i="68"/>
  <c r="BG15" i="68"/>
  <c r="BH15" i="68"/>
  <c r="BI15" i="68"/>
  <c r="BJ15" i="68"/>
  <c r="BK15" i="68"/>
  <c r="BL15" i="68"/>
  <c r="BM15" i="68"/>
  <c r="BN15" i="68"/>
  <c r="BO15" i="68"/>
  <c r="BP15" i="68"/>
  <c r="BQ15" i="68"/>
  <c r="BR15" i="68"/>
  <c r="BS15" i="68"/>
  <c r="BT15" i="68"/>
  <c r="BU15" i="68"/>
  <c r="BV15" i="68"/>
  <c r="BW15" i="68"/>
  <c r="BX15" i="68"/>
  <c r="BY15" i="68"/>
  <c r="BZ15" i="68"/>
  <c r="CA15" i="68"/>
  <c r="CB15" i="68"/>
  <c r="CC15" i="68"/>
  <c r="CD15" i="68"/>
  <c r="CE15" i="68"/>
  <c r="CF15" i="68"/>
  <c r="CG15" i="68"/>
  <c r="CH15" i="68"/>
  <c r="CI15" i="68"/>
  <c r="CJ15" i="68"/>
  <c r="CK15" i="68"/>
  <c r="CL15" i="68"/>
  <c r="CM15" i="68"/>
  <c r="CN15" i="68"/>
  <c r="CO15" i="68"/>
  <c r="CP15" i="68"/>
  <c r="CQ15" i="68"/>
  <c r="CR15" i="68"/>
  <c r="CS15" i="68"/>
  <c r="CT15" i="68"/>
  <c r="CU15" i="68"/>
  <c r="CV15" i="68"/>
  <c r="CW15" i="68"/>
  <c r="CX15" i="68"/>
  <c r="CY15" i="68"/>
  <c r="CZ15" i="68"/>
  <c r="DA15" i="68"/>
  <c r="DB15" i="68"/>
  <c r="DC15" i="68"/>
  <c r="DD15" i="68"/>
  <c r="DE15" i="68"/>
  <c r="DF15" i="68"/>
  <c r="DG15" i="68"/>
  <c r="DH15" i="68"/>
  <c r="DI15" i="68"/>
  <c r="DJ15" i="68"/>
  <c r="DK15" i="68"/>
  <c r="DL15" i="68"/>
  <c r="DM15" i="68"/>
  <c r="DN15" i="68"/>
  <c r="DO15" i="68"/>
  <c r="DP15" i="68"/>
  <c r="DQ15" i="68"/>
  <c r="DR15" i="68"/>
  <c r="DS15" i="68"/>
  <c r="DT15" i="68"/>
  <c r="DU15" i="68"/>
  <c r="DV15" i="68"/>
  <c r="DW15" i="68"/>
  <c r="DX15" i="68"/>
  <c r="DY15" i="68"/>
  <c r="DZ15" i="68"/>
  <c r="EA15" i="68"/>
  <c r="EB15" i="68"/>
  <c r="EC15" i="68"/>
  <c r="ED15" i="68"/>
  <c r="EE15" i="68"/>
  <c r="EF15" i="68"/>
  <c r="EG15" i="68"/>
  <c r="EH15" i="68"/>
  <c r="EI15" i="68"/>
  <c r="EJ15" i="68"/>
  <c r="EK15" i="68"/>
  <c r="EL15" i="68"/>
  <c r="EM15" i="68"/>
  <c r="EN15" i="68"/>
  <c r="EO15" i="68"/>
  <c r="EP15" i="68"/>
  <c r="EQ15" i="68"/>
  <c r="ER15" i="68"/>
  <c r="ES15" i="68"/>
  <c r="ET15" i="68"/>
  <c r="EU15" i="68"/>
  <c r="EV15" i="68"/>
  <c r="EW15" i="68"/>
  <c r="EX15" i="68"/>
  <c r="EY15" i="68"/>
  <c r="EZ15" i="68"/>
  <c r="FA15" i="68"/>
  <c r="FB15" i="68"/>
  <c r="FC15" i="68"/>
  <c r="FD15" i="68"/>
  <c r="FE15" i="68"/>
  <c r="FF15" i="68"/>
  <c r="FG15" i="68"/>
  <c r="B16" i="68"/>
  <c r="C16" i="68"/>
  <c r="D16" i="68"/>
  <c r="E16" i="68"/>
  <c r="F16" i="68"/>
  <c r="G16" i="68"/>
  <c r="H16" i="68"/>
  <c r="I16" i="68"/>
  <c r="J16" i="68"/>
  <c r="K16" i="68"/>
  <c r="L16" i="68"/>
  <c r="M16" i="68"/>
  <c r="N16" i="68"/>
  <c r="O16" i="68"/>
  <c r="P16" i="68"/>
  <c r="Q16" i="68"/>
  <c r="R16" i="68"/>
  <c r="S16" i="68"/>
  <c r="T16" i="68"/>
  <c r="U16" i="68"/>
  <c r="V16" i="68"/>
  <c r="W16" i="68"/>
  <c r="X16" i="68"/>
  <c r="Y16" i="68"/>
  <c r="Z16" i="68"/>
  <c r="AA16" i="68"/>
  <c r="AB16" i="68"/>
  <c r="AC16" i="68"/>
  <c r="AD16" i="68"/>
  <c r="AE16" i="68"/>
  <c r="AF16" i="68"/>
  <c r="AG16" i="68"/>
  <c r="AH16" i="68"/>
  <c r="AI16" i="68"/>
  <c r="AJ16" i="68"/>
  <c r="AK16" i="68"/>
  <c r="AL16" i="68"/>
  <c r="AM16" i="68"/>
  <c r="AN16" i="68"/>
  <c r="AO16" i="68"/>
  <c r="AP16" i="68"/>
  <c r="AQ16" i="68"/>
  <c r="AR16" i="68"/>
  <c r="AS16" i="68"/>
  <c r="AT16" i="68"/>
  <c r="AU16" i="68"/>
  <c r="AV16" i="68"/>
  <c r="AW16" i="68"/>
  <c r="AX16" i="68"/>
  <c r="AY16" i="68"/>
  <c r="AZ16" i="68"/>
  <c r="BA16" i="68"/>
  <c r="BB16" i="68"/>
  <c r="BC16" i="68"/>
  <c r="BD16" i="68"/>
  <c r="BE16" i="68"/>
  <c r="BF16" i="68"/>
  <c r="BG16" i="68"/>
  <c r="BH16" i="68"/>
  <c r="BI16" i="68"/>
  <c r="BJ16" i="68"/>
  <c r="BK16" i="68"/>
  <c r="BL16" i="68"/>
  <c r="BM16" i="68"/>
  <c r="BN16" i="68"/>
  <c r="BO16" i="68"/>
  <c r="BP16" i="68"/>
  <c r="BQ16" i="68"/>
  <c r="BR16" i="68"/>
  <c r="BS16" i="68"/>
  <c r="BT16" i="68"/>
  <c r="BU16" i="68"/>
  <c r="BV16" i="68"/>
  <c r="BW16" i="68"/>
  <c r="BX16" i="68"/>
  <c r="BY16" i="68"/>
  <c r="BZ16" i="68"/>
  <c r="CA16" i="68"/>
  <c r="CB16" i="68"/>
  <c r="CC16" i="68"/>
  <c r="CD16" i="68"/>
  <c r="CE16" i="68"/>
  <c r="CF16" i="68"/>
  <c r="CG16" i="68"/>
  <c r="CH16" i="68"/>
  <c r="CI16" i="68"/>
  <c r="CJ16" i="68"/>
  <c r="CK16" i="68"/>
  <c r="CL16" i="68"/>
  <c r="CM16" i="68"/>
  <c r="CN16" i="68"/>
  <c r="CO16" i="68"/>
  <c r="CP16" i="68"/>
  <c r="CQ16" i="68"/>
  <c r="CR16" i="68"/>
  <c r="CS16" i="68"/>
  <c r="CT16" i="68"/>
  <c r="CU16" i="68"/>
  <c r="CV16" i="68"/>
  <c r="CW16" i="68"/>
  <c r="CX16" i="68"/>
  <c r="CY16" i="68"/>
  <c r="CZ16" i="68"/>
  <c r="DA16" i="68"/>
  <c r="DB16" i="68"/>
  <c r="DC16" i="68"/>
  <c r="DD16" i="68"/>
  <c r="DE16" i="68"/>
  <c r="DF16" i="68"/>
  <c r="DG16" i="68"/>
  <c r="DH16" i="68"/>
  <c r="DI16" i="68"/>
  <c r="DJ16" i="68"/>
  <c r="DK16" i="68"/>
  <c r="DL16" i="68"/>
  <c r="DM16" i="68"/>
  <c r="DN16" i="68"/>
  <c r="DO16" i="68"/>
  <c r="DP16" i="68"/>
  <c r="DQ16" i="68"/>
  <c r="DR16" i="68"/>
  <c r="DS16" i="68"/>
  <c r="DT16" i="68"/>
  <c r="DU16" i="68"/>
  <c r="DV16" i="68"/>
  <c r="DW16" i="68"/>
  <c r="DX16" i="68"/>
  <c r="DY16" i="68"/>
  <c r="DZ16" i="68"/>
  <c r="EA16" i="68"/>
  <c r="EB16" i="68"/>
  <c r="EC16" i="68"/>
  <c r="ED16" i="68"/>
  <c r="EE16" i="68"/>
  <c r="EF16" i="68"/>
  <c r="EG16" i="68"/>
  <c r="EH16" i="68"/>
  <c r="EI16" i="68"/>
  <c r="EJ16" i="68"/>
  <c r="EK16" i="68"/>
  <c r="EL16" i="68"/>
  <c r="EM16" i="68"/>
  <c r="EN16" i="68"/>
  <c r="EO16" i="68"/>
  <c r="EP16" i="68"/>
  <c r="EQ16" i="68"/>
  <c r="ER16" i="68"/>
  <c r="ES16" i="68"/>
  <c r="ET16" i="68"/>
  <c r="EU16" i="68"/>
  <c r="EV16" i="68"/>
  <c r="EW16" i="68"/>
  <c r="EX16" i="68"/>
  <c r="EY16" i="68"/>
  <c r="EZ16" i="68"/>
  <c r="FA16" i="68"/>
  <c r="FB16" i="68"/>
  <c r="FC16" i="68"/>
  <c r="FD16" i="68"/>
  <c r="FE16" i="68"/>
  <c r="FF16" i="68"/>
  <c r="FG16" i="68"/>
  <c r="B17" i="68"/>
  <c r="C17" i="68"/>
  <c r="D17" i="68"/>
  <c r="E17" i="68"/>
  <c r="F17" i="68"/>
  <c r="G17" i="68"/>
  <c r="H17" i="68"/>
  <c r="I17" i="68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AC17" i="68"/>
  <c r="AD17" i="68"/>
  <c r="AE17" i="68"/>
  <c r="AF17" i="68"/>
  <c r="AG17" i="68"/>
  <c r="AH17" i="68"/>
  <c r="AI17" i="68"/>
  <c r="AJ17" i="68"/>
  <c r="AK17" i="68"/>
  <c r="AL17" i="68"/>
  <c r="AM17" i="68"/>
  <c r="AN17" i="68"/>
  <c r="AO17" i="68"/>
  <c r="AP17" i="68"/>
  <c r="AQ17" i="68"/>
  <c r="AR17" i="68"/>
  <c r="AS17" i="68"/>
  <c r="AT17" i="68"/>
  <c r="AU17" i="68"/>
  <c r="AV17" i="68"/>
  <c r="AW17" i="68"/>
  <c r="AX17" i="68"/>
  <c r="AY17" i="68"/>
  <c r="AZ17" i="68"/>
  <c r="BA17" i="68"/>
  <c r="BB17" i="68"/>
  <c r="BC17" i="68"/>
  <c r="BD17" i="68"/>
  <c r="BE17" i="68"/>
  <c r="BF17" i="68"/>
  <c r="BG17" i="68"/>
  <c r="BH17" i="68"/>
  <c r="BI17" i="68"/>
  <c r="BJ17" i="68"/>
  <c r="BK17" i="68"/>
  <c r="BL17" i="68"/>
  <c r="BM17" i="68"/>
  <c r="BN17" i="68"/>
  <c r="BO17" i="68"/>
  <c r="BP17" i="68"/>
  <c r="BQ17" i="68"/>
  <c r="BR17" i="68"/>
  <c r="BS17" i="68"/>
  <c r="BT17" i="68"/>
  <c r="BU17" i="68"/>
  <c r="BV17" i="68"/>
  <c r="BW17" i="68"/>
  <c r="BX17" i="68"/>
  <c r="BY17" i="68"/>
  <c r="BZ17" i="68"/>
  <c r="CA17" i="68"/>
  <c r="CB17" i="68"/>
  <c r="CC17" i="68"/>
  <c r="CD17" i="68"/>
  <c r="CE17" i="68"/>
  <c r="CF17" i="68"/>
  <c r="CG17" i="68"/>
  <c r="CH17" i="68"/>
  <c r="CI17" i="68"/>
  <c r="CJ17" i="68"/>
  <c r="CK17" i="68"/>
  <c r="CL17" i="68"/>
  <c r="CM17" i="68"/>
  <c r="CN17" i="68"/>
  <c r="CO17" i="68"/>
  <c r="CP17" i="68"/>
  <c r="CQ17" i="68"/>
  <c r="CR17" i="68"/>
  <c r="CS17" i="68"/>
  <c r="CT17" i="68"/>
  <c r="CU17" i="68"/>
  <c r="CV17" i="68"/>
  <c r="CW17" i="68"/>
  <c r="CX17" i="68"/>
  <c r="CY17" i="68"/>
  <c r="CZ17" i="68"/>
  <c r="DA17" i="68"/>
  <c r="DB17" i="68"/>
  <c r="DC17" i="68"/>
  <c r="DD17" i="68"/>
  <c r="DE17" i="68"/>
  <c r="DF17" i="68"/>
  <c r="DG17" i="68"/>
  <c r="DH17" i="68"/>
  <c r="DI17" i="68"/>
  <c r="DJ17" i="68"/>
  <c r="DK17" i="68"/>
  <c r="DL17" i="68"/>
  <c r="DM17" i="68"/>
  <c r="DN17" i="68"/>
  <c r="DO17" i="68"/>
  <c r="DP17" i="68"/>
  <c r="DQ17" i="68"/>
  <c r="DR17" i="68"/>
  <c r="DS17" i="68"/>
  <c r="DT17" i="68"/>
  <c r="DU17" i="68"/>
  <c r="DV17" i="68"/>
  <c r="DW17" i="68"/>
  <c r="DX17" i="68"/>
  <c r="DY17" i="68"/>
  <c r="DZ17" i="68"/>
  <c r="EA17" i="68"/>
  <c r="EB17" i="68"/>
  <c r="EC17" i="68"/>
  <c r="ED17" i="68"/>
  <c r="EE17" i="68"/>
  <c r="EF17" i="68"/>
  <c r="EG17" i="68"/>
  <c r="EH17" i="68"/>
  <c r="EI17" i="68"/>
  <c r="EJ17" i="68"/>
  <c r="EK17" i="68"/>
  <c r="EL17" i="68"/>
  <c r="EM17" i="68"/>
  <c r="EN17" i="68"/>
  <c r="EO17" i="68"/>
  <c r="EP17" i="68"/>
  <c r="EQ17" i="68"/>
  <c r="ER17" i="68"/>
  <c r="ES17" i="68"/>
  <c r="ET17" i="68"/>
  <c r="EU17" i="68"/>
  <c r="EV17" i="68"/>
  <c r="EW17" i="68"/>
  <c r="EX17" i="68"/>
  <c r="EY17" i="68"/>
  <c r="EZ17" i="68"/>
  <c r="FA17" i="68"/>
  <c r="FB17" i="68"/>
  <c r="FC17" i="68"/>
  <c r="FD17" i="68"/>
  <c r="FE17" i="68"/>
  <c r="FF17" i="68"/>
  <c r="FG17" i="68"/>
  <c r="B18" i="68"/>
  <c r="C18" i="68"/>
  <c r="D18" i="68"/>
  <c r="E18" i="68"/>
  <c r="F18" i="68"/>
  <c r="G18" i="68"/>
  <c r="H18" i="68"/>
  <c r="I18" i="68"/>
  <c r="J18" i="68"/>
  <c r="K18" i="68"/>
  <c r="L18" i="68"/>
  <c r="M18" i="68"/>
  <c r="N18" i="68"/>
  <c r="O18" i="68"/>
  <c r="P18" i="68"/>
  <c r="Q18" i="68"/>
  <c r="R18" i="68"/>
  <c r="S18" i="68"/>
  <c r="T18" i="68"/>
  <c r="U18" i="68"/>
  <c r="V18" i="68"/>
  <c r="W18" i="68"/>
  <c r="X18" i="68"/>
  <c r="Y18" i="68"/>
  <c r="Z18" i="68"/>
  <c r="AA18" i="68"/>
  <c r="AB18" i="68"/>
  <c r="AC18" i="68"/>
  <c r="AD18" i="68"/>
  <c r="AE18" i="68"/>
  <c r="AF18" i="68"/>
  <c r="AG18" i="68"/>
  <c r="AH18" i="68"/>
  <c r="AI18" i="68"/>
  <c r="AJ18" i="68"/>
  <c r="AK18" i="68"/>
  <c r="AL18" i="68"/>
  <c r="AM18" i="68"/>
  <c r="AN18" i="68"/>
  <c r="AO18" i="68"/>
  <c r="AP18" i="68"/>
  <c r="AQ18" i="68"/>
  <c r="AR18" i="68"/>
  <c r="AS18" i="68"/>
  <c r="AT18" i="68"/>
  <c r="AU18" i="68"/>
  <c r="AV18" i="68"/>
  <c r="AW18" i="68"/>
  <c r="AX18" i="68"/>
  <c r="AY18" i="68"/>
  <c r="AZ18" i="68"/>
  <c r="BA18" i="68"/>
  <c r="BB18" i="68"/>
  <c r="BC18" i="68"/>
  <c r="BD18" i="68"/>
  <c r="BE18" i="68"/>
  <c r="BF18" i="68"/>
  <c r="BG18" i="68"/>
  <c r="BH18" i="68"/>
  <c r="BI18" i="68"/>
  <c r="BJ18" i="68"/>
  <c r="BK18" i="68"/>
  <c r="BL18" i="68"/>
  <c r="BM18" i="68"/>
  <c r="BN18" i="68"/>
  <c r="BO18" i="68"/>
  <c r="BP18" i="68"/>
  <c r="BQ18" i="68"/>
  <c r="BR18" i="68"/>
  <c r="BS18" i="68"/>
  <c r="BT18" i="68"/>
  <c r="BU18" i="68"/>
  <c r="BV18" i="68"/>
  <c r="BW18" i="68"/>
  <c r="BX18" i="68"/>
  <c r="BY18" i="68"/>
  <c r="BZ18" i="68"/>
  <c r="CA18" i="68"/>
  <c r="CB18" i="68"/>
  <c r="CC18" i="68"/>
  <c r="CD18" i="68"/>
  <c r="CE18" i="68"/>
  <c r="CF18" i="68"/>
  <c r="CG18" i="68"/>
  <c r="CH18" i="68"/>
  <c r="CI18" i="68"/>
  <c r="CJ18" i="68"/>
  <c r="CK18" i="68"/>
  <c r="CL18" i="68"/>
  <c r="CM18" i="68"/>
  <c r="CN18" i="68"/>
  <c r="CO18" i="68"/>
  <c r="CP18" i="68"/>
  <c r="CQ18" i="68"/>
  <c r="CR18" i="68"/>
  <c r="CS18" i="68"/>
  <c r="CT18" i="68"/>
  <c r="CU18" i="68"/>
  <c r="CV18" i="68"/>
  <c r="CW18" i="68"/>
  <c r="CX18" i="68"/>
  <c r="CY18" i="68"/>
  <c r="CZ18" i="68"/>
  <c r="DA18" i="68"/>
  <c r="DB18" i="68"/>
  <c r="DC18" i="68"/>
  <c r="DD18" i="68"/>
  <c r="DE18" i="68"/>
  <c r="DF18" i="68"/>
  <c r="DG18" i="68"/>
  <c r="DH18" i="68"/>
  <c r="DI18" i="68"/>
  <c r="DJ18" i="68"/>
  <c r="DK18" i="68"/>
  <c r="DL18" i="68"/>
  <c r="DM18" i="68"/>
  <c r="DN18" i="68"/>
  <c r="DO18" i="68"/>
  <c r="DP18" i="68"/>
  <c r="DQ18" i="68"/>
  <c r="DR18" i="68"/>
  <c r="DS18" i="68"/>
  <c r="DT18" i="68"/>
  <c r="DU18" i="68"/>
  <c r="DV18" i="68"/>
  <c r="DW18" i="68"/>
  <c r="DX18" i="68"/>
  <c r="DY18" i="68"/>
  <c r="DZ18" i="68"/>
  <c r="EA18" i="68"/>
  <c r="EB18" i="68"/>
  <c r="EC18" i="68"/>
  <c r="ED18" i="68"/>
  <c r="EE18" i="68"/>
  <c r="EF18" i="68"/>
  <c r="EG18" i="68"/>
  <c r="EH18" i="68"/>
  <c r="EI18" i="68"/>
  <c r="EJ18" i="68"/>
  <c r="EK18" i="68"/>
  <c r="EL18" i="68"/>
  <c r="EM18" i="68"/>
  <c r="EN18" i="68"/>
  <c r="EO18" i="68"/>
  <c r="EP18" i="68"/>
  <c r="EQ18" i="68"/>
  <c r="ER18" i="68"/>
  <c r="ES18" i="68"/>
  <c r="ET18" i="68"/>
  <c r="EU18" i="68"/>
  <c r="EV18" i="68"/>
  <c r="EW18" i="68"/>
  <c r="EX18" i="68"/>
  <c r="EY18" i="68"/>
  <c r="EZ18" i="68"/>
  <c r="FA18" i="68"/>
  <c r="FB18" i="68"/>
  <c r="FC18" i="68"/>
  <c r="FD18" i="68"/>
  <c r="FE18" i="68"/>
  <c r="FF18" i="68"/>
  <c r="FG18" i="68"/>
  <c r="B19" i="68"/>
  <c r="C19" i="68"/>
  <c r="D19" i="68"/>
  <c r="E19" i="68"/>
  <c r="F19" i="68"/>
  <c r="G19" i="68"/>
  <c r="H19" i="68"/>
  <c r="I19" i="68"/>
  <c r="J19" i="68"/>
  <c r="K19" i="68"/>
  <c r="L19" i="68"/>
  <c r="M19" i="68"/>
  <c r="N19" i="68"/>
  <c r="O19" i="68"/>
  <c r="P19" i="68"/>
  <c r="Q19" i="68"/>
  <c r="R19" i="68"/>
  <c r="S19" i="68"/>
  <c r="T19" i="68"/>
  <c r="U19" i="68"/>
  <c r="V19" i="68"/>
  <c r="W19" i="68"/>
  <c r="X19" i="68"/>
  <c r="Y19" i="68"/>
  <c r="Z19" i="68"/>
  <c r="AA19" i="68"/>
  <c r="AB19" i="68"/>
  <c r="AC19" i="68"/>
  <c r="AD19" i="68"/>
  <c r="AE19" i="68"/>
  <c r="AF19" i="68"/>
  <c r="AG19" i="68"/>
  <c r="AH19" i="68"/>
  <c r="AI19" i="68"/>
  <c r="AJ19" i="68"/>
  <c r="AK19" i="68"/>
  <c r="AL19" i="68"/>
  <c r="AM19" i="68"/>
  <c r="AN19" i="68"/>
  <c r="AO19" i="68"/>
  <c r="AP19" i="68"/>
  <c r="AQ19" i="68"/>
  <c r="AR19" i="68"/>
  <c r="AS19" i="68"/>
  <c r="AT19" i="68"/>
  <c r="AU19" i="68"/>
  <c r="AV19" i="68"/>
  <c r="AW19" i="68"/>
  <c r="AX19" i="68"/>
  <c r="AY19" i="68"/>
  <c r="AZ19" i="68"/>
  <c r="BA19" i="68"/>
  <c r="BB19" i="68"/>
  <c r="BC19" i="68"/>
  <c r="BD19" i="68"/>
  <c r="BE19" i="68"/>
  <c r="BF19" i="68"/>
  <c r="BG19" i="68"/>
  <c r="BH19" i="68"/>
  <c r="BI19" i="68"/>
  <c r="BJ19" i="68"/>
  <c r="BK19" i="68"/>
  <c r="BL19" i="68"/>
  <c r="BM19" i="68"/>
  <c r="BN19" i="68"/>
  <c r="BO19" i="68"/>
  <c r="BP19" i="68"/>
  <c r="BQ19" i="68"/>
  <c r="BR19" i="68"/>
  <c r="BS19" i="68"/>
  <c r="BT19" i="68"/>
  <c r="BU19" i="68"/>
  <c r="BV19" i="68"/>
  <c r="BW19" i="68"/>
  <c r="BX19" i="68"/>
  <c r="BY19" i="68"/>
  <c r="BZ19" i="68"/>
  <c r="CA19" i="68"/>
  <c r="CB19" i="68"/>
  <c r="CC19" i="68"/>
  <c r="CD19" i="68"/>
  <c r="CE19" i="68"/>
  <c r="CF19" i="68"/>
  <c r="CG19" i="68"/>
  <c r="CH19" i="68"/>
  <c r="CI19" i="68"/>
  <c r="CJ19" i="68"/>
  <c r="CK19" i="68"/>
  <c r="CL19" i="68"/>
  <c r="CM19" i="68"/>
  <c r="CN19" i="68"/>
  <c r="CO19" i="68"/>
  <c r="CP19" i="68"/>
  <c r="CQ19" i="68"/>
  <c r="CR19" i="68"/>
  <c r="CS19" i="68"/>
  <c r="CT19" i="68"/>
  <c r="CU19" i="68"/>
  <c r="CV19" i="68"/>
  <c r="CW19" i="68"/>
  <c r="CX19" i="68"/>
  <c r="CY19" i="68"/>
  <c r="CZ19" i="68"/>
  <c r="DA19" i="68"/>
  <c r="DB19" i="68"/>
  <c r="DC19" i="68"/>
  <c r="DD19" i="68"/>
  <c r="DE19" i="68"/>
  <c r="DF19" i="68"/>
  <c r="DG19" i="68"/>
  <c r="DH19" i="68"/>
  <c r="DI19" i="68"/>
  <c r="DJ19" i="68"/>
  <c r="DK19" i="68"/>
  <c r="DL19" i="68"/>
  <c r="DM19" i="68"/>
  <c r="DN19" i="68"/>
  <c r="DO19" i="68"/>
  <c r="DP19" i="68"/>
  <c r="DQ19" i="68"/>
  <c r="DR19" i="68"/>
  <c r="DS19" i="68"/>
  <c r="DT19" i="68"/>
  <c r="DU19" i="68"/>
  <c r="DV19" i="68"/>
  <c r="DW19" i="68"/>
  <c r="DX19" i="68"/>
  <c r="DY19" i="68"/>
  <c r="DZ19" i="68"/>
  <c r="EA19" i="68"/>
  <c r="EB19" i="68"/>
  <c r="EC19" i="68"/>
  <c r="ED19" i="68"/>
  <c r="EE19" i="68"/>
  <c r="EF19" i="68"/>
  <c r="EG19" i="68"/>
  <c r="EH19" i="68"/>
  <c r="EI19" i="68"/>
  <c r="EJ19" i="68"/>
  <c r="EK19" i="68"/>
  <c r="EL19" i="68"/>
  <c r="EM19" i="68"/>
  <c r="EN19" i="68"/>
  <c r="EO19" i="68"/>
  <c r="EP19" i="68"/>
  <c r="EQ19" i="68"/>
  <c r="ER19" i="68"/>
  <c r="ES19" i="68"/>
  <c r="ET19" i="68"/>
  <c r="EU19" i="68"/>
  <c r="EV19" i="68"/>
  <c r="EW19" i="68"/>
  <c r="EX19" i="68"/>
  <c r="EY19" i="68"/>
  <c r="EZ19" i="68"/>
  <c r="FA19" i="68"/>
  <c r="FB19" i="68"/>
  <c r="FC19" i="68"/>
  <c r="FD19" i="68"/>
  <c r="FE19" i="68"/>
  <c r="FF19" i="68"/>
  <c r="FG19" i="68"/>
  <c r="B20" i="68"/>
  <c r="C20" i="68"/>
  <c r="D20" i="68"/>
  <c r="E20" i="68"/>
  <c r="F20" i="68"/>
  <c r="G20" i="68"/>
  <c r="H20" i="68"/>
  <c r="I20" i="68"/>
  <c r="J20" i="68"/>
  <c r="K20" i="68"/>
  <c r="L20" i="68"/>
  <c r="M20" i="68"/>
  <c r="N20" i="68"/>
  <c r="O20" i="68"/>
  <c r="P20" i="68"/>
  <c r="Q20" i="68"/>
  <c r="R20" i="68"/>
  <c r="S20" i="68"/>
  <c r="T20" i="68"/>
  <c r="U20" i="68"/>
  <c r="V20" i="68"/>
  <c r="W20" i="68"/>
  <c r="X20" i="68"/>
  <c r="Y20" i="68"/>
  <c r="Z20" i="68"/>
  <c r="AA20" i="68"/>
  <c r="AB20" i="68"/>
  <c r="AC20" i="68"/>
  <c r="AD20" i="68"/>
  <c r="AE20" i="68"/>
  <c r="AF20" i="68"/>
  <c r="AG20" i="68"/>
  <c r="AH20" i="68"/>
  <c r="AI20" i="68"/>
  <c r="AJ20" i="68"/>
  <c r="AK20" i="68"/>
  <c r="AL20" i="68"/>
  <c r="AM20" i="68"/>
  <c r="AN20" i="68"/>
  <c r="AO20" i="68"/>
  <c r="AP20" i="68"/>
  <c r="AQ20" i="68"/>
  <c r="AR20" i="68"/>
  <c r="AS20" i="68"/>
  <c r="AT20" i="68"/>
  <c r="AU20" i="68"/>
  <c r="AV20" i="68"/>
  <c r="AW20" i="68"/>
  <c r="AX20" i="68"/>
  <c r="AY20" i="68"/>
  <c r="AZ20" i="68"/>
  <c r="BA20" i="68"/>
  <c r="BB20" i="68"/>
  <c r="BC20" i="68"/>
  <c r="BD20" i="68"/>
  <c r="BE20" i="68"/>
  <c r="BF20" i="68"/>
  <c r="BG20" i="68"/>
  <c r="BH20" i="68"/>
  <c r="BI20" i="68"/>
  <c r="BJ20" i="68"/>
  <c r="BK20" i="68"/>
  <c r="BL20" i="68"/>
  <c r="BM20" i="68"/>
  <c r="BN20" i="68"/>
  <c r="BO20" i="68"/>
  <c r="BP20" i="68"/>
  <c r="BQ20" i="68"/>
  <c r="BR20" i="68"/>
  <c r="BS20" i="68"/>
  <c r="BT20" i="68"/>
  <c r="BU20" i="68"/>
  <c r="BV20" i="68"/>
  <c r="BW20" i="68"/>
  <c r="BX20" i="68"/>
  <c r="BY20" i="68"/>
  <c r="BZ20" i="68"/>
  <c r="CA20" i="68"/>
  <c r="CB20" i="68"/>
  <c r="CC20" i="68"/>
  <c r="CD20" i="68"/>
  <c r="CE20" i="68"/>
  <c r="CF20" i="68"/>
  <c r="CG20" i="68"/>
  <c r="CH20" i="68"/>
  <c r="CI20" i="68"/>
  <c r="CJ20" i="68"/>
  <c r="CK20" i="68"/>
  <c r="CL20" i="68"/>
  <c r="CM20" i="68"/>
  <c r="CN20" i="68"/>
  <c r="CO20" i="68"/>
  <c r="CP20" i="68"/>
  <c r="CQ20" i="68"/>
  <c r="CR20" i="68"/>
  <c r="CS20" i="68"/>
  <c r="CT20" i="68"/>
  <c r="CU20" i="68"/>
  <c r="CV20" i="68"/>
  <c r="CW20" i="68"/>
  <c r="CX20" i="68"/>
  <c r="CY20" i="68"/>
  <c r="CZ20" i="68"/>
  <c r="DA20" i="68"/>
  <c r="DB20" i="68"/>
  <c r="DC20" i="68"/>
  <c r="DD20" i="68"/>
  <c r="DE20" i="68"/>
  <c r="DF20" i="68"/>
  <c r="DG20" i="68"/>
  <c r="DH20" i="68"/>
  <c r="DI20" i="68"/>
  <c r="DJ20" i="68"/>
  <c r="DK20" i="68"/>
  <c r="DL20" i="68"/>
  <c r="DM20" i="68"/>
  <c r="DN20" i="68"/>
  <c r="DO20" i="68"/>
  <c r="DP20" i="68"/>
  <c r="DQ20" i="68"/>
  <c r="DR20" i="68"/>
  <c r="DS20" i="68"/>
  <c r="DT20" i="68"/>
  <c r="DU20" i="68"/>
  <c r="DV20" i="68"/>
  <c r="DW20" i="68"/>
  <c r="DX20" i="68"/>
  <c r="DY20" i="68"/>
  <c r="DZ20" i="68"/>
  <c r="EA20" i="68"/>
  <c r="EB20" i="68"/>
  <c r="EC20" i="68"/>
  <c r="ED20" i="68"/>
  <c r="EE20" i="68"/>
  <c r="EF20" i="68"/>
  <c r="EG20" i="68"/>
  <c r="EH20" i="68"/>
  <c r="EI20" i="68"/>
  <c r="EJ20" i="68"/>
  <c r="EK20" i="68"/>
  <c r="EL20" i="68"/>
  <c r="EM20" i="68"/>
  <c r="EN20" i="68"/>
  <c r="EO20" i="68"/>
  <c r="EP20" i="68"/>
  <c r="EQ20" i="68"/>
  <c r="ER20" i="68"/>
  <c r="ES20" i="68"/>
  <c r="ET20" i="68"/>
  <c r="EU20" i="68"/>
  <c r="EV20" i="68"/>
  <c r="EW20" i="68"/>
  <c r="EX20" i="68"/>
  <c r="EY20" i="68"/>
  <c r="EZ20" i="68"/>
  <c r="FA20" i="68"/>
  <c r="FB20" i="68"/>
  <c r="FC20" i="68"/>
  <c r="FD20" i="68"/>
  <c r="FE20" i="68"/>
  <c r="FF20" i="68"/>
  <c r="FG20" i="68"/>
  <c r="B21" i="68"/>
  <c r="C21" i="68"/>
  <c r="D21" i="68"/>
  <c r="E21" i="68"/>
  <c r="F21" i="68"/>
  <c r="G21" i="68"/>
  <c r="H21" i="68"/>
  <c r="I21" i="68"/>
  <c r="J21" i="68"/>
  <c r="K21" i="68"/>
  <c r="L21" i="68"/>
  <c r="M21" i="68"/>
  <c r="N21" i="68"/>
  <c r="O21" i="68"/>
  <c r="P21" i="68"/>
  <c r="Q21" i="68"/>
  <c r="R21" i="68"/>
  <c r="S21" i="68"/>
  <c r="T21" i="68"/>
  <c r="U21" i="68"/>
  <c r="V21" i="68"/>
  <c r="W21" i="68"/>
  <c r="X21" i="68"/>
  <c r="Y21" i="68"/>
  <c r="Z21" i="68"/>
  <c r="AA21" i="68"/>
  <c r="AB21" i="68"/>
  <c r="AC21" i="68"/>
  <c r="AD21" i="68"/>
  <c r="AE21" i="68"/>
  <c r="AF21" i="68"/>
  <c r="AG21" i="68"/>
  <c r="AH21" i="68"/>
  <c r="AI21" i="68"/>
  <c r="AJ21" i="68"/>
  <c r="AK21" i="68"/>
  <c r="AL21" i="68"/>
  <c r="AM21" i="68"/>
  <c r="AN21" i="68"/>
  <c r="AO21" i="68"/>
  <c r="AP21" i="68"/>
  <c r="AQ21" i="68"/>
  <c r="AR21" i="68"/>
  <c r="AS21" i="68"/>
  <c r="AT21" i="68"/>
  <c r="AU21" i="68"/>
  <c r="AV21" i="68"/>
  <c r="AW21" i="68"/>
  <c r="AX21" i="68"/>
  <c r="AY21" i="68"/>
  <c r="AZ21" i="68"/>
  <c r="BA21" i="68"/>
  <c r="BB21" i="68"/>
  <c r="BC21" i="68"/>
  <c r="BD21" i="68"/>
  <c r="BE21" i="68"/>
  <c r="BF21" i="68"/>
  <c r="BG21" i="68"/>
  <c r="BH21" i="68"/>
  <c r="BI21" i="68"/>
  <c r="BJ21" i="68"/>
  <c r="BK21" i="68"/>
  <c r="BL21" i="68"/>
  <c r="BM21" i="68"/>
  <c r="BN21" i="68"/>
  <c r="BO21" i="68"/>
  <c r="BP21" i="68"/>
  <c r="BQ21" i="68"/>
  <c r="BR21" i="68"/>
  <c r="BS21" i="68"/>
  <c r="BT21" i="68"/>
  <c r="BU21" i="68"/>
  <c r="BV21" i="68"/>
  <c r="BW21" i="68"/>
  <c r="BX21" i="68"/>
  <c r="BY21" i="68"/>
  <c r="BZ21" i="68"/>
  <c r="CA21" i="68"/>
  <c r="CB21" i="68"/>
  <c r="CC21" i="68"/>
  <c r="CD21" i="68"/>
  <c r="CE21" i="68"/>
  <c r="CF21" i="68"/>
  <c r="CG21" i="68"/>
  <c r="CH21" i="68"/>
  <c r="CI21" i="68"/>
  <c r="CJ21" i="68"/>
  <c r="CK21" i="68"/>
  <c r="CL21" i="68"/>
  <c r="CM21" i="68"/>
  <c r="CN21" i="68"/>
  <c r="CO21" i="68"/>
  <c r="CP21" i="68"/>
  <c r="CQ21" i="68"/>
  <c r="CR21" i="68"/>
  <c r="CS21" i="68"/>
  <c r="CT21" i="68"/>
  <c r="CU21" i="68"/>
  <c r="CV21" i="68"/>
  <c r="CW21" i="68"/>
  <c r="CX21" i="68"/>
  <c r="CY21" i="68"/>
  <c r="CZ21" i="68"/>
  <c r="DA21" i="68"/>
  <c r="DB21" i="68"/>
  <c r="DC21" i="68"/>
  <c r="DD21" i="68"/>
  <c r="DE21" i="68"/>
  <c r="DF21" i="68"/>
  <c r="DG21" i="68"/>
  <c r="DH21" i="68"/>
  <c r="DI21" i="68"/>
  <c r="DJ21" i="68"/>
  <c r="DK21" i="68"/>
  <c r="DL21" i="68"/>
  <c r="DM21" i="68"/>
  <c r="DN21" i="68"/>
  <c r="DO21" i="68"/>
  <c r="DP21" i="68"/>
  <c r="DQ21" i="68"/>
  <c r="DR21" i="68"/>
  <c r="DS21" i="68"/>
  <c r="DT21" i="68"/>
  <c r="DU21" i="68"/>
  <c r="DV21" i="68"/>
  <c r="DW21" i="68"/>
  <c r="DX21" i="68"/>
  <c r="DY21" i="68"/>
  <c r="DZ21" i="68"/>
  <c r="EA21" i="68"/>
  <c r="EB21" i="68"/>
  <c r="EC21" i="68"/>
  <c r="ED21" i="68"/>
  <c r="EE21" i="68"/>
  <c r="EF21" i="68"/>
  <c r="EG21" i="68"/>
  <c r="EH21" i="68"/>
  <c r="EI21" i="68"/>
  <c r="EJ21" i="68"/>
  <c r="EK21" i="68"/>
  <c r="EL21" i="68"/>
  <c r="EM21" i="68"/>
  <c r="EN21" i="68"/>
  <c r="EO21" i="68"/>
  <c r="EP21" i="68"/>
  <c r="EQ21" i="68"/>
  <c r="ER21" i="68"/>
  <c r="ES21" i="68"/>
  <c r="ET21" i="68"/>
  <c r="EU21" i="68"/>
  <c r="EV21" i="68"/>
  <c r="EW21" i="68"/>
  <c r="EX21" i="68"/>
  <c r="EY21" i="68"/>
  <c r="EZ21" i="68"/>
  <c r="FA21" i="68"/>
  <c r="FB21" i="68"/>
  <c r="FC21" i="68"/>
  <c r="FD21" i="68"/>
  <c r="FE21" i="68"/>
  <c r="FF21" i="68"/>
  <c r="FG21" i="68"/>
  <c r="B22" i="68"/>
  <c r="C22" i="68"/>
  <c r="D22" i="68"/>
  <c r="E22" i="68"/>
  <c r="F22" i="68"/>
  <c r="G22" i="68"/>
  <c r="H22" i="68"/>
  <c r="I22" i="68"/>
  <c r="J22" i="68"/>
  <c r="K22" i="68"/>
  <c r="L22" i="68"/>
  <c r="M22" i="68"/>
  <c r="N22" i="68"/>
  <c r="O22" i="68"/>
  <c r="P22" i="68"/>
  <c r="Q22" i="68"/>
  <c r="R22" i="68"/>
  <c r="S22" i="68"/>
  <c r="T22" i="68"/>
  <c r="U22" i="68"/>
  <c r="V22" i="68"/>
  <c r="W22" i="68"/>
  <c r="X22" i="68"/>
  <c r="Y22" i="68"/>
  <c r="Z22" i="68"/>
  <c r="AA22" i="68"/>
  <c r="AB22" i="68"/>
  <c r="AC22" i="68"/>
  <c r="AD22" i="68"/>
  <c r="AE22" i="68"/>
  <c r="AF22" i="68"/>
  <c r="AG22" i="68"/>
  <c r="AH22" i="68"/>
  <c r="AI22" i="68"/>
  <c r="AJ22" i="68"/>
  <c r="AK22" i="68"/>
  <c r="AL22" i="68"/>
  <c r="AM22" i="68"/>
  <c r="AN22" i="68"/>
  <c r="AO22" i="68"/>
  <c r="AP22" i="68"/>
  <c r="AQ22" i="68"/>
  <c r="AR22" i="68"/>
  <c r="AS22" i="68"/>
  <c r="AT22" i="68"/>
  <c r="AU22" i="68"/>
  <c r="AV22" i="68"/>
  <c r="AW22" i="68"/>
  <c r="AX22" i="68"/>
  <c r="AY22" i="68"/>
  <c r="AZ22" i="68"/>
  <c r="BA22" i="68"/>
  <c r="BB22" i="68"/>
  <c r="BC22" i="68"/>
  <c r="BD22" i="68"/>
  <c r="BE22" i="68"/>
  <c r="BF22" i="68"/>
  <c r="BG22" i="68"/>
  <c r="BH22" i="68"/>
  <c r="BI22" i="68"/>
  <c r="BJ22" i="68"/>
  <c r="BK22" i="68"/>
  <c r="BL22" i="68"/>
  <c r="BM22" i="68"/>
  <c r="BN22" i="68"/>
  <c r="BO22" i="68"/>
  <c r="BP22" i="68"/>
  <c r="BQ22" i="68"/>
  <c r="BR22" i="68"/>
  <c r="BS22" i="68"/>
  <c r="BT22" i="68"/>
  <c r="BU22" i="68"/>
  <c r="BV22" i="68"/>
  <c r="BW22" i="68"/>
  <c r="BX22" i="68"/>
  <c r="BY22" i="68"/>
  <c r="BZ22" i="68"/>
  <c r="CA22" i="68"/>
  <c r="CB22" i="68"/>
  <c r="CC22" i="68"/>
  <c r="CD22" i="68"/>
  <c r="CE22" i="68"/>
  <c r="CF22" i="68"/>
  <c r="CG22" i="68"/>
  <c r="CH22" i="68"/>
  <c r="CI22" i="68"/>
  <c r="CJ22" i="68"/>
  <c r="CK22" i="68"/>
  <c r="CL22" i="68"/>
  <c r="CM22" i="68"/>
  <c r="CN22" i="68"/>
  <c r="CO22" i="68"/>
  <c r="CP22" i="68"/>
  <c r="CQ22" i="68"/>
  <c r="CR22" i="68"/>
  <c r="CS22" i="68"/>
  <c r="CT22" i="68"/>
  <c r="CU22" i="68"/>
  <c r="CV22" i="68"/>
  <c r="CW22" i="68"/>
  <c r="CX22" i="68"/>
  <c r="CY22" i="68"/>
  <c r="CZ22" i="68"/>
  <c r="DA22" i="68"/>
  <c r="DB22" i="68"/>
  <c r="DC22" i="68"/>
  <c r="DD22" i="68"/>
  <c r="DE22" i="68"/>
  <c r="DF22" i="68"/>
  <c r="DG22" i="68"/>
  <c r="DH22" i="68"/>
  <c r="DI22" i="68"/>
  <c r="DJ22" i="68"/>
  <c r="DK22" i="68"/>
  <c r="DL22" i="68"/>
  <c r="DM22" i="68"/>
  <c r="DN22" i="68"/>
  <c r="DO22" i="68"/>
  <c r="DP22" i="68"/>
  <c r="DQ22" i="68"/>
  <c r="DR22" i="68"/>
  <c r="DS22" i="68"/>
  <c r="DT22" i="68"/>
  <c r="DU22" i="68"/>
  <c r="DV22" i="68"/>
  <c r="DW22" i="68"/>
  <c r="DX22" i="68"/>
  <c r="DY22" i="68"/>
  <c r="DZ22" i="68"/>
  <c r="EA22" i="68"/>
  <c r="EB22" i="68"/>
  <c r="EC22" i="68"/>
  <c r="ED22" i="68"/>
  <c r="EE22" i="68"/>
  <c r="EF22" i="68"/>
  <c r="EG22" i="68"/>
  <c r="EH22" i="68"/>
  <c r="EI22" i="68"/>
  <c r="EJ22" i="68"/>
  <c r="EK22" i="68"/>
  <c r="EL22" i="68"/>
  <c r="EM22" i="68"/>
  <c r="EN22" i="68"/>
  <c r="EO22" i="68"/>
  <c r="EP22" i="68"/>
  <c r="EQ22" i="68"/>
  <c r="ER22" i="68"/>
  <c r="ES22" i="68"/>
  <c r="ET22" i="68"/>
  <c r="EU22" i="68"/>
  <c r="EV22" i="68"/>
  <c r="EW22" i="68"/>
  <c r="EX22" i="68"/>
  <c r="EY22" i="68"/>
  <c r="EZ22" i="68"/>
  <c r="FA22" i="68"/>
  <c r="FB22" i="68"/>
  <c r="FC22" i="68"/>
  <c r="FD22" i="68"/>
  <c r="FE22" i="68"/>
  <c r="FF22" i="68"/>
  <c r="FG22" i="68"/>
  <c r="B23" i="68"/>
  <c r="C23" i="68"/>
  <c r="D23" i="68"/>
  <c r="E23" i="68"/>
  <c r="F23" i="68"/>
  <c r="G23" i="68"/>
  <c r="H23" i="68"/>
  <c r="I23" i="68"/>
  <c r="J23" i="68"/>
  <c r="K23" i="68"/>
  <c r="L23" i="68"/>
  <c r="M23" i="68"/>
  <c r="N23" i="68"/>
  <c r="O23" i="68"/>
  <c r="P23" i="68"/>
  <c r="Q23" i="68"/>
  <c r="R23" i="68"/>
  <c r="S23" i="68"/>
  <c r="T23" i="68"/>
  <c r="U23" i="68"/>
  <c r="V23" i="68"/>
  <c r="W23" i="68"/>
  <c r="X23" i="68"/>
  <c r="Y23" i="68"/>
  <c r="Z23" i="68"/>
  <c r="AA23" i="68"/>
  <c r="AB23" i="68"/>
  <c r="AC23" i="68"/>
  <c r="AD23" i="68"/>
  <c r="AE23" i="68"/>
  <c r="AF23" i="68"/>
  <c r="AG23" i="68"/>
  <c r="AH23" i="68"/>
  <c r="AI23" i="68"/>
  <c r="AJ23" i="68"/>
  <c r="AK23" i="68"/>
  <c r="AL23" i="68"/>
  <c r="AM23" i="68"/>
  <c r="AN23" i="68"/>
  <c r="AO23" i="68"/>
  <c r="AP23" i="68"/>
  <c r="AQ23" i="68"/>
  <c r="AR23" i="68"/>
  <c r="AS23" i="68"/>
  <c r="AT23" i="68"/>
  <c r="AU23" i="68"/>
  <c r="AV23" i="68"/>
  <c r="AW23" i="68"/>
  <c r="AX23" i="68"/>
  <c r="AY23" i="68"/>
  <c r="AZ23" i="68"/>
  <c r="BA23" i="68"/>
  <c r="BB23" i="68"/>
  <c r="BC23" i="68"/>
  <c r="BD23" i="68"/>
  <c r="BE23" i="68"/>
  <c r="BF23" i="68"/>
  <c r="BG23" i="68"/>
  <c r="BH23" i="68"/>
  <c r="BI23" i="68"/>
  <c r="BJ23" i="68"/>
  <c r="BK23" i="68"/>
  <c r="BL23" i="68"/>
  <c r="BM23" i="68"/>
  <c r="BN23" i="68"/>
  <c r="BO23" i="68"/>
  <c r="BP23" i="68"/>
  <c r="BQ23" i="68"/>
  <c r="BR23" i="68"/>
  <c r="BS23" i="68"/>
  <c r="BT23" i="68"/>
  <c r="BU23" i="68"/>
  <c r="BV23" i="68"/>
  <c r="BW23" i="68"/>
  <c r="BX23" i="68"/>
  <c r="BY23" i="68"/>
  <c r="BZ23" i="68"/>
  <c r="CA23" i="68"/>
  <c r="CB23" i="68"/>
  <c r="CC23" i="68"/>
  <c r="CD23" i="68"/>
  <c r="CE23" i="68"/>
  <c r="CF23" i="68"/>
  <c r="CG23" i="68"/>
  <c r="CH23" i="68"/>
  <c r="CI23" i="68"/>
  <c r="CJ23" i="68"/>
  <c r="CK23" i="68"/>
  <c r="CL23" i="68"/>
  <c r="CM23" i="68"/>
  <c r="CN23" i="68"/>
  <c r="CO23" i="68"/>
  <c r="CP23" i="68"/>
  <c r="CQ23" i="68"/>
  <c r="CR23" i="68"/>
  <c r="CS23" i="68"/>
  <c r="CT23" i="68"/>
  <c r="CU23" i="68"/>
  <c r="CV23" i="68"/>
  <c r="CW23" i="68"/>
  <c r="CX23" i="68"/>
  <c r="CY23" i="68"/>
  <c r="CZ23" i="68"/>
  <c r="DA23" i="68"/>
  <c r="DB23" i="68"/>
  <c r="DC23" i="68"/>
  <c r="DD23" i="68"/>
  <c r="DE23" i="68"/>
  <c r="DF23" i="68"/>
  <c r="DG23" i="68"/>
  <c r="DH23" i="68"/>
  <c r="DI23" i="68"/>
  <c r="DJ23" i="68"/>
  <c r="DK23" i="68"/>
  <c r="DL23" i="68"/>
  <c r="DM23" i="68"/>
  <c r="DN23" i="68"/>
  <c r="DO23" i="68"/>
  <c r="DP23" i="68"/>
  <c r="DQ23" i="68"/>
  <c r="DR23" i="68"/>
  <c r="DS23" i="68"/>
  <c r="DT23" i="68"/>
  <c r="DU23" i="68"/>
  <c r="DV23" i="68"/>
  <c r="DW23" i="68"/>
  <c r="DX23" i="68"/>
  <c r="DY23" i="68"/>
  <c r="DZ23" i="68"/>
  <c r="EA23" i="68"/>
  <c r="EB23" i="68"/>
  <c r="EC23" i="68"/>
  <c r="ED23" i="68"/>
  <c r="EE23" i="68"/>
  <c r="EF23" i="68"/>
  <c r="EG23" i="68"/>
  <c r="EH23" i="68"/>
  <c r="EI23" i="68"/>
  <c r="EJ23" i="68"/>
  <c r="EK23" i="68"/>
  <c r="EL23" i="68"/>
  <c r="EM23" i="68"/>
  <c r="EN23" i="68"/>
  <c r="EO23" i="68"/>
  <c r="EP23" i="68"/>
  <c r="EQ23" i="68"/>
  <c r="ER23" i="68"/>
  <c r="ES23" i="68"/>
  <c r="ET23" i="68"/>
  <c r="EU23" i="68"/>
  <c r="EV23" i="68"/>
  <c r="EW23" i="68"/>
  <c r="EX23" i="68"/>
  <c r="EY23" i="68"/>
  <c r="EZ23" i="68"/>
  <c r="FA23" i="68"/>
  <c r="FB23" i="68"/>
  <c r="FC23" i="68"/>
  <c r="FD23" i="68"/>
  <c r="FE23" i="68"/>
  <c r="FF23" i="68"/>
  <c r="FG23" i="68"/>
  <c r="B24" i="68"/>
  <c r="C24" i="68"/>
  <c r="D24" i="68"/>
  <c r="E24" i="68"/>
  <c r="F24" i="68"/>
  <c r="G24" i="68"/>
  <c r="H24" i="68"/>
  <c r="I24" i="68"/>
  <c r="J24" i="68"/>
  <c r="K24" i="68"/>
  <c r="L24" i="68"/>
  <c r="M24" i="68"/>
  <c r="N24" i="68"/>
  <c r="O24" i="68"/>
  <c r="P24" i="68"/>
  <c r="Q24" i="68"/>
  <c r="R24" i="68"/>
  <c r="S24" i="68"/>
  <c r="T24" i="68"/>
  <c r="U24" i="68"/>
  <c r="V24" i="68"/>
  <c r="W24" i="68"/>
  <c r="X24" i="68"/>
  <c r="Y24" i="68"/>
  <c r="Z24" i="68"/>
  <c r="AA24" i="68"/>
  <c r="AB24" i="68"/>
  <c r="AC24" i="68"/>
  <c r="AD24" i="68"/>
  <c r="AE24" i="68"/>
  <c r="AF24" i="68"/>
  <c r="AG24" i="68"/>
  <c r="AH24" i="68"/>
  <c r="AI24" i="68"/>
  <c r="AJ24" i="68"/>
  <c r="AK24" i="68"/>
  <c r="AL24" i="68"/>
  <c r="AM24" i="68"/>
  <c r="AN24" i="68"/>
  <c r="AO24" i="68"/>
  <c r="AP24" i="68"/>
  <c r="AQ24" i="68"/>
  <c r="AR24" i="68"/>
  <c r="AS24" i="68"/>
  <c r="AT24" i="68"/>
  <c r="AU24" i="68"/>
  <c r="AV24" i="68"/>
  <c r="AW24" i="68"/>
  <c r="AX24" i="68"/>
  <c r="AY24" i="68"/>
  <c r="AZ24" i="68"/>
  <c r="BA24" i="68"/>
  <c r="BB24" i="68"/>
  <c r="BC24" i="68"/>
  <c r="BD24" i="68"/>
  <c r="BE24" i="68"/>
  <c r="BF24" i="68"/>
  <c r="BG24" i="68"/>
  <c r="BH24" i="68"/>
  <c r="BI24" i="68"/>
  <c r="BJ24" i="68"/>
  <c r="BK24" i="68"/>
  <c r="BL24" i="68"/>
  <c r="BM24" i="68"/>
  <c r="BN24" i="68"/>
  <c r="BO24" i="68"/>
  <c r="BP24" i="68"/>
  <c r="BQ24" i="68"/>
  <c r="BR24" i="68"/>
  <c r="BS24" i="68"/>
  <c r="BT24" i="68"/>
  <c r="BU24" i="68"/>
  <c r="BV24" i="68"/>
  <c r="BW24" i="68"/>
  <c r="BX24" i="68"/>
  <c r="BY24" i="68"/>
  <c r="BZ24" i="68"/>
  <c r="CA24" i="68"/>
  <c r="CB24" i="68"/>
  <c r="CC24" i="68"/>
  <c r="CD24" i="68"/>
  <c r="CE24" i="68"/>
  <c r="CF24" i="68"/>
  <c r="CG24" i="68"/>
  <c r="CH24" i="68"/>
  <c r="CI24" i="68"/>
  <c r="CJ24" i="68"/>
  <c r="CK24" i="68"/>
  <c r="CL24" i="68"/>
  <c r="CM24" i="68"/>
  <c r="CN24" i="68"/>
  <c r="CO24" i="68"/>
  <c r="CP24" i="68"/>
  <c r="CQ24" i="68"/>
  <c r="CR24" i="68"/>
  <c r="CS24" i="68"/>
  <c r="CT24" i="68"/>
  <c r="CU24" i="68"/>
  <c r="CV24" i="68"/>
  <c r="CW24" i="68"/>
  <c r="CX24" i="68"/>
  <c r="CY24" i="68"/>
  <c r="CZ24" i="68"/>
  <c r="DA24" i="68"/>
  <c r="DB24" i="68"/>
  <c r="DC24" i="68"/>
  <c r="DD24" i="68"/>
  <c r="DE24" i="68"/>
  <c r="DF24" i="68"/>
  <c r="DG24" i="68"/>
  <c r="DH24" i="68"/>
  <c r="DI24" i="68"/>
  <c r="DJ24" i="68"/>
  <c r="DK24" i="68"/>
  <c r="DL24" i="68"/>
  <c r="DM24" i="68"/>
  <c r="DN24" i="68"/>
  <c r="DO24" i="68"/>
  <c r="DP24" i="68"/>
  <c r="DQ24" i="68"/>
  <c r="DR24" i="68"/>
  <c r="DS24" i="68"/>
  <c r="DT24" i="68"/>
  <c r="DU24" i="68"/>
  <c r="DV24" i="68"/>
  <c r="DW24" i="68"/>
  <c r="DX24" i="68"/>
  <c r="DY24" i="68"/>
  <c r="DZ24" i="68"/>
  <c r="EA24" i="68"/>
  <c r="EB24" i="68"/>
  <c r="EC24" i="68"/>
  <c r="ED24" i="68"/>
  <c r="EE24" i="68"/>
  <c r="EF24" i="68"/>
  <c r="EG24" i="68"/>
  <c r="EH24" i="68"/>
  <c r="EI24" i="68"/>
  <c r="EJ24" i="68"/>
  <c r="EK24" i="68"/>
  <c r="EL24" i="68"/>
  <c r="EM24" i="68"/>
  <c r="EN24" i="68"/>
  <c r="EO24" i="68"/>
  <c r="EP24" i="68"/>
  <c r="EQ24" i="68"/>
  <c r="ER24" i="68"/>
  <c r="ES24" i="68"/>
  <c r="ET24" i="68"/>
  <c r="EU24" i="68"/>
  <c r="EV24" i="68"/>
  <c r="EW24" i="68"/>
  <c r="EX24" i="68"/>
  <c r="EY24" i="68"/>
  <c r="EZ24" i="68"/>
  <c r="FA24" i="68"/>
  <c r="FB24" i="68"/>
  <c r="FC24" i="68"/>
  <c r="FD24" i="68"/>
  <c r="FE24" i="68"/>
  <c r="FF24" i="68"/>
  <c r="FG24" i="68"/>
  <c r="B25" i="68"/>
  <c r="C25" i="68"/>
  <c r="D25" i="68"/>
  <c r="E25" i="68"/>
  <c r="F25" i="68"/>
  <c r="G25" i="68"/>
  <c r="H25" i="68"/>
  <c r="I25" i="68"/>
  <c r="J25" i="68"/>
  <c r="K25" i="68"/>
  <c r="L25" i="68"/>
  <c r="M25" i="68"/>
  <c r="N25" i="68"/>
  <c r="O25" i="68"/>
  <c r="P25" i="68"/>
  <c r="Q25" i="68"/>
  <c r="R25" i="68"/>
  <c r="S25" i="68"/>
  <c r="T25" i="68"/>
  <c r="U25" i="68"/>
  <c r="V25" i="68"/>
  <c r="W25" i="68"/>
  <c r="X25" i="68"/>
  <c r="Y25" i="68"/>
  <c r="Z25" i="68"/>
  <c r="AA25" i="68"/>
  <c r="AB25" i="68"/>
  <c r="AC25" i="68"/>
  <c r="AD25" i="68"/>
  <c r="AE25" i="68"/>
  <c r="AF25" i="68"/>
  <c r="AG25" i="68"/>
  <c r="AH25" i="68"/>
  <c r="AI25" i="68"/>
  <c r="AJ25" i="68"/>
  <c r="AK25" i="68"/>
  <c r="AL25" i="68"/>
  <c r="AM25" i="68"/>
  <c r="AN25" i="68"/>
  <c r="AO25" i="68"/>
  <c r="AP25" i="68"/>
  <c r="AQ25" i="68"/>
  <c r="AR25" i="68"/>
  <c r="AS25" i="68"/>
  <c r="AT25" i="68"/>
  <c r="AU25" i="68"/>
  <c r="AV25" i="68"/>
  <c r="AW25" i="68"/>
  <c r="AX25" i="68"/>
  <c r="AY25" i="68"/>
  <c r="AZ25" i="68"/>
  <c r="BA25" i="68"/>
  <c r="BB25" i="68"/>
  <c r="BC25" i="68"/>
  <c r="BD25" i="68"/>
  <c r="BE25" i="68"/>
  <c r="BF25" i="68"/>
  <c r="BG25" i="68"/>
  <c r="BH25" i="68"/>
  <c r="BI25" i="68"/>
  <c r="BJ25" i="68"/>
  <c r="BK25" i="68"/>
  <c r="BL25" i="68"/>
  <c r="BM25" i="68"/>
  <c r="BN25" i="68"/>
  <c r="BO25" i="68"/>
  <c r="BP25" i="68"/>
  <c r="BQ25" i="68"/>
  <c r="BR25" i="68"/>
  <c r="BS25" i="68"/>
  <c r="BT25" i="68"/>
  <c r="BU25" i="68"/>
  <c r="BV25" i="68"/>
  <c r="BW25" i="68"/>
  <c r="BX25" i="68"/>
  <c r="BY25" i="68"/>
  <c r="BZ25" i="68"/>
  <c r="CA25" i="68"/>
  <c r="CB25" i="68"/>
  <c r="CC25" i="68"/>
  <c r="CD25" i="68"/>
  <c r="CE25" i="68"/>
  <c r="CF25" i="68"/>
  <c r="CG25" i="68"/>
  <c r="CH25" i="68"/>
  <c r="CI25" i="68"/>
  <c r="CJ25" i="68"/>
  <c r="CK25" i="68"/>
  <c r="CL25" i="68"/>
  <c r="CM25" i="68"/>
  <c r="CN25" i="68"/>
  <c r="CO25" i="68"/>
  <c r="CP25" i="68"/>
  <c r="CQ25" i="68"/>
  <c r="CR25" i="68"/>
  <c r="CS25" i="68"/>
  <c r="CT25" i="68"/>
  <c r="CU25" i="68"/>
  <c r="CV25" i="68"/>
  <c r="CW25" i="68"/>
  <c r="CX25" i="68"/>
  <c r="CY25" i="68"/>
  <c r="CZ25" i="68"/>
  <c r="DA25" i="68"/>
  <c r="DB25" i="68"/>
  <c r="DC25" i="68"/>
  <c r="DD25" i="68"/>
  <c r="DE25" i="68"/>
  <c r="DF25" i="68"/>
  <c r="DG25" i="68"/>
  <c r="DH25" i="68"/>
  <c r="DI25" i="68"/>
  <c r="DJ25" i="68"/>
  <c r="DK25" i="68"/>
  <c r="DL25" i="68"/>
  <c r="DM25" i="68"/>
  <c r="DN25" i="68"/>
  <c r="DO25" i="68"/>
  <c r="DP25" i="68"/>
  <c r="DQ25" i="68"/>
  <c r="DR25" i="68"/>
  <c r="DS25" i="68"/>
  <c r="DT25" i="68"/>
  <c r="DU25" i="68"/>
  <c r="DV25" i="68"/>
  <c r="DW25" i="68"/>
  <c r="DX25" i="68"/>
  <c r="DY25" i="68"/>
  <c r="DZ25" i="68"/>
  <c r="EA25" i="68"/>
  <c r="EB25" i="68"/>
  <c r="EC25" i="68"/>
  <c r="ED25" i="68"/>
  <c r="EE25" i="68"/>
  <c r="EF25" i="68"/>
  <c r="EG25" i="68"/>
  <c r="EH25" i="68"/>
  <c r="EI25" i="68"/>
  <c r="EJ25" i="68"/>
  <c r="EK25" i="68"/>
  <c r="EL25" i="68"/>
  <c r="EM25" i="68"/>
  <c r="EN25" i="68"/>
  <c r="EO25" i="68"/>
  <c r="EP25" i="68"/>
  <c r="EQ25" i="68"/>
  <c r="ER25" i="68"/>
  <c r="ES25" i="68"/>
  <c r="ET25" i="68"/>
  <c r="EU25" i="68"/>
  <c r="EV25" i="68"/>
  <c r="EW25" i="68"/>
  <c r="EX25" i="68"/>
  <c r="EY25" i="68"/>
  <c r="EZ25" i="68"/>
  <c r="FA25" i="68"/>
  <c r="FB25" i="68"/>
  <c r="FC25" i="68"/>
  <c r="FD25" i="68"/>
  <c r="FE25" i="68"/>
  <c r="FF25" i="68"/>
  <c r="FG25" i="68"/>
  <c r="FG4" i="68"/>
  <c r="FF4" i="68"/>
  <c r="FE4" i="68"/>
  <c r="FD4" i="68"/>
  <c r="FC4" i="68"/>
  <c r="FB4" i="68"/>
  <c r="FA4" i="68"/>
  <c r="EZ4" i="68"/>
  <c r="EY4" i="68"/>
  <c r="EX4" i="68"/>
  <c r="EW4" i="68"/>
  <c r="EV4" i="68"/>
  <c r="EU4" i="68"/>
  <c r="ET4" i="68"/>
  <c r="ES4" i="68"/>
  <c r="ER4" i="68"/>
  <c r="EQ4" i="68"/>
  <c r="EP4" i="68"/>
  <c r="EO4" i="68"/>
  <c r="EN4" i="68"/>
  <c r="EM4" i="68"/>
  <c r="EL4" i="68"/>
  <c r="EK4" i="68"/>
  <c r="EJ4" i="68"/>
  <c r="EI4" i="68"/>
  <c r="EH4" i="68"/>
  <c r="EG4" i="68"/>
  <c r="EF4" i="68"/>
  <c r="EE4" i="68"/>
  <c r="ED4" i="68"/>
  <c r="EC4" i="68"/>
  <c r="EB4" i="68"/>
  <c r="EA4" i="68"/>
  <c r="DZ4" i="68"/>
  <c r="DY4" i="68"/>
  <c r="DX4" i="68"/>
  <c r="DW4" i="68"/>
  <c r="DV4" i="68"/>
  <c r="DU4" i="68"/>
  <c r="DT4" i="68"/>
  <c r="DS4" i="68"/>
  <c r="DR4" i="68"/>
  <c r="DQ4" i="68"/>
  <c r="DP4" i="68"/>
  <c r="DO4" i="68"/>
  <c r="DN4" i="68"/>
  <c r="DM4" i="68"/>
  <c r="DL4" i="68"/>
  <c r="DK4" i="68"/>
  <c r="DJ4" i="68"/>
  <c r="DI4" i="68"/>
  <c r="DH4" i="68"/>
  <c r="DG4" i="68"/>
  <c r="DF4" i="68"/>
  <c r="DE4" i="68"/>
  <c r="DD4" i="68"/>
  <c r="DC4" i="68"/>
  <c r="DB4" i="68"/>
  <c r="DA4" i="68"/>
  <c r="CZ4" i="68"/>
  <c r="CY4" i="68"/>
  <c r="CX4" i="68"/>
  <c r="CW4" i="68"/>
  <c r="CV4" i="68"/>
  <c r="CU4" i="68"/>
  <c r="CT4" i="68"/>
  <c r="CS4" i="68"/>
  <c r="CR4" i="68"/>
  <c r="CQ4" i="68"/>
  <c r="CP4" i="68"/>
  <c r="CO4" i="68"/>
  <c r="CN4" i="68"/>
  <c r="CM4" i="68"/>
  <c r="CL4" i="68"/>
  <c r="CK4" i="68"/>
  <c r="CJ4" i="68"/>
  <c r="CI4" i="68"/>
  <c r="CH4" i="68"/>
  <c r="CG4" i="68"/>
  <c r="CF4" i="68"/>
  <c r="CE4" i="68"/>
  <c r="CD4" i="68"/>
  <c r="CC4" i="68"/>
  <c r="CB4" i="68"/>
  <c r="CA4" i="68"/>
  <c r="BZ4" i="68"/>
  <c r="BY4" i="68"/>
  <c r="BX4" i="68"/>
  <c r="BW4" i="68"/>
  <c r="BV4" i="68"/>
  <c r="BU4" i="68"/>
  <c r="BT4" i="68"/>
  <c r="BS4" i="68"/>
  <c r="BR4" i="68"/>
  <c r="BQ4" i="68"/>
  <c r="BP4" i="68"/>
  <c r="BO4" i="68"/>
  <c r="BN4" i="68"/>
  <c r="BM4" i="68"/>
  <c r="BL4" i="68"/>
  <c r="BK4" i="68"/>
  <c r="BJ4" i="68"/>
  <c r="BI4" i="68"/>
  <c r="BH4" i="68"/>
  <c r="BG4" i="68"/>
  <c r="BF4" i="68"/>
  <c r="BE4" i="68"/>
  <c r="BD4" i="68"/>
  <c r="BC4" i="68"/>
  <c r="BB4" i="68"/>
  <c r="BA4" i="68"/>
  <c r="AZ4" i="68"/>
  <c r="AY4" i="68"/>
  <c r="AX4" i="68"/>
  <c r="AW4" i="68"/>
  <c r="AV4" i="68"/>
  <c r="AU4" i="68"/>
  <c r="AT4" i="68"/>
  <c r="AS4" i="68"/>
  <c r="AR4" i="68"/>
  <c r="AQ4" i="68"/>
  <c r="AP4" i="68"/>
  <c r="AO4" i="68"/>
  <c r="AN4" i="68"/>
  <c r="AM4" i="68"/>
  <c r="AL4" i="68"/>
  <c r="AK4" i="68"/>
  <c r="AJ4" i="68"/>
  <c r="AI4" i="68"/>
  <c r="AH4" i="68"/>
  <c r="AG4" i="68"/>
  <c r="AF4" i="68"/>
  <c r="AE4" i="68"/>
  <c r="AD4" i="68"/>
  <c r="AC4" i="68"/>
  <c r="AB4" i="68"/>
  <c r="AA4" i="68"/>
  <c r="Z4" i="68"/>
  <c r="Y4" i="68"/>
  <c r="X4" i="68"/>
  <c r="W4" i="68"/>
  <c r="V4" i="68"/>
  <c r="U4" i="68"/>
  <c r="T4" i="68"/>
  <c r="S4" i="68"/>
  <c r="R4" i="68"/>
  <c r="Q4" i="68"/>
  <c r="P4" i="68"/>
  <c r="O4" i="68"/>
  <c r="N4" i="68"/>
  <c r="M4" i="68"/>
  <c r="L4" i="68"/>
  <c r="K4" i="68"/>
  <c r="J4" i="68"/>
  <c r="I4" i="68"/>
  <c r="H4" i="68"/>
  <c r="G4" i="68"/>
  <c r="F4" i="68"/>
  <c r="E4" i="68"/>
  <c r="D4" i="68"/>
  <c r="C4" i="68"/>
  <c r="B4" i="68"/>
  <c r="C81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Z81" i="30"/>
  <c r="AA81" i="30"/>
  <c r="AB81" i="30"/>
  <c r="AC81" i="30"/>
  <c r="AD81" i="30"/>
  <c r="AE81" i="30"/>
  <c r="AF81" i="30"/>
  <c r="AG81" i="30"/>
  <c r="AH81" i="30"/>
  <c r="AI81" i="30"/>
  <c r="AJ81" i="30"/>
  <c r="AK81" i="30"/>
  <c r="AL81" i="30"/>
  <c r="AM81" i="30"/>
  <c r="AN81" i="30"/>
  <c r="AO81" i="30"/>
  <c r="AP81" i="30"/>
  <c r="AQ81" i="30"/>
  <c r="AR81" i="30"/>
  <c r="AS81" i="30"/>
  <c r="AT81" i="30"/>
  <c r="AU81" i="30"/>
  <c r="AV81" i="30"/>
  <c r="AW81" i="30"/>
  <c r="AX81" i="30"/>
  <c r="AY81" i="30"/>
  <c r="AZ81" i="30"/>
  <c r="BA81" i="30"/>
  <c r="BB81" i="30"/>
  <c r="BC81" i="30"/>
  <c r="BD81" i="30"/>
  <c r="BE81" i="30"/>
  <c r="BF81" i="30"/>
  <c r="BG81" i="30"/>
  <c r="BH81" i="30"/>
  <c r="BI81" i="30"/>
  <c r="BJ81" i="30"/>
  <c r="BK81" i="30"/>
  <c r="BL81" i="30"/>
  <c r="BM81" i="30"/>
  <c r="BN81" i="30"/>
  <c r="BO81" i="30"/>
  <c r="BP81" i="30"/>
  <c r="BQ81" i="30"/>
  <c r="BR81" i="30"/>
  <c r="BS81" i="30"/>
  <c r="BT81" i="30"/>
  <c r="BU81" i="30"/>
  <c r="BV81" i="30"/>
  <c r="BW81" i="30"/>
  <c r="BX81" i="30"/>
  <c r="BY81" i="30"/>
  <c r="BZ81" i="30"/>
  <c r="CA81" i="30"/>
  <c r="CB81" i="30"/>
  <c r="CC81" i="30"/>
  <c r="CD81" i="30"/>
  <c r="CE81" i="30"/>
  <c r="CF81" i="30"/>
  <c r="CG81" i="30"/>
  <c r="CH81" i="30"/>
  <c r="CI81" i="30"/>
  <c r="CJ81" i="30"/>
  <c r="CK81" i="30"/>
  <c r="CL81" i="30"/>
  <c r="CM81" i="30"/>
  <c r="CN81" i="30"/>
  <c r="CO81" i="30"/>
  <c r="CP81" i="30"/>
  <c r="CQ81" i="30"/>
  <c r="CR81" i="30"/>
  <c r="CS81" i="30"/>
  <c r="CT81" i="30"/>
  <c r="CU81" i="30"/>
  <c r="CV81" i="30"/>
  <c r="CW81" i="30"/>
  <c r="CX81" i="30"/>
  <c r="CY81" i="30"/>
  <c r="CZ81" i="30"/>
  <c r="DA81" i="30"/>
  <c r="DB81" i="30"/>
  <c r="DC81" i="30"/>
  <c r="DD81" i="30"/>
  <c r="DE81" i="30"/>
  <c r="DF81" i="30"/>
  <c r="DG81" i="30"/>
  <c r="DH81" i="30"/>
  <c r="DI81" i="30"/>
  <c r="DJ81" i="30"/>
  <c r="DK81" i="30"/>
  <c r="DL81" i="30"/>
  <c r="DM81" i="30"/>
  <c r="DN81" i="30"/>
  <c r="DO81" i="30"/>
  <c r="DP81" i="30"/>
  <c r="DQ81" i="30"/>
  <c r="DR81" i="30"/>
  <c r="DS81" i="30"/>
  <c r="DT81" i="30"/>
  <c r="DU81" i="30"/>
  <c r="DV81" i="30"/>
  <c r="DW81" i="30"/>
  <c r="DX81" i="30"/>
  <c r="DY81" i="30"/>
  <c r="DZ81" i="30"/>
  <c r="EA81" i="30"/>
  <c r="EB81" i="30"/>
  <c r="EC81" i="30"/>
  <c r="ED81" i="30"/>
  <c r="EE81" i="30"/>
  <c r="EF81" i="30"/>
  <c r="EG81" i="30"/>
  <c r="EH81" i="30"/>
  <c r="EI81" i="30"/>
  <c r="EJ81" i="30"/>
  <c r="EK81" i="30"/>
  <c r="EL81" i="30"/>
  <c r="EM81" i="30"/>
  <c r="EN81" i="30"/>
  <c r="EO81" i="30"/>
  <c r="EP81" i="30"/>
  <c r="EQ81" i="30"/>
  <c r="ER81" i="30"/>
  <c r="ES81" i="30"/>
  <c r="ET81" i="30"/>
  <c r="EU81" i="30"/>
  <c r="EV81" i="30"/>
  <c r="EW81" i="30"/>
  <c r="EX81" i="30"/>
  <c r="EY81" i="30"/>
  <c r="EZ81" i="30"/>
  <c r="FA81" i="30"/>
  <c r="FB81" i="30"/>
  <c r="FC81" i="30"/>
  <c r="FD81" i="30"/>
  <c r="FE81" i="30"/>
  <c r="FF81" i="30"/>
  <c r="FG81" i="30"/>
  <c r="C82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Z82" i="30"/>
  <c r="AA82" i="30"/>
  <c r="AB82" i="30"/>
  <c r="AC82" i="30"/>
  <c r="AD82" i="30"/>
  <c r="AE82" i="30"/>
  <c r="AF82" i="30"/>
  <c r="AG82" i="30"/>
  <c r="AH82" i="30"/>
  <c r="AI82" i="30"/>
  <c r="AJ82" i="30"/>
  <c r="AK82" i="30"/>
  <c r="AL82" i="30"/>
  <c r="AM82" i="30"/>
  <c r="AN82" i="30"/>
  <c r="AO82" i="30"/>
  <c r="AP82" i="30"/>
  <c r="AQ82" i="30"/>
  <c r="AR82" i="30"/>
  <c r="AS82" i="30"/>
  <c r="AT82" i="30"/>
  <c r="AU82" i="30"/>
  <c r="AV82" i="30"/>
  <c r="AW82" i="30"/>
  <c r="AX82" i="30"/>
  <c r="AY82" i="30"/>
  <c r="AZ82" i="30"/>
  <c r="BA82" i="30"/>
  <c r="BB82" i="30"/>
  <c r="BC82" i="30"/>
  <c r="BD82" i="30"/>
  <c r="BE82" i="30"/>
  <c r="BF82" i="30"/>
  <c r="BG82" i="30"/>
  <c r="BH82" i="30"/>
  <c r="BI82" i="30"/>
  <c r="BJ82" i="30"/>
  <c r="BK82" i="30"/>
  <c r="BL82" i="30"/>
  <c r="BM82" i="30"/>
  <c r="BN82" i="30"/>
  <c r="BO82" i="30"/>
  <c r="BP82" i="30"/>
  <c r="BQ82" i="30"/>
  <c r="BR82" i="30"/>
  <c r="BS82" i="30"/>
  <c r="BT82" i="30"/>
  <c r="BU82" i="30"/>
  <c r="BV82" i="30"/>
  <c r="BW82" i="30"/>
  <c r="BX82" i="30"/>
  <c r="BY82" i="30"/>
  <c r="BZ82" i="30"/>
  <c r="CA82" i="30"/>
  <c r="CB82" i="30"/>
  <c r="CC82" i="30"/>
  <c r="CD82" i="30"/>
  <c r="CE82" i="30"/>
  <c r="CF82" i="30"/>
  <c r="CG82" i="30"/>
  <c r="CH82" i="30"/>
  <c r="CI82" i="30"/>
  <c r="CJ82" i="30"/>
  <c r="CK82" i="30"/>
  <c r="CL82" i="30"/>
  <c r="CM82" i="30"/>
  <c r="CN82" i="30"/>
  <c r="CO82" i="30"/>
  <c r="CP82" i="30"/>
  <c r="CQ82" i="30"/>
  <c r="CR82" i="30"/>
  <c r="CS82" i="30"/>
  <c r="CT82" i="30"/>
  <c r="CU82" i="30"/>
  <c r="CV82" i="30"/>
  <c r="CW82" i="30"/>
  <c r="CX82" i="30"/>
  <c r="CY82" i="30"/>
  <c r="CZ82" i="30"/>
  <c r="DA82" i="30"/>
  <c r="DB82" i="30"/>
  <c r="DC82" i="30"/>
  <c r="DD82" i="30"/>
  <c r="DE82" i="30"/>
  <c r="DF82" i="30"/>
  <c r="DG82" i="30"/>
  <c r="DH82" i="30"/>
  <c r="DI82" i="30"/>
  <c r="DJ82" i="30"/>
  <c r="DK82" i="30"/>
  <c r="DL82" i="30"/>
  <c r="DM82" i="30"/>
  <c r="DN82" i="30"/>
  <c r="DO82" i="30"/>
  <c r="DP82" i="30"/>
  <c r="DQ82" i="30"/>
  <c r="DR82" i="30"/>
  <c r="DS82" i="30"/>
  <c r="DT82" i="30"/>
  <c r="DU82" i="30"/>
  <c r="DV82" i="30"/>
  <c r="DW82" i="30"/>
  <c r="DX82" i="30"/>
  <c r="DY82" i="30"/>
  <c r="DZ82" i="30"/>
  <c r="EA82" i="30"/>
  <c r="EB82" i="30"/>
  <c r="EC82" i="30"/>
  <c r="ED82" i="30"/>
  <c r="EE82" i="30"/>
  <c r="EF82" i="30"/>
  <c r="EG82" i="30"/>
  <c r="EH82" i="30"/>
  <c r="EI82" i="30"/>
  <c r="EJ82" i="30"/>
  <c r="EK82" i="30"/>
  <c r="EL82" i="30"/>
  <c r="EM82" i="30"/>
  <c r="EN82" i="30"/>
  <c r="EO82" i="30"/>
  <c r="EP82" i="30"/>
  <c r="EQ82" i="30"/>
  <c r="ER82" i="30"/>
  <c r="ES82" i="30"/>
  <c r="ET82" i="30"/>
  <c r="EU82" i="30"/>
  <c r="EV82" i="30"/>
  <c r="EW82" i="30"/>
  <c r="EX82" i="30"/>
  <c r="EY82" i="30"/>
  <c r="EZ82" i="30"/>
  <c r="FA82" i="30"/>
  <c r="FB82" i="30"/>
  <c r="FC82" i="30"/>
  <c r="FD82" i="30"/>
  <c r="FE82" i="30"/>
  <c r="FF82" i="30"/>
  <c r="FG82" i="30"/>
  <c r="C83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Z83" i="30"/>
  <c r="AA83" i="30"/>
  <c r="AB83" i="30"/>
  <c r="AC83" i="30"/>
  <c r="AD83" i="30"/>
  <c r="AE83" i="30"/>
  <c r="AF83" i="30"/>
  <c r="AG83" i="30"/>
  <c r="AH83" i="30"/>
  <c r="AI83" i="30"/>
  <c r="AJ83" i="30"/>
  <c r="AK83" i="30"/>
  <c r="AL83" i="30"/>
  <c r="AM83" i="30"/>
  <c r="AN83" i="30"/>
  <c r="AO83" i="30"/>
  <c r="AP83" i="30"/>
  <c r="AQ83" i="30"/>
  <c r="AR83" i="30"/>
  <c r="AS83" i="30"/>
  <c r="AT83" i="30"/>
  <c r="AU83" i="30"/>
  <c r="AV83" i="30"/>
  <c r="AW83" i="30"/>
  <c r="AX83" i="30"/>
  <c r="AY83" i="30"/>
  <c r="AZ83" i="30"/>
  <c r="BA83" i="30"/>
  <c r="BB83" i="30"/>
  <c r="BC83" i="30"/>
  <c r="BD83" i="30"/>
  <c r="BE83" i="30"/>
  <c r="BF83" i="30"/>
  <c r="BG83" i="30"/>
  <c r="BH83" i="30"/>
  <c r="BI83" i="30"/>
  <c r="BJ83" i="30"/>
  <c r="BK83" i="30"/>
  <c r="BL83" i="30"/>
  <c r="BM83" i="30"/>
  <c r="BN83" i="30"/>
  <c r="BO83" i="30"/>
  <c r="BP83" i="30"/>
  <c r="BQ83" i="30"/>
  <c r="BR83" i="30"/>
  <c r="BS83" i="30"/>
  <c r="BT83" i="30"/>
  <c r="BU83" i="30"/>
  <c r="BV83" i="30"/>
  <c r="BW83" i="30"/>
  <c r="BX83" i="30"/>
  <c r="BY83" i="30"/>
  <c r="BZ83" i="30"/>
  <c r="CA83" i="30"/>
  <c r="CB83" i="30"/>
  <c r="CC83" i="30"/>
  <c r="CD83" i="30"/>
  <c r="CE83" i="30"/>
  <c r="CF83" i="30"/>
  <c r="CG83" i="30"/>
  <c r="CH83" i="30"/>
  <c r="CI83" i="30"/>
  <c r="CJ83" i="30"/>
  <c r="CK83" i="30"/>
  <c r="CL83" i="30"/>
  <c r="CM83" i="30"/>
  <c r="CN83" i="30"/>
  <c r="CO83" i="30"/>
  <c r="CP83" i="30"/>
  <c r="CQ83" i="30"/>
  <c r="CR83" i="30"/>
  <c r="CS83" i="30"/>
  <c r="CT83" i="30"/>
  <c r="CU83" i="30"/>
  <c r="CV83" i="30"/>
  <c r="CW83" i="30"/>
  <c r="CX83" i="30"/>
  <c r="CY83" i="30"/>
  <c r="CZ83" i="30"/>
  <c r="DA83" i="30"/>
  <c r="DB83" i="30"/>
  <c r="DC83" i="30"/>
  <c r="DD83" i="30"/>
  <c r="DE83" i="30"/>
  <c r="DF83" i="30"/>
  <c r="DG83" i="30"/>
  <c r="DH83" i="30"/>
  <c r="DI83" i="30"/>
  <c r="DJ83" i="30"/>
  <c r="DK83" i="30"/>
  <c r="DL83" i="30"/>
  <c r="DM83" i="30"/>
  <c r="DN83" i="30"/>
  <c r="DO83" i="30"/>
  <c r="DP83" i="30"/>
  <c r="DQ83" i="30"/>
  <c r="DR83" i="30"/>
  <c r="DS83" i="30"/>
  <c r="DT83" i="30"/>
  <c r="DU83" i="30"/>
  <c r="DV83" i="30"/>
  <c r="DW83" i="30"/>
  <c r="DX83" i="30"/>
  <c r="DY83" i="30"/>
  <c r="DZ83" i="30"/>
  <c r="EA83" i="30"/>
  <c r="EB83" i="30"/>
  <c r="EC83" i="30"/>
  <c r="ED83" i="30"/>
  <c r="EE83" i="30"/>
  <c r="EF83" i="30"/>
  <c r="EG83" i="30"/>
  <c r="EH83" i="30"/>
  <c r="EI83" i="30"/>
  <c r="EJ83" i="30"/>
  <c r="EK83" i="30"/>
  <c r="EL83" i="30"/>
  <c r="EM83" i="30"/>
  <c r="EN83" i="30"/>
  <c r="EO83" i="30"/>
  <c r="EP83" i="30"/>
  <c r="EQ83" i="30"/>
  <c r="ER83" i="30"/>
  <c r="ES83" i="30"/>
  <c r="ET83" i="30"/>
  <c r="EU83" i="30"/>
  <c r="EV83" i="30"/>
  <c r="EW83" i="30"/>
  <c r="EX83" i="30"/>
  <c r="EY83" i="30"/>
  <c r="EZ83" i="30"/>
  <c r="FA83" i="30"/>
  <c r="FB83" i="30"/>
  <c r="FC83" i="30"/>
  <c r="FD83" i="30"/>
  <c r="FE83" i="30"/>
  <c r="FF83" i="30"/>
  <c r="FG83" i="30"/>
  <c r="C84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Z84" i="30"/>
  <c r="AA84" i="30"/>
  <c r="AB84" i="30"/>
  <c r="AC84" i="30"/>
  <c r="AD84" i="30"/>
  <c r="AE84" i="30"/>
  <c r="AF84" i="30"/>
  <c r="AG84" i="30"/>
  <c r="AH84" i="30"/>
  <c r="AI84" i="30"/>
  <c r="AJ84" i="30"/>
  <c r="AK84" i="30"/>
  <c r="AL84" i="30"/>
  <c r="AM84" i="30"/>
  <c r="AN84" i="30"/>
  <c r="AO84" i="30"/>
  <c r="AP84" i="30"/>
  <c r="AQ84" i="30"/>
  <c r="AR84" i="30"/>
  <c r="AS84" i="30"/>
  <c r="AT84" i="30"/>
  <c r="AU84" i="30"/>
  <c r="AV84" i="30"/>
  <c r="AW84" i="30"/>
  <c r="AX84" i="30"/>
  <c r="AY84" i="30"/>
  <c r="AZ84" i="30"/>
  <c r="BA84" i="30"/>
  <c r="BB84" i="30"/>
  <c r="BC84" i="30"/>
  <c r="BD84" i="30"/>
  <c r="BE84" i="30"/>
  <c r="BF84" i="30"/>
  <c r="BG84" i="30"/>
  <c r="BH84" i="30"/>
  <c r="BI84" i="30"/>
  <c r="BJ84" i="30"/>
  <c r="BK84" i="30"/>
  <c r="BL84" i="30"/>
  <c r="BM84" i="30"/>
  <c r="BN84" i="30"/>
  <c r="BO84" i="30"/>
  <c r="BP84" i="30"/>
  <c r="BQ84" i="30"/>
  <c r="BR84" i="30"/>
  <c r="BS84" i="30"/>
  <c r="BT84" i="30"/>
  <c r="BU84" i="30"/>
  <c r="BV84" i="30"/>
  <c r="BW84" i="30"/>
  <c r="BX84" i="30"/>
  <c r="BY84" i="30"/>
  <c r="BZ84" i="30"/>
  <c r="CA84" i="30"/>
  <c r="CB84" i="30"/>
  <c r="CC84" i="30"/>
  <c r="CD84" i="30"/>
  <c r="CE84" i="30"/>
  <c r="CF84" i="30"/>
  <c r="CG84" i="30"/>
  <c r="CH84" i="30"/>
  <c r="CI84" i="30"/>
  <c r="CJ84" i="30"/>
  <c r="CK84" i="30"/>
  <c r="CL84" i="30"/>
  <c r="CM84" i="30"/>
  <c r="CN84" i="30"/>
  <c r="CO84" i="30"/>
  <c r="CP84" i="30"/>
  <c r="CQ84" i="30"/>
  <c r="CR84" i="30"/>
  <c r="CS84" i="30"/>
  <c r="CT84" i="30"/>
  <c r="CU84" i="30"/>
  <c r="CV84" i="30"/>
  <c r="CW84" i="30"/>
  <c r="CX84" i="30"/>
  <c r="CY84" i="30"/>
  <c r="CZ84" i="30"/>
  <c r="DA84" i="30"/>
  <c r="DB84" i="30"/>
  <c r="DC84" i="30"/>
  <c r="DD84" i="30"/>
  <c r="DE84" i="30"/>
  <c r="DF84" i="30"/>
  <c r="DG84" i="30"/>
  <c r="DH84" i="30"/>
  <c r="DI84" i="30"/>
  <c r="DJ84" i="30"/>
  <c r="DK84" i="30"/>
  <c r="DL84" i="30"/>
  <c r="DM84" i="30"/>
  <c r="DN84" i="30"/>
  <c r="DO84" i="30"/>
  <c r="DP84" i="30"/>
  <c r="DQ84" i="30"/>
  <c r="DR84" i="30"/>
  <c r="DS84" i="30"/>
  <c r="DT84" i="30"/>
  <c r="DU84" i="30"/>
  <c r="DV84" i="30"/>
  <c r="DW84" i="30"/>
  <c r="DX84" i="30"/>
  <c r="DY84" i="30"/>
  <c r="DZ84" i="30"/>
  <c r="EA84" i="30"/>
  <c r="EB84" i="30"/>
  <c r="EC84" i="30"/>
  <c r="ED84" i="30"/>
  <c r="EE84" i="30"/>
  <c r="EF84" i="30"/>
  <c r="EG84" i="30"/>
  <c r="EH84" i="30"/>
  <c r="EI84" i="30"/>
  <c r="EJ84" i="30"/>
  <c r="EK84" i="30"/>
  <c r="EL84" i="30"/>
  <c r="EM84" i="30"/>
  <c r="EN84" i="30"/>
  <c r="EO84" i="30"/>
  <c r="EP84" i="30"/>
  <c r="EQ84" i="30"/>
  <c r="ER84" i="30"/>
  <c r="ES84" i="30"/>
  <c r="ET84" i="30"/>
  <c r="EU84" i="30"/>
  <c r="EV84" i="30"/>
  <c r="EW84" i="30"/>
  <c r="EX84" i="30"/>
  <c r="EY84" i="30"/>
  <c r="EZ84" i="30"/>
  <c r="FA84" i="30"/>
  <c r="FB84" i="30"/>
  <c r="FC84" i="30"/>
  <c r="FD84" i="30"/>
  <c r="FE84" i="30"/>
  <c r="FF84" i="30"/>
  <c r="FG84" i="30"/>
  <c r="C85" i="30"/>
  <c r="D85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T85" i="30"/>
  <c r="U85" i="30"/>
  <c r="V85" i="30"/>
  <c r="W85" i="30"/>
  <c r="X85" i="30"/>
  <c r="Y85" i="30"/>
  <c r="Z85" i="30"/>
  <c r="AA85" i="30"/>
  <c r="AB85" i="30"/>
  <c r="AC85" i="30"/>
  <c r="AD85" i="30"/>
  <c r="AE85" i="30"/>
  <c r="AF85" i="30"/>
  <c r="AG85" i="30"/>
  <c r="AH85" i="30"/>
  <c r="AI85" i="30"/>
  <c r="AJ85" i="30"/>
  <c r="AK85" i="30"/>
  <c r="AL85" i="30"/>
  <c r="AM85" i="30"/>
  <c r="AN85" i="30"/>
  <c r="AO85" i="30"/>
  <c r="AP85" i="30"/>
  <c r="AQ85" i="30"/>
  <c r="AR85" i="30"/>
  <c r="AS85" i="30"/>
  <c r="AT85" i="30"/>
  <c r="AU85" i="30"/>
  <c r="AV85" i="30"/>
  <c r="AW85" i="30"/>
  <c r="AX85" i="30"/>
  <c r="AY85" i="30"/>
  <c r="AZ85" i="30"/>
  <c r="BA85" i="30"/>
  <c r="BB85" i="30"/>
  <c r="BC85" i="30"/>
  <c r="BD85" i="30"/>
  <c r="BE85" i="30"/>
  <c r="BF85" i="30"/>
  <c r="BG85" i="30"/>
  <c r="BH85" i="30"/>
  <c r="BI85" i="30"/>
  <c r="BJ85" i="30"/>
  <c r="BK85" i="30"/>
  <c r="BL85" i="30"/>
  <c r="BM85" i="30"/>
  <c r="BN85" i="30"/>
  <c r="BO85" i="30"/>
  <c r="BP85" i="30"/>
  <c r="BQ85" i="30"/>
  <c r="BR85" i="30"/>
  <c r="BS85" i="30"/>
  <c r="BT85" i="30"/>
  <c r="BU85" i="30"/>
  <c r="BV85" i="30"/>
  <c r="BW85" i="30"/>
  <c r="BX85" i="30"/>
  <c r="BY85" i="30"/>
  <c r="BZ85" i="30"/>
  <c r="CA85" i="30"/>
  <c r="CB85" i="30"/>
  <c r="CC85" i="30"/>
  <c r="CD85" i="30"/>
  <c r="CE85" i="30"/>
  <c r="CF85" i="30"/>
  <c r="CG85" i="30"/>
  <c r="CH85" i="30"/>
  <c r="CI85" i="30"/>
  <c r="CJ85" i="30"/>
  <c r="CK85" i="30"/>
  <c r="CL85" i="30"/>
  <c r="CM85" i="30"/>
  <c r="CN85" i="30"/>
  <c r="CO85" i="30"/>
  <c r="CP85" i="30"/>
  <c r="CQ85" i="30"/>
  <c r="CR85" i="30"/>
  <c r="CS85" i="30"/>
  <c r="CT85" i="30"/>
  <c r="CU85" i="30"/>
  <c r="CV85" i="30"/>
  <c r="CW85" i="30"/>
  <c r="CX85" i="30"/>
  <c r="CY85" i="30"/>
  <c r="CZ85" i="30"/>
  <c r="DA85" i="30"/>
  <c r="DB85" i="30"/>
  <c r="DC85" i="30"/>
  <c r="DD85" i="30"/>
  <c r="DE85" i="30"/>
  <c r="DF85" i="30"/>
  <c r="DG85" i="30"/>
  <c r="DH85" i="30"/>
  <c r="DI85" i="30"/>
  <c r="DJ85" i="30"/>
  <c r="DK85" i="30"/>
  <c r="DL85" i="30"/>
  <c r="DM85" i="30"/>
  <c r="DN85" i="30"/>
  <c r="DO85" i="30"/>
  <c r="DP85" i="30"/>
  <c r="DQ85" i="30"/>
  <c r="DR85" i="30"/>
  <c r="DS85" i="30"/>
  <c r="DT85" i="30"/>
  <c r="DU85" i="30"/>
  <c r="DV85" i="30"/>
  <c r="DW85" i="30"/>
  <c r="DX85" i="30"/>
  <c r="DY85" i="30"/>
  <c r="DZ85" i="30"/>
  <c r="EA85" i="30"/>
  <c r="EB85" i="30"/>
  <c r="EC85" i="30"/>
  <c r="ED85" i="30"/>
  <c r="EE85" i="30"/>
  <c r="EF85" i="30"/>
  <c r="EG85" i="30"/>
  <c r="EH85" i="30"/>
  <c r="EI85" i="30"/>
  <c r="EJ85" i="30"/>
  <c r="EK85" i="30"/>
  <c r="EL85" i="30"/>
  <c r="EM85" i="30"/>
  <c r="EN85" i="30"/>
  <c r="EO85" i="30"/>
  <c r="EP85" i="30"/>
  <c r="EQ85" i="30"/>
  <c r="ER85" i="30"/>
  <c r="ES85" i="30"/>
  <c r="ET85" i="30"/>
  <c r="EU85" i="30"/>
  <c r="EV85" i="30"/>
  <c r="EW85" i="30"/>
  <c r="EX85" i="30"/>
  <c r="EY85" i="30"/>
  <c r="EZ85" i="30"/>
  <c r="FA85" i="30"/>
  <c r="FB85" i="30"/>
  <c r="FC85" i="30"/>
  <c r="FD85" i="30"/>
  <c r="FE85" i="30"/>
  <c r="FF85" i="30"/>
  <c r="FG85" i="30"/>
  <c r="C86" i="30"/>
  <c r="D86" i="30"/>
  <c r="E86" i="30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S86" i="30"/>
  <c r="T86" i="30"/>
  <c r="U86" i="30"/>
  <c r="V86" i="30"/>
  <c r="W86" i="30"/>
  <c r="X86" i="30"/>
  <c r="Y86" i="30"/>
  <c r="Z86" i="30"/>
  <c r="AA86" i="30"/>
  <c r="AB86" i="30"/>
  <c r="AC86" i="30"/>
  <c r="AD86" i="30"/>
  <c r="AE86" i="30"/>
  <c r="AF86" i="30"/>
  <c r="AG86" i="30"/>
  <c r="AH86" i="30"/>
  <c r="AI86" i="30"/>
  <c r="AJ86" i="30"/>
  <c r="AK86" i="30"/>
  <c r="AL86" i="30"/>
  <c r="AM86" i="30"/>
  <c r="AN86" i="30"/>
  <c r="AO86" i="30"/>
  <c r="AP86" i="30"/>
  <c r="AQ86" i="30"/>
  <c r="AR86" i="30"/>
  <c r="AS86" i="30"/>
  <c r="AT86" i="30"/>
  <c r="AU86" i="30"/>
  <c r="AV86" i="30"/>
  <c r="AW86" i="30"/>
  <c r="AX86" i="30"/>
  <c r="AY86" i="30"/>
  <c r="AZ86" i="30"/>
  <c r="BA86" i="30"/>
  <c r="BB86" i="30"/>
  <c r="BC86" i="30"/>
  <c r="BD86" i="30"/>
  <c r="BE86" i="30"/>
  <c r="BF86" i="30"/>
  <c r="BG86" i="30"/>
  <c r="BH86" i="30"/>
  <c r="BI86" i="30"/>
  <c r="BJ86" i="30"/>
  <c r="BK86" i="30"/>
  <c r="BL86" i="30"/>
  <c r="BM86" i="30"/>
  <c r="BN86" i="30"/>
  <c r="BO86" i="30"/>
  <c r="BP86" i="30"/>
  <c r="BQ86" i="30"/>
  <c r="BR86" i="30"/>
  <c r="BS86" i="30"/>
  <c r="BT86" i="30"/>
  <c r="BU86" i="30"/>
  <c r="BV86" i="30"/>
  <c r="BW86" i="30"/>
  <c r="BX86" i="30"/>
  <c r="BY86" i="30"/>
  <c r="BZ86" i="30"/>
  <c r="CA86" i="30"/>
  <c r="CB86" i="30"/>
  <c r="CC86" i="30"/>
  <c r="CD86" i="30"/>
  <c r="CE86" i="30"/>
  <c r="CF86" i="30"/>
  <c r="CG86" i="30"/>
  <c r="CH86" i="30"/>
  <c r="CI86" i="30"/>
  <c r="CJ86" i="30"/>
  <c r="CK86" i="30"/>
  <c r="CL86" i="30"/>
  <c r="CM86" i="30"/>
  <c r="CN86" i="30"/>
  <c r="CO86" i="30"/>
  <c r="CP86" i="30"/>
  <c r="CQ86" i="30"/>
  <c r="CR86" i="30"/>
  <c r="CS86" i="30"/>
  <c r="CT86" i="30"/>
  <c r="CU86" i="30"/>
  <c r="CV86" i="30"/>
  <c r="CW86" i="30"/>
  <c r="CX86" i="30"/>
  <c r="CY86" i="30"/>
  <c r="CZ86" i="30"/>
  <c r="DA86" i="30"/>
  <c r="DB86" i="30"/>
  <c r="DC86" i="30"/>
  <c r="DD86" i="30"/>
  <c r="DE86" i="30"/>
  <c r="DF86" i="30"/>
  <c r="DG86" i="30"/>
  <c r="DH86" i="30"/>
  <c r="DI86" i="30"/>
  <c r="DJ86" i="30"/>
  <c r="DK86" i="30"/>
  <c r="DL86" i="30"/>
  <c r="DM86" i="30"/>
  <c r="DN86" i="30"/>
  <c r="DO86" i="30"/>
  <c r="DP86" i="30"/>
  <c r="DQ86" i="30"/>
  <c r="DR86" i="30"/>
  <c r="DS86" i="30"/>
  <c r="DT86" i="30"/>
  <c r="DU86" i="30"/>
  <c r="DV86" i="30"/>
  <c r="DW86" i="30"/>
  <c r="DX86" i="30"/>
  <c r="DY86" i="30"/>
  <c r="DZ86" i="30"/>
  <c r="EA86" i="30"/>
  <c r="EB86" i="30"/>
  <c r="EC86" i="30"/>
  <c r="ED86" i="30"/>
  <c r="EE86" i="30"/>
  <c r="EF86" i="30"/>
  <c r="EG86" i="30"/>
  <c r="EH86" i="30"/>
  <c r="EI86" i="30"/>
  <c r="EJ86" i="30"/>
  <c r="EK86" i="30"/>
  <c r="EL86" i="30"/>
  <c r="EM86" i="30"/>
  <c r="EN86" i="30"/>
  <c r="EO86" i="30"/>
  <c r="EP86" i="30"/>
  <c r="EQ86" i="30"/>
  <c r="ER86" i="30"/>
  <c r="ES86" i="30"/>
  <c r="ET86" i="30"/>
  <c r="EU86" i="30"/>
  <c r="EV86" i="30"/>
  <c r="EW86" i="30"/>
  <c r="EX86" i="30"/>
  <c r="EY86" i="30"/>
  <c r="EZ86" i="30"/>
  <c r="FA86" i="30"/>
  <c r="FB86" i="30"/>
  <c r="FC86" i="30"/>
  <c r="FD86" i="30"/>
  <c r="FE86" i="30"/>
  <c r="FF86" i="30"/>
  <c r="FG86" i="30"/>
  <c r="C87" i="30"/>
  <c r="D87" i="30"/>
  <c r="E87" i="30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S87" i="30"/>
  <c r="T87" i="30"/>
  <c r="U87" i="30"/>
  <c r="V87" i="30"/>
  <c r="W87" i="30"/>
  <c r="X87" i="30"/>
  <c r="Y87" i="30"/>
  <c r="Z87" i="30"/>
  <c r="AA87" i="30"/>
  <c r="AB87" i="30"/>
  <c r="AC87" i="30"/>
  <c r="AD87" i="30"/>
  <c r="AE87" i="30"/>
  <c r="AF87" i="30"/>
  <c r="AG87" i="30"/>
  <c r="AH87" i="30"/>
  <c r="AI87" i="30"/>
  <c r="AJ87" i="30"/>
  <c r="AK87" i="30"/>
  <c r="AL87" i="30"/>
  <c r="AM87" i="30"/>
  <c r="AN87" i="30"/>
  <c r="AO87" i="30"/>
  <c r="AP87" i="30"/>
  <c r="AQ87" i="30"/>
  <c r="AR87" i="30"/>
  <c r="AS87" i="30"/>
  <c r="AT87" i="30"/>
  <c r="AU87" i="30"/>
  <c r="AV87" i="30"/>
  <c r="AW87" i="30"/>
  <c r="AX87" i="30"/>
  <c r="AY87" i="30"/>
  <c r="AZ87" i="30"/>
  <c r="BA87" i="30"/>
  <c r="BB87" i="30"/>
  <c r="BC87" i="30"/>
  <c r="BD87" i="30"/>
  <c r="BE87" i="30"/>
  <c r="BF87" i="30"/>
  <c r="BG87" i="30"/>
  <c r="BH87" i="30"/>
  <c r="BI87" i="30"/>
  <c r="BJ87" i="30"/>
  <c r="BK87" i="30"/>
  <c r="BL87" i="30"/>
  <c r="BM87" i="30"/>
  <c r="BN87" i="30"/>
  <c r="BO87" i="30"/>
  <c r="BP87" i="30"/>
  <c r="BQ87" i="30"/>
  <c r="BR87" i="30"/>
  <c r="BS87" i="30"/>
  <c r="BT87" i="30"/>
  <c r="BU87" i="30"/>
  <c r="BV87" i="30"/>
  <c r="BW87" i="30"/>
  <c r="BX87" i="30"/>
  <c r="BY87" i="30"/>
  <c r="BZ87" i="30"/>
  <c r="CA87" i="30"/>
  <c r="CB87" i="30"/>
  <c r="CC87" i="30"/>
  <c r="CD87" i="30"/>
  <c r="CE87" i="30"/>
  <c r="CF87" i="30"/>
  <c r="CG87" i="30"/>
  <c r="CH87" i="30"/>
  <c r="CI87" i="30"/>
  <c r="CJ87" i="30"/>
  <c r="CK87" i="30"/>
  <c r="CL87" i="30"/>
  <c r="CM87" i="30"/>
  <c r="CN87" i="30"/>
  <c r="CO87" i="30"/>
  <c r="CP87" i="30"/>
  <c r="CQ87" i="30"/>
  <c r="CR87" i="30"/>
  <c r="CS87" i="30"/>
  <c r="CT87" i="30"/>
  <c r="CU87" i="30"/>
  <c r="CV87" i="30"/>
  <c r="CW87" i="30"/>
  <c r="CX87" i="30"/>
  <c r="CY87" i="30"/>
  <c r="CZ87" i="30"/>
  <c r="DA87" i="30"/>
  <c r="DB87" i="30"/>
  <c r="DC87" i="30"/>
  <c r="DD87" i="30"/>
  <c r="DE87" i="30"/>
  <c r="DF87" i="30"/>
  <c r="DG87" i="30"/>
  <c r="DH87" i="30"/>
  <c r="DI87" i="30"/>
  <c r="DJ87" i="30"/>
  <c r="DK87" i="30"/>
  <c r="DL87" i="30"/>
  <c r="DM87" i="30"/>
  <c r="DN87" i="30"/>
  <c r="DO87" i="30"/>
  <c r="DP87" i="30"/>
  <c r="DQ87" i="30"/>
  <c r="DR87" i="30"/>
  <c r="DS87" i="30"/>
  <c r="DT87" i="30"/>
  <c r="DU87" i="30"/>
  <c r="DV87" i="30"/>
  <c r="DW87" i="30"/>
  <c r="DX87" i="30"/>
  <c r="DY87" i="30"/>
  <c r="DZ87" i="30"/>
  <c r="EA87" i="30"/>
  <c r="EB87" i="30"/>
  <c r="EC87" i="30"/>
  <c r="ED87" i="30"/>
  <c r="EE87" i="30"/>
  <c r="EF87" i="30"/>
  <c r="EG87" i="30"/>
  <c r="EH87" i="30"/>
  <c r="EI87" i="30"/>
  <c r="EJ87" i="30"/>
  <c r="EK87" i="30"/>
  <c r="EL87" i="30"/>
  <c r="EM87" i="30"/>
  <c r="EN87" i="30"/>
  <c r="EO87" i="30"/>
  <c r="EP87" i="30"/>
  <c r="EQ87" i="30"/>
  <c r="ER87" i="30"/>
  <c r="ES87" i="30"/>
  <c r="ET87" i="30"/>
  <c r="EU87" i="30"/>
  <c r="EV87" i="30"/>
  <c r="EW87" i="30"/>
  <c r="EX87" i="30"/>
  <c r="EY87" i="30"/>
  <c r="EZ87" i="30"/>
  <c r="FA87" i="30"/>
  <c r="FB87" i="30"/>
  <c r="FC87" i="30"/>
  <c r="FD87" i="30"/>
  <c r="FE87" i="30"/>
  <c r="FF87" i="30"/>
  <c r="FG87" i="30"/>
  <c r="C88" i="30"/>
  <c r="D88" i="30"/>
  <c r="E88" i="30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S88" i="30"/>
  <c r="T88" i="30"/>
  <c r="U88" i="30"/>
  <c r="V88" i="30"/>
  <c r="W88" i="30"/>
  <c r="X88" i="30"/>
  <c r="Y88" i="30"/>
  <c r="Z88" i="30"/>
  <c r="AA88" i="30"/>
  <c r="AB88" i="30"/>
  <c r="AC88" i="30"/>
  <c r="AD88" i="30"/>
  <c r="AE88" i="30"/>
  <c r="AF88" i="30"/>
  <c r="AG88" i="30"/>
  <c r="AH88" i="30"/>
  <c r="AI88" i="30"/>
  <c r="AJ88" i="30"/>
  <c r="AK88" i="30"/>
  <c r="AL88" i="30"/>
  <c r="AM88" i="30"/>
  <c r="AN88" i="30"/>
  <c r="AO88" i="30"/>
  <c r="AP88" i="30"/>
  <c r="AQ88" i="30"/>
  <c r="AR88" i="30"/>
  <c r="AS88" i="30"/>
  <c r="AT88" i="30"/>
  <c r="AU88" i="30"/>
  <c r="AV88" i="30"/>
  <c r="AW88" i="30"/>
  <c r="AX88" i="30"/>
  <c r="AY88" i="30"/>
  <c r="AZ88" i="30"/>
  <c r="BA88" i="30"/>
  <c r="BB88" i="30"/>
  <c r="BC88" i="30"/>
  <c r="BD88" i="30"/>
  <c r="BE88" i="30"/>
  <c r="BF88" i="30"/>
  <c r="BG88" i="30"/>
  <c r="BH88" i="30"/>
  <c r="BI88" i="30"/>
  <c r="BJ88" i="30"/>
  <c r="BK88" i="30"/>
  <c r="BL88" i="30"/>
  <c r="BM88" i="30"/>
  <c r="BN88" i="30"/>
  <c r="BO88" i="30"/>
  <c r="BP88" i="30"/>
  <c r="BQ88" i="30"/>
  <c r="BR88" i="30"/>
  <c r="BS88" i="30"/>
  <c r="BT88" i="30"/>
  <c r="BU88" i="30"/>
  <c r="BV88" i="30"/>
  <c r="BW88" i="30"/>
  <c r="BX88" i="30"/>
  <c r="BY88" i="30"/>
  <c r="BZ88" i="30"/>
  <c r="CA88" i="30"/>
  <c r="CB88" i="30"/>
  <c r="CC88" i="30"/>
  <c r="CD88" i="30"/>
  <c r="CE88" i="30"/>
  <c r="CF88" i="30"/>
  <c r="CG88" i="30"/>
  <c r="CH88" i="30"/>
  <c r="CI88" i="30"/>
  <c r="CJ88" i="30"/>
  <c r="CK88" i="30"/>
  <c r="CL88" i="30"/>
  <c r="CM88" i="30"/>
  <c r="CN88" i="30"/>
  <c r="CO88" i="30"/>
  <c r="CP88" i="30"/>
  <c r="CQ88" i="30"/>
  <c r="CR88" i="30"/>
  <c r="CS88" i="30"/>
  <c r="CT88" i="30"/>
  <c r="CU88" i="30"/>
  <c r="CV88" i="30"/>
  <c r="CW88" i="30"/>
  <c r="CX88" i="30"/>
  <c r="CY88" i="30"/>
  <c r="CZ88" i="30"/>
  <c r="DA88" i="30"/>
  <c r="DB88" i="30"/>
  <c r="DC88" i="30"/>
  <c r="DD88" i="30"/>
  <c r="DE88" i="30"/>
  <c r="DF88" i="30"/>
  <c r="DG88" i="30"/>
  <c r="DH88" i="30"/>
  <c r="DI88" i="30"/>
  <c r="DJ88" i="30"/>
  <c r="DK88" i="30"/>
  <c r="DL88" i="30"/>
  <c r="DM88" i="30"/>
  <c r="DN88" i="30"/>
  <c r="DO88" i="30"/>
  <c r="DP88" i="30"/>
  <c r="DQ88" i="30"/>
  <c r="DR88" i="30"/>
  <c r="DS88" i="30"/>
  <c r="DT88" i="30"/>
  <c r="DU88" i="30"/>
  <c r="DV88" i="30"/>
  <c r="DW88" i="30"/>
  <c r="DX88" i="30"/>
  <c r="DY88" i="30"/>
  <c r="DZ88" i="30"/>
  <c r="EA88" i="30"/>
  <c r="EB88" i="30"/>
  <c r="EC88" i="30"/>
  <c r="ED88" i="30"/>
  <c r="EE88" i="30"/>
  <c r="EF88" i="30"/>
  <c r="EG88" i="30"/>
  <c r="EH88" i="30"/>
  <c r="EI88" i="30"/>
  <c r="EJ88" i="30"/>
  <c r="EK88" i="30"/>
  <c r="EL88" i="30"/>
  <c r="EM88" i="30"/>
  <c r="EN88" i="30"/>
  <c r="EO88" i="30"/>
  <c r="EP88" i="30"/>
  <c r="EQ88" i="30"/>
  <c r="ER88" i="30"/>
  <c r="ES88" i="30"/>
  <c r="ET88" i="30"/>
  <c r="EU88" i="30"/>
  <c r="EV88" i="30"/>
  <c r="EW88" i="30"/>
  <c r="EX88" i="30"/>
  <c r="EY88" i="30"/>
  <c r="EZ88" i="30"/>
  <c r="FA88" i="30"/>
  <c r="FB88" i="30"/>
  <c r="FC88" i="30"/>
  <c r="FD88" i="30"/>
  <c r="FE88" i="30"/>
  <c r="FF88" i="30"/>
  <c r="FG88" i="30"/>
  <c r="C89" i="30"/>
  <c r="D89" i="30"/>
  <c r="E89" i="30"/>
  <c r="F89" i="30"/>
  <c r="G89" i="30"/>
  <c r="H89" i="30"/>
  <c r="I89" i="30"/>
  <c r="J89" i="30"/>
  <c r="K89" i="30"/>
  <c r="L89" i="30"/>
  <c r="M89" i="30"/>
  <c r="N89" i="30"/>
  <c r="O89" i="30"/>
  <c r="P89" i="30"/>
  <c r="Q89" i="30"/>
  <c r="R89" i="30"/>
  <c r="S89" i="30"/>
  <c r="T89" i="30"/>
  <c r="U89" i="30"/>
  <c r="V89" i="30"/>
  <c r="W89" i="30"/>
  <c r="X89" i="30"/>
  <c r="Y89" i="30"/>
  <c r="Z89" i="30"/>
  <c r="AA89" i="30"/>
  <c r="AB89" i="30"/>
  <c r="AC89" i="30"/>
  <c r="AD89" i="30"/>
  <c r="AE89" i="30"/>
  <c r="AF89" i="30"/>
  <c r="AG89" i="30"/>
  <c r="AH89" i="30"/>
  <c r="AI89" i="30"/>
  <c r="AJ89" i="30"/>
  <c r="AK89" i="30"/>
  <c r="AL89" i="30"/>
  <c r="AM89" i="30"/>
  <c r="AN89" i="30"/>
  <c r="AO89" i="30"/>
  <c r="AP89" i="30"/>
  <c r="AQ89" i="30"/>
  <c r="AR89" i="30"/>
  <c r="AS89" i="30"/>
  <c r="AT89" i="30"/>
  <c r="AU89" i="30"/>
  <c r="AV89" i="30"/>
  <c r="AW89" i="30"/>
  <c r="AX89" i="30"/>
  <c r="AY89" i="30"/>
  <c r="AZ89" i="30"/>
  <c r="BA89" i="30"/>
  <c r="BB89" i="30"/>
  <c r="BC89" i="30"/>
  <c r="BD89" i="30"/>
  <c r="BE89" i="30"/>
  <c r="BF89" i="30"/>
  <c r="BG89" i="30"/>
  <c r="BH89" i="30"/>
  <c r="BI89" i="30"/>
  <c r="BJ89" i="30"/>
  <c r="BK89" i="30"/>
  <c r="BL89" i="30"/>
  <c r="BM89" i="30"/>
  <c r="BN89" i="30"/>
  <c r="BO89" i="30"/>
  <c r="BP89" i="30"/>
  <c r="BQ89" i="30"/>
  <c r="BR89" i="30"/>
  <c r="BS89" i="30"/>
  <c r="BT89" i="30"/>
  <c r="BU89" i="30"/>
  <c r="BV89" i="30"/>
  <c r="BW89" i="30"/>
  <c r="BX89" i="30"/>
  <c r="BY89" i="30"/>
  <c r="BZ89" i="30"/>
  <c r="CA89" i="30"/>
  <c r="CB89" i="30"/>
  <c r="CC89" i="30"/>
  <c r="CD89" i="30"/>
  <c r="CE89" i="30"/>
  <c r="CF89" i="30"/>
  <c r="CG89" i="30"/>
  <c r="CH89" i="30"/>
  <c r="CI89" i="30"/>
  <c r="CJ89" i="30"/>
  <c r="CK89" i="30"/>
  <c r="CL89" i="30"/>
  <c r="CM89" i="30"/>
  <c r="CN89" i="30"/>
  <c r="CO89" i="30"/>
  <c r="CP89" i="30"/>
  <c r="CQ89" i="30"/>
  <c r="CR89" i="30"/>
  <c r="CS89" i="30"/>
  <c r="CT89" i="30"/>
  <c r="CU89" i="30"/>
  <c r="CV89" i="30"/>
  <c r="CW89" i="30"/>
  <c r="CX89" i="30"/>
  <c r="CY89" i="30"/>
  <c r="CZ89" i="30"/>
  <c r="DA89" i="30"/>
  <c r="DB89" i="30"/>
  <c r="DC89" i="30"/>
  <c r="DD89" i="30"/>
  <c r="DE89" i="30"/>
  <c r="DF89" i="30"/>
  <c r="DG89" i="30"/>
  <c r="DH89" i="30"/>
  <c r="DI89" i="30"/>
  <c r="DJ89" i="30"/>
  <c r="DK89" i="30"/>
  <c r="DL89" i="30"/>
  <c r="DM89" i="30"/>
  <c r="DN89" i="30"/>
  <c r="DO89" i="30"/>
  <c r="DP89" i="30"/>
  <c r="DQ89" i="30"/>
  <c r="DR89" i="30"/>
  <c r="DS89" i="30"/>
  <c r="DT89" i="30"/>
  <c r="DU89" i="30"/>
  <c r="DV89" i="30"/>
  <c r="DW89" i="30"/>
  <c r="DX89" i="30"/>
  <c r="DY89" i="30"/>
  <c r="DZ89" i="30"/>
  <c r="EA89" i="30"/>
  <c r="EB89" i="30"/>
  <c r="EC89" i="30"/>
  <c r="ED89" i="30"/>
  <c r="EE89" i="30"/>
  <c r="EF89" i="30"/>
  <c r="EG89" i="30"/>
  <c r="EH89" i="30"/>
  <c r="EI89" i="30"/>
  <c r="EJ89" i="30"/>
  <c r="EK89" i="30"/>
  <c r="EL89" i="30"/>
  <c r="EM89" i="30"/>
  <c r="EN89" i="30"/>
  <c r="EO89" i="30"/>
  <c r="EP89" i="30"/>
  <c r="EQ89" i="30"/>
  <c r="ER89" i="30"/>
  <c r="ES89" i="30"/>
  <c r="ET89" i="30"/>
  <c r="EU89" i="30"/>
  <c r="EV89" i="30"/>
  <c r="EW89" i="30"/>
  <c r="EX89" i="30"/>
  <c r="EY89" i="30"/>
  <c r="EZ89" i="30"/>
  <c r="FA89" i="30"/>
  <c r="FB89" i="30"/>
  <c r="FC89" i="30"/>
  <c r="FD89" i="30"/>
  <c r="FE89" i="30"/>
  <c r="FF89" i="30"/>
  <c r="FG89" i="30"/>
  <c r="C90" i="30"/>
  <c r="D90" i="30"/>
  <c r="E90" i="30"/>
  <c r="F90" i="30"/>
  <c r="G90" i="30"/>
  <c r="H90" i="30"/>
  <c r="I90" i="30"/>
  <c r="J90" i="30"/>
  <c r="K90" i="30"/>
  <c r="L90" i="30"/>
  <c r="M90" i="30"/>
  <c r="N90" i="30"/>
  <c r="O90" i="30"/>
  <c r="P90" i="30"/>
  <c r="Q90" i="30"/>
  <c r="R90" i="30"/>
  <c r="S90" i="30"/>
  <c r="T90" i="30"/>
  <c r="U90" i="30"/>
  <c r="V90" i="30"/>
  <c r="W90" i="30"/>
  <c r="X90" i="30"/>
  <c r="Y90" i="30"/>
  <c r="Z90" i="30"/>
  <c r="AA90" i="30"/>
  <c r="AB90" i="30"/>
  <c r="AC90" i="30"/>
  <c r="AD90" i="30"/>
  <c r="AE90" i="30"/>
  <c r="AF90" i="30"/>
  <c r="AG90" i="30"/>
  <c r="AH90" i="30"/>
  <c r="AI90" i="30"/>
  <c r="AJ90" i="30"/>
  <c r="AK90" i="30"/>
  <c r="AL90" i="30"/>
  <c r="AM90" i="30"/>
  <c r="AN90" i="30"/>
  <c r="AO90" i="30"/>
  <c r="AP90" i="30"/>
  <c r="AQ90" i="30"/>
  <c r="AR90" i="30"/>
  <c r="AS90" i="30"/>
  <c r="AT90" i="30"/>
  <c r="AU90" i="30"/>
  <c r="AV90" i="30"/>
  <c r="AW90" i="30"/>
  <c r="AX90" i="30"/>
  <c r="AY90" i="30"/>
  <c r="AZ90" i="30"/>
  <c r="BA90" i="30"/>
  <c r="BB90" i="30"/>
  <c r="BC90" i="30"/>
  <c r="BD90" i="30"/>
  <c r="BE90" i="30"/>
  <c r="BF90" i="30"/>
  <c r="BG90" i="30"/>
  <c r="BH90" i="30"/>
  <c r="BI90" i="30"/>
  <c r="BJ90" i="30"/>
  <c r="BK90" i="30"/>
  <c r="BL90" i="30"/>
  <c r="BM90" i="30"/>
  <c r="BN90" i="30"/>
  <c r="BO90" i="30"/>
  <c r="BP90" i="30"/>
  <c r="BQ90" i="30"/>
  <c r="BR90" i="30"/>
  <c r="BS90" i="30"/>
  <c r="BT90" i="30"/>
  <c r="BU90" i="30"/>
  <c r="BV90" i="30"/>
  <c r="BW90" i="30"/>
  <c r="BX90" i="30"/>
  <c r="BY90" i="30"/>
  <c r="BZ90" i="30"/>
  <c r="CA90" i="30"/>
  <c r="CB90" i="30"/>
  <c r="CC90" i="30"/>
  <c r="CD90" i="30"/>
  <c r="CE90" i="30"/>
  <c r="CF90" i="30"/>
  <c r="CG90" i="30"/>
  <c r="CH90" i="30"/>
  <c r="CI90" i="30"/>
  <c r="CJ90" i="30"/>
  <c r="CK90" i="30"/>
  <c r="CL90" i="30"/>
  <c r="CM90" i="30"/>
  <c r="CN90" i="30"/>
  <c r="CO90" i="30"/>
  <c r="CP90" i="30"/>
  <c r="CQ90" i="30"/>
  <c r="CR90" i="30"/>
  <c r="CS90" i="30"/>
  <c r="CT90" i="30"/>
  <c r="CU90" i="30"/>
  <c r="CV90" i="30"/>
  <c r="CW90" i="30"/>
  <c r="CX90" i="30"/>
  <c r="CY90" i="30"/>
  <c r="CZ90" i="30"/>
  <c r="DA90" i="30"/>
  <c r="DB90" i="30"/>
  <c r="DC90" i="30"/>
  <c r="DD90" i="30"/>
  <c r="DE90" i="30"/>
  <c r="DF90" i="30"/>
  <c r="DG90" i="30"/>
  <c r="DH90" i="30"/>
  <c r="DI90" i="30"/>
  <c r="DJ90" i="30"/>
  <c r="DK90" i="30"/>
  <c r="DL90" i="30"/>
  <c r="DM90" i="30"/>
  <c r="DN90" i="30"/>
  <c r="DO90" i="30"/>
  <c r="DP90" i="30"/>
  <c r="DQ90" i="30"/>
  <c r="DR90" i="30"/>
  <c r="DS90" i="30"/>
  <c r="DT90" i="30"/>
  <c r="DU90" i="30"/>
  <c r="DV90" i="30"/>
  <c r="DW90" i="30"/>
  <c r="DX90" i="30"/>
  <c r="DY90" i="30"/>
  <c r="DZ90" i="30"/>
  <c r="EA90" i="30"/>
  <c r="EB90" i="30"/>
  <c r="EC90" i="30"/>
  <c r="ED90" i="30"/>
  <c r="EE90" i="30"/>
  <c r="EF90" i="30"/>
  <c r="EG90" i="30"/>
  <c r="EH90" i="30"/>
  <c r="EI90" i="30"/>
  <c r="EJ90" i="30"/>
  <c r="EK90" i="30"/>
  <c r="EL90" i="30"/>
  <c r="EM90" i="30"/>
  <c r="EN90" i="30"/>
  <c r="EO90" i="30"/>
  <c r="EP90" i="30"/>
  <c r="EQ90" i="30"/>
  <c r="ER90" i="30"/>
  <c r="ES90" i="30"/>
  <c r="ET90" i="30"/>
  <c r="EU90" i="30"/>
  <c r="EV90" i="30"/>
  <c r="EW90" i="30"/>
  <c r="EX90" i="30"/>
  <c r="EY90" i="30"/>
  <c r="EZ90" i="30"/>
  <c r="FA90" i="30"/>
  <c r="FB90" i="30"/>
  <c r="FC90" i="30"/>
  <c r="FD90" i="30"/>
  <c r="FE90" i="30"/>
  <c r="FF90" i="30"/>
  <c r="FG90" i="30"/>
  <c r="C91" i="30"/>
  <c r="D91" i="30"/>
  <c r="E91" i="30"/>
  <c r="F91" i="30"/>
  <c r="G91" i="30"/>
  <c r="H91" i="30"/>
  <c r="I91" i="30"/>
  <c r="J91" i="30"/>
  <c r="K91" i="30"/>
  <c r="L91" i="30"/>
  <c r="M91" i="30"/>
  <c r="N91" i="30"/>
  <c r="O91" i="30"/>
  <c r="P91" i="30"/>
  <c r="Q91" i="30"/>
  <c r="R91" i="30"/>
  <c r="S91" i="30"/>
  <c r="T91" i="30"/>
  <c r="U91" i="30"/>
  <c r="V91" i="30"/>
  <c r="W91" i="30"/>
  <c r="X91" i="30"/>
  <c r="Y91" i="30"/>
  <c r="Z91" i="30"/>
  <c r="AA91" i="30"/>
  <c r="AB91" i="30"/>
  <c r="AC91" i="30"/>
  <c r="AD91" i="30"/>
  <c r="AE91" i="30"/>
  <c r="AF91" i="30"/>
  <c r="AG91" i="30"/>
  <c r="AH91" i="30"/>
  <c r="AI91" i="30"/>
  <c r="AJ91" i="30"/>
  <c r="AK91" i="30"/>
  <c r="AL91" i="30"/>
  <c r="AM91" i="30"/>
  <c r="AN91" i="30"/>
  <c r="AO91" i="30"/>
  <c r="AP91" i="30"/>
  <c r="AQ91" i="30"/>
  <c r="AR91" i="30"/>
  <c r="AS91" i="30"/>
  <c r="AT91" i="30"/>
  <c r="AU91" i="30"/>
  <c r="AV91" i="30"/>
  <c r="AW91" i="30"/>
  <c r="AX91" i="30"/>
  <c r="AY91" i="30"/>
  <c r="AZ91" i="30"/>
  <c r="BA91" i="30"/>
  <c r="BB91" i="30"/>
  <c r="BC91" i="30"/>
  <c r="BD91" i="30"/>
  <c r="BE91" i="30"/>
  <c r="BF91" i="30"/>
  <c r="BG91" i="30"/>
  <c r="BH91" i="30"/>
  <c r="BI91" i="30"/>
  <c r="BJ91" i="30"/>
  <c r="BK91" i="30"/>
  <c r="BL91" i="30"/>
  <c r="BM91" i="30"/>
  <c r="BN91" i="30"/>
  <c r="BO91" i="30"/>
  <c r="BP91" i="30"/>
  <c r="BQ91" i="30"/>
  <c r="BR91" i="30"/>
  <c r="BS91" i="30"/>
  <c r="BT91" i="30"/>
  <c r="BU91" i="30"/>
  <c r="BV91" i="30"/>
  <c r="BW91" i="30"/>
  <c r="BX91" i="30"/>
  <c r="BY91" i="30"/>
  <c r="BZ91" i="30"/>
  <c r="CA91" i="30"/>
  <c r="CB91" i="30"/>
  <c r="CC91" i="30"/>
  <c r="CD91" i="30"/>
  <c r="CE91" i="30"/>
  <c r="CF91" i="30"/>
  <c r="CG91" i="30"/>
  <c r="CH91" i="30"/>
  <c r="CI91" i="30"/>
  <c r="CJ91" i="30"/>
  <c r="CK91" i="30"/>
  <c r="CL91" i="30"/>
  <c r="CM91" i="30"/>
  <c r="CN91" i="30"/>
  <c r="CO91" i="30"/>
  <c r="CP91" i="30"/>
  <c r="CQ91" i="30"/>
  <c r="CR91" i="30"/>
  <c r="CS91" i="30"/>
  <c r="CT91" i="30"/>
  <c r="CU91" i="30"/>
  <c r="CV91" i="30"/>
  <c r="CW91" i="30"/>
  <c r="CX91" i="30"/>
  <c r="CY91" i="30"/>
  <c r="CZ91" i="30"/>
  <c r="DA91" i="30"/>
  <c r="DB91" i="30"/>
  <c r="DC91" i="30"/>
  <c r="DD91" i="30"/>
  <c r="DE91" i="30"/>
  <c r="DF91" i="30"/>
  <c r="DG91" i="30"/>
  <c r="DH91" i="30"/>
  <c r="DI91" i="30"/>
  <c r="DJ91" i="30"/>
  <c r="DK91" i="30"/>
  <c r="DL91" i="30"/>
  <c r="DM91" i="30"/>
  <c r="DN91" i="30"/>
  <c r="DO91" i="30"/>
  <c r="DP91" i="30"/>
  <c r="DQ91" i="30"/>
  <c r="DR91" i="30"/>
  <c r="DS91" i="30"/>
  <c r="DT91" i="30"/>
  <c r="DU91" i="30"/>
  <c r="DV91" i="30"/>
  <c r="DW91" i="30"/>
  <c r="DX91" i="30"/>
  <c r="DY91" i="30"/>
  <c r="DZ91" i="30"/>
  <c r="EA91" i="30"/>
  <c r="EB91" i="30"/>
  <c r="EC91" i="30"/>
  <c r="ED91" i="30"/>
  <c r="EE91" i="30"/>
  <c r="EF91" i="30"/>
  <c r="EG91" i="30"/>
  <c r="EH91" i="30"/>
  <c r="EI91" i="30"/>
  <c r="EJ91" i="30"/>
  <c r="EK91" i="30"/>
  <c r="EL91" i="30"/>
  <c r="EM91" i="30"/>
  <c r="EN91" i="30"/>
  <c r="EO91" i="30"/>
  <c r="EP91" i="30"/>
  <c r="EQ91" i="30"/>
  <c r="ER91" i="30"/>
  <c r="ES91" i="30"/>
  <c r="ET91" i="30"/>
  <c r="EU91" i="30"/>
  <c r="EV91" i="30"/>
  <c r="EW91" i="30"/>
  <c r="EX91" i="30"/>
  <c r="EY91" i="30"/>
  <c r="EZ91" i="30"/>
  <c r="FA91" i="30"/>
  <c r="FB91" i="30"/>
  <c r="FC91" i="30"/>
  <c r="FD91" i="30"/>
  <c r="FE91" i="30"/>
  <c r="FF91" i="30"/>
  <c r="FG91" i="30"/>
  <c r="C92" i="30"/>
  <c r="D92" i="30"/>
  <c r="E92" i="30"/>
  <c r="F92" i="30"/>
  <c r="G92" i="30"/>
  <c r="H92" i="30"/>
  <c r="I92" i="30"/>
  <c r="J92" i="30"/>
  <c r="K92" i="30"/>
  <c r="L92" i="30"/>
  <c r="M92" i="30"/>
  <c r="N92" i="30"/>
  <c r="O92" i="30"/>
  <c r="P92" i="30"/>
  <c r="Q92" i="30"/>
  <c r="R92" i="30"/>
  <c r="S92" i="30"/>
  <c r="T92" i="30"/>
  <c r="U92" i="30"/>
  <c r="V92" i="30"/>
  <c r="W92" i="30"/>
  <c r="X92" i="30"/>
  <c r="Y92" i="30"/>
  <c r="Z92" i="30"/>
  <c r="AA92" i="30"/>
  <c r="AB92" i="30"/>
  <c r="AC92" i="30"/>
  <c r="AD92" i="30"/>
  <c r="AE92" i="30"/>
  <c r="AF92" i="30"/>
  <c r="AG92" i="30"/>
  <c r="AH92" i="30"/>
  <c r="AI92" i="30"/>
  <c r="AJ92" i="30"/>
  <c r="AK92" i="30"/>
  <c r="AL92" i="30"/>
  <c r="AM92" i="30"/>
  <c r="AN92" i="30"/>
  <c r="AO92" i="30"/>
  <c r="AP92" i="30"/>
  <c r="AQ92" i="30"/>
  <c r="AR92" i="30"/>
  <c r="AS92" i="30"/>
  <c r="AT92" i="30"/>
  <c r="AU92" i="30"/>
  <c r="AV92" i="30"/>
  <c r="AW92" i="30"/>
  <c r="AX92" i="30"/>
  <c r="AY92" i="30"/>
  <c r="AZ92" i="30"/>
  <c r="BA92" i="30"/>
  <c r="BB92" i="30"/>
  <c r="BC92" i="30"/>
  <c r="BD92" i="30"/>
  <c r="BE92" i="30"/>
  <c r="BF92" i="30"/>
  <c r="BG92" i="30"/>
  <c r="BH92" i="30"/>
  <c r="BI92" i="30"/>
  <c r="BJ92" i="30"/>
  <c r="BK92" i="30"/>
  <c r="BL92" i="30"/>
  <c r="BM92" i="30"/>
  <c r="BN92" i="30"/>
  <c r="BO92" i="30"/>
  <c r="BP92" i="30"/>
  <c r="BQ92" i="30"/>
  <c r="BR92" i="30"/>
  <c r="BS92" i="30"/>
  <c r="BT92" i="30"/>
  <c r="BU92" i="30"/>
  <c r="BV92" i="30"/>
  <c r="BW92" i="30"/>
  <c r="BX92" i="30"/>
  <c r="BY92" i="30"/>
  <c r="BZ92" i="30"/>
  <c r="CA92" i="30"/>
  <c r="CB92" i="30"/>
  <c r="CC92" i="30"/>
  <c r="CD92" i="30"/>
  <c r="CE92" i="30"/>
  <c r="CF92" i="30"/>
  <c r="CG92" i="30"/>
  <c r="CH92" i="30"/>
  <c r="CI92" i="30"/>
  <c r="CJ92" i="30"/>
  <c r="CK92" i="30"/>
  <c r="CL92" i="30"/>
  <c r="CM92" i="30"/>
  <c r="CN92" i="30"/>
  <c r="CO92" i="30"/>
  <c r="CP92" i="30"/>
  <c r="CQ92" i="30"/>
  <c r="CR92" i="30"/>
  <c r="CS92" i="30"/>
  <c r="CT92" i="30"/>
  <c r="CU92" i="30"/>
  <c r="CV92" i="30"/>
  <c r="CW92" i="30"/>
  <c r="CX92" i="30"/>
  <c r="CY92" i="30"/>
  <c r="CZ92" i="30"/>
  <c r="DA92" i="30"/>
  <c r="DB92" i="30"/>
  <c r="DC92" i="30"/>
  <c r="DD92" i="30"/>
  <c r="DE92" i="30"/>
  <c r="DF92" i="30"/>
  <c r="DG92" i="30"/>
  <c r="DH92" i="30"/>
  <c r="DI92" i="30"/>
  <c r="DJ92" i="30"/>
  <c r="DK92" i="30"/>
  <c r="DL92" i="30"/>
  <c r="DM92" i="30"/>
  <c r="DN92" i="30"/>
  <c r="DO92" i="30"/>
  <c r="DP92" i="30"/>
  <c r="DQ92" i="30"/>
  <c r="DR92" i="30"/>
  <c r="DS92" i="30"/>
  <c r="DT92" i="30"/>
  <c r="DU92" i="30"/>
  <c r="DV92" i="30"/>
  <c r="DW92" i="30"/>
  <c r="DX92" i="30"/>
  <c r="DY92" i="30"/>
  <c r="DZ92" i="30"/>
  <c r="EA92" i="30"/>
  <c r="EB92" i="30"/>
  <c r="EC92" i="30"/>
  <c r="ED92" i="30"/>
  <c r="EE92" i="30"/>
  <c r="EF92" i="30"/>
  <c r="EG92" i="30"/>
  <c r="EH92" i="30"/>
  <c r="EI92" i="30"/>
  <c r="EJ92" i="30"/>
  <c r="EK92" i="30"/>
  <c r="EL92" i="30"/>
  <c r="EM92" i="30"/>
  <c r="EN92" i="30"/>
  <c r="EO92" i="30"/>
  <c r="EP92" i="30"/>
  <c r="EQ92" i="30"/>
  <c r="ER92" i="30"/>
  <c r="ES92" i="30"/>
  <c r="ET92" i="30"/>
  <c r="EU92" i="30"/>
  <c r="EV92" i="30"/>
  <c r="EW92" i="30"/>
  <c r="EX92" i="30"/>
  <c r="EY92" i="30"/>
  <c r="EZ92" i="30"/>
  <c r="FA92" i="30"/>
  <c r="FB92" i="30"/>
  <c r="FC92" i="30"/>
  <c r="FD92" i="30"/>
  <c r="FE92" i="30"/>
  <c r="FF92" i="30"/>
  <c r="FG92" i="30"/>
  <c r="C93" i="30"/>
  <c r="D93" i="30"/>
  <c r="E93" i="30"/>
  <c r="F93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T93" i="30"/>
  <c r="U93" i="30"/>
  <c r="V93" i="30"/>
  <c r="W93" i="30"/>
  <c r="X93" i="30"/>
  <c r="Y93" i="30"/>
  <c r="Z93" i="30"/>
  <c r="AA93" i="30"/>
  <c r="AB93" i="30"/>
  <c r="AC93" i="30"/>
  <c r="AD93" i="30"/>
  <c r="AE93" i="30"/>
  <c r="AF93" i="30"/>
  <c r="AG93" i="30"/>
  <c r="AH93" i="30"/>
  <c r="AI93" i="30"/>
  <c r="AJ93" i="30"/>
  <c r="AK93" i="30"/>
  <c r="AL93" i="30"/>
  <c r="AM93" i="30"/>
  <c r="AN93" i="30"/>
  <c r="AO93" i="30"/>
  <c r="AP93" i="30"/>
  <c r="AQ93" i="30"/>
  <c r="AR93" i="30"/>
  <c r="AS93" i="30"/>
  <c r="AT93" i="30"/>
  <c r="AU93" i="30"/>
  <c r="AV93" i="30"/>
  <c r="AW93" i="30"/>
  <c r="AX93" i="30"/>
  <c r="AY93" i="30"/>
  <c r="AZ93" i="30"/>
  <c r="BA93" i="30"/>
  <c r="BB93" i="30"/>
  <c r="BC93" i="30"/>
  <c r="BD93" i="30"/>
  <c r="BE93" i="30"/>
  <c r="BF93" i="30"/>
  <c r="BG93" i="30"/>
  <c r="BH93" i="30"/>
  <c r="BI93" i="30"/>
  <c r="BJ93" i="30"/>
  <c r="BK93" i="30"/>
  <c r="BL93" i="30"/>
  <c r="BM93" i="30"/>
  <c r="BN93" i="30"/>
  <c r="BO93" i="30"/>
  <c r="BP93" i="30"/>
  <c r="BQ93" i="30"/>
  <c r="BR93" i="30"/>
  <c r="BS93" i="30"/>
  <c r="BT93" i="30"/>
  <c r="BU93" i="30"/>
  <c r="BV93" i="30"/>
  <c r="BW93" i="30"/>
  <c r="BX93" i="30"/>
  <c r="BY93" i="30"/>
  <c r="BZ93" i="30"/>
  <c r="CA93" i="30"/>
  <c r="CB93" i="30"/>
  <c r="CC93" i="30"/>
  <c r="CD93" i="30"/>
  <c r="CE93" i="30"/>
  <c r="CF93" i="30"/>
  <c r="CG93" i="30"/>
  <c r="CH93" i="30"/>
  <c r="CI93" i="30"/>
  <c r="CJ93" i="30"/>
  <c r="CK93" i="30"/>
  <c r="CL93" i="30"/>
  <c r="CM93" i="30"/>
  <c r="CN93" i="30"/>
  <c r="CO93" i="30"/>
  <c r="CP93" i="30"/>
  <c r="CQ93" i="30"/>
  <c r="CR93" i="30"/>
  <c r="CS93" i="30"/>
  <c r="CT93" i="30"/>
  <c r="CU93" i="30"/>
  <c r="CV93" i="30"/>
  <c r="CW93" i="30"/>
  <c r="CX93" i="30"/>
  <c r="CY93" i="30"/>
  <c r="CZ93" i="30"/>
  <c r="DA93" i="30"/>
  <c r="DB93" i="30"/>
  <c r="DC93" i="30"/>
  <c r="DD93" i="30"/>
  <c r="DE93" i="30"/>
  <c r="DF93" i="30"/>
  <c r="DG93" i="30"/>
  <c r="DH93" i="30"/>
  <c r="DI93" i="30"/>
  <c r="DJ93" i="30"/>
  <c r="DK93" i="30"/>
  <c r="DL93" i="30"/>
  <c r="DM93" i="30"/>
  <c r="DN93" i="30"/>
  <c r="DO93" i="30"/>
  <c r="DP93" i="30"/>
  <c r="DQ93" i="30"/>
  <c r="DR93" i="30"/>
  <c r="DS93" i="30"/>
  <c r="DT93" i="30"/>
  <c r="DU93" i="30"/>
  <c r="DV93" i="30"/>
  <c r="DW93" i="30"/>
  <c r="DX93" i="30"/>
  <c r="DY93" i="30"/>
  <c r="DZ93" i="30"/>
  <c r="EA93" i="30"/>
  <c r="EB93" i="30"/>
  <c r="EC93" i="30"/>
  <c r="ED93" i="30"/>
  <c r="EE93" i="30"/>
  <c r="EF93" i="30"/>
  <c r="EG93" i="30"/>
  <c r="EH93" i="30"/>
  <c r="EI93" i="30"/>
  <c r="EJ93" i="30"/>
  <c r="EK93" i="30"/>
  <c r="EL93" i="30"/>
  <c r="EM93" i="30"/>
  <c r="EN93" i="30"/>
  <c r="EO93" i="30"/>
  <c r="EP93" i="30"/>
  <c r="EQ93" i="30"/>
  <c r="ER93" i="30"/>
  <c r="ES93" i="30"/>
  <c r="ET93" i="30"/>
  <c r="EU93" i="30"/>
  <c r="EV93" i="30"/>
  <c r="EW93" i="30"/>
  <c r="EX93" i="30"/>
  <c r="EY93" i="30"/>
  <c r="EZ93" i="30"/>
  <c r="FA93" i="30"/>
  <c r="FB93" i="30"/>
  <c r="FC93" i="30"/>
  <c r="FD93" i="30"/>
  <c r="FE93" i="30"/>
  <c r="FF93" i="30"/>
  <c r="FG93" i="30"/>
  <c r="C94" i="30"/>
  <c r="D94" i="30"/>
  <c r="E94" i="30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T94" i="30"/>
  <c r="U94" i="30"/>
  <c r="V94" i="30"/>
  <c r="W94" i="30"/>
  <c r="X94" i="30"/>
  <c r="Y94" i="30"/>
  <c r="Z94" i="30"/>
  <c r="AA94" i="30"/>
  <c r="AB94" i="30"/>
  <c r="AC94" i="30"/>
  <c r="AD94" i="30"/>
  <c r="AE94" i="30"/>
  <c r="AF94" i="30"/>
  <c r="AG94" i="30"/>
  <c r="AH94" i="30"/>
  <c r="AI94" i="30"/>
  <c r="AJ94" i="30"/>
  <c r="AK94" i="30"/>
  <c r="AL94" i="30"/>
  <c r="AM94" i="30"/>
  <c r="AN94" i="30"/>
  <c r="AO94" i="30"/>
  <c r="AP94" i="30"/>
  <c r="AQ94" i="30"/>
  <c r="AR94" i="30"/>
  <c r="AS94" i="30"/>
  <c r="AT94" i="30"/>
  <c r="AU94" i="30"/>
  <c r="AV94" i="30"/>
  <c r="AW94" i="30"/>
  <c r="AX94" i="30"/>
  <c r="AY94" i="30"/>
  <c r="AZ94" i="30"/>
  <c r="BA94" i="30"/>
  <c r="BB94" i="30"/>
  <c r="BC94" i="30"/>
  <c r="BD94" i="30"/>
  <c r="BE94" i="30"/>
  <c r="BF94" i="30"/>
  <c r="BG94" i="30"/>
  <c r="BH94" i="30"/>
  <c r="BI94" i="30"/>
  <c r="BJ94" i="30"/>
  <c r="BK94" i="30"/>
  <c r="BL94" i="30"/>
  <c r="BM94" i="30"/>
  <c r="BN94" i="30"/>
  <c r="BO94" i="30"/>
  <c r="BP94" i="30"/>
  <c r="BQ94" i="30"/>
  <c r="BR94" i="30"/>
  <c r="BS94" i="30"/>
  <c r="BT94" i="30"/>
  <c r="BU94" i="30"/>
  <c r="BV94" i="30"/>
  <c r="BW94" i="30"/>
  <c r="BX94" i="30"/>
  <c r="BY94" i="30"/>
  <c r="BZ94" i="30"/>
  <c r="CA94" i="30"/>
  <c r="CB94" i="30"/>
  <c r="CC94" i="30"/>
  <c r="CD94" i="30"/>
  <c r="CE94" i="30"/>
  <c r="CF94" i="30"/>
  <c r="CG94" i="30"/>
  <c r="CH94" i="30"/>
  <c r="CI94" i="30"/>
  <c r="CJ94" i="30"/>
  <c r="CK94" i="30"/>
  <c r="CL94" i="30"/>
  <c r="CM94" i="30"/>
  <c r="CN94" i="30"/>
  <c r="CO94" i="30"/>
  <c r="CP94" i="30"/>
  <c r="CQ94" i="30"/>
  <c r="CR94" i="30"/>
  <c r="CS94" i="30"/>
  <c r="CT94" i="30"/>
  <c r="CU94" i="30"/>
  <c r="CV94" i="30"/>
  <c r="CW94" i="30"/>
  <c r="CX94" i="30"/>
  <c r="CY94" i="30"/>
  <c r="CZ94" i="30"/>
  <c r="DA94" i="30"/>
  <c r="DB94" i="30"/>
  <c r="DC94" i="30"/>
  <c r="DD94" i="30"/>
  <c r="DE94" i="30"/>
  <c r="DF94" i="30"/>
  <c r="DG94" i="30"/>
  <c r="DH94" i="30"/>
  <c r="DI94" i="30"/>
  <c r="DJ94" i="30"/>
  <c r="DK94" i="30"/>
  <c r="DL94" i="30"/>
  <c r="DM94" i="30"/>
  <c r="DN94" i="30"/>
  <c r="DO94" i="30"/>
  <c r="DP94" i="30"/>
  <c r="DQ94" i="30"/>
  <c r="DR94" i="30"/>
  <c r="DS94" i="30"/>
  <c r="DT94" i="30"/>
  <c r="DU94" i="30"/>
  <c r="DV94" i="30"/>
  <c r="DW94" i="30"/>
  <c r="DX94" i="30"/>
  <c r="DY94" i="30"/>
  <c r="DZ94" i="30"/>
  <c r="EA94" i="30"/>
  <c r="EB94" i="30"/>
  <c r="EC94" i="30"/>
  <c r="ED94" i="30"/>
  <c r="EE94" i="30"/>
  <c r="EF94" i="30"/>
  <c r="EG94" i="30"/>
  <c r="EH94" i="30"/>
  <c r="EI94" i="30"/>
  <c r="EJ94" i="30"/>
  <c r="EK94" i="30"/>
  <c r="EL94" i="30"/>
  <c r="EM94" i="30"/>
  <c r="EN94" i="30"/>
  <c r="EO94" i="30"/>
  <c r="EP94" i="30"/>
  <c r="EQ94" i="30"/>
  <c r="ER94" i="30"/>
  <c r="ES94" i="30"/>
  <c r="ET94" i="30"/>
  <c r="EU94" i="30"/>
  <c r="EV94" i="30"/>
  <c r="EW94" i="30"/>
  <c r="EX94" i="30"/>
  <c r="EY94" i="30"/>
  <c r="EZ94" i="30"/>
  <c r="FA94" i="30"/>
  <c r="FB94" i="30"/>
  <c r="FC94" i="30"/>
  <c r="FD94" i="30"/>
  <c r="FE94" i="30"/>
  <c r="FF94" i="30"/>
  <c r="FG94" i="30"/>
  <c r="C95" i="30"/>
  <c r="D95" i="30"/>
  <c r="E95" i="30"/>
  <c r="F95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T95" i="30"/>
  <c r="U95" i="30"/>
  <c r="V95" i="30"/>
  <c r="W95" i="30"/>
  <c r="X95" i="30"/>
  <c r="Y95" i="30"/>
  <c r="Z95" i="30"/>
  <c r="AA95" i="30"/>
  <c r="AB95" i="30"/>
  <c r="AC95" i="30"/>
  <c r="AD95" i="30"/>
  <c r="AE95" i="30"/>
  <c r="AF95" i="30"/>
  <c r="AG95" i="30"/>
  <c r="AH95" i="30"/>
  <c r="AI95" i="30"/>
  <c r="AJ95" i="30"/>
  <c r="AK95" i="30"/>
  <c r="AL95" i="30"/>
  <c r="AM95" i="30"/>
  <c r="AN95" i="30"/>
  <c r="AO95" i="30"/>
  <c r="AP95" i="30"/>
  <c r="AQ95" i="30"/>
  <c r="AR95" i="30"/>
  <c r="AS95" i="30"/>
  <c r="AT95" i="30"/>
  <c r="AU95" i="30"/>
  <c r="AV95" i="30"/>
  <c r="AW95" i="30"/>
  <c r="AX95" i="30"/>
  <c r="AY95" i="30"/>
  <c r="AZ95" i="30"/>
  <c r="BA95" i="30"/>
  <c r="BB95" i="30"/>
  <c r="BC95" i="30"/>
  <c r="BD95" i="30"/>
  <c r="BE95" i="30"/>
  <c r="BF95" i="30"/>
  <c r="BG95" i="30"/>
  <c r="BH95" i="30"/>
  <c r="BI95" i="30"/>
  <c r="BJ95" i="30"/>
  <c r="BK95" i="30"/>
  <c r="BL95" i="30"/>
  <c r="BM95" i="30"/>
  <c r="BN95" i="30"/>
  <c r="BO95" i="30"/>
  <c r="BP95" i="30"/>
  <c r="BQ95" i="30"/>
  <c r="BR95" i="30"/>
  <c r="BS95" i="30"/>
  <c r="BT95" i="30"/>
  <c r="BU95" i="30"/>
  <c r="BV95" i="30"/>
  <c r="BW95" i="30"/>
  <c r="BX95" i="30"/>
  <c r="BY95" i="30"/>
  <c r="BZ95" i="30"/>
  <c r="CA95" i="30"/>
  <c r="CB95" i="30"/>
  <c r="CC95" i="30"/>
  <c r="CD95" i="30"/>
  <c r="CE95" i="30"/>
  <c r="CF95" i="30"/>
  <c r="CG95" i="30"/>
  <c r="CH95" i="30"/>
  <c r="CI95" i="30"/>
  <c r="CJ95" i="30"/>
  <c r="CK95" i="30"/>
  <c r="CL95" i="30"/>
  <c r="CM95" i="30"/>
  <c r="CN95" i="30"/>
  <c r="CO95" i="30"/>
  <c r="CP95" i="30"/>
  <c r="CQ95" i="30"/>
  <c r="CR95" i="30"/>
  <c r="CS95" i="30"/>
  <c r="CT95" i="30"/>
  <c r="CU95" i="30"/>
  <c r="CV95" i="30"/>
  <c r="CW95" i="30"/>
  <c r="CX95" i="30"/>
  <c r="CY95" i="30"/>
  <c r="CZ95" i="30"/>
  <c r="DA95" i="30"/>
  <c r="DB95" i="30"/>
  <c r="DC95" i="30"/>
  <c r="DD95" i="30"/>
  <c r="DE95" i="30"/>
  <c r="DF95" i="30"/>
  <c r="DG95" i="30"/>
  <c r="DH95" i="30"/>
  <c r="DI95" i="30"/>
  <c r="DJ95" i="30"/>
  <c r="DK95" i="30"/>
  <c r="DL95" i="30"/>
  <c r="DM95" i="30"/>
  <c r="DN95" i="30"/>
  <c r="DO95" i="30"/>
  <c r="DP95" i="30"/>
  <c r="DQ95" i="30"/>
  <c r="DR95" i="30"/>
  <c r="DS95" i="30"/>
  <c r="DT95" i="30"/>
  <c r="DU95" i="30"/>
  <c r="DV95" i="30"/>
  <c r="DW95" i="30"/>
  <c r="DX95" i="30"/>
  <c r="DY95" i="30"/>
  <c r="DZ95" i="30"/>
  <c r="EA95" i="30"/>
  <c r="EB95" i="30"/>
  <c r="EC95" i="30"/>
  <c r="ED95" i="30"/>
  <c r="EE95" i="30"/>
  <c r="EF95" i="30"/>
  <c r="EG95" i="30"/>
  <c r="EH95" i="30"/>
  <c r="EI95" i="30"/>
  <c r="EJ95" i="30"/>
  <c r="EK95" i="30"/>
  <c r="EL95" i="30"/>
  <c r="EM95" i="30"/>
  <c r="EN95" i="30"/>
  <c r="EO95" i="30"/>
  <c r="EP95" i="30"/>
  <c r="EQ95" i="30"/>
  <c r="ER95" i="30"/>
  <c r="ES95" i="30"/>
  <c r="ET95" i="30"/>
  <c r="EU95" i="30"/>
  <c r="EV95" i="30"/>
  <c r="EW95" i="30"/>
  <c r="EX95" i="30"/>
  <c r="EY95" i="30"/>
  <c r="EZ95" i="30"/>
  <c r="FA95" i="30"/>
  <c r="FB95" i="30"/>
  <c r="FC95" i="30"/>
  <c r="FD95" i="30"/>
  <c r="FE95" i="30"/>
  <c r="FF95" i="30"/>
  <c r="FG95" i="30"/>
  <c r="C96" i="30"/>
  <c r="D96" i="30"/>
  <c r="E96" i="30"/>
  <c r="F96" i="30"/>
  <c r="G96" i="30"/>
  <c r="H96" i="30"/>
  <c r="I96" i="30"/>
  <c r="J96" i="30"/>
  <c r="K96" i="30"/>
  <c r="L96" i="30"/>
  <c r="M96" i="30"/>
  <c r="N96" i="30"/>
  <c r="O96" i="30"/>
  <c r="P96" i="30"/>
  <c r="Q96" i="30"/>
  <c r="R96" i="30"/>
  <c r="S96" i="30"/>
  <c r="T96" i="30"/>
  <c r="U96" i="30"/>
  <c r="V96" i="30"/>
  <c r="W96" i="30"/>
  <c r="X96" i="30"/>
  <c r="Y96" i="30"/>
  <c r="Z96" i="30"/>
  <c r="AA96" i="30"/>
  <c r="AB96" i="30"/>
  <c r="AC96" i="30"/>
  <c r="AD96" i="30"/>
  <c r="AE96" i="30"/>
  <c r="AF96" i="30"/>
  <c r="AG96" i="30"/>
  <c r="AH96" i="30"/>
  <c r="AI96" i="30"/>
  <c r="AJ96" i="30"/>
  <c r="AK96" i="30"/>
  <c r="AL96" i="30"/>
  <c r="AM96" i="30"/>
  <c r="AN96" i="30"/>
  <c r="AO96" i="30"/>
  <c r="AP96" i="30"/>
  <c r="AQ96" i="30"/>
  <c r="AR96" i="30"/>
  <c r="AS96" i="30"/>
  <c r="AT96" i="30"/>
  <c r="AU96" i="30"/>
  <c r="AV96" i="30"/>
  <c r="AW96" i="30"/>
  <c r="AX96" i="30"/>
  <c r="AY96" i="30"/>
  <c r="AZ96" i="30"/>
  <c r="BA96" i="30"/>
  <c r="BB96" i="30"/>
  <c r="BC96" i="30"/>
  <c r="BD96" i="30"/>
  <c r="BE96" i="30"/>
  <c r="BF96" i="30"/>
  <c r="BG96" i="30"/>
  <c r="BH96" i="30"/>
  <c r="BI96" i="30"/>
  <c r="BJ96" i="30"/>
  <c r="BK96" i="30"/>
  <c r="BL96" i="30"/>
  <c r="BM96" i="30"/>
  <c r="BN96" i="30"/>
  <c r="BO96" i="30"/>
  <c r="BP96" i="30"/>
  <c r="BQ96" i="30"/>
  <c r="BR96" i="30"/>
  <c r="BS96" i="30"/>
  <c r="BT96" i="30"/>
  <c r="BU96" i="30"/>
  <c r="BV96" i="30"/>
  <c r="BW96" i="30"/>
  <c r="BX96" i="30"/>
  <c r="BY96" i="30"/>
  <c r="BZ96" i="30"/>
  <c r="CA96" i="30"/>
  <c r="CB96" i="30"/>
  <c r="CC96" i="30"/>
  <c r="CD96" i="30"/>
  <c r="CE96" i="30"/>
  <c r="CF96" i="30"/>
  <c r="CG96" i="30"/>
  <c r="CH96" i="30"/>
  <c r="CI96" i="30"/>
  <c r="CJ96" i="30"/>
  <c r="CK96" i="30"/>
  <c r="CL96" i="30"/>
  <c r="CM96" i="30"/>
  <c r="CN96" i="30"/>
  <c r="CO96" i="30"/>
  <c r="CP96" i="30"/>
  <c r="CQ96" i="30"/>
  <c r="CR96" i="30"/>
  <c r="CS96" i="30"/>
  <c r="CT96" i="30"/>
  <c r="CU96" i="30"/>
  <c r="CV96" i="30"/>
  <c r="CW96" i="30"/>
  <c r="CX96" i="30"/>
  <c r="CY96" i="30"/>
  <c r="CZ96" i="30"/>
  <c r="DA96" i="30"/>
  <c r="DB96" i="30"/>
  <c r="DC96" i="30"/>
  <c r="DD96" i="30"/>
  <c r="DE96" i="30"/>
  <c r="DF96" i="30"/>
  <c r="DG96" i="30"/>
  <c r="DH96" i="30"/>
  <c r="DI96" i="30"/>
  <c r="DJ96" i="30"/>
  <c r="DK96" i="30"/>
  <c r="DL96" i="30"/>
  <c r="DM96" i="30"/>
  <c r="DN96" i="30"/>
  <c r="DO96" i="30"/>
  <c r="DP96" i="30"/>
  <c r="DQ96" i="30"/>
  <c r="DR96" i="30"/>
  <c r="DS96" i="30"/>
  <c r="DT96" i="30"/>
  <c r="DU96" i="30"/>
  <c r="DV96" i="30"/>
  <c r="DW96" i="30"/>
  <c r="DX96" i="30"/>
  <c r="DY96" i="30"/>
  <c r="DZ96" i="30"/>
  <c r="EA96" i="30"/>
  <c r="EB96" i="30"/>
  <c r="EC96" i="30"/>
  <c r="ED96" i="30"/>
  <c r="EE96" i="30"/>
  <c r="EF96" i="30"/>
  <c r="EG96" i="30"/>
  <c r="EH96" i="30"/>
  <c r="EI96" i="30"/>
  <c r="EJ96" i="30"/>
  <c r="EK96" i="30"/>
  <c r="EL96" i="30"/>
  <c r="EM96" i="30"/>
  <c r="EN96" i="30"/>
  <c r="EO96" i="30"/>
  <c r="EP96" i="30"/>
  <c r="EQ96" i="30"/>
  <c r="ER96" i="30"/>
  <c r="ES96" i="30"/>
  <c r="ET96" i="30"/>
  <c r="EU96" i="30"/>
  <c r="EV96" i="30"/>
  <c r="EW96" i="30"/>
  <c r="EX96" i="30"/>
  <c r="EY96" i="30"/>
  <c r="EZ96" i="30"/>
  <c r="FA96" i="30"/>
  <c r="FB96" i="30"/>
  <c r="FC96" i="30"/>
  <c r="FD96" i="30"/>
  <c r="FE96" i="30"/>
  <c r="FF96" i="30"/>
  <c r="FG96" i="30"/>
  <c r="C97" i="30"/>
  <c r="D97" i="30"/>
  <c r="E97" i="30"/>
  <c r="F97" i="30"/>
  <c r="G97" i="30"/>
  <c r="H97" i="30"/>
  <c r="I97" i="30"/>
  <c r="J97" i="30"/>
  <c r="K97" i="30"/>
  <c r="L97" i="30"/>
  <c r="M97" i="30"/>
  <c r="N97" i="30"/>
  <c r="O97" i="30"/>
  <c r="P97" i="30"/>
  <c r="Q97" i="30"/>
  <c r="R97" i="30"/>
  <c r="S97" i="30"/>
  <c r="T97" i="30"/>
  <c r="U97" i="30"/>
  <c r="V97" i="30"/>
  <c r="W97" i="30"/>
  <c r="X97" i="30"/>
  <c r="Y97" i="30"/>
  <c r="Z97" i="30"/>
  <c r="AA97" i="30"/>
  <c r="AB97" i="30"/>
  <c r="AC97" i="30"/>
  <c r="AD97" i="30"/>
  <c r="AE97" i="30"/>
  <c r="AF97" i="30"/>
  <c r="AG97" i="30"/>
  <c r="AH97" i="30"/>
  <c r="AI97" i="30"/>
  <c r="AJ97" i="30"/>
  <c r="AK97" i="30"/>
  <c r="AL97" i="30"/>
  <c r="AM97" i="30"/>
  <c r="AN97" i="30"/>
  <c r="AO97" i="30"/>
  <c r="AP97" i="30"/>
  <c r="AQ97" i="30"/>
  <c r="AR97" i="30"/>
  <c r="AS97" i="30"/>
  <c r="AT97" i="30"/>
  <c r="AU97" i="30"/>
  <c r="AV97" i="30"/>
  <c r="AW97" i="30"/>
  <c r="AX97" i="30"/>
  <c r="AY97" i="30"/>
  <c r="AZ97" i="30"/>
  <c r="BA97" i="30"/>
  <c r="BB97" i="30"/>
  <c r="BC97" i="30"/>
  <c r="BD97" i="30"/>
  <c r="BE97" i="30"/>
  <c r="BF97" i="30"/>
  <c r="BG97" i="30"/>
  <c r="BH97" i="30"/>
  <c r="BI97" i="30"/>
  <c r="BJ97" i="30"/>
  <c r="BK97" i="30"/>
  <c r="BL97" i="30"/>
  <c r="BM97" i="30"/>
  <c r="BN97" i="30"/>
  <c r="BO97" i="30"/>
  <c r="BP97" i="30"/>
  <c r="BQ97" i="30"/>
  <c r="BR97" i="30"/>
  <c r="BS97" i="30"/>
  <c r="BT97" i="30"/>
  <c r="BU97" i="30"/>
  <c r="BV97" i="30"/>
  <c r="BW97" i="30"/>
  <c r="BX97" i="30"/>
  <c r="BY97" i="30"/>
  <c r="BZ97" i="30"/>
  <c r="CA97" i="30"/>
  <c r="CB97" i="30"/>
  <c r="CC97" i="30"/>
  <c r="CD97" i="30"/>
  <c r="CE97" i="30"/>
  <c r="CF97" i="30"/>
  <c r="CG97" i="30"/>
  <c r="CH97" i="30"/>
  <c r="CI97" i="30"/>
  <c r="CJ97" i="30"/>
  <c r="CK97" i="30"/>
  <c r="CL97" i="30"/>
  <c r="CM97" i="30"/>
  <c r="CN97" i="30"/>
  <c r="CO97" i="30"/>
  <c r="CP97" i="30"/>
  <c r="CQ97" i="30"/>
  <c r="CR97" i="30"/>
  <c r="CS97" i="30"/>
  <c r="CT97" i="30"/>
  <c r="CU97" i="30"/>
  <c r="CV97" i="30"/>
  <c r="CW97" i="30"/>
  <c r="CX97" i="30"/>
  <c r="CY97" i="30"/>
  <c r="CZ97" i="30"/>
  <c r="DA97" i="30"/>
  <c r="DB97" i="30"/>
  <c r="DC97" i="30"/>
  <c r="DD97" i="30"/>
  <c r="DE97" i="30"/>
  <c r="DF97" i="30"/>
  <c r="DG97" i="30"/>
  <c r="DH97" i="30"/>
  <c r="DI97" i="30"/>
  <c r="DJ97" i="30"/>
  <c r="DK97" i="30"/>
  <c r="DL97" i="30"/>
  <c r="DM97" i="30"/>
  <c r="DN97" i="30"/>
  <c r="DO97" i="30"/>
  <c r="DP97" i="30"/>
  <c r="DQ97" i="30"/>
  <c r="DR97" i="30"/>
  <c r="DS97" i="30"/>
  <c r="DT97" i="30"/>
  <c r="DU97" i="30"/>
  <c r="DV97" i="30"/>
  <c r="DW97" i="30"/>
  <c r="DX97" i="30"/>
  <c r="DY97" i="30"/>
  <c r="DZ97" i="30"/>
  <c r="EA97" i="30"/>
  <c r="EB97" i="30"/>
  <c r="EC97" i="30"/>
  <c r="ED97" i="30"/>
  <c r="EE97" i="30"/>
  <c r="EF97" i="30"/>
  <c r="EG97" i="30"/>
  <c r="EH97" i="30"/>
  <c r="EI97" i="30"/>
  <c r="EJ97" i="30"/>
  <c r="EK97" i="30"/>
  <c r="EL97" i="30"/>
  <c r="EM97" i="30"/>
  <c r="EN97" i="30"/>
  <c r="EO97" i="30"/>
  <c r="EP97" i="30"/>
  <c r="EQ97" i="30"/>
  <c r="ER97" i="30"/>
  <c r="ES97" i="30"/>
  <c r="ET97" i="30"/>
  <c r="EU97" i="30"/>
  <c r="EV97" i="30"/>
  <c r="EW97" i="30"/>
  <c r="EX97" i="30"/>
  <c r="EY97" i="30"/>
  <c r="EZ97" i="30"/>
  <c r="FA97" i="30"/>
  <c r="FB97" i="30"/>
  <c r="FC97" i="30"/>
  <c r="FD97" i="30"/>
  <c r="FE97" i="30"/>
  <c r="FF97" i="30"/>
  <c r="FG97" i="30"/>
  <c r="C98" i="30"/>
  <c r="D98" i="30"/>
  <c r="E98" i="30"/>
  <c r="F98" i="30"/>
  <c r="G98" i="30"/>
  <c r="H98" i="30"/>
  <c r="I98" i="30"/>
  <c r="J98" i="30"/>
  <c r="K98" i="30"/>
  <c r="L98" i="30"/>
  <c r="M98" i="30"/>
  <c r="N98" i="30"/>
  <c r="O98" i="30"/>
  <c r="P98" i="30"/>
  <c r="Q98" i="30"/>
  <c r="R98" i="30"/>
  <c r="S98" i="30"/>
  <c r="T98" i="30"/>
  <c r="U98" i="30"/>
  <c r="V98" i="30"/>
  <c r="W98" i="30"/>
  <c r="X98" i="30"/>
  <c r="Y98" i="30"/>
  <c r="Z98" i="30"/>
  <c r="AA98" i="30"/>
  <c r="AB98" i="30"/>
  <c r="AC98" i="30"/>
  <c r="AD98" i="30"/>
  <c r="AE98" i="30"/>
  <c r="AF98" i="30"/>
  <c r="AG98" i="30"/>
  <c r="AH98" i="30"/>
  <c r="AI98" i="30"/>
  <c r="AJ98" i="30"/>
  <c r="AK98" i="30"/>
  <c r="AL98" i="30"/>
  <c r="AM98" i="30"/>
  <c r="AN98" i="30"/>
  <c r="AO98" i="30"/>
  <c r="AP98" i="30"/>
  <c r="AQ98" i="30"/>
  <c r="AR98" i="30"/>
  <c r="AS98" i="30"/>
  <c r="AT98" i="30"/>
  <c r="AU98" i="30"/>
  <c r="AV98" i="30"/>
  <c r="AW98" i="30"/>
  <c r="AX98" i="30"/>
  <c r="AY98" i="30"/>
  <c r="AZ98" i="30"/>
  <c r="BA98" i="30"/>
  <c r="BB98" i="30"/>
  <c r="BC98" i="30"/>
  <c r="BD98" i="30"/>
  <c r="BE98" i="30"/>
  <c r="BF98" i="30"/>
  <c r="BG98" i="30"/>
  <c r="BH98" i="30"/>
  <c r="BI98" i="30"/>
  <c r="BJ98" i="30"/>
  <c r="BK98" i="30"/>
  <c r="BL98" i="30"/>
  <c r="BM98" i="30"/>
  <c r="BN98" i="30"/>
  <c r="BO98" i="30"/>
  <c r="BP98" i="30"/>
  <c r="BQ98" i="30"/>
  <c r="BR98" i="30"/>
  <c r="BS98" i="30"/>
  <c r="BT98" i="30"/>
  <c r="BU98" i="30"/>
  <c r="BV98" i="30"/>
  <c r="BW98" i="30"/>
  <c r="BX98" i="30"/>
  <c r="BY98" i="30"/>
  <c r="BZ98" i="30"/>
  <c r="CA98" i="30"/>
  <c r="CB98" i="30"/>
  <c r="CC98" i="30"/>
  <c r="CD98" i="30"/>
  <c r="CE98" i="30"/>
  <c r="CF98" i="30"/>
  <c r="CG98" i="30"/>
  <c r="CH98" i="30"/>
  <c r="CI98" i="30"/>
  <c r="CJ98" i="30"/>
  <c r="CK98" i="30"/>
  <c r="CL98" i="30"/>
  <c r="CM98" i="30"/>
  <c r="CN98" i="30"/>
  <c r="CO98" i="30"/>
  <c r="CP98" i="30"/>
  <c r="CQ98" i="30"/>
  <c r="CR98" i="30"/>
  <c r="CS98" i="30"/>
  <c r="CT98" i="30"/>
  <c r="CU98" i="30"/>
  <c r="CV98" i="30"/>
  <c r="CW98" i="30"/>
  <c r="CX98" i="30"/>
  <c r="CY98" i="30"/>
  <c r="CZ98" i="30"/>
  <c r="DA98" i="30"/>
  <c r="DB98" i="30"/>
  <c r="DC98" i="30"/>
  <c r="DD98" i="30"/>
  <c r="DE98" i="30"/>
  <c r="DF98" i="30"/>
  <c r="DG98" i="30"/>
  <c r="DH98" i="30"/>
  <c r="DI98" i="30"/>
  <c r="DJ98" i="30"/>
  <c r="DK98" i="30"/>
  <c r="DL98" i="30"/>
  <c r="DM98" i="30"/>
  <c r="DN98" i="30"/>
  <c r="DO98" i="30"/>
  <c r="DP98" i="30"/>
  <c r="DQ98" i="30"/>
  <c r="DR98" i="30"/>
  <c r="DS98" i="30"/>
  <c r="DT98" i="30"/>
  <c r="DU98" i="30"/>
  <c r="DV98" i="30"/>
  <c r="DW98" i="30"/>
  <c r="DX98" i="30"/>
  <c r="DY98" i="30"/>
  <c r="DZ98" i="30"/>
  <c r="EA98" i="30"/>
  <c r="EB98" i="30"/>
  <c r="EC98" i="30"/>
  <c r="ED98" i="30"/>
  <c r="EE98" i="30"/>
  <c r="EF98" i="30"/>
  <c r="EG98" i="30"/>
  <c r="EH98" i="30"/>
  <c r="EI98" i="30"/>
  <c r="EJ98" i="30"/>
  <c r="EK98" i="30"/>
  <c r="EL98" i="30"/>
  <c r="EM98" i="30"/>
  <c r="EN98" i="30"/>
  <c r="EO98" i="30"/>
  <c r="EP98" i="30"/>
  <c r="EQ98" i="30"/>
  <c r="ER98" i="30"/>
  <c r="ES98" i="30"/>
  <c r="ET98" i="30"/>
  <c r="EU98" i="30"/>
  <c r="EV98" i="30"/>
  <c r="EW98" i="30"/>
  <c r="EX98" i="30"/>
  <c r="EY98" i="30"/>
  <c r="EZ98" i="30"/>
  <c r="FA98" i="30"/>
  <c r="FB98" i="30"/>
  <c r="FC98" i="30"/>
  <c r="FD98" i="30"/>
  <c r="FE98" i="30"/>
  <c r="FF98" i="30"/>
  <c r="FG98" i="30"/>
  <c r="C99" i="30"/>
  <c r="D99" i="30"/>
  <c r="E99" i="30"/>
  <c r="F99" i="30"/>
  <c r="G99" i="30"/>
  <c r="H99" i="30"/>
  <c r="I99" i="30"/>
  <c r="J99" i="30"/>
  <c r="K99" i="30"/>
  <c r="L99" i="30"/>
  <c r="M99" i="30"/>
  <c r="N99" i="30"/>
  <c r="O99" i="30"/>
  <c r="P99" i="30"/>
  <c r="Q99" i="30"/>
  <c r="R99" i="30"/>
  <c r="S99" i="30"/>
  <c r="T99" i="30"/>
  <c r="U99" i="30"/>
  <c r="V99" i="30"/>
  <c r="W99" i="30"/>
  <c r="X99" i="30"/>
  <c r="Y99" i="30"/>
  <c r="Z99" i="30"/>
  <c r="AA99" i="30"/>
  <c r="AB99" i="30"/>
  <c r="AC99" i="30"/>
  <c r="AD99" i="30"/>
  <c r="AE99" i="30"/>
  <c r="AF99" i="30"/>
  <c r="AG99" i="30"/>
  <c r="AH99" i="30"/>
  <c r="AI99" i="30"/>
  <c r="AJ99" i="30"/>
  <c r="AK99" i="30"/>
  <c r="AL99" i="30"/>
  <c r="AM99" i="30"/>
  <c r="AN99" i="30"/>
  <c r="AO99" i="30"/>
  <c r="AP99" i="30"/>
  <c r="AQ99" i="30"/>
  <c r="AR99" i="30"/>
  <c r="AS99" i="30"/>
  <c r="AT99" i="30"/>
  <c r="AU99" i="30"/>
  <c r="AV99" i="30"/>
  <c r="AW99" i="30"/>
  <c r="AX99" i="30"/>
  <c r="AY99" i="30"/>
  <c r="AZ99" i="30"/>
  <c r="BA99" i="30"/>
  <c r="BB99" i="30"/>
  <c r="BC99" i="30"/>
  <c r="BD99" i="30"/>
  <c r="BE99" i="30"/>
  <c r="BF99" i="30"/>
  <c r="BG99" i="30"/>
  <c r="BH99" i="30"/>
  <c r="BI99" i="30"/>
  <c r="BJ99" i="30"/>
  <c r="BK99" i="30"/>
  <c r="BL99" i="30"/>
  <c r="BM99" i="30"/>
  <c r="BN99" i="30"/>
  <c r="BO99" i="30"/>
  <c r="BP99" i="30"/>
  <c r="BQ99" i="30"/>
  <c r="BR99" i="30"/>
  <c r="BS99" i="30"/>
  <c r="BT99" i="30"/>
  <c r="BU99" i="30"/>
  <c r="BV99" i="30"/>
  <c r="BW99" i="30"/>
  <c r="BX99" i="30"/>
  <c r="BY99" i="30"/>
  <c r="BZ99" i="30"/>
  <c r="CA99" i="30"/>
  <c r="CB99" i="30"/>
  <c r="CC99" i="30"/>
  <c r="CD99" i="30"/>
  <c r="CE99" i="30"/>
  <c r="CF99" i="30"/>
  <c r="CG99" i="30"/>
  <c r="CH99" i="30"/>
  <c r="CI99" i="30"/>
  <c r="CJ99" i="30"/>
  <c r="CK99" i="30"/>
  <c r="CL99" i="30"/>
  <c r="CM99" i="30"/>
  <c r="CN99" i="30"/>
  <c r="CO99" i="30"/>
  <c r="CP99" i="30"/>
  <c r="CQ99" i="30"/>
  <c r="CR99" i="30"/>
  <c r="CS99" i="30"/>
  <c r="CT99" i="30"/>
  <c r="CU99" i="30"/>
  <c r="CV99" i="30"/>
  <c r="CW99" i="30"/>
  <c r="CX99" i="30"/>
  <c r="CY99" i="30"/>
  <c r="CZ99" i="30"/>
  <c r="DA99" i="30"/>
  <c r="DB99" i="30"/>
  <c r="DC99" i="30"/>
  <c r="DD99" i="30"/>
  <c r="DE99" i="30"/>
  <c r="DF99" i="30"/>
  <c r="DG99" i="30"/>
  <c r="DH99" i="30"/>
  <c r="DI99" i="30"/>
  <c r="DJ99" i="30"/>
  <c r="DK99" i="30"/>
  <c r="DL99" i="30"/>
  <c r="DM99" i="30"/>
  <c r="DN99" i="30"/>
  <c r="DO99" i="30"/>
  <c r="DP99" i="30"/>
  <c r="DQ99" i="30"/>
  <c r="DR99" i="30"/>
  <c r="DS99" i="30"/>
  <c r="DT99" i="30"/>
  <c r="DU99" i="30"/>
  <c r="DV99" i="30"/>
  <c r="DW99" i="30"/>
  <c r="DX99" i="30"/>
  <c r="DY99" i="30"/>
  <c r="DZ99" i="30"/>
  <c r="EA99" i="30"/>
  <c r="EB99" i="30"/>
  <c r="EC99" i="30"/>
  <c r="ED99" i="30"/>
  <c r="EE99" i="30"/>
  <c r="EF99" i="30"/>
  <c r="EG99" i="30"/>
  <c r="EH99" i="30"/>
  <c r="EI99" i="30"/>
  <c r="EJ99" i="30"/>
  <c r="EK99" i="30"/>
  <c r="EL99" i="30"/>
  <c r="EM99" i="30"/>
  <c r="EN99" i="30"/>
  <c r="EO99" i="30"/>
  <c r="EP99" i="30"/>
  <c r="EQ99" i="30"/>
  <c r="ER99" i="30"/>
  <c r="ES99" i="30"/>
  <c r="ET99" i="30"/>
  <c r="EU99" i="30"/>
  <c r="EV99" i="30"/>
  <c r="EW99" i="30"/>
  <c r="EX99" i="30"/>
  <c r="EY99" i="30"/>
  <c r="EZ99" i="30"/>
  <c r="FA99" i="30"/>
  <c r="FB99" i="30"/>
  <c r="FC99" i="30"/>
  <c r="FD99" i="30"/>
  <c r="FE99" i="30"/>
  <c r="FF99" i="30"/>
  <c r="FG99" i="30"/>
  <c r="C100" i="30"/>
  <c r="D100" i="30"/>
  <c r="E100" i="30"/>
  <c r="F100" i="30"/>
  <c r="G100" i="30"/>
  <c r="H100" i="30"/>
  <c r="I100" i="30"/>
  <c r="J100" i="30"/>
  <c r="K100" i="30"/>
  <c r="L100" i="30"/>
  <c r="M100" i="30"/>
  <c r="N100" i="30"/>
  <c r="O100" i="30"/>
  <c r="P100" i="30"/>
  <c r="Q100" i="30"/>
  <c r="R100" i="30"/>
  <c r="S100" i="30"/>
  <c r="T100" i="30"/>
  <c r="U100" i="30"/>
  <c r="V100" i="30"/>
  <c r="W100" i="30"/>
  <c r="X100" i="30"/>
  <c r="Y100" i="30"/>
  <c r="Z100" i="30"/>
  <c r="AA100" i="30"/>
  <c r="AB100" i="30"/>
  <c r="AC100" i="30"/>
  <c r="AD100" i="30"/>
  <c r="AE100" i="30"/>
  <c r="AF100" i="30"/>
  <c r="AG100" i="30"/>
  <c r="AH100" i="30"/>
  <c r="AI100" i="30"/>
  <c r="AJ100" i="30"/>
  <c r="AK100" i="30"/>
  <c r="AL100" i="30"/>
  <c r="AM100" i="30"/>
  <c r="AN100" i="30"/>
  <c r="AO100" i="30"/>
  <c r="AP100" i="30"/>
  <c r="AQ100" i="30"/>
  <c r="AR100" i="30"/>
  <c r="AS100" i="30"/>
  <c r="AT100" i="30"/>
  <c r="AU100" i="30"/>
  <c r="AV100" i="30"/>
  <c r="AW100" i="30"/>
  <c r="AX100" i="30"/>
  <c r="AY100" i="30"/>
  <c r="AZ100" i="30"/>
  <c r="BA100" i="30"/>
  <c r="BB100" i="30"/>
  <c r="BC100" i="30"/>
  <c r="BD100" i="30"/>
  <c r="BE100" i="30"/>
  <c r="BF100" i="30"/>
  <c r="BG100" i="30"/>
  <c r="BH100" i="30"/>
  <c r="BI100" i="30"/>
  <c r="BJ100" i="30"/>
  <c r="BK100" i="30"/>
  <c r="BL100" i="30"/>
  <c r="BM100" i="30"/>
  <c r="BN100" i="30"/>
  <c r="BO100" i="30"/>
  <c r="BP100" i="30"/>
  <c r="BQ100" i="30"/>
  <c r="BR100" i="30"/>
  <c r="BS100" i="30"/>
  <c r="BT100" i="30"/>
  <c r="BU100" i="30"/>
  <c r="BV100" i="30"/>
  <c r="BW100" i="30"/>
  <c r="BX100" i="30"/>
  <c r="BY100" i="30"/>
  <c r="BZ100" i="30"/>
  <c r="CA100" i="30"/>
  <c r="CB100" i="30"/>
  <c r="CC100" i="30"/>
  <c r="CD100" i="30"/>
  <c r="CE100" i="30"/>
  <c r="CF100" i="30"/>
  <c r="CG100" i="30"/>
  <c r="CH100" i="30"/>
  <c r="CI100" i="30"/>
  <c r="CJ100" i="30"/>
  <c r="CK100" i="30"/>
  <c r="CL100" i="30"/>
  <c r="CM100" i="30"/>
  <c r="CN100" i="30"/>
  <c r="CO100" i="30"/>
  <c r="CP100" i="30"/>
  <c r="CQ100" i="30"/>
  <c r="CR100" i="30"/>
  <c r="CS100" i="30"/>
  <c r="CT100" i="30"/>
  <c r="CU100" i="30"/>
  <c r="CV100" i="30"/>
  <c r="CW100" i="30"/>
  <c r="CX100" i="30"/>
  <c r="CY100" i="30"/>
  <c r="CZ100" i="30"/>
  <c r="DA100" i="30"/>
  <c r="DB100" i="30"/>
  <c r="DC100" i="30"/>
  <c r="DD100" i="30"/>
  <c r="DE100" i="30"/>
  <c r="DF100" i="30"/>
  <c r="DG100" i="30"/>
  <c r="DH100" i="30"/>
  <c r="DI100" i="30"/>
  <c r="DJ100" i="30"/>
  <c r="DK100" i="30"/>
  <c r="DL100" i="30"/>
  <c r="DM100" i="30"/>
  <c r="DN100" i="30"/>
  <c r="DO100" i="30"/>
  <c r="DP100" i="30"/>
  <c r="DQ100" i="30"/>
  <c r="DR100" i="30"/>
  <c r="DS100" i="30"/>
  <c r="DT100" i="30"/>
  <c r="DU100" i="30"/>
  <c r="DV100" i="30"/>
  <c r="DW100" i="30"/>
  <c r="DX100" i="30"/>
  <c r="DY100" i="30"/>
  <c r="DZ100" i="30"/>
  <c r="EA100" i="30"/>
  <c r="EB100" i="30"/>
  <c r="EC100" i="30"/>
  <c r="ED100" i="30"/>
  <c r="EE100" i="30"/>
  <c r="EF100" i="30"/>
  <c r="EG100" i="30"/>
  <c r="EH100" i="30"/>
  <c r="EI100" i="30"/>
  <c r="EJ100" i="30"/>
  <c r="EK100" i="30"/>
  <c r="EL100" i="30"/>
  <c r="EM100" i="30"/>
  <c r="EN100" i="30"/>
  <c r="EO100" i="30"/>
  <c r="EP100" i="30"/>
  <c r="EQ100" i="30"/>
  <c r="ER100" i="30"/>
  <c r="ES100" i="30"/>
  <c r="ET100" i="30"/>
  <c r="EU100" i="30"/>
  <c r="EV100" i="30"/>
  <c r="EW100" i="30"/>
  <c r="EX100" i="30"/>
  <c r="EY100" i="30"/>
  <c r="EZ100" i="30"/>
  <c r="FA100" i="30"/>
  <c r="FB100" i="30"/>
  <c r="FC100" i="30"/>
  <c r="FD100" i="30"/>
  <c r="FE100" i="30"/>
  <c r="FF100" i="30"/>
  <c r="FG100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81" i="30"/>
  <c r="DF37" i="30"/>
  <c r="DG37" i="30"/>
  <c r="DH37" i="30"/>
  <c r="DI37" i="30"/>
  <c r="DJ37" i="30"/>
  <c r="DK37" i="30"/>
  <c r="DL37" i="30"/>
  <c r="DM37" i="30"/>
  <c r="DN37" i="30"/>
  <c r="DO37" i="30"/>
  <c r="DP37" i="30"/>
  <c r="DQ37" i="30"/>
  <c r="DR37" i="30"/>
  <c r="DS37" i="30"/>
  <c r="DT37" i="30"/>
  <c r="DU37" i="30"/>
  <c r="DV37" i="30"/>
  <c r="DW37" i="30"/>
  <c r="DX37" i="30"/>
  <c r="DY37" i="30"/>
  <c r="DZ37" i="30"/>
  <c r="EA37" i="30"/>
  <c r="EB37" i="30"/>
  <c r="EC37" i="30"/>
  <c r="ED37" i="30"/>
  <c r="EE37" i="30"/>
  <c r="EF37" i="30"/>
  <c r="J26" i="53"/>
  <c r="B33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Z33" i="30"/>
  <c r="AA33" i="30"/>
  <c r="AB33" i="30"/>
  <c r="AC33" i="30"/>
  <c r="AD33" i="30"/>
  <c r="AE33" i="30"/>
  <c r="AF33" i="30"/>
  <c r="AG33" i="30"/>
  <c r="AH33" i="30"/>
  <c r="AI33" i="30"/>
  <c r="AJ33" i="30"/>
  <c r="AK33" i="30"/>
  <c r="AL33" i="30"/>
  <c r="AM33" i="30"/>
  <c r="AN33" i="30"/>
  <c r="AO33" i="30"/>
  <c r="AP33" i="30"/>
  <c r="AQ33" i="30"/>
  <c r="AR33" i="30"/>
  <c r="AS33" i="30"/>
  <c r="AT33" i="30"/>
  <c r="AU33" i="30"/>
  <c r="AV33" i="30"/>
  <c r="AW33" i="30"/>
  <c r="AX33" i="30"/>
  <c r="AY33" i="30"/>
  <c r="AZ33" i="30"/>
  <c r="BA33" i="30"/>
  <c r="BB33" i="30"/>
  <c r="BC33" i="30"/>
  <c r="BD33" i="30"/>
  <c r="BE33" i="30"/>
  <c r="BF33" i="30"/>
  <c r="BG33" i="30"/>
  <c r="BH33" i="30"/>
  <c r="BI33" i="30"/>
  <c r="BJ33" i="30"/>
  <c r="BK33" i="30"/>
  <c r="BL33" i="30"/>
  <c r="BM33" i="30"/>
  <c r="BN33" i="30"/>
  <c r="BO33" i="30"/>
  <c r="BP33" i="30"/>
  <c r="BQ33" i="30"/>
  <c r="BR33" i="30"/>
  <c r="BS33" i="30"/>
  <c r="BT33" i="30"/>
  <c r="BU33" i="30"/>
  <c r="BV33" i="30"/>
  <c r="BW33" i="30"/>
  <c r="BX33" i="30"/>
  <c r="BY33" i="30"/>
  <c r="BZ33" i="30"/>
  <c r="CA33" i="30"/>
  <c r="CB33" i="30"/>
  <c r="CC33" i="30"/>
  <c r="CD33" i="30"/>
  <c r="CE33" i="30"/>
  <c r="CF33" i="30"/>
  <c r="CG33" i="30"/>
  <c r="CH33" i="30"/>
  <c r="CI33" i="30"/>
  <c r="CJ33" i="30"/>
  <c r="CK33" i="30"/>
  <c r="CL33" i="30"/>
  <c r="CM33" i="30"/>
  <c r="CN33" i="30"/>
  <c r="CO33" i="30"/>
  <c r="CP33" i="30"/>
  <c r="CQ33" i="30"/>
  <c r="CR33" i="30"/>
  <c r="CS33" i="30"/>
  <c r="CT33" i="30"/>
  <c r="CU33" i="30"/>
  <c r="CV33" i="30"/>
  <c r="CW33" i="30"/>
  <c r="CX33" i="30"/>
  <c r="CY33" i="30"/>
  <c r="CZ33" i="30"/>
  <c r="DA33" i="30"/>
  <c r="DB33" i="30"/>
  <c r="DC33" i="30"/>
  <c r="DD33" i="30"/>
  <c r="DE33" i="30"/>
  <c r="DF33" i="30"/>
  <c r="DG33" i="30"/>
  <c r="DH33" i="30"/>
  <c r="DI33" i="30"/>
  <c r="DJ33" i="30"/>
  <c r="DK33" i="30"/>
  <c r="DL33" i="30"/>
  <c r="DM33" i="30"/>
  <c r="DN33" i="30"/>
  <c r="DO33" i="30"/>
  <c r="DP33" i="30"/>
  <c r="DQ33" i="30"/>
  <c r="DR33" i="30"/>
  <c r="DS33" i="30"/>
  <c r="DT33" i="30"/>
  <c r="DU33" i="30"/>
  <c r="DV33" i="30"/>
  <c r="DW33" i="30"/>
  <c r="DX33" i="30"/>
  <c r="DY33" i="30"/>
  <c r="DZ33" i="30"/>
  <c r="EA33" i="30"/>
  <c r="EB33" i="30"/>
  <c r="EC33" i="30"/>
  <c r="ED33" i="30"/>
  <c r="EE33" i="30"/>
  <c r="EF33" i="30"/>
  <c r="EG33" i="30"/>
  <c r="EH33" i="30"/>
  <c r="EI33" i="30"/>
  <c r="EJ33" i="30"/>
  <c r="EK33" i="30"/>
  <c r="EL33" i="30"/>
  <c r="EM33" i="30"/>
  <c r="EN33" i="30"/>
  <c r="EO33" i="30"/>
  <c r="EP33" i="30"/>
  <c r="EQ33" i="30"/>
  <c r="ER33" i="30"/>
  <c r="ES33" i="30"/>
  <c r="ET33" i="30"/>
  <c r="EU33" i="30"/>
  <c r="EV33" i="30"/>
  <c r="EW33" i="30"/>
  <c r="EX33" i="30"/>
  <c r="EY33" i="30"/>
  <c r="EZ33" i="30"/>
  <c r="FA33" i="30"/>
  <c r="FB33" i="30"/>
  <c r="FC33" i="30"/>
  <c r="FD33" i="30"/>
  <c r="FE33" i="30"/>
  <c r="FF33" i="30"/>
  <c r="FG33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N8" i="30"/>
  <c r="FG2" i="30"/>
  <c r="FF2" i="30"/>
  <c r="FE2" i="30"/>
  <c r="FE8" i="30" s="1"/>
  <c r="FE36" i="30" s="1"/>
  <c r="FD2" i="30"/>
  <c r="FD8" i="30" s="1"/>
  <c r="FD36" i="30" s="1"/>
  <c r="FC2" i="30"/>
  <c r="FC8" i="30" s="1"/>
  <c r="FB2" i="30"/>
  <c r="FB8" i="30" s="1"/>
  <c r="FB36" i="30" s="1"/>
  <c r="FA2" i="30"/>
  <c r="FA8" i="30" s="1"/>
  <c r="FA36" i="30" s="1"/>
  <c r="EZ2" i="30"/>
  <c r="EZ8" i="30" s="1"/>
  <c r="EZ36" i="30" s="1"/>
  <c r="EY2" i="30"/>
  <c r="EY8" i="30" s="1"/>
  <c r="EY36" i="30" s="1"/>
  <c r="EX2" i="30"/>
  <c r="EX8" i="30" s="1"/>
  <c r="EX36" i="30" s="1"/>
  <c r="EW2" i="30"/>
  <c r="EW8" i="30" s="1"/>
  <c r="EV2" i="30"/>
  <c r="EV8" i="30" s="1"/>
  <c r="EV36" i="30" s="1"/>
  <c r="EU2" i="30"/>
  <c r="EU8" i="30" s="1"/>
  <c r="ET2" i="30"/>
  <c r="ET8" i="30" s="1"/>
  <c r="ET36" i="30" s="1"/>
  <c r="ES2" i="30"/>
  <c r="ES8" i="30" s="1"/>
  <c r="ES36" i="30" s="1"/>
  <c r="ER2" i="30"/>
  <c r="ER8" i="30" s="1"/>
  <c r="ER36" i="30" s="1"/>
  <c r="EQ2" i="30"/>
  <c r="EQ8" i="30" s="1"/>
  <c r="EQ36" i="30" s="1"/>
  <c r="EP2" i="30"/>
  <c r="EP8" i="30" s="1"/>
  <c r="EP36" i="30" s="1"/>
  <c r="EO2" i="30"/>
  <c r="EO8" i="30" s="1"/>
  <c r="EN2" i="30"/>
  <c r="EN8" i="30" s="1"/>
  <c r="EN36" i="30" s="1"/>
  <c r="EM2" i="30"/>
  <c r="EM8" i="30" s="1"/>
  <c r="EM36" i="30" s="1"/>
  <c r="EL2" i="30"/>
  <c r="EL8" i="30" s="1"/>
  <c r="EL36" i="30" s="1"/>
  <c r="EK2" i="30"/>
  <c r="EK8" i="30" s="1"/>
  <c r="EK36" i="30" s="1"/>
  <c r="EJ2" i="30"/>
  <c r="EJ8" i="30" s="1"/>
  <c r="EJ36" i="30" s="1"/>
  <c r="EI2" i="30"/>
  <c r="EI8" i="30" s="1"/>
  <c r="EI36" i="30" s="1"/>
  <c r="EH2" i="30"/>
  <c r="EH8" i="30" s="1"/>
  <c r="EG2" i="30"/>
  <c r="EG8" i="30" s="1"/>
  <c r="EG36" i="30" s="1"/>
  <c r="EF2" i="30"/>
  <c r="EE2" i="30"/>
  <c r="ED2" i="30"/>
  <c r="ED8" i="30" s="1"/>
  <c r="ED36" i="30" s="1"/>
  <c r="EC2" i="30"/>
  <c r="EC8" i="30" s="1"/>
  <c r="EB2" i="30"/>
  <c r="EB8" i="30" s="1"/>
  <c r="EB36" i="30" s="1"/>
  <c r="EA2" i="30"/>
  <c r="EA8" i="30" s="1"/>
  <c r="EA36" i="30" s="1"/>
  <c r="DZ2" i="30"/>
  <c r="DZ8" i="30" s="1"/>
  <c r="DY2" i="30"/>
  <c r="DY8" i="30" s="1"/>
  <c r="DY36" i="30" s="1"/>
  <c r="DX2" i="30"/>
  <c r="DX8" i="30" s="1"/>
  <c r="DX36" i="30" s="1"/>
  <c r="DW2" i="30"/>
  <c r="DW8" i="30" s="1"/>
  <c r="DV2" i="30"/>
  <c r="DV8" i="30" s="1"/>
  <c r="DU2" i="30"/>
  <c r="DU8" i="30" s="1"/>
  <c r="DU36" i="30" s="1"/>
  <c r="DT2" i="30"/>
  <c r="DT8" i="30" s="1"/>
  <c r="DT36" i="30" s="1"/>
  <c r="DS2" i="30"/>
  <c r="DS8" i="30" s="1"/>
  <c r="DS36" i="30" s="1"/>
  <c r="DR2" i="30"/>
  <c r="DR8" i="30" s="1"/>
  <c r="DQ2" i="30"/>
  <c r="DQ8" i="30" s="1"/>
  <c r="DP2" i="30"/>
  <c r="DP8" i="30" s="1"/>
  <c r="DP36" i="30" s="1"/>
  <c r="DO2" i="30"/>
  <c r="DO8" i="30" s="1"/>
  <c r="DN2" i="30"/>
  <c r="DN8" i="30" s="1"/>
  <c r="DN36" i="30" s="1"/>
  <c r="DM2" i="30"/>
  <c r="DM8" i="30" s="1"/>
  <c r="DM36" i="30" s="1"/>
  <c r="DL2" i="30"/>
  <c r="DL8" i="30" s="1"/>
  <c r="DL36" i="30" s="1"/>
  <c r="DK2" i="30"/>
  <c r="DK8" i="30" s="1"/>
  <c r="DK36" i="30" s="1"/>
  <c r="DJ2" i="30"/>
  <c r="DJ8" i="30" s="1"/>
  <c r="DI2" i="30"/>
  <c r="DI8" i="30" s="1"/>
  <c r="DH2" i="30"/>
  <c r="DH8" i="30" s="1"/>
  <c r="DG2" i="30"/>
  <c r="DG8" i="30" s="1"/>
  <c r="DG36" i="30" s="1"/>
  <c r="DF2" i="30"/>
  <c r="DF8" i="30" s="1"/>
  <c r="DF36" i="30" s="1"/>
  <c r="DE2" i="30"/>
  <c r="DD2" i="30"/>
  <c r="DC2" i="30"/>
  <c r="DC8" i="30" s="1"/>
  <c r="DC36" i="30" s="1"/>
  <c r="DB2" i="30"/>
  <c r="DB8" i="30" s="1"/>
  <c r="DA2" i="30"/>
  <c r="DA8" i="30" s="1"/>
  <c r="DA36" i="30" s="1"/>
  <c r="CZ2" i="30"/>
  <c r="CZ8" i="30" s="1"/>
  <c r="CZ36" i="30" s="1"/>
  <c r="CY2" i="30"/>
  <c r="CY8" i="30" s="1"/>
  <c r="CX2" i="30"/>
  <c r="CX8" i="30" s="1"/>
  <c r="CW2" i="30"/>
  <c r="CW8" i="30" s="1"/>
  <c r="CW36" i="30" s="1"/>
  <c r="CV2" i="30"/>
  <c r="CV8" i="30" s="1"/>
  <c r="CV36" i="30" s="1"/>
  <c r="CU2" i="30"/>
  <c r="CU8" i="30" s="1"/>
  <c r="CU36" i="30" s="1"/>
  <c r="CT2" i="30"/>
  <c r="CT8" i="30" s="1"/>
  <c r="CS2" i="30"/>
  <c r="CS8" i="30" s="1"/>
  <c r="CS36" i="30" s="1"/>
  <c r="CR2" i="30"/>
  <c r="CR8" i="30" s="1"/>
  <c r="CR36" i="30" s="1"/>
  <c r="CQ2" i="30"/>
  <c r="CQ8" i="30" s="1"/>
  <c r="CP2" i="30"/>
  <c r="CP8" i="30" s="1"/>
  <c r="CO2" i="30"/>
  <c r="CO8" i="30" s="1"/>
  <c r="CO36" i="30" s="1"/>
  <c r="CN2" i="30"/>
  <c r="CN8" i="30" s="1"/>
  <c r="CN36" i="30" s="1"/>
  <c r="CM2" i="30"/>
  <c r="CM8" i="30" s="1"/>
  <c r="CM36" i="30" s="1"/>
  <c r="CL2" i="30"/>
  <c r="CL8" i="30" s="1"/>
  <c r="CK2" i="30"/>
  <c r="CK8" i="30" s="1"/>
  <c r="CJ2" i="30"/>
  <c r="CJ8" i="30" s="1"/>
  <c r="CJ36" i="30" s="1"/>
  <c r="CI2" i="30"/>
  <c r="CI8" i="30" s="1"/>
  <c r="CH2" i="30"/>
  <c r="CH8" i="30" s="1"/>
  <c r="CH36" i="30" s="1"/>
  <c r="CG2" i="30"/>
  <c r="CG8" i="30" s="1"/>
  <c r="CG36" i="30" s="1"/>
  <c r="CF2" i="30"/>
  <c r="CF8" i="30" s="1"/>
  <c r="CF36" i="30" s="1"/>
  <c r="CE2" i="30"/>
  <c r="CE8" i="30" s="1"/>
  <c r="CE36" i="30" s="1"/>
  <c r="CD2" i="30"/>
  <c r="CC2" i="30"/>
  <c r="CB2" i="30"/>
  <c r="CB8" i="30" s="1"/>
  <c r="CB36" i="30" s="1"/>
  <c r="CA2" i="30"/>
  <c r="CA8" i="30" s="1"/>
  <c r="CA36" i="30" s="1"/>
  <c r="BZ2" i="30"/>
  <c r="BZ8" i="30" s="1"/>
  <c r="BZ36" i="30" s="1"/>
  <c r="BY2" i="30"/>
  <c r="BY8" i="30" s="1"/>
  <c r="BY36" i="30" s="1"/>
  <c r="BX2" i="30"/>
  <c r="BX8" i="30" s="1"/>
  <c r="BX36" i="30" s="1"/>
  <c r="BW2" i="30"/>
  <c r="BW8" i="30" s="1"/>
  <c r="BW36" i="30" s="1"/>
  <c r="BV2" i="30"/>
  <c r="BV8" i="30" s="1"/>
  <c r="BU2" i="30"/>
  <c r="BU8" i="30" s="1"/>
  <c r="BU36" i="30" s="1"/>
  <c r="BT2" i="30"/>
  <c r="BT8" i="30" s="1"/>
  <c r="BT36" i="30" s="1"/>
  <c r="BS2" i="30"/>
  <c r="BS8" i="30" s="1"/>
  <c r="BR2" i="30"/>
  <c r="BR8" i="30" s="1"/>
  <c r="BR36" i="30" s="1"/>
  <c r="BQ2" i="30"/>
  <c r="BQ8" i="30" s="1"/>
  <c r="BQ36" i="30" s="1"/>
  <c r="BP2" i="30"/>
  <c r="BP8" i="30" s="1"/>
  <c r="BP36" i="30" s="1"/>
  <c r="BO2" i="30"/>
  <c r="BO8" i="30" s="1"/>
  <c r="BO36" i="30" s="1"/>
  <c r="BN2" i="30"/>
  <c r="BN8" i="30" s="1"/>
  <c r="BM2" i="30"/>
  <c r="BM8" i="30" s="1"/>
  <c r="BM36" i="30" s="1"/>
  <c r="BL2" i="30"/>
  <c r="BL8" i="30" s="1"/>
  <c r="BL36" i="30" s="1"/>
  <c r="BK2" i="30"/>
  <c r="BK8" i="30" s="1"/>
  <c r="BJ2" i="30"/>
  <c r="BJ8" i="30" s="1"/>
  <c r="BJ36" i="30" s="1"/>
  <c r="BI2" i="30"/>
  <c r="BI8" i="30" s="1"/>
  <c r="BI36" i="30" s="1"/>
  <c r="BH2" i="30"/>
  <c r="BH8" i="30" s="1"/>
  <c r="BH36" i="30" s="1"/>
  <c r="BG2" i="30"/>
  <c r="BG8" i="30" s="1"/>
  <c r="BG36" i="30" s="1"/>
  <c r="BF2" i="30"/>
  <c r="BF8" i="30" s="1"/>
  <c r="BE2" i="30"/>
  <c r="BE8" i="30" s="1"/>
  <c r="BD2" i="30"/>
  <c r="BD8" i="30" s="1"/>
  <c r="BC2" i="30"/>
  <c r="BB2" i="30"/>
  <c r="BA2" i="30"/>
  <c r="BA8" i="30" s="1"/>
  <c r="AZ2" i="30"/>
  <c r="AZ8" i="30" s="1"/>
  <c r="AZ36" i="30" s="1"/>
  <c r="AY2" i="30"/>
  <c r="AY8" i="30" s="1"/>
  <c r="AY36" i="30" s="1"/>
  <c r="AX2" i="30"/>
  <c r="AX8" i="30" s="1"/>
  <c r="AW2" i="30"/>
  <c r="AW8" i="30" s="1"/>
  <c r="AV2" i="30"/>
  <c r="AV8" i="30" s="1"/>
  <c r="AU2" i="30"/>
  <c r="AU8" i="30" s="1"/>
  <c r="AU36" i="30" s="1"/>
  <c r="AT2" i="30"/>
  <c r="AT8" i="30" s="1"/>
  <c r="AS2" i="30"/>
  <c r="AS8" i="30" s="1"/>
  <c r="AS36" i="30" s="1"/>
  <c r="AR2" i="30"/>
  <c r="AR8" i="30" s="1"/>
  <c r="AQ2" i="30"/>
  <c r="AQ8" i="30" s="1"/>
  <c r="AP2" i="30"/>
  <c r="AP8" i="30" s="1"/>
  <c r="AO2" i="30"/>
  <c r="AO8" i="30" s="1"/>
  <c r="AN2" i="30"/>
  <c r="AN8" i="30" s="1"/>
  <c r="AM2" i="30"/>
  <c r="AM8" i="30" s="1"/>
  <c r="AL2" i="30"/>
  <c r="AL8" i="30" s="1"/>
  <c r="AK2" i="30"/>
  <c r="AK8" i="30" s="1"/>
  <c r="AK36" i="30" s="1"/>
  <c r="AJ2" i="30"/>
  <c r="AJ8" i="30" s="1"/>
  <c r="AI2" i="30"/>
  <c r="AI8" i="30" s="1"/>
  <c r="AI36" i="30" s="1"/>
  <c r="AH2" i="30"/>
  <c r="AH8" i="30" s="1"/>
  <c r="AG2" i="30"/>
  <c r="AG8" i="30" s="1"/>
  <c r="AF2" i="30"/>
  <c r="AF8" i="30" s="1"/>
  <c r="AE2" i="30"/>
  <c r="AE8" i="30" s="1"/>
  <c r="AD2" i="30"/>
  <c r="AD8" i="30" s="1"/>
  <c r="AC2" i="30"/>
  <c r="AC8" i="30" s="1"/>
  <c r="AC36" i="30" s="1"/>
  <c r="AB2" i="30"/>
  <c r="AA2" i="30"/>
  <c r="Z2" i="30"/>
  <c r="Z8" i="30" s="1"/>
  <c r="Y2" i="30"/>
  <c r="Y8" i="30" s="1"/>
  <c r="X2" i="30"/>
  <c r="X8" i="30" s="1"/>
  <c r="W2" i="30"/>
  <c r="W8" i="30" s="1"/>
  <c r="V2" i="30"/>
  <c r="V8" i="30" s="1"/>
  <c r="U2" i="30"/>
  <c r="U8" i="30" s="1"/>
  <c r="U36" i="30" s="1"/>
  <c r="T2" i="30"/>
  <c r="T8" i="30" s="1"/>
  <c r="S2" i="30"/>
  <c r="S8" i="30" s="1"/>
  <c r="S36" i="30" s="1"/>
  <c r="R2" i="30"/>
  <c r="R8" i="30" s="1"/>
  <c r="Q2" i="30"/>
  <c r="Q8" i="30" s="1"/>
  <c r="P2" i="30"/>
  <c r="P8" i="30" s="1"/>
  <c r="O2" i="30"/>
  <c r="O8" i="30" s="1"/>
  <c r="O36" i="30" s="1"/>
  <c r="N2" i="30"/>
  <c r="M2" i="30"/>
  <c r="M8" i="30" s="1"/>
  <c r="M36" i="30" s="1"/>
  <c r="L2" i="30"/>
  <c r="L8" i="30" s="1"/>
  <c r="K2" i="30"/>
  <c r="K8" i="30" s="1"/>
  <c r="K36" i="30" s="1"/>
  <c r="J2" i="30"/>
  <c r="J8" i="30" s="1"/>
  <c r="I2" i="30"/>
  <c r="I8" i="30" s="1"/>
  <c r="H2" i="30"/>
  <c r="H8" i="30" s="1"/>
  <c r="G2" i="30"/>
  <c r="G8" i="30" s="1"/>
  <c r="F2" i="30"/>
  <c r="F8" i="30" s="1"/>
  <c r="E2" i="30"/>
  <c r="E8" i="30" s="1"/>
  <c r="D2" i="30"/>
  <c r="D8" i="30" s="1"/>
  <c r="C2" i="30"/>
  <c r="C8" i="30" s="1"/>
  <c r="C36" i="30" s="1"/>
  <c r="B2" i="30"/>
  <c r="B8" i="30" s="1"/>
  <c r="C1" i="30"/>
  <c r="D1" i="30"/>
  <c r="E1" i="30"/>
  <c r="F1" i="30"/>
  <c r="G1" i="30"/>
  <c r="H1" i="30"/>
  <c r="I1" i="30"/>
  <c r="J1" i="30"/>
  <c r="K1" i="30"/>
  <c r="L1" i="30"/>
  <c r="M1" i="30"/>
  <c r="N1" i="30"/>
  <c r="O1" i="30"/>
  <c r="P1" i="30"/>
  <c r="Q1" i="30"/>
  <c r="R1" i="30"/>
  <c r="S1" i="30"/>
  <c r="T1" i="30"/>
  <c r="U1" i="30"/>
  <c r="V1" i="30"/>
  <c r="W1" i="30"/>
  <c r="X1" i="30"/>
  <c r="Y1" i="30"/>
  <c r="Z1" i="30"/>
  <c r="AA1" i="30"/>
  <c r="AB1" i="30"/>
  <c r="AC1" i="30"/>
  <c r="AD1" i="30"/>
  <c r="AE1" i="30"/>
  <c r="AF1" i="30"/>
  <c r="AG1" i="30"/>
  <c r="AH1" i="30"/>
  <c r="AI1" i="30"/>
  <c r="AJ1" i="30"/>
  <c r="AK1" i="30"/>
  <c r="AL1" i="30"/>
  <c r="AM1" i="30"/>
  <c r="AN1" i="30"/>
  <c r="AO1" i="30"/>
  <c r="AP1" i="30"/>
  <c r="AQ1" i="30"/>
  <c r="AR1" i="30"/>
  <c r="AS1" i="30"/>
  <c r="AT1" i="30"/>
  <c r="AU1" i="30"/>
  <c r="AV1" i="30"/>
  <c r="AW1" i="30"/>
  <c r="AX1" i="30"/>
  <c r="AY1" i="30"/>
  <c r="AZ1" i="30"/>
  <c r="BA1" i="30"/>
  <c r="BB1" i="30"/>
  <c r="BC1" i="30"/>
  <c r="BD1" i="30"/>
  <c r="BE1" i="30"/>
  <c r="BF1" i="30"/>
  <c r="BG1" i="30"/>
  <c r="BH1" i="30"/>
  <c r="BI1" i="30"/>
  <c r="BJ1" i="30"/>
  <c r="BJ7" i="30" s="1"/>
  <c r="BJ35" i="30" s="1"/>
  <c r="BK1" i="30"/>
  <c r="BL1" i="30"/>
  <c r="BM1" i="30"/>
  <c r="BN1" i="30"/>
  <c r="BO1" i="30"/>
  <c r="BP1" i="30"/>
  <c r="BQ1" i="30"/>
  <c r="BR1" i="30"/>
  <c r="BS1" i="30"/>
  <c r="BT1" i="30"/>
  <c r="BU1" i="30"/>
  <c r="BV1" i="30"/>
  <c r="BW1" i="30"/>
  <c r="BX1" i="30"/>
  <c r="BY1" i="30"/>
  <c r="BZ1" i="30"/>
  <c r="CA1" i="30"/>
  <c r="CB1" i="30"/>
  <c r="CC1" i="30"/>
  <c r="CD1" i="30"/>
  <c r="CE1" i="30"/>
  <c r="CF1" i="30"/>
  <c r="CG1" i="30"/>
  <c r="CH1" i="30"/>
  <c r="CH7" i="30" s="1"/>
  <c r="CH35" i="30" s="1"/>
  <c r="CI1" i="30"/>
  <c r="CJ1" i="30"/>
  <c r="CK1" i="30"/>
  <c r="CK7" i="30" s="1"/>
  <c r="CK35" i="30" s="1"/>
  <c r="CL1" i="30"/>
  <c r="CM1" i="30"/>
  <c r="CN1" i="30"/>
  <c r="CO1" i="30"/>
  <c r="CP1" i="30"/>
  <c r="CP7" i="30" s="1"/>
  <c r="CP35" i="30" s="1"/>
  <c r="CQ1" i="30"/>
  <c r="CR1" i="30"/>
  <c r="CS1" i="30"/>
  <c r="CT1" i="30"/>
  <c r="CU1" i="30"/>
  <c r="CV1" i="30"/>
  <c r="CW1" i="30"/>
  <c r="CX1" i="30"/>
  <c r="CY1" i="30"/>
  <c r="CZ1" i="30"/>
  <c r="DA1" i="30"/>
  <c r="DB1" i="30"/>
  <c r="DC1" i="30"/>
  <c r="DD1" i="30"/>
  <c r="DE1" i="30"/>
  <c r="DF1" i="30"/>
  <c r="DF7" i="30" s="1"/>
  <c r="DF35" i="30" s="1"/>
  <c r="DG1" i="30"/>
  <c r="DH1" i="30"/>
  <c r="DI1" i="30"/>
  <c r="DI7" i="30" s="1"/>
  <c r="DI35" i="30" s="1"/>
  <c r="DJ1" i="30"/>
  <c r="DK1" i="30"/>
  <c r="DL1" i="30"/>
  <c r="DM1" i="30"/>
  <c r="DN1" i="30"/>
  <c r="DO1" i="30"/>
  <c r="DP1" i="30"/>
  <c r="DQ1" i="30"/>
  <c r="DR1" i="30"/>
  <c r="DS1" i="30"/>
  <c r="DT1" i="30"/>
  <c r="DU1" i="30"/>
  <c r="DV1" i="30"/>
  <c r="DV7" i="30" s="1"/>
  <c r="DV35" i="30" s="1"/>
  <c r="DW1" i="30"/>
  <c r="DX1" i="30"/>
  <c r="DY1" i="30"/>
  <c r="DZ1" i="30"/>
  <c r="EA1" i="30"/>
  <c r="EB1" i="30"/>
  <c r="EC1" i="30"/>
  <c r="ED1" i="30"/>
  <c r="ED7" i="30" s="1"/>
  <c r="ED35" i="30" s="1"/>
  <c r="EE1" i="30"/>
  <c r="EF1" i="30"/>
  <c r="EG1" i="30"/>
  <c r="EH1" i="30"/>
  <c r="EI1" i="30"/>
  <c r="EJ1" i="30"/>
  <c r="EK1" i="30"/>
  <c r="EL1" i="30"/>
  <c r="EL7" i="30" s="1"/>
  <c r="EL35" i="30" s="1"/>
  <c r="EM1" i="30"/>
  <c r="EM7" i="30" s="1"/>
  <c r="EM35" i="30" s="1"/>
  <c r="EN1" i="30"/>
  <c r="EO1" i="30"/>
  <c r="EP1" i="30"/>
  <c r="EQ1" i="30"/>
  <c r="ER1" i="30"/>
  <c r="ES1" i="30"/>
  <c r="ET1" i="30"/>
  <c r="ET7" i="30" s="1"/>
  <c r="ET35" i="30" s="1"/>
  <c r="EU1" i="30"/>
  <c r="EV1" i="30"/>
  <c r="EW1" i="30"/>
  <c r="EX1" i="30"/>
  <c r="EY1" i="30"/>
  <c r="EZ1" i="30"/>
  <c r="FA1" i="30"/>
  <c r="FB1" i="30"/>
  <c r="FB7" i="30" s="1"/>
  <c r="FB35" i="30" s="1"/>
  <c r="FC1" i="30"/>
  <c r="FD1" i="30"/>
  <c r="FE1" i="30"/>
  <c r="FF1" i="30"/>
  <c r="FG1" i="30"/>
  <c r="B1" i="30"/>
  <c r="A2" i="30"/>
  <c r="U7" i="30"/>
  <c r="U35" i="30" s="1"/>
  <c r="AZ7" i="30"/>
  <c r="AZ35" i="30" s="1"/>
  <c r="BR7" i="30"/>
  <c r="BR35" i="30" s="1"/>
  <c r="BZ7" i="30"/>
  <c r="BZ35" i="30" s="1"/>
  <c r="CX7" i="30"/>
  <c r="CX35" i="30" s="1"/>
  <c r="DN7" i="30"/>
  <c r="DN35" i="30" s="1"/>
  <c r="FC7" i="30"/>
  <c r="FC35" i="30" s="1"/>
  <c r="EW7" i="30"/>
  <c r="EW35" i="30" s="1"/>
  <c r="EU7" i="30"/>
  <c r="EU35" i="30" s="1"/>
  <c r="EO7" i="30"/>
  <c r="EO35" i="30" s="1"/>
  <c r="EC36" i="30"/>
  <c r="DW7" i="30"/>
  <c r="DW35" i="30" s="1"/>
  <c r="DV36" i="30"/>
  <c r="DQ7" i="30"/>
  <c r="DQ35" i="30" s="1"/>
  <c r="DO7" i="30"/>
  <c r="DO35" i="30" s="1"/>
  <c r="DH36" i="30"/>
  <c r="DG7" i="30"/>
  <c r="DG35" i="30" s="1"/>
  <c r="CY7" i="30"/>
  <c r="CY35" i="30" s="1"/>
  <c r="CX36" i="30"/>
  <c r="CQ7" i="30"/>
  <c r="CQ35" i="30" s="1"/>
  <c r="CP36" i="30"/>
  <c r="CI7" i="30"/>
  <c r="CI35" i="30" s="1"/>
  <c r="CA7" i="30"/>
  <c r="CA35" i="30" s="1"/>
  <c r="BS7" i="30"/>
  <c r="BS35" i="30" s="1"/>
  <c r="BK7" i="30"/>
  <c r="BK35" i="30" s="1"/>
  <c r="BE7" i="30"/>
  <c r="BE35" i="30" s="1"/>
  <c r="BA36" i="30"/>
  <c r="AW7" i="30"/>
  <c r="AW35" i="30" s="1"/>
  <c r="AU7" i="30"/>
  <c r="AU35" i="30" s="1"/>
  <c r="AQ36" i="30"/>
  <c r="AO7" i="30"/>
  <c r="AO35" i="30" s="1"/>
  <c r="AM7" i="30"/>
  <c r="AM35" i="30" s="1"/>
  <c r="AG7" i="30"/>
  <c r="AG35" i="30" s="1"/>
  <c r="AE7" i="30"/>
  <c r="AE35" i="30" s="1"/>
  <c r="Y7" i="30"/>
  <c r="Y35" i="30" s="1"/>
  <c r="W7" i="30"/>
  <c r="W35" i="30" s="1"/>
  <c r="Q7" i="30"/>
  <c r="Q35" i="30" s="1"/>
  <c r="O7" i="30"/>
  <c r="O35" i="30" s="1"/>
  <c r="I7" i="30"/>
  <c r="I35" i="30" s="1"/>
  <c r="G7" i="30"/>
  <c r="G35" i="30" s="1"/>
  <c r="E36" i="30"/>
  <c r="A1" i="30"/>
  <c r="B6" i="53"/>
  <c r="B7" i="53"/>
  <c r="B8" i="53"/>
  <c r="B9" i="53"/>
  <c r="B10" i="53"/>
  <c r="B11" i="53"/>
  <c r="D175" i="51"/>
  <c r="D176" i="51"/>
  <c r="D177" i="51"/>
  <c r="D178" i="51"/>
  <c r="D179" i="51"/>
  <c r="D174" i="51"/>
  <c r="F176" i="51"/>
  <c r="B2" i="29"/>
  <c r="C2" i="29"/>
  <c r="D2" i="29"/>
  <c r="E2" i="29"/>
  <c r="F2" i="29"/>
  <c r="G2" i="29"/>
  <c r="H2" i="29"/>
  <c r="I2" i="29"/>
  <c r="J2" i="29"/>
  <c r="K2" i="29"/>
  <c r="L2" i="29"/>
  <c r="M2" i="29"/>
  <c r="N2" i="29"/>
  <c r="O2" i="29"/>
  <c r="P2" i="29"/>
  <c r="Q2" i="29"/>
  <c r="R2" i="29"/>
  <c r="S2" i="29"/>
  <c r="T2" i="29"/>
  <c r="U2" i="29"/>
  <c r="V2" i="29"/>
  <c r="W2" i="29"/>
  <c r="X2" i="29"/>
  <c r="Y2" i="29"/>
  <c r="Z2" i="29"/>
  <c r="AA2" i="29"/>
  <c r="AB2" i="29"/>
  <c r="AC2" i="29"/>
  <c r="AD2" i="29"/>
  <c r="AE2" i="29"/>
  <c r="AF2" i="29"/>
  <c r="AG2" i="29"/>
  <c r="AH2" i="29"/>
  <c r="AI2" i="29"/>
  <c r="AJ2" i="29"/>
  <c r="AK2" i="29"/>
  <c r="AL2" i="29"/>
  <c r="AM2" i="29"/>
  <c r="AN2" i="29"/>
  <c r="AO2" i="29"/>
  <c r="AP2" i="29"/>
  <c r="AQ2" i="29"/>
  <c r="AR2" i="29"/>
  <c r="AS2" i="29"/>
  <c r="AT2" i="29"/>
  <c r="AU2" i="29"/>
  <c r="AV2" i="29"/>
  <c r="AW2" i="29"/>
  <c r="AX2" i="29"/>
  <c r="AY2" i="29"/>
  <c r="AZ2" i="29"/>
  <c r="BA2" i="29"/>
  <c r="BB2" i="29"/>
  <c r="BC2" i="29"/>
  <c r="BD2" i="29"/>
  <c r="BE2" i="29"/>
  <c r="BF2" i="29"/>
  <c r="BG2" i="29"/>
  <c r="BH2" i="29"/>
  <c r="BI2" i="29"/>
  <c r="BJ2" i="29"/>
  <c r="BK2" i="29"/>
  <c r="BL2" i="29"/>
  <c r="BM2" i="29"/>
  <c r="BN2" i="29"/>
  <c r="BO2" i="29"/>
  <c r="BP2" i="29"/>
  <c r="BQ2" i="29"/>
  <c r="BR2" i="29"/>
  <c r="BS2" i="29"/>
  <c r="BT2" i="29"/>
  <c r="BU2" i="29"/>
  <c r="BV2" i="29"/>
  <c r="BW2" i="29"/>
  <c r="BX2" i="29"/>
  <c r="BY2" i="29"/>
  <c r="BZ2" i="29"/>
  <c r="CA2" i="29"/>
  <c r="CB2" i="29"/>
  <c r="CC2" i="29"/>
  <c r="CD2" i="29"/>
  <c r="CE2" i="29"/>
  <c r="CF2" i="29"/>
  <c r="CG2" i="29"/>
  <c r="CH2" i="29"/>
  <c r="CI2" i="29"/>
  <c r="CJ2" i="29"/>
  <c r="CK2" i="29"/>
  <c r="CL2" i="29"/>
  <c r="CM2" i="29"/>
  <c r="CN2" i="29"/>
  <c r="CO2" i="29"/>
  <c r="CP2" i="29"/>
  <c r="CQ2" i="29"/>
  <c r="CR2" i="29"/>
  <c r="CS2" i="29"/>
  <c r="CT2" i="29"/>
  <c r="CU2" i="29"/>
  <c r="CV2" i="29"/>
  <c r="CW2" i="29"/>
  <c r="CX2" i="29"/>
  <c r="CY2" i="29"/>
  <c r="CZ2" i="29"/>
  <c r="DA2" i="29"/>
  <c r="DB2" i="29"/>
  <c r="DC2" i="29"/>
  <c r="DD2" i="29"/>
  <c r="DE2" i="29"/>
  <c r="DF2" i="29"/>
  <c r="DG2" i="29"/>
  <c r="DH2" i="29"/>
  <c r="DI2" i="29"/>
  <c r="DJ2" i="29"/>
  <c r="DK2" i="29"/>
  <c r="DL2" i="29"/>
  <c r="DM2" i="29"/>
  <c r="DN2" i="29"/>
  <c r="DO2" i="29"/>
  <c r="DP2" i="29"/>
  <c r="DQ2" i="29"/>
  <c r="DR2" i="29"/>
  <c r="DS2" i="29"/>
  <c r="DT2" i="29"/>
  <c r="DU2" i="29"/>
  <c r="DV2" i="29"/>
  <c r="DW2" i="29"/>
  <c r="DX2" i="29"/>
  <c r="DY2" i="29"/>
  <c r="DZ2" i="29"/>
  <c r="EA2" i="29"/>
  <c r="EB2" i="29"/>
  <c r="EC2" i="29"/>
  <c r="ED2" i="29"/>
  <c r="EE2" i="29"/>
  <c r="EF2" i="29"/>
  <c r="EG2" i="29"/>
  <c r="EH2" i="29"/>
  <c r="EI2" i="29"/>
  <c r="EJ2" i="29"/>
  <c r="EK2" i="29"/>
  <c r="EL2" i="29"/>
  <c r="EM2" i="29"/>
  <c r="EN2" i="29"/>
  <c r="EO2" i="29"/>
  <c r="EP2" i="29"/>
  <c r="EQ2" i="29"/>
  <c r="ER2" i="29"/>
  <c r="ES2" i="29"/>
  <c r="ET2" i="29"/>
  <c r="EU2" i="29"/>
  <c r="EV2" i="29"/>
  <c r="EW2" i="29"/>
  <c r="EX2" i="29"/>
  <c r="EY2" i="29"/>
  <c r="EZ2" i="29"/>
  <c r="FA2" i="29"/>
  <c r="FB2" i="29"/>
  <c r="FC2" i="29"/>
  <c r="FD2" i="29"/>
  <c r="FE2" i="29"/>
  <c r="FF2" i="29"/>
  <c r="FG2" i="29"/>
  <c r="B3" i="29"/>
  <c r="C3" i="29"/>
  <c r="D3" i="29"/>
  <c r="E3" i="29"/>
  <c r="F3" i="29"/>
  <c r="G3" i="29"/>
  <c r="H3" i="29"/>
  <c r="I3" i="29"/>
  <c r="J3" i="29"/>
  <c r="K3" i="29"/>
  <c r="L3" i="29"/>
  <c r="M3" i="29"/>
  <c r="N3" i="29"/>
  <c r="O3" i="29"/>
  <c r="P3" i="29"/>
  <c r="Q3" i="29"/>
  <c r="R3" i="29"/>
  <c r="S3" i="29"/>
  <c r="T3" i="29"/>
  <c r="U3" i="29"/>
  <c r="V3" i="29"/>
  <c r="W3" i="29"/>
  <c r="X3" i="29"/>
  <c r="Y3" i="29"/>
  <c r="Z3" i="29"/>
  <c r="AA3" i="29"/>
  <c r="AB3" i="29"/>
  <c r="AC3" i="29"/>
  <c r="AD3" i="29"/>
  <c r="AE3" i="29"/>
  <c r="AF3" i="29"/>
  <c r="AG3" i="29"/>
  <c r="AH3" i="29"/>
  <c r="AI3" i="29"/>
  <c r="AJ3" i="29"/>
  <c r="AK3" i="29"/>
  <c r="AL3" i="29"/>
  <c r="AM3" i="29"/>
  <c r="AN3" i="29"/>
  <c r="AO3" i="29"/>
  <c r="AP3" i="29"/>
  <c r="AQ3" i="29"/>
  <c r="AR3" i="29"/>
  <c r="AS3" i="29"/>
  <c r="AT3" i="29"/>
  <c r="AU3" i="29"/>
  <c r="AV3" i="29"/>
  <c r="AW3" i="29"/>
  <c r="AX3" i="29"/>
  <c r="AY3" i="29"/>
  <c r="AZ3" i="29"/>
  <c r="BA3" i="29"/>
  <c r="BB3" i="29"/>
  <c r="BC3" i="29"/>
  <c r="BD3" i="29"/>
  <c r="BE3" i="29"/>
  <c r="BF3" i="29"/>
  <c r="BG3" i="29"/>
  <c r="BH3" i="29"/>
  <c r="BI3" i="29"/>
  <c r="BJ3" i="29"/>
  <c r="BK3" i="29"/>
  <c r="BL3" i="29"/>
  <c r="BM3" i="29"/>
  <c r="BN3" i="29"/>
  <c r="BO3" i="29"/>
  <c r="BP3" i="29"/>
  <c r="BQ3" i="29"/>
  <c r="BR3" i="29"/>
  <c r="BS3" i="29"/>
  <c r="BT3" i="29"/>
  <c r="BU3" i="29"/>
  <c r="BV3" i="29"/>
  <c r="BW3" i="29"/>
  <c r="BX3" i="29"/>
  <c r="BY3" i="29"/>
  <c r="BZ3" i="29"/>
  <c r="CA3" i="29"/>
  <c r="CB3" i="29"/>
  <c r="CC3" i="29"/>
  <c r="CD3" i="29"/>
  <c r="CE3" i="29"/>
  <c r="CF3" i="29"/>
  <c r="CG3" i="29"/>
  <c r="CH3" i="29"/>
  <c r="CI3" i="29"/>
  <c r="CJ3" i="29"/>
  <c r="CK3" i="29"/>
  <c r="CL3" i="29"/>
  <c r="CM3" i="29"/>
  <c r="CN3" i="29"/>
  <c r="CO3" i="29"/>
  <c r="CP3" i="29"/>
  <c r="CQ3" i="29"/>
  <c r="CR3" i="29"/>
  <c r="CS3" i="29"/>
  <c r="CT3" i="29"/>
  <c r="CU3" i="29"/>
  <c r="CV3" i="29"/>
  <c r="CW3" i="29"/>
  <c r="CX3" i="29"/>
  <c r="CY3" i="29"/>
  <c r="CZ3" i="29"/>
  <c r="DA3" i="29"/>
  <c r="DB3" i="29"/>
  <c r="DC3" i="29"/>
  <c r="DD3" i="29"/>
  <c r="DE3" i="29"/>
  <c r="DF3" i="29"/>
  <c r="DG3" i="29"/>
  <c r="DH3" i="29"/>
  <c r="DI3" i="29"/>
  <c r="DJ3" i="29"/>
  <c r="DK3" i="29"/>
  <c r="DL3" i="29"/>
  <c r="DM3" i="29"/>
  <c r="DN3" i="29"/>
  <c r="DO3" i="29"/>
  <c r="DP3" i="29"/>
  <c r="DQ3" i="29"/>
  <c r="DR3" i="29"/>
  <c r="DS3" i="29"/>
  <c r="DT3" i="29"/>
  <c r="DU3" i="29"/>
  <c r="DV3" i="29"/>
  <c r="DW3" i="29"/>
  <c r="DX3" i="29"/>
  <c r="DY3" i="29"/>
  <c r="DZ3" i="29"/>
  <c r="EA3" i="29"/>
  <c r="EB3" i="29"/>
  <c r="EC3" i="29"/>
  <c r="ED3" i="29"/>
  <c r="EE3" i="29"/>
  <c r="EF3" i="29"/>
  <c r="EG3" i="29"/>
  <c r="EH3" i="29"/>
  <c r="EI3" i="29"/>
  <c r="EJ3" i="29"/>
  <c r="EK3" i="29"/>
  <c r="EL3" i="29"/>
  <c r="EM3" i="29"/>
  <c r="EN3" i="29"/>
  <c r="EO3" i="29"/>
  <c r="EP3" i="29"/>
  <c r="EQ3" i="29"/>
  <c r="ER3" i="29"/>
  <c r="ES3" i="29"/>
  <c r="ET3" i="29"/>
  <c r="EU3" i="29"/>
  <c r="EV3" i="29"/>
  <c r="EW3" i="29"/>
  <c r="EX3" i="29"/>
  <c r="EY3" i="29"/>
  <c r="EZ3" i="29"/>
  <c r="FA3" i="29"/>
  <c r="FB3" i="29"/>
  <c r="FC3" i="29"/>
  <c r="FD3" i="29"/>
  <c r="FE3" i="29"/>
  <c r="FF3" i="29"/>
  <c r="FG3" i="29"/>
  <c r="B4" i="29"/>
  <c r="C4" i="29"/>
  <c r="D4" i="29"/>
  <c r="E4" i="29"/>
  <c r="F4" i="29"/>
  <c r="G4" i="29"/>
  <c r="H4" i="29"/>
  <c r="I4" i="29"/>
  <c r="J4" i="29"/>
  <c r="K4" i="29"/>
  <c r="L4" i="29"/>
  <c r="M4" i="29"/>
  <c r="N4" i="29"/>
  <c r="O4" i="29"/>
  <c r="P4" i="29"/>
  <c r="Q4" i="29"/>
  <c r="R4" i="29"/>
  <c r="S4" i="29"/>
  <c r="T4" i="29"/>
  <c r="U4" i="29"/>
  <c r="V4" i="29"/>
  <c r="W4" i="29"/>
  <c r="X4" i="29"/>
  <c r="Y4" i="29"/>
  <c r="Z4" i="29"/>
  <c r="AA4" i="29"/>
  <c r="AB4" i="29"/>
  <c r="AC4" i="29"/>
  <c r="AD4" i="29"/>
  <c r="AE4" i="29"/>
  <c r="AF4" i="29"/>
  <c r="AG4" i="29"/>
  <c r="AH4" i="29"/>
  <c r="AI4" i="29"/>
  <c r="AJ4" i="29"/>
  <c r="AK4" i="29"/>
  <c r="AL4" i="29"/>
  <c r="AM4" i="29"/>
  <c r="AN4" i="29"/>
  <c r="AO4" i="29"/>
  <c r="AP4" i="29"/>
  <c r="AQ4" i="29"/>
  <c r="AR4" i="29"/>
  <c r="AS4" i="29"/>
  <c r="AT4" i="29"/>
  <c r="AU4" i="29"/>
  <c r="AV4" i="29"/>
  <c r="AW4" i="29"/>
  <c r="AX4" i="29"/>
  <c r="AY4" i="29"/>
  <c r="AZ4" i="29"/>
  <c r="BA4" i="29"/>
  <c r="BB4" i="29"/>
  <c r="BC4" i="29"/>
  <c r="BD4" i="29"/>
  <c r="BE4" i="29"/>
  <c r="BF4" i="29"/>
  <c r="BG4" i="29"/>
  <c r="BH4" i="29"/>
  <c r="BI4" i="29"/>
  <c r="BJ4" i="29"/>
  <c r="BK4" i="29"/>
  <c r="BL4" i="29"/>
  <c r="BM4" i="29"/>
  <c r="BN4" i="29"/>
  <c r="BO4" i="29"/>
  <c r="BP4" i="29"/>
  <c r="BQ4" i="29"/>
  <c r="BR4" i="29"/>
  <c r="BS4" i="29"/>
  <c r="BT4" i="29"/>
  <c r="BU4" i="29"/>
  <c r="BV4" i="29"/>
  <c r="BW4" i="29"/>
  <c r="BX4" i="29"/>
  <c r="BY4" i="29"/>
  <c r="BZ4" i="29"/>
  <c r="CA4" i="29"/>
  <c r="CB4" i="29"/>
  <c r="CC4" i="29"/>
  <c r="CD4" i="29"/>
  <c r="CE4" i="29"/>
  <c r="CF4" i="29"/>
  <c r="CG4" i="29"/>
  <c r="CH4" i="29"/>
  <c r="CI4" i="29"/>
  <c r="CJ4" i="29"/>
  <c r="CK4" i="29"/>
  <c r="CL4" i="29"/>
  <c r="CM4" i="29"/>
  <c r="CN4" i="29"/>
  <c r="CO4" i="29"/>
  <c r="CP4" i="29"/>
  <c r="CQ4" i="29"/>
  <c r="CR4" i="29"/>
  <c r="CS4" i="29"/>
  <c r="CT4" i="29"/>
  <c r="CU4" i="29"/>
  <c r="CV4" i="29"/>
  <c r="CW4" i="29"/>
  <c r="CX4" i="29"/>
  <c r="CY4" i="29"/>
  <c r="CZ4" i="29"/>
  <c r="DA4" i="29"/>
  <c r="DB4" i="29"/>
  <c r="DC4" i="29"/>
  <c r="DD4" i="29"/>
  <c r="DE4" i="29"/>
  <c r="DF4" i="29"/>
  <c r="DG4" i="29"/>
  <c r="DH4" i="29"/>
  <c r="DI4" i="29"/>
  <c r="DJ4" i="29"/>
  <c r="DK4" i="29"/>
  <c r="DL4" i="29"/>
  <c r="DM4" i="29"/>
  <c r="DN4" i="29"/>
  <c r="DO4" i="29"/>
  <c r="DP4" i="29"/>
  <c r="DQ4" i="29"/>
  <c r="DR4" i="29"/>
  <c r="DS4" i="29"/>
  <c r="DT4" i="29"/>
  <c r="DU4" i="29"/>
  <c r="DV4" i="29"/>
  <c r="DW4" i="29"/>
  <c r="DX4" i="29"/>
  <c r="DY4" i="29"/>
  <c r="DZ4" i="29"/>
  <c r="EA4" i="29"/>
  <c r="EB4" i="29"/>
  <c r="EC4" i="29"/>
  <c r="ED4" i="29"/>
  <c r="EE4" i="29"/>
  <c r="EF4" i="29"/>
  <c r="EG4" i="29"/>
  <c r="EH4" i="29"/>
  <c r="EI4" i="29"/>
  <c r="EJ4" i="29"/>
  <c r="EK4" i="29"/>
  <c r="EL4" i="29"/>
  <c r="EM4" i="29"/>
  <c r="EN4" i="29"/>
  <c r="EO4" i="29"/>
  <c r="EP4" i="29"/>
  <c r="EQ4" i="29"/>
  <c r="ER4" i="29"/>
  <c r="ES4" i="29"/>
  <c r="ET4" i="29"/>
  <c r="EU4" i="29"/>
  <c r="EV4" i="29"/>
  <c r="EW4" i="29"/>
  <c r="EX4" i="29"/>
  <c r="EY4" i="29"/>
  <c r="EZ4" i="29"/>
  <c r="FA4" i="29"/>
  <c r="FB4" i="29"/>
  <c r="FC4" i="29"/>
  <c r="FD4" i="29"/>
  <c r="FE4" i="29"/>
  <c r="FF4" i="29"/>
  <c r="FG4" i="29"/>
  <c r="B5" i="29"/>
  <c r="C5" i="29"/>
  <c r="D5" i="29"/>
  <c r="E5" i="29"/>
  <c r="F5" i="29"/>
  <c r="G5" i="29"/>
  <c r="H5" i="29"/>
  <c r="I5" i="29"/>
  <c r="J5" i="29"/>
  <c r="K5" i="29"/>
  <c r="L5" i="29"/>
  <c r="M5" i="29"/>
  <c r="N5" i="29"/>
  <c r="O5" i="29"/>
  <c r="P5" i="29"/>
  <c r="Q5" i="29"/>
  <c r="R5" i="29"/>
  <c r="S5" i="29"/>
  <c r="T5" i="29"/>
  <c r="U5" i="29"/>
  <c r="V5" i="29"/>
  <c r="W5" i="29"/>
  <c r="X5" i="29"/>
  <c r="Y5" i="29"/>
  <c r="Z5" i="29"/>
  <c r="AA5" i="29"/>
  <c r="AB5" i="29"/>
  <c r="AC5" i="29"/>
  <c r="AD5" i="29"/>
  <c r="AE5" i="29"/>
  <c r="AF5" i="29"/>
  <c r="AG5" i="29"/>
  <c r="AH5" i="29"/>
  <c r="AI5" i="29"/>
  <c r="AJ5" i="29"/>
  <c r="AK5" i="29"/>
  <c r="AL5" i="29"/>
  <c r="AM5" i="29"/>
  <c r="AN5" i="29"/>
  <c r="AO5" i="29"/>
  <c r="AP5" i="29"/>
  <c r="AQ5" i="29"/>
  <c r="AR5" i="29"/>
  <c r="AS5" i="29"/>
  <c r="AT5" i="29"/>
  <c r="AU5" i="29"/>
  <c r="AV5" i="29"/>
  <c r="AW5" i="29"/>
  <c r="AX5" i="29"/>
  <c r="AY5" i="29"/>
  <c r="AZ5" i="29"/>
  <c r="BA5" i="29"/>
  <c r="BB5" i="29"/>
  <c r="BC5" i="29"/>
  <c r="BD5" i="29"/>
  <c r="BE5" i="29"/>
  <c r="BF5" i="29"/>
  <c r="BG5" i="29"/>
  <c r="BH5" i="29"/>
  <c r="BI5" i="29"/>
  <c r="BJ5" i="29"/>
  <c r="BK5" i="29"/>
  <c r="BL5" i="29"/>
  <c r="BM5" i="29"/>
  <c r="BN5" i="29"/>
  <c r="BO5" i="29"/>
  <c r="BP5" i="29"/>
  <c r="BQ5" i="29"/>
  <c r="BR5" i="29"/>
  <c r="BS5" i="29"/>
  <c r="BT5" i="29"/>
  <c r="BU5" i="29"/>
  <c r="BV5" i="29"/>
  <c r="BW5" i="29"/>
  <c r="BX5" i="29"/>
  <c r="BY5" i="29"/>
  <c r="BZ5" i="29"/>
  <c r="CA5" i="29"/>
  <c r="CB5" i="29"/>
  <c r="CC5" i="29"/>
  <c r="CD5" i="29"/>
  <c r="CE5" i="29"/>
  <c r="CF5" i="29"/>
  <c r="CG5" i="29"/>
  <c r="CH5" i="29"/>
  <c r="CI5" i="29"/>
  <c r="CJ5" i="29"/>
  <c r="CK5" i="29"/>
  <c r="CL5" i="29"/>
  <c r="CM5" i="29"/>
  <c r="CN5" i="29"/>
  <c r="CO5" i="29"/>
  <c r="CP5" i="29"/>
  <c r="CQ5" i="29"/>
  <c r="CR5" i="29"/>
  <c r="CS5" i="29"/>
  <c r="CT5" i="29"/>
  <c r="CU5" i="29"/>
  <c r="CV5" i="29"/>
  <c r="CW5" i="29"/>
  <c r="CX5" i="29"/>
  <c r="CY5" i="29"/>
  <c r="CZ5" i="29"/>
  <c r="DA5" i="29"/>
  <c r="DB5" i="29"/>
  <c r="DC5" i="29"/>
  <c r="DD5" i="29"/>
  <c r="DE5" i="29"/>
  <c r="DF5" i="29"/>
  <c r="DG5" i="29"/>
  <c r="DH5" i="29"/>
  <c r="DI5" i="29"/>
  <c r="DJ5" i="29"/>
  <c r="DK5" i="29"/>
  <c r="DL5" i="29"/>
  <c r="DM5" i="29"/>
  <c r="DN5" i="29"/>
  <c r="DO5" i="29"/>
  <c r="DP5" i="29"/>
  <c r="DQ5" i="29"/>
  <c r="DR5" i="29"/>
  <c r="DS5" i="29"/>
  <c r="DT5" i="29"/>
  <c r="DU5" i="29"/>
  <c r="DV5" i="29"/>
  <c r="DW5" i="29"/>
  <c r="DX5" i="29"/>
  <c r="DY5" i="29"/>
  <c r="DZ5" i="29"/>
  <c r="EA5" i="29"/>
  <c r="EB5" i="29"/>
  <c r="EC5" i="29"/>
  <c r="ED5" i="29"/>
  <c r="EE5" i="29"/>
  <c r="EF5" i="29"/>
  <c r="EG5" i="29"/>
  <c r="EH5" i="29"/>
  <c r="EI5" i="29"/>
  <c r="EJ5" i="29"/>
  <c r="EK5" i="29"/>
  <c r="EL5" i="29"/>
  <c r="EM5" i="29"/>
  <c r="EN5" i="29"/>
  <c r="EO5" i="29"/>
  <c r="EP5" i="29"/>
  <c r="EQ5" i="29"/>
  <c r="ER5" i="29"/>
  <c r="ES5" i="29"/>
  <c r="ET5" i="29"/>
  <c r="EU5" i="29"/>
  <c r="EV5" i="29"/>
  <c r="EW5" i="29"/>
  <c r="EX5" i="29"/>
  <c r="EY5" i="29"/>
  <c r="EZ5" i="29"/>
  <c r="FA5" i="29"/>
  <c r="FB5" i="29"/>
  <c r="FC5" i="29"/>
  <c r="FD5" i="29"/>
  <c r="FE5" i="29"/>
  <c r="FF5" i="29"/>
  <c r="FG5" i="29"/>
  <c r="B6" i="29"/>
  <c r="C6" i="29"/>
  <c r="D6" i="29"/>
  <c r="E6" i="29"/>
  <c r="F6" i="29"/>
  <c r="G6" i="29"/>
  <c r="H6" i="29"/>
  <c r="I6" i="29"/>
  <c r="J6" i="29"/>
  <c r="K6" i="29"/>
  <c r="L6" i="29"/>
  <c r="M6" i="29"/>
  <c r="N6" i="29"/>
  <c r="O6" i="29"/>
  <c r="P6" i="29"/>
  <c r="Q6" i="29"/>
  <c r="R6" i="29"/>
  <c r="S6" i="29"/>
  <c r="T6" i="29"/>
  <c r="U6" i="29"/>
  <c r="V6" i="29"/>
  <c r="W6" i="29"/>
  <c r="X6" i="29"/>
  <c r="Y6" i="29"/>
  <c r="Z6" i="29"/>
  <c r="AA6" i="29"/>
  <c r="AB6" i="29"/>
  <c r="AC6" i="29"/>
  <c r="AD6" i="29"/>
  <c r="AE6" i="29"/>
  <c r="AF6" i="29"/>
  <c r="AG6" i="29"/>
  <c r="AH6" i="29"/>
  <c r="AI6" i="29"/>
  <c r="AJ6" i="29"/>
  <c r="AK6" i="29"/>
  <c r="AL6" i="29"/>
  <c r="AM6" i="29"/>
  <c r="AN6" i="29"/>
  <c r="AO6" i="29"/>
  <c r="AP6" i="29"/>
  <c r="AQ6" i="29"/>
  <c r="AR6" i="29"/>
  <c r="AS6" i="29"/>
  <c r="AT6" i="29"/>
  <c r="AU6" i="29"/>
  <c r="AV6" i="29"/>
  <c r="AW6" i="29"/>
  <c r="AX6" i="29"/>
  <c r="AY6" i="29"/>
  <c r="AZ6" i="29"/>
  <c r="BA6" i="29"/>
  <c r="BB6" i="29"/>
  <c r="BC6" i="29"/>
  <c r="BD6" i="29"/>
  <c r="BE6" i="29"/>
  <c r="BF6" i="29"/>
  <c r="BG6" i="29"/>
  <c r="BH6" i="29"/>
  <c r="BI6" i="29"/>
  <c r="BJ6" i="29"/>
  <c r="BK6" i="29"/>
  <c r="BL6" i="29"/>
  <c r="BM6" i="29"/>
  <c r="BN6" i="29"/>
  <c r="BO6" i="29"/>
  <c r="BP6" i="29"/>
  <c r="BQ6" i="29"/>
  <c r="BR6" i="29"/>
  <c r="BS6" i="29"/>
  <c r="BT6" i="29"/>
  <c r="BU6" i="29"/>
  <c r="BV6" i="29"/>
  <c r="BW6" i="29"/>
  <c r="BX6" i="29"/>
  <c r="BY6" i="29"/>
  <c r="BZ6" i="29"/>
  <c r="CA6" i="29"/>
  <c r="CB6" i="29"/>
  <c r="CC6" i="29"/>
  <c r="CD6" i="29"/>
  <c r="CE6" i="29"/>
  <c r="CF6" i="29"/>
  <c r="CG6" i="29"/>
  <c r="CH6" i="29"/>
  <c r="CI6" i="29"/>
  <c r="CJ6" i="29"/>
  <c r="CK6" i="29"/>
  <c r="CL6" i="29"/>
  <c r="CM6" i="29"/>
  <c r="CN6" i="29"/>
  <c r="CO6" i="29"/>
  <c r="CP6" i="29"/>
  <c r="CQ6" i="29"/>
  <c r="CR6" i="29"/>
  <c r="CS6" i="29"/>
  <c r="CT6" i="29"/>
  <c r="CU6" i="29"/>
  <c r="CV6" i="29"/>
  <c r="CW6" i="29"/>
  <c r="CX6" i="29"/>
  <c r="CY6" i="29"/>
  <c r="CZ6" i="29"/>
  <c r="DA6" i="29"/>
  <c r="DB6" i="29"/>
  <c r="DC6" i="29"/>
  <c r="DD6" i="29"/>
  <c r="DE6" i="29"/>
  <c r="DF6" i="29"/>
  <c r="DG6" i="29"/>
  <c r="DH6" i="29"/>
  <c r="DI6" i="29"/>
  <c r="DJ6" i="29"/>
  <c r="DK6" i="29"/>
  <c r="DL6" i="29"/>
  <c r="DM6" i="29"/>
  <c r="DN6" i="29"/>
  <c r="DO6" i="29"/>
  <c r="DP6" i="29"/>
  <c r="DQ6" i="29"/>
  <c r="DR6" i="29"/>
  <c r="DS6" i="29"/>
  <c r="DT6" i="29"/>
  <c r="DU6" i="29"/>
  <c r="DV6" i="29"/>
  <c r="DW6" i="29"/>
  <c r="DX6" i="29"/>
  <c r="DY6" i="29"/>
  <c r="DZ6" i="29"/>
  <c r="EA6" i="29"/>
  <c r="EB6" i="29"/>
  <c r="EC6" i="29"/>
  <c r="ED6" i="29"/>
  <c r="EE6" i="29"/>
  <c r="EF6" i="29"/>
  <c r="EG6" i="29"/>
  <c r="EH6" i="29"/>
  <c r="EI6" i="29"/>
  <c r="EJ6" i="29"/>
  <c r="EK6" i="29"/>
  <c r="EL6" i="29"/>
  <c r="EM6" i="29"/>
  <c r="EN6" i="29"/>
  <c r="EO6" i="29"/>
  <c r="EP6" i="29"/>
  <c r="EQ6" i="29"/>
  <c r="ER6" i="29"/>
  <c r="ES6" i="29"/>
  <c r="ET6" i="29"/>
  <c r="EU6" i="29"/>
  <c r="EV6" i="29"/>
  <c r="EW6" i="29"/>
  <c r="EX6" i="29"/>
  <c r="EY6" i="29"/>
  <c r="EZ6" i="29"/>
  <c r="FA6" i="29"/>
  <c r="FB6" i="29"/>
  <c r="FC6" i="29"/>
  <c r="FD6" i="29"/>
  <c r="FE6" i="29"/>
  <c r="FF6" i="29"/>
  <c r="FG6" i="29"/>
  <c r="B7" i="29"/>
  <c r="C7" i="29"/>
  <c r="D7" i="29"/>
  <c r="E7" i="29"/>
  <c r="F7" i="29"/>
  <c r="G7" i="29"/>
  <c r="H7" i="29"/>
  <c r="I7" i="29"/>
  <c r="J7" i="29"/>
  <c r="K7" i="29"/>
  <c r="L7" i="29"/>
  <c r="M7" i="29"/>
  <c r="N7" i="29"/>
  <c r="O7" i="29"/>
  <c r="P7" i="29"/>
  <c r="Q7" i="29"/>
  <c r="R7" i="29"/>
  <c r="S7" i="29"/>
  <c r="T7" i="29"/>
  <c r="U7" i="29"/>
  <c r="V7" i="29"/>
  <c r="W7" i="29"/>
  <c r="X7" i="29"/>
  <c r="Y7" i="29"/>
  <c r="Z7" i="29"/>
  <c r="AA7" i="29"/>
  <c r="AB7" i="29"/>
  <c r="AC7" i="29"/>
  <c r="AD7" i="29"/>
  <c r="AE7" i="29"/>
  <c r="AF7" i="29"/>
  <c r="AG7" i="29"/>
  <c r="AH7" i="29"/>
  <c r="AI7" i="29"/>
  <c r="AJ7" i="29"/>
  <c r="AK7" i="29"/>
  <c r="AL7" i="29"/>
  <c r="AM7" i="29"/>
  <c r="AN7" i="29"/>
  <c r="AO7" i="29"/>
  <c r="AP7" i="29"/>
  <c r="AQ7" i="29"/>
  <c r="AR7" i="29"/>
  <c r="AS7" i="29"/>
  <c r="AT7" i="29"/>
  <c r="AU7" i="29"/>
  <c r="AV7" i="29"/>
  <c r="AW7" i="29"/>
  <c r="AX7" i="29"/>
  <c r="AY7" i="29"/>
  <c r="AZ7" i="29"/>
  <c r="BA7" i="29"/>
  <c r="BB7" i="29"/>
  <c r="BC7" i="29"/>
  <c r="BD7" i="29"/>
  <c r="BE7" i="29"/>
  <c r="BF7" i="29"/>
  <c r="BG7" i="29"/>
  <c r="BH7" i="29"/>
  <c r="BI7" i="29"/>
  <c r="BJ7" i="29"/>
  <c r="BK7" i="29"/>
  <c r="BL7" i="29"/>
  <c r="BM7" i="29"/>
  <c r="BN7" i="29"/>
  <c r="BO7" i="29"/>
  <c r="BP7" i="29"/>
  <c r="BQ7" i="29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B8" i="29"/>
  <c r="C8" i="29"/>
  <c r="D8" i="29"/>
  <c r="E8" i="29"/>
  <c r="F8" i="29"/>
  <c r="G8" i="29"/>
  <c r="H8" i="29"/>
  <c r="I8" i="29"/>
  <c r="J8" i="29"/>
  <c r="K8" i="29"/>
  <c r="L8" i="29"/>
  <c r="M8" i="29"/>
  <c r="N8" i="29"/>
  <c r="O8" i="29"/>
  <c r="P8" i="29"/>
  <c r="Q8" i="29"/>
  <c r="R8" i="29"/>
  <c r="S8" i="29"/>
  <c r="T8" i="29"/>
  <c r="U8" i="29"/>
  <c r="V8" i="29"/>
  <c r="W8" i="29"/>
  <c r="X8" i="29"/>
  <c r="Y8" i="29"/>
  <c r="Z8" i="29"/>
  <c r="AA8" i="29"/>
  <c r="AB8" i="29"/>
  <c r="AC8" i="29"/>
  <c r="AD8" i="29"/>
  <c r="AE8" i="29"/>
  <c r="AF8" i="29"/>
  <c r="AG8" i="29"/>
  <c r="AH8" i="29"/>
  <c r="AI8" i="29"/>
  <c r="AJ8" i="29"/>
  <c r="AK8" i="29"/>
  <c r="AL8" i="29"/>
  <c r="AM8" i="29"/>
  <c r="AN8" i="29"/>
  <c r="AO8" i="29"/>
  <c r="AP8" i="29"/>
  <c r="AQ8" i="29"/>
  <c r="AR8" i="29"/>
  <c r="AS8" i="29"/>
  <c r="AT8" i="29"/>
  <c r="AU8" i="29"/>
  <c r="AV8" i="29"/>
  <c r="AW8" i="29"/>
  <c r="AX8" i="29"/>
  <c r="AY8" i="29"/>
  <c r="AZ8" i="29"/>
  <c r="BA8" i="29"/>
  <c r="BB8" i="29"/>
  <c r="BC8" i="29"/>
  <c r="BD8" i="29"/>
  <c r="BE8" i="29"/>
  <c r="BF8" i="29"/>
  <c r="BG8" i="29"/>
  <c r="BH8" i="29"/>
  <c r="BI8" i="29"/>
  <c r="BJ8" i="29"/>
  <c r="BK8" i="29"/>
  <c r="BL8" i="29"/>
  <c r="BM8" i="29"/>
  <c r="BN8" i="29"/>
  <c r="BO8" i="29"/>
  <c r="BP8" i="29"/>
  <c r="BQ8" i="29"/>
  <c r="BR8" i="29"/>
  <c r="BS8" i="29"/>
  <c r="BT8" i="29"/>
  <c r="BU8" i="29"/>
  <c r="BV8" i="29"/>
  <c r="BW8" i="29"/>
  <c r="BX8" i="29"/>
  <c r="BY8" i="29"/>
  <c r="BZ8" i="29"/>
  <c r="CA8" i="29"/>
  <c r="CB8" i="29"/>
  <c r="CC8" i="29"/>
  <c r="CD8" i="29"/>
  <c r="CE8" i="29"/>
  <c r="CF8" i="29"/>
  <c r="CG8" i="29"/>
  <c r="CH8" i="29"/>
  <c r="CI8" i="29"/>
  <c r="CJ8" i="29"/>
  <c r="CK8" i="29"/>
  <c r="CL8" i="29"/>
  <c r="CM8" i="29"/>
  <c r="CN8" i="29"/>
  <c r="CO8" i="29"/>
  <c r="CP8" i="29"/>
  <c r="CQ8" i="29"/>
  <c r="CR8" i="29"/>
  <c r="CS8" i="29"/>
  <c r="CT8" i="29"/>
  <c r="CU8" i="29"/>
  <c r="CV8" i="29"/>
  <c r="CW8" i="29"/>
  <c r="CX8" i="29"/>
  <c r="CY8" i="29"/>
  <c r="CZ8" i="29"/>
  <c r="DA8" i="29"/>
  <c r="DB8" i="29"/>
  <c r="DC8" i="29"/>
  <c r="DD8" i="29"/>
  <c r="DE8" i="29"/>
  <c r="DF8" i="29"/>
  <c r="DG8" i="29"/>
  <c r="DH8" i="29"/>
  <c r="DI8" i="29"/>
  <c r="DJ8" i="29"/>
  <c r="DK8" i="29"/>
  <c r="DL8" i="29"/>
  <c r="DM8" i="29"/>
  <c r="DN8" i="29"/>
  <c r="DO8" i="29"/>
  <c r="DP8" i="29"/>
  <c r="DQ8" i="29"/>
  <c r="DR8" i="29"/>
  <c r="DS8" i="29"/>
  <c r="DT8" i="29"/>
  <c r="DU8" i="29"/>
  <c r="DV8" i="29"/>
  <c r="DW8" i="29"/>
  <c r="DX8" i="29"/>
  <c r="DY8" i="29"/>
  <c r="DZ8" i="29"/>
  <c r="EA8" i="29"/>
  <c r="EB8" i="29"/>
  <c r="EC8" i="29"/>
  <c r="ED8" i="29"/>
  <c r="EE8" i="29"/>
  <c r="EF8" i="29"/>
  <c r="EG8" i="29"/>
  <c r="EH8" i="29"/>
  <c r="EI8" i="29"/>
  <c r="EJ8" i="29"/>
  <c r="EK8" i="29"/>
  <c r="EL8" i="29"/>
  <c r="EM8" i="29"/>
  <c r="EN8" i="29"/>
  <c r="EO8" i="29"/>
  <c r="EP8" i="29"/>
  <c r="EQ8" i="29"/>
  <c r="ER8" i="29"/>
  <c r="ES8" i="29"/>
  <c r="ET8" i="29"/>
  <c r="EU8" i="29"/>
  <c r="EV8" i="29"/>
  <c r="EW8" i="29"/>
  <c r="EX8" i="29"/>
  <c r="EY8" i="29"/>
  <c r="EZ8" i="29"/>
  <c r="FA8" i="29"/>
  <c r="FB8" i="29"/>
  <c r="FC8" i="29"/>
  <c r="FD8" i="29"/>
  <c r="FE8" i="29"/>
  <c r="FF8" i="29"/>
  <c r="FG8" i="29"/>
  <c r="B9" i="29"/>
  <c r="C9" i="29"/>
  <c r="D9" i="29"/>
  <c r="E9" i="29"/>
  <c r="F9" i="29"/>
  <c r="G9" i="29"/>
  <c r="H9" i="29"/>
  <c r="I9" i="29"/>
  <c r="J9" i="29"/>
  <c r="K9" i="29"/>
  <c r="L9" i="29"/>
  <c r="M9" i="29"/>
  <c r="N9" i="29"/>
  <c r="O9" i="29"/>
  <c r="P9" i="29"/>
  <c r="Q9" i="29"/>
  <c r="R9" i="29"/>
  <c r="S9" i="29"/>
  <c r="T9" i="29"/>
  <c r="U9" i="29"/>
  <c r="V9" i="29"/>
  <c r="W9" i="29"/>
  <c r="X9" i="29"/>
  <c r="Y9" i="29"/>
  <c r="Z9" i="29"/>
  <c r="AA9" i="29"/>
  <c r="AB9" i="29"/>
  <c r="AC9" i="29"/>
  <c r="AD9" i="29"/>
  <c r="AE9" i="29"/>
  <c r="AF9" i="29"/>
  <c r="AG9" i="29"/>
  <c r="AH9" i="29"/>
  <c r="AI9" i="29"/>
  <c r="AJ9" i="29"/>
  <c r="AK9" i="29"/>
  <c r="AL9" i="29"/>
  <c r="AM9" i="29"/>
  <c r="AN9" i="29"/>
  <c r="AO9" i="29"/>
  <c r="AP9" i="29"/>
  <c r="AQ9" i="29"/>
  <c r="AR9" i="29"/>
  <c r="AS9" i="29"/>
  <c r="AT9" i="29"/>
  <c r="AU9" i="29"/>
  <c r="AV9" i="29"/>
  <c r="AW9" i="29"/>
  <c r="AX9" i="29"/>
  <c r="AY9" i="29"/>
  <c r="AZ9" i="29"/>
  <c r="BA9" i="29"/>
  <c r="BB9" i="29"/>
  <c r="BC9" i="29"/>
  <c r="BD9" i="29"/>
  <c r="BE9" i="29"/>
  <c r="BF9" i="29"/>
  <c r="BG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B10" i="29"/>
  <c r="C10" i="29"/>
  <c r="D10" i="29"/>
  <c r="E10" i="29"/>
  <c r="F10" i="29"/>
  <c r="G10" i="29"/>
  <c r="H10" i="29"/>
  <c r="I10" i="29"/>
  <c r="J10" i="29"/>
  <c r="K10" i="29"/>
  <c r="L10" i="29"/>
  <c r="M10" i="29"/>
  <c r="N10" i="29"/>
  <c r="O10" i="29"/>
  <c r="P10" i="29"/>
  <c r="Q10" i="29"/>
  <c r="R10" i="29"/>
  <c r="S10" i="29"/>
  <c r="T10" i="29"/>
  <c r="U10" i="29"/>
  <c r="V10" i="29"/>
  <c r="W10" i="29"/>
  <c r="X10" i="29"/>
  <c r="Y10" i="29"/>
  <c r="Z10" i="29"/>
  <c r="AA10" i="29"/>
  <c r="AB10" i="29"/>
  <c r="AC10" i="29"/>
  <c r="AD10" i="29"/>
  <c r="AE10" i="29"/>
  <c r="AF10" i="29"/>
  <c r="AG10" i="29"/>
  <c r="AH10" i="29"/>
  <c r="AI10" i="29"/>
  <c r="AJ10" i="29"/>
  <c r="AK10" i="29"/>
  <c r="AL10" i="29"/>
  <c r="AM10" i="29"/>
  <c r="AN10" i="29"/>
  <c r="AO10" i="29"/>
  <c r="AP10" i="29"/>
  <c r="AQ10" i="29"/>
  <c r="AR10" i="29"/>
  <c r="AS10" i="29"/>
  <c r="AT10" i="29"/>
  <c r="AU10" i="29"/>
  <c r="AV10" i="29"/>
  <c r="AW10" i="29"/>
  <c r="AX10" i="29"/>
  <c r="AY10" i="29"/>
  <c r="AZ10" i="29"/>
  <c r="BA10" i="29"/>
  <c r="BB10" i="29"/>
  <c r="BC10" i="29"/>
  <c r="BD10" i="29"/>
  <c r="BE10" i="29"/>
  <c r="BF10" i="29"/>
  <c r="BG10" i="29"/>
  <c r="BH10" i="29"/>
  <c r="BI10" i="29"/>
  <c r="BJ10" i="29"/>
  <c r="BK10" i="29"/>
  <c r="BL10" i="29"/>
  <c r="BM10" i="29"/>
  <c r="BN10" i="29"/>
  <c r="BO10" i="29"/>
  <c r="BP10" i="29"/>
  <c r="BQ10" i="29"/>
  <c r="BR10" i="29"/>
  <c r="BS10" i="29"/>
  <c r="BT10" i="29"/>
  <c r="BU10" i="29"/>
  <c r="BV10" i="29"/>
  <c r="BW10" i="29"/>
  <c r="BX10" i="29"/>
  <c r="BY10" i="29"/>
  <c r="BZ10" i="29"/>
  <c r="CA10" i="29"/>
  <c r="CB10" i="29"/>
  <c r="CC10" i="29"/>
  <c r="CD10" i="29"/>
  <c r="CE10" i="29"/>
  <c r="CF10" i="29"/>
  <c r="CG10" i="29"/>
  <c r="CH10" i="29"/>
  <c r="CI10" i="29"/>
  <c r="CJ10" i="29"/>
  <c r="CK10" i="29"/>
  <c r="CL10" i="29"/>
  <c r="CM10" i="29"/>
  <c r="CN10" i="29"/>
  <c r="CO10" i="29"/>
  <c r="CP10" i="29"/>
  <c r="CQ10" i="29"/>
  <c r="CR10" i="29"/>
  <c r="CS10" i="29"/>
  <c r="CT10" i="29"/>
  <c r="CU10" i="29"/>
  <c r="CV10" i="29"/>
  <c r="CW10" i="29"/>
  <c r="CX10" i="29"/>
  <c r="CY10" i="29"/>
  <c r="CZ10" i="29"/>
  <c r="DA10" i="29"/>
  <c r="DB10" i="29"/>
  <c r="DC10" i="29"/>
  <c r="DD10" i="29"/>
  <c r="DE10" i="29"/>
  <c r="DF10" i="29"/>
  <c r="DG10" i="29"/>
  <c r="DH10" i="29"/>
  <c r="DI10" i="29"/>
  <c r="DJ10" i="29"/>
  <c r="DK10" i="29"/>
  <c r="DL10" i="29"/>
  <c r="DM10" i="29"/>
  <c r="DN10" i="29"/>
  <c r="DO10" i="29"/>
  <c r="DP10" i="29"/>
  <c r="DQ10" i="29"/>
  <c r="DR10" i="29"/>
  <c r="DS10" i="29"/>
  <c r="DT10" i="29"/>
  <c r="DU10" i="29"/>
  <c r="DV10" i="29"/>
  <c r="DW10" i="29"/>
  <c r="DX10" i="29"/>
  <c r="DY10" i="29"/>
  <c r="DZ10" i="29"/>
  <c r="EA10" i="29"/>
  <c r="EB10" i="29"/>
  <c r="EC10" i="29"/>
  <c r="ED10" i="29"/>
  <c r="EE10" i="29"/>
  <c r="EF10" i="29"/>
  <c r="EG10" i="29"/>
  <c r="EH10" i="29"/>
  <c r="EI10" i="29"/>
  <c r="EJ10" i="29"/>
  <c r="EK10" i="29"/>
  <c r="EL10" i="29"/>
  <c r="EM10" i="29"/>
  <c r="EN10" i="29"/>
  <c r="EO10" i="29"/>
  <c r="EP10" i="29"/>
  <c r="EQ10" i="29"/>
  <c r="ER10" i="29"/>
  <c r="ES10" i="29"/>
  <c r="ET10" i="29"/>
  <c r="EU10" i="29"/>
  <c r="EV10" i="29"/>
  <c r="EW10" i="29"/>
  <c r="EX10" i="29"/>
  <c r="EY10" i="29"/>
  <c r="EZ10" i="29"/>
  <c r="FA10" i="29"/>
  <c r="FB10" i="29"/>
  <c r="FC10" i="29"/>
  <c r="FD10" i="29"/>
  <c r="FE10" i="29"/>
  <c r="FF10" i="29"/>
  <c r="FG10" i="29"/>
  <c r="B11" i="29"/>
  <c r="C11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Q11" i="29"/>
  <c r="R11" i="29"/>
  <c r="S11" i="29"/>
  <c r="T11" i="29"/>
  <c r="U11" i="29"/>
  <c r="V11" i="29"/>
  <c r="W11" i="29"/>
  <c r="X11" i="29"/>
  <c r="Y11" i="29"/>
  <c r="Z11" i="29"/>
  <c r="AA11" i="29"/>
  <c r="AB11" i="29"/>
  <c r="AC11" i="29"/>
  <c r="AD11" i="29"/>
  <c r="AE11" i="29"/>
  <c r="AF11" i="29"/>
  <c r="AG11" i="29"/>
  <c r="AH11" i="29"/>
  <c r="AI11" i="29"/>
  <c r="AJ11" i="29"/>
  <c r="AK11" i="29"/>
  <c r="AL11" i="29"/>
  <c r="AM11" i="29"/>
  <c r="AN11" i="29"/>
  <c r="AO11" i="29"/>
  <c r="AP11" i="29"/>
  <c r="AQ11" i="29"/>
  <c r="AR11" i="29"/>
  <c r="AS11" i="29"/>
  <c r="AT11" i="29"/>
  <c r="AU11" i="29"/>
  <c r="AV11" i="29"/>
  <c r="AW11" i="29"/>
  <c r="AX11" i="29"/>
  <c r="AY11" i="29"/>
  <c r="AZ11" i="29"/>
  <c r="BA11" i="29"/>
  <c r="BB11" i="29"/>
  <c r="BC11" i="29"/>
  <c r="BD11" i="29"/>
  <c r="BE11" i="29"/>
  <c r="BF11" i="29"/>
  <c r="BG11" i="29"/>
  <c r="BH11" i="29"/>
  <c r="BI11" i="29"/>
  <c r="BJ11" i="29"/>
  <c r="BK11" i="29"/>
  <c r="BL11" i="29"/>
  <c r="BM11" i="29"/>
  <c r="BN11" i="29"/>
  <c r="BO11" i="29"/>
  <c r="BP11" i="29"/>
  <c r="BQ11" i="29"/>
  <c r="BR11" i="29"/>
  <c r="BS11" i="29"/>
  <c r="BT11" i="29"/>
  <c r="BU11" i="29"/>
  <c r="BV11" i="29"/>
  <c r="BW11" i="29"/>
  <c r="BX11" i="29"/>
  <c r="BY11" i="29"/>
  <c r="BZ11" i="29"/>
  <c r="CA11" i="29"/>
  <c r="CB11" i="29"/>
  <c r="CC11" i="29"/>
  <c r="CD11" i="29"/>
  <c r="CE11" i="29"/>
  <c r="CF11" i="29"/>
  <c r="CG11" i="29"/>
  <c r="CH11" i="29"/>
  <c r="CI11" i="29"/>
  <c r="CJ11" i="29"/>
  <c r="CK11" i="29"/>
  <c r="CL11" i="29"/>
  <c r="CM11" i="29"/>
  <c r="CN11" i="29"/>
  <c r="CO11" i="29"/>
  <c r="CP11" i="29"/>
  <c r="CQ11" i="29"/>
  <c r="CR11" i="29"/>
  <c r="CS11" i="29"/>
  <c r="CT11" i="29"/>
  <c r="CU11" i="29"/>
  <c r="CV11" i="29"/>
  <c r="CW11" i="29"/>
  <c r="CX11" i="29"/>
  <c r="CY11" i="29"/>
  <c r="CZ11" i="29"/>
  <c r="DA11" i="29"/>
  <c r="DB11" i="29"/>
  <c r="DC11" i="29"/>
  <c r="DD11" i="29"/>
  <c r="DE11" i="29"/>
  <c r="DF11" i="29"/>
  <c r="DG11" i="29"/>
  <c r="DH11" i="29"/>
  <c r="DI11" i="29"/>
  <c r="DJ11" i="29"/>
  <c r="DK11" i="29"/>
  <c r="DL11" i="29"/>
  <c r="DM11" i="29"/>
  <c r="DN11" i="29"/>
  <c r="DO11" i="29"/>
  <c r="DP11" i="29"/>
  <c r="DQ11" i="29"/>
  <c r="DR11" i="29"/>
  <c r="DS11" i="29"/>
  <c r="DT11" i="29"/>
  <c r="DU11" i="29"/>
  <c r="DV11" i="29"/>
  <c r="DW11" i="29"/>
  <c r="DX11" i="29"/>
  <c r="DY11" i="29"/>
  <c r="DZ11" i="29"/>
  <c r="EA11" i="29"/>
  <c r="EB11" i="29"/>
  <c r="EC11" i="29"/>
  <c r="ED11" i="29"/>
  <c r="EE11" i="29"/>
  <c r="EF11" i="29"/>
  <c r="EG11" i="29"/>
  <c r="EH11" i="29"/>
  <c r="EI11" i="29"/>
  <c r="EJ11" i="29"/>
  <c r="EK11" i="29"/>
  <c r="EL11" i="29"/>
  <c r="EM11" i="29"/>
  <c r="EN11" i="29"/>
  <c r="EO11" i="29"/>
  <c r="EP11" i="29"/>
  <c r="EQ11" i="29"/>
  <c r="ER11" i="29"/>
  <c r="ES11" i="29"/>
  <c r="ET11" i="29"/>
  <c r="EU11" i="29"/>
  <c r="EV11" i="29"/>
  <c r="EW11" i="29"/>
  <c r="EX11" i="29"/>
  <c r="EY11" i="29"/>
  <c r="EZ11" i="29"/>
  <c r="FA11" i="29"/>
  <c r="FB11" i="29"/>
  <c r="FC11" i="29"/>
  <c r="FD11" i="29"/>
  <c r="FE11" i="29"/>
  <c r="FF11" i="29"/>
  <c r="FG11" i="29"/>
  <c r="B12" i="29"/>
  <c r="C12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U12" i="29"/>
  <c r="V12" i="29"/>
  <c r="W12" i="29"/>
  <c r="X12" i="29"/>
  <c r="Y12" i="29"/>
  <c r="Z12" i="29"/>
  <c r="AA12" i="29"/>
  <c r="AB12" i="29"/>
  <c r="AC12" i="29"/>
  <c r="AD12" i="29"/>
  <c r="AE12" i="29"/>
  <c r="AF12" i="29"/>
  <c r="AG12" i="29"/>
  <c r="AH12" i="29"/>
  <c r="AI12" i="29"/>
  <c r="AJ12" i="29"/>
  <c r="AK12" i="29"/>
  <c r="AL12" i="29"/>
  <c r="AM12" i="29"/>
  <c r="AN12" i="29"/>
  <c r="AO12" i="29"/>
  <c r="AP12" i="29"/>
  <c r="AQ12" i="29"/>
  <c r="AR12" i="29"/>
  <c r="AS12" i="29"/>
  <c r="AT12" i="29"/>
  <c r="AU12" i="29"/>
  <c r="AV12" i="29"/>
  <c r="AW12" i="29"/>
  <c r="AX12" i="29"/>
  <c r="AY12" i="29"/>
  <c r="AZ12" i="29"/>
  <c r="BA12" i="29"/>
  <c r="BB12" i="29"/>
  <c r="BC12" i="29"/>
  <c r="BD12" i="29"/>
  <c r="BE12" i="29"/>
  <c r="BF12" i="29"/>
  <c r="BG12" i="29"/>
  <c r="BH12" i="29"/>
  <c r="BI12" i="29"/>
  <c r="BJ12" i="29"/>
  <c r="BK12" i="29"/>
  <c r="BL12" i="29"/>
  <c r="BM12" i="29"/>
  <c r="BN12" i="29"/>
  <c r="BO12" i="29"/>
  <c r="BP12" i="29"/>
  <c r="BQ12" i="29"/>
  <c r="BR12" i="29"/>
  <c r="BS12" i="29"/>
  <c r="BT12" i="29"/>
  <c r="BU12" i="29"/>
  <c r="BV12" i="29"/>
  <c r="BW12" i="29"/>
  <c r="BX12" i="29"/>
  <c r="BY12" i="29"/>
  <c r="BZ12" i="29"/>
  <c r="CA12" i="29"/>
  <c r="CB12" i="29"/>
  <c r="CC12" i="29"/>
  <c r="CD12" i="29"/>
  <c r="CE12" i="29"/>
  <c r="CF12" i="29"/>
  <c r="CG12" i="29"/>
  <c r="CH12" i="29"/>
  <c r="CI12" i="29"/>
  <c r="CJ12" i="29"/>
  <c r="CK12" i="29"/>
  <c r="CL12" i="29"/>
  <c r="CM12" i="29"/>
  <c r="CN12" i="29"/>
  <c r="CO12" i="29"/>
  <c r="CP12" i="29"/>
  <c r="CQ12" i="29"/>
  <c r="CR12" i="29"/>
  <c r="CS12" i="29"/>
  <c r="CT12" i="29"/>
  <c r="CU12" i="29"/>
  <c r="CV12" i="29"/>
  <c r="CW12" i="29"/>
  <c r="CX12" i="29"/>
  <c r="CY12" i="29"/>
  <c r="CZ12" i="29"/>
  <c r="DA12" i="29"/>
  <c r="DB12" i="29"/>
  <c r="DC12" i="29"/>
  <c r="DD12" i="29"/>
  <c r="DE12" i="29"/>
  <c r="DF12" i="29"/>
  <c r="DG12" i="29"/>
  <c r="DH12" i="29"/>
  <c r="DI12" i="29"/>
  <c r="DJ12" i="29"/>
  <c r="DK12" i="29"/>
  <c r="DL12" i="29"/>
  <c r="DM12" i="29"/>
  <c r="DN12" i="29"/>
  <c r="DO12" i="29"/>
  <c r="DP12" i="29"/>
  <c r="DQ12" i="29"/>
  <c r="DR12" i="29"/>
  <c r="DS12" i="29"/>
  <c r="DT12" i="29"/>
  <c r="DU12" i="29"/>
  <c r="DV12" i="29"/>
  <c r="DW12" i="29"/>
  <c r="DX12" i="29"/>
  <c r="DY12" i="29"/>
  <c r="DZ12" i="29"/>
  <c r="EA12" i="29"/>
  <c r="EB12" i="29"/>
  <c r="EC12" i="29"/>
  <c r="ED12" i="29"/>
  <c r="EE12" i="29"/>
  <c r="EF12" i="29"/>
  <c r="EG12" i="29"/>
  <c r="EH12" i="29"/>
  <c r="EI12" i="29"/>
  <c r="EJ12" i="29"/>
  <c r="EK12" i="29"/>
  <c r="EL12" i="29"/>
  <c r="EM12" i="29"/>
  <c r="EN12" i="29"/>
  <c r="EO12" i="29"/>
  <c r="EP12" i="29"/>
  <c r="EQ12" i="29"/>
  <c r="ER12" i="29"/>
  <c r="ES12" i="29"/>
  <c r="ET12" i="29"/>
  <c r="EU12" i="29"/>
  <c r="EV12" i="29"/>
  <c r="EW12" i="29"/>
  <c r="EX12" i="29"/>
  <c r="EY12" i="29"/>
  <c r="EZ12" i="29"/>
  <c r="FA12" i="29"/>
  <c r="FB12" i="29"/>
  <c r="FC12" i="29"/>
  <c r="FD12" i="29"/>
  <c r="FE12" i="29"/>
  <c r="FF12" i="29"/>
  <c r="FG12" i="29"/>
  <c r="B13" i="29"/>
  <c r="C13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P13" i="29"/>
  <c r="Q13" i="29"/>
  <c r="R13" i="29"/>
  <c r="S13" i="29"/>
  <c r="T13" i="29"/>
  <c r="U13" i="29"/>
  <c r="V13" i="29"/>
  <c r="W13" i="29"/>
  <c r="X13" i="29"/>
  <c r="Y13" i="29"/>
  <c r="Z13" i="29"/>
  <c r="AA13" i="29"/>
  <c r="AB13" i="29"/>
  <c r="AC13" i="29"/>
  <c r="AD13" i="29"/>
  <c r="AE13" i="29"/>
  <c r="AF13" i="29"/>
  <c r="AG13" i="29"/>
  <c r="AH13" i="29"/>
  <c r="AI13" i="29"/>
  <c r="AJ13" i="29"/>
  <c r="AK13" i="29"/>
  <c r="AL13" i="29"/>
  <c r="AM13" i="29"/>
  <c r="AN13" i="29"/>
  <c r="AO13" i="29"/>
  <c r="AP13" i="29"/>
  <c r="AQ13" i="29"/>
  <c r="AR13" i="29"/>
  <c r="AS13" i="29"/>
  <c r="AT13" i="29"/>
  <c r="AU13" i="29"/>
  <c r="AV13" i="29"/>
  <c r="AW13" i="29"/>
  <c r="AX13" i="29"/>
  <c r="AY13" i="29"/>
  <c r="AZ13" i="29"/>
  <c r="BA13" i="29"/>
  <c r="BB13" i="29"/>
  <c r="BC13" i="29"/>
  <c r="BD13" i="29"/>
  <c r="BE13" i="29"/>
  <c r="BF13" i="29"/>
  <c r="BG13" i="29"/>
  <c r="BH13" i="29"/>
  <c r="BI13" i="29"/>
  <c r="BJ13" i="29"/>
  <c r="BK13" i="29"/>
  <c r="BL13" i="29"/>
  <c r="BM13" i="29"/>
  <c r="BN13" i="29"/>
  <c r="BO13" i="29"/>
  <c r="BP13" i="29"/>
  <c r="BQ13" i="29"/>
  <c r="BR13" i="29"/>
  <c r="BS13" i="29"/>
  <c r="BT13" i="29"/>
  <c r="BU13" i="29"/>
  <c r="BV13" i="29"/>
  <c r="BW13" i="29"/>
  <c r="BX13" i="29"/>
  <c r="BY13" i="29"/>
  <c r="BZ13" i="29"/>
  <c r="CA13" i="29"/>
  <c r="CB13" i="29"/>
  <c r="CC13" i="29"/>
  <c r="CD13" i="29"/>
  <c r="CE13" i="29"/>
  <c r="CF13" i="29"/>
  <c r="CG13" i="29"/>
  <c r="CH13" i="29"/>
  <c r="CI13" i="29"/>
  <c r="CJ13" i="29"/>
  <c r="CK13" i="29"/>
  <c r="CL13" i="29"/>
  <c r="CM13" i="29"/>
  <c r="CN13" i="29"/>
  <c r="CO13" i="29"/>
  <c r="CP13" i="29"/>
  <c r="CQ13" i="29"/>
  <c r="CR13" i="29"/>
  <c r="CS13" i="29"/>
  <c r="CT13" i="29"/>
  <c r="CU13" i="29"/>
  <c r="CV13" i="29"/>
  <c r="CW13" i="29"/>
  <c r="CX13" i="29"/>
  <c r="CY13" i="29"/>
  <c r="CZ13" i="29"/>
  <c r="DA13" i="29"/>
  <c r="DB13" i="29"/>
  <c r="DC13" i="29"/>
  <c r="DD13" i="29"/>
  <c r="DE13" i="29"/>
  <c r="DF13" i="29"/>
  <c r="DG13" i="29"/>
  <c r="DH13" i="29"/>
  <c r="DI13" i="29"/>
  <c r="DJ13" i="29"/>
  <c r="DK13" i="29"/>
  <c r="DL13" i="29"/>
  <c r="DM13" i="29"/>
  <c r="DN13" i="29"/>
  <c r="DO13" i="29"/>
  <c r="DP13" i="29"/>
  <c r="DQ13" i="29"/>
  <c r="DR13" i="29"/>
  <c r="DS13" i="29"/>
  <c r="DT13" i="29"/>
  <c r="DU13" i="29"/>
  <c r="DV13" i="29"/>
  <c r="DW13" i="29"/>
  <c r="DX13" i="29"/>
  <c r="DY13" i="29"/>
  <c r="DZ13" i="29"/>
  <c r="EA13" i="29"/>
  <c r="EB13" i="29"/>
  <c r="EC13" i="29"/>
  <c r="ED13" i="29"/>
  <c r="EE13" i="29"/>
  <c r="EF13" i="29"/>
  <c r="EG13" i="29"/>
  <c r="EH13" i="29"/>
  <c r="EI13" i="29"/>
  <c r="EJ13" i="29"/>
  <c r="EK13" i="29"/>
  <c r="EL13" i="29"/>
  <c r="EM13" i="29"/>
  <c r="EN13" i="29"/>
  <c r="EO13" i="29"/>
  <c r="EP13" i="29"/>
  <c r="EQ13" i="29"/>
  <c r="ER13" i="29"/>
  <c r="ES13" i="29"/>
  <c r="ET13" i="29"/>
  <c r="EU13" i="29"/>
  <c r="EV13" i="29"/>
  <c r="EW13" i="29"/>
  <c r="EX13" i="29"/>
  <c r="EY13" i="29"/>
  <c r="EZ13" i="29"/>
  <c r="FA13" i="29"/>
  <c r="FB13" i="29"/>
  <c r="FC13" i="29"/>
  <c r="FD13" i="29"/>
  <c r="FE13" i="29"/>
  <c r="FF13" i="29"/>
  <c r="FG13" i="29"/>
  <c r="B14" i="29"/>
  <c r="C14" i="29"/>
  <c r="D14" i="29"/>
  <c r="E14" i="29"/>
  <c r="F14" i="29"/>
  <c r="G14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U14" i="29"/>
  <c r="V14" i="29"/>
  <c r="W14" i="29"/>
  <c r="X14" i="29"/>
  <c r="Y14" i="29"/>
  <c r="Z14" i="29"/>
  <c r="AA14" i="29"/>
  <c r="AB14" i="29"/>
  <c r="AC14" i="29"/>
  <c r="AD14" i="29"/>
  <c r="AE14" i="29"/>
  <c r="AF14" i="29"/>
  <c r="AG14" i="29"/>
  <c r="AH14" i="29"/>
  <c r="AI14" i="29"/>
  <c r="AJ14" i="29"/>
  <c r="AK14" i="29"/>
  <c r="AL14" i="29"/>
  <c r="AM14" i="29"/>
  <c r="AN14" i="29"/>
  <c r="AO14" i="29"/>
  <c r="AP14" i="29"/>
  <c r="AQ14" i="29"/>
  <c r="AR14" i="29"/>
  <c r="AS14" i="29"/>
  <c r="AT14" i="29"/>
  <c r="AU14" i="29"/>
  <c r="AV14" i="29"/>
  <c r="AW14" i="29"/>
  <c r="AX14" i="29"/>
  <c r="AY14" i="29"/>
  <c r="AZ14" i="29"/>
  <c r="BA14" i="29"/>
  <c r="BB14" i="29"/>
  <c r="BC14" i="29"/>
  <c r="BD14" i="29"/>
  <c r="BE14" i="29"/>
  <c r="BF14" i="29"/>
  <c r="BG14" i="29"/>
  <c r="BH14" i="29"/>
  <c r="BI14" i="29"/>
  <c r="BJ14" i="29"/>
  <c r="BK14" i="29"/>
  <c r="BL14" i="29"/>
  <c r="BM14" i="29"/>
  <c r="BN14" i="29"/>
  <c r="BO14" i="29"/>
  <c r="BP14" i="29"/>
  <c r="BQ14" i="29"/>
  <c r="BR14" i="29"/>
  <c r="BS14" i="29"/>
  <c r="BT14" i="29"/>
  <c r="BU14" i="29"/>
  <c r="BV14" i="29"/>
  <c r="BW14" i="29"/>
  <c r="BX14" i="29"/>
  <c r="BY14" i="29"/>
  <c r="BZ14" i="29"/>
  <c r="CA14" i="29"/>
  <c r="CB14" i="29"/>
  <c r="CC14" i="29"/>
  <c r="CD14" i="29"/>
  <c r="CE14" i="29"/>
  <c r="CF14" i="29"/>
  <c r="CG14" i="29"/>
  <c r="CH14" i="29"/>
  <c r="CI14" i="29"/>
  <c r="CJ14" i="29"/>
  <c r="CK14" i="29"/>
  <c r="CL14" i="29"/>
  <c r="CM14" i="29"/>
  <c r="CN14" i="29"/>
  <c r="CO14" i="29"/>
  <c r="CP14" i="29"/>
  <c r="CQ14" i="29"/>
  <c r="CR14" i="29"/>
  <c r="CS14" i="29"/>
  <c r="CT14" i="29"/>
  <c r="CU14" i="29"/>
  <c r="CV14" i="29"/>
  <c r="CW14" i="29"/>
  <c r="CX14" i="29"/>
  <c r="CY14" i="29"/>
  <c r="CZ14" i="29"/>
  <c r="DA14" i="29"/>
  <c r="DB14" i="29"/>
  <c r="DC14" i="29"/>
  <c r="DD14" i="29"/>
  <c r="DE14" i="29"/>
  <c r="DF14" i="29"/>
  <c r="DG14" i="29"/>
  <c r="DH14" i="29"/>
  <c r="DI14" i="29"/>
  <c r="DJ14" i="29"/>
  <c r="DK14" i="29"/>
  <c r="DL14" i="29"/>
  <c r="DM14" i="29"/>
  <c r="DN14" i="29"/>
  <c r="DO14" i="29"/>
  <c r="DP14" i="29"/>
  <c r="DQ14" i="29"/>
  <c r="DR14" i="29"/>
  <c r="DS14" i="29"/>
  <c r="DT14" i="29"/>
  <c r="DU14" i="29"/>
  <c r="DV14" i="29"/>
  <c r="DW14" i="29"/>
  <c r="DX14" i="29"/>
  <c r="DY14" i="29"/>
  <c r="DZ14" i="29"/>
  <c r="EA14" i="29"/>
  <c r="EB14" i="29"/>
  <c r="EC14" i="29"/>
  <c r="ED14" i="29"/>
  <c r="EE14" i="29"/>
  <c r="EF14" i="29"/>
  <c r="EG14" i="29"/>
  <c r="EH14" i="29"/>
  <c r="EI14" i="29"/>
  <c r="EJ14" i="29"/>
  <c r="EK14" i="29"/>
  <c r="EL14" i="29"/>
  <c r="EM14" i="29"/>
  <c r="EN14" i="29"/>
  <c r="EO14" i="29"/>
  <c r="EP14" i="29"/>
  <c r="EQ14" i="29"/>
  <c r="ER14" i="29"/>
  <c r="ES14" i="29"/>
  <c r="ET14" i="29"/>
  <c r="EU14" i="29"/>
  <c r="EV14" i="29"/>
  <c r="EW14" i="29"/>
  <c r="EX14" i="29"/>
  <c r="EY14" i="29"/>
  <c r="EZ14" i="29"/>
  <c r="FA14" i="29"/>
  <c r="FB14" i="29"/>
  <c r="FC14" i="29"/>
  <c r="FD14" i="29"/>
  <c r="FE14" i="29"/>
  <c r="FF14" i="29"/>
  <c r="FG14" i="29"/>
  <c r="B15" i="29"/>
  <c r="C15" i="29"/>
  <c r="D15" i="29"/>
  <c r="E15" i="29"/>
  <c r="F15" i="29"/>
  <c r="G15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U15" i="29"/>
  <c r="V15" i="29"/>
  <c r="W15" i="29"/>
  <c r="X15" i="29"/>
  <c r="Y15" i="29"/>
  <c r="Z15" i="29"/>
  <c r="AA15" i="29"/>
  <c r="AB15" i="29"/>
  <c r="AC15" i="29"/>
  <c r="AD15" i="29"/>
  <c r="AE15" i="29"/>
  <c r="AF15" i="29"/>
  <c r="AG15" i="29"/>
  <c r="AH15" i="29"/>
  <c r="AI15" i="29"/>
  <c r="AJ15" i="29"/>
  <c r="AK15" i="29"/>
  <c r="AL15" i="29"/>
  <c r="AM15" i="29"/>
  <c r="AN15" i="29"/>
  <c r="AO15" i="29"/>
  <c r="AP15" i="29"/>
  <c r="AQ15" i="29"/>
  <c r="AR15" i="29"/>
  <c r="AS15" i="29"/>
  <c r="AT15" i="29"/>
  <c r="AU15" i="29"/>
  <c r="AV15" i="29"/>
  <c r="AW15" i="29"/>
  <c r="AX15" i="29"/>
  <c r="AY15" i="29"/>
  <c r="AZ15" i="29"/>
  <c r="BA15" i="29"/>
  <c r="BB15" i="29"/>
  <c r="BC15" i="29"/>
  <c r="BD15" i="29"/>
  <c r="BE15" i="29"/>
  <c r="BF15" i="29"/>
  <c r="BG15" i="29"/>
  <c r="BH15" i="29"/>
  <c r="BI15" i="29"/>
  <c r="BJ15" i="29"/>
  <c r="BK15" i="29"/>
  <c r="BL15" i="29"/>
  <c r="BM15" i="29"/>
  <c r="BN15" i="29"/>
  <c r="BO15" i="29"/>
  <c r="BP15" i="29"/>
  <c r="BQ15" i="29"/>
  <c r="BR15" i="29"/>
  <c r="BS15" i="29"/>
  <c r="BT15" i="29"/>
  <c r="BU15" i="29"/>
  <c r="BV15" i="29"/>
  <c r="BW15" i="29"/>
  <c r="BX15" i="29"/>
  <c r="BY15" i="29"/>
  <c r="BZ15" i="29"/>
  <c r="CA15" i="29"/>
  <c r="CB15" i="29"/>
  <c r="CC15" i="29"/>
  <c r="CD15" i="29"/>
  <c r="CE15" i="29"/>
  <c r="CF15" i="29"/>
  <c r="CG15" i="29"/>
  <c r="CH15" i="29"/>
  <c r="CI15" i="29"/>
  <c r="CJ15" i="29"/>
  <c r="CK15" i="29"/>
  <c r="CL15" i="29"/>
  <c r="CM15" i="29"/>
  <c r="CN15" i="29"/>
  <c r="CO15" i="29"/>
  <c r="CP15" i="29"/>
  <c r="CQ15" i="29"/>
  <c r="CR15" i="29"/>
  <c r="CS15" i="29"/>
  <c r="CT15" i="29"/>
  <c r="CU15" i="29"/>
  <c r="CV15" i="29"/>
  <c r="CW15" i="29"/>
  <c r="CX15" i="29"/>
  <c r="CY15" i="29"/>
  <c r="CZ15" i="29"/>
  <c r="DA15" i="29"/>
  <c r="DB15" i="29"/>
  <c r="DC15" i="29"/>
  <c r="DD15" i="29"/>
  <c r="DE15" i="29"/>
  <c r="DF15" i="29"/>
  <c r="DG15" i="29"/>
  <c r="DH15" i="29"/>
  <c r="DI15" i="29"/>
  <c r="DJ15" i="29"/>
  <c r="DK15" i="29"/>
  <c r="DL15" i="29"/>
  <c r="DM15" i="29"/>
  <c r="DN15" i="29"/>
  <c r="DO15" i="29"/>
  <c r="DP15" i="29"/>
  <c r="DQ15" i="29"/>
  <c r="DR15" i="29"/>
  <c r="DS15" i="29"/>
  <c r="DT15" i="29"/>
  <c r="DU15" i="29"/>
  <c r="DV15" i="29"/>
  <c r="DW15" i="29"/>
  <c r="DX15" i="29"/>
  <c r="DY15" i="29"/>
  <c r="DZ15" i="29"/>
  <c r="EA15" i="29"/>
  <c r="EB15" i="29"/>
  <c r="EC15" i="29"/>
  <c r="ED15" i="29"/>
  <c r="EE15" i="29"/>
  <c r="EF15" i="29"/>
  <c r="EG15" i="29"/>
  <c r="EH15" i="29"/>
  <c r="EI15" i="29"/>
  <c r="EJ15" i="29"/>
  <c r="EK15" i="29"/>
  <c r="EL15" i="29"/>
  <c r="EM15" i="29"/>
  <c r="EN15" i="29"/>
  <c r="EO15" i="29"/>
  <c r="EP15" i="29"/>
  <c r="EQ15" i="29"/>
  <c r="ER15" i="29"/>
  <c r="ES15" i="29"/>
  <c r="ET15" i="29"/>
  <c r="EU15" i="29"/>
  <c r="EV15" i="29"/>
  <c r="EW15" i="29"/>
  <c r="EX15" i="29"/>
  <c r="EY15" i="29"/>
  <c r="EZ15" i="29"/>
  <c r="FA15" i="29"/>
  <c r="FB15" i="29"/>
  <c r="FC15" i="29"/>
  <c r="FD15" i="29"/>
  <c r="FE15" i="29"/>
  <c r="FF15" i="29"/>
  <c r="FG15" i="29"/>
  <c r="B16" i="29"/>
  <c r="C16" i="29"/>
  <c r="D16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Q16" i="29"/>
  <c r="R16" i="29"/>
  <c r="S16" i="29"/>
  <c r="T16" i="29"/>
  <c r="U16" i="29"/>
  <c r="V16" i="29"/>
  <c r="W16" i="29"/>
  <c r="X16" i="29"/>
  <c r="Y16" i="29"/>
  <c r="Z16" i="29"/>
  <c r="AA16" i="29"/>
  <c r="AB16" i="29"/>
  <c r="AC16" i="29"/>
  <c r="AD16" i="29"/>
  <c r="AE16" i="29"/>
  <c r="AF16" i="29"/>
  <c r="AG16" i="29"/>
  <c r="AH16" i="29"/>
  <c r="AI16" i="29"/>
  <c r="AJ16" i="29"/>
  <c r="AK16" i="29"/>
  <c r="AL16" i="29"/>
  <c r="AM16" i="29"/>
  <c r="AN16" i="29"/>
  <c r="AO16" i="29"/>
  <c r="AP16" i="29"/>
  <c r="AQ16" i="29"/>
  <c r="AR16" i="29"/>
  <c r="AS16" i="29"/>
  <c r="AT16" i="29"/>
  <c r="AU16" i="29"/>
  <c r="AV16" i="29"/>
  <c r="AW16" i="29"/>
  <c r="AX16" i="29"/>
  <c r="AY16" i="29"/>
  <c r="AZ16" i="29"/>
  <c r="BA16" i="29"/>
  <c r="BB16" i="29"/>
  <c r="BC16" i="29"/>
  <c r="BD16" i="29"/>
  <c r="BE16" i="29"/>
  <c r="BF16" i="29"/>
  <c r="BG16" i="29"/>
  <c r="BH16" i="29"/>
  <c r="BI16" i="29"/>
  <c r="BJ16" i="29"/>
  <c r="BK16" i="29"/>
  <c r="BL16" i="29"/>
  <c r="BM16" i="29"/>
  <c r="BN16" i="29"/>
  <c r="BO16" i="29"/>
  <c r="BP16" i="29"/>
  <c r="BQ16" i="29"/>
  <c r="BR16" i="29"/>
  <c r="BS16" i="29"/>
  <c r="BT16" i="29"/>
  <c r="BU16" i="29"/>
  <c r="BV16" i="29"/>
  <c r="BW16" i="29"/>
  <c r="BX16" i="29"/>
  <c r="BY16" i="29"/>
  <c r="BZ16" i="29"/>
  <c r="CA16" i="29"/>
  <c r="CB16" i="29"/>
  <c r="CC16" i="29"/>
  <c r="CD16" i="29"/>
  <c r="CE16" i="29"/>
  <c r="CF16" i="29"/>
  <c r="CG16" i="29"/>
  <c r="CH16" i="29"/>
  <c r="CI16" i="29"/>
  <c r="CJ16" i="29"/>
  <c r="CK16" i="29"/>
  <c r="CL16" i="29"/>
  <c r="CM16" i="29"/>
  <c r="CN16" i="29"/>
  <c r="CO16" i="29"/>
  <c r="CP16" i="29"/>
  <c r="CQ16" i="29"/>
  <c r="CR16" i="29"/>
  <c r="CS16" i="29"/>
  <c r="CT16" i="29"/>
  <c r="CU16" i="29"/>
  <c r="CV16" i="29"/>
  <c r="CW16" i="29"/>
  <c r="CX16" i="29"/>
  <c r="CY16" i="29"/>
  <c r="CZ16" i="29"/>
  <c r="DA16" i="29"/>
  <c r="DB16" i="29"/>
  <c r="DC16" i="29"/>
  <c r="DD16" i="29"/>
  <c r="DE16" i="29"/>
  <c r="DF16" i="29"/>
  <c r="DG16" i="29"/>
  <c r="DH16" i="29"/>
  <c r="DI16" i="29"/>
  <c r="DJ16" i="29"/>
  <c r="DK16" i="29"/>
  <c r="DL16" i="29"/>
  <c r="DM16" i="29"/>
  <c r="DN16" i="29"/>
  <c r="DO16" i="29"/>
  <c r="DP16" i="29"/>
  <c r="DQ16" i="29"/>
  <c r="DR16" i="29"/>
  <c r="DS16" i="29"/>
  <c r="DT16" i="29"/>
  <c r="DU16" i="29"/>
  <c r="DV16" i="29"/>
  <c r="DW16" i="29"/>
  <c r="DX16" i="29"/>
  <c r="DY16" i="29"/>
  <c r="DZ16" i="29"/>
  <c r="EA16" i="29"/>
  <c r="EB16" i="29"/>
  <c r="EC16" i="29"/>
  <c r="ED16" i="29"/>
  <c r="EE16" i="29"/>
  <c r="EF16" i="29"/>
  <c r="EG16" i="29"/>
  <c r="EH16" i="29"/>
  <c r="EI16" i="29"/>
  <c r="EJ16" i="29"/>
  <c r="EK16" i="29"/>
  <c r="EL16" i="29"/>
  <c r="EM16" i="29"/>
  <c r="EN16" i="29"/>
  <c r="EO16" i="29"/>
  <c r="EP16" i="29"/>
  <c r="EQ16" i="29"/>
  <c r="ER16" i="29"/>
  <c r="ES16" i="29"/>
  <c r="ET16" i="29"/>
  <c r="EU16" i="29"/>
  <c r="EV16" i="29"/>
  <c r="EW16" i="29"/>
  <c r="EX16" i="29"/>
  <c r="EY16" i="29"/>
  <c r="EZ16" i="29"/>
  <c r="FA16" i="29"/>
  <c r="FB16" i="29"/>
  <c r="FC16" i="29"/>
  <c r="FD16" i="29"/>
  <c r="FE16" i="29"/>
  <c r="FF16" i="29"/>
  <c r="FG16" i="29"/>
  <c r="B17" i="29"/>
  <c r="C17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Z17" i="29"/>
  <c r="AA17" i="29"/>
  <c r="AB17" i="29"/>
  <c r="AC17" i="29"/>
  <c r="AD17" i="29"/>
  <c r="AE17" i="29"/>
  <c r="AF17" i="29"/>
  <c r="AG17" i="29"/>
  <c r="AH17" i="29"/>
  <c r="AI17" i="29"/>
  <c r="AJ17" i="29"/>
  <c r="AK17" i="29"/>
  <c r="AL17" i="29"/>
  <c r="AM17" i="29"/>
  <c r="AN17" i="29"/>
  <c r="AO17" i="29"/>
  <c r="AP17" i="29"/>
  <c r="AQ17" i="29"/>
  <c r="AR17" i="29"/>
  <c r="AS17" i="29"/>
  <c r="AT17" i="29"/>
  <c r="AU17" i="29"/>
  <c r="AV17" i="29"/>
  <c r="AW17" i="29"/>
  <c r="AX17" i="29"/>
  <c r="AY17" i="29"/>
  <c r="AZ17" i="29"/>
  <c r="BA17" i="29"/>
  <c r="BB17" i="29"/>
  <c r="BC17" i="29"/>
  <c r="BD17" i="29"/>
  <c r="BE17" i="29"/>
  <c r="BF17" i="29"/>
  <c r="BG17" i="29"/>
  <c r="BH17" i="29"/>
  <c r="BI17" i="29"/>
  <c r="BJ17" i="29"/>
  <c r="BK17" i="29"/>
  <c r="BL17" i="29"/>
  <c r="BM17" i="29"/>
  <c r="BN17" i="29"/>
  <c r="BO17" i="29"/>
  <c r="BP17" i="29"/>
  <c r="BQ17" i="29"/>
  <c r="BR17" i="29"/>
  <c r="BS17" i="29"/>
  <c r="BT17" i="29"/>
  <c r="BU17" i="29"/>
  <c r="BV17" i="29"/>
  <c r="BW17" i="29"/>
  <c r="BX17" i="29"/>
  <c r="BY17" i="29"/>
  <c r="BZ17" i="29"/>
  <c r="CA17" i="29"/>
  <c r="CB17" i="29"/>
  <c r="CC17" i="29"/>
  <c r="CD17" i="29"/>
  <c r="CE17" i="29"/>
  <c r="CF17" i="29"/>
  <c r="CG17" i="29"/>
  <c r="CH17" i="29"/>
  <c r="CI17" i="29"/>
  <c r="CJ17" i="29"/>
  <c r="CK17" i="29"/>
  <c r="CL17" i="29"/>
  <c r="CM17" i="29"/>
  <c r="CN17" i="29"/>
  <c r="CO17" i="29"/>
  <c r="CP17" i="29"/>
  <c r="CQ17" i="29"/>
  <c r="CR17" i="29"/>
  <c r="CS17" i="29"/>
  <c r="CT17" i="29"/>
  <c r="CU17" i="29"/>
  <c r="CV17" i="29"/>
  <c r="CW17" i="29"/>
  <c r="CX17" i="29"/>
  <c r="CY17" i="29"/>
  <c r="CZ17" i="29"/>
  <c r="DA17" i="29"/>
  <c r="DB17" i="29"/>
  <c r="DC17" i="29"/>
  <c r="DD17" i="29"/>
  <c r="DE17" i="29"/>
  <c r="DF17" i="29"/>
  <c r="DG17" i="29"/>
  <c r="DH17" i="29"/>
  <c r="DI17" i="29"/>
  <c r="DJ17" i="29"/>
  <c r="DK17" i="29"/>
  <c r="DL17" i="29"/>
  <c r="DM17" i="29"/>
  <c r="DN17" i="29"/>
  <c r="DO17" i="29"/>
  <c r="DP17" i="29"/>
  <c r="DQ17" i="29"/>
  <c r="DR17" i="29"/>
  <c r="DS17" i="29"/>
  <c r="DT17" i="29"/>
  <c r="DU17" i="29"/>
  <c r="DV17" i="29"/>
  <c r="DW17" i="29"/>
  <c r="DX17" i="29"/>
  <c r="DY17" i="29"/>
  <c r="DZ17" i="29"/>
  <c r="EA17" i="29"/>
  <c r="EB17" i="29"/>
  <c r="EC17" i="29"/>
  <c r="ED17" i="29"/>
  <c r="EE17" i="29"/>
  <c r="EF17" i="29"/>
  <c r="EG17" i="29"/>
  <c r="EH17" i="29"/>
  <c r="EI17" i="29"/>
  <c r="EJ17" i="29"/>
  <c r="EK17" i="29"/>
  <c r="EL17" i="29"/>
  <c r="EM17" i="29"/>
  <c r="EN17" i="29"/>
  <c r="EO17" i="29"/>
  <c r="EP17" i="29"/>
  <c r="EQ17" i="29"/>
  <c r="ER17" i="29"/>
  <c r="ES17" i="29"/>
  <c r="ET17" i="29"/>
  <c r="EU17" i="29"/>
  <c r="EV17" i="29"/>
  <c r="EW17" i="29"/>
  <c r="EX17" i="29"/>
  <c r="EY17" i="29"/>
  <c r="EZ17" i="29"/>
  <c r="FA17" i="29"/>
  <c r="FB17" i="29"/>
  <c r="FC17" i="29"/>
  <c r="FD17" i="29"/>
  <c r="FE17" i="29"/>
  <c r="FF17" i="29"/>
  <c r="FG17" i="29"/>
  <c r="B18" i="29"/>
  <c r="C18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AA18" i="29"/>
  <c r="AB18" i="29"/>
  <c r="AC18" i="29"/>
  <c r="AD18" i="29"/>
  <c r="AE18" i="29"/>
  <c r="AF18" i="29"/>
  <c r="AG18" i="29"/>
  <c r="AH18" i="29"/>
  <c r="AI18" i="29"/>
  <c r="AJ18" i="29"/>
  <c r="AK18" i="29"/>
  <c r="AL18" i="29"/>
  <c r="AM18" i="29"/>
  <c r="AN18" i="29"/>
  <c r="AO18" i="29"/>
  <c r="AP18" i="29"/>
  <c r="AQ18" i="29"/>
  <c r="AR18" i="29"/>
  <c r="AS18" i="29"/>
  <c r="AT18" i="29"/>
  <c r="AU18" i="29"/>
  <c r="AV18" i="29"/>
  <c r="AW18" i="29"/>
  <c r="AX18" i="29"/>
  <c r="AY18" i="29"/>
  <c r="AZ18" i="29"/>
  <c r="BA18" i="29"/>
  <c r="BB18" i="29"/>
  <c r="BC18" i="29"/>
  <c r="BD18" i="29"/>
  <c r="BE18" i="29"/>
  <c r="BF18" i="29"/>
  <c r="BG18" i="29"/>
  <c r="BH18" i="29"/>
  <c r="BI18" i="29"/>
  <c r="BJ18" i="29"/>
  <c r="BK18" i="29"/>
  <c r="BL18" i="29"/>
  <c r="BM18" i="29"/>
  <c r="BN18" i="29"/>
  <c r="BO18" i="29"/>
  <c r="BP18" i="29"/>
  <c r="BQ18" i="29"/>
  <c r="BR18" i="29"/>
  <c r="BS18" i="29"/>
  <c r="BT18" i="29"/>
  <c r="BU18" i="29"/>
  <c r="BV18" i="29"/>
  <c r="BW18" i="29"/>
  <c r="BX18" i="29"/>
  <c r="BY18" i="29"/>
  <c r="BZ18" i="29"/>
  <c r="CA18" i="29"/>
  <c r="CB18" i="29"/>
  <c r="CC18" i="29"/>
  <c r="CD18" i="29"/>
  <c r="CE18" i="29"/>
  <c r="CF18" i="29"/>
  <c r="CG18" i="29"/>
  <c r="CH18" i="29"/>
  <c r="CI18" i="29"/>
  <c r="CJ18" i="29"/>
  <c r="CK18" i="29"/>
  <c r="CL18" i="29"/>
  <c r="CM18" i="29"/>
  <c r="CN18" i="29"/>
  <c r="CO18" i="29"/>
  <c r="CP18" i="29"/>
  <c r="CQ18" i="29"/>
  <c r="CR18" i="29"/>
  <c r="CS18" i="29"/>
  <c r="CT18" i="29"/>
  <c r="CU18" i="29"/>
  <c r="CV18" i="29"/>
  <c r="CW18" i="29"/>
  <c r="CX18" i="29"/>
  <c r="CY18" i="29"/>
  <c r="CZ18" i="29"/>
  <c r="DA18" i="29"/>
  <c r="DB18" i="29"/>
  <c r="DC18" i="29"/>
  <c r="DD18" i="29"/>
  <c r="DE18" i="29"/>
  <c r="DF18" i="29"/>
  <c r="DG18" i="29"/>
  <c r="DH18" i="29"/>
  <c r="DI18" i="29"/>
  <c r="DJ18" i="29"/>
  <c r="DK18" i="29"/>
  <c r="DL18" i="29"/>
  <c r="DM18" i="29"/>
  <c r="DN18" i="29"/>
  <c r="DO18" i="29"/>
  <c r="DP18" i="29"/>
  <c r="DQ18" i="29"/>
  <c r="DR18" i="29"/>
  <c r="DS18" i="29"/>
  <c r="DT18" i="29"/>
  <c r="DU18" i="29"/>
  <c r="DV18" i="29"/>
  <c r="DW18" i="29"/>
  <c r="DX18" i="29"/>
  <c r="DY18" i="29"/>
  <c r="DZ18" i="29"/>
  <c r="EA18" i="29"/>
  <c r="EB18" i="29"/>
  <c r="EC18" i="29"/>
  <c r="ED18" i="29"/>
  <c r="EE18" i="29"/>
  <c r="EF18" i="29"/>
  <c r="EG18" i="29"/>
  <c r="EH18" i="29"/>
  <c r="EI18" i="29"/>
  <c r="EJ18" i="29"/>
  <c r="EK18" i="29"/>
  <c r="EL18" i="29"/>
  <c r="EM18" i="29"/>
  <c r="EN18" i="29"/>
  <c r="EO18" i="29"/>
  <c r="EP18" i="29"/>
  <c r="EQ18" i="29"/>
  <c r="ER18" i="29"/>
  <c r="ES18" i="29"/>
  <c r="ET18" i="29"/>
  <c r="EU18" i="29"/>
  <c r="EV18" i="29"/>
  <c r="EW18" i="29"/>
  <c r="EX18" i="29"/>
  <c r="EY18" i="29"/>
  <c r="EZ18" i="29"/>
  <c r="FA18" i="29"/>
  <c r="FB18" i="29"/>
  <c r="FC18" i="29"/>
  <c r="FD18" i="29"/>
  <c r="FE18" i="29"/>
  <c r="FF18" i="29"/>
  <c r="FG18" i="29"/>
  <c r="B19" i="29"/>
  <c r="C19" i="29"/>
  <c r="D19" i="29"/>
  <c r="E19" i="29"/>
  <c r="F19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U19" i="29"/>
  <c r="V19" i="29"/>
  <c r="W19" i="29"/>
  <c r="X19" i="29"/>
  <c r="Y19" i="29"/>
  <c r="Z19" i="29"/>
  <c r="AA19" i="29"/>
  <c r="AB19" i="29"/>
  <c r="AC19" i="29"/>
  <c r="AD19" i="29"/>
  <c r="AE19" i="29"/>
  <c r="AF19" i="29"/>
  <c r="AG19" i="29"/>
  <c r="AH19" i="29"/>
  <c r="AI19" i="29"/>
  <c r="AJ19" i="29"/>
  <c r="AK19" i="29"/>
  <c r="AL19" i="29"/>
  <c r="AM19" i="29"/>
  <c r="AN19" i="29"/>
  <c r="AO19" i="29"/>
  <c r="AP19" i="29"/>
  <c r="AQ19" i="29"/>
  <c r="AR19" i="29"/>
  <c r="AS19" i="29"/>
  <c r="AT19" i="29"/>
  <c r="AU19" i="29"/>
  <c r="AV19" i="29"/>
  <c r="AW19" i="29"/>
  <c r="AX19" i="29"/>
  <c r="AY19" i="29"/>
  <c r="AZ19" i="29"/>
  <c r="BA19" i="29"/>
  <c r="BB19" i="29"/>
  <c r="BC19" i="29"/>
  <c r="BD19" i="29"/>
  <c r="BE19" i="29"/>
  <c r="BF19" i="29"/>
  <c r="BG19" i="29"/>
  <c r="BH19" i="29"/>
  <c r="BI19" i="29"/>
  <c r="BJ19" i="29"/>
  <c r="BK19" i="29"/>
  <c r="BL19" i="29"/>
  <c r="BM19" i="29"/>
  <c r="BN19" i="29"/>
  <c r="BO19" i="29"/>
  <c r="BP19" i="29"/>
  <c r="BQ19" i="29"/>
  <c r="BR19" i="29"/>
  <c r="BS19" i="29"/>
  <c r="BT19" i="29"/>
  <c r="BU19" i="29"/>
  <c r="BV19" i="29"/>
  <c r="BW19" i="29"/>
  <c r="BX19" i="29"/>
  <c r="BY19" i="29"/>
  <c r="BZ19" i="29"/>
  <c r="CA19" i="29"/>
  <c r="CB19" i="29"/>
  <c r="CC19" i="29"/>
  <c r="CD19" i="29"/>
  <c r="CE19" i="29"/>
  <c r="CF19" i="29"/>
  <c r="CG19" i="29"/>
  <c r="CH19" i="29"/>
  <c r="CI19" i="29"/>
  <c r="CJ19" i="29"/>
  <c r="CK19" i="29"/>
  <c r="CL19" i="29"/>
  <c r="CM19" i="29"/>
  <c r="CN19" i="29"/>
  <c r="CO19" i="29"/>
  <c r="CP19" i="29"/>
  <c r="CQ19" i="29"/>
  <c r="CR19" i="29"/>
  <c r="CS19" i="29"/>
  <c r="CT19" i="29"/>
  <c r="CU19" i="29"/>
  <c r="CV19" i="29"/>
  <c r="CW19" i="29"/>
  <c r="CX19" i="29"/>
  <c r="CY19" i="29"/>
  <c r="CZ19" i="29"/>
  <c r="DA19" i="29"/>
  <c r="DB19" i="29"/>
  <c r="DC19" i="29"/>
  <c r="DD19" i="29"/>
  <c r="DE19" i="29"/>
  <c r="DF19" i="29"/>
  <c r="DG19" i="29"/>
  <c r="DH19" i="29"/>
  <c r="DI19" i="29"/>
  <c r="DJ19" i="29"/>
  <c r="DK19" i="29"/>
  <c r="DL19" i="29"/>
  <c r="DM19" i="29"/>
  <c r="DN19" i="29"/>
  <c r="DO19" i="29"/>
  <c r="DP19" i="29"/>
  <c r="DQ19" i="29"/>
  <c r="DR19" i="29"/>
  <c r="DS19" i="29"/>
  <c r="DT19" i="29"/>
  <c r="DU19" i="29"/>
  <c r="DV19" i="29"/>
  <c r="DW19" i="29"/>
  <c r="DX19" i="29"/>
  <c r="DY19" i="29"/>
  <c r="DZ19" i="29"/>
  <c r="EA19" i="29"/>
  <c r="EB19" i="29"/>
  <c r="EC19" i="29"/>
  <c r="ED19" i="29"/>
  <c r="EE19" i="29"/>
  <c r="EF19" i="29"/>
  <c r="EG19" i="29"/>
  <c r="EH19" i="29"/>
  <c r="EI19" i="29"/>
  <c r="EJ19" i="29"/>
  <c r="EK19" i="29"/>
  <c r="EL19" i="29"/>
  <c r="EM19" i="29"/>
  <c r="EN19" i="29"/>
  <c r="EO19" i="29"/>
  <c r="EP19" i="29"/>
  <c r="EQ19" i="29"/>
  <c r="ER19" i="29"/>
  <c r="ES19" i="29"/>
  <c r="ET19" i="29"/>
  <c r="EU19" i="29"/>
  <c r="EV19" i="29"/>
  <c r="EW19" i="29"/>
  <c r="EX19" i="29"/>
  <c r="EY19" i="29"/>
  <c r="EZ19" i="29"/>
  <c r="FA19" i="29"/>
  <c r="FB19" i="29"/>
  <c r="FC19" i="29"/>
  <c r="FD19" i="29"/>
  <c r="FE19" i="29"/>
  <c r="FF19" i="29"/>
  <c r="FG19" i="29"/>
  <c r="B20" i="29"/>
  <c r="C20" i="29"/>
  <c r="D20" i="29"/>
  <c r="E20" i="29"/>
  <c r="F20" i="29"/>
  <c r="G20" i="29"/>
  <c r="H20" i="29"/>
  <c r="I20" i="29"/>
  <c r="J20" i="29"/>
  <c r="K20" i="29"/>
  <c r="L20" i="29"/>
  <c r="M20" i="29"/>
  <c r="N20" i="29"/>
  <c r="O20" i="29"/>
  <c r="P20" i="29"/>
  <c r="Q20" i="29"/>
  <c r="R20" i="29"/>
  <c r="S20" i="29"/>
  <c r="T20" i="29"/>
  <c r="U20" i="29"/>
  <c r="V20" i="29"/>
  <c r="W20" i="29"/>
  <c r="X20" i="29"/>
  <c r="Y20" i="29"/>
  <c r="Z20" i="29"/>
  <c r="AA20" i="29"/>
  <c r="AB20" i="29"/>
  <c r="AC20" i="29"/>
  <c r="AD20" i="29"/>
  <c r="AE20" i="29"/>
  <c r="AF20" i="29"/>
  <c r="AG20" i="29"/>
  <c r="AH20" i="29"/>
  <c r="AI20" i="29"/>
  <c r="AJ20" i="29"/>
  <c r="AK20" i="29"/>
  <c r="AL20" i="29"/>
  <c r="AM20" i="29"/>
  <c r="AN20" i="29"/>
  <c r="AO20" i="29"/>
  <c r="AP20" i="29"/>
  <c r="AQ20" i="29"/>
  <c r="AR20" i="29"/>
  <c r="AS20" i="29"/>
  <c r="AT20" i="29"/>
  <c r="AU20" i="29"/>
  <c r="AV20" i="29"/>
  <c r="AW20" i="29"/>
  <c r="AX20" i="29"/>
  <c r="AY20" i="29"/>
  <c r="AZ20" i="29"/>
  <c r="BA20" i="29"/>
  <c r="BB20" i="29"/>
  <c r="BC20" i="29"/>
  <c r="BD20" i="29"/>
  <c r="BE20" i="29"/>
  <c r="BF20" i="29"/>
  <c r="BG20" i="29"/>
  <c r="BH20" i="29"/>
  <c r="BI20" i="29"/>
  <c r="BJ20" i="29"/>
  <c r="BK20" i="29"/>
  <c r="BL20" i="29"/>
  <c r="BM20" i="29"/>
  <c r="BN20" i="29"/>
  <c r="BO20" i="29"/>
  <c r="BP20" i="29"/>
  <c r="BQ20" i="29"/>
  <c r="BR20" i="29"/>
  <c r="BS20" i="29"/>
  <c r="BT20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B21" i="29"/>
  <c r="C21" i="29"/>
  <c r="D21" i="29"/>
  <c r="E21" i="29"/>
  <c r="F21" i="29"/>
  <c r="G21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U21" i="29"/>
  <c r="V21" i="29"/>
  <c r="W21" i="29"/>
  <c r="X21" i="29"/>
  <c r="Y21" i="29"/>
  <c r="Z21" i="29"/>
  <c r="AA21" i="29"/>
  <c r="AB21" i="29"/>
  <c r="AC21" i="29"/>
  <c r="AD21" i="29"/>
  <c r="AE21" i="29"/>
  <c r="AF21" i="29"/>
  <c r="AG21" i="29"/>
  <c r="AH21" i="29"/>
  <c r="AI21" i="29"/>
  <c r="AJ21" i="29"/>
  <c r="AK21" i="29"/>
  <c r="AL21" i="29"/>
  <c r="AM21" i="29"/>
  <c r="AN21" i="29"/>
  <c r="AO21" i="29"/>
  <c r="AP21" i="29"/>
  <c r="AQ21" i="29"/>
  <c r="AR21" i="29"/>
  <c r="AS21" i="29"/>
  <c r="AT21" i="29"/>
  <c r="AU21" i="29"/>
  <c r="AV21" i="29"/>
  <c r="AW21" i="29"/>
  <c r="AX21" i="29"/>
  <c r="AY21" i="29"/>
  <c r="AZ21" i="29"/>
  <c r="BA21" i="29"/>
  <c r="BB21" i="29"/>
  <c r="BC21" i="29"/>
  <c r="BD21" i="29"/>
  <c r="BE21" i="29"/>
  <c r="BF21" i="29"/>
  <c r="BG21" i="29"/>
  <c r="BH21" i="29"/>
  <c r="BI21" i="29"/>
  <c r="BJ21" i="29"/>
  <c r="BK21" i="29"/>
  <c r="BL21" i="29"/>
  <c r="BM21" i="29"/>
  <c r="BN21" i="29"/>
  <c r="BO21" i="29"/>
  <c r="BP21" i="29"/>
  <c r="BQ21" i="29"/>
  <c r="BR21" i="29"/>
  <c r="BS21" i="29"/>
  <c r="BT21" i="29"/>
  <c r="BU21" i="29"/>
  <c r="BV21" i="29"/>
  <c r="BW21" i="29"/>
  <c r="BX21" i="29"/>
  <c r="BY21" i="29"/>
  <c r="BZ21" i="29"/>
  <c r="CA21" i="29"/>
  <c r="CB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ET21" i="29"/>
  <c r="EU21" i="29"/>
  <c r="EV21" i="29"/>
  <c r="EW21" i="29"/>
  <c r="EX21" i="29"/>
  <c r="EY21" i="29"/>
  <c r="EZ21" i="29"/>
  <c r="FA21" i="29"/>
  <c r="FB21" i="29"/>
  <c r="FC21" i="29"/>
  <c r="FD21" i="29"/>
  <c r="FE21" i="29"/>
  <c r="FF21" i="29"/>
  <c r="FG21" i="29"/>
  <c r="A1" i="29"/>
  <c r="B1" i="29"/>
  <c r="D4" i="51" s="1" a="1"/>
  <c r="D4" i="51" s="1"/>
  <c r="C1" i="29"/>
  <c r="D1" i="29"/>
  <c r="E1" i="29"/>
  <c r="F1" i="29"/>
  <c r="G1" i="29"/>
  <c r="H1" i="29"/>
  <c r="I1" i="29"/>
  <c r="J1" i="29"/>
  <c r="K1" i="29"/>
  <c r="L1" i="29"/>
  <c r="M1" i="29"/>
  <c r="N1" i="29"/>
  <c r="O1" i="29"/>
  <c r="P1" i="29"/>
  <c r="Q1" i="29"/>
  <c r="R1" i="29"/>
  <c r="S1" i="29"/>
  <c r="T1" i="29"/>
  <c r="U1" i="29"/>
  <c r="V1" i="29"/>
  <c r="W1" i="29"/>
  <c r="X1" i="29"/>
  <c r="Y1" i="29"/>
  <c r="Z1" i="29"/>
  <c r="AA1" i="29"/>
  <c r="AB1" i="29"/>
  <c r="AC1" i="29"/>
  <c r="AD1" i="29"/>
  <c r="AE1" i="29"/>
  <c r="AF1" i="29"/>
  <c r="AG1" i="29"/>
  <c r="AH1" i="29"/>
  <c r="AI1" i="29"/>
  <c r="AJ1" i="29"/>
  <c r="AK1" i="29"/>
  <c r="AL1" i="29"/>
  <c r="AM1" i="29"/>
  <c r="AN1" i="29"/>
  <c r="AO1" i="29"/>
  <c r="AP1" i="29"/>
  <c r="AQ1" i="29"/>
  <c r="AR1" i="29"/>
  <c r="AS1" i="29"/>
  <c r="AT1" i="29"/>
  <c r="AU1" i="29"/>
  <c r="AV1" i="29"/>
  <c r="AW1" i="29"/>
  <c r="AX1" i="29"/>
  <c r="AY1" i="29"/>
  <c r="AZ1" i="29"/>
  <c r="BA1" i="29"/>
  <c r="BB1" i="29"/>
  <c r="BC1" i="29"/>
  <c r="BD1" i="29"/>
  <c r="BE1" i="29"/>
  <c r="BF1" i="29"/>
  <c r="BG1" i="29"/>
  <c r="BH1" i="29"/>
  <c r="BI1" i="29"/>
  <c r="BJ1" i="29"/>
  <c r="BK1" i="29"/>
  <c r="BL1" i="29"/>
  <c r="BM1" i="29"/>
  <c r="BN1" i="29"/>
  <c r="BO1" i="29"/>
  <c r="BP1" i="29"/>
  <c r="BQ1" i="29"/>
  <c r="BR1" i="29"/>
  <c r="BS1" i="29"/>
  <c r="BT1" i="29"/>
  <c r="BU1" i="29"/>
  <c r="BV1" i="29"/>
  <c r="BW1" i="29"/>
  <c r="BX1" i="29"/>
  <c r="BY1" i="29"/>
  <c r="BZ1" i="29"/>
  <c r="CA1" i="29"/>
  <c r="CB1" i="29"/>
  <c r="CC1" i="29"/>
  <c r="CD1" i="29"/>
  <c r="CE1" i="29"/>
  <c r="CF1" i="29"/>
  <c r="CG1" i="29"/>
  <c r="CH1" i="29"/>
  <c r="CI1" i="29"/>
  <c r="CJ1" i="29"/>
  <c r="CK1" i="29"/>
  <c r="CL1" i="29"/>
  <c r="CM1" i="29"/>
  <c r="CN1" i="29"/>
  <c r="CO1" i="29"/>
  <c r="CP1" i="29"/>
  <c r="CQ1" i="29"/>
  <c r="CR1" i="29"/>
  <c r="CS1" i="29"/>
  <c r="CT1" i="29"/>
  <c r="CU1" i="29"/>
  <c r="CV1" i="29"/>
  <c r="CW1" i="29"/>
  <c r="CX1" i="29"/>
  <c r="CY1" i="29"/>
  <c r="CZ1" i="29"/>
  <c r="DA1" i="29"/>
  <c r="DB1" i="29"/>
  <c r="DC1" i="29"/>
  <c r="DD1" i="29"/>
  <c r="DE1" i="29"/>
  <c r="DF1" i="29"/>
  <c r="DG1" i="29"/>
  <c r="DH1" i="29"/>
  <c r="DI1" i="29"/>
  <c r="DJ1" i="29"/>
  <c r="DK1" i="29"/>
  <c r="DL1" i="29"/>
  <c r="DM1" i="29"/>
  <c r="DN1" i="29"/>
  <c r="DO1" i="29"/>
  <c r="DP1" i="29"/>
  <c r="DQ1" i="29"/>
  <c r="DR1" i="29"/>
  <c r="DS1" i="29"/>
  <c r="DT1" i="29"/>
  <c r="DU1" i="29"/>
  <c r="DV1" i="29"/>
  <c r="DW1" i="29"/>
  <c r="DX1" i="29"/>
  <c r="DY1" i="29"/>
  <c r="DZ1" i="29"/>
  <c r="EA1" i="29"/>
  <c r="EB1" i="29"/>
  <c r="EC1" i="29"/>
  <c r="ED1" i="29"/>
  <c r="EE1" i="29"/>
  <c r="EF1" i="29"/>
  <c r="EG1" i="29"/>
  <c r="EH1" i="29"/>
  <c r="EI1" i="29"/>
  <c r="EJ1" i="29"/>
  <c r="EK1" i="29"/>
  <c r="EL1" i="29"/>
  <c r="EM1" i="29"/>
  <c r="EN1" i="29"/>
  <c r="EO1" i="29"/>
  <c r="EP1" i="29"/>
  <c r="EQ1" i="29"/>
  <c r="ER1" i="29"/>
  <c r="ES1" i="29"/>
  <c r="ET1" i="29"/>
  <c r="EU1" i="29"/>
  <c r="EV1" i="29"/>
  <c r="EW1" i="29"/>
  <c r="EX1" i="29"/>
  <c r="EY1" i="29"/>
  <c r="EZ1" i="29"/>
  <c r="FA1" i="29"/>
  <c r="FB1" i="29"/>
  <c r="FC1" i="29"/>
  <c r="FD1" i="29"/>
  <c r="FE1" i="29"/>
  <c r="FF1" i="29"/>
  <c r="FG1" i="29"/>
  <c r="A2" i="29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O19" i="58" a="1"/>
  <c r="O19" i="58" s="1"/>
  <c r="O20" i="58" s="1"/>
  <c r="O21" i="58" s="1"/>
  <c r="O22" i="58" s="1"/>
  <c r="O23" i="58" s="1"/>
  <c r="O24" i="58" s="1"/>
  <c r="O25" i="58" s="1"/>
  <c r="O26" i="58" s="1"/>
  <c r="O27" i="58" s="1"/>
  <c r="O28" i="58" s="1"/>
  <c r="O29" i="58" s="1"/>
  <c r="O30" i="58" s="1"/>
  <c r="O31" i="58" s="1"/>
  <c r="O32" i="58" s="1"/>
  <c r="O33" i="58" s="1"/>
  <c r="O34" i="58" s="1"/>
  <c r="O35" i="58" s="1"/>
  <c r="O36" i="58" s="1"/>
  <c r="O37" i="58" s="1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O59" i="58" s="1"/>
  <c r="O60" i="58" s="1"/>
  <c r="O61" i="58" s="1"/>
  <c r="O62" i="58" s="1"/>
  <c r="O63" i="58" s="1"/>
  <c r="O64" i="58" s="1"/>
  <c r="O65" i="58" s="1"/>
  <c r="O66" i="58" s="1"/>
  <c r="O67" i="58" s="1"/>
  <c r="O68" i="58" s="1"/>
  <c r="O69" i="58" s="1"/>
  <c r="O70" i="58" s="1"/>
  <c r="O71" i="58" s="1"/>
  <c r="O72" i="58" s="1"/>
  <c r="O73" i="58" s="1"/>
  <c r="O74" i="58" s="1"/>
  <c r="O75" i="58" s="1"/>
  <c r="O76" i="58" s="1"/>
  <c r="O77" i="58" s="1"/>
  <c r="O78" i="58" s="1"/>
  <c r="O79" i="58" s="1"/>
  <c r="O80" i="58" s="1"/>
  <c r="O81" i="58" s="1"/>
  <c r="O82" i="58" s="1"/>
  <c r="O83" i="58" s="1"/>
  <c r="O84" i="58" s="1"/>
  <c r="O85" i="58" s="1"/>
  <c r="O86" i="58" s="1"/>
  <c r="O87" i="58" s="1"/>
  <c r="O88" i="58" s="1"/>
  <c r="O89" i="58" s="1"/>
  <c r="O90" i="58" s="1"/>
  <c r="O91" i="58" s="1"/>
  <c r="O92" i="58" s="1"/>
  <c r="O93" i="58" s="1"/>
  <c r="O94" i="58" s="1"/>
  <c r="O95" i="58" s="1"/>
  <c r="O96" i="58" s="1"/>
  <c r="O97" i="58" s="1"/>
  <c r="O98" i="58" s="1"/>
  <c r="O99" i="58" s="1"/>
  <c r="O100" i="58" s="1"/>
  <c r="O101" i="58" s="1"/>
  <c r="O102" i="58" s="1"/>
  <c r="O103" i="58" s="1"/>
  <c r="O104" i="58" s="1"/>
  <c r="O105" i="58" s="1"/>
  <c r="O106" i="58" s="1"/>
  <c r="O107" i="58" s="1"/>
  <c r="O108" i="58" s="1"/>
  <c r="O109" i="58" s="1"/>
  <c r="O110" i="58" s="1"/>
  <c r="O111" i="58" s="1"/>
  <c r="O112" i="58" s="1"/>
  <c r="O113" i="58" s="1"/>
  <c r="O114" i="58" s="1"/>
  <c r="O115" i="58" s="1"/>
  <c r="O116" i="58" s="1"/>
  <c r="O117" i="58" s="1"/>
  <c r="O118" i="58" s="1"/>
  <c r="O119" i="58" s="1"/>
  <c r="O120" i="58" s="1"/>
  <c r="O121" i="58" s="1"/>
  <c r="O122" i="58" s="1"/>
  <c r="O123" i="58" s="1"/>
  <c r="O124" i="58" s="1"/>
  <c r="O125" i="58" s="1"/>
  <c r="O126" i="58" s="1"/>
  <c r="O127" i="58" s="1"/>
  <c r="O128" i="58" s="1"/>
  <c r="O129" i="58" s="1"/>
  <c r="O130" i="58" s="1"/>
  <c r="O131" i="58" s="1"/>
  <c r="O132" i="58" s="1"/>
  <c r="O133" i="58" s="1"/>
  <c r="O134" i="58" s="1"/>
  <c r="O135" i="58" s="1"/>
  <c r="O136" i="58" s="1"/>
  <c r="O137" i="58" s="1"/>
  <c r="O138" i="58" s="1"/>
  <c r="O139" i="58" s="1"/>
  <c r="O140" i="58" s="1"/>
  <c r="O141" i="58" s="1"/>
  <c r="O142" i="58" s="1"/>
  <c r="O143" i="58" s="1"/>
  <c r="O144" i="58" s="1"/>
  <c r="O145" i="58" s="1"/>
  <c r="O146" i="58" s="1"/>
  <c r="O147" i="58" s="1"/>
  <c r="O148" i="58" s="1"/>
  <c r="O149" i="58" s="1"/>
  <c r="O150" i="58" s="1"/>
  <c r="O151" i="58" s="1"/>
  <c r="O152" i="58" s="1"/>
  <c r="O153" i="58" s="1"/>
  <c r="O154" i="58" s="1"/>
  <c r="O155" i="58" s="1"/>
  <c r="O156" i="58" s="1"/>
  <c r="O157" i="58" s="1"/>
  <c r="O158" i="58" s="1"/>
  <c r="O159" i="58" s="1"/>
  <c r="O160" i="58" s="1"/>
  <c r="O161" i="58" s="1"/>
  <c r="O162" i="58" s="1"/>
  <c r="O163" i="58" s="1"/>
  <c r="O164" i="58" s="1"/>
  <c r="O165" i="58" s="1"/>
  <c r="O166" i="58" s="1"/>
  <c r="O167" i="58" s="1"/>
  <c r="O168" i="58" s="1"/>
  <c r="O169" i="58" s="1"/>
  <c r="O170" i="58" s="1"/>
  <c r="O171" i="58" s="1"/>
  <c r="O172" i="58" s="1"/>
  <c r="O173" i="58" s="1"/>
  <c r="O174" i="58" s="1"/>
  <c r="O175" i="58" s="1"/>
  <c r="O176" i="58" s="1"/>
  <c r="O177" i="58" s="1"/>
  <c r="O178" i="58" s="1"/>
  <c r="O179" i="58" s="1"/>
  <c r="O180" i="58" s="1"/>
  <c r="U5" i="53"/>
  <c r="U54" i="53" s="1"/>
  <c r="AS5" i="53"/>
  <c r="AS54" i="53" s="1"/>
  <c r="BA5" i="53"/>
  <c r="BA54" i="53" s="1"/>
  <c r="CG5" i="53"/>
  <c r="CG54" i="53" s="1"/>
  <c r="DE5" i="53"/>
  <c r="DE54" i="53" s="1"/>
  <c r="DM5" i="53"/>
  <c r="DM1" i="53" s="1"/>
  <c r="ES5" i="53"/>
  <c r="ES54" i="53" s="1"/>
  <c r="R53" i="53"/>
  <c r="U53" i="53"/>
  <c r="Z53" i="53"/>
  <c r="AH53" i="53"/>
  <c r="AK53" i="53"/>
  <c r="AS53" i="53"/>
  <c r="BF53" i="53"/>
  <c r="BV53" i="53"/>
  <c r="CD53" i="53"/>
  <c r="CG53" i="53"/>
  <c r="CL53" i="53"/>
  <c r="CT53" i="53"/>
  <c r="CW53" i="53"/>
  <c r="DE53" i="53"/>
  <c r="DR53" i="53"/>
  <c r="EH53" i="53"/>
  <c r="EP53" i="53"/>
  <c r="ES53" i="53"/>
  <c r="EX53" i="53"/>
  <c r="FI53" i="53"/>
  <c r="BN53" i="53"/>
  <c r="DZ53" i="53"/>
  <c r="J53" i="53"/>
  <c r="I3" i="53"/>
  <c r="J3" i="53"/>
  <c r="K3" i="53"/>
  <c r="L3" i="53"/>
  <c r="M3" i="53"/>
  <c r="N3" i="53"/>
  <c r="O3" i="53"/>
  <c r="P3" i="53"/>
  <c r="Q3" i="53"/>
  <c r="R3" i="53"/>
  <c r="S3" i="53"/>
  <c r="T3" i="53"/>
  <c r="U3" i="53"/>
  <c r="V3" i="53"/>
  <c r="W3" i="53"/>
  <c r="X3" i="53"/>
  <c r="Y3" i="53"/>
  <c r="Z3" i="53"/>
  <c r="AA3" i="53"/>
  <c r="AB3" i="53"/>
  <c r="AC3" i="53"/>
  <c r="AD3" i="53"/>
  <c r="AE3" i="53"/>
  <c r="AF3" i="53"/>
  <c r="AG3" i="53"/>
  <c r="AH3" i="53"/>
  <c r="AI3" i="53"/>
  <c r="AJ3" i="53"/>
  <c r="AK3" i="53"/>
  <c r="AL3" i="53"/>
  <c r="AM3" i="53"/>
  <c r="AN3" i="53"/>
  <c r="AO3" i="53"/>
  <c r="AP3" i="53"/>
  <c r="AQ3" i="53"/>
  <c r="AR3" i="53"/>
  <c r="AS3" i="53"/>
  <c r="AT3" i="53"/>
  <c r="AU3" i="53"/>
  <c r="AV3" i="53"/>
  <c r="AW3" i="53"/>
  <c r="AX3" i="53"/>
  <c r="AY3" i="53"/>
  <c r="AZ3" i="53"/>
  <c r="BA3" i="53"/>
  <c r="BB3" i="53"/>
  <c r="BC3" i="53"/>
  <c r="BD3" i="53"/>
  <c r="BE3" i="53"/>
  <c r="BF3" i="53"/>
  <c r="BG3" i="53"/>
  <c r="BH3" i="53"/>
  <c r="BI3" i="53"/>
  <c r="BJ3" i="53"/>
  <c r="BK3" i="53"/>
  <c r="BL3" i="53"/>
  <c r="BM3" i="53"/>
  <c r="BN3" i="53"/>
  <c r="BO3" i="53"/>
  <c r="BP3" i="53"/>
  <c r="BQ3" i="53"/>
  <c r="BR3" i="53"/>
  <c r="BS3" i="53"/>
  <c r="BT3" i="53"/>
  <c r="BU3" i="53"/>
  <c r="BV3" i="53"/>
  <c r="BW3" i="53"/>
  <c r="BX3" i="53"/>
  <c r="BY3" i="53"/>
  <c r="BZ3" i="53"/>
  <c r="CA3" i="53"/>
  <c r="CB3" i="53"/>
  <c r="CC3" i="53"/>
  <c r="CD3" i="53"/>
  <c r="CE3" i="53"/>
  <c r="CF3" i="53"/>
  <c r="CG3" i="53"/>
  <c r="CH3" i="53"/>
  <c r="CI3" i="53"/>
  <c r="CJ3" i="53"/>
  <c r="CK3" i="53"/>
  <c r="CL3" i="53"/>
  <c r="CM3" i="53"/>
  <c r="CN3" i="53"/>
  <c r="CO3" i="53"/>
  <c r="CP3" i="53"/>
  <c r="CQ3" i="53"/>
  <c r="CR3" i="53"/>
  <c r="CS3" i="53"/>
  <c r="CT3" i="53"/>
  <c r="CU3" i="53"/>
  <c r="CV3" i="53"/>
  <c r="CW3" i="53"/>
  <c r="CX3" i="53"/>
  <c r="CY3" i="53"/>
  <c r="CZ3" i="53"/>
  <c r="DA3" i="53"/>
  <c r="DB3" i="53"/>
  <c r="DC3" i="53"/>
  <c r="DD3" i="53"/>
  <c r="DE3" i="53"/>
  <c r="DF3" i="53"/>
  <c r="DG3" i="53"/>
  <c r="DH3" i="53"/>
  <c r="DI3" i="53"/>
  <c r="DJ3" i="53"/>
  <c r="DK3" i="53"/>
  <c r="DL3" i="53"/>
  <c r="DM3" i="53"/>
  <c r="DN3" i="53"/>
  <c r="DO3" i="53"/>
  <c r="DP3" i="53"/>
  <c r="DQ3" i="53"/>
  <c r="DR3" i="53"/>
  <c r="DS3" i="53"/>
  <c r="DT3" i="53"/>
  <c r="DU3" i="53"/>
  <c r="DV3" i="53"/>
  <c r="DW3" i="53"/>
  <c r="DX3" i="53"/>
  <c r="DY3" i="53"/>
  <c r="DZ3" i="53"/>
  <c r="EA3" i="53"/>
  <c r="EB3" i="53"/>
  <c r="EC3" i="53"/>
  <c r="ED3" i="53"/>
  <c r="EE3" i="53"/>
  <c r="EF3" i="53"/>
  <c r="EG3" i="53"/>
  <c r="EH3" i="53"/>
  <c r="EI3" i="53"/>
  <c r="EJ3" i="53"/>
  <c r="EK3" i="53"/>
  <c r="EL3" i="53"/>
  <c r="EM3" i="53"/>
  <c r="EN3" i="53"/>
  <c r="EO3" i="53"/>
  <c r="EP3" i="53"/>
  <c r="EQ3" i="53"/>
  <c r="ER3" i="53"/>
  <c r="ES3" i="53"/>
  <c r="ET3" i="53"/>
  <c r="EU3" i="53"/>
  <c r="EV3" i="53"/>
  <c r="EW3" i="53"/>
  <c r="EX3" i="53"/>
  <c r="EY3" i="53"/>
  <c r="EZ3" i="53"/>
  <c r="FA3" i="53"/>
  <c r="FB3" i="53"/>
  <c r="FC3" i="53"/>
  <c r="FD3" i="53"/>
  <c r="FE3" i="53"/>
  <c r="FF3" i="53"/>
  <c r="FG3" i="53"/>
  <c r="FH3" i="53"/>
  <c r="FI3" i="53"/>
  <c r="FJ3" i="53"/>
  <c r="FK3" i="53"/>
  <c r="FL3" i="53"/>
  <c r="FM3" i="53"/>
  <c r="FN3" i="53"/>
  <c r="FO3" i="53"/>
  <c r="I4" i="53"/>
  <c r="M53" i="53"/>
  <c r="AC53" i="53"/>
  <c r="BA53" i="53"/>
  <c r="BI53" i="53"/>
  <c r="BQ53" i="53"/>
  <c r="BY53" i="53"/>
  <c r="CO53" i="53"/>
  <c r="DM53" i="53"/>
  <c r="DU53" i="53"/>
  <c r="EC53" i="53"/>
  <c r="EK53" i="53"/>
  <c r="FA53" i="53"/>
  <c r="I5" i="53"/>
  <c r="F170" i="51" s="1"/>
  <c r="F178" i="51" s="1"/>
  <c r="I6" i="53"/>
  <c r="J6" i="53"/>
  <c r="K6" i="53"/>
  <c r="L6" i="53"/>
  <c r="M6" i="53"/>
  <c r="N6" i="53"/>
  <c r="O6" i="53"/>
  <c r="O55" i="53" s="1"/>
  <c r="P6" i="53"/>
  <c r="Q6" i="53"/>
  <c r="R6" i="53"/>
  <c r="S6" i="53"/>
  <c r="T6" i="53"/>
  <c r="U6" i="53"/>
  <c r="V6" i="53"/>
  <c r="W6" i="53"/>
  <c r="W55" i="53" s="1"/>
  <c r="X6" i="53"/>
  <c r="Y6" i="53"/>
  <c r="Z6" i="53"/>
  <c r="AA6" i="53"/>
  <c r="AB6" i="53"/>
  <c r="AC6" i="53"/>
  <c r="AC55" i="53" s="1"/>
  <c r="AD6" i="53"/>
  <c r="AE6" i="53"/>
  <c r="AE55" i="53" s="1"/>
  <c r="AF6" i="53"/>
  <c r="AG6" i="53"/>
  <c r="AH6" i="53"/>
  <c r="AI6" i="53"/>
  <c r="AJ6" i="53"/>
  <c r="AK6" i="53"/>
  <c r="AL6" i="53"/>
  <c r="AM6" i="53"/>
  <c r="AM55" i="53" s="1"/>
  <c r="AN6" i="53"/>
  <c r="AO6" i="53"/>
  <c r="AP6" i="53"/>
  <c r="AQ6" i="53"/>
  <c r="AR6" i="53"/>
  <c r="AS6" i="53"/>
  <c r="AS55" i="53" s="1"/>
  <c r="AT6" i="53"/>
  <c r="AU6" i="53"/>
  <c r="AU55" i="53" s="1"/>
  <c r="AV6" i="53"/>
  <c r="AW6" i="53"/>
  <c r="AX6" i="53"/>
  <c r="AY6" i="53"/>
  <c r="AZ6" i="53"/>
  <c r="BA6" i="53"/>
  <c r="BA55" i="53" s="1"/>
  <c r="BB6" i="53"/>
  <c r="BC6" i="53"/>
  <c r="BC55" i="53" s="1"/>
  <c r="BD6" i="53"/>
  <c r="BE6" i="53"/>
  <c r="BF6" i="53"/>
  <c r="BG6" i="53"/>
  <c r="BH6" i="53"/>
  <c r="BI6" i="53"/>
  <c r="BI55" i="53" s="1"/>
  <c r="BJ6" i="53"/>
  <c r="BK6" i="53"/>
  <c r="BK55" i="53" s="1"/>
  <c r="BL6" i="53"/>
  <c r="BM6" i="53"/>
  <c r="BN6" i="53"/>
  <c r="BO6" i="53"/>
  <c r="BP6" i="53"/>
  <c r="BQ6" i="53"/>
  <c r="BQ55" i="53" s="1"/>
  <c r="BR6" i="53"/>
  <c r="BS6" i="53"/>
  <c r="BS55" i="53" s="1"/>
  <c r="BT6" i="53"/>
  <c r="BU6" i="53"/>
  <c r="BV6" i="53"/>
  <c r="BW6" i="53"/>
  <c r="BX6" i="53"/>
  <c r="BY6" i="53"/>
  <c r="BZ6" i="53"/>
  <c r="CA6" i="53"/>
  <c r="CA55" i="53" s="1"/>
  <c r="CB6" i="53"/>
  <c r="CC6" i="53"/>
  <c r="CD6" i="53"/>
  <c r="CE6" i="53"/>
  <c r="CF6" i="53"/>
  <c r="CG6" i="53"/>
  <c r="CH6" i="53"/>
  <c r="CI6" i="53"/>
  <c r="CI55" i="53" s="1"/>
  <c r="CJ6" i="53"/>
  <c r="CK6" i="53"/>
  <c r="CL6" i="53"/>
  <c r="CM6" i="53"/>
  <c r="CN6" i="53"/>
  <c r="CO6" i="53"/>
  <c r="CO55" i="53" s="1"/>
  <c r="CP6" i="53"/>
  <c r="CQ6" i="53"/>
  <c r="CQ55" i="53" s="1"/>
  <c r="CR6" i="53"/>
  <c r="CS6" i="53"/>
  <c r="CT6" i="53"/>
  <c r="CU6" i="53"/>
  <c r="CV6" i="53"/>
  <c r="CW6" i="53"/>
  <c r="CX6" i="53"/>
  <c r="CY6" i="53"/>
  <c r="CY55" i="53" s="1"/>
  <c r="CZ6" i="53"/>
  <c r="DA6" i="53"/>
  <c r="DB6" i="53"/>
  <c r="DC6" i="53"/>
  <c r="DD6" i="53"/>
  <c r="DE6" i="53"/>
  <c r="DE55" i="53" s="1"/>
  <c r="DF6" i="53"/>
  <c r="DG6" i="53"/>
  <c r="DG55" i="53" s="1"/>
  <c r="DH6" i="53"/>
  <c r="DI6" i="53"/>
  <c r="DJ6" i="53"/>
  <c r="DK6" i="53"/>
  <c r="DL6" i="53"/>
  <c r="DM6" i="53"/>
  <c r="DM55" i="53" s="1"/>
  <c r="DN6" i="53"/>
  <c r="DO6" i="53"/>
  <c r="DO55" i="53" s="1"/>
  <c r="DP6" i="53"/>
  <c r="DQ6" i="53"/>
  <c r="DR6" i="53"/>
  <c r="DS6" i="53"/>
  <c r="DT6" i="53"/>
  <c r="DU6" i="53"/>
  <c r="DU55" i="53" s="1"/>
  <c r="DV6" i="53"/>
  <c r="DW6" i="53"/>
  <c r="DW55" i="53" s="1"/>
  <c r="DX6" i="53"/>
  <c r="DY6" i="53"/>
  <c r="DZ6" i="53"/>
  <c r="EA6" i="53"/>
  <c r="EB6" i="53"/>
  <c r="EC6" i="53"/>
  <c r="EC55" i="53" s="1"/>
  <c r="ED6" i="53"/>
  <c r="EE6" i="53"/>
  <c r="EE55" i="53" s="1"/>
  <c r="EF6" i="53"/>
  <c r="EG6" i="53"/>
  <c r="EH6" i="53"/>
  <c r="EI6" i="53"/>
  <c r="EJ6" i="53"/>
  <c r="EK6" i="53"/>
  <c r="EL6" i="53"/>
  <c r="EM6" i="53"/>
  <c r="EM55" i="53" s="1"/>
  <c r="EN6" i="53"/>
  <c r="EO6" i="53"/>
  <c r="EP6" i="53"/>
  <c r="EQ6" i="53"/>
  <c r="ER6" i="53"/>
  <c r="ES6" i="53"/>
  <c r="ET6" i="53"/>
  <c r="EU6" i="53"/>
  <c r="EU55" i="53" s="1"/>
  <c r="EV6" i="53"/>
  <c r="EW6" i="53"/>
  <c r="EX6" i="53"/>
  <c r="EY6" i="53"/>
  <c r="EZ6" i="53"/>
  <c r="FA6" i="53"/>
  <c r="FA55" i="53" s="1"/>
  <c r="FB6" i="53"/>
  <c r="FC6" i="53"/>
  <c r="FC55" i="53" s="1"/>
  <c r="FD6" i="53"/>
  <c r="FE6" i="53"/>
  <c r="FF6" i="53"/>
  <c r="FG6" i="53"/>
  <c r="FH6" i="53"/>
  <c r="FI6" i="53"/>
  <c r="FJ6" i="53"/>
  <c r="FK6" i="53"/>
  <c r="FK55" i="53" s="1"/>
  <c r="FL6" i="53"/>
  <c r="FM6" i="53"/>
  <c r="FN6" i="53"/>
  <c r="FO6" i="53"/>
  <c r="I7" i="53"/>
  <c r="J7" i="53"/>
  <c r="K7" i="53"/>
  <c r="L7" i="53"/>
  <c r="M7" i="53"/>
  <c r="N7" i="53"/>
  <c r="O7" i="53"/>
  <c r="P7" i="53"/>
  <c r="Q7" i="53"/>
  <c r="R7" i="53"/>
  <c r="R56" i="53" s="1"/>
  <c r="S7" i="53"/>
  <c r="T7" i="53"/>
  <c r="U7" i="53"/>
  <c r="V7" i="53"/>
  <c r="W7" i="53"/>
  <c r="X7" i="53"/>
  <c r="Y7" i="53"/>
  <c r="Z7" i="53"/>
  <c r="Z56" i="53" s="1"/>
  <c r="AA7" i="53"/>
  <c r="AB7" i="53"/>
  <c r="AC7" i="53"/>
  <c r="AD7" i="53"/>
  <c r="AE7" i="53"/>
  <c r="AF7" i="53"/>
  <c r="AG7" i="53"/>
  <c r="AH7" i="53"/>
  <c r="AH56" i="53" s="1"/>
  <c r="AI7" i="53"/>
  <c r="AJ7" i="53"/>
  <c r="AK7" i="53"/>
  <c r="AL7" i="53"/>
  <c r="AM7" i="53"/>
  <c r="AN7" i="53"/>
  <c r="AO7" i="53"/>
  <c r="AP7" i="53"/>
  <c r="AP56" i="53" s="1"/>
  <c r="AQ7" i="53"/>
  <c r="AR7" i="53"/>
  <c r="AS7" i="53"/>
  <c r="AT7" i="53"/>
  <c r="AU7" i="53"/>
  <c r="AV7" i="53"/>
  <c r="AW7" i="53"/>
  <c r="AX7" i="53"/>
  <c r="AX56" i="53" s="1"/>
  <c r="AY7" i="53"/>
  <c r="AZ7" i="53"/>
  <c r="BA7" i="53"/>
  <c r="BB7" i="53"/>
  <c r="BC7" i="53"/>
  <c r="BD7" i="53"/>
  <c r="BE7" i="53"/>
  <c r="BF7" i="53"/>
  <c r="BF56" i="53" s="1"/>
  <c r="BG7" i="53"/>
  <c r="BH7" i="53"/>
  <c r="BI7" i="53"/>
  <c r="BJ7" i="53"/>
  <c r="BK7" i="53"/>
  <c r="BL7" i="53"/>
  <c r="BM7" i="53"/>
  <c r="BN7" i="53"/>
  <c r="BN56" i="53" s="1"/>
  <c r="BO7" i="53"/>
  <c r="BP7" i="53"/>
  <c r="BQ7" i="53"/>
  <c r="BR7" i="53"/>
  <c r="BS7" i="53"/>
  <c r="BT7" i="53"/>
  <c r="BU7" i="53"/>
  <c r="BV7" i="53"/>
  <c r="BV56" i="53" s="1"/>
  <c r="BW7" i="53"/>
  <c r="BX7" i="53"/>
  <c r="BY7" i="53"/>
  <c r="BZ7" i="53"/>
  <c r="CA7" i="53"/>
  <c r="CB7" i="53"/>
  <c r="CC7" i="53"/>
  <c r="CD7" i="53"/>
  <c r="CD56" i="53" s="1"/>
  <c r="CE7" i="53"/>
  <c r="CF7" i="53"/>
  <c r="CG7" i="53"/>
  <c r="CH7" i="53"/>
  <c r="CI7" i="53"/>
  <c r="CJ7" i="53"/>
  <c r="CK7" i="53"/>
  <c r="CL7" i="53"/>
  <c r="CL56" i="53" s="1"/>
  <c r="CM7" i="53"/>
  <c r="CN7" i="53"/>
  <c r="CO7" i="53"/>
  <c r="CP7" i="53"/>
  <c r="CQ7" i="53"/>
  <c r="CR7" i="53"/>
  <c r="CS7" i="53"/>
  <c r="CT7" i="53"/>
  <c r="CT56" i="53" s="1"/>
  <c r="CU7" i="53"/>
  <c r="CV7" i="53"/>
  <c r="CW7" i="53"/>
  <c r="CX7" i="53"/>
  <c r="CY7" i="53"/>
  <c r="CZ7" i="53"/>
  <c r="DA7" i="53"/>
  <c r="DB7" i="53"/>
  <c r="DB56" i="53" s="1"/>
  <c r="DC7" i="53"/>
  <c r="DD7" i="53"/>
  <c r="DE7" i="53"/>
  <c r="DF7" i="53"/>
  <c r="DG7" i="53"/>
  <c r="DH7" i="53"/>
  <c r="DI7" i="53"/>
  <c r="DJ7" i="53"/>
  <c r="DJ56" i="53" s="1"/>
  <c r="DK7" i="53"/>
  <c r="DL7" i="53"/>
  <c r="DM7" i="53"/>
  <c r="DN7" i="53"/>
  <c r="DO7" i="53"/>
  <c r="DP7" i="53"/>
  <c r="DQ7" i="53"/>
  <c r="DR7" i="53"/>
  <c r="DR56" i="53" s="1"/>
  <c r="DS7" i="53"/>
  <c r="DT7" i="53"/>
  <c r="DU7" i="53"/>
  <c r="DV7" i="53"/>
  <c r="DW7" i="53"/>
  <c r="DX7" i="53"/>
  <c r="DY7" i="53"/>
  <c r="DZ7" i="53"/>
  <c r="DZ56" i="53" s="1"/>
  <c r="EA7" i="53"/>
  <c r="EB7" i="53"/>
  <c r="EC7" i="53"/>
  <c r="ED7" i="53"/>
  <c r="EE7" i="53"/>
  <c r="EF7" i="53"/>
  <c r="EG7" i="53"/>
  <c r="EH7" i="53"/>
  <c r="EH56" i="53" s="1"/>
  <c r="EI7" i="53"/>
  <c r="EJ7" i="53"/>
  <c r="EK7" i="53"/>
  <c r="EL7" i="53"/>
  <c r="EM7" i="53"/>
  <c r="EN7" i="53"/>
  <c r="EO7" i="53"/>
  <c r="EP7" i="53"/>
  <c r="EP56" i="53" s="1"/>
  <c r="EQ7" i="53"/>
  <c r="ER7" i="53"/>
  <c r="ES7" i="53"/>
  <c r="ET7" i="53"/>
  <c r="EU7" i="53"/>
  <c r="EV7" i="53"/>
  <c r="EW7" i="53"/>
  <c r="EX7" i="53"/>
  <c r="EX56" i="53" s="1"/>
  <c r="EY7" i="53"/>
  <c r="EZ7" i="53"/>
  <c r="FA7" i="53"/>
  <c r="FB7" i="53"/>
  <c r="FC7" i="53"/>
  <c r="FD7" i="53"/>
  <c r="FE7" i="53"/>
  <c r="FF7" i="53"/>
  <c r="FF56" i="53" s="1"/>
  <c r="FG7" i="53"/>
  <c r="FH7" i="53"/>
  <c r="FI7" i="53"/>
  <c r="FJ7" i="53"/>
  <c r="FK7" i="53"/>
  <c r="FL7" i="53"/>
  <c r="FM7" i="53"/>
  <c r="FN7" i="53"/>
  <c r="FN56" i="53" s="1"/>
  <c r="FO7" i="53"/>
  <c r="I8" i="53"/>
  <c r="J8" i="53"/>
  <c r="K8" i="53"/>
  <c r="L8" i="53"/>
  <c r="M8" i="53"/>
  <c r="N8" i="53"/>
  <c r="O8" i="53"/>
  <c r="O57" i="53" s="1"/>
  <c r="P8" i="53"/>
  <c r="Q8" i="53"/>
  <c r="Q57" i="53" s="1"/>
  <c r="R8" i="53"/>
  <c r="S8" i="53"/>
  <c r="T8" i="53"/>
  <c r="U8" i="53"/>
  <c r="V8" i="53"/>
  <c r="W8" i="53"/>
  <c r="W57" i="53" s="1"/>
  <c r="X8" i="53"/>
  <c r="Y8" i="53"/>
  <c r="Y57" i="53" s="1"/>
  <c r="Z8" i="53"/>
  <c r="AA8" i="53"/>
  <c r="AB8" i="53"/>
  <c r="AC8" i="53"/>
  <c r="AD8" i="53"/>
  <c r="AE8" i="53"/>
  <c r="AF8" i="53"/>
  <c r="AG8" i="53"/>
  <c r="AG57" i="53" s="1"/>
  <c r="AH8" i="53"/>
  <c r="AI8" i="53"/>
  <c r="AJ8" i="53"/>
  <c r="AK8" i="53"/>
  <c r="AL8" i="53"/>
  <c r="AM8" i="53"/>
  <c r="AN8" i="53"/>
  <c r="AO8" i="53"/>
  <c r="AO57" i="53" s="1"/>
  <c r="AP8" i="53"/>
  <c r="AQ8" i="53"/>
  <c r="AR8" i="53"/>
  <c r="AS8" i="53"/>
  <c r="AT8" i="53"/>
  <c r="AU8" i="53"/>
  <c r="AU57" i="53" s="1"/>
  <c r="AV8" i="53"/>
  <c r="AW8" i="53"/>
  <c r="AW57" i="53" s="1"/>
  <c r="AX8" i="53"/>
  <c r="AY8" i="53"/>
  <c r="AZ8" i="53"/>
  <c r="BA8" i="53"/>
  <c r="BB8" i="53"/>
  <c r="BC8" i="53"/>
  <c r="BD8" i="53"/>
  <c r="BE8" i="53"/>
  <c r="BE57" i="53" s="1"/>
  <c r="BF8" i="53"/>
  <c r="BG8" i="53"/>
  <c r="BH8" i="53"/>
  <c r="BI8" i="53"/>
  <c r="BJ8" i="53"/>
  <c r="BK8" i="53"/>
  <c r="BK57" i="53" s="1"/>
  <c r="BL8" i="53"/>
  <c r="BM8" i="53"/>
  <c r="BM57" i="53" s="1"/>
  <c r="BN8" i="53"/>
  <c r="BO8" i="53"/>
  <c r="BP8" i="53"/>
  <c r="BQ8" i="53"/>
  <c r="BR8" i="53"/>
  <c r="BS8" i="53"/>
  <c r="BS57" i="53" s="1"/>
  <c r="BT8" i="53"/>
  <c r="BU8" i="53"/>
  <c r="BU57" i="53" s="1"/>
  <c r="BV8" i="53"/>
  <c r="BW8" i="53"/>
  <c r="BX8" i="53"/>
  <c r="BY8" i="53"/>
  <c r="BZ8" i="53"/>
  <c r="CA8" i="53"/>
  <c r="CA57" i="53" s="1"/>
  <c r="CB8" i="53"/>
  <c r="CC8" i="53"/>
  <c r="CC57" i="53" s="1"/>
  <c r="CD8" i="53"/>
  <c r="CE8" i="53"/>
  <c r="CF8" i="53"/>
  <c r="CG8" i="53"/>
  <c r="CH8" i="53"/>
  <c r="CI8" i="53"/>
  <c r="CI57" i="53" s="1"/>
  <c r="CJ8" i="53"/>
  <c r="CK8" i="53"/>
  <c r="CK57" i="53" s="1"/>
  <c r="CL8" i="53"/>
  <c r="CM8" i="53"/>
  <c r="CN8" i="53"/>
  <c r="CO8" i="53"/>
  <c r="CP8" i="53"/>
  <c r="CQ8" i="53"/>
  <c r="CR8" i="53"/>
  <c r="CS8" i="53"/>
  <c r="CS57" i="53" s="1"/>
  <c r="CT8" i="53"/>
  <c r="CU8" i="53"/>
  <c r="CV8" i="53"/>
  <c r="CW8" i="53"/>
  <c r="CX8" i="53"/>
  <c r="CY8" i="53"/>
  <c r="CZ8" i="53"/>
  <c r="DA8" i="53"/>
  <c r="DA57" i="53" s="1"/>
  <c r="DB8" i="53"/>
  <c r="DC8" i="53"/>
  <c r="DD8" i="53"/>
  <c r="DE8" i="53"/>
  <c r="DF8" i="53"/>
  <c r="DG8" i="53"/>
  <c r="DG57" i="53" s="1"/>
  <c r="DH8" i="53"/>
  <c r="DI8" i="53"/>
  <c r="DI57" i="53" s="1"/>
  <c r="DJ8" i="53"/>
  <c r="DK8" i="53"/>
  <c r="DL8" i="53"/>
  <c r="DM8" i="53"/>
  <c r="DN8" i="53"/>
  <c r="DO8" i="53"/>
  <c r="DP8" i="53"/>
  <c r="DQ8" i="53"/>
  <c r="DQ57" i="53" s="1"/>
  <c r="DR8" i="53"/>
  <c r="DS8" i="53"/>
  <c r="DT8" i="53"/>
  <c r="DU8" i="53"/>
  <c r="DV8" i="53"/>
  <c r="DW8" i="53"/>
  <c r="DW57" i="53" s="1"/>
  <c r="DX8" i="53"/>
  <c r="DY8" i="53"/>
  <c r="DY57" i="53" s="1"/>
  <c r="DZ8" i="53"/>
  <c r="EA8" i="53"/>
  <c r="EB8" i="53"/>
  <c r="EC8" i="53"/>
  <c r="ED8" i="53"/>
  <c r="EE8" i="53"/>
  <c r="EE57" i="53" s="1"/>
  <c r="EF8" i="53"/>
  <c r="EG8" i="53"/>
  <c r="EG57" i="53" s="1"/>
  <c r="EH8" i="53"/>
  <c r="EI8" i="53"/>
  <c r="EJ8" i="53"/>
  <c r="EK8" i="53"/>
  <c r="EL8" i="53"/>
  <c r="EM8" i="53"/>
  <c r="EM57" i="53" s="1"/>
  <c r="EN8" i="53"/>
  <c r="EO8" i="53"/>
  <c r="EO57" i="53" s="1"/>
  <c r="EP8" i="53"/>
  <c r="EQ8" i="53"/>
  <c r="ER8" i="53"/>
  <c r="ES8" i="53"/>
  <c r="ET8" i="53"/>
  <c r="EU8" i="53"/>
  <c r="EU57" i="53" s="1"/>
  <c r="EV8" i="53"/>
  <c r="EW8" i="53"/>
  <c r="EW57" i="53" s="1"/>
  <c r="EX8" i="53"/>
  <c r="EY8" i="53"/>
  <c r="EZ8" i="53"/>
  <c r="FA8" i="53"/>
  <c r="FB8" i="53"/>
  <c r="FC8" i="53"/>
  <c r="FD8" i="53"/>
  <c r="FE8" i="53"/>
  <c r="FE57" i="53" s="1"/>
  <c r="FF8" i="53"/>
  <c r="FG8" i="53"/>
  <c r="FH8" i="53"/>
  <c r="FI8" i="53"/>
  <c r="FJ8" i="53"/>
  <c r="FK8" i="53"/>
  <c r="FL8" i="53"/>
  <c r="FM8" i="53"/>
  <c r="FM57" i="53" s="1"/>
  <c r="FN8" i="53"/>
  <c r="FO8" i="53"/>
  <c r="I9" i="53"/>
  <c r="J9" i="53"/>
  <c r="K9" i="53"/>
  <c r="L9" i="53"/>
  <c r="M9" i="53"/>
  <c r="N9" i="53"/>
  <c r="O9" i="53"/>
  <c r="P9" i="53"/>
  <c r="Q9" i="53"/>
  <c r="R9" i="53"/>
  <c r="S9" i="53"/>
  <c r="T9" i="53"/>
  <c r="U9" i="53"/>
  <c r="V9" i="53"/>
  <c r="W9" i="53"/>
  <c r="X9" i="53"/>
  <c r="Y9" i="53"/>
  <c r="Z9" i="53"/>
  <c r="AA9" i="53"/>
  <c r="AB9" i="53"/>
  <c r="AC9" i="53"/>
  <c r="AD9" i="53"/>
  <c r="AE9" i="53"/>
  <c r="AF9" i="53"/>
  <c r="AG9" i="53"/>
  <c r="AH9" i="53"/>
  <c r="AI9" i="53"/>
  <c r="AJ9" i="53"/>
  <c r="AK9" i="53"/>
  <c r="AL9" i="53"/>
  <c r="AM9" i="53"/>
  <c r="AN9" i="53"/>
  <c r="AO9" i="53"/>
  <c r="AP9" i="53"/>
  <c r="AQ9" i="53"/>
  <c r="AR9" i="53"/>
  <c r="AS9" i="53"/>
  <c r="AT9" i="53"/>
  <c r="AU9" i="53"/>
  <c r="AV9" i="53"/>
  <c r="AW9" i="53"/>
  <c r="AX9" i="53"/>
  <c r="AY9" i="53"/>
  <c r="AZ9" i="53"/>
  <c r="BA9" i="53"/>
  <c r="BB9" i="53"/>
  <c r="BC9" i="53"/>
  <c r="BD9" i="53"/>
  <c r="BE9" i="53"/>
  <c r="BF9" i="53"/>
  <c r="BG9" i="53"/>
  <c r="BH9" i="53"/>
  <c r="BI9" i="53"/>
  <c r="BJ9" i="53"/>
  <c r="BK9" i="53"/>
  <c r="BL9" i="53"/>
  <c r="BM9" i="53"/>
  <c r="BN9" i="53"/>
  <c r="BO9" i="53"/>
  <c r="BP9" i="53"/>
  <c r="BQ9" i="53"/>
  <c r="BR9" i="53"/>
  <c r="BS9" i="53"/>
  <c r="BT9" i="53"/>
  <c r="BU9" i="53"/>
  <c r="BV9" i="53"/>
  <c r="BW9" i="53"/>
  <c r="BX9" i="53"/>
  <c r="BY9" i="53"/>
  <c r="BZ9" i="53"/>
  <c r="CA9" i="53"/>
  <c r="CB9" i="53"/>
  <c r="CC9" i="53"/>
  <c r="CD9" i="53"/>
  <c r="CE9" i="53"/>
  <c r="CF9" i="53"/>
  <c r="CG9" i="53"/>
  <c r="CH9" i="53"/>
  <c r="CI9" i="53"/>
  <c r="CJ9" i="53"/>
  <c r="CK9" i="53"/>
  <c r="CL9" i="53"/>
  <c r="CM9" i="53"/>
  <c r="CN9" i="53"/>
  <c r="CO9" i="53"/>
  <c r="CP9" i="53"/>
  <c r="CQ9" i="53"/>
  <c r="CR9" i="53"/>
  <c r="CS9" i="53"/>
  <c r="CT9" i="53"/>
  <c r="CU9" i="53"/>
  <c r="CV9" i="53"/>
  <c r="CW9" i="53"/>
  <c r="CX9" i="53"/>
  <c r="CY9" i="53"/>
  <c r="CZ9" i="53"/>
  <c r="DA9" i="53"/>
  <c r="DB9" i="53"/>
  <c r="DC9" i="53"/>
  <c r="DD9" i="53"/>
  <c r="DE9" i="53"/>
  <c r="DF9" i="53"/>
  <c r="DG9" i="53"/>
  <c r="DH9" i="53"/>
  <c r="DI9" i="53"/>
  <c r="DJ9" i="53"/>
  <c r="DK9" i="53"/>
  <c r="DL9" i="53"/>
  <c r="DM9" i="53"/>
  <c r="DN9" i="53"/>
  <c r="DO9" i="53"/>
  <c r="DP9" i="53"/>
  <c r="DQ9" i="53"/>
  <c r="DR9" i="53"/>
  <c r="DS9" i="53"/>
  <c r="DT9" i="53"/>
  <c r="DU9" i="53"/>
  <c r="DV9" i="53"/>
  <c r="DW9" i="53"/>
  <c r="DX9" i="53"/>
  <c r="DY9" i="53"/>
  <c r="DZ9" i="53"/>
  <c r="EA9" i="53"/>
  <c r="EB9" i="53"/>
  <c r="EC9" i="53"/>
  <c r="ED9" i="53"/>
  <c r="EE9" i="53"/>
  <c r="EF9" i="53"/>
  <c r="EG9" i="53"/>
  <c r="EH9" i="53"/>
  <c r="EI9" i="53"/>
  <c r="EJ9" i="53"/>
  <c r="EK9" i="53"/>
  <c r="EL9" i="53"/>
  <c r="EM9" i="53"/>
  <c r="EN9" i="53"/>
  <c r="EO9" i="53"/>
  <c r="EP9" i="53"/>
  <c r="EQ9" i="53"/>
  <c r="ER9" i="53"/>
  <c r="ES9" i="53"/>
  <c r="ET9" i="53"/>
  <c r="EU9" i="53"/>
  <c r="EV9" i="53"/>
  <c r="EW9" i="53"/>
  <c r="EX9" i="53"/>
  <c r="EY9" i="53"/>
  <c r="EZ9" i="53"/>
  <c r="FA9" i="53"/>
  <c r="FB9" i="53"/>
  <c r="FC9" i="53"/>
  <c r="FD9" i="53"/>
  <c r="FE9" i="53"/>
  <c r="FF9" i="53"/>
  <c r="FG9" i="53"/>
  <c r="FH9" i="53"/>
  <c r="FI9" i="53"/>
  <c r="FJ9" i="53"/>
  <c r="FK9" i="53"/>
  <c r="FL9" i="53"/>
  <c r="FM9" i="53"/>
  <c r="FN9" i="53"/>
  <c r="FO9" i="53"/>
  <c r="I10" i="53"/>
  <c r="J10" i="53"/>
  <c r="K10" i="53"/>
  <c r="L10" i="53"/>
  <c r="M10" i="53"/>
  <c r="N10" i="53"/>
  <c r="O10" i="53"/>
  <c r="P10" i="53"/>
  <c r="Q10" i="53"/>
  <c r="Q59" i="53" s="1"/>
  <c r="R10" i="53"/>
  <c r="S10" i="53"/>
  <c r="T10" i="53"/>
  <c r="U10" i="53"/>
  <c r="V10" i="53"/>
  <c r="W10" i="53"/>
  <c r="X10" i="53"/>
  <c r="Y10" i="53"/>
  <c r="Y59" i="53" s="1"/>
  <c r="Z10" i="53"/>
  <c r="AA10" i="53"/>
  <c r="AB10" i="53"/>
  <c r="AC10" i="53"/>
  <c r="AD10" i="53"/>
  <c r="AE10" i="53"/>
  <c r="AF10" i="53"/>
  <c r="AG10" i="53"/>
  <c r="AG59" i="53" s="1"/>
  <c r="AH10" i="53"/>
  <c r="AI10" i="53"/>
  <c r="AJ10" i="53"/>
  <c r="AK10" i="53"/>
  <c r="AL10" i="53"/>
  <c r="AM10" i="53"/>
  <c r="AN10" i="53"/>
  <c r="AO10" i="53"/>
  <c r="AO59" i="53" s="1"/>
  <c r="AP10" i="53"/>
  <c r="AQ10" i="53"/>
  <c r="AR10" i="53"/>
  <c r="AS10" i="53"/>
  <c r="AT10" i="53"/>
  <c r="AU10" i="53"/>
  <c r="AV10" i="53"/>
  <c r="AW10" i="53"/>
  <c r="AW59" i="53" s="1"/>
  <c r="AX10" i="53"/>
  <c r="AY10" i="53"/>
  <c r="AZ10" i="53"/>
  <c r="BA10" i="53"/>
  <c r="BB10" i="53"/>
  <c r="BC10" i="53"/>
  <c r="BD10" i="53"/>
  <c r="BE10" i="53"/>
  <c r="BE59" i="53" s="1"/>
  <c r="BF10" i="53"/>
  <c r="BG10" i="53"/>
  <c r="BH10" i="53"/>
  <c r="BI10" i="53"/>
  <c r="BJ10" i="53"/>
  <c r="BK10" i="53"/>
  <c r="BL10" i="53"/>
  <c r="BM10" i="53"/>
  <c r="BM59" i="53" s="1"/>
  <c r="BN10" i="53"/>
  <c r="BO10" i="53"/>
  <c r="BP10" i="53"/>
  <c r="BQ10" i="53"/>
  <c r="BR10" i="53"/>
  <c r="BS10" i="53"/>
  <c r="BT10" i="53"/>
  <c r="BU10" i="53"/>
  <c r="BU59" i="53" s="1"/>
  <c r="BV10" i="53"/>
  <c r="BW10" i="53"/>
  <c r="BX10" i="53"/>
  <c r="BY10" i="53"/>
  <c r="BZ10" i="53"/>
  <c r="CA10" i="53"/>
  <c r="CB10" i="53"/>
  <c r="CC10" i="53"/>
  <c r="CC59" i="53" s="1"/>
  <c r="CD10" i="53"/>
  <c r="CE10" i="53"/>
  <c r="CF10" i="53"/>
  <c r="CG10" i="53"/>
  <c r="CH10" i="53"/>
  <c r="CI10" i="53"/>
  <c r="CJ10" i="53"/>
  <c r="CK10" i="53"/>
  <c r="CK59" i="53" s="1"/>
  <c r="CL10" i="53"/>
  <c r="CM10" i="53"/>
  <c r="CN10" i="53"/>
  <c r="CO10" i="53"/>
  <c r="CP10" i="53"/>
  <c r="CQ10" i="53"/>
  <c r="CR10" i="53"/>
  <c r="CS10" i="53"/>
  <c r="CS59" i="53" s="1"/>
  <c r="CT10" i="53"/>
  <c r="CU10" i="53"/>
  <c r="CV10" i="53"/>
  <c r="CW10" i="53"/>
  <c r="CX10" i="53"/>
  <c r="CY10" i="53"/>
  <c r="CZ10" i="53"/>
  <c r="DA10" i="53"/>
  <c r="DA59" i="53" s="1"/>
  <c r="DB10" i="53"/>
  <c r="DC10" i="53"/>
  <c r="DD10" i="53"/>
  <c r="DE10" i="53"/>
  <c r="DF10" i="53"/>
  <c r="DG10" i="53"/>
  <c r="DH10" i="53"/>
  <c r="DI10" i="53"/>
  <c r="DI59" i="53" s="1"/>
  <c r="DJ10" i="53"/>
  <c r="DK10" i="53"/>
  <c r="DL10" i="53"/>
  <c r="DM10" i="53"/>
  <c r="DN10" i="53"/>
  <c r="DO10" i="53"/>
  <c r="DP10" i="53"/>
  <c r="DQ10" i="53"/>
  <c r="DQ59" i="53" s="1"/>
  <c r="DR10" i="53"/>
  <c r="DS10" i="53"/>
  <c r="DT10" i="53"/>
  <c r="DU10" i="53"/>
  <c r="DV10" i="53"/>
  <c r="DW10" i="53"/>
  <c r="DX10" i="53"/>
  <c r="DY10" i="53"/>
  <c r="DY59" i="53" s="1"/>
  <c r="DZ10" i="53"/>
  <c r="EA10" i="53"/>
  <c r="EB10" i="53"/>
  <c r="EC10" i="53"/>
  <c r="ED10" i="53"/>
  <c r="EE10" i="53"/>
  <c r="EF10" i="53"/>
  <c r="EG10" i="53"/>
  <c r="EG59" i="53" s="1"/>
  <c r="EH10" i="53"/>
  <c r="EI10" i="53"/>
  <c r="EJ10" i="53"/>
  <c r="EK10" i="53"/>
  <c r="EL10" i="53"/>
  <c r="EM10" i="53"/>
  <c r="EN10" i="53"/>
  <c r="EO10" i="53"/>
  <c r="EO59" i="53" s="1"/>
  <c r="EP10" i="53"/>
  <c r="EQ10" i="53"/>
  <c r="ER10" i="53"/>
  <c r="ES10" i="53"/>
  <c r="ET10" i="53"/>
  <c r="EU10" i="53"/>
  <c r="EV10" i="53"/>
  <c r="EW10" i="53"/>
  <c r="EW59" i="53" s="1"/>
  <c r="EX10" i="53"/>
  <c r="EY10" i="53"/>
  <c r="EZ10" i="53"/>
  <c r="FA10" i="53"/>
  <c r="FB10" i="53"/>
  <c r="FC10" i="53"/>
  <c r="FD10" i="53"/>
  <c r="FE10" i="53"/>
  <c r="FE59" i="53" s="1"/>
  <c r="FF10" i="53"/>
  <c r="FG10" i="53"/>
  <c r="FH10" i="53"/>
  <c r="FI10" i="53"/>
  <c r="FJ10" i="53"/>
  <c r="FK10" i="53"/>
  <c r="FL10" i="53"/>
  <c r="FM10" i="53"/>
  <c r="FM59" i="53" s="1"/>
  <c r="FN10" i="53"/>
  <c r="FO10" i="53"/>
  <c r="I11" i="53"/>
  <c r="J11" i="53"/>
  <c r="K11" i="53"/>
  <c r="L11" i="53"/>
  <c r="M11" i="53"/>
  <c r="N11" i="53"/>
  <c r="N60" i="53" s="1"/>
  <c r="O11" i="53"/>
  <c r="P11" i="53"/>
  <c r="Q11" i="53"/>
  <c r="R11" i="53"/>
  <c r="S11" i="53"/>
  <c r="T11" i="53"/>
  <c r="U11" i="53"/>
  <c r="V11" i="53"/>
  <c r="V60" i="53" s="1"/>
  <c r="W11" i="53"/>
  <c r="X11" i="53"/>
  <c r="Y11" i="53"/>
  <c r="Z11" i="53"/>
  <c r="AA11" i="53"/>
  <c r="AB11" i="53"/>
  <c r="AC11" i="53"/>
  <c r="AD11" i="53"/>
  <c r="AD60" i="53" s="1"/>
  <c r="AE11" i="53"/>
  <c r="AF11" i="53"/>
  <c r="AG11" i="53"/>
  <c r="AH11" i="53"/>
  <c r="AI11" i="53"/>
  <c r="AJ11" i="53"/>
  <c r="AK11" i="53"/>
  <c r="AL11" i="53"/>
  <c r="AL60" i="53" s="1"/>
  <c r="AM11" i="53"/>
  <c r="AN11" i="53"/>
  <c r="AO11" i="53"/>
  <c r="AP11" i="53"/>
  <c r="AQ11" i="53"/>
  <c r="AR11" i="53"/>
  <c r="AS11" i="53"/>
  <c r="AT11" i="53"/>
  <c r="AT60" i="53" s="1"/>
  <c r="AU11" i="53"/>
  <c r="AV11" i="53"/>
  <c r="AW11" i="53"/>
  <c r="AX11" i="53"/>
  <c r="AY11" i="53"/>
  <c r="AZ11" i="53"/>
  <c r="BA11" i="53"/>
  <c r="BB11" i="53"/>
  <c r="BB60" i="53" s="1"/>
  <c r="BC11" i="53"/>
  <c r="BD11" i="53"/>
  <c r="BE11" i="53"/>
  <c r="BF11" i="53"/>
  <c r="BG11" i="53"/>
  <c r="BH11" i="53"/>
  <c r="BI11" i="53"/>
  <c r="BJ11" i="53"/>
  <c r="BJ60" i="53" s="1"/>
  <c r="BK11" i="53"/>
  <c r="BL11" i="53"/>
  <c r="BM11" i="53"/>
  <c r="BN11" i="53"/>
  <c r="BO11" i="53"/>
  <c r="BP11" i="53"/>
  <c r="BQ11" i="53"/>
  <c r="BR11" i="53"/>
  <c r="BR60" i="53" s="1"/>
  <c r="BS11" i="53"/>
  <c r="BT11" i="53"/>
  <c r="BU11" i="53"/>
  <c r="BV11" i="53"/>
  <c r="BW11" i="53"/>
  <c r="BX11" i="53"/>
  <c r="BY11" i="53"/>
  <c r="BZ11" i="53"/>
  <c r="BZ60" i="53" s="1"/>
  <c r="CA11" i="53"/>
  <c r="CB11" i="53"/>
  <c r="CC11" i="53"/>
  <c r="CD11" i="53"/>
  <c r="CE11" i="53"/>
  <c r="CF11" i="53"/>
  <c r="CG11" i="53"/>
  <c r="CH11" i="53"/>
  <c r="CH60" i="53" s="1"/>
  <c r="CI11" i="53"/>
  <c r="CJ11" i="53"/>
  <c r="CK11" i="53"/>
  <c r="CL11" i="53"/>
  <c r="CM11" i="53"/>
  <c r="CN11" i="53"/>
  <c r="CO11" i="53"/>
  <c r="CP11" i="53"/>
  <c r="CP60" i="53" s="1"/>
  <c r="CQ11" i="53"/>
  <c r="CR11" i="53"/>
  <c r="CS11" i="53"/>
  <c r="CT11" i="53"/>
  <c r="CU11" i="53"/>
  <c r="CV11" i="53"/>
  <c r="CW11" i="53"/>
  <c r="CX11" i="53"/>
  <c r="CX60" i="53" s="1"/>
  <c r="CY11" i="53"/>
  <c r="CZ11" i="53"/>
  <c r="DA11" i="53"/>
  <c r="DB11" i="53"/>
  <c r="DC11" i="53"/>
  <c r="DD11" i="53"/>
  <c r="DE11" i="53"/>
  <c r="DF11" i="53"/>
  <c r="DF60" i="53" s="1"/>
  <c r="DG11" i="53"/>
  <c r="DH11" i="53"/>
  <c r="DI11" i="53"/>
  <c r="DJ11" i="53"/>
  <c r="DK11" i="53"/>
  <c r="DL11" i="53"/>
  <c r="DM11" i="53"/>
  <c r="DN11" i="53"/>
  <c r="DN60" i="53" s="1"/>
  <c r="DO11" i="53"/>
  <c r="DP11" i="53"/>
  <c r="DQ11" i="53"/>
  <c r="DR11" i="53"/>
  <c r="DS11" i="53"/>
  <c r="DT11" i="53"/>
  <c r="DU11" i="53"/>
  <c r="DV11" i="53"/>
  <c r="DV60" i="53" s="1"/>
  <c r="DW11" i="53"/>
  <c r="DX11" i="53"/>
  <c r="DY11" i="53"/>
  <c r="DZ11" i="53"/>
  <c r="EA11" i="53"/>
  <c r="EB11" i="53"/>
  <c r="EC11" i="53"/>
  <c r="ED11" i="53"/>
  <c r="ED60" i="53" s="1"/>
  <c r="EE11" i="53"/>
  <c r="EF11" i="53"/>
  <c r="EG11" i="53"/>
  <c r="EH11" i="53"/>
  <c r="EI11" i="53"/>
  <c r="EJ11" i="53"/>
  <c r="EK11" i="53"/>
  <c r="EL11" i="53"/>
  <c r="EL60" i="53" s="1"/>
  <c r="EM11" i="53"/>
  <c r="EN11" i="53"/>
  <c r="EO11" i="53"/>
  <c r="EP11" i="53"/>
  <c r="EQ11" i="53"/>
  <c r="ER11" i="53"/>
  <c r="ES11" i="53"/>
  <c r="ET11" i="53"/>
  <c r="ET60" i="53" s="1"/>
  <c r="EU11" i="53"/>
  <c r="EV11" i="53"/>
  <c r="EW11" i="53"/>
  <c r="EX11" i="53"/>
  <c r="EY11" i="53"/>
  <c r="EZ11" i="53"/>
  <c r="FA11" i="53"/>
  <c r="FB11" i="53"/>
  <c r="FB60" i="53" s="1"/>
  <c r="FC11" i="53"/>
  <c r="FD11" i="53"/>
  <c r="FE11" i="53"/>
  <c r="FF11" i="53"/>
  <c r="FG11" i="53"/>
  <c r="FH11" i="53"/>
  <c r="FI11" i="53"/>
  <c r="FJ11" i="53"/>
  <c r="FJ60" i="53" s="1"/>
  <c r="FK11" i="53"/>
  <c r="FL11" i="53"/>
  <c r="FM11" i="53"/>
  <c r="FN11" i="53"/>
  <c r="FO11" i="53"/>
  <c r="I12" i="53"/>
  <c r="J12" i="53"/>
  <c r="K12" i="53"/>
  <c r="L12" i="53"/>
  <c r="M12" i="53"/>
  <c r="N12" i="53"/>
  <c r="O12" i="53"/>
  <c r="P12" i="53"/>
  <c r="Q12" i="53"/>
  <c r="R12" i="53"/>
  <c r="S12" i="53"/>
  <c r="T12" i="53"/>
  <c r="U12" i="53"/>
  <c r="V12" i="53"/>
  <c r="W12" i="53"/>
  <c r="X12" i="53"/>
  <c r="Y12" i="53"/>
  <c r="Z12" i="53"/>
  <c r="AA12" i="53"/>
  <c r="AB12" i="53"/>
  <c r="AC12" i="53"/>
  <c r="AD12" i="53"/>
  <c r="AE12" i="53"/>
  <c r="AF12" i="53"/>
  <c r="AG12" i="53"/>
  <c r="AH12" i="53"/>
  <c r="AI12" i="53"/>
  <c r="AJ12" i="53"/>
  <c r="AK12" i="53"/>
  <c r="AL12" i="53"/>
  <c r="AM12" i="53"/>
  <c r="AN12" i="53"/>
  <c r="AO12" i="53"/>
  <c r="AP12" i="53"/>
  <c r="AQ12" i="53"/>
  <c r="AR12" i="53"/>
  <c r="AS12" i="53"/>
  <c r="AT12" i="53"/>
  <c r="AU12" i="53"/>
  <c r="AV12" i="53"/>
  <c r="AW12" i="53"/>
  <c r="AX12" i="53"/>
  <c r="AY12" i="53"/>
  <c r="AZ12" i="53"/>
  <c r="BA12" i="53"/>
  <c r="BB12" i="53"/>
  <c r="BC12" i="53"/>
  <c r="BD12" i="53"/>
  <c r="BE12" i="53"/>
  <c r="BF12" i="53"/>
  <c r="BG12" i="53"/>
  <c r="BH12" i="53"/>
  <c r="BI12" i="53"/>
  <c r="BJ12" i="53"/>
  <c r="BK12" i="53"/>
  <c r="BL12" i="53"/>
  <c r="BM12" i="53"/>
  <c r="BN12" i="53"/>
  <c r="BO12" i="53"/>
  <c r="BP12" i="53"/>
  <c r="BQ12" i="53"/>
  <c r="BR12" i="53"/>
  <c r="BS12" i="53"/>
  <c r="BT12" i="53"/>
  <c r="BU12" i="53"/>
  <c r="BV12" i="53"/>
  <c r="BW12" i="53"/>
  <c r="BX12" i="53"/>
  <c r="BY12" i="53"/>
  <c r="BZ12" i="53"/>
  <c r="CA12" i="53"/>
  <c r="CB12" i="53"/>
  <c r="CC12" i="53"/>
  <c r="CD12" i="53"/>
  <c r="CE12" i="53"/>
  <c r="CF12" i="53"/>
  <c r="CG12" i="53"/>
  <c r="CH12" i="53"/>
  <c r="CI12" i="53"/>
  <c r="CJ12" i="53"/>
  <c r="CK12" i="53"/>
  <c r="CL12" i="53"/>
  <c r="CM12" i="53"/>
  <c r="CN12" i="53"/>
  <c r="CO12" i="53"/>
  <c r="CP12" i="53"/>
  <c r="CQ12" i="53"/>
  <c r="CR12" i="53"/>
  <c r="CS12" i="53"/>
  <c r="CT12" i="53"/>
  <c r="CU12" i="53"/>
  <c r="CV12" i="53"/>
  <c r="CW12" i="53"/>
  <c r="CX12" i="53"/>
  <c r="CY12" i="53"/>
  <c r="CZ12" i="53"/>
  <c r="DA12" i="53"/>
  <c r="DB12" i="53"/>
  <c r="DC12" i="53"/>
  <c r="DD12" i="53"/>
  <c r="DE12" i="53"/>
  <c r="DF12" i="53"/>
  <c r="DG12" i="53"/>
  <c r="DH12" i="53"/>
  <c r="DI12" i="53"/>
  <c r="DJ12" i="53"/>
  <c r="DK12" i="53"/>
  <c r="DL12" i="53"/>
  <c r="DM12" i="53"/>
  <c r="DN12" i="53"/>
  <c r="DO12" i="53"/>
  <c r="DP12" i="53"/>
  <c r="DQ12" i="53"/>
  <c r="DR12" i="53"/>
  <c r="DS12" i="53"/>
  <c r="DT12" i="53"/>
  <c r="DU12" i="53"/>
  <c r="DV12" i="53"/>
  <c r="DW12" i="53"/>
  <c r="DX12" i="53"/>
  <c r="DY12" i="53"/>
  <c r="DZ12" i="53"/>
  <c r="EA12" i="53"/>
  <c r="EB12" i="53"/>
  <c r="EC12" i="53"/>
  <c r="ED12" i="53"/>
  <c r="EE12" i="53"/>
  <c r="EF12" i="53"/>
  <c r="EG12" i="53"/>
  <c r="EH12" i="53"/>
  <c r="EI12" i="53"/>
  <c r="EJ12" i="53"/>
  <c r="EK12" i="53"/>
  <c r="EL12" i="53"/>
  <c r="EM12" i="53"/>
  <c r="EN12" i="53"/>
  <c r="EO12" i="53"/>
  <c r="EP12" i="53"/>
  <c r="EQ12" i="53"/>
  <c r="ER12" i="53"/>
  <c r="ES12" i="53"/>
  <c r="ET12" i="53"/>
  <c r="EU12" i="53"/>
  <c r="EV12" i="53"/>
  <c r="EW12" i="53"/>
  <c r="EX12" i="53"/>
  <c r="EY12" i="53"/>
  <c r="EZ12" i="53"/>
  <c r="FA12" i="53"/>
  <c r="FB12" i="53"/>
  <c r="FC12" i="53"/>
  <c r="FD12" i="53"/>
  <c r="FE12" i="53"/>
  <c r="FF12" i="53"/>
  <c r="FG12" i="53"/>
  <c r="FH12" i="53"/>
  <c r="FI12" i="53"/>
  <c r="FJ12" i="53"/>
  <c r="FK12" i="53"/>
  <c r="FL12" i="53"/>
  <c r="FM12" i="53"/>
  <c r="FN12" i="53"/>
  <c r="FO12" i="53"/>
  <c r="I13" i="53"/>
  <c r="J13" i="53"/>
  <c r="K13" i="53"/>
  <c r="L13" i="53"/>
  <c r="M13" i="53"/>
  <c r="N13" i="53"/>
  <c r="O13" i="53"/>
  <c r="P13" i="53"/>
  <c r="Q13" i="53"/>
  <c r="R13" i="53"/>
  <c r="S13" i="53"/>
  <c r="T13" i="53"/>
  <c r="U13" i="53"/>
  <c r="V13" i="53"/>
  <c r="W13" i="53"/>
  <c r="X13" i="53"/>
  <c r="Y13" i="53"/>
  <c r="Z13" i="53"/>
  <c r="AA13" i="53"/>
  <c r="AB13" i="53"/>
  <c r="AC13" i="53"/>
  <c r="AD13" i="53"/>
  <c r="AE13" i="53"/>
  <c r="AF13" i="53"/>
  <c r="AG13" i="53"/>
  <c r="AH13" i="53"/>
  <c r="AI13" i="53"/>
  <c r="AJ13" i="53"/>
  <c r="AK13" i="53"/>
  <c r="AL13" i="53"/>
  <c r="AM13" i="53"/>
  <c r="AN13" i="53"/>
  <c r="AO13" i="53"/>
  <c r="AP13" i="53"/>
  <c r="AQ13" i="53"/>
  <c r="AR13" i="53"/>
  <c r="AS13" i="53"/>
  <c r="AT13" i="53"/>
  <c r="AU13" i="53"/>
  <c r="AV13" i="53"/>
  <c r="AW13" i="53"/>
  <c r="AX13" i="53"/>
  <c r="AY13" i="53"/>
  <c r="AZ13" i="53"/>
  <c r="BA13" i="53"/>
  <c r="BB13" i="53"/>
  <c r="BC13" i="53"/>
  <c r="BD13" i="53"/>
  <c r="BE13" i="53"/>
  <c r="BF13" i="53"/>
  <c r="BG13" i="53"/>
  <c r="BH13" i="53"/>
  <c r="BI13" i="53"/>
  <c r="BJ13" i="53"/>
  <c r="BK13" i="53"/>
  <c r="BL13" i="53"/>
  <c r="BM13" i="53"/>
  <c r="BN13" i="53"/>
  <c r="BO13" i="53"/>
  <c r="BP13" i="53"/>
  <c r="BQ13" i="53"/>
  <c r="BR13" i="53"/>
  <c r="BS13" i="53"/>
  <c r="BT13" i="53"/>
  <c r="BU13" i="53"/>
  <c r="BV13" i="53"/>
  <c r="BW13" i="53"/>
  <c r="BX13" i="53"/>
  <c r="BY13" i="53"/>
  <c r="BZ13" i="53"/>
  <c r="CA13" i="53"/>
  <c r="CB13" i="53"/>
  <c r="CC13" i="53"/>
  <c r="CD13" i="53"/>
  <c r="CE13" i="53"/>
  <c r="CF13" i="53"/>
  <c r="CG13" i="53"/>
  <c r="CH13" i="53"/>
  <c r="CI13" i="53"/>
  <c r="CJ13" i="53"/>
  <c r="CK13" i="53"/>
  <c r="CL13" i="53"/>
  <c r="CM13" i="53"/>
  <c r="CN13" i="53"/>
  <c r="CO13" i="53"/>
  <c r="CP13" i="53"/>
  <c r="CQ13" i="53"/>
  <c r="CR13" i="53"/>
  <c r="CS13" i="53"/>
  <c r="CT13" i="53"/>
  <c r="CU13" i="53"/>
  <c r="CV13" i="53"/>
  <c r="CW13" i="53"/>
  <c r="CX13" i="53"/>
  <c r="CY13" i="53"/>
  <c r="CZ13" i="53"/>
  <c r="DA13" i="53"/>
  <c r="DB13" i="53"/>
  <c r="DC13" i="53"/>
  <c r="DD13" i="53"/>
  <c r="DE13" i="53"/>
  <c r="DF13" i="53"/>
  <c r="DG13" i="53"/>
  <c r="DH13" i="53"/>
  <c r="DI13" i="53"/>
  <c r="DJ13" i="53"/>
  <c r="DK13" i="53"/>
  <c r="DL13" i="53"/>
  <c r="DM13" i="53"/>
  <c r="DN13" i="53"/>
  <c r="DO13" i="53"/>
  <c r="DP13" i="53"/>
  <c r="DQ13" i="53"/>
  <c r="DR13" i="53"/>
  <c r="DS13" i="53"/>
  <c r="DT13" i="53"/>
  <c r="DU13" i="53"/>
  <c r="DV13" i="53"/>
  <c r="DW13" i="53"/>
  <c r="DX13" i="53"/>
  <c r="DY13" i="53"/>
  <c r="DZ13" i="53"/>
  <c r="EA13" i="53"/>
  <c r="EB13" i="53"/>
  <c r="EC13" i="53"/>
  <c r="ED13" i="53"/>
  <c r="EE13" i="53"/>
  <c r="EF13" i="53"/>
  <c r="EG13" i="53"/>
  <c r="EH13" i="53"/>
  <c r="EI13" i="53"/>
  <c r="EJ13" i="53"/>
  <c r="EK13" i="53"/>
  <c r="EL13" i="53"/>
  <c r="EM13" i="53"/>
  <c r="EN13" i="53"/>
  <c r="EO13" i="53"/>
  <c r="EP13" i="53"/>
  <c r="EQ13" i="53"/>
  <c r="ER13" i="53"/>
  <c r="ES13" i="53"/>
  <c r="ET13" i="53"/>
  <c r="EU13" i="53"/>
  <c r="EV13" i="53"/>
  <c r="EW13" i="53"/>
  <c r="EX13" i="53"/>
  <c r="EY13" i="53"/>
  <c r="EZ13" i="53"/>
  <c r="FA13" i="53"/>
  <c r="FB13" i="53"/>
  <c r="FC13" i="53"/>
  <c r="FD13" i="53"/>
  <c r="FE13" i="53"/>
  <c r="FF13" i="53"/>
  <c r="FG13" i="53"/>
  <c r="FH13" i="53"/>
  <c r="FI13" i="53"/>
  <c r="FJ13" i="53"/>
  <c r="FK13" i="53"/>
  <c r="FL13" i="53"/>
  <c r="FM13" i="53"/>
  <c r="FN13" i="53"/>
  <c r="FO13" i="53"/>
  <c r="I14" i="53"/>
  <c r="J14" i="53"/>
  <c r="K14" i="53"/>
  <c r="L14" i="53"/>
  <c r="M14" i="53"/>
  <c r="N14" i="53"/>
  <c r="O14" i="53"/>
  <c r="P14" i="53"/>
  <c r="Q14" i="53"/>
  <c r="R14" i="53"/>
  <c r="S14" i="53"/>
  <c r="T14" i="53"/>
  <c r="U14" i="53"/>
  <c r="V14" i="53"/>
  <c r="W14" i="53"/>
  <c r="X14" i="53"/>
  <c r="Y14" i="53"/>
  <c r="Z14" i="53"/>
  <c r="AA14" i="53"/>
  <c r="AB14" i="53"/>
  <c r="AC14" i="53"/>
  <c r="AD14" i="53"/>
  <c r="AE14" i="53"/>
  <c r="AF14" i="53"/>
  <c r="AG14" i="53"/>
  <c r="AH14" i="53"/>
  <c r="AI14" i="53"/>
  <c r="AJ14" i="53"/>
  <c r="AK14" i="53"/>
  <c r="AL14" i="53"/>
  <c r="AM14" i="53"/>
  <c r="AN14" i="53"/>
  <c r="AO14" i="53"/>
  <c r="AP14" i="53"/>
  <c r="AQ14" i="53"/>
  <c r="AR14" i="53"/>
  <c r="AS14" i="53"/>
  <c r="AT14" i="53"/>
  <c r="AU14" i="53"/>
  <c r="AV14" i="53"/>
  <c r="AW14" i="53"/>
  <c r="AX14" i="53"/>
  <c r="AY14" i="53"/>
  <c r="AZ14" i="53"/>
  <c r="BA14" i="53"/>
  <c r="BB14" i="53"/>
  <c r="BC14" i="53"/>
  <c r="BD14" i="53"/>
  <c r="BE14" i="53"/>
  <c r="BF14" i="53"/>
  <c r="BG14" i="53"/>
  <c r="BH14" i="53"/>
  <c r="BI14" i="53"/>
  <c r="BJ14" i="53"/>
  <c r="BK14" i="53"/>
  <c r="BL14" i="53"/>
  <c r="BM14" i="53"/>
  <c r="BN14" i="53"/>
  <c r="BO14" i="53"/>
  <c r="BP14" i="53"/>
  <c r="BQ14" i="53"/>
  <c r="BR14" i="53"/>
  <c r="BS14" i="53"/>
  <c r="BT14" i="53"/>
  <c r="BU14" i="53"/>
  <c r="BV14" i="53"/>
  <c r="BW14" i="53"/>
  <c r="BX14" i="53"/>
  <c r="BY14" i="53"/>
  <c r="BZ14" i="53"/>
  <c r="CA14" i="53"/>
  <c r="CB14" i="53"/>
  <c r="CC14" i="53"/>
  <c r="CD14" i="53"/>
  <c r="CE14" i="53"/>
  <c r="CF14" i="53"/>
  <c r="CG14" i="53"/>
  <c r="CH14" i="53"/>
  <c r="CI14" i="53"/>
  <c r="CJ14" i="53"/>
  <c r="CK14" i="53"/>
  <c r="CL14" i="53"/>
  <c r="CM14" i="53"/>
  <c r="CN14" i="53"/>
  <c r="CO14" i="53"/>
  <c r="CP14" i="53"/>
  <c r="CQ14" i="53"/>
  <c r="CR14" i="53"/>
  <c r="CS14" i="53"/>
  <c r="CT14" i="53"/>
  <c r="CU14" i="53"/>
  <c r="CV14" i="53"/>
  <c r="CW14" i="53"/>
  <c r="CX14" i="53"/>
  <c r="CY14" i="53"/>
  <c r="CZ14" i="53"/>
  <c r="DA14" i="53"/>
  <c r="DB14" i="53"/>
  <c r="DC14" i="53"/>
  <c r="DD14" i="53"/>
  <c r="DE14" i="53"/>
  <c r="DF14" i="53"/>
  <c r="DG14" i="53"/>
  <c r="DH14" i="53"/>
  <c r="DI14" i="53"/>
  <c r="DJ14" i="53"/>
  <c r="DK14" i="53"/>
  <c r="DL14" i="53"/>
  <c r="DM14" i="53"/>
  <c r="DN14" i="53"/>
  <c r="DO14" i="53"/>
  <c r="DP14" i="53"/>
  <c r="DQ14" i="53"/>
  <c r="DR14" i="53"/>
  <c r="DS14" i="53"/>
  <c r="DT14" i="53"/>
  <c r="DU14" i="53"/>
  <c r="DV14" i="53"/>
  <c r="DW14" i="53"/>
  <c r="DX14" i="53"/>
  <c r="DY14" i="53"/>
  <c r="DZ14" i="53"/>
  <c r="EA14" i="53"/>
  <c r="EB14" i="53"/>
  <c r="EC14" i="53"/>
  <c r="ED14" i="53"/>
  <c r="EE14" i="53"/>
  <c r="EF14" i="53"/>
  <c r="EG14" i="53"/>
  <c r="EH14" i="53"/>
  <c r="EI14" i="53"/>
  <c r="EJ14" i="53"/>
  <c r="EK14" i="53"/>
  <c r="EL14" i="53"/>
  <c r="EM14" i="53"/>
  <c r="EN14" i="53"/>
  <c r="EO14" i="53"/>
  <c r="EP14" i="53"/>
  <c r="EQ14" i="53"/>
  <c r="ER14" i="53"/>
  <c r="ES14" i="53"/>
  <c r="ET14" i="53"/>
  <c r="EU14" i="53"/>
  <c r="EV14" i="53"/>
  <c r="EW14" i="53"/>
  <c r="EX14" i="53"/>
  <c r="EY14" i="53"/>
  <c r="EZ14" i="53"/>
  <c r="FA14" i="53"/>
  <c r="FB14" i="53"/>
  <c r="FC14" i="53"/>
  <c r="FD14" i="53"/>
  <c r="FE14" i="53"/>
  <c r="FF14" i="53"/>
  <c r="FG14" i="53"/>
  <c r="FH14" i="53"/>
  <c r="FI14" i="53"/>
  <c r="FJ14" i="53"/>
  <c r="FK14" i="53"/>
  <c r="FL14" i="53"/>
  <c r="FM14" i="53"/>
  <c r="FN14" i="53"/>
  <c r="FO14" i="53"/>
  <c r="I15" i="53"/>
  <c r="J15" i="53"/>
  <c r="K15" i="53"/>
  <c r="L15" i="53"/>
  <c r="M15" i="53"/>
  <c r="N15" i="53"/>
  <c r="O15" i="53"/>
  <c r="P15" i="53"/>
  <c r="Q15" i="53"/>
  <c r="R15" i="53"/>
  <c r="S15" i="53"/>
  <c r="T15" i="53"/>
  <c r="U15" i="53"/>
  <c r="V15" i="53"/>
  <c r="W15" i="53"/>
  <c r="X15" i="53"/>
  <c r="Y15" i="53"/>
  <c r="Z15" i="53"/>
  <c r="AA15" i="53"/>
  <c r="AB15" i="53"/>
  <c r="AC15" i="53"/>
  <c r="AD15" i="53"/>
  <c r="AE15" i="53"/>
  <c r="AF15" i="53"/>
  <c r="AG15" i="53"/>
  <c r="AH15" i="53"/>
  <c r="AI15" i="53"/>
  <c r="AJ15" i="53"/>
  <c r="AK15" i="53"/>
  <c r="AL15" i="53"/>
  <c r="AM15" i="53"/>
  <c r="AN15" i="53"/>
  <c r="AO15" i="53"/>
  <c r="AP15" i="53"/>
  <c r="AQ15" i="53"/>
  <c r="AR15" i="53"/>
  <c r="AS15" i="53"/>
  <c r="AT15" i="53"/>
  <c r="AU15" i="53"/>
  <c r="AV15" i="53"/>
  <c r="AW15" i="53"/>
  <c r="AX15" i="53"/>
  <c r="AY15" i="53"/>
  <c r="AZ15" i="53"/>
  <c r="BA15" i="53"/>
  <c r="BB15" i="53"/>
  <c r="BC15" i="53"/>
  <c r="BD15" i="53"/>
  <c r="BE15" i="53"/>
  <c r="BF15" i="53"/>
  <c r="BG15" i="53"/>
  <c r="BH15" i="53"/>
  <c r="BI15" i="53"/>
  <c r="BJ15" i="53"/>
  <c r="BK15" i="53"/>
  <c r="BL15" i="53"/>
  <c r="BM15" i="53"/>
  <c r="BN15" i="53"/>
  <c r="BO15" i="53"/>
  <c r="BP15" i="53"/>
  <c r="BQ15" i="53"/>
  <c r="BR15" i="53"/>
  <c r="BS15" i="53"/>
  <c r="BT15" i="53"/>
  <c r="BU15" i="53"/>
  <c r="BV15" i="53"/>
  <c r="BW15" i="53"/>
  <c r="BX15" i="53"/>
  <c r="BY15" i="53"/>
  <c r="BZ15" i="53"/>
  <c r="CA15" i="53"/>
  <c r="CB15" i="53"/>
  <c r="CC15" i="53"/>
  <c r="CD15" i="53"/>
  <c r="CE15" i="53"/>
  <c r="CF15" i="53"/>
  <c r="CG15" i="53"/>
  <c r="CH15" i="53"/>
  <c r="CI15" i="53"/>
  <c r="CJ15" i="53"/>
  <c r="CK15" i="53"/>
  <c r="CL15" i="53"/>
  <c r="CM15" i="53"/>
  <c r="CN15" i="53"/>
  <c r="CO15" i="53"/>
  <c r="CP15" i="53"/>
  <c r="CQ15" i="53"/>
  <c r="CR15" i="53"/>
  <c r="CS15" i="53"/>
  <c r="CT15" i="53"/>
  <c r="CU15" i="53"/>
  <c r="CV15" i="53"/>
  <c r="CW15" i="53"/>
  <c r="CX15" i="53"/>
  <c r="CY15" i="53"/>
  <c r="CZ15" i="53"/>
  <c r="DA15" i="53"/>
  <c r="DB15" i="53"/>
  <c r="DC15" i="53"/>
  <c r="DD15" i="53"/>
  <c r="DE15" i="53"/>
  <c r="DF15" i="53"/>
  <c r="DG15" i="53"/>
  <c r="DH15" i="53"/>
  <c r="DI15" i="53"/>
  <c r="DJ15" i="53"/>
  <c r="DK15" i="53"/>
  <c r="DL15" i="53"/>
  <c r="DM15" i="53"/>
  <c r="DN15" i="53"/>
  <c r="DO15" i="53"/>
  <c r="DP15" i="53"/>
  <c r="DQ15" i="53"/>
  <c r="DR15" i="53"/>
  <c r="DS15" i="53"/>
  <c r="DT15" i="53"/>
  <c r="DU15" i="53"/>
  <c r="DV15" i="53"/>
  <c r="DW15" i="53"/>
  <c r="DX15" i="53"/>
  <c r="DY15" i="53"/>
  <c r="DZ15" i="53"/>
  <c r="EA15" i="53"/>
  <c r="EB15" i="53"/>
  <c r="EC15" i="53"/>
  <c r="ED15" i="53"/>
  <c r="EE15" i="53"/>
  <c r="EF15" i="53"/>
  <c r="EG15" i="53"/>
  <c r="EH15" i="53"/>
  <c r="EI15" i="53"/>
  <c r="EJ15" i="53"/>
  <c r="EK15" i="53"/>
  <c r="EL15" i="53"/>
  <c r="EM15" i="53"/>
  <c r="EN15" i="53"/>
  <c r="EO15" i="53"/>
  <c r="EP15" i="53"/>
  <c r="EQ15" i="53"/>
  <c r="ER15" i="53"/>
  <c r="ES15" i="53"/>
  <c r="ET15" i="53"/>
  <c r="EU15" i="53"/>
  <c r="EV15" i="53"/>
  <c r="EW15" i="53"/>
  <c r="EX15" i="53"/>
  <c r="EY15" i="53"/>
  <c r="EZ15" i="53"/>
  <c r="FA15" i="53"/>
  <c r="FB15" i="53"/>
  <c r="FC15" i="53"/>
  <c r="FD15" i="53"/>
  <c r="FE15" i="53"/>
  <c r="FF15" i="53"/>
  <c r="FG15" i="53"/>
  <c r="FH15" i="53"/>
  <c r="FI15" i="53"/>
  <c r="FJ15" i="53"/>
  <c r="FK15" i="53"/>
  <c r="FL15" i="53"/>
  <c r="FM15" i="53"/>
  <c r="FN15" i="53"/>
  <c r="FO15" i="53"/>
  <c r="I16" i="53"/>
  <c r="J16" i="53"/>
  <c r="K16" i="53"/>
  <c r="L16" i="53"/>
  <c r="M16" i="53"/>
  <c r="N16" i="53"/>
  <c r="O16" i="53"/>
  <c r="P16" i="53"/>
  <c r="Q16" i="53"/>
  <c r="R16" i="53"/>
  <c r="S16" i="53"/>
  <c r="T16" i="53"/>
  <c r="U16" i="53"/>
  <c r="V16" i="53"/>
  <c r="W16" i="53"/>
  <c r="X16" i="53"/>
  <c r="Y16" i="53"/>
  <c r="Z16" i="53"/>
  <c r="AA16" i="53"/>
  <c r="AB16" i="53"/>
  <c r="AC16" i="53"/>
  <c r="AD16" i="53"/>
  <c r="AE16" i="53"/>
  <c r="AF16" i="53"/>
  <c r="AG16" i="53"/>
  <c r="AH16" i="53"/>
  <c r="AI16" i="53"/>
  <c r="AJ16" i="53"/>
  <c r="AK16" i="53"/>
  <c r="AL16" i="53"/>
  <c r="AM16" i="53"/>
  <c r="AN16" i="53"/>
  <c r="AO16" i="53"/>
  <c r="AP16" i="53"/>
  <c r="AQ16" i="53"/>
  <c r="AR16" i="53"/>
  <c r="AS16" i="53"/>
  <c r="AT16" i="53"/>
  <c r="AU16" i="53"/>
  <c r="AV16" i="53"/>
  <c r="AW16" i="53"/>
  <c r="AX16" i="53"/>
  <c r="AY16" i="53"/>
  <c r="AZ16" i="53"/>
  <c r="BA16" i="53"/>
  <c r="BB16" i="53"/>
  <c r="BC16" i="53"/>
  <c r="BD16" i="53"/>
  <c r="BE16" i="53"/>
  <c r="BF16" i="53"/>
  <c r="BG16" i="53"/>
  <c r="BH16" i="53"/>
  <c r="BI16" i="53"/>
  <c r="BJ16" i="53"/>
  <c r="BK16" i="53"/>
  <c r="BL16" i="53"/>
  <c r="BM16" i="53"/>
  <c r="BN16" i="53"/>
  <c r="BO16" i="53"/>
  <c r="BP16" i="53"/>
  <c r="BQ16" i="53"/>
  <c r="BR16" i="53"/>
  <c r="BS16" i="53"/>
  <c r="BT16" i="53"/>
  <c r="BU16" i="53"/>
  <c r="BV16" i="53"/>
  <c r="BW16" i="53"/>
  <c r="BX16" i="53"/>
  <c r="BY16" i="53"/>
  <c r="BZ16" i="53"/>
  <c r="CA16" i="53"/>
  <c r="CB16" i="53"/>
  <c r="CC16" i="53"/>
  <c r="CD16" i="53"/>
  <c r="CE16" i="53"/>
  <c r="CF16" i="53"/>
  <c r="CG16" i="53"/>
  <c r="CH16" i="53"/>
  <c r="CI16" i="53"/>
  <c r="CJ16" i="53"/>
  <c r="CK16" i="53"/>
  <c r="CL16" i="53"/>
  <c r="CM16" i="53"/>
  <c r="CN16" i="53"/>
  <c r="CO16" i="53"/>
  <c r="CP16" i="53"/>
  <c r="CQ16" i="53"/>
  <c r="CR16" i="53"/>
  <c r="CS16" i="53"/>
  <c r="CT16" i="53"/>
  <c r="CU16" i="53"/>
  <c r="CV16" i="53"/>
  <c r="CW16" i="53"/>
  <c r="CX16" i="53"/>
  <c r="CY16" i="53"/>
  <c r="CZ16" i="53"/>
  <c r="DA16" i="53"/>
  <c r="DB16" i="53"/>
  <c r="DC16" i="53"/>
  <c r="DD16" i="53"/>
  <c r="DE16" i="53"/>
  <c r="DF16" i="53"/>
  <c r="DG16" i="53"/>
  <c r="DH16" i="53"/>
  <c r="DI16" i="53"/>
  <c r="DJ16" i="53"/>
  <c r="DK16" i="53"/>
  <c r="DL16" i="53"/>
  <c r="DM16" i="53"/>
  <c r="DN16" i="53"/>
  <c r="DO16" i="53"/>
  <c r="DP16" i="53"/>
  <c r="DQ16" i="53"/>
  <c r="DR16" i="53"/>
  <c r="DS16" i="53"/>
  <c r="DT16" i="53"/>
  <c r="DU16" i="53"/>
  <c r="DV16" i="53"/>
  <c r="DW16" i="53"/>
  <c r="DX16" i="53"/>
  <c r="DY16" i="53"/>
  <c r="DZ16" i="53"/>
  <c r="EA16" i="53"/>
  <c r="EB16" i="53"/>
  <c r="EC16" i="53"/>
  <c r="ED16" i="53"/>
  <c r="EE16" i="53"/>
  <c r="EF16" i="53"/>
  <c r="EG16" i="53"/>
  <c r="EH16" i="53"/>
  <c r="EI16" i="53"/>
  <c r="EJ16" i="53"/>
  <c r="EK16" i="53"/>
  <c r="EL16" i="53"/>
  <c r="EM16" i="53"/>
  <c r="EN16" i="53"/>
  <c r="EO16" i="53"/>
  <c r="EP16" i="53"/>
  <c r="EQ16" i="53"/>
  <c r="ER16" i="53"/>
  <c r="ES16" i="53"/>
  <c r="ET16" i="53"/>
  <c r="EU16" i="53"/>
  <c r="EV16" i="53"/>
  <c r="EW16" i="53"/>
  <c r="EX16" i="53"/>
  <c r="EY16" i="53"/>
  <c r="EZ16" i="53"/>
  <c r="FA16" i="53"/>
  <c r="FB16" i="53"/>
  <c r="FC16" i="53"/>
  <c r="FD16" i="53"/>
  <c r="FE16" i="53"/>
  <c r="FF16" i="53"/>
  <c r="FG16" i="53"/>
  <c r="FH16" i="53"/>
  <c r="FI16" i="53"/>
  <c r="FJ16" i="53"/>
  <c r="FK16" i="53"/>
  <c r="FL16" i="53"/>
  <c r="FM16" i="53"/>
  <c r="FN16" i="53"/>
  <c r="FO16" i="53"/>
  <c r="I17" i="53"/>
  <c r="J17" i="53"/>
  <c r="K17" i="53"/>
  <c r="L17" i="53"/>
  <c r="M17" i="53"/>
  <c r="N17" i="53"/>
  <c r="O17" i="53"/>
  <c r="P17" i="53"/>
  <c r="Q17" i="53"/>
  <c r="R17" i="53"/>
  <c r="S17" i="53"/>
  <c r="T17" i="53"/>
  <c r="U17" i="53"/>
  <c r="V17" i="53"/>
  <c r="W17" i="53"/>
  <c r="X17" i="53"/>
  <c r="Y17" i="53"/>
  <c r="Z17" i="53"/>
  <c r="AA17" i="53"/>
  <c r="AB17" i="53"/>
  <c r="AC17" i="53"/>
  <c r="AD17" i="53"/>
  <c r="AE17" i="53"/>
  <c r="AF17" i="53"/>
  <c r="AG17" i="53"/>
  <c r="AH17" i="53"/>
  <c r="AI17" i="53"/>
  <c r="AJ17" i="53"/>
  <c r="AK17" i="53"/>
  <c r="AL17" i="53"/>
  <c r="AM17" i="53"/>
  <c r="AN17" i="53"/>
  <c r="AO17" i="53"/>
  <c r="AP17" i="53"/>
  <c r="AQ17" i="53"/>
  <c r="AR17" i="53"/>
  <c r="AS17" i="53"/>
  <c r="AT17" i="53"/>
  <c r="AU17" i="53"/>
  <c r="AV17" i="53"/>
  <c r="AW17" i="53"/>
  <c r="AX17" i="53"/>
  <c r="AY17" i="53"/>
  <c r="AZ17" i="53"/>
  <c r="BA17" i="53"/>
  <c r="BB17" i="53"/>
  <c r="BC17" i="53"/>
  <c r="BD17" i="53"/>
  <c r="BE17" i="53"/>
  <c r="BF17" i="53"/>
  <c r="BG17" i="53"/>
  <c r="BH17" i="53"/>
  <c r="BI17" i="53"/>
  <c r="BJ17" i="53"/>
  <c r="BK17" i="53"/>
  <c r="BL17" i="53"/>
  <c r="BM17" i="53"/>
  <c r="BN17" i="53"/>
  <c r="BO17" i="53"/>
  <c r="BP17" i="53"/>
  <c r="BQ17" i="53"/>
  <c r="BR17" i="53"/>
  <c r="BS17" i="53"/>
  <c r="BT17" i="53"/>
  <c r="BU17" i="53"/>
  <c r="BV17" i="53"/>
  <c r="BW17" i="53"/>
  <c r="BX17" i="53"/>
  <c r="BY17" i="53"/>
  <c r="BZ17" i="53"/>
  <c r="CA17" i="53"/>
  <c r="CB17" i="53"/>
  <c r="CC17" i="53"/>
  <c r="CD17" i="53"/>
  <c r="CE17" i="53"/>
  <c r="CF17" i="53"/>
  <c r="CG17" i="53"/>
  <c r="CH17" i="53"/>
  <c r="CI17" i="53"/>
  <c r="CJ17" i="53"/>
  <c r="CK17" i="53"/>
  <c r="CL17" i="53"/>
  <c r="CM17" i="53"/>
  <c r="CN17" i="53"/>
  <c r="CO17" i="53"/>
  <c r="CP17" i="53"/>
  <c r="CQ17" i="53"/>
  <c r="CR17" i="53"/>
  <c r="CS17" i="53"/>
  <c r="CT17" i="53"/>
  <c r="CU17" i="53"/>
  <c r="CV17" i="53"/>
  <c r="CW17" i="53"/>
  <c r="CX17" i="53"/>
  <c r="CY17" i="53"/>
  <c r="CZ17" i="53"/>
  <c r="DA17" i="53"/>
  <c r="DB17" i="53"/>
  <c r="DC17" i="53"/>
  <c r="DD17" i="53"/>
  <c r="DE17" i="53"/>
  <c r="DF17" i="53"/>
  <c r="DG17" i="53"/>
  <c r="DH17" i="53"/>
  <c r="DI17" i="53"/>
  <c r="DI66" i="53" s="1"/>
  <c r="DJ17" i="53"/>
  <c r="DK17" i="53"/>
  <c r="DL17" i="53"/>
  <c r="DM17" i="53"/>
  <c r="DN17" i="53"/>
  <c r="DO17" i="53"/>
  <c r="DP17" i="53"/>
  <c r="DQ17" i="53"/>
  <c r="DQ66" i="53" s="1"/>
  <c r="DR17" i="53"/>
  <c r="DS17" i="53"/>
  <c r="DT17" i="53"/>
  <c r="DU17" i="53"/>
  <c r="DV17" i="53"/>
  <c r="DW17" i="53"/>
  <c r="DX17" i="53"/>
  <c r="DY17" i="53"/>
  <c r="DY66" i="53" s="1"/>
  <c r="DZ17" i="53"/>
  <c r="EA17" i="53"/>
  <c r="EB17" i="53"/>
  <c r="EC17" i="53"/>
  <c r="ED17" i="53"/>
  <c r="EE17" i="53"/>
  <c r="EF17" i="53"/>
  <c r="EG17" i="53"/>
  <c r="EG66" i="53" s="1"/>
  <c r="EH17" i="53"/>
  <c r="EI17" i="53"/>
  <c r="EJ17" i="53"/>
  <c r="EK17" i="53"/>
  <c r="EL17" i="53"/>
  <c r="EM17" i="53"/>
  <c r="EN17" i="53"/>
  <c r="EO17" i="53"/>
  <c r="EO66" i="53" s="1"/>
  <c r="EP17" i="53"/>
  <c r="EQ17" i="53"/>
  <c r="ER17" i="53"/>
  <c r="ES17" i="53"/>
  <c r="ET17" i="53"/>
  <c r="EU17" i="53"/>
  <c r="EV17" i="53"/>
  <c r="EW17" i="53"/>
  <c r="EW66" i="53" s="1"/>
  <c r="EX17" i="53"/>
  <c r="EY17" i="53"/>
  <c r="EZ17" i="53"/>
  <c r="FA17" i="53"/>
  <c r="FB17" i="53"/>
  <c r="FC17" i="53"/>
  <c r="FD17" i="53"/>
  <c r="FE17" i="53"/>
  <c r="FE66" i="53" s="1"/>
  <c r="FF17" i="53"/>
  <c r="FG17" i="53"/>
  <c r="FH17" i="53"/>
  <c r="FI17" i="53"/>
  <c r="FJ17" i="53"/>
  <c r="FK17" i="53"/>
  <c r="FL17" i="53"/>
  <c r="FM17" i="53"/>
  <c r="FM66" i="53" s="1"/>
  <c r="FN17" i="53"/>
  <c r="FO17" i="53"/>
  <c r="I18" i="53"/>
  <c r="J18" i="53"/>
  <c r="K18" i="53"/>
  <c r="L18" i="53"/>
  <c r="M18" i="53"/>
  <c r="N18" i="53"/>
  <c r="O18" i="53"/>
  <c r="P18" i="53"/>
  <c r="Q18" i="53"/>
  <c r="R18" i="53"/>
  <c r="S18" i="53"/>
  <c r="T18" i="53"/>
  <c r="U18" i="53"/>
  <c r="V18" i="53"/>
  <c r="W18" i="53"/>
  <c r="X18" i="53"/>
  <c r="Y18" i="53"/>
  <c r="Z18" i="53"/>
  <c r="AA18" i="53"/>
  <c r="AB18" i="53"/>
  <c r="AC18" i="53"/>
  <c r="AD18" i="53"/>
  <c r="AE18" i="53"/>
  <c r="AF18" i="53"/>
  <c r="AG18" i="53"/>
  <c r="AH18" i="53"/>
  <c r="AI18" i="53"/>
  <c r="AJ18" i="53"/>
  <c r="AK18" i="53"/>
  <c r="AL18" i="53"/>
  <c r="AM18" i="53"/>
  <c r="AN18" i="53"/>
  <c r="AO18" i="53"/>
  <c r="AP18" i="53"/>
  <c r="AQ18" i="53"/>
  <c r="AR18" i="53"/>
  <c r="AS18" i="53"/>
  <c r="AT18" i="53"/>
  <c r="AU18" i="53"/>
  <c r="AV18" i="53"/>
  <c r="AW18" i="53"/>
  <c r="AX18" i="53"/>
  <c r="AY18" i="53"/>
  <c r="AZ18" i="53"/>
  <c r="BA18" i="53"/>
  <c r="BB18" i="53"/>
  <c r="BC18" i="53"/>
  <c r="BD18" i="53"/>
  <c r="BE18" i="53"/>
  <c r="BF18" i="53"/>
  <c r="BG18" i="53"/>
  <c r="BH18" i="53"/>
  <c r="BI18" i="53"/>
  <c r="BJ18" i="53"/>
  <c r="BK18" i="53"/>
  <c r="BL18" i="53"/>
  <c r="BM18" i="53"/>
  <c r="BN18" i="53"/>
  <c r="BO18" i="53"/>
  <c r="BP18" i="53"/>
  <c r="BQ18" i="53"/>
  <c r="BR18" i="53"/>
  <c r="BS18" i="53"/>
  <c r="BT18" i="53"/>
  <c r="BU18" i="53"/>
  <c r="BV18" i="53"/>
  <c r="BW18" i="53"/>
  <c r="BX18" i="53"/>
  <c r="BY18" i="53"/>
  <c r="BZ18" i="53"/>
  <c r="CA18" i="53"/>
  <c r="CB18" i="53"/>
  <c r="CC18" i="53"/>
  <c r="CD18" i="53"/>
  <c r="CE18" i="53"/>
  <c r="CF18" i="53"/>
  <c r="CG18" i="53"/>
  <c r="CH18" i="53"/>
  <c r="CI18" i="53"/>
  <c r="CJ18" i="53"/>
  <c r="CK18" i="53"/>
  <c r="CL18" i="53"/>
  <c r="CM18" i="53"/>
  <c r="CN18" i="53"/>
  <c r="CO18" i="53"/>
  <c r="CP18" i="53"/>
  <c r="CQ18" i="53"/>
  <c r="CR18" i="53"/>
  <c r="CS18" i="53"/>
  <c r="CT18" i="53"/>
  <c r="CU18" i="53"/>
  <c r="CV18" i="53"/>
  <c r="CW18" i="53"/>
  <c r="CX18" i="53"/>
  <c r="CY18" i="53"/>
  <c r="CZ18" i="53"/>
  <c r="DA18" i="53"/>
  <c r="DB18" i="53"/>
  <c r="DC18" i="53"/>
  <c r="DD18" i="53"/>
  <c r="DE18" i="53"/>
  <c r="DF18" i="53"/>
  <c r="DG18" i="53"/>
  <c r="DH18" i="53"/>
  <c r="DI18" i="53"/>
  <c r="DJ18" i="53"/>
  <c r="DK18" i="53"/>
  <c r="DL18" i="53"/>
  <c r="DM18" i="53"/>
  <c r="DN18" i="53"/>
  <c r="DO18" i="53"/>
  <c r="DP18" i="53"/>
  <c r="DQ18" i="53"/>
  <c r="DR18" i="53"/>
  <c r="DS18" i="53"/>
  <c r="DT18" i="53"/>
  <c r="DU18" i="53"/>
  <c r="DV18" i="53"/>
  <c r="DW18" i="53"/>
  <c r="DX18" i="53"/>
  <c r="DY18" i="53"/>
  <c r="DZ18" i="53"/>
  <c r="EA18" i="53"/>
  <c r="EB18" i="53"/>
  <c r="EC18" i="53"/>
  <c r="ED18" i="53"/>
  <c r="EE18" i="53"/>
  <c r="EF18" i="53"/>
  <c r="EG18" i="53"/>
  <c r="EH18" i="53"/>
  <c r="EI18" i="53"/>
  <c r="EJ18" i="53"/>
  <c r="EK18" i="53"/>
  <c r="EL18" i="53"/>
  <c r="EM18" i="53"/>
  <c r="EN18" i="53"/>
  <c r="EO18" i="53"/>
  <c r="EP18" i="53"/>
  <c r="EQ18" i="53"/>
  <c r="ER18" i="53"/>
  <c r="ES18" i="53"/>
  <c r="ET18" i="53"/>
  <c r="EU18" i="53"/>
  <c r="EV18" i="53"/>
  <c r="EW18" i="53"/>
  <c r="EX18" i="53"/>
  <c r="EY18" i="53"/>
  <c r="EZ18" i="53"/>
  <c r="FA18" i="53"/>
  <c r="FB18" i="53"/>
  <c r="FC18" i="53"/>
  <c r="FD18" i="53"/>
  <c r="FE18" i="53"/>
  <c r="FF18" i="53"/>
  <c r="FG18" i="53"/>
  <c r="FH18" i="53"/>
  <c r="FI18" i="53"/>
  <c r="FJ18" i="53"/>
  <c r="FK18" i="53"/>
  <c r="FL18" i="53"/>
  <c r="FM18" i="53"/>
  <c r="FN18" i="53"/>
  <c r="FO18" i="53"/>
  <c r="I19" i="53"/>
  <c r="J19" i="53"/>
  <c r="K19" i="53"/>
  <c r="K68" i="53" s="1"/>
  <c r="L19" i="53"/>
  <c r="M19" i="53"/>
  <c r="N19" i="53"/>
  <c r="O19" i="53"/>
  <c r="P19" i="53"/>
  <c r="Q19" i="53"/>
  <c r="R19" i="53"/>
  <c r="S19" i="53"/>
  <c r="S68" i="53" s="1"/>
  <c r="T19" i="53"/>
  <c r="U19" i="53"/>
  <c r="V19" i="53"/>
  <c r="W19" i="53"/>
  <c r="X19" i="53"/>
  <c r="Y19" i="53"/>
  <c r="Z19" i="53"/>
  <c r="AA19" i="53"/>
  <c r="AA68" i="53" s="1"/>
  <c r="AB19" i="53"/>
  <c r="AC19" i="53"/>
  <c r="AD19" i="53"/>
  <c r="AE19" i="53"/>
  <c r="AF19" i="53"/>
  <c r="AG19" i="53"/>
  <c r="AH19" i="53"/>
  <c r="AI19" i="53"/>
  <c r="AI68" i="53" s="1"/>
  <c r="AJ19" i="53"/>
  <c r="AK19" i="53"/>
  <c r="AL19" i="53"/>
  <c r="AM19" i="53"/>
  <c r="AN19" i="53"/>
  <c r="AO19" i="53"/>
  <c r="AP19" i="53"/>
  <c r="AQ19" i="53"/>
  <c r="AQ68" i="53" s="1"/>
  <c r="AR19" i="53"/>
  <c r="AS19" i="53"/>
  <c r="AT19" i="53"/>
  <c r="AU19" i="53"/>
  <c r="AV19" i="53"/>
  <c r="AW19" i="53"/>
  <c r="AX19" i="53"/>
  <c r="AY19" i="53"/>
  <c r="AY68" i="53" s="1"/>
  <c r="AZ19" i="53"/>
  <c r="BA19" i="53"/>
  <c r="BB19" i="53"/>
  <c r="BC19" i="53"/>
  <c r="BD19" i="53"/>
  <c r="BE19" i="53"/>
  <c r="BF19" i="53"/>
  <c r="BG19" i="53"/>
  <c r="BG68" i="53" s="1"/>
  <c r="BH19" i="53"/>
  <c r="BI19" i="53"/>
  <c r="BJ19" i="53"/>
  <c r="BK19" i="53"/>
  <c r="BL19" i="53"/>
  <c r="BM19" i="53"/>
  <c r="BN19" i="53"/>
  <c r="BO19" i="53"/>
  <c r="BO68" i="53" s="1"/>
  <c r="BP19" i="53"/>
  <c r="BQ19" i="53"/>
  <c r="BR19" i="53"/>
  <c r="BS19" i="53"/>
  <c r="BT19" i="53"/>
  <c r="BU19" i="53"/>
  <c r="BV19" i="53"/>
  <c r="BW19" i="53"/>
  <c r="BW68" i="53" s="1"/>
  <c r="BX19" i="53"/>
  <c r="BY19" i="53"/>
  <c r="BZ19" i="53"/>
  <c r="CA19" i="53"/>
  <c r="CB19" i="53"/>
  <c r="CC19" i="53"/>
  <c r="CD19" i="53"/>
  <c r="CE19" i="53"/>
  <c r="CE68" i="53" s="1"/>
  <c r="CF19" i="53"/>
  <c r="CG19" i="53"/>
  <c r="CH19" i="53"/>
  <c r="CI19" i="53"/>
  <c r="CJ19" i="53"/>
  <c r="CK19" i="53"/>
  <c r="CL19" i="53"/>
  <c r="CM19" i="53"/>
  <c r="CM68" i="53" s="1"/>
  <c r="CN19" i="53"/>
  <c r="CO19" i="53"/>
  <c r="CP19" i="53"/>
  <c r="CQ19" i="53"/>
  <c r="CR19" i="53"/>
  <c r="CS19" i="53"/>
  <c r="CT19" i="53"/>
  <c r="CU19" i="53"/>
  <c r="CU68" i="53" s="1"/>
  <c r="CV19" i="53"/>
  <c r="CW19" i="53"/>
  <c r="CX19" i="53"/>
  <c r="CY19" i="53"/>
  <c r="CZ19" i="53"/>
  <c r="DA19" i="53"/>
  <c r="DB19" i="53"/>
  <c r="DC19" i="53"/>
  <c r="DC68" i="53" s="1"/>
  <c r="DD19" i="53"/>
  <c r="DE19" i="53"/>
  <c r="DF19" i="53"/>
  <c r="DG19" i="53"/>
  <c r="DH19" i="53"/>
  <c r="DI19" i="53"/>
  <c r="DJ19" i="53"/>
  <c r="DK19" i="53"/>
  <c r="DK68" i="53" s="1"/>
  <c r="DL19" i="53"/>
  <c r="DM19" i="53"/>
  <c r="DN19" i="53"/>
  <c r="DO19" i="53"/>
  <c r="DP19" i="53"/>
  <c r="DQ19" i="53"/>
  <c r="DR19" i="53"/>
  <c r="DS19" i="53"/>
  <c r="DS68" i="53" s="1"/>
  <c r="DT19" i="53"/>
  <c r="DU19" i="53"/>
  <c r="DV19" i="53"/>
  <c r="DW19" i="53"/>
  <c r="DX19" i="53"/>
  <c r="DY19" i="53"/>
  <c r="DZ19" i="53"/>
  <c r="EA19" i="53"/>
  <c r="EA68" i="53" s="1"/>
  <c r="EB19" i="53"/>
  <c r="EC19" i="53"/>
  <c r="ED19" i="53"/>
  <c r="EE19" i="53"/>
  <c r="EF19" i="53"/>
  <c r="EG19" i="53"/>
  <c r="EH19" i="53"/>
  <c r="EI19" i="53"/>
  <c r="EI68" i="53" s="1"/>
  <c r="EJ19" i="53"/>
  <c r="EK19" i="53"/>
  <c r="EL19" i="53"/>
  <c r="EM19" i="53"/>
  <c r="EN19" i="53"/>
  <c r="EO19" i="53"/>
  <c r="EP19" i="53"/>
  <c r="EQ19" i="53"/>
  <c r="EQ68" i="53" s="1"/>
  <c r="ER19" i="53"/>
  <c r="ES19" i="53"/>
  <c r="ET19" i="53"/>
  <c r="EU19" i="53"/>
  <c r="EV19" i="53"/>
  <c r="EW19" i="53"/>
  <c r="EX19" i="53"/>
  <c r="EY19" i="53"/>
  <c r="EY68" i="53" s="1"/>
  <c r="EZ19" i="53"/>
  <c r="FA19" i="53"/>
  <c r="FB19" i="53"/>
  <c r="FC19" i="53"/>
  <c r="FD19" i="53"/>
  <c r="FE19" i="53"/>
  <c r="FF19" i="53"/>
  <c r="FG19" i="53"/>
  <c r="FG68" i="53" s="1"/>
  <c r="FH19" i="53"/>
  <c r="FI19" i="53"/>
  <c r="FJ19" i="53"/>
  <c r="FK19" i="53"/>
  <c r="FL19" i="53"/>
  <c r="FM19" i="53"/>
  <c r="FN19" i="53"/>
  <c r="FO19" i="53"/>
  <c r="FO68" i="53" s="1"/>
  <c r="I20" i="53"/>
  <c r="J20" i="53"/>
  <c r="K20" i="53"/>
  <c r="L20" i="53"/>
  <c r="M20" i="53"/>
  <c r="N20" i="53"/>
  <c r="O20" i="53"/>
  <c r="P20" i="53"/>
  <c r="P69" i="53" s="1"/>
  <c r="Q20" i="53"/>
  <c r="R20" i="53"/>
  <c r="S20" i="53"/>
  <c r="T20" i="53"/>
  <c r="U20" i="53"/>
  <c r="V20" i="53"/>
  <c r="W20" i="53"/>
  <c r="X20" i="53"/>
  <c r="X69" i="53" s="1"/>
  <c r="Y20" i="53"/>
  <c r="Z20" i="53"/>
  <c r="AA20" i="53"/>
  <c r="AB20" i="53"/>
  <c r="AC20" i="53"/>
  <c r="AD20" i="53"/>
  <c r="AE20" i="53"/>
  <c r="AF20" i="53"/>
  <c r="AF69" i="53" s="1"/>
  <c r="AG20" i="53"/>
  <c r="AH20" i="53"/>
  <c r="AI20" i="53"/>
  <c r="AJ20" i="53"/>
  <c r="AK20" i="53"/>
  <c r="AL20" i="53"/>
  <c r="AM20" i="53"/>
  <c r="AN20" i="53"/>
  <c r="AN69" i="53" s="1"/>
  <c r="AO20" i="53"/>
  <c r="AP20" i="53"/>
  <c r="AQ20" i="53"/>
  <c r="AR20" i="53"/>
  <c r="AS20" i="53"/>
  <c r="AT20" i="53"/>
  <c r="AU20" i="53"/>
  <c r="AV20" i="53"/>
  <c r="AV69" i="53" s="1"/>
  <c r="AW20" i="53"/>
  <c r="AX20" i="53"/>
  <c r="AY20" i="53"/>
  <c r="AZ20" i="53"/>
  <c r="BA20" i="53"/>
  <c r="BB20" i="53"/>
  <c r="BC20" i="53"/>
  <c r="BD20" i="53"/>
  <c r="BD69" i="53" s="1"/>
  <c r="BE20" i="53"/>
  <c r="BF20" i="53"/>
  <c r="BG20" i="53"/>
  <c r="BH20" i="53"/>
  <c r="BI20" i="53"/>
  <c r="BJ20" i="53"/>
  <c r="BK20" i="53"/>
  <c r="BL20" i="53"/>
  <c r="BL69" i="53" s="1"/>
  <c r="BM20" i="53"/>
  <c r="BN20" i="53"/>
  <c r="BO20" i="53"/>
  <c r="BP20" i="53"/>
  <c r="BQ20" i="53"/>
  <c r="BR20" i="53"/>
  <c r="BS20" i="53"/>
  <c r="BT20" i="53"/>
  <c r="BU20" i="53"/>
  <c r="BV20" i="53"/>
  <c r="BW20" i="53"/>
  <c r="BX20" i="53"/>
  <c r="BY20" i="53"/>
  <c r="BZ20" i="53"/>
  <c r="CA20" i="53"/>
  <c r="CB20" i="53"/>
  <c r="CC20" i="53"/>
  <c r="CD20" i="53"/>
  <c r="CE20" i="53"/>
  <c r="CF20" i="53"/>
  <c r="CG20" i="53"/>
  <c r="CH20" i="53"/>
  <c r="CI20" i="53"/>
  <c r="CJ20" i="53"/>
  <c r="CK20" i="53"/>
  <c r="CL20" i="53"/>
  <c r="CM20" i="53"/>
  <c r="CN20" i="53"/>
  <c r="CO20" i="53"/>
  <c r="CP20" i="53"/>
  <c r="CQ20" i="53"/>
  <c r="CR20" i="53"/>
  <c r="CR69" i="53" s="1"/>
  <c r="CS20" i="53"/>
  <c r="CT20" i="53"/>
  <c r="CU20" i="53"/>
  <c r="CV20" i="53"/>
  <c r="CW20" i="53"/>
  <c r="CX20" i="53"/>
  <c r="CY20" i="53"/>
  <c r="CZ20" i="53"/>
  <c r="CZ69" i="53" s="1"/>
  <c r="DA20" i="53"/>
  <c r="DB20" i="53"/>
  <c r="DC20" i="53"/>
  <c r="DD20" i="53"/>
  <c r="DE20" i="53"/>
  <c r="DF20" i="53"/>
  <c r="DG20" i="53"/>
  <c r="DH20" i="53"/>
  <c r="DH69" i="53" s="1"/>
  <c r="DI20" i="53"/>
  <c r="DJ20" i="53"/>
  <c r="DK20" i="53"/>
  <c r="DL20" i="53"/>
  <c r="DM20" i="53"/>
  <c r="DN20" i="53"/>
  <c r="DO20" i="53"/>
  <c r="DP20" i="53"/>
  <c r="DP69" i="53" s="1"/>
  <c r="DQ20" i="53"/>
  <c r="DR20" i="53"/>
  <c r="DS20" i="53"/>
  <c r="DT20" i="53"/>
  <c r="DU20" i="53"/>
  <c r="DV20" i="53"/>
  <c r="DW20" i="53"/>
  <c r="DX20" i="53"/>
  <c r="DX69" i="53" s="1"/>
  <c r="DY20" i="53"/>
  <c r="DZ20" i="53"/>
  <c r="EA20" i="53"/>
  <c r="EB20" i="53"/>
  <c r="EC20" i="53"/>
  <c r="ED20" i="53"/>
  <c r="EE20" i="53"/>
  <c r="EF20" i="53"/>
  <c r="EG20" i="53"/>
  <c r="EH20" i="53"/>
  <c r="EI20" i="53"/>
  <c r="EJ20" i="53"/>
  <c r="EK20" i="53"/>
  <c r="EL20" i="53"/>
  <c r="EM20" i="53"/>
  <c r="EN20" i="53"/>
  <c r="EO20" i="53"/>
  <c r="EP20" i="53"/>
  <c r="EQ20" i="53"/>
  <c r="ER20" i="53"/>
  <c r="ES20" i="53"/>
  <c r="ET20" i="53"/>
  <c r="EU20" i="53"/>
  <c r="EV20" i="53"/>
  <c r="EV69" i="53" s="1"/>
  <c r="EW20" i="53"/>
  <c r="EX20" i="53"/>
  <c r="EY20" i="53"/>
  <c r="EZ20" i="53"/>
  <c r="FA20" i="53"/>
  <c r="FB20" i="53"/>
  <c r="FC20" i="53"/>
  <c r="FD20" i="53"/>
  <c r="FD69" i="53" s="1"/>
  <c r="FE20" i="53"/>
  <c r="FF20" i="53"/>
  <c r="FG20" i="53"/>
  <c r="FH20" i="53"/>
  <c r="FI20" i="53"/>
  <c r="FJ20" i="53"/>
  <c r="FK20" i="53"/>
  <c r="FL20" i="53"/>
  <c r="FL69" i="53" s="1"/>
  <c r="FM20" i="53"/>
  <c r="FN20" i="53"/>
  <c r="FO20" i="53"/>
  <c r="I21" i="53"/>
  <c r="J21" i="53"/>
  <c r="K21" i="53"/>
  <c r="L21" i="53"/>
  <c r="M21" i="53"/>
  <c r="M70" i="53" s="1"/>
  <c r="N21" i="53"/>
  <c r="O21" i="53"/>
  <c r="P21" i="53"/>
  <c r="Q21" i="53"/>
  <c r="R21" i="53"/>
  <c r="S21" i="53"/>
  <c r="T21" i="53"/>
  <c r="U21" i="53"/>
  <c r="U70" i="53" s="1"/>
  <c r="V21" i="53"/>
  <c r="W21" i="53"/>
  <c r="X21" i="53"/>
  <c r="Y21" i="53"/>
  <c r="Z21" i="53"/>
  <c r="AA21" i="53"/>
  <c r="AB21" i="53"/>
  <c r="AC21" i="53"/>
  <c r="AC70" i="53" s="1"/>
  <c r="AD21" i="53"/>
  <c r="AE21" i="53"/>
  <c r="AF21" i="53"/>
  <c r="AG21" i="53"/>
  <c r="AH21" i="53"/>
  <c r="AI21" i="53"/>
  <c r="AJ21" i="53"/>
  <c r="AK21" i="53"/>
  <c r="AK70" i="53" s="1"/>
  <c r="AL21" i="53"/>
  <c r="AM21" i="53"/>
  <c r="AN21" i="53"/>
  <c r="AO21" i="53"/>
  <c r="AP21" i="53"/>
  <c r="AQ21" i="53"/>
  <c r="AR21" i="53"/>
  <c r="AS21" i="53"/>
  <c r="AS70" i="53" s="1"/>
  <c r="AT21" i="53"/>
  <c r="AU21" i="53"/>
  <c r="AV21" i="53"/>
  <c r="AW21" i="53"/>
  <c r="AX21" i="53"/>
  <c r="AY21" i="53"/>
  <c r="AZ21" i="53"/>
  <c r="BA21" i="53"/>
  <c r="BA70" i="53" s="1"/>
  <c r="BB21" i="53"/>
  <c r="BC21" i="53"/>
  <c r="BD21" i="53"/>
  <c r="BE21" i="53"/>
  <c r="BF21" i="53"/>
  <c r="BG21" i="53"/>
  <c r="BH21" i="53"/>
  <c r="BI21" i="53"/>
  <c r="BI70" i="53" s="1"/>
  <c r="BJ21" i="53"/>
  <c r="BK21" i="53"/>
  <c r="BL21" i="53"/>
  <c r="BM21" i="53"/>
  <c r="BN21" i="53"/>
  <c r="BO21" i="53"/>
  <c r="BP21" i="53"/>
  <c r="BQ21" i="53"/>
  <c r="BQ70" i="53" s="1"/>
  <c r="BR21" i="53"/>
  <c r="BS21" i="53"/>
  <c r="BT21" i="53"/>
  <c r="BU21" i="53"/>
  <c r="BV21" i="53"/>
  <c r="BW21" i="53"/>
  <c r="BX21" i="53"/>
  <c r="BY21" i="53"/>
  <c r="BY70" i="53" s="1"/>
  <c r="BZ21" i="53"/>
  <c r="CA21" i="53"/>
  <c r="CB21" i="53"/>
  <c r="CC21" i="53"/>
  <c r="CD21" i="53"/>
  <c r="CE21" i="53"/>
  <c r="CF21" i="53"/>
  <c r="CG21" i="53"/>
  <c r="CG70" i="53" s="1"/>
  <c r="CH21" i="53"/>
  <c r="CI21" i="53"/>
  <c r="CJ21" i="53"/>
  <c r="CK21" i="53"/>
  <c r="CL21" i="53"/>
  <c r="CM21" i="53"/>
  <c r="CN21" i="53"/>
  <c r="CO21" i="53"/>
  <c r="CO70" i="53" s="1"/>
  <c r="CP21" i="53"/>
  <c r="CQ21" i="53"/>
  <c r="CR21" i="53"/>
  <c r="CS21" i="53"/>
  <c r="CT21" i="53"/>
  <c r="CU21" i="53"/>
  <c r="CV21" i="53"/>
  <c r="CW21" i="53"/>
  <c r="CW70" i="53" s="1"/>
  <c r="CX21" i="53"/>
  <c r="CY21" i="53"/>
  <c r="CZ21" i="53"/>
  <c r="DA21" i="53"/>
  <c r="DB21" i="53"/>
  <c r="DC21" i="53"/>
  <c r="DD21" i="53"/>
  <c r="DE21" i="53"/>
  <c r="DE1" i="53" s="1"/>
  <c r="DF21" i="53"/>
  <c r="DG21" i="53"/>
  <c r="DH21" i="53"/>
  <c r="DI21" i="53"/>
  <c r="DJ21" i="53"/>
  <c r="DK21" i="53"/>
  <c r="DL21" i="53"/>
  <c r="DM21" i="53"/>
  <c r="DM70" i="53" s="1"/>
  <c r="DN21" i="53"/>
  <c r="DO21" i="53"/>
  <c r="DP21" i="53"/>
  <c r="DQ21" i="53"/>
  <c r="DR21" i="53"/>
  <c r="DS21" i="53"/>
  <c r="DT21" i="53"/>
  <c r="DU21" i="53"/>
  <c r="DU70" i="53" s="1"/>
  <c r="DV21" i="53"/>
  <c r="DW21" i="53"/>
  <c r="DX21" i="53"/>
  <c r="DY21" i="53"/>
  <c r="DZ21" i="53"/>
  <c r="EA21" i="53"/>
  <c r="EB21" i="53"/>
  <c r="EC21" i="53"/>
  <c r="EC70" i="53" s="1"/>
  <c r="ED21" i="53"/>
  <c r="EE21" i="53"/>
  <c r="EF21" i="53"/>
  <c r="EG21" i="53"/>
  <c r="EH21" i="53"/>
  <c r="EI21" i="53"/>
  <c r="EJ21" i="53"/>
  <c r="EK21" i="53"/>
  <c r="EK70" i="53" s="1"/>
  <c r="EL21" i="53"/>
  <c r="EM21" i="53"/>
  <c r="EN21" i="53"/>
  <c r="EO21" i="53"/>
  <c r="EP21" i="53"/>
  <c r="EQ21" i="53"/>
  <c r="ER21" i="53"/>
  <c r="ES21" i="53"/>
  <c r="ES70" i="53" s="1"/>
  <c r="ET21" i="53"/>
  <c r="EU21" i="53"/>
  <c r="EV21" i="53"/>
  <c r="EW21" i="53"/>
  <c r="EX21" i="53"/>
  <c r="EY21" i="53"/>
  <c r="EZ21" i="53"/>
  <c r="FA21" i="53"/>
  <c r="FA70" i="53" s="1"/>
  <c r="FB21" i="53"/>
  <c r="FC21" i="53"/>
  <c r="FD21" i="53"/>
  <c r="FE21" i="53"/>
  <c r="FF21" i="53"/>
  <c r="FG21" i="53"/>
  <c r="FH21" i="53"/>
  <c r="FI21" i="53"/>
  <c r="FI70" i="53" s="1"/>
  <c r="FJ21" i="53"/>
  <c r="FK21" i="53"/>
  <c r="FL21" i="53"/>
  <c r="FM21" i="53"/>
  <c r="FN21" i="53"/>
  <c r="FO21" i="53"/>
  <c r="I22" i="53"/>
  <c r="J22" i="53"/>
  <c r="K22" i="53"/>
  <c r="L22" i="53"/>
  <c r="M22" i="53"/>
  <c r="N22" i="53"/>
  <c r="O22" i="53"/>
  <c r="P22" i="53"/>
  <c r="Q22" i="53"/>
  <c r="R22" i="53"/>
  <c r="R71" i="53" s="1"/>
  <c r="S22" i="53"/>
  <c r="T22" i="53"/>
  <c r="U22" i="53"/>
  <c r="V22" i="53"/>
  <c r="W22" i="53"/>
  <c r="X22" i="53"/>
  <c r="Y22" i="53"/>
  <c r="Z22" i="53"/>
  <c r="Z71" i="53" s="1"/>
  <c r="AA22" i="53"/>
  <c r="AB22" i="53"/>
  <c r="AC22" i="53"/>
  <c r="AD22" i="53"/>
  <c r="AE22" i="53"/>
  <c r="AF22" i="53"/>
  <c r="AG22" i="53"/>
  <c r="AH22" i="53"/>
  <c r="AH71" i="53" s="1"/>
  <c r="AI22" i="53"/>
  <c r="AJ22" i="53"/>
  <c r="AK22" i="53"/>
  <c r="AL22" i="53"/>
  <c r="AM22" i="53"/>
  <c r="AN22" i="53"/>
  <c r="AO22" i="53"/>
  <c r="AP22" i="53"/>
  <c r="AP71" i="53" s="1"/>
  <c r="AQ22" i="53"/>
  <c r="AR22" i="53"/>
  <c r="AS22" i="53"/>
  <c r="AT22" i="53"/>
  <c r="AU22" i="53"/>
  <c r="AV22" i="53"/>
  <c r="AW22" i="53"/>
  <c r="AX22" i="53"/>
  <c r="AX71" i="53" s="1"/>
  <c r="AY22" i="53"/>
  <c r="AZ22" i="53"/>
  <c r="BA22" i="53"/>
  <c r="BB22" i="53"/>
  <c r="BC22" i="53"/>
  <c r="BD22" i="53"/>
  <c r="BE22" i="53"/>
  <c r="BF22" i="53"/>
  <c r="BF71" i="53" s="1"/>
  <c r="BG22" i="53"/>
  <c r="BH22" i="53"/>
  <c r="BI22" i="53"/>
  <c r="BJ22" i="53"/>
  <c r="BK22" i="53"/>
  <c r="BL22" i="53"/>
  <c r="BM22" i="53"/>
  <c r="BN22" i="53"/>
  <c r="BN71" i="53" s="1"/>
  <c r="BO22" i="53"/>
  <c r="BP22" i="53"/>
  <c r="BQ22" i="53"/>
  <c r="BR22" i="53"/>
  <c r="BS22" i="53"/>
  <c r="BT22" i="53"/>
  <c r="BU22" i="53"/>
  <c r="BV22" i="53"/>
  <c r="BV71" i="53" s="1"/>
  <c r="BW22" i="53"/>
  <c r="BX22" i="53"/>
  <c r="BY22" i="53"/>
  <c r="BZ22" i="53"/>
  <c r="CA22" i="53"/>
  <c r="CB22" i="53"/>
  <c r="CC22" i="53"/>
  <c r="CD22" i="53"/>
  <c r="CD71" i="53" s="1"/>
  <c r="CE22" i="53"/>
  <c r="CF22" i="53"/>
  <c r="CG22" i="53"/>
  <c r="CH22" i="53"/>
  <c r="CI22" i="53"/>
  <c r="CJ22" i="53"/>
  <c r="CK22" i="53"/>
  <c r="CL22" i="53"/>
  <c r="CL71" i="53" s="1"/>
  <c r="CM22" i="53"/>
  <c r="CN22" i="53"/>
  <c r="CO22" i="53"/>
  <c r="CP22" i="53"/>
  <c r="CQ22" i="53"/>
  <c r="CR22" i="53"/>
  <c r="CS22" i="53"/>
  <c r="CT22" i="53"/>
  <c r="CT71" i="53" s="1"/>
  <c r="CU22" i="53"/>
  <c r="CV22" i="53"/>
  <c r="CW22" i="53"/>
  <c r="CX22" i="53"/>
  <c r="CY22" i="53"/>
  <c r="CZ22" i="53"/>
  <c r="DA22" i="53"/>
  <c r="DB22" i="53"/>
  <c r="DB71" i="53" s="1"/>
  <c r="DC22" i="53"/>
  <c r="DD22" i="53"/>
  <c r="DE22" i="53"/>
  <c r="DF22" i="53"/>
  <c r="DG22" i="53"/>
  <c r="DH22" i="53"/>
  <c r="DI22" i="53"/>
  <c r="DJ22" i="53"/>
  <c r="DJ71" i="53" s="1"/>
  <c r="DK22" i="53"/>
  <c r="DL22" i="53"/>
  <c r="DM22" i="53"/>
  <c r="DN22" i="53"/>
  <c r="DO22" i="53"/>
  <c r="DP22" i="53"/>
  <c r="DQ22" i="53"/>
  <c r="DR22" i="53"/>
  <c r="DR71" i="53" s="1"/>
  <c r="DS22" i="53"/>
  <c r="DT22" i="53"/>
  <c r="DU22" i="53"/>
  <c r="DV22" i="53"/>
  <c r="DW22" i="53"/>
  <c r="DX22" i="53"/>
  <c r="DY22" i="53"/>
  <c r="DZ22" i="53"/>
  <c r="DZ71" i="53" s="1"/>
  <c r="EA22" i="53"/>
  <c r="EB22" i="53"/>
  <c r="EC22" i="53"/>
  <c r="ED22" i="53"/>
  <c r="EE22" i="53"/>
  <c r="EF22" i="53"/>
  <c r="EG22" i="53"/>
  <c r="EH22" i="53"/>
  <c r="EH71" i="53" s="1"/>
  <c r="EI22" i="53"/>
  <c r="EJ22" i="53"/>
  <c r="EK22" i="53"/>
  <c r="EL22" i="53"/>
  <c r="EM22" i="53"/>
  <c r="EN22" i="53"/>
  <c r="EO22" i="53"/>
  <c r="EP22" i="53"/>
  <c r="EP71" i="53" s="1"/>
  <c r="EQ22" i="53"/>
  <c r="ER22" i="53"/>
  <c r="ES22" i="53"/>
  <c r="ET22" i="53"/>
  <c r="EU22" i="53"/>
  <c r="EV22" i="53"/>
  <c r="EW22" i="53"/>
  <c r="EX22" i="53"/>
  <c r="EX71" i="53" s="1"/>
  <c r="EY22" i="53"/>
  <c r="EZ22" i="53"/>
  <c r="FA22" i="53"/>
  <c r="FB22" i="53"/>
  <c r="FC22" i="53"/>
  <c r="FD22" i="53"/>
  <c r="FE22" i="53"/>
  <c r="FF22" i="53"/>
  <c r="FF71" i="53" s="1"/>
  <c r="FG22" i="53"/>
  <c r="FH22" i="53"/>
  <c r="FI22" i="53"/>
  <c r="FJ22" i="53"/>
  <c r="FK22" i="53"/>
  <c r="FL22" i="53"/>
  <c r="FM22" i="53"/>
  <c r="FN22" i="53"/>
  <c r="FN71" i="53" s="1"/>
  <c r="FO22" i="53"/>
  <c r="I23" i="53"/>
  <c r="J23" i="53"/>
  <c r="K23" i="53"/>
  <c r="L23" i="53"/>
  <c r="M23" i="53"/>
  <c r="N23" i="53"/>
  <c r="O23" i="53"/>
  <c r="O72" i="53" s="1"/>
  <c r="P23" i="53"/>
  <c r="Q23" i="53"/>
  <c r="R23" i="53"/>
  <c r="S23" i="53"/>
  <c r="T23" i="53"/>
  <c r="U23" i="53"/>
  <c r="V23" i="53"/>
  <c r="W23" i="53"/>
  <c r="W72" i="53" s="1"/>
  <c r="X23" i="53"/>
  <c r="Y23" i="53"/>
  <c r="Z23" i="53"/>
  <c r="AA23" i="53"/>
  <c r="AB23" i="53"/>
  <c r="AC23" i="53"/>
  <c r="AD23" i="53"/>
  <c r="AE23" i="53"/>
  <c r="AE72" i="53" s="1"/>
  <c r="AF23" i="53"/>
  <c r="AG23" i="53"/>
  <c r="AH23" i="53"/>
  <c r="AI23" i="53"/>
  <c r="AJ23" i="53"/>
  <c r="AK23" i="53"/>
  <c r="AL23" i="53"/>
  <c r="AM23" i="53"/>
  <c r="AM72" i="53" s="1"/>
  <c r="AN23" i="53"/>
  <c r="AO23" i="53"/>
  <c r="AP23" i="53"/>
  <c r="AQ23" i="53"/>
  <c r="AR23" i="53"/>
  <c r="AS23" i="53"/>
  <c r="AT23" i="53"/>
  <c r="AU23" i="53"/>
  <c r="AV23" i="53"/>
  <c r="AW23" i="53"/>
  <c r="AX23" i="53"/>
  <c r="AY23" i="53"/>
  <c r="AZ23" i="53"/>
  <c r="BA23" i="53"/>
  <c r="BB23" i="53"/>
  <c r="BC23" i="53"/>
  <c r="BC72" i="53" s="1"/>
  <c r="BD23" i="53"/>
  <c r="BE23" i="53"/>
  <c r="BF23" i="53"/>
  <c r="BG23" i="53"/>
  <c r="BH23" i="53"/>
  <c r="BI23" i="53"/>
  <c r="BJ23" i="53"/>
  <c r="BK23" i="53"/>
  <c r="BK72" i="53" s="1"/>
  <c r="BL23" i="53"/>
  <c r="BM23" i="53"/>
  <c r="BN23" i="53"/>
  <c r="BO23" i="53"/>
  <c r="BP23" i="53"/>
  <c r="BQ23" i="53"/>
  <c r="BR23" i="53"/>
  <c r="BS23" i="53"/>
  <c r="BS72" i="53" s="1"/>
  <c r="BT23" i="53"/>
  <c r="BU23" i="53"/>
  <c r="BV23" i="53"/>
  <c r="BW23" i="53"/>
  <c r="BX23" i="53"/>
  <c r="BY23" i="53"/>
  <c r="BZ23" i="53"/>
  <c r="CA23" i="53"/>
  <c r="CA72" i="53" s="1"/>
  <c r="CB23" i="53"/>
  <c r="CC23" i="53"/>
  <c r="CD23" i="53"/>
  <c r="CE23" i="53"/>
  <c r="CF23" i="53"/>
  <c r="CG23" i="53"/>
  <c r="CH23" i="53"/>
  <c r="CI23" i="53"/>
  <c r="CI72" i="53" s="1"/>
  <c r="CJ23" i="53"/>
  <c r="CK23" i="53"/>
  <c r="CL23" i="53"/>
  <c r="CM23" i="53"/>
  <c r="CN23" i="53"/>
  <c r="CO23" i="53"/>
  <c r="CP23" i="53"/>
  <c r="CQ23" i="53"/>
  <c r="CQ72" i="53" s="1"/>
  <c r="CR23" i="53"/>
  <c r="CS23" i="53"/>
  <c r="CT23" i="53"/>
  <c r="CU23" i="53"/>
  <c r="CV23" i="53"/>
  <c r="CW23" i="53"/>
  <c r="CX23" i="53"/>
  <c r="CY23" i="53"/>
  <c r="CY72" i="53" s="1"/>
  <c r="CZ23" i="53"/>
  <c r="DA23" i="53"/>
  <c r="DB23" i="53"/>
  <c r="DC23" i="53"/>
  <c r="DD23" i="53"/>
  <c r="DE23" i="53"/>
  <c r="DF23" i="53"/>
  <c r="DG23" i="53"/>
  <c r="DG72" i="53" s="1"/>
  <c r="DH23" i="53"/>
  <c r="DI23" i="53"/>
  <c r="DJ23" i="53"/>
  <c r="DK23" i="53"/>
  <c r="DL23" i="53"/>
  <c r="DM23" i="53"/>
  <c r="DN23" i="53"/>
  <c r="DO23" i="53"/>
  <c r="DO72" i="53" s="1"/>
  <c r="DP23" i="53"/>
  <c r="DQ23" i="53"/>
  <c r="DR23" i="53"/>
  <c r="DS23" i="53"/>
  <c r="DT23" i="53"/>
  <c r="DU23" i="53"/>
  <c r="DV23" i="53"/>
  <c r="DW23" i="53"/>
  <c r="DW72" i="53" s="1"/>
  <c r="DX23" i="53"/>
  <c r="DY23" i="53"/>
  <c r="DZ23" i="53"/>
  <c r="EA23" i="53"/>
  <c r="EB23" i="53"/>
  <c r="EC23" i="53"/>
  <c r="ED23" i="53"/>
  <c r="EE23" i="53"/>
  <c r="EE72" i="53" s="1"/>
  <c r="EF23" i="53"/>
  <c r="EG23" i="53"/>
  <c r="EH23" i="53"/>
  <c r="EI23" i="53"/>
  <c r="EJ23" i="53"/>
  <c r="EK23" i="53"/>
  <c r="EL23" i="53"/>
  <c r="EM23" i="53"/>
  <c r="EM72" i="53" s="1"/>
  <c r="EN23" i="53"/>
  <c r="EO23" i="53"/>
  <c r="EP23" i="53"/>
  <c r="EQ23" i="53"/>
  <c r="ER23" i="53"/>
  <c r="ES23" i="53"/>
  <c r="ET23" i="53"/>
  <c r="EU23" i="53"/>
  <c r="EU72" i="53" s="1"/>
  <c r="EV23" i="53"/>
  <c r="EW23" i="53"/>
  <c r="EX23" i="53"/>
  <c r="EY23" i="53"/>
  <c r="EZ23" i="53"/>
  <c r="FA23" i="53"/>
  <c r="FB23" i="53"/>
  <c r="FC23" i="53"/>
  <c r="FC72" i="53" s="1"/>
  <c r="FD23" i="53"/>
  <c r="FE23" i="53"/>
  <c r="FF23" i="53"/>
  <c r="FG23" i="53"/>
  <c r="FH23" i="53"/>
  <c r="FI23" i="53"/>
  <c r="FJ23" i="53"/>
  <c r="FK23" i="53"/>
  <c r="FK72" i="53" s="1"/>
  <c r="FL23" i="53"/>
  <c r="FM23" i="53"/>
  <c r="FN23" i="53"/>
  <c r="FO23" i="53"/>
  <c r="K53" i="53"/>
  <c r="L53" i="53"/>
  <c r="N53" i="53"/>
  <c r="O53" i="53"/>
  <c r="P53" i="53"/>
  <c r="Q53" i="53"/>
  <c r="S53" i="53"/>
  <c r="T53" i="53"/>
  <c r="V53" i="53"/>
  <c r="W53" i="53"/>
  <c r="X53" i="53"/>
  <c r="Y53" i="53"/>
  <c r="AA53" i="53"/>
  <c r="AB53" i="53"/>
  <c r="AD53" i="53"/>
  <c r="AE53" i="53"/>
  <c r="AF53" i="53"/>
  <c r="AG53" i="53"/>
  <c r="AI53" i="53"/>
  <c r="AJ53" i="53"/>
  <c r="AL53" i="53"/>
  <c r="AM53" i="53"/>
  <c r="AN53" i="53"/>
  <c r="AO53" i="53"/>
  <c r="AQ53" i="53"/>
  <c r="AR53" i="53"/>
  <c r="AT53" i="53"/>
  <c r="AU53" i="53"/>
  <c r="AV53" i="53"/>
  <c r="AW53" i="53"/>
  <c r="AY53" i="53"/>
  <c r="AZ53" i="53"/>
  <c r="BB53" i="53"/>
  <c r="BC53" i="53"/>
  <c r="BD53" i="53"/>
  <c r="BE53" i="53"/>
  <c r="BG53" i="53"/>
  <c r="BH53" i="53"/>
  <c r="BJ53" i="53"/>
  <c r="BK53" i="53"/>
  <c r="BL53" i="53"/>
  <c r="BM53" i="53"/>
  <c r="BO53" i="53"/>
  <c r="BP53" i="53"/>
  <c r="BR53" i="53"/>
  <c r="BS53" i="53"/>
  <c r="BT53" i="53"/>
  <c r="BU53" i="53"/>
  <c r="BW53" i="53"/>
  <c r="BX53" i="53"/>
  <c r="BZ53" i="53"/>
  <c r="CA53" i="53"/>
  <c r="CB53" i="53"/>
  <c r="CC53" i="53"/>
  <c r="CE53" i="53"/>
  <c r="CF53" i="53"/>
  <c r="CH53" i="53"/>
  <c r="CI53" i="53"/>
  <c r="CJ53" i="53"/>
  <c r="CK53" i="53"/>
  <c r="CM53" i="53"/>
  <c r="CN53" i="53"/>
  <c r="CP53" i="53"/>
  <c r="CQ53" i="53"/>
  <c r="CR53" i="53"/>
  <c r="CS53" i="53"/>
  <c r="CU53" i="53"/>
  <c r="CV53" i="53"/>
  <c r="CX53" i="53"/>
  <c r="CY53" i="53"/>
  <c r="CZ53" i="53"/>
  <c r="DA53" i="53"/>
  <c r="DC53" i="53"/>
  <c r="DD53" i="53"/>
  <c r="DF53" i="53"/>
  <c r="DG53" i="53"/>
  <c r="DH53" i="53"/>
  <c r="DI53" i="53"/>
  <c r="DK53" i="53"/>
  <c r="DL53" i="53"/>
  <c r="DN53" i="53"/>
  <c r="DO53" i="53"/>
  <c r="DP53" i="53"/>
  <c r="DQ53" i="53"/>
  <c r="DS53" i="53"/>
  <c r="DT53" i="53"/>
  <c r="DV53" i="53"/>
  <c r="DW53" i="53"/>
  <c r="DX53" i="53"/>
  <c r="DY53" i="53"/>
  <c r="EA53" i="53"/>
  <c r="EB53" i="53"/>
  <c r="ED53" i="53"/>
  <c r="EE53" i="53"/>
  <c r="EF53" i="53"/>
  <c r="EG53" i="53"/>
  <c r="EI53" i="53"/>
  <c r="EJ53" i="53"/>
  <c r="EL53" i="53"/>
  <c r="EM53" i="53"/>
  <c r="EN53" i="53"/>
  <c r="EO53" i="53"/>
  <c r="EQ53" i="53"/>
  <c r="ER53" i="53"/>
  <c r="ET53" i="53"/>
  <c r="EU53" i="53"/>
  <c r="EV53" i="53"/>
  <c r="EW53" i="53"/>
  <c r="EY53" i="53"/>
  <c r="EZ53" i="53"/>
  <c r="FB53" i="53"/>
  <c r="FC53" i="53"/>
  <c r="FD53" i="53"/>
  <c r="FE53" i="53"/>
  <c r="FG53" i="53"/>
  <c r="FH53" i="53"/>
  <c r="FJ53" i="53"/>
  <c r="FK53" i="53"/>
  <c r="FL53" i="53"/>
  <c r="FM53" i="53"/>
  <c r="FO53" i="53"/>
  <c r="AV54" i="53"/>
  <c r="J55" i="53"/>
  <c r="K55" i="53"/>
  <c r="L55" i="53"/>
  <c r="M55" i="53"/>
  <c r="N55" i="53"/>
  <c r="P55" i="53"/>
  <c r="Q55" i="53"/>
  <c r="R55" i="53"/>
  <c r="S55" i="53"/>
  <c r="T55" i="53"/>
  <c r="U55" i="53"/>
  <c r="V55" i="53"/>
  <c r="X55" i="53"/>
  <c r="Y55" i="53"/>
  <c r="Z55" i="53"/>
  <c r="AA55" i="53"/>
  <c r="AB55" i="53"/>
  <c r="AD55" i="53"/>
  <c r="AF55" i="53"/>
  <c r="AG55" i="53"/>
  <c r="AH55" i="53"/>
  <c r="AI55" i="53"/>
  <c r="AJ55" i="53"/>
  <c r="AK55" i="53"/>
  <c r="AL55" i="53"/>
  <c r="AN55" i="53"/>
  <c r="AO55" i="53"/>
  <c r="AP55" i="53"/>
  <c r="AQ55" i="53"/>
  <c r="AR55" i="53"/>
  <c r="AT55" i="53"/>
  <c r="AV55" i="53"/>
  <c r="AW55" i="53"/>
  <c r="AX55" i="53"/>
  <c r="AY55" i="53"/>
  <c r="AZ55" i="53"/>
  <c r="BB55" i="53"/>
  <c r="BD55" i="53"/>
  <c r="BE55" i="53"/>
  <c r="BF55" i="53"/>
  <c r="BG55" i="53"/>
  <c r="BH55" i="53"/>
  <c r="BJ55" i="53"/>
  <c r="BL55" i="53"/>
  <c r="BM55" i="53"/>
  <c r="BN55" i="53"/>
  <c r="BO55" i="53"/>
  <c r="BP55" i="53"/>
  <c r="BR55" i="53"/>
  <c r="BT55" i="53"/>
  <c r="BU55" i="53"/>
  <c r="BV55" i="53"/>
  <c r="BW55" i="53"/>
  <c r="BX55" i="53"/>
  <c r="BY55" i="53"/>
  <c r="BZ55" i="53"/>
  <c r="CB55" i="53"/>
  <c r="CC55" i="53"/>
  <c r="CD55" i="53"/>
  <c r="CE55" i="53"/>
  <c r="CF55" i="53"/>
  <c r="CG55" i="53"/>
  <c r="CH55" i="53"/>
  <c r="CJ55" i="53"/>
  <c r="CK55" i="53"/>
  <c r="CL55" i="53"/>
  <c r="CM55" i="53"/>
  <c r="CN55" i="53"/>
  <c r="CP55" i="53"/>
  <c r="CR55" i="53"/>
  <c r="CS55" i="53"/>
  <c r="CT55" i="53"/>
  <c r="CU55" i="53"/>
  <c r="CV55" i="53"/>
  <c r="CW55" i="53"/>
  <c r="CX55" i="53"/>
  <c r="CZ55" i="53"/>
  <c r="DA55" i="53"/>
  <c r="DB55" i="53"/>
  <c r="DC55" i="53"/>
  <c r="DD55" i="53"/>
  <c r="DF55" i="53"/>
  <c r="DH55" i="53"/>
  <c r="DI55" i="53"/>
  <c r="DJ55" i="53"/>
  <c r="DK55" i="53"/>
  <c r="DL55" i="53"/>
  <c r="DN55" i="53"/>
  <c r="DP55" i="53"/>
  <c r="DQ55" i="53"/>
  <c r="DR55" i="53"/>
  <c r="DS55" i="53"/>
  <c r="DT55" i="53"/>
  <c r="DV55" i="53"/>
  <c r="DX55" i="53"/>
  <c r="DY55" i="53"/>
  <c r="DZ55" i="53"/>
  <c r="EA55" i="53"/>
  <c r="EB55" i="53"/>
  <c r="ED55" i="53"/>
  <c r="EF55" i="53"/>
  <c r="EG55" i="53"/>
  <c r="EH55" i="53"/>
  <c r="EI55" i="53"/>
  <c r="EJ55" i="53"/>
  <c r="EK55" i="53"/>
  <c r="EL55" i="53"/>
  <c r="EN55" i="53"/>
  <c r="EO55" i="53"/>
  <c r="EP55" i="53"/>
  <c r="EQ55" i="53"/>
  <c r="ER55" i="53"/>
  <c r="ES55" i="53"/>
  <c r="ET55" i="53"/>
  <c r="EV55" i="53"/>
  <c r="EW55" i="53"/>
  <c r="EX55" i="53"/>
  <c r="EY55" i="53"/>
  <c r="EZ55" i="53"/>
  <c r="FB55" i="53"/>
  <c r="FD55" i="53"/>
  <c r="FE55" i="53"/>
  <c r="FF55" i="53"/>
  <c r="FG55" i="53"/>
  <c r="FH55" i="53"/>
  <c r="FI55" i="53"/>
  <c r="FJ55" i="53"/>
  <c r="FL55" i="53"/>
  <c r="FM55" i="53"/>
  <c r="FN55" i="53"/>
  <c r="FO55" i="53"/>
  <c r="K56" i="53"/>
  <c r="L56" i="53"/>
  <c r="M56" i="53"/>
  <c r="N56" i="53"/>
  <c r="O56" i="53"/>
  <c r="P56" i="53"/>
  <c r="Q56" i="53"/>
  <c r="S56" i="53"/>
  <c r="T56" i="53"/>
  <c r="U56" i="53"/>
  <c r="V56" i="53"/>
  <c r="W56" i="53"/>
  <c r="X56" i="53"/>
  <c r="Y56" i="53"/>
  <c r="AA56" i="53"/>
  <c r="AB56" i="53"/>
  <c r="AC56" i="53"/>
  <c r="AD56" i="53"/>
  <c r="AE56" i="53"/>
  <c r="AF56" i="53"/>
  <c r="AG56" i="53"/>
  <c r="AI56" i="53"/>
  <c r="AJ56" i="53"/>
  <c r="AK56" i="53"/>
  <c r="AL56" i="53"/>
  <c r="AM56" i="53"/>
  <c r="AN56" i="53"/>
  <c r="AO56" i="53"/>
  <c r="AQ56" i="53"/>
  <c r="AR56" i="53"/>
  <c r="AS56" i="53"/>
  <c r="AT56" i="53"/>
  <c r="AU56" i="53"/>
  <c r="AV56" i="53"/>
  <c r="AW56" i="53"/>
  <c r="AY56" i="53"/>
  <c r="AZ56" i="53"/>
  <c r="BA56" i="53"/>
  <c r="BB56" i="53"/>
  <c r="BC56" i="53"/>
  <c r="BD56" i="53"/>
  <c r="BE56" i="53"/>
  <c r="BG56" i="53"/>
  <c r="BH56" i="53"/>
  <c r="BI56" i="53"/>
  <c r="BJ56" i="53"/>
  <c r="BK56" i="53"/>
  <c r="BL56" i="53"/>
  <c r="BM56" i="53"/>
  <c r="BO56" i="53"/>
  <c r="BP56" i="53"/>
  <c r="BQ56" i="53"/>
  <c r="BR56" i="53"/>
  <c r="BS56" i="53"/>
  <c r="BT56" i="53"/>
  <c r="BU56" i="53"/>
  <c r="BW56" i="53"/>
  <c r="BX56" i="53"/>
  <c r="BY56" i="53"/>
  <c r="BZ56" i="53"/>
  <c r="CA56" i="53"/>
  <c r="CB56" i="53"/>
  <c r="CC56" i="53"/>
  <c r="CE56" i="53"/>
  <c r="CF56" i="53"/>
  <c r="CG56" i="53"/>
  <c r="CH56" i="53"/>
  <c r="CI56" i="53"/>
  <c r="CJ56" i="53"/>
  <c r="CK56" i="53"/>
  <c r="CM56" i="53"/>
  <c r="CN56" i="53"/>
  <c r="CO56" i="53"/>
  <c r="CP56" i="53"/>
  <c r="CQ56" i="53"/>
  <c r="CR56" i="53"/>
  <c r="CS56" i="53"/>
  <c r="CU56" i="53"/>
  <c r="CV56" i="53"/>
  <c r="CW56" i="53"/>
  <c r="CX56" i="53"/>
  <c r="CY56" i="53"/>
  <c r="CZ56" i="53"/>
  <c r="DA56" i="53"/>
  <c r="DC56" i="53"/>
  <c r="DD56" i="53"/>
  <c r="DE56" i="53"/>
  <c r="DF56" i="53"/>
  <c r="DG56" i="53"/>
  <c r="DH56" i="53"/>
  <c r="DI56" i="53"/>
  <c r="DK56" i="53"/>
  <c r="DL56" i="53"/>
  <c r="DM56" i="53"/>
  <c r="DN56" i="53"/>
  <c r="DO56" i="53"/>
  <c r="DP56" i="53"/>
  <c r="DQ56" i="53"/>
  <c r="DS56" i="53"/>
  <c r="DT56" i="53"/>
  <c r="DU56" i="53"/>
  <c r="DV56" i="53"/>
  <c r="DW56" i="53"/>
  <c r="DX56" i="53"/>
  <c r="DY56" i="53"/>
  <c r="EA56" i="53"/>
  <c r="EB56" i="53"/>
  <c r="EC56" i="53"/>
  <c r="ED56" i="53"/>
  <c r="EE56" i="53"/>
  <c r="EF56" i="53"/>
  <c r="EG56" i="53"/>
  <c r="EI56" i="53"/>
  <c r="EJ56" i="53"/>
  <c r="EK56" i="53"/>
  <c r="EL56" i="53"/>
  <c r="EM56" i="53"/>
  <c r="EN56" i="53"/>
  <c r="EO56" i="53"/>
  <c r="EQ56" i="53"/>
  <c r="ER56" i="53"/>
  <c r="ES56" i="53"/>
  <c r="ET56" i="53"/>
  <c r="EU56" i="53"/>
  <c r="EV56" i="53"/>
  <c r="EW56" i="53"/>
  <c r="EY56" i="53"/>
  <c r="EZ56" i="53"/>
  <c r="FA56" i="53"/>
  <c r="FB56" i="53"/>
  <c r="FC56" i="53"/>
  <c r="FD56" i="53"/>
  <c r="FE56" i="53"/>
  <c r="FG56" i="53"/>
  <c r="FH56" i="53"/>
  <c r="FI56" i="53"/>
  <c r="FJ56" i="53"/>
  <c r="FK56" i="53"/>
  <c r="FL56" i="53"/>
  <c r="FM56" i="53"/>
  <c r="FO56" i="53"/>
  <c r="J57" i="53"/>
  <c r="K57" i="53"/>
  <c r="L57" i="53"/>
  <c r="M57" i="53"/>
  <c r="N57" i="53"/>
  <c r="P57" i="53"/>
  <c r="R57" i="53"/>
  <c r="S57" i="53"/>
  <c r="T57" i="53"/>
  <c r="U57" i="53"/>
  <c r="V57" i="53"/>
  <c r="X57" i="53"/>
  <c r="Z57" i="53"/>
  <c r="AA57" i="53"/>
  <c r="AB57" i="53"/>
  <c r="AC57" i="53"/>
  <c r="AD57" i="53"/>
  <c r="AE57" i="53"/>
  <c r="AF57" i="53"/>
  <c r="AH57" i="53"/>
  <c r="AI57" i="53"/>
  <c r="AJ57" i="53"/>
  <c r="AK57" i="53"/>
  <c r="AL57" i="53"/>
  <c r="AM57" i="53"/>
  <c r="AN57" i="53"/>
  <c r="AP57" i="53"/>
  <c r="AQ57" i="53"/>
  <c r="AR57" i="53"/>
  <c r="AS57" i="53"/>
  <c r="AT57" i="53"/>
  <c r="AV57" i="53"/>
  <c r="AX57" i="53"/>
  <c r="AY57" i="53"/>
  <c r="AZ57" i="53"/>
  <c r="BA57" i="53"/>
  <c r="BB57" i="53"/>
  <c r="BC57" i="53"/>
  <c r="BD57" i="53"/>
  <c r="BF57" i="53"/>
  <c r="BG57" i="53"/>
  <c r="BH57" i="53"/>
  <c r="BI57" i="53"/>
  <c r="BJ57" i="53"/>
  <c r="BL57" i="53"/>
  <c r="BN57" i="53"/>
  <c r="BO57" i="53"/>
  <c r="BP57" i="53"/>
  <c r="BQ57" i="53"/>
  <c r="BR57" i="53"/>
  <c r="BT57" i="53"/>
  <c r="BV57" i="53"/>
  <c r="BW57" i="53"/>
  <c r="BX57" i="53"/>
  <c r="BY57" i="53"/>
  <c r="BZ57" i="53"/>
  <c r="CB57" i="53"/>
  <c r="CD57" i="53"/>
  <c r="CE57" i="53"/>
  <c r="CF57" i="53"/>
  <c r="CG57" i="53"/>
  <c r="CH57" i="53"/>
  <c r="CJ57" i="53"/>
  <c r="CL57" i="53"/>
  <c r="CM57" i="53"/>
  <c r="CN57" i="53"/>
  <c r="CO57" i="53"/>
  <c r="CP57" i="53"/>
  <c r="CQ57" i="53"/>
  <c r="CR57" i="53"/>
  <c r="CT57" i="53"/>
  <c r="CU57" i="53"/>
  <c r="CV57" i="53"/>
  <c r="CW57" i="53"/>
  <c r="CX57" i="53"/>
  <c r="CY57" i="53"/>
  <c r="CZ57" i="53"/>
  <c r="DB57" i="53"/>
  <c r="DC57" i="53"/>
  <c r="DD57" i="53"/>
  <c r="DE57" i="53"/>
  <c r="DF57" i="53"/>
  <c r="DH57" i="53"/>
  <c r="DJ57" i="53"/>
  <c r="DK57" i="53"/>
  <c r="DL57" i="53"/>
  <c r="DM57" i="53"/>
  <c r="DN57" i="53"/>
  <c r="DO57" i="53"/>
  <c r="DP57" i="53"/>
  <c r="DR57" i="53"/>
  <c r="DS57" i="53"/>
  <c r="DT57" i="53"/>
  <c r="DU57" i="53"/>
  <c r="DV57" i="53"/>
  <c r="DX57" i="53"/>
  <c r="DZ57" i="53"/>
  <c r="EA57" i="53"/>
  <c r="EB57" i="53"/>
  <c r="EC57" i="53"/>
  <c r="ED57" i="53"/>
  <c r="EF57" i="53"/>
  <c r="EH57" i="53"/>
  <c r="EI57" i="53"/>
  <c r="EJ57" i="53"/>
  <c r="EK57" i="53"/>
  <c r="EL57" i="53"/>
  <c r="EN57" i="53"/>
  <c r="EP57" i="53"/>
  <c r="EQ57" i="53"/>
  <c r="ER57" i="53"/>
  <c r="ES57" i="53"/>
  <c r="ET57" i="53"/>
  <c r="EV57" i="53"/>
  <c r="EX57" i="53"/>
  <c r="EY57" i="53"/>
  <c r="EZ57" i="53"/>
  <c r="FA57" i="53"/>
  <c r="FB57" i="53"/>
  <c r="FC57" i="53"/>
  <c r="FD57" i="53"/>
  <c r="FF57" i="53"/>
  <c r="FG57" i="53"/>
  <c r="FH57" i="53"/>
  <c r="FI57" i="53"/>
  <c r="FJ57" i="53"/>
  <c r="FK57" i="53"/>
  <c r="FL57" i="53"/>
  <c r="FN57" i="53"/>
  <c r="FO57" i="53"/>
  <c r="J58" i="53"/>
  <c r="K58" i="53"/>
  <c r="L58" i="53"/>
  <c r="M58" i="53"/>
  <c r="N58" i="53"/>
  <c r="O58" i="53"/>
  <c r="P58" i="53"/>
  <c r="Q58" i="53"/>
  <c r="R58" i="53"/>
  <c r="S58" i="53"/>
  <c r="T58" i="53"/>
  <c r="U58" i="53"/>
  <c r="V58" i="53"/>
  <c r="W58" i="53"/>
  <c r="X58" i="53"/>
  <c r="Y58" i="53"/>
  <c r="Z58" i="53"/>
  <c r="AA58" i="53"/>
  <c r="AB58" i="53"/>
  <c r="AC58" i="53"/>
  <c r="AD58" i="53"/>
  <c r="AE58" i="53"/>
  <c r="AF58" i="53"/>
  <c r="AG58" i="53"/>
  <c r="AH58" i="53"/>
  <c r="AI58" i="53"/>
  <c r="AJ58" i="53"/>
  <c r="AK58" i="53"/>
  <c r="AL58" i="53"/>
  <c r="AM58" i="53"/>
  <c r="AN58" i="53"/>
  <c r="AO58" i="53"/>
  <c r="AP58" i="53"/>
  <c r="AQ58" i="53"/>
  <c r="AR58" i="53"/>
  <c r="AS58" i="53"/>
  <c r="AT58" i="53"/>
  <c r="AU58" i="53"/>
  <c r="AV58" i="53"/>
  <c r="AW58" i="53"/>
  <c r="AX58" i="53"/>
  <c r="AY58" i="53"/>
  <c r="AZ58" i="53"/>
  <c r="BA58" i="53"/>
  <c r="BB58" i="53"/>
  <c r="BC58" i="53"/>
  <c r="BD58" i="53"/>
  <c r="BE58" i="53"/>
  <c r="BF58" i="53"/>
  <c r="BG58" i="53"/>
  <c r="BH58" i="53"/>
  <c r="BI58" i="53"/>
  <c r="BJ58" i="53"/>
  <c r="BK58" i="53"/>
  <c r="BL58" i="53"/>
  <c r="BM58" i="53"/>
  <c r="BN58" i="53"/>
  <c r="BO58" i="53"/>
  <c r="BP58" i="53"/>
  <c r="BQ58" i="53"/>
  <c r="BR58" i="53"/>
  <c r="BS58" i="53"/>
  <c r="BT58" i="53"/>
  <c r="BU58" i="53"/>
  <c r="BV58" i="53"/>
  <c r="BW58" i="53"/>
  <c r="BX58" i="53"/>
  <c r="BY58" i="53"/>
  <c r="BZ58" i="53"/>
  <c r="CA58" i="53"/>
  <c r="CB58" i="53"/>
  <c r="CC58" i="53"/>
  <c r="CD58" i="53"/>
  <c r="CE58" i="53"/>
  <c r="CF58" i="53"/>
  <c r="CG58" i="53"/>
  <c r="CH58" i="53"/>
  <c r="CI58" i="53"/>
  <c r="CJ58" i="53"/>
  <c r="CK58" i="53"/>
  <c r="CL58" i="53"/>
  <c r="CM58" i="53"/>
  <c r="CN58" i="53"/>
  <c r="CO58" i="53"/>
  <c r="CP58" i="53"/>
  <c r="CQ58" i="53"/>
  <c r="CR58" i="53"/>
  <c r="CS58" i="53"/>
  <c r="CT58" i="53"/>
  <c r="CU58" i="53"/>
  <c r="CV58" i="53"/>
  <c r="CW58" i="53"/>
  <c r="CX58" i="53"/>
  <c r="CY58" i="53"/>
  <c r="CZ58" i="53"/>
  <c r="DA58" i="53"/>
  <c r="DB58" i="53"/>
  <c r="DC58" i="53"/>
  <c r="DD58" i="53"/>
  <c r="DE58" i="53"/>
  <c r="DF58" i="53"/>
  <c r="DG58" i="53"/>
  <c r="DH58" i="53"/>
  <c r="DI58" i="53"/>
  <c r="DJ58" i="53"/>
  <c r="DK58" i="53"/>
  <c r="DL58" i="53"/>
  <c r="DM58" i="53"/>
  <c r="DN58" i="53"/>
  <c r="DO58" i="53"/>
  <c r="DP58" i="53"/>
  <c r="DQ58" i="53"/>
  <c r="DR58" i="53"/>
  <c r="DS58" i="53"/>
  <c r="DT58" i="53"/>
  <c r="DU58" i="53"/>
  <c r="DV58" i="53"/>
  <c r="DW58" i="53"/>
  <c r="DX58" i="53"/>
  <c r="DY58" i="53"/>
  <c r="DZ58" i="53"/>
  <c r="EA58" i="53"/>
  <c r="EB58" i="53"/>
  <c r="EC58" i="53"/>
  <c r="ED58" i="53"/>
  <c r="EE58" i="53"/>
  <c r="EF58" i="53"/>
  <c r="EG58" i="53"/>
  <c r="EH58" i="53"/>
  <c r="EI58" i="53"/>
  <c r="EJ58" i="53"/>
  <c r="EK58" i="53"/>
  <c r="EL58" i="53"/>
  <c r="EM58" i="53"/>
  <c r="EN58" i="53"/>
  <c r="EO58" i="53"/>
  <c r="EP58" i="53"/>
  <c r="EQ58" i="53"/>
  <c r="ER58" i="53"/>
  <c r="ES58" i="53"/>
  <c r="ET58" i="53"/>
  <c r="EU58" i="53"/>
  <c r="EV58" i="53"/>
  <c r="EW58" i="53"/>
  <c r="EX58" i="53"/>
  <c r="EY58" i="53"/>
  <c r="EZ58" i="53"/>
  <c r="FA58" i="53"/>
  <c r="FB58" i="53"/>
  <c r="FC58" i="53"/>
  <c r="FD58" i="53"/>
  <c r="FE58" i="53"/>
  <c r="FF58" i="53"/>
  <c r="FG58" i="53"/>
  <c r="FH58" i="53"/>
  <c r="FI58" i="53"/>
  <c r="FJ58" i="53"/>
  <c r="FK58" i="53"/>
  <c r="FL58" i="53"/>
  <c r="FM58" i="53"/>
  <c r="FN58" i="53"/>
  <c r="FO58" i="53"/>
  <c r="J59" i="53"/>
  <c r="K59" i="53"/>
  <c r="L59" i="53"/>
  <c r="M59" i="53"/>
  <c r="N59" i="53"/>
  <c r="O59" i="53"/>
  <c r="P59" i="53"/>
  <c r="R59" i="53"/>
  <c r="S59" i="53"/>
  <c r="T59" i="53"/>
  <c r="U59" i="53"/>
  <c r="V59" i="53"/>
  <c r="W59" i="53"/>
  <c r="X59" i="53"/>
  <c r="Z59" i="53"/>
  <c r="AA59" i="53"/>
  <c r="AB59" i="53"/>
  <c r="AC59" i="53"/>
  <c r="AD59" i="53"/>
  <c r="AE59" i="53"/>
  <c r="AF59" i="53"/>
  <c r="AH59" i="53"/>
  <c r="AI59" i="53"/>
  <c r="AJ59" i="53"/>
  <c r="AK59" i="53"/>
  <c r="AL59" i="53"/>
  <c r="AM59" i="53"/>
  <c r="AN59" i="53"/>
  <c r="AP59" i="53"/>
  <c r="AQ59" i="53"/>
  <c r="AR59" i="53"/>
  <c r="AS59" i="53"/>
  <c r="AT59" i="53"/>
  <c r="AU59" i="53"/>
  <c r="AV59" i="53"/>
  <c r="AX59" i="53"/>
  <c r="AY59" i="53"/>
  <c r="AZ59" i="53"/>
  <c r="BA59" i="53"/>
  <c r="BB59" i="53"/>
  <c r="BC59" i="53"/>
  <c r="BD59" i="53"/>
  <c r="BF59" i="53"/>
  <c r="BG59" i="53"/>
  <c r="BH59" i="53"/>
  <c r="BI59" i="53"/>
  <c r="BJ59" i="53"/>
  <c r="BK59" i="53"/>
  <c r="BL59" i="53"/>
  <c r="BN59" i="53"/>
  <c r="BO59" i="53"/>
  <c r="BP59" i="53"/>
  <c r="BQ59" i="53"/>
  <c r="BR59" i="53"/>
  <c r="BS59" i="53"/>
  <c r="BT59" i="53"/>
  <c r="BV59" i="53"/>
  <c r="BW59" i="53"/>
  <c r="BX59" i="53"/>
  <c r="BY59" i="53"/>
  <c r="BZ59" i="53"/>
  <c r="CA59" i="53"/>
  <c r="CB59" i="53"/>
  <c r="CD59" i="53"/>
  <c r="CE59" i="53"/>
  <c r="CF59" i="53"/>
  <c r="CG59" i="53"/>
  <c r="CH59" i="53"/>
  <c r="CI59" i="53"/>
  <c r="CJ59" i="53"/>
  <c r="CL59" i="53"/>
  <c r="CM59" i="53"/>
  <c r="CN59" i="53"/>
  <c r="CO59" i="53"/>
  <c r="CP59" i="53"/>
  <c r="CQ59" i="53"/>
  <c r="CR59" i="53"/>
  <c r="CT59" i="53"/>
  <c r="CU59" i="53"/>
  <c r="CV59" i="53"/>
  <c r="CW59" i="53"/>
  <c r="CX59" i="53"/>
  <c r="CY59" i="53"/>
  <c r="CZ59" i="53"/>
  <c r="DB59" i="53"/>
  <c r="DC59" i="53"/>
  <c r="DD59" i="53"/>
  <c r="DE59" i="53"/>
  <c r="DF59" i="53"/>
  <c r="DG59" i="53"/>
  <c r="DH59" i="53"/>
  <c r="DJ59" i="53"/>
  <c r="DK59" i="53"/>
  <c r="DL59" i="53"/>
  <c r="DM59" i="53"/>
  <c r="DN59" i="53"/>
  <c r="DO59" i="53"/>
  <c r="DP59" i="53"/>
  <c r="DR59" i="53"/>
  <c r="DS59" i="53"/>
  <c r="DT59" i="53"/>
  <c r="DU59" i="53"/>
  <c r="DV59" i="53"/>
  <c r="DW59" i="53"/>
  <c r="DX59" i="53"/>
  <c r="DZ59" i="53"/>
  <c r="EA59" i="53"/>
  <c r="EB59" i="53"/>
  <c r="EC59" i="53"/>
  <c r="ED59" i="53"/>
  <c r="EE59" i="53"/>
  <c r="EF59" i="53"/>
  <c r="EH59" i="53"/>
  <c r="EI59" i="53"/>
  <c r="EJ59" i="53"/>
  <c r="EK59" i="53"/>
  <c r="EL59" i="53"/>
  <c r="EM59" i="53"/>
  <c r="EN59" i="53"/>
  <c r="EP59" i="53"/>
  <c r="EQ59" i="53"/>
  <c r="ER59" i="53"/>
  <c r="ES59" i="53"/>
  <c r="ET59" i="53"/>
  <c r="EU59" i="53"/>
  <c r="EV59" i="53"/>
  <c r="EX59" i="53"/>
  <c r="EY59" i="53"/>
  <c r="EZ59" i="53"/>
  <c r="FA59" i="53"/>
  <c r="FB59" i="53"/>
  <c r="FC59" i="53"/>
  <c r="FD59" i="53"/>
  <c r="FF59" i="53"/>
  <c r="FG59" i="53"/>
  <c r="FH59" i="53"/>
  <c r="FI59" i="53"/>
  <c r="FJ59" i="53"/>
  <c r="FK59" i="53"/>
  <c r="FL59" i="53"/>
  <c r="FN59" i="53"/>
  <c r="FO59" i="53"/>
  <c r="J60" i="53"/>
  <c r="K60" i="53"/>
  <c r="L60" i="53"/>
  <c r="M60" i="53"/>
  <c r="O60" i="53"/>
  <c r="P60" i="53"/>
  <c r="Q60" i="53"/>
  <c r="R60" i="53"/>
  <c r="S60" i="53"/>
  <c r="T60" i="53"/>
  <c r="U60" i="53"/>
  <c r="W60" i="53"/>
  <c r="X60" i="53"/>
  <c r="Y60" i="53"/>
  <c r="Z60" i="53"/>
  <c r="AA60" i="53"/>
  <c r="AB60" i="53"/>
  <c r="AC60" i="53"/>
  <c r="AE60" i="53"/>
  <c r="AF60" i="53"/>
  <c r="AG60" i="53"/>
  <c r="AH60" i="53"/>
  <c r="AI60" i="53"/>
  <c r="AJ60" i="53"/>
  <c r="AK60" i="53"/>
  <c r="AM60" i="53"/>
  <c r="AN60" i="53"/>
  <c r="AO60" i="53"/>
  <c r="AP60" i="53"/>
  <c r="AQ60" i="53"/>
  <c r="AR60" i="53"/>
  <c r="AS60" i="53"/>
  <c r="AU60" i="53"/>
  <c r="AV60" i="53"/>
  <c r="AW60" i="53"/>
  <c r="AX60" i="53"/>
  <c r="AY60" i="53"/>
  <c r="AZ60" i="53"/>
  <c r="BA60" i="53"/>
  <c r="BC60" i="53"/>
  <c r="BD60" i="53"/>
  <c r="BE60" i="53"/>
  <c r="BF60" i="53"/>
  <c r="BG60" i="53"/>
  <c r="BH60" i="53"/>
  <c r="BI60" i="53"/>
  <c r="BK60" i="53"/>
  <c r="BL60" i="53"/>
  <c r="BM60" i="53"/>
  <c r="BN60" i="53"/>
  <c r="BO60" i="53"/>
  <c r="BP60" i="53"/>
  <c r="BQ60" i="53"/>
  <c r="BS60" i="53"/>
  <c r="BT60" i="53"/>
  <c r="BU60" i="53"/>
  <c r="BV60" i="53"/>
  <c r="BW60" i="53"/>
  <c r="BX60" i="53"/>
  <c r="BY60" i="53"/>
  <c r="CA60" i="53"/>
  <c r="CB60" i="53"/>
  <c r="CC60" i="53"/>
  <c r="CD60" i="53"/>
  <c r="CE60" i="53"/>
  <c r="CF60" i="53"/>
  <c r="CG60" i="53"/>
  <c r="CI60" i="53"/>
  <c r="CJ60" i="53"/>
  <c r="CK60" i="53"/>
  <c r="CL60" i="53"/>
  <c r="CM60" i="53"/>
  <c r="CN60" i="53"/>
  <c r="CO60" i="53"/>
  <c r="CQ60" i="53"/>
  <c r="CR60" i="53"/>
  <c r="CS60" i="53"/>
  <c r="CT60" i="53"/>
  <c r="CU60" i="53"/>
  <c r="CV60" i="53"/>
  <c r="CW60" i="53"/>
  <c r="CY60" i="53"/>
  <c r="CZ60" i="53"/>
  <c r="DA60" i="53"/>
  <c r="DB60" i="53"/>
  <c r="DC60" i="53"/>
  <c r="DD60" i="53"/>
  <c r="DE60" i="53"/>
  <c r="DG60" i="53"/>
  <c r="DH60" i="53"/>
  <c r="DI60" i="53"/>
  <c r="DJ60" i="53"/>
  <c r="DK60" i="53"/>
  <c r="DL60" i="53"/>
  <c r="DM60" i="53"/>
  <c r="DO60" i="53"/>
  <c r="DP60" i="53"/>
  <c r="DQ60" i="53"/>
  <c r="DR60" i="53"/>
  <c r="DS60" i="53"/>
  <c r="DT60" i="53"/>
  <c r="DU60" i="53"/>
  <c r="DW60" i="53"/>
  <c r="DX60" i="53"/>
  <c r="DY60" i="53"/>
  <c r="DZ60" i="53"/>
  <c r="EA60" i="53"/>
  <c r="EB60" i="53"/>
  <c r="EC60" i="53"/>
  <c r="EE60" i="53"/>
  <c r="EF60" i="53"/>
  <c r="EG60" i="53"/>
  <c r="EH60" i="53"/>
  <c r="EI60" i="53"/>
  <c r="EJ60" i="53"/>
  <c r="EK60" i="53"/>
  <c r="EM60" i="53"/>
  <c r="EN60" i="53"/>
  <c r="EO60" i="53"/>
  <c r="EP60" i="53"/>
  <c r="EQ60" i="53"/>
  <c r="ER60" i="53"/>
  <c r="ES60" i="53"/>
  <c r="EU60" i="53"/>
  <c r="EV60" i="53"/>
  <c r="EW60" i="53"/>
  <c r="EX60" i="53"/>
  <c r="EY60" i="53"/>
  <c r="EZ60" i="53"/>
  <c r="FA60" i="53"/>
  <c r="FC60" i="53"/>
  <c r="FD60" i="53"/>
  <c r="FE60" i="53"/>
  <c r="FF60" i="53"/>
  <c r="FG60" i="53"/>
  <c r="FH60" i="53"/>
  <c r="FI60" i="53"/>
  <c r="FK60" i="53"/>
  <c r="FL60" i="53"/>
  <c r="FM60" i="53"/>
  <c r="FN60" i="53"/>
  <c r="FO60" i="53"/>
  <c r="J61" i="53"/>
  <c r="K61" i="53"/>
  <c r="L61" i="53"/>
  <c r="M61" i="53"/>
  <c r="N61" i="53"/>
  <c r="O61" i="53"/>
  <c r="P61" i="53"/>
  <c r="Q61" i="53"/>
  <c r="R61" i="53"/>
  <c r="S61" i="53"/>
  <c r="T61" i="53"/>
  <c r="U61" i="53"/>
  <c r="V61" i="53"/>
  <c r="W61" i="53"/>
  <c r="X61" i="53"/>
  <c r="Y61" i="53"/>
  <c r="Z61" i="53"/>
  <c r="AA61" i="53"/>
  <c r="AB61" i="53"/>
  <c r="AC61" i="53"/>
  <c r="AD61" i="53"/>
  <c r="AE61" i="53"/>
  <c r="AF61" i="53"/>
  <c r="AG61" i="53"/>
  <c r="AH61" i="53"/>
  <c r="AI61" i="53"/>
  <c r="AJ61" i="53"/>
  <c r="AK61" i="53"/>
  <c r="AL61" i="53"/>
  <c r="AM61" i="53"/>
  <c r="AN61" i="53"/>
  <c r="AO61" i="53"/>
  <c r="AP61" i="53"/>
  <c r="AQ61" i="53"/>
  <c r="AR61" i="53"/>
  <c r="AS61" i="53"/>
  <c r="AT61" i="53"/>
  <c r="AU61" i="53"/>
  <c r="AV61" i="53"/>
  <c r="AW61" i="53"/>
  <c r="AX61" i="53"/>
  <c r="AY61" i="53"/>
  <c r="AZ61" i="53"/>
  <c r="BA61" i="53"/>
  <c r="BB61" i="53"/>
  <c r="BC61" i="53"/>
  <c r="BD61" i="53"/>
  <c r="BE61" i="53"/>
  <c r="BF61" i="53"/>
  <c r="BG61" i="53"/>
  <c r="BH61" i="53"/>
  <c r="BI61" i="53"/>
  <c r="BJ61" i="53"/>
  <c r="BK61" i="53"/>
  <c r="BL61" i="53"/>
  <c r="BM61" i="53"/>
  <c r="BN61" i="53"/>
  <c r="BO61" i="53"/>
  <c r="BP61" i="53"/>
  <c r="BQ61" i="53"/>
  <c r="BR61" i="53"/>
  <c r="BS61" i="53"/>
  <c r="BT61" i="53"/>
  <c r="BU61" i="53"/>
  <c r="BV61" i="53"/>
  <c r="BW61" i="53"/>
  <c r="BX61" i="53"/>
  <c r="BY61" i="53"/>
  <c r="BZ61" i="53"/>
  <c r="CA61" i="53"/>
  <c r="CB61" i="53"/>
  <c r="CC61" i="53"/>
  <c r="CD61" i="53"/>
  <c r="CE61" i="53"/>
  <c r="CF61" i="53"/>
  <c r="CG61" i="53"/>
  <c r="CH61" i="53"/>
  <c r="CI61" i="53"/>
  <c r="CJ61" i="53"/>
  <c r="CK61" i="53"/>
  <c r="CL61" i="53"/>
  <c r="CM61" i="53"/>
  <c r="CN61" i="53"/>
  <c r="CO61" i="53"/>
  <c r="CP61" i="53"/>
  <c r="CQ61" i="53"/>
  <c r="CR61" i="53"/>
  <c r="CS61" i="53"/>
  <c r="CT61" i="53"/>
  <c r="CU61" i="53"/>
  <c r="CV61" i="53"/>
  <c r="CW61" i="53"/>
  <c r="CX61" i="53"/>
  <c r="CY61" i="53"/>
  <c r="CZ61" i="53"/>
  <c r="DA61" i="53"/>
  <c r="DB61" i="53"/>
  <c r="DC61" i="53"/>
  <c r="DD61" i="53"/>
  <c r="DE61" i="53"/>
  <c r="DF61" i="53"/>
  <c r="DG61" i="53"/>
  <c r="DH61" i="53"/>
  <c r="DI61" i="53"/>
  <c r="DJ61" i="53"/>
  <c r="DK61" i="53"/>
  <c r="DL61" i="53"/>
  <c r="DM61" i="53"/>
  <c r="DN61" i="53"/>
  <c r="DO61" i="53"/>
  <c r="DP61" i="53"/>
  <c r="DQ61" i="53"/>
  <c r="DR61" i="53"/>
  <c r="DS61" i="53"/>
  <c r="DT61" i="53"/>
  <c r="DU61" i="53"/>
  <c r="DV61" i="53"/>
  <c r="DW61" i="53"/>
  <c r="DX61" i="53"/>
  <c r="DY61" i="53"/>
  <c r="DZ61" i="53"/>
  <c r="EA61" i="53"/>
  <c r="EB61" i="53"/>
  <c r="EC61" i="53"/>
  <c r="ED61" i="53"/>
  <c r="EE61" i="53"/>
  <c r="EF61" i="53"/>
  <c r="EG61" i="53"/>
  <c r="EH61" i="53"/>
  <c r="EI61" i="53"/>
  <c r="EJ61" i="53"/>
  <c r="EK61" i="53"/>
  <c r="EL61" i="53"/>
  <c r="EM61" i="53"/>
  <c r="EN61" i="53"/>
  <c r="EO61" i="53"/>
  <c r="EP61" i="53"/>
  <c r="EQ61" i="53"/>
  <c r="ER61" i="53"/>
  <c r="ES61" i="53"/>
  <c r="ET61" i="53"/>
  <c r="EU61" i="53"/>
  <c r="EV61" i="53"/>
  <c r="EW61" i="53"/>
  <c r="EX61" i="53"/>
  <c r="EY61" i="53"/>
  <c r="EZ61" i="53"/>
  <c r="FA61" i="53"/>
  <c r="FB61" i="53"/>
  <c r="FC61" i="53"/>
  <c r="FD61" i="53"/>
  <c r="FE61" i="53"/>
  <c r="FF61" i="53"/>
  <c r="FG61" i="53"/>
  <c r="FH61" i="53"/>
  <c r="FI61" i="53"/>
  <c r="FJ61" i="53"/>
  <c r="FK61" i="53"/>
  <c r="FL61" i="53"/>
  <c r="FM61" i="53"/>
  <c r="FN61" i="53"/>
  <c r="FO61" i="53"/>
  <c r="J62" i="53"/>
  <c r="K62" i="53"/>
  <c r="L62" i="53"/>
  <c r="M62" i="53"/>
  <c r="N62" i="53"/>
  <c r="O62" i="53"/>
  <c r="P62" i="53"/>
  <c r="Q62" i="53"/>
  <c r="R62" i="53"/>
  <c r="S62" i="53"/>
  <c r="T62" i="53"/>
  <c r="U62" i="53"/>
  <c r="V62" i="53"/>
  <c r="W62" i="53"/>
  <c r="X62" i="53"/>
  <c r="Y62" i="53"/>
  <c r="Z62" i="53"/>
  <c r="AA62" i="53"/>
  <c r="AB62" i="53"/>
  <c r="AC62" i="53"/>
  <c r="AD62" i="53"/>
  <c r="AE62" i="53"/>
  <c r="AF62" i="53"/>
  <c r="AG62" i="53"/>
  <c r="AH62" i="53"/>
  <c r="AI62" i="53"/>
  <c r="AJ62" i="53"/>
  <c r="AK62" i="53"/>
  <c r="AL62" i="53"/>
  <c r="AM62" i="53"/>
  <c r="AN62" i="53"/>
  <c r="AO62" i="53"/>
  <c r="AP62" i="53"/>
  <c r="AQ62" i="53"/>
  <c r="AR62" i="53"/>
  <c r="AS62" i="53"/>
  <c r="AT62" i="53"/>
  <c r="AU62" i="53"/>
  <c r="AV62" i="53"/>
  <c r="AW62" i="53"/>
  <c r="AX62" i="53"/>
  <c r="AY62" i="53"/>
  <c r="AZ62" i="53"/>
  <c r="BA62" i="53"/>
  <c r="BB62" i="53"/>
  <c r="BC62" i="53"/>
  <c r="BD62" i="53"/>
  <c r="BE62" i="53"/>
  <c r="BF62" i="53"/>
  <c r="BG62" i="53"/>
  <c r="BH62" i="53"/>
  <c r="BI62" i="53"/>
  <c r="BJ62" i="53"/>
  <c r="BK62" i="53"/>
  <c r="BL62" i="53"/>
  <c r="BM62" i="53"/>
  <c r="BN62" i="53"/>
  <c r="BO62" i="53"/>
  <c r="BP62" i="53"/>
  <c r="BQ62" i="53"/>
  <c r="BR62" i="53"/>
  <c r="BS62" i="53"/>
  <c r="BT62" i="53"/>
  <c r="BU62" i="53"/>
  <c r="BV62" i="53"/>
  <c r="BW62" i="53"/>
  <c r="BX62" i="53"/>
  <c r="BY62" i="53"/>
  <c r="BZ62" i="53"/>
  <c r="CA62" i="53"/>
  <c r="CB62" i="53"/>
  <c r="CC62" i="53"/>
  <c r="CD62" i="53"/>
  <c r="CE62" i="53"/>
  <c r="CF62" i="53"/>
  <c r="CG62" i="53"/>
  <c r="CH62" i="53"/>
  <c r="CI62" i="53"/>
  <c r="CJ62" i="53"/>
  <c r="CK62" i="53"/>
  <c r="CL62" i="53"/>
  <c r="CM62" i="53"/>
  <c r="CN62" i="53"/>
  <c r="CO62" i="53"/>
  <c r="CP62" i="53"/>
  <c r="CQ62" i="53"/>
  <c r="CR62" i="53"/>
  <c r="CS62" i="53"/>
  <c r="CT62" i="53"/>
  <c r="CU62" i="53"/>
  <c r="CV62" i="53"/>
  <c r="CW62" i="53"/>
  <c r="CX62" i="53"/>
  <c r="CY62" i="53"/>
  <c r="CZ62" i="53"/>
  <c r="DA62" i="53"/>
  <c r="DB62" i="53"/>
  <c r="DC62" i="53"/>
  <c r="DD62" i="53"/>
  <c r="DE62" i="53"/>
  <c r="DF62" i="53"/>
  <c r="DG62" i="53"/>
  <c r="DH62" i="53"/>
  <c r="DI62" i="53"/>
  <c r="DJ62" i="53"/>
  <c r="DK62" i="53"/>
  <c r="DL62" i="53"/>
  <c r="DM62" i="53"/>
  <c r="DN62" i="53"/>
  <c r="DO62" i="53"/>
  <c r="DP62" i="53"/>
  <c r="DQ62" i="53"/>
  <c r="DR62" i="53"/>
  <c r="DS62" i="53"/>
  <c r="DT62" i="53"/>
  <c r="DU62" i="53"/>
  <c r="DV62" i="53"/>
  <c r="DW62" i="53"/>
  <c r="DX62" i="53"/>
  <c r="DY62" i="53"/>
  <c r="DZ62" i="53"/>
  <c r="EA62" i="53"/>
  <c r="EB62" i="53"/>
  <c r="EC62" i="53"/>
  <c r="ED62" i="53"/>
  <c r="EE62" i="53"/>
  <c r="EF62" i="53"/>
  <c r="EG62" i="53"/>
  <c r="EH62" i="53"/>
  <c r="EI62" i="53"/>
  <c r="EJ62" i="53"/>
  <c r="EK62" i="53"/>
  <c r="EL62" i="53"/>
  <c r="EM62" i="53"/>
  <c r="EN62" i="53"/>
  <c r="EO62" i="53"/>
  <c r="EP62" i="53"/>
  <c r="EQ62" i="53"/>
  <c r="ER62" i="53"/>
  <c r="ES62" i="53"/>
  <c r="ET62" i="53"/>
  <c r="EU62" i="53"/>
  <c r="EV62" i="53"/>
  <c r="EW62" i="53"/>
  <c r="EX62" i="53"/>
  <c r="EY62" i="53"/>
  <c r="EZ62" i="53"/>
  <c r="FA62" i="53"/>
  <c r="FB62" i="53"/>
  <c r="FC62" i="53"/>
  <c r="FD62" i="53"/>
  <c r="FE62" i="53"/>
  <c r="FF62" i="53"/>
  <c r="FG62" i="53"/>
  <c r="FH62" i="53"/>
  <c r="FI62" i="53"/>
  <c r="FJ62" i="53"/>
  <c r="FK62" i="53"/>
  <c r="FL62" i="53"/>
  <c r="FM62" i="53"/>
  <c r="FN62" i="53"/>
  <c r="FO62" i="53"/>
  <c r="J63" i="53"/>
  <c r="K63" i="53"/>
  <c r="L63" i="53"/>
  <c r="M63" i="53"/>
  <c r="N63" i="53"/>
  <c r="O63" i="53"/>
  <c r="P63" i="53"/>
  <c r="Q63" i="53"/>
  <c r="R63" i="53"/>
  <c r="S63" i="53"/>
  <c r="T63" i="53"/>
  <c r="U63" i="53"/>
  <c r="V63" i="53"/>
  <c r="W63" i="53"/>
  <c r="X63" i="53"/>
  <c r="Y63" i="53"/>
  <c r="Z63" i="53"/>
  <c r="AA63" i="53"/>
  <c r="AB63" i="53"/>
  <c r="AC63" i="53"/>
  <c r="AD63" i="53"/>
  <c r="AE63" i="53"/>
  <c r="AF63" i="53"/>
  <c r="AG63" i="53"/>
  <c r="AH63" i="53"/>
  <c r="AI63" i="53"/>
  <c r="AJ63" i="53"/>
  <c r="AK63" i="53"/>
  <c r="AL63" i="53"/>
  <c r="AM63" i="53"/>
  <c r="AN63" i="53"/>
  <c r="AO63" i="53"/>
  <c r="AP63" i="53"/>
  <c r="AQ63" i="53"/>
  <c r="AR63" i="53"/>
  <c r="AS63" i="53"/>
  <c r="AT63" i="53"/>
  <c r="AU63" i="53"/>
  <c r="AV63" i="53"/>
  <c r="AW63" i="53"/>
  <c r="AX63" i="53"/>
  <c r="AY63" i="53"/>
  <c r="AZ63" i="53"/>
  <c r="BA63" i="53"/>
  <c r="BB63" i="53"/>
  <c r="BC63" i="53"/>
  <c r="BD63" i="53"/>
  <c r="BE63" i="53"/>
  <c r="BF63" i="53"/>
  <c r="BG63" i="53"/>
  <c r="BH63" i="53"/>
  <c r="BI63" i="53"/>
  <c r="BJ63" i="53"/>
  <c r="BK63" i="53"/>
  <c r="BL63" i="53"/>
  <c r="BM63" i="53"/>
  <c r="BN63" i="53"/>
  <c r="BO63" i="53"/>
  <c r="BP63" i="53"/>
  <c r="BQ63" i="53"/>
  <c r="BR63" i="53"/>
  <c r="BS63" i="53"/>
  <c r="BT63" i="53"/>
  <c r="BU63" i="53"/>
  <c r="BV63" i="53"/>
  <c r="BW63" i="53"/>
  <c r="BX63" i="53"/>
  <c r="BY63" i="53"/>
  <c r="BZ63" i="53"/>
  <c r="CA63" i="53"/>
  <c r="CB63" i="53"/>
  <c r="CC63" i="53"/>
  <c r="CD63" i="53"/>
  <c r="CE63" i="53"/>
  <c r="CF63" i="53"/>
  <c r="CG63" i="53"/>
  <c r="CH63" i="53"/>
  <c r="CI63" i="53"/>
  <c r="CJ63" i="53"/>
  <c r="CK63" i="53"/>
  <c r="CL63" i="53"/>
  <c r="CM63" i="53"/>
  <c r="CN63" i="53"/>
  <c r="CO63" i="53"/>
  <c r="CP63" i="53"/>
  <c r="CQ63" i="53"/>
  <c r="CR63" i="53"/>
  <c r="CS63" i="53"/>
  <c r="CT63" i="53"/>
  <c r="CU63" i="53"/>
  <c r="CV63" i="53"/>
  <c r="CW63" i="53"/>
  <c r="CX63" i="53"/>
  <c r="CY63" i="53"/>
  <c r="CZ63" i="53"/>
  <c r="DA63" i="53"/>
  <c r="DB63" i="53"/>
  <c r="DC63" i="53"/>
  <c r="DD63" i="53"/>
  <c r="DE63" i="53"/>
  <c r="DF63" i="53"/>
  <c r="DG63" i="53"/>
  <c r="DH63" i="53"/>
  <c r="DI63" i="53"/>
  <c r="DJ63" i="53"/>
  <c r="DK63" i="53"/>
  <c r="DL63" i="53"/>
  <c r="DM63" i="53"/>
  <c r="DN63" i="53"/>
  <c r="DO63" i="53"/>
  <c r="DP63" i="53"/>
  <c r="DQ63" i="53"/>
  <c r="DR63" i="53"/>
  <c r="DS63" i="53"/>
  <c r="DT63" i="53"/>
  <c r="DU63" i="53"/>
  <c r="DV63" i="53"/>
  <c r="DW63" i="53"/>
  <c r="DX63" i="53"/>
  <c r="DY63" i="53"/>
  <c r="DZ63" i="53"/>
  <c r="EA63" i="53"/>
  <c r="EB63" i="53"/>
  <c r="EC63" i="53"/>
  <c r="ED63" i="53"/>
  <c r="EE63" i="53"/>
  <c r="EF63" i="53"/>
  <c r="EG63" i="53"/>
  <c r="EH63" i="53"/>
  <c r="EI63" i="53"/>
  <c r="EJ63" i="53"/>
  <c r="EK63" i="53"/>
  <c r="EL63" i="53"/>
  <c r="EM63" i="53"/>
  <c r="EN63" i="53"/>
  <c r="EO63" i="53"/>
  <c r="EP63" i="53"/>
  <c r="EQ63" i="53"/>
  <c r="ER63" i="53"/>
  <c r="ES63" i="53"/>
  <c r="ET63" i="53"/>
  <c r="EU63" i="53"/>
  <c r="EV63" i="53"/>
  <c r="EW63" i="53"/>
  <c r="EX63" i="53"/>
  <c r="EY63" i="53"/>
  <c r="EZ63" i="53"/>
  <c r="FA63" i="53"/>
  <c r="FB63" i="53"/>
  <c r="FC63" i="53"/>
  <c r="FD63" i="53"/>
  <c r="FE63" i="53"/>
  <c r="FF63" i="53"/>
  <c r="FG63" i="53"/>
  <c r="FH63" i="53"/>
  <c r="FI63" i="53"/>
  <c r="FJ63" i="53"/>
  <c r="FK63" i="53"/>
  <c r="FL63" i="53"/>
  <c r="FM63" i="53"/>
  <c r="FN63" i="53"/>
  <c r="FO63" i="53"/>
  <c r="J64" i="53"/>
  <c r="K64" i="53"/>
  <c r="L64" i="53"/>
  <c r="M64" i="53"/>
  <c r="N64" i="53"/>
  <c r="O64" i="53"/>
  <c r="P64" i="53"/>
  <c r="Q64" i="53"/>
  <c r="R64" i="53"/>
  <c r="S64" i="53"/>
  <c r="T64" i="53"/>
  <c r="U64" i="53"/>
  <c r="V64" i="53"/>
  <c r="W64" i="53"/>
  <c r="X64" i="53"/>
  <c r="Y64" i="53"/>
  <c r="Z64" i="53"/>
  <c r="AA64" i="53"/>
  <c r="AB64" i="53"/>
  <c r="AC64" i="53"/>
  <c r="AD64" i="53"/>
  <c r="AE64" i="53"/>
  <c r="AF64" i="53"/>
  <c r="AG64" i="53"/>
  <c r="AH64" i="53"/>
  <c r="AI64" i="53"/>
  <c r="AJ64" i="53"/>
  <c r="AK64" i="53"/>
  <c r="AL64" i="53"/>
  <c r="AM64" i="53"/>
  <c r="AN64" i="53"/>
  <c r="AO64" i="53"/>
  <c r="AP64" i="53"/>
  <c r="AQ64" i="53"/>
  <c r="AR64" i="53"/>
  <c r="AS64" i="53"/>
  <c r="AT64" i="53"/>
  <c r="AU64" i="53"/>
  <c r="AV64" i="53"/>
  <c r="AW64" i="53"/>
  <c r="AX64" i="53"/>
  <c r="AY64" i="53"/>
  <c r="AZ64" i="53"/>
  <c r="BA64" i="53"/>
  <c r="BB64" i="53"/>
  <c r="BC64" i="53"/>
  <c r="BD64" i="53"/>
  <c r="BE64" i="53"/>
  <c r="BF64" i="53"/>
  <c r="BG64" i="53"/>
  <c r="BH64" i="53"/>
  <c r="BI64" i="53"/>
  <c r="BJ64" i="53"/>
  <c r="BK64" i="53"/>
  <c r="BL64" i="53"/>
  <c r="BM64" i="53"/>
  <c r="BN64" i="53"/>
  <c r="BO64" i="53"/>
  <c r="BP64" i="53"/>
  <c r="BQ64" i="53"/>
  <c r="BR64" i="53"/>
  <c r="BS64" i="53"/>
  <c r="BT64" i="53"/>
  <c r="BU64" i="53"/>
  <c r="BV64" i="53"/>
  <c r="BW64" i="53"/>
  <c r="BX64" i="53"/>
  <c r="BY64" i="53"/>
  <c r="BZ64" i="53"/>
  <c r="CA64" i="53"/>
  <c r="CB64" i="53"/>
  <c r="CC64" i="53"/>
  <c r="CD64" i="53"/>
  <c r="CE64" i="53"/>
  <c r="CF64" i="53"/>
  <c r="CG64" i="53"/>
  <c r="CH64" i="53"/>
  <c r="CI64" i="53"/>
  <c r="CJ64" i="53"/>
  <c r="CK64" i="53"/>
  <c r="CL64" i="53"/>
  <c r="CM64" i="53"/>
  <c r="CN64" i="53"/>
  <c r="CO64" i="53"/>
  <c r="CP64" i="53"/>
  <c r="CQ64" i="53"/>
  <c r="CR64" i="53"/>
  <c r="CS64" i="53"/>
  <c r="CT64" i="53"/>
  <c r="CU64" i="53"/>
  <c r="CV64" i="53"/>
  <c r="CW64" i="53"/>
  <c r="CX64" i="53"/>
  <c r="CY64" i="53"/>
  <c r="CZ64" i="53"/>
  <c r="DA64" i="53"/>
  <c r="DB64" i="53"/>
  <c r="DC64" i="53"/>
  <c r="DD64" i="53"/>
  <c r="DE64" i="53"/>
  <c r="DF64" i="53"/>
  <c r="DG64" i="53"/>
  <c r="DH64" i="53"/>
  <c r="DI64" i="53"/>
  <c r="DJ64" i="53"/>
  <c r="DK64" i="53"/>
  <c r="DL64" i="53"/>
  <c r="DM64" i="53"/>
  <c r="DN64" i="53"/>
  <c r="DO64" i="53"/>
  <c r="DP64" i="53"/>
  <c r="DQ64" i="53"/>
  <c r="DR64" i="53"/>
  <c r="DS64" i="53"/>
  <c r="DT64" i="53"/>
  <c r="DU64" i="53"/>
  <c r="DV64" i="53"/>
  <c r="DW64" i="53"/>
  <c r="DX64" i="53"/>
  <c r="DY64" i="53"/>
  <c r="DZ64" i="53"/>
  <c r="EA64" i="53"/>
  <c r="EB64" i="53"/>
  <c r="EC64" i="53"/>
  <c r="ED64" i="53"/>
  <c r="EE64" i="53"/>
  <c r="EF64" i="53"/>
  <c r="EG64" i="53"/>
  <c r="EH64" i="53"/>
  <c r="EI64" i="53"/>
  <c r="EJ64" i="53"/>
  <c r="EK64" i="53"/>
  <c r="EL64" i="53"/>
  <c r="EM64" i="53"/>
  <c r="EN64" i="53"/>
  <c r="EO64" i="53"/>
  <c r="EP64" i="53"/>
  <c r="EQ64" i="53"/>
  <c r="ER64" i="53"/>
  <c r="ES64" i="53"/>
  <c r="ET64" i="53"/>
  <c r="EU64" i="53"/>
  <c r="EV64" i="53"/>
  <c r="EW64" i="53"/>
  <c r="EX64" i="53"/>
  <c r="EY64" i="53"/>
  <c r="EZ64" i="53"/>
  <c r="FA64" i="53"/>
  <c r="FB64" i="53"/>
  <c r="FC64" i="53"/>
  <c r="FD64" i="53"/>
  <c r="FE64" i="53"/>
  <c r="FF64" i="53"/>
  <c r="FG64" i="53"/>
  <c r="FH64" i="53"/>
  <c r="FI64" i="53"/>
  <c r="FJ64" i="53"/>
  <c r="FK64" i="53"/>
  <c r="FL64" i="53"/>
  <c r="FM64" i="53"/>
  <c r="FN64" i="53"/>
  <c r="FO64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AA65" i="53"/>
  <c r="AB65" i="53"/>
  <c r="AC65" i="53"/>
  <c r="AD65" i="53"/>
  <c r="AE65" i="53"/>
  <c r="AF65" i="53"/>
  <c r="AG65" i="53"/>
  <c r="AH65" i="53"/>
  <c r="AI65" i="53"/>
  <c r="AJ65" i="53"/>
  <c r="AK65" i="53"/>
  <c r="AL65" i="53"/>
  <c r="AM65" i="53"/>
  <c r="AN65" i="53"/>
  <c r="AO65" i="53"/>
  <c r="AP65" i="53"/>
  <c r="AQ65" i="53"/>
  <c r="AR65" i="53"/>
  <c r="AS65" i="53"/>
  <c r="AT65" i="53"/>
  <c r="AU65" i="53"/>
  <c r="AV65" i="53"/>
  <c r="AW65" i="53"/>
  <c r="AX65" i="53"/>
  <c r="AY65" i="53"/>
  <c r="AZ65" i="53"/>
  <c r="BA65" i="53"/>
  <c r="BB65" i="53"/>
  <c r="BC65" i="53"/>
  <c r="BD65" i="53"/>
  <c r="BE65" i="53"/>
  <c r="BF65" i="53"/>
  <c r="BG65" i="53"/>
  <c r="BH65" i="53"/>
  <c r="BI65" i="53"/>
  <c r="BJ65" i="53"/>
  <c r="BK65" i="53"/>
  <c r="BL65" i="53"/>
  <c r="BM65" i="53"/>
  <c r="BN65" i="53"/>
  <c r="BO65" i="53"/>
  <c r="BP65" i="53"/>
  <c r="BQ65" i="53"/>
  <c r="BR65" i="53"/>
  <c r="BS65" i="53"/>
  <c r="BT65" i="53"/>
  <c r="BU65" i="53"/>
  <c r="BV65" i="53"/>
  <c r="BW65" i="53"/>
  <c r="BX65" i="53"/>
  <c r="BY65" i="53"/>
  <c r="BZ65" i="53"/>
  <c r="CA65" i="53"/>
  <c r="CB65" i="53"/>
  <c r="CC65" i="53"/>
  <c r="CD65" i="53"/>
  <c r="CE65" i="53"/>
  <c r="CF65" i="53"/>
  <c r="CG65" i="53"/>
  <c r="CH65" i="53"/>
  <c r="CI65" i="53"/>
  <c r="CJ65" i="53"/>
  <c r="CK65" i="53"/>
  <c r="CL65" i="53"/>
  <c r="CM65" i="53"/>
  <c r="CN65" i="53"/>
  <c r="CO65" i="53"/>
  <c r="CP65" i="53"/>
  <c r="CQ65" i="53"/>
  <c r="CR65" i="53"/>
  <c r="CS65" i="53"/>
  <c r="CT65" i="53"/>
  <c r="CU65" i="53"/>
  <c r="CV65" i="53"/>
  <c r="CW65" i="53"/>
  <c r="CX65" i="53"/>
  <c r="CY65" i="53"/>
  <c r="CZ65" i="53"/>
  <c r="DA65" i="53"/>
  <c r="DB65" i="53"/>
  <c r="DC65" i="53"/>
  <c r="DD65" i="53"/>
  <c r="DE65" i="53"/>
  <c r="DF65" i="53"/>
  <c r="DG65" i="53"/>
  <c r="DH65" i="53"/>
  <c r="DI65" i="53"/>
  <c r="DJ65" i="53"/>
  <c r="DK65" i="53"/>
  <c r="DL65" i="53"/>
  <c r="DM65" i="53"/>
  <c r="DN65" i="53"/>
  <c r="DO65" i="53"/>
  <c r="DP65" i="53"/>
  <c r="DQ65" i="53"/>
  <c r="DR65" i="53"/>
  <c r="DS65" i="53"/>
  <c r="DT65" i="53"/>
  <c r="DU65" i="53"/>
  <c r="DV65" i="53"/>
  <c r="DW65" i="53"/>
  <c r="DX65" i="53"/>
  <c r="DY65" i="53"/>
  <c r="DZ65" i="53"/>
  <c r="EA65" i="53"/>
  <c r="EB65" i="53"/>
  <c r="EC65" i="53"/>
  <c r="ED65" i="53"/>
  <c r="EE65" i="53"/>
  <c r="EF65" i="53"/>
  <c r="EG65" i="53"/>
  <c r="EH65" i="53"/>
  <c r="EI65" i="53"/>
  <c r="EJ65" i="53"/>
  <c r="EK65" i="53"/>
  <c r="EL65" i="53"/>
  <c r="EM65" i="53"/>
  <c r="EN65" i="53"/>
  <c r="EO65" i="53"/>
  <c r="EP65" i="53"/>
  <c r="EQ65" i="53"/>
  <c r="ER65" i="53"/>
  <c r="ES65" i="53"/>
  <c r="ET65" i="53"/>
  <c r="EU65" i="53"/>
  <c r="EV65" i="53"/>
  <c r="EW65" i="53"/>
  <c r="EX65" i="53"/>
  <c r="EY65" i="53"/>
  <c r="EZ65" i="53"/>
  <c r="FA65" i="53"/>
  <c r="FB65" i="53"/>
  <c r="FC65" i="53"/>
  <c r="FD65" i="53"/>
  <c r="FE65" i="53"/>
  <c r="FF65" i="53"/>
  <c r="FG65" i="53"/>
  <c r="FH65" i="53"/>
  <c r="FI65" i="53"/>
  <c r="FJ65" i="53"/>
  <c r="FK65" i="53"/>
  <c r="FL65" i="53"/>
  <c r="FM65" i="53"/>
  <c r="FN65" i="53"/>
  <c r="FO65" i="53"/>
  <c r="J66" i="53"/>
  <c r="K66" i="53"/>
  <c r="L66" i="53"/>
  <c r="M66" i="53"/>
  <c r="N66" i="53"/>
  <c r="O66" i="53"/>
  <c r="P66" i="53"/>
  <c r="Q66" i="53"/>
  <c r="R66" i="53"/>
  <c r="S66" i="53"/>
  <c r="T66" i="53"/>
  <c r="U66" i="53"/>
  <c r="V66" i="53"/>
  <c r="W66" i="53"/>
  <c r="X66" i="53"/>
  <c r="Y66" i="53"/>
  <c r="Z66" i="53"/>
  <c r="AA66" i="53"/>
  <c r="AB66" i="53"/>
  <c r="AC66" i="53"/>
  <c r="AD66" i="53"/>
  <c r="AE66" i="53"/>
  <c r="AF66" i="53"/>
  <c r="AG66" i="53"/>
  <c r="AH66" i="53"/>
  <c r="AI66" i="53"/>
  <c r="AJ66" i="53"/>
  <c r="AK66" i="53"/>
  <c r="AL66" i="53"/>
  <c r="AM66" i="53"/>
  <c r="AN66" i="53"/>
  <c r="AO66" i="53"/>
  <c r="AP66" i="53"/>
  <c r="AQ66" i="53"/>
  <c r="AR66" i="53"/>
  <c r="AS66" i="53"/>
  <c r="AT66" i="53"/>
  <c r="AU66" i="53"/>
  <c r="AV66" i="53"/>
  <c r="AW66" i="53"/>
  <c r="AX66" i="53"/>
  <c r="AY66" i="53"/>
  <c r="AZ66" i="53"/>
  <c r="BA66" i="53"/>
  <c r="BB66" i="53"/>
  <c r="BC66" i="53"/>
  <c r="BD66" i="53"/>
  <c r="BE66" i="53"/>
  <c r="BF66" i="53"/>
  <c r="BG66" i="53"/>
  <c r="BH66" i="53"/>
  <c r="BI66" i="53"/>
  <c r="BJ66" i="53"/>
  <c r="BK66" i="53"/>
  <c r="BL66" i="53"/>
  <c r="BM66" i="53"/>
  <c r="BN66" i="53"/>
  <c r="BO66" i="53"/>
  <c r="BP66" i="53"/>
  <c r="BQ66" i="53"/>
  <c r="BR66" i="53"/>
  <c r="BS66" i="53"/>
  <c r="BT66" i="53"/>
  <c r="BU66" i="53"/>
  <c r="BV66" i="53"/>
  <c r="BW66" i="53"/>
  <c r="BX66" i="53"/>
  <c r="BY66" i="53"/>
  <c r="BZ66" i="53"/>
  <c r="CA66" i="53"/>
  <c r="CB66" i="53"/>
  <c r="CC66" i="53"/>
  <c r="CD66" i="53"/>
  <c r="CE66" i="53"/>
  <c r="CF66" i="53"/>
  <c r="CG66" i="53"/>
  <c r="CH66" i="53"/>
  <c r="CI66" i="53"/>
  <c r="CJ66" i="53"/>
  <c r="CK66" i="53"/>
  <c r="CL66" i="53"/>
  <c r="CM66" i="53"/>
  <c r="CN66" i="53"/>
  <c r="CO66" i="53"/>
  <c r="CP66" i="53"/>
  <c r="CQ66" i="53"/>
  <c r="CR66" i="53"/>
  <c r="CS66" i="53"/>
  <c r="CT66" i="53"/>
  <c r="CU66" i="53"/>
  <c r="CV66" i="53"/>
  <c r="CW66" i="53"/>
  <c r="CX66" i="53"/>
  <c r="CY66" i="53"/>
  <c r="CZ66" i="53"/>
  <c r="DA66" i="53"/>
  <c r="DB66" i="53"/>
  <c r="DC66" i="53"/>
  <c r="DD66" i="53"/>
  <c r="DE66" i="53"/>
  <c r="DF66" i="53"/>
  <c r="DG66" i="53"/>
  <c r="DH66" i="53"/>
  <c r="DJ66" i="53"/>
  <c r="DK66" i="53"/>
  <c r="DL66" i="53"/>
  <c r="DM66" i="53"/>
  <c r="DN66" i="53"/>
  <c r="DO66" i="53"/>
  <c r="DP66" i="53"/>
  <c r="DR66" i="53"/>
  <c r="DS66" i="53"/>
  <c r="DT66" i="53"/>
  <c r="DU66" i="53"/>
  <c r="DV66" i="53"/>
  <c r="DW66" i="53"/>
  <c r="DX66" i="53"/>
  <c r="DZ66" i="53"/>
  <c r="EA66" i="53"/>
  <c r="EB66" i="53"/>
  <c r="EC66" i="53"/>
  <c r="ED66" i="53"/>
  <c r="EE66" i="53"/>
  <c r="EF66" i="53"/>
  <c r="EH66" i="53"/>
  <c r="EI66" i="53"/>
  <c r="EJ66" i="53"/>
  <c r="EK66" i="53"/>
  <c r="EL66" i="53"/>
  <c r="EM66" i="53"/>
  <c r="EN66" i="53"/>
  <c r="EP66" i="53"/>
  <c r="EQ66" i="53"/>
  <c r="ER66" i="53"/>
  <c r="ES66" i="53"/>
  <c r="ET66" i="53"/>
  <c r="EU66" i="53"/>
  <c r="EV66" i="53"/>
  <c r="EX66" i="53"/>
  <c r="EY66" i="53"/>
  <c r="EZ66" i="53"/>
  <c r="FA66" i="53"/>
  <c r="FB66" i="53"/>
  <c r="FC66" i="53"/>
  <c r="FD66" i="53"/>
  <c r="FF66" i="53"/>
  <c r="FG66" i="53"/>
  <c r="FH66" i="53"/>
  <c r="FI66" i="53"/>
  <c r="FJ66" i="53"/>
  <c r="FK66" i="53"/>
  <c r="FL66" i="53"/>
  <c r="FN66" i="53"/>
  <c r="FO66" i="53"/>
  <c r="J67" i="53"/>
  <c r="K67" i="53"/>
  <c r="L67" i="53"/>
  <c r="M67" i="53"/>
  <c r="N67" i="53"/>
  <c r="O67" i="53"/>
  <c r="P67" i="53"/>
  <c r="Q67" i="53"/>
  <c r="R67" i="53"/>
  <c r="S67" i="53"/>
  <c r="T67" i="53"/>
  <c r="U67" i="53"/>
  <c r="V67" i="53"/>
  <c r="W67" i="53"/>
  <c r="X67" i="53"/>
  <c r="Y67" i="53"/>
  <c r="Z67" i="53"/>
  <c r="AA67" i="53"/>
  <c r="AB67" i="53"/>
  <c r="AC67" i="53"/>
  <c r="AD67" i="53"/>
  <c r="AE67" i="53"/>
  <c r="AF67" i="53"/>
  <c r="AG67" i="53"/>
  <c r="AH67" i="53"/>
  <c r="AI67" i="53"/>
  <c r="AJ67" i="53"/>
  <c r="AK67" i="53"/>
  <c r="AL67" i="53"/>
  <c r="AM67" i="53"/>
  <c r="AN67" i="53"/>
  <c r="AO67" i="53"/>
  <c r="AP67" i="53"/>
  <c r="AQ67" i="53"/>
  <c r="AR67" i="53"/>
  <c r="AS67" i="53"/>
  <c r="AT67" i="53"/>
  <c r="AU67" i="53"/>
  <c r="AV67" i="53"/>
  <c r="AW67" i="53"/>
  <c r="AX67" i="53"/>
  <c r="AY67" i="53"/>
  <c r="AZ67" i="53"/>
  <c r="BA67" i="53"/>
  <c r="BB67" i="53"/>
  <c r="BC67" i="53"/>
  <c r="BD67" i="53"/>
  <c r="BE67" i="53"/>
  <c r="BF67" i="53"/>
  <c r="BG67" i="53"/>
  <c r="BH67" i="53"/>
  <c r="BI67" i="53"/>
  <c r="BJ67" i="53"/>
  <c r="BK67" i="53"/>
  <c r="BL67" i="53"/>
  <c r="BM67" i="53"/>
  <c r="BN67" i="53"/>
  <c r="BO67" i="53"/>
  <c r="BP67" i="53"/>
  <c r="BQ67" i="53"/>
  <c r="BR67" i="53"/>
  <c r="BS67" i="53"/>
  <c r="BT67" i="53"/>
  <c r="BU67" i="53"/>
  <c r="BV67" i="53"/>
  <c r="BW67" i="53"/>
  <c r="BX67" i="53"/>
  <c r="BY67" i="53"/>
  <c r="BZ67" i="53"/>
  <c r="CA67" i="53"/>
  <c r="CB67" i="53"/>
  <c r="CC67" i="53"/>
  <c r="CD67" i="53"/>
  <c r="CE67" i="53"/>
  <c r="CF67" i="53"/>
  <c r="CG67" i="53"/>
  <c r="CH67" i="53"/>
  <c r="CI67" i="53"/>
  <c r="CJ67" i="53"/>
  <c r="CK67" i="53"/>
  <c r="CL67" i="53"/>
  <c r="CM67" i="53"/>
  <c r="CN67" i="53"/>
  <c r="CO67" i="53"/>
  <c r="CP67" i="53"/>
  <c r="CQ67" i="53"/>
  <c r="CR67" i="53"/>
  <c r="CS67" i="53"/>
  <c r="CT67" i="53"/>
  <c r="CU67" i="53"/>
  <c r="CV67" i="53"/>
  <c r="CW67" i="53"/>
  <c r="CX67" i="53"/>
  <c r="CY67" i="53"/>
  <c r="CZ67" i="53"/>
  <c r="DA67" i="53"/>
  <c r="DB67" i="53"/>
  <c r="DC67" i="53"/>
  <c r="DD67" i="53"/>
  <c r="DE67" i="53"/>
  <c r="DF67" i="53"/>
  <c r="DG67" i="53"/>
  <c r="DH67" i="53"/>
  <c r="DI67" i="53"/>
  <c r="DJ67" i="53"/>
  <c r="DK67" i="53"/>
  <c r="DL67" i="53"/>
  <c r="DM67" i="53"/>
  <c r="DN67" i="53"/>
  <c r="DO67" i="53"/>
  <c r="DP67" i="53"/>
  <c r="DQ67" i="53"/>
  <c r="DR67" i="53"/>
  <c r="DS67" i="53"/>
  <c r="DT67" i="53"/>
  <c r="DU67" i="53"/>
  <c r="DV67" i="53"/>
  <c r="DW67" i="53"/>
  <c r="DX67" i="53"/>
  <c r="DY67" i="53"/>
  <c r="DZ67" i="53"/>
  <c r="EA67" i="53"/>
  <c r="EB67" i="53"/>
  <c r="EC67" i="53"/>
  <c r="ED67" i="53"/>
  <c r="EE67" i="53"/>
  <c r="EF67" i="53"/>
  <c r="EG67" i="53"/>
  <c r="EH67" i="53"/>
  <c r="EI67" i="53"/>
  <c r="EJ67" i="53"/>
  <c r="EK67" i="53"/>
  <c r="EL67" i="53"/>
  <c r="EM67" i="53"/>
  <c r="EN67" i="53"/>
  <c r="EO67" i="53"/>
  <c r="EP67" i="53"/>
  <c r="EQ67" i="53"/>
  <c r="ER67" i="53"/>
  <c r="ES67" i="53"/>
  <c r="ET67" i="53"/>
  <c r="EU67" i="53"/>
  <c r="EV67" i="53"/>
  <c r="EW67" i="53"/>
  <c r="EX67" i="53"/>
  <c r="EY67" i="53"/>
  <c r="EZ67" i="53"/>
  <c r="FA67" i="53"/>
  <c r="FB67" i="53"/>
  <c r="FC67" i="53"/>
  <c r="FD67" i="53"/>
  <c r="FE67" i="53"/>
  <c r="FF67" i="53"/>
  <c r="FG67" i="53"/>
  <c r="FH67" i="53"/>
  <c r="FI67" i="53"/>
  <c r="FJ67" i="53"/>
  <c r="FK67" i="53"/>
  <c r="FL67" i="53"/>
  <c r="FM67" i="53"/>
  <c r="FN67" i="53"/>
  <c r="FO67" i="53"/>
  <c r="J68" i="53"/>
  <c r="L68" i="53"/>
  <c r="M68" i="53"/>
  <c r="N68" i="53"/>
  <c r="O68" i="53"/>
  <c r="P68" i="53"/>
  <c r="Q68" i="53"/>
  <c r="R68" i="53"/>
  <c r="T68" i="53"/>
  <c r="U68" i="53"/>
  <c r="V68" i="53"/>
  <c r="W68" i="53"/>
  <c r="X68" i="53"/>
  <c r="Y68" i="53"/>
  <c r="Z68" i="53"/>
  <c r="AB68" i="53"/>
  <c r="AC68" i="53"/>
  <c r="AD68" i="53"/>
  <c r="AE68" i="53"/>
  <c r="AF68" i="53"/>
  <c r="AG68" i="53"/>
  <c r="AH68" i="53"/>
  <c r="AJ68" i="53"/>
  <c r="AK68" i="53"/>
  <c r="AL68" i="53"/>
  <c r="AM68" i="53"/>
  <c r="AN68" i="53"/>
  <c r="AO68" i="53"/>
  <c r="AP68" i="53"/>
  <c r="AR68" i="53"/>
  <c r="AS68" i="53"/>
  <c r="AT68" i="53"/>
  <c r="AU68" i="53"/>
  <c r="AV68" i="53"/>
  <c r="AW68" i="53"/>
  <c r="AX68" i="53"/>
  <c r="AZ68" i="53"/>
  <c r="BA68" i="53"/>
  <c r="BB68" i="53"/>
  <c r="BC68" i="53"/>
  <c r="BD68" i="53"/>
  <c r="BE68" i="53"/>
  <c r="BF68" i="53"/>
  <c r="BH68" i="53"/>
  <c r="BI68" i="53"/>
  <c r="BJ68" i="53"/>
  <c r="BK68" i="53"/>
  <c r="BL68" i="53"/>
  <c r="BM68" i="53"/>
  <c r="BN68" i="53"/>
  <c r="BP68" i="53"/>
  <c r="BQ68" i="53"/>
  <c r="BR68" i="53"/>
  <c r="BS68" i="53"/>
  <c r="BT68" i="53"/>
  <c r="BU68" i="53"/>
  <c r="BV68" i="53"/>
  <c r="BX68" i="53"/>
  <c r="BY68" i="53"/>
  <c r="BZ68" i="53"/>
  <c r="CA68" i="53"/>
  <c r="CB68" i="53"/>
  <c r="CC68" i="53"/>
  <c r="CD68" i="53"/>
  <c r="CF68" i="53"/>
  <c r="CG68" i="53"/>
  <c r="CH68" i="53"/>
  <c r="CI68" i="53"/>
  <c r="CJ68" i="53"/>
  <c r="CK68" i="53"/>
  <c r="CL68" i="53"/>
  <c r="CN68" i="53"/>
  <c r="CO68" i="53"/>
  <c r="CP68" i="53"/>
  <c r="CQ68" i="53"/>
  <c r="CR68" i="53"/>
  <c r="CS68" i="53"/>
  <c r="CT68" i="53"/>
  <c r="CV68" i="53"/>
  <c r="CW68" i="53"/>
  <c r="CX68" i="53"/>
  <c r="CY68" i="53"/>
  <c r="CZ68" i="53"/>
  <c r="DA68" i="53"/>
  <c r="DB68" i="53"/>
  <c r="DD68" i="53"/>
  <c r="DE68" i="53"/>
  <c r="DF68" i="53"/>
  <c r="DG68" i="53"/>
  <c r="DH68" i="53"/>
  <c r="DI68" i="53"/>
  <c r="DJ68" i="53"/>
  <c r="DL68" i="53"/>
  <c r="DM68" i="53"/>
  <c r="DN68" i="53"/>
  <c r="DO68" i="53"/>
  <c r="DP68" i="53"/>
  <c r="DQ68" i="53"/>
  <c r="DR68" i="53"/>
  <c r="DT68" i="53"/>
  <c r="DU68" i="53"/>
  <c r="DV68" i="53"/>
  <c r="DW68" i="53"/>
  <c r="DX68" i="53"/>
  <c r="DY68" i="53"/>
  <c r="DZ68" i="53"/>
  <c r="EB68" i="53"/>
  <c r="EC68" i="53"/>
  <c r="ED68" i="53"/>
  <c r="EE68" i="53"/>
  <c r="EF68" i="53"/>
  <c r="EG68" i="53"/>
  <c r="EH68" i="53"/>
  <c r="EJ68" i="53"/>
  <c r="EK68" i="53"/>
  <c r="EL68" i="53"/>
  <c r="EM68" i="53"/>
  <c r="EN68" i="53"/>
  <c r="EO68" i="53"/>
  <c r="EP68" i="53"/>
  <c r="ER68" i="53"/>
  <c r="ES68" i="53"/>
  <c r="ET68" i="53"/>
  <c r="EU68" i="53"/>
  <c r="EV68" i="53"/>
  <c r="EW68" i="53"/>
  <c r="EX68" i="53"/>
  <c r="EZ68" i="53"/>
  <c r="FA68" i="53"/>
  <c r="FB68" i="53"/>
  <c r="FC68" i="53"/>
  <c r="FD68" i="53"/>
  <c r="FE68" i="53"/>
  <c r="FF68" i="53"/>
  <c r="FH68" i="53"/>
  <c r="FI68" i="53"/>
  <c r="FJ68" i="53"/>
  <c r="FK68" i="53"/>
  <c r="FL68" i="53"/>
  <c r="FM68" i="53"/>
  <c r="FN68" i="53"/>
  <c r="J69" i="53"/>
  <c r="K69" i="53"/>
  <c r="L69" i="53"/>
  <c r="M69" i="53"/>
  <c r="N69" i="53"/>
  <c r="O69" i="53"/>
  <c r="Q69" i="53"/>
  <c r="R69" i="53"/>
  <c r="S69" i="53"/>
  <c r="T69" i="53"/>
  <c r="U69" i="53"/>
  <c r="V69" i="53"/>
  <c r="W69" i="53"/>
  <c r="Y69" i="53"/>
  <c r="Z69" i="53"/>
  <c r="AA69" i="53"/>
  <c r="AB69" i="53"/>
  <c r="AC69" i="53"/>
  <c r="AD69" i="53"/>
  <c r="AE69" i="53"/>
  <c r="AG69" i="53"/>
  <c r="AH69" i="53"/>
  <c r="AI69" i="53"/>
  <c r="AJ69" i="53"/>
  <c r="AK69" i="53"/>
  <c r="AL69" i="53"/>
  <c r="AM69" i="53"/>
  <c r="AO69" i="53"/>
  <c r="AP69" i="53"/>
  <c r="AQ69" i="53"/>
  <c r="AR69" i="53"/>
  <c r="AS69" i="53"/>
  <c r="AT69" i="53"/>
  <c r="AU69" i="53"/>
  <c r="AW69" i="53"/>
  <c r="AX69" i="53"/>
  <c r="AY69" i="53"/>
  <c r="AZ69" i="53"/>
  <c r="BA69" i="53"/>
  <c r="BB69" i="53"/>
  <c r="BC69" i="53"/>
  <c r="BE69" i="53"/>
  <c r="BF69" i="53"/>
  <c r="BG69" i="53"/>
  <c r="BH69" i="53"/>
  <c r="BI69" i="53"/>
  <c r="BJ69" i="53"/>
  <c r="BK69" i="53"/>
  <c r="BM69" i="53"/>
  <c r="BN69" i="53"/>
  <c r="BO69" i="53"/>
  <c r="BP69" i="53"/>
  <c r="BQ69" i="53"/>
  <c r="BR69" i="53"/>
  <c r="BS69" i="53"/>
  <c r="BU69" i="53"/>
  <c r="BV69" i="53"/>
  <c r="BW69" i="53"/>
  <c r="BX69" i="53"/>
  <c r="BY69" i="53"/>
  <c r="BZ69" i="53"/>
  <c r="CA69" i="53"/>
  <c r="CC69" i="53"/>
  <c r="CD69" i="53"/>
  <c r="CE69" i="53"/>
  <c r="CF69" i="53"/>
  <c r="CG69" i="53"/>
  <c r="CH69" i="53"/>
  <c r="CI69" i="53"/>
  <c r="CK69" i="53"/>
  <c r="CL69" i="53"/>
  <c r="CM69" i="53"/>
  <c r="CN69" i="53"/>
  <c r="CO69" i="53"/>
  <c r="CP69" i="53"/>
  <c r="CQ69" i="53"/>
  <c r="CS69" i="53"/>
  <c r="CT69" i="53"/>
  <c r="CU69" i="53"/>
  <c r="CV69" i="53"/>
  <c r="CW69" i="53"/>
  <c r="CX69" i="53"/>
  <c r="CY69" i="53"/>
  <c r="DA69" i="53"/>
  <c r="DB69" i="53"/>
  <c r="DC69" i="53"/>
  <c r="DD69" i="53"/>
  <c r="DE69" i="53"/>
  <c r="DF69" i="53"/>
  <c r="DG69" i="53"/>
  <c r="DI69" i="53"/>
  <c r="DJ69" i="53"/>
  <c r="DK69" i="53"/>
  <c r="DL69" i="53"/>
  <c r="DM69" i="53"/>
  <c r="DN69" i="53"/>
  <c r="DO69" i="53"/>
  <c r="DQ69" i="53"/>
  <c r="DR69" i="53"/>
  <c r="DS69" i="53"/>
  <c r="DT69" i="53"/>
  <c r="DU69" i="53"/>
  <c r="DV69" i="53"/>
  <c r="DW69" i="53"/>
  <c r="DY69" i="53"/>
  <c r="DZ69" i="53"/>
  <c r="EA69" i="53"/>
  <c r="EB69" i="53"/>
  <c r="EC69" i="53"/>
  <c r="ED69" i="53"/>
  <c r="EE69" i="53"/>
  <c r="EG69" i="53"/>
  <c r="EH69" i="53"/>
  <c r="EI69" i="53"/>
  <c r="EJ69" i="53"/>
  <c r="EK69" i="53"/>
  <c r="EL69" i="53"/>
  <c r="EM69" i="53"/>
  <c r="EO69" i="53"/>
  <c r="EP69" i="53"/>
  <c r="EQ69" i="53"/>
  <c r="ER69" i="53"/>
  <c r="ES69" i="53"/>
  <c r="ET69" i="53"/>
  <c r="EU69" i="53"/>
  <c r="EW69" i="53"/>
  <c r="EX69" i="53"/>
  <c r="EY69" i="53"/>
  <c r="EZ69" i="53"/>
  <c r="FA69" i="53"/>
  <c r="FB69" i="53"/>
  <c r="FC69" i="53"/>
  <c r="FE69" i="53"/>
  <c r="FF69" i="53"/>
  <c r="FG69" i="53"/>
  <c r="FH69" i="53"/>
  <c r="FI69" i="53"/>
  <c r="FJ69" i="53"/>
  <c r="FK69" i="53"/>
  <c r="FM69" i="53"/>
  <c r="FN69" i="53"/>
  <c r="FO69" i="53"/>
  <c r="J70" i="53"/>
  <c r="K70" i="53"/>
  <c r="L70" i="53"/>
  <c r="N70" i="53"/>
  <c r="O70" i="53"/>
  <c r="P70" i="53"/>
  <c r="Q70" i="53"/>
  <c r="R70" i="53"/>
  <c r="S70" i="53"/>
  <c r="T70" i="53"/>
  <c r="V70" i="53"/>
  <c r="W70" i="53"/>
  <c r="X70" i="53"/>
  <c r="Y70" i="53"/>
  <c r="Z70" i="53"/>
  <c r="AA70" i="53"/>
  <c r="AB70" i="53"/>
  <c r="AD70" i="53"/>
  <c r="AE70" i="53"/>
  <c r="AF70" i="53"/>
  <c r="AG70" i="53"/>
  <c r="AH70" i="53"/>
  <c r="AI70" i="53"/>
  <c r="AJ70" i="53"/>
  <c r="AL70" i="53"/>
  <c r="AM70" i="53"/>
  <c r="AN70" i="53"/>
  <c r="AO70" i="53"/>
  <c r="AP70" i="53"/>
  <c r="AQ70" i="53"/>
  <c r="AR70" i="53"/>
  <c r="AT70" i="53"/>
  <c r="AU70" i="53"/>
  <c r="AV70" i="53"/>
  <c r="AW70" i="53"/>
  <c r="AX70" i="53"/>
  <c r="AY70" i="53"/>
  <c r="AZ70" i="53"/>
  <c r="BB70" i="53"/>
  <c r="BC70" i="53"/>
  <c r="BD70" i="53"/>
  <c r="BE70" i="53"/>
  <c r="BF70" i="53"/>
  <c r="BG70" i="53"/>
  <c r="BH70" i="53"/>
  <c r="BJ70" i="53"/>
  <c r="BK70" i="53"/>
  <c r="BL70" i="53"/>
  <c r="BM70" i="53"/>
  <c r="BN70" i="53"/>
  <c r="BO70" i="53"/>
  <c r="BP70" i="53"/>
  <c r="BR70" i="53"/>
  <c r="BS70" i="53"/>
  <c r="BT70" i="53"/>
  <c r="BU70" i="53"/>
  <c r="BV70" i="53"/>
  <c r="BW70" i="53"/>
  <c r="BX70" i="53"/>
  <c r="BZ70" i="53"/>
  <c r="CA70" i="53"/>
  <c r="CB70" i="53"/>
  <c r="CC70" i="53"/>
  <c r="CD70" i="53"/>
  <c r="CE70" i="53"/>
  <c r="CF70" i="53"/>
  <c r="CH70" i="53"/>
  <c r="CI70" i="53"/>
  <c r="CJ70" i="53"/>
  <c r="CK70" i="53"/>
  <c r="CL70" i="53"/>
  <c r="CM70" i="53"/>
  <c r="CN70" i="53"/>
  <c r="CP70" i="53"/>
  <c r="CQ70" i="53"/>
  <c r="CR70" i="53"/>
  <c r="CS70" i="53"/>
  <c r="CT70" i="53"/>
  <c r="CU70" i="53"/>
  <c r="CV70" i="53"/>
  <c r="CX70" i="53"/>
  <c r="CY70" i="53"/>
  <c r="CZ70" i="53"/>
  <c r="DA70" i="53"/>
  <c r="DB70" i="53"/>
  <c r="DC70" i="53"/>
  <c r="DD70" i="53"/>
  <c r="DF70" i="53"/>
  <c r="DG70" i="53"/>
  <c r="DH70" i="53"/>
  <c r="DI70" i="53"/>
  <c r="DJ70" i="53"/>
  <c r="DK70" i="53"/>
  <c r="DL70" i="53"/>
  <c r="DN70" i="53"/>
  <c r="DO70" i="53"/>
  <c r="DP70" i="53"/>
  <c r="DQ70" i="53"/>
  <c r="DR70" i="53"/>
  <c r="DS70" i="53"/>
  <c r="DT70" i="53"/>
  <c r="DV70" i="53"/>
  <c r="DW70" i="53"/>
  <c r="DX70" i="53"/>
  <c r="DY70" i="53"/>
  <c r="DZ70" i="53"/>
  <c r="EA70" i="53"/>
  <c r="EB70" i="53"/>
  <c r="ED70" i="53"/>
  <c r="EE70" i="53"/>
  <c r="EF70" i="53"/>
  <c r="EG70" i="53"/>
  <c r="EH70" i="53"/>
  <c r="EI70" i="53"/>
  <c r="EJ70" i="53"/>
  <c r="EL70" i="53"/>
  <c r="EM70" i="53"/>
  <c r="EN70" i="53"/>
  <c r="EO70" i="53"/>
  <c r="EP70" i="53"/>
  <c r="EQ70" i="53"/>
  <c r="ER70" i="53"/>
  <c r="ET70" i="53"/>
  <c r="EU70" i="53"/>
  <c r="EV70" i="53"/>
  <c r="EW70" i="53"/>
  <c r="EX70" i="53"/>
  <c r="EY70" i="53"/>
  <c r="EZ70" i="53"/>
  <c r="FB70" i="53"/>
  <c r="FC70" i="53"/>
  <c r="FD70" i="53"/>
  <c r="FE70" i="53"/>
  <c r="FF70" i="53"/>
  <c r="FG70" i="53"/>
  <c r="FH70" i="53"/>
  <c r="FJ70" i="53"/>
  <c r="FK70" i="53"/>
  <c r="FL70" i="53"/>
  <c r="FM70" i="53"/>
  <c r="FN70" i="53"/>
  <c r="FO70" i="53"/>
  <c r="K71" i="53"/>
  <c r="L71" i="53"/>
  <c r="M71" i="53"/>
  <c r="N71" i="53"/>
  <c r="O71" i="53"/>
  <c r="P71" i="53"/>
  <c r="Q71" i="53"/>
  <c r="S71" i="53"/>
  <c r="T71" i="53"/>
  <c r="U71" i="53"/>
  <c r="V71" i="53"/>
  <c r="W71" i="53"/>
  <c r="X71" i="53"/>
  <c r="Y71" i="53"/>
  <c r="AA71" i="53"/>
  <c r="AB71" i="53"/>
  <c r="AC71" i="53"/>
  <c r="AD71" i="53"/>
  <c r="AE71" i="53"/>
  <c r="AF71" i="53"/>
  <c r="AG71" i="53"/>
  <c r="AI71" i="53"/>
  <c r="AJ71" i="53"/>
  <c r="AK71" i="53"/>
  <c r="AL71" i="53"/>
  <c r="AM71" i="53"/>
  <c r="AN71" i="53"/>
  <c r="AO71" i="53"/>
  <c r="AQ71" i="53"/>
  <c r="AR71" i="53"/>
  <c r="AS71" i="53"/>
  <c r="AT71" i="53"/>
  <c r="AU71" i="53"/>
  <c r="AV71" i="53"/>
  <c r="AW71" i="53"/>
  <c r="AY71" i="53"/>
  <c r="AZ71" i="53"/>
  <c r="BA71" i="53"/>
  <c r="BB71" i="53"/>
  <c r="BC71" i="53"/>
  <c r="BD71" i="53"/>
  <c r="BE71" i="53"/>
  <c r="BG71" i="53"/>
  <c r="BH71" i="53"/>
  <c r="BI71" i="53"/>
  <c r="BJ71" i="53"/>
  <c r="BK71" i="53"/>
  <c r="BL71" i="53"/>
  <c r="BM71" i="53"/>
  <c r="BO71" i="53"/>
  <c r="BP71" i="53"/>
  <c r="BQ71" i="53"/>
  <c r="BR71" i="53"/>
  <c r="BS71" i="53"/>
  <c r="BT71" i="53"/>
  <c r="BU71" i="53"/>
  <c r="BW71" i="53"/>
  <c r="BX71" i="53"/>
  <c r="BY71" i="53"/>
  <c r="BZ71" i="53"/>
  <c r="CA71" i="53"/>
  <c r="CB71" i="53"/>
  <c r="CC71" i="53"/>
  <c r="CE71" i="53"/>
  <c r="CF71" i="53"/>
  <c r="CG71" i="53"/>
  <c r="CH71" i="53"/>
  <c r="CI71" i="53"/>
  <c r="CJ71" i="53"/>
  <c r="CK71" i="53"/>
  <c r="CM71" i="53"/>
  <c r="CN71" i="53"/>
  <c r="CO71" i="53"/>
  <c r="CP71" i="53"/>
  <c r="CQ71" i="53"/>
  <c r="CR71" i="53"/>
  <c r="CS71" i="53"/>
  <c r="CU71" i="53"/>
  <c r="CV71" i="53"/>
  <c r="CW71" i="53"/>
  <c r="CX71" i="53"/>
  <c r="CY71" i="53"/>
  <c r="CZ71" i="53"/>
  <c r="DA71" i="53"/>
  <c r="DC71" i="53"/>
  <c r="DD71" i="53"/>
  <c r="DE71" i="53"/>
  <c r="DF71" i="53"/>
  <c r="DG71" i="53"/>
  <c r="DH71" i="53"/>
  <c r="DI71" i="53"/>
  <c r="DK71" i="53"/>
  <c r="DL71" i="53"/>
  <c r="DM71" i="53"/>
  <c r="DN71" i="53"/>
  <c r="DO71" i="53"/>
  <c r="DP71" i="53"/>
  <c r="DQ71" i="53"/>
  <c r="DS71" i="53"/>
  <c r="DT71" i="53"/>
  <c r="DU71" i="53"/>
  <c r="DV71" i="53"/>
  <c r="DW71" i="53"/>
  <c r="DX71" i="53"/>
  <c r="DY71" i="53"/>
  <c r="EA71" i="53"/>
  <c r="EB71" i="53"/>
  <c r="EC71" i="53"/>
  <c r="ED71" i="53"/>
  <c r="EE71" i="53"/>
  <c r="EF71" i="53"/>
  <c r="EG71" i="53"/>
  <c r="EI71" i="53"/>
  <c r="EJ71" i="53"/>
  <c r="EK71" i="53"/>
  <c r="EL71" i="53"/>
  <c r="EM71" i="53"/>
  <c r="EN71" i="53"/>
  <c r="EO71" i="53"/>
  <c r="EQ71" i="53"/>
  <c r="ER71" i="53"/>
  <c r="ES71" i="53"/>
  <c r="ET71" i="53"/>
  <c r="EU71" i="53"/>
  <c r="EV71" i="53"/>
  <c r="EW71" i="53"/>
  <c r="EY71" i="53"/>
  <c r="EZ71" i="53"/>
  <c r="FA71" i="53"/>
  <c r="FB71" i="53"/>
  <c r="FC71" i="53"/>
  <c r="FD71" i="53"/>
  <c r="FE71" i="53"/>
  <c r="FG71" i="53"/>
  <c r="FH71" i="53"/>
  <c r="FI71" i="53"/>
  <c r="FJ71" i="53"/>
  <c r="FK71" i="53"/>
  <c r="FL71" i="53"/>
  <c r="FM71" i="53"/>
  <c r="FO71" i="53"/>
  <c r="J72" i="53"/>
  <c r="K72" i="53"/>
  <c r="L72" i="53"/>
  <c r="M72" i="53"/>
  <c r="N72" i="53"/>
  <c r="P72" i="53"/>
  <c r="Q72" i="53"/>
  <c r="R72" i="53"/>
  <c r="S72" i="53"/>
  <c r="T72" i="53"/>
  <c r="U72" i="53"/>
  <c r="V72" i="53"/>
  <c r="X72" i="53"/>
  <c r="Y72" i="53"/>
  <c r="Z72" i="53"/>
  <c r="AA72" i="53"/>
  <c r="AB72" i="53"/>
  <c r="AC72" i="53"/>
  <c r="AD72" i="53"/>
  <c r="AF72" i="53"/>
  <c r="AG72" i="53"/>
  <c r="AH72" i="53"/>
  <c r="AI72" i="53"/>
  <c r="AJ72" i="53"/>
  <c r="AK72" i="53"/>
  <c r="AL72" i="53"/>
  <c r="AN72" i="53"/>
  <c r="AO72" i="53"/>
  <c r="AP72" i="53"/>
  <c r="AQ72" i="53"/>
  <c r="AR72" i="53"/>
  <c r="AS72" i="53"/>
  <c r="AT72" i="53"/>
  <c r="AV72" i="53"/>
  <c r="AW72" i="53"/>
  <c r="AX72" i="53"/>
  <c r="AY72" i="53"/>
  <c r="AZ72" i="53"/>
  <c r="BA72" i="53"/>
  <c r="BB72" i="53"/>
  <c r="BD72" i="53"/>
  <c r="BE72" i="53"/>
  <c r="BF72" i="53"/>
  <c r="BG72" i="53"/>
  <c r="BH72" i="53"/>
  <c r="BI72" i="53"/>
  <c r="BJ72" i="53"/>
  <c r="BL72" i="53"/>
  <c r="BM72" i="53"/>
  <c r="BN72" i="53"/>
  <c r="BO72" i="53"/>
  <c r="BP72" i="53"/>
  <c r="BQ72" i="53"/>
  <c r="BR72" i="53"/>
  <c r="BT72" i="53"/>
  <c r="BU72" i="53"/>
  <c r="BV72" i="53"/>
  <c r="BW72" i="53"/>
  <c r="BX72" i="53"/>
  <c r="BY72" i="53"/>
  <c r="BZ72" i="53"/>
  <c r="CB72" i="53"/>
  <c r="CC72" i="53"/>
  <c r="CD72" i="53"/>
  <c r="CE72" i="53"/>
  <c r="CF72" i="53"/>
  <c r="CG72" i="53"/>
  <c r="CH72" i="53"/>
  <c r="CJ72" i="53"/>
  <c r="CK72" i="53"/>
  <c r="CL72" i="53"/>
  <c r="CM72" i="53"/>
  <c r="CN72" i="53"/>
  <c r="CO72" i="53"/>
  <c r="CP72" i="53"/>
  <c r="CR72" i="53"/>
  <c r="CS72" i="53"/>
  <c r="CT72" i="53"/>
  <c r="CU72" i="53"/>
  <c r="CV72" i="53"/>
  <c r="CW72" i="53"/>
  <c r="CX72" i="53"/>
  <c r="CZ72" i="53"/>
  <c r="DA72" i="53"/>
  <c r="DB72" i="53"/>
  <c r="DC72" i="53"/>
  <c r="DD72" i="53"/>
  <c r="DE72" i="53"/>
  <c r="DF72" i="53"/>
  <c r="DH72" i="53"/>
  <c r="DI72" i="53"/>
  <c r="DJ72" i="53"/>
  <c r="DK72" i="53"/>
  <c r="DL72" i="53"/>
  <c r="DM72" i="53"/>
  <c r="DN72" i="53"/>
  <c r="DP72" i="53"/>
  <c r="DQ72" i="53"/>
  <c r="DR72" i="53"/>
  <c r="DS72" i="53"/>
  <c r="DT72" i="53"/>
  <c r="DU72" i="53"/>
  <c r="DV72" i="53"/>
  <c r="DX72" i="53"/>
  <c r="DY72" i="53"/>
  <c r="DZ72" i="53"/>
  <c r="EA72" i="53"/>
  <c r="EB72" i="53"/>
  <c r="EC72" i="53"/>
  <c r="ED72" i="53"/>
  <c r="EF72" i="53"/>
  <c r="EG72" i="53"/>
  <c r="EH72" i="53"/>
  <c r="EI72" i="53"/>
  <c r="EJ72" i="53"/>
  <c r="EK72" i="53"/>
  <c r="EL72" i="53"/>
  <c r="EN72" i="53"/>
  <c r="EO72" i="53"/>
  <c r="EP72" i="53"/>
  <c r="EQ72" i="53"/>
  <c r="ER72" i="53"/>
  <c r="ES72" i="53"/>
  <c r="ET72" i="53"/>
  <c r="EV72" i="53"/>
  <c r="EW72" i="53"/>
  <c r="EX72" i="53"/>
  <c r="EY72" i="53"/>
  <c r="EZ72" i="53"/>
  <c r="FA72" i="53"/>
  <c r="FB72" i="53"/>
  <c r="FD72" i="53"/>
  <c r="FE72" i="53"/>
  <c r="FF72" i="53"/>
  <c r="FG72" i="53"/>
  <c r="FH72" i="53"/>
  <c r="FI72" i="53"/>
  <c r="FJ72" i="53"/>
  <c r="FL72" i="53"/>
  <c r="FM72" i="53"/>
  <c r="FN72" i="53"/>
  <c r="FO72" i="53"/>
  <c r="FO5" i="53"/>
  <c r="FO54" i="53" s="1"/>
  <c r="FN5" i="53"/>
  <c r="FM5" i="53"/>
  <c r="FL5" i="53"/>
  <c r="FK5" i="53"/>
  <c r="FK54" i="53" s="1"/>
  <c r="FJ5" i="53"/>
  <c r="FJ54" i="53" s="1"/>
  <c r="FI5" i="53"/>
  <c r="FH5" i="53"/>
  <c r="FH54" i="53" s="1"/>
  <c r="FG5" i="53"/>
  <c r="FG54" i="53" s="1"/>
  <c r="FF5" i="53"/>
  <c r="FE5" i="53"/>
  <c r="FE54" i="53" s="1"/>
  <c r="FD5" i="53"/>
  <c r="FC5" i="53"/>
  <c r="FC54" i="53" s="1"/>
  <c r="FB5" i="53"/>
  <c r="FB54" i="53" s="1"/>
  <c r="FA5" i="53"/>
  <c r="EZ5" i="53"/>
  <c r="EZ1" i="53" s="1"/>
  <c r="EY5" i="53"/>
  <c r="EY1" i="53" s="1"/>
  <c r="EX5" i="53"/>
  <c r="EX54" i="53" s="1"/>
  <c r="EW5" i="53"/>
  <c r="EW54" i="53" s="1"/>
  <c r="EV5" i="53"/>
  <c r="EV54" i="53" s="1"/>
  <c r="EU5" i="53"/>
  <c r="EU54" i="53" s="1"/>
  <c r="ET5" i="53"/>
  <c r="ET54" i="53" s="1"/>
  <c r="ER5" i="53"/>
  <c r="ER54" i="53" s="1"/>
  <c r="EQ5" i="53"/>
  <c r="EQ54" i="53" s="1"/>
  <c r="EP5" i="53"/>
  <c r="EP54" i="53" s="1"/>
  <c r="EO5" i="53"/>
  <c r="EN5" i="53"/>
  <c r="EN54" i="53" s="1"/>
  <c r="EM5" i="53"/>
  <c r="EM54" i="53" s="1"/>
  <c r="EL5" i="53"/>
  <c r="EL54" i="53" s="1"/>
  <c r="EK5" i="53"/>
  <c r="EJ5" i="53"/>
  <c r="EJ54" i="53" s="1"/>
  <c r="EI5" i="53"/>
  <c r="EI1" i="53" s="1"/>
  <c r="EH5" i="53"/>
  <c r="EH54" i="53" s="1"/>
  <c r="EG5" i="53"/>
  <c r="EG54" i="53" s="1"/>
  <c r="EF5" i="53"/>
  <c r="EF54" i="53" s="1"/>
  <c r="EE5" i="53"/>
  <c r="EE54" i="53" s="1"/>
  <c r="ED5" i="53"/>
  <c r="ED54" i="53" s="1"/>
  <c r="EC5" i="53"/>
  <c r="EB5" i="53"/>
  <c r="EB54" i="53" s="1"/>
  <c r="EA5" i="53"/>
  <c r="EA1" i="53" s="1"/>
  <c r="DZ5" i="53"/>
  <c r="DZ54" i="53" s="1"/>
  <c r="DY5" i="53"/>
  <c r="DX5" i="53"/>
  <c r="DX54" i="53" s="1"/>
  <c r="DW5" i="53"/>
  <c r="DW54" i="53" s="1"/>
  <c r="DV5" i="53"/>
  <c r="DV54" i="53" s="1"/>
  <c r="DU5" i="53"/>
  <c r="DT5" i="53"/>
  <c r="DT54" i="53" s="1"/>
  <c r="DS5" i="53"/>
  <c r="DS54" i="53" s="1"/>
  <c r="DR5" i="53"/>
  <c r="DR54" i="53" s="1"/>
  <c r="DQ5" i="53"/>
  <c r="DQ54" i="53" s="1"/>
  <c r="DP5" i="53"/>
  <c r="DO5" i="53"/>
  <c r="DO54" i="53" s="1"/>
  <c r="DN5" i="53"/>
  <c r="DN54" i="53" s="1"/>
  <c r="DL5" i="53"/>
  <c r="DL54" i="53" s="1"/>
  <c r="DK5" i="53"/>
  <c r="DK54" i="53" s="1"/>
  <c r="DJ5" i="53"/>
  <c r="DI5" i="53"/>
  <c r="DH5" i="53"/>
  <c r="DG5" i="53"/>
  <c r="DG54" i="53" s="1"/>
  <c r="DF5" i="53"/>
  <c r="DF54" i="53" s="1"/>
  <c r="DD5" i="53"/>
  <c r="DD1" i="53" s="1"/>
  <c r="DC5" i="53"/>
  <c r="DC1" i="53" s="1"/>
  <c r="DB5" i="53"/>
  <c r="DA5" i="53"/>
  <c r="CZ5" i="53"/>
  <c r="CZ54" i="53" s="1"/>
  <c r="CY5" i="53"/>
  <c r="CY54" i="53" s="1"/>
  <c r="CX5" i="53"/>
  <c r="CX54" i="53" s="1"/>
  <c r="CW5" i="53"/>
  <c r="CV5" i="53"/>
  <c r="CV54" i="53" s="1"/>
  <c r="CU5" i="53"/>
  <c r="CU1" i="53" s="1"/>
  <c r="CT5" i="53"/>
  <c r="CT54" i="53" s="1"/>
  <c r="CS5" i="53"/>
  <c r="CS54" i="53" s="1"/>
  <c r="CR5" i="53"/>
  <c r="CR54" i="53" s="1"/>
  <c r="CQ5" i="53"/>
  <c r="CQ54" i="53" s="1"/>
  <c r="CP5" i="53"/>
  <c r="CP54" i="53" s="1"/>
  <c r="CO5" i="53"/>
  <c r="CN5" i="53"/>
  <c r="CN54" i="53" s="1"/>
  <c r="CM5" i="53"/>
  <c r="CM54" i="53" s="1"/>
  <c r="CL5" i="53"/>
  <c r="CL54" i="53" s="1"/>
  <c r="CK5" i="53"/>
  <c r="CK54" i="53" s="1"/>
  <c r="CJ5" i="53"/>
  <c r="CJ54" i="53" s="1"/>
  <c r="CI5" i="53"/>
  <c r="CI54" i="53" s="1"/>
  <c r="CH5" i="53"/>
  <c r="CH54" i="53" s="1"/>
  <c r="CF5" i="53"/>
  <c r="CF54" i="53" s="1"/>
  <c r="CE5" i="53"/>
  <c r="CE54" i="53" s="1"/>
  <c r="CD5" i="53"/>
  <c r="CD54" i="53" s="1"/>
  <c r="CC5" i="53"/>
  <c r="CC54" i="53" s="1"/>
  <c r="CB5" i="53"/>
  <c r="CB54" i="53" s="1"/>
  <c r="CA5" i="53"/>
  <c r="CA54" i="53" s="1"/>
  <c r="BZ5" i="53"/>
  <c r="BZ54" i="53" s="1"/>
  <c r="BY5" i="53"/>
  <c r="BX5" i="53"/>
  <c r="BX54" i="53" s="1"/>
  <c r="BW5" i="53"/>
  <c r="BW1" i="53" s="1"/>
  <c r="BV5" i="53"/>
  <c r="BV54" i="53" s="1"/>
  <c r="BU5" i="53"/>
  <c r="BU54" i="53" s="1"/>
  <c r="BT5" i="53"/>
  <c r="BT54" i="53" s="1"/>
  <c r="BS5" i="53"/>
  <c r="BS54" i="53" s="1"/>
  <c r="BR5" i="53"/>
  <c r="BR54" i="53" s="1"/>
  <c r="BQ5" i="53"/>
  <c r="BP5" i="53"/>
  <c r="BP54" i="53" s="1"/>
  <c r="BO5" i="53"/>
  <c r="BO54" i="53" s="1"/>
  <c r="BN5" i="53"/>
  <c r="BN54" i="53" s="1"/>
  <c r="BM5" i="53"/>
  <c r="BM1" i="53" s="1"/>
  <c r="BL5" i="53"/>
  <c r="BL54" i="53" s="1"/>
  <c r="BK5" i="53"/>
  <c r="BK54" i="53" s="1"/>
  <c r="BJ5" i="53"/>
  <c r="BJ54" i="53" s="1"/>
  <c r="BI5" i="53"/>
  <c r="BH5" i="53"/>
  <c r="BH54" i="53" s="1"/>
  <c r="BG5" i="53"/>
  <c r="BG54" i="53" s="1"/>
  <c r="BF5" i="53"/>
  <c r="BF54" i="53" s="1"/>
  <c r="BE5" i="53"/>
  <c r="BE1" i="53" s="1"/>
  <c r="BD5" i="53"/>
  <c r="BC5" i="53"/>
  <c r="BC54" i="53" s="1"/>
  <c r="BB5" i="53"/>
  <c r="BB54" i="53" s="1"/>
  <c r="AZ5" i="53"/>
  <c r="AZ54" i="53" s="1"/>
  <c r="AY5" i="53"/>
  <c r="AY54" i="53" s="1"/>
  <c r="AX5" i="53"/>
  <c r="AW5" i="53"/>
  <c r="AW1" i="53" s="1"/>
  <c r="AV5" i="53"/>
  <c r="AU5" i="53"/>
  <c r="AU54" i="53" s="1"/>
  <c r="AT5" i="53"/>
  <c r="AT54" i="53" s="1"/>
  <c r="AR5" i="53"/>
  <c r="AR54" i="53" s="1"/>
  <c r="AQ5" i="53"/>
  <c r="AQ54" i="53" s="1"/>
  <c r="AP5" i="53"/>
  <c r="AO5" i="53"/>
  <c r="AN5" i="53"/>
  <c r="AN54" i="53" s="1"/>
  <c r="AM5" i="53"/>
  <c r="AM54" i="53" s="1"/>
  <c r="AL5" i="53"/>
  <c r="AL54" i="53" s="1"/>
  <c r="AK5" i="53"/>
  <c r="AJ5" i="53"/>
  <c r="AJ54" i="53" s="1"/>
  <c r="AI5" i="53"/>
  <c r="AI54" i="53" s="1"/>
  <c r="AH5" i="53"/>
  <c r="AH54" i="53" s="1"/>
  <c r="AG5" i="53"/>
  <c r="AG54" i="53" s="1"/>
  <c r="AF5" i="53"/>
  <c r="AE5" i="53"/>
  <c r="AE54" i="53" s="1"/>
  <c r="AD5" i="53"/>
  <c r="AD54" i="53" s="1"/>
  <c r="AC5" i="53"/>
  <c r="AB5" i="53"/>
  <c r="AB54" i="53" s="1"/>
  <c r="AA5" i="53"/>
  <c r="AA54" i="53" s="1"/>
  <c r="Z5" i="53"/>
  <c r="Z54" i="53" s="1"/>
  <c r="Y5" i="53"/>
  <c r="Y54" i="53" s="1"/>
  <c r="X5" i="53"/>
  <c r="X54" i="53" s="1"/>
  <c r="W5" i="53"/>
  <c r="W54" i="53" s="1"/>
  <c r="V5" i="53"/>
  <c r="V54" i="53" s="1"/>
  <c r="T5" i="53"/>
  <c r="T54" i="53" s="1"/>
  <c r="S5" i="53"/>
  <c r="S54" i="53" s="1"/>
  <c r="R5" i="53"/>
  <c r="R54" i="53" s="1"/>
  <c r="Q5" i="53"/>
  <c r="Q54" i="53" s="1"/>
  <c r="P5" i="53"/>
  <c r="P54" i="53" s="1"/>
  <c r="O5" i="53"/>
  <c r="O54" i="53" s="1"/>
  <c r="N5" i="53"/>
  <c r="N54" i="53" s="1"/>
  <c r="M5" i="53"/>
  <c r="L5" i="53"/>
  <c r="L54" i="53" s="1"/>
  <c r="K5" i="53"/>
  <c r="K54" i="53" s="1"/>
  <c r="J5" i="53"/>
  <c r="FC1" i="53"/>
  <c r="ET1" i="53"/>
  <c r="EJ1" i="53"/>
  <c r="DW1" i="53"/>
  <c r="DL1" i="53"/>
  <c r="CX1" i="53"/>
  <c r="CS1" i="53"/>
  <c r="CK1" i="53"/>
  <c r="CF1" i="53"/>
  <c r="CE1" i="53"/>
  <c r="BS1" i="53"/>
  <c r="BH1" i="53"/>
  <c r="AT1" i="53"/>
  <c r="AJ1" i="53"/>
  <c r="AG1" i="53"/>
  <c r="X1" i="53"/>
  <c r="N1" i="53"/>
  <c r="FK2" i="53"/>
  <c r="FJ2" i="53"/>
  <c r="FC2" i="53"/>
  <c r="FB2" i="53"/>
  <c r="EU2" i="53"/>
  <c r="ET2" i="53"/>
  <c r="EM2" i="53"/>
  <c r="EL2" i="53"/>
  <c r="EE2" i="53"/>
  <c r="ED2" i="53"/>
  <c r="DW2" i="53"/>
  <c r="DV2" i="53"/>
  <c r="DO2" i="53"/>
  <c r="DN2" i="53"/>
  <c r="DG2" i="53"/>
  <c r="DF2" i="53"/>
  <c r="CY2" i="53"/>
  <c r="CX2" i="53"/>
  <c r="CQ2" i="53"/>
  <c r="CP2" i="53"/>
  <c r="CI2" i="53"/>
  <c r="CH2" i="53"/>
  <c r="CA2" i="53"/>
  <c r="BZ2" i="53"/>
  <c r="BS2" i="53"/>
  <c r="BR2" i="53"/>
  <c r="BK2" i="53"/>
  <c r="BJ2" i="53"/>
  <c r="BC2" i="53"/>
  <c r="BB2" i="53"/>
  <c r="AU2" i="53"/>
  <c r="AT2" i="53"/>
  <c r="AM2" i="53"/>
  <c r="AL2" i="53"/>
  <c r="AE2" i="53"/>
  <c r="AD2" i="53"/>
  <c r="W2" i="53"/>
  <c r="V2" i="53"/>
  <c r="O2" i="53"/>
  <c r="N2" i="53"/>
  <c r="J2" i="53"/>
  <c r="K2" i="53"/>
  <c r="L2" i="53"/>
  <c r="M2" i="53"/>
  <c r="P2" i="53"/>
  <c r="Q2" i="53"/>
  <c r="R2" i="53"/>
  <c r="S2" i="53"/>
  <c r="T2" i="53"/>
  <c r="U2" i="53"/>
  <c r="X2" i="53"/>
  <c r="Y2" i="53"/>
  <c r="Z2" i="53"/>
  <c r="AA2" i="53"/>
  <c r="AB2" i="53"/>
  <c r="AC2" i="53"/>
  <c r="AF2" i="53"/>
  <c r="AG2" i="53"/>
  <c r="AH2" i="53"/>
  <c r="AI2" i="53"/>
  <c r="AJ2" i="53"/>
  <c r="AK2" i="53"/>
  <c r="AN2" i="53"/>
  <c r="AO2" i="53"/>
  <c r="AP2" i="53"/>
  <c r="AQ2" i="53"/>
  <c r="AR2" i="53"/>
  <c r="AS2" i="53"/>
  <c r="AV2" i="53"/>
  <c r="AW2" i="53"/>
  <c r="AX2" i="53"/>
  <c r="AY2" i="53"/>
  <c r="AZ2" i="53"/>
  <c r="BA2" i="53"/>
  <c r="BD2" i="53"/>
  <c r="BE2" i="53"/>
  <c r="BF2" i="53"/>
  <c r="BG2" i="53"/>
  <c r="BH2" i="53"/>
  <c r="BI2" i="53"/>
  <c r="BL2" i="53"/>
  <c r="BM2" i="53"/>
  <c r="BN2" i="53"/>
  <c r="BO2" i="53"/>
  <c r="BP2" i="53"/>
  <c r="BQ2" i="53"/>
  <c r="BT2" i="53"/>
  <c r="BU2" i="53"/>
  <c r="BV2" i="53"/>
  <c r="BW2" i="53"/>
  <c r="BX2" i="53"/>
  <c r="BY2" i="53"/>
  <c r="CB2" i="53"/>
  <c r="CC2" i="53"/>
  <c r="CD2" i="53"/>
  <c r="CE2" i="53"/>
  <c r="CF2" i="53"/>
  <c r="CG2" i="53"/>
  <c r="CJ2" i="53"/>
  <c r="CK2" i="53"/>
  <c r="CL2" i="53"/>
  <c r="CM2" i="53"/>
  <c r="CN2" i="53"/>
  <c r="CO2" i="53"/>
  <c r="CR2" i="53"/>
  <c r="CS2" i="53"/>
  <c r="CT2" i="53"/>
  <c r="CU2" i="53"/>
  <c r="CV2" i="53"/>
  <c r="CW2" i="53"/>
  <c r="CZ2" i="53"/>
  <c r="DA2" i="53"/>
  <c r="DB2" i="53"/>
  <c r="DC2" i="53"/>
  <c r="DD2" i="53"/>
  <c r="DE2" i="53"/>
  <c r="DH2" i="53"/>
  <c r="DI2" i="53"/>
  <c r="DJ2" i="53"/>
  <c r="DK2" i="53"/>
  <c r="DL2" i="53"/>
  <c r="DM2" i="53"/>
  <c r="DP2" i="53"/>
  <c r="DQ2" i="53"/>
  <c r="DR2" i="53"/>
  <c r="DS2" i="53"/>
  <c r="DT2" i="53"/>
  <c r="DU2" i="53"/>
  <c r="DX2" i="53"/>
  <c r="DY2" i="53"/>
  <c r="DZ2" i="53"/>
  <c r="EA2" i="53"/>
  <c r="EB2" i="53"/>
  <c r="EC2" i="53"/>
  <c r="EF2" i="53"/>
  <c r="EG2" i="53"/>
  <c r="EH2" i="53"/>
  <c r="EI2" i="53"/>
  <c r="EJ2" i="53"/>
  <c r="EK2" i="53"/>
  <c r="EN2" i="53"/>
  <c r="EO2" i="53"/>
  <c r="EP2" i="53"/>
  <c r="EQ2" i="53"/>
  <c r="ER2" i="53"/>
  <c r="ES2" i="53"/>
  <c r="EV2" i="53"/>
  <c r="EW2" i="53"/>
  <c r="EX2" i="53"/>
  <c r="EY2" i="53"/>
  <c r="EZ2" i="53"/>
  <c r="FA2" i="53"/>
  <c r="FD2" i="53"/>
  <c r="FE2" i="53"/>
  <c r="FF2" i="53"/>
  <c r="FG2" i="53"/>
  <c r="FH2" i="53"/>
  <c r="FI2" i="53"/>
  <c r="FL2" i="53"/>
  <c r="FM2" i="53"/>
  <c r="FN2" i="53"/>
  <c r="FO2" i="53"/>
  <c r="Y1" i="53" l="1"/>
  <c r="EF1" i="53"/>
  <c r="CJ1" i="53"/>
  <c r="DV1" i="53"/>
  <c r="BZ1" i="53"/>
  <c r="BB1" i="53"/>
  <c r="AD1" i="53"/>
  <c r="AU1" i="53"/>
  <c r="CB1" i="53"/>
  <c r="FJ1" i="53"/>
  <c r="BR1" i="53"/>
  <c r="CN1" i="53"/>
  <c r="EN1" i="53"/>
  <c r="BT1" i="53"/>
  <c r="FB1" i="53"/>
  <c r="ED1" i="53"/>
  <c r="DF1" i="53"/>
  <c r="CH1" i="53"/>
  <c r="AL1" i="53"/>
  <c r="DD54" i="53"/>
  <c r="EH36" i="30"/>
  <c r="DZ36" i="30"/>
  <c r="DR36" i="30"/>
  <c r="DJ36" i="30"/>
  <c r="DB36" i="30"/>
  <c r="CT36" i="30"/>
  <c r="CL36" i="30"/>
  <c r="BV36" i="30"/>
  <c r="BN36" i="30"/>
  <c r="BF36" i="30"/>
  <c r="B36" i="30"/>
  <c r="J36" i="30"/>
  <c r="J7" i="30"/>
  <c r="J35" i="30" s="1"/>
  <c r="R36" i="30"/>
  <c r="R7" i="30"/>
  <c r="R35" i="30" s="1"/>
  <c r="Z36" i="30"/>
  <c r="Z7" i="30"/>
  <c r="Z35" i="30" s="1"/>
  <c r="AH36" i="30"/>
  <c r="AH7" i="30"/>
  <c r="AH35" i="30" s="1"/>
  <c r="AP36" i="30"/>
  <c r="AP7" i="30"/>
  <c r="AP35" i="30" s="1"/>
  <c r="AX36" i="30"/>
  <c r="AX7" i="30"/>
  <c r="AX35" i="30" s="1"/>
  <c r="FA7" i="30"/>
  <c r="FA35" i="30" s="1"/>
  <c r="ES7" i="30"/>
  <c r="ES35" i="30" s="1"/>
  <c r="EK7" i="30"/>
  <c r="EK35" i="30" s="1"/>
  <c r="EC7" i="30"/>
  <c r="EC35" i="30" s="1"/>
  <c r="DU7" i="30"/>
  <c r="DU35" i="30" s="1"/>
  <c r="DM7" i="30"/>
  <c r="DM35" i="30" s="1"/>
  <c r="CW7" i="30"/>
  <c r="CW35" i="30" s="1"/>
  <c r="CO7" i="30"/>
  <c r="CO35" i="30" s="1"/>
  <c r="CG7" i="30"/>
  <c r="CG35" i="30" s="1"/>
  <c r="BY7" i="30"/>
  <c r="BY35" i="30" s="1"/>
  <c r="BQ7" i="30"/>
  <c r="BQ35" i="30" s="1"/>
  <c r="BI7" i="30"/>
  <c r="BI35" i="30" s="1"/>
  <c r="AY7" i="30"/>
  <c r="AY35" i="30" s="1"/>
  <c r="S7" i="30"/>
  <c r="S35" i="30" s="1"/>
  <c r="Q36" i="30"/>
  <c r="AW36" i="30"/>
  <c r="DI36" i="30"/>
  <c r="EO36" i="30"/>
  <c r="B7" i="30"/>
  <c r="B35" i="30" s="1"/>
  <c r="EZ7" i="30"/>
  <c r="EZ35" i="30" s="1"/>
  <c r="ER7" i="30"/>
  <c r="ER35" i="30" s="1"/>
  <c r="EJ7" i="30"/>
  <c r="EJ35" i="30" s="1"/>
  <c r="EB7" i="30"/>
  <c r="EB35" i="30" s="1"/>
  <c r="DT7" i="30"/>
  <c r="DT35" i="30" s="1"/>
  <c r="DL7" i="30"/>
  <c r="DL35" i="30" s="1"/>
  <c r="CV7" i="30"/>
  <c r="CV35" i="30" s="1"/>
  <c r="CN7" i="30"/>
  <c r="CN35" i="30" s="1"/>
  <c r="CF7" i="30"/>
  <c r="CF35" i="30" s="1"/>
  <c r="BX7" i="30"/>
  <c r="BX35" i="30" s="1"/>
  <c r="BP7" i="30"/>
  <c r="BP35" i="30" s="1"/>
  <c r="BH7" i="30"/>
  <c r="BH35" i="30" s="1"/>
  <c r="AS7" i="30"/>
  <c r="AS35" i="30" s="1"/>
  <c r="M7" i="30"/>
  <c r="M35" i="30" s="1"/>
  <c r="W36" i="30"/>
  <c r="CI36" i="30"/>
  <c r="DO36" i="30"/>
  <c r="EU36" i="30"/>
  <c r="D36" i="30"/>
  <c r="D7" i="30"/>
  <c r="D35" i="30" s="1"/>
  <c r="L36" i="30"/>
  <c r="L7" i="30"/>
  <c r="L35" i="30" s="1"/>
  <c r="T36" i="30"/>
  <c r="T7" i="30"/>
  <c r="T35" i="30" s="1"/>
  <c r="AJ36" i="30"/>
  <c r="AJ7" i="30"/>
  <c r="AJ35" i="30" s="1"/>
  <c r="AR36" i="30"/>
  <c r="AR7" i="30"/>
  <c r="AR35" i="30" s="1"/>
  <c r="EY7" i="30"/>
  <c r="EY35" i="30" s="1"/>
  <c r="EQ7" i="30"/>
  <c r="EQ35" i="30" s="1"/>
  <c r="EI7" i="30"/>
  <c r="EI35" i="30" s="1"/>
  <c r="EA7" i="30"/>
  <c r="EA35" i="30" s="1"/>
  <c r="DS7" i="30"/>
  <c r="DS35" i="30" s="1"/>
  <c r="DK7" i="30"/>
  <c r="DK35" i="30" s="1"/>
  <c r="DC7" i="30"/>
  <c r="DC35" i="30" s="1"/>
  <c r="CU7" i="30"/>
  <c r="CU35" i="30" s="1"/>
  <c r="CM7" i="30"/>
  <c r="CM35" i="30" s="1"/>
  <c r="CE7" i="30"/>
  <c r="CE35" i="30" s="1"/>
  <c r="BW7" i="30"/>
  <c r="BW35" i="30" s="1"/>
  <c r="BO7" i="30"/>
  <c r="BO35" i="30" s="1"/>
  <c r="BG7" i="30"/>
  <c r="BG35" i="30" s="1"/>
  <c r="AQ7" i="30"/>
  <c r="AQ35" i="30" s="1"/>
  <c r="K7" i="30"/>
  <c r="K35" i="30" s="1"/>
  <c r="Y36" i="30"/>
  <c r="BE36" i="30"/>
  <c r="CK36" i="30"/>
  <c r="DQ36" i="30"/>
  <c r="EW36" i="30"/>
  <c r="EX7" i="30"/>
  <c r="EX35" i="30" s="1"/>
  <c r="EP7" i="30"/>
  <c r="EP35" i="30" s="1"/>
  <c r="EH7" i="30"/>
  <c r="EH35" i="30" s="1"/>
  <c r="DZ7" i="30"/>
  <c r="DZ35" i="30" s="1"/>
  <c r="DR7" i="30"/>
  <c r="DR35" i="30" s="1"/>
  <c r="DJ7" i="30"/>
  <c r="DJ35" i="30" s="1"/>
  <c r="DB7" i="30"/>
  <c r="DB35" i="30" s="1"/>
  <c r="CT7" i="30"/>
  <c r="CT35" i="30" s="1"/>
  <c r="CL7" i="30"/>
  <c r="CL35" i="30" s="1"/>
  <c r="BV7" i="30"/>
  <c r="BV35" i="30" s="1"/>
  <c r="BN7" i="30"/>
  <c r="BN35" i="30" s="1"/>
  <c r="BF7" i="30"/>
  <c r="BF35" i="30" s="1"/>
  <c r="AK7" i="30"/>
  <c r="AK35" i="30" s="1"/>
  <c r="E7" i="30"/>
  <c r="E35" i="30" s="1"/>
  <c r="AE36" i="30"/>
  <c r="BK36" i="30"/>
  <c r="CQ36" i="30"/>
  <c r="DW36" i="30"/>
  <c r="FC36" i="30"/>
  <c r="F36" i="30"/>
  <c r="F7" i="30"/>
  <c r="F35" i="30" s="1"/>
  <c r="N36" i="30"/>
  <c r="N7" i="30"/>
  <c r="N35" i="30" s="1"/>
  <c r="V36" i="30"/>
  <c r="V7" i="30"/>
  <c r="V35" i="30" s="1"/>
  <c r="AD36" i="30"/>
  <c r="AD7" i="30"/>
  <c r="AD35" i="30" s="1"/>
  <c r="AL36" i="30"/>
  <c r="AL7" i="30"/>
  <c r="AL35" i="30" s="1"/>
  <c r="AT36" i="30"/>
  <c r="AT7" i="30"/>
  <c r="AT35" i="30" s="1"/>
  <c r="FE7" i="30"/>
  <c r="FE35" i="30" s="1"/>
  <c r="EG7" i="30"/>
  <c r="EG35" i="30" s="1"/>
  <c r="DY7" i="30"/>
  <c r="DY35" i="30" s="1"/>
  <c r="DA7" i="30"/>
  <c r="DA35" i="30" s="1"/>
  <c r="CS7" i="30"/>
  <c r="CS35" i="30" s="1"/>
  <c r="BU7" i="30"/>
  <c r="BU35" i="30" s="1"/>
  <c r="BM7" i="30"/>
  <c r="BM35" i="30" s="1"/>
  <c r="AI7" i="30"/>
  <c r="AI35" i="30" s="1"/>
  <c r="C7" i="30"/>
  <c r="C35" i="30" s="1"/>
  <c r="AG36" i="30"/>
  <c r="FD7" i="30"/>
  <c r="FD35" i="30" s="1"/>
  <c r="EV7" i="30"/>
  <c r="EV35" i="30" s="1"/>
  <c r="EN7" i="30"/>
  <c r="EN35" i="30" s="1"/>
  <c r="DX7" i="30"/>
  <c r="DX35" i="30" s="1"/>
  <c r="DP7" i="30"/>
  <c r="DP35" i="30" s="1"/>
  <c r="DH7" i="30"/>
  <c r="DH35" i="30" s="1"/>
  <c r="CZ7" i="30"/>
  <c r="CZ35" i="30" s="1"/>
  <c r="CR7" i="30"/>
  <c r="CR35" i="30" s="1"/>
  <c r="CJ7" i="30"/>
  <c r="CJ35" i="30" s="1"/>
  <c r="CB7" i="30"/>
  <c r="CB35" i="30" s="1"/>
  <c r="BT7" i="30"/>
  <c r="BT35" i="30" s="1"/>
  <c r="BL7" i="30"/>
  <c r="BL35" i="30" s="1"/>
  <c r="AC7" i="30"/>
  <c r="AC35" i="30" s="1"/>
  <c r="G36" i="30"/>
  <c r="AM36" i="30"/>
  <c r="BS36" i="30"/>
  <c r="CY36" i="30"/>
  <c r="H7" i="30"/>
  <c r="H35" i="30" s="1"/>
  <c r="H36" i="30"/>
  <c r="P7" i="30"/>
  <c r="P35" i="30" s="1"/>
  <c r="P36" i="30"/>
  <c r="X7" i="30"/>
  <c r="X35" i="30" s="1"/>
  <c r="X36" i="30"/>
  <c r="AF7" i="30"/>
  <c r="AF35" i="30" s="1"/>
  <c r="AF36" i="30"/>
  <c r="AN7" i="30"/>
  <c r="AN35" i="30" s="1"/>
  <c r="AN36" i="30"/>
  <c r="AV7" i="30"/>
  <c r="AV35" i="30" s="1"/>
  <c r="AV36" i="30"/>
  <c r="BD7" i="30"/>
  <c r="BD35" i="30" s="1"/>
  <c r="BD36" i="30"/>
  <c r="BA7" i="30"/>
  <c r="BA35" i="30" s="1"/>
  <c r="I36" i="30"/>
  <c r="AO36" i="30"/>
  <c r="M1" i="53"/>
  <c r="M54" i="53"/>
  <c r="AK54" i="53"/>
  <c r="AK1" i="53"/>
  <c r="BI1" i="53"/>
  <c r="BI54" i="53"/>
  <c r="BQ1" i="53"/>
  <c r="BQ54" i="53"/>
  <c r="BY54" i="53"/>
  <c r="BY1" i="53"/>
  <c r="CO54" i="53"/>
  <c r="CO1" i="53"/>
  <c r="E10" i="53" s="1"/>
  <c r="CW54" i="53"/>
  <c r="CW1" i="53"/>
  <c r="DU1" i="53"/>
  <c r="DU54" i="53"/>
  <c r="EC54" i="53"/>
  <c r="EC1" i="53"/>
  <c r="EK1" i="53"/>
  <c r="EK54" i="53"/>
  <c r="FA54" i="53"/>
  <c r="FA1" i="53"/>
  <c r="FI1" i="53"/>
  <c r="FI54" i="53"/>
  <c r="AC54" i="53"/>
  <c r="AC1" i="53"/>
  <c r="AI1" i="53"/>
  <c r="FE1" i="53"/>
  <c r="EI54" i="53"/>
  <c r="DC54" i="53"/>
  <c r="BW54" i="53"/>
  <c r="P1" i="53"/>
  <c r="AA1" i="53"/>
  <c r="AY1" i="53"/>
  <c r="BJ1" i="53"/>
  <c r="CG1" i="53"/>
  <c r="CP1" i="53"/>
  <c r="DN1" i="53"/>
  <c r="EB1" i="53"/>
  <c r="EL1" i="53"/>
  <c r="EV1" i="53"/>
  <c r="FG1" i="53"/>
  <c r="EN69" i="53"/>
  <c r="EF69" i="53"/>
  <c r="CJ69" i="53"/>
  <c r="CB69" i="53"/>
  <c r="BT69" i="53"/>
  <c r="EA54" i="53"/>
  <c r="O1" i="53"/>
  <c r="EU1" i="53"/>
  <c r="S1" i="53"/>
  <c r="AB1" i="53"/>
  <c r="AZ1" i="53"/>
  <c r="BK1" i="53"/>
  <c r="BX1" i="53"/>
  <c r="CQ1" i="53"/>
  <c r="DO1" i="53"/>
  <c r="EM1" i="53"/>
  <c r="EW1" i="53"/>
  <c r="FH1" i="53"/>
  <c r="DE70" i="53"/>
  <c r="CU54" i="53"/>
  <c r="CY1" i="53"/>
  <c r="AM1" i="53"/>
  <c r="CI1" i="53"/>
  <c r="EZ54" i="53"/>
  <c r="K1" i="53"/>
  <c r="U1" i="53"/>
  <c r="EE1" i="53"/>
  <c r="AN1" i="53"/>
  <c r="BD1" i="53"/>
  <c r="CR1" i="53"/>
  <c r="CZ1" i="53"/>
  <c r="DH1" i="53"/>
  <c r="DH54" i="53"/>
  <c r="DP1" i="53"/>
  <c r="FD1" i="53"/>
  <c r="FD54" i="53"/>
  <c r="FL1" i="53"/>
  <c r="FL54" i="53"/>
  <c r="AU72" i="53"/>
  <c r="EY54" i="53"/>
  <c r="DM54" i="53"/>
  <c r="J56" i="53"/>
  <c r="J1" i="53"/>
  <c r="BA1" i="53"/>
  <c r="DS1" i="53"/>
  <c r="J71" i="53"/>
  <c r="AQ1" i="53"/>
  <c r="BP1" i="53"/>
  <c r="DT1" i="53"/>
  <c r="EQ1" i="53"/>
  <c r="AF1" i="53"/>
  <c r="AF54" i="53"/>
  <c r="AV1" i="53"/>
  <c r="L1" i="53"/>
  <c r="V1" i="53"/>
  <c r="AE1" i="53"/>
  <c r="AR1" i="53"/>
  <c r="BC1" i="53"/>
  <c r="CA1" i="53"/>
  <c r="CV1" i="53"/>
  <c r="DG1" i="53"/>
  <c r="ER1" i="53"/>
  <c r="FK1" i="53"/>
  <c r="AO1" i="53"/>
  <c r="AO54" i="53"/>
  <c r="DA1" i="53"/>
  <c r="DA54" i="53"/>
  <c r="DI1" i="53"/>
  <c r="DY1" i="53"/>
  <c r="EO1" i="53"/>
  <c r="FM1" i="53"/>
  <c r="FM54" i="53"/>
  <c r="T1" i="53"/>
  <c r="BO1" i="53"/>
  <c r="W1" i="53"/>
  <c r="AS1" i="53"/>
  <c r="BG1" i="53"/>
  <c r="CM1" i="53"/>
  <c r="DK1" i="53"/>
  <c r="ES1" i="53"/>
  <c r="FO1" i="53"/>
  <c r="J54" i="53"/>
  <c r="AP54" i="53"/>
  <c r="AP1" i="53"/>
  <c r="AX1" i="53"/>
  <c r="DB1" i="53"/>
  <c r="DJ1" i="53"/>
  <c r="FF1" i="53"/>
  <c r="FN1" i="53"/>
  <c r="DI54" i="53"/>
  <c r="AW54" i="53"/>
  <c r="N4" i="51"/>
  <c r="N5" i="51" s="1"/>
  <c r="N6" i="51" s="1"/>
  <c r="N7" i="51" s="1"/>
  <c r="N8" i="51" s="1"/>
  <c r="N9" i="51" s="1"/>
  <c r="N10" i="51" s="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N21" i="51" s="1"/>
  <c r="N22" i="51" s="1"/>
  <c r="N23" i="51" s="1"/>
  <c r="N24" i="51" s="1"/>
  <c r="N25" i="51" s="1"/>
  <c r="N26" i="51" s="1"/>
  <c r="N27" i="51" s="1"/>
  <c r="N28" i="51" s="1"/>
  <c r="N29" i="51" s="1"/>
  <c r="N30" i="51" s="1"/>
  <c r="N31" i="51" s="1"/>
  <c r="N32" i="51" s="1"/>
  <c r="N33" i="51" s="1"/>
  <c r="N34" i="51" s="1"/>
  <c r="N35" i="51" s="1"/>
  <c r="N36" i="51" s="1"/>
  <c r="N37" i="51" s="1"/>
  <c r="N38" i="51" s="1"/>
  <c r="N39" i="51" s="1"/>
  <c r="N40" i="51" s="1"/>
  <c r="N41" i="51" s="1"/>
  <c r="N42" i="51" s="1"/>
  <c r="N43" i="51" s="1"/>
  <c r="N44" i="51" s="1"/>
  <c r="N45" i="51" s="1"/>
  <c r="N46" i="51" s="1"/>
  <c r="N47" i="51" s="1"/>
  <c r="N48" i="51" s="1"/>
  <c r="N49" i="51" s="1"/>
  <c r="N50" i="51" s="1"/>
  <c r="N51" i="51" s="1"/>
  <c r="N52" i="51" s="1"/>
  <c r="N53" i="51" s="1"/>
  <c r="N54" i="51" s="1"/>
  <c r="N55" i="51" s="1"/>
  <c r="N56" i="51" s="1"/>
  <c r="N57" i="51" s="1"/>
  <c r="N58" i="51" s="1"/>
  <c r="N59" i="51" s="1"/>
  <c r="N60" i="51" s="1"/>
  <c r="N61" i="51" s="1"/>
  <c r="N62" i="51" s="1"/>
  <c r="N63" i="51" s="1"/>
  <c r="N64" i="51" s="1"/>
  <c r="N65" i="51" s="1"/>
  <c r="N66" i="51" s="1"/>
  <c r="N67" i="51" s="1"/>
  <c r="N68" i="51" s="1"/>
  <c r="N69" i="51" s="1"/>
  <c r="N70" i="51" s="1"/>
  <c r="N71" i="51" s="1"/>
  <c r="N72" i="51" s="1"/>
  <c r="N73" i="51" s="1"/>
  <c r="N74" i="51" s="1"/>
  <c r="N75" i="51" s="1"/>
  <c r="N76" i="51" s="1"/>
  <c r="N77" i="51" s="1"/>
  <c r="N78" i="51" s="1"/>
  <c r="N79" i="51" s="1"/>
  <c r="N80" i="51" s="1"/>
  <c r="N81" i="51" s="1"/>
  <c r="N82" i="51" s="1"/>
  <c r="N83" i="51" s="1"/>
  <c r="N84" i="51" s="1"/>
  <c r="N85" i="51" s="1"/>
  <c r="N86" i="51" s="1"/>
  <c r="N87" i="51" s="1"/>
  <c r="N88" i="51" s="1"/>
  <c r="N89" i="51" s="1"/>
  <c r="N90" i="51" s="1"/>
  <c r="N91" i="51" s="1"/>
  <c r="N92" i="51" s="1"/>
  <c r="N93" i="51" s="1"/>
  <c r="N94" i="51" s="1"/>
  <c r="N95" i="51" s="1"/>
  <c r="N96" i="51" s="1"/>
  <c r="N97" i="51" s="1"/>
  <c r="N98" i="51" s="1"/>
  <c r="N99" i="51" s="1"/>
  <c r="N100" i="51" s="1"/>
  <c r="N101" i="51" s="1"/>
  <c r="N102" i="51" s="1"/>
  <c r="N103" i="51" s="1"/>
  <c r="N104" i="51" s="1"/>
  <c r="N105" i="51" s="1"/>
  <c r="N106" i="51" s="1"/>
  <c r="N107" i="51" s="1"/>
  <c r="N108" i="51" s="1"/>
  <c r="N109" i="51" s="1"/>
  <c r="N110" i="51" s="1"/>
  <c r="N111" i="51" s="1"/>
  <c r="N112" i="51" s="1"/>
  <c r="N113" i="51" s="1"/>
  <c r="N114" i="51" s="1"/>
  <c r="N115" i="51" s="1"/>
  <c r="N116" i="51" s="1"/>
  <c r="N117" i="51" s="1"/>
  <c r="N118" i="51" s="1"/>
  <c r="N119" i="51" s="1"/>
  <c r="N120" i="51" s="1"/>
  <c r="N121" i="51" s="1"/>
  <c r="N122" i="51" s="1"/>
  <c r="N123" i="51" s="1"/>
  <c r="N124" i="51" s="1"/>
  <c r="N125" i="51" s="1"/>
  <c r="N126" i="51" s="1"/>
  <c r="N127" i="51" s="1"/>
  <c r="N128" i="51" s="1"/>
  <c r="N129" i="51" s="1"/>
  <c r="N130" i="51" s="1"/>
  <c r="N131" i="51" s="1"/>
  <c r="N132" i="51" s="1"/>
  <c r="N133" i="51" s="1"/>
  <c r="N134" i="51" s="1"/>
  <c r="N135" i="51" s="1"/>
  <c r="N136" i="51" s="1"/>
  <c r="N137" i="51" s="1"/>
  <c r="N138" i="51" s="1"/>
  <c r="N139" i="51" s="1"/>
  <c r="N140" i="51" s="1"/>
  <c r="N141" i="51" s="1"/>
  <c r="N142" i="51" s="1"/>
  <c r="N143" i="51" s="1"/>
  <c r="N144" i="51" s="1"/>
  <c r="N145" i="51" s="1"/>
  <c r="N146" i="51" s="1"/>
  <c r="N147" i="51" s="1"/>
  <c r="N148" i="51" s="1"/>
  <c r="N149" i="51" s="1"/>
  <c r="N150" i="51" s="1"/>
  <c r="N151" i="51" s="1"/>
  <c r="N152" i="51" s="1"/>
  <c r="N153" i="51" s="1"/>
  <c r="N154" i="51" s="1"/>
  <c r="N155" i="51" s="1"/>
  <c r="N156" i="51" s="1"/>
  <c r="N157" i="51" s="1"/>
  <c r="N158" i="51" s="1"/>
  <c r="N159" i="51" s="1"/>
  <c r="N160" i="51" s="1"/>
  <c r="N161" i="51" s="1"/>
  <c r="N162" i="51" s="1"/>
  <c r="N163" i="51" s="1"/>
  <c r="N164" i="51" s="1"/>
  <c r="N165" i="51" s="1"/>
  <c r="N166" i="51" s="1"/>
  <c r="N167" i="51" s="1"/>
  <c r="N168" i="51" s="1"/>
  <c r="N169" i="51" s="1"/>
  <c r="N170" i="51" s="1"/>
  <c r="N171" i="51" s="1"/>
  <c r="Q1" i="53"/>
  <c r="BE54" i="53"/>
  <c r="AX54" i="53"/>
  <c r="BL1" i="53"/>
  <c r="BU1" i="53"/>
  <c r="DX1" i="53"/>
  <c r="EG1" i="53"/>
  <c r="DY54" i="53"/>
  <c r="DP54" i="53"/>
  <c r="BM54" i="53"/>
  <c r="BD54" i="53"/>
  <c r="FN54" i="53"/>
  <c r="DB54" i="53"/>
  <c r="CC1" i="53"/>
  <c r="DJ54" i="53"/>
  <c r="FF54" i="53"/>
  <c r="DQ1" i="53"/>
  <c r="EO54" i="53"/>
  <c r="FF53" i="53"/>
  <c r="CT1" i="53"/>
  <c r="AH1" i="53"/>
  <c r="FN53" i="53"/>
  <c r="DB53" i="53"/>
  <c r="AP53" i="53"/>
  <c r="DJ53" i="53"/>
  <c r="AX53" i="53"/>
  <c r="R1" i="53"/>
  <c r="Z1" i="53"/>
  <c r="BF1" i="53"/>
  <c r="BN1" i="53"/>
  <c r="BV1" i="53"/>
  <c r="CD1" i="53"/>
  <c r="CL1" i="53"/>
  <c r="DR1" i="53"/>
  <c r="DZ1" i="53"/>
  <c r="EH1" i="53"/>
  <c r="EP1" i="53"/>
  <c r="EP4" i="30" s="1"/>
  <c r="EX1" i="53"/>
  <c r="E11" i="53" l="1"/>
  <c r="E6" i="53"/>
  <c r="E8" i="53"/>
  <c r="E7" i="53"/>
  <c r="E9" i="53"/>
  <c r="AZ4" i="30"/>
  <c r="AZ20" i="30" s="1"/>
  <c r="AH4" i="30"/>
  <c r="AH15" i="30" s="1"/>
  <c r="C4" i="30"/>
  <c r="C10" i="30" s="1"/>
  <c r="AO4" i="30"/>
  <c r="BU4" i="30"/>
  <c r="AP4" i="30"/>
  <c r="CI4" i="30"/>
  <c r="CR4" i="30"/>
  <c r="CX4" i="30"/>
  <c r="CX17" i="30" s="1"/>
  <c r="CM4" i="30"/>
  <c r="CJ4" i="30"/>
  <c r="CO4" i="30"/>
  <c r="CE4" i="30"/>
  <c r="CZ4" i="30"/>
  <c r="CG4" i="30"/>
  <c r="DC4" i="30"/>
  <c r="CQ4" i="30"/>
  <c r="CV4" i="30"/>
  <c r="CT4" i="30"/>
  <c r="CN4" i="30"/>
  <c r="CL4" i="30"/>
  <c r="DA4" i="30"/>
  <c r="CY4" i="30"/>
  <c r="CF4" i="30"/>
  <c r="CS4" i="30"/>
  <c r="CH4" i="30"/>
  <c r="DE4" i="30"/>
  <c r="DE8" i="30" s="1"/>
  <c r="CP4" i="30"/>
  <c r="DD4" i="30"/>
  <c r="DD8" i="30" s="1"/>
  <c r="CW4" i="30"/>
  <c r="CU4" i="30"/>
  <c r="BM4" i="30"/>
  <c r="BY4" i="30"/>
  <c r="AD4" i="30"/>
  <c r="AD9" i="30" s="1"/>
  <c r="BA4" i="30"/>
  <c r="F4" i="30"/>
  <c r="Q4" i="30"/>
  <c r="K4" i="30"/>
  <c r="DR4" i="30"/>
  <c r="DR30" i="30" s="1"/>
  <c r="DP4" i="30"/>
  <c r="DP30" i="30" s="1"/>
  <c r="EF4" i="30"/>
  <c r="DM4" i="30"/>
  <c r="DM30" i="30" s="1"/>
  <c r="DY4" i="30"/>
  <c r="DY30" i="30" s="1"/>
  <c r="DO4" i="30"/>
  <c r="DZ4" i="30"/>
  <c r="DZ30" i="30" s="1"/>
  <c r="DF4" i="30"/>
  <c r="DF30" i="30" s="1"/>
  <c r="DI4" i="30"/>
  <c r="DI30" i="30" s="1"/>
  <c r="DX4" i="30"/>
  <c r="DX30" i="30" s="1"/>
  <c r="DJ4" i="30"/>
  <c r="EB4" i="30"/>
  <c r="EB30" i="30" s="1"/>
  <c r="EE4" i="30"/>
  <c r="DS4" i="30"/>
  <c r="DQ4" i="30"/>
  <c r="DQ30" i="30" s="1"/>
  <c r="DW4" i="30"/>
  <c r="DW30" i="30" s="1"/>
  <c r="EA4" i="30"/>
  <c r="DL4" i="30"/>
  <c r="DL30" i="30" s="1"/>
  <c r="ED4" i="30"/>
  <c r="DN4" i="30"/>
  <c r="DN30" i="30" s="1"/>
  <c r="DV4" i="30"/>
  <c r="DV30" i="30" s="1"/>
  <c r="DK4" i="30"/>
  <c r="DK30" i="30" s="1"/>
  <c r="DU4" i="30"/>
  <c r="DH4" i="30"/>
  <c r="DH30" i="30" s="1"/>
  <c r="EC4" i="30"/>
  <c r="DT4" i="30"/>
  <c r="DG4" i="30"/>
  <c r="N4" i="30"/>
  <c r="Y4" i="30"/>
  <c r="S4" i="30"/>
  <c r="V4" i="30"/>
  <c r="V11" i="30" s="1"/>
  <c r="O4" i="30"/>
  <c r="O16" i="30" s="1"/>
  <c r="AA4" i="30"/>
  <c r="AA8" i="30" s="1"/>
  <c r="G4" i="30"/>
  <c r="H4" i="30"/>
  <c r="B4" i="30"/>
  <c r="D4" i="30"/>
  <c r="E4" i="30"/>
  <c r="P4" i="30"/>
  <c r="J4" i="30"/>
  <c r="L4" i="30"/>
  <c r="BI4" i="30"/>
  <c r="M4" i="30"/>
  <c r="X4" i="30"/>
  <c r="R4" i="30"/>
  <c r="T4" i="30"/>
  <c r="DB4" i="30"/>
  <c r="CK4" i="30"/>
  <c r="U4" i="30"/>
  <c r="Z4" i="30"/>
  <c r="AB4" i="30"/>
  <c r="AB8" i="30" s="1"/>
  <c r="W4" i="30"/>
  <c r="I4" i="30"/>
  <c r="EM4" i="30"/>
  <c r="AG4" i="30"/>
  <c r="E50" i="58" s="1"/>
  <c r="AS4" i="30"/>
  <c r="AE4" i="30"/>
  <c r="AE9" i="30" s="1"/>
  <c r="EK4" i="30"/>
  <c r="FC4" i="30"/>
  <c r="EQ4" i="30"/>
  <c r="AV4" i="30"/>
  <c r="AK4" i="30"/>
  <c r="AK13" i="30" s="1"/>
  <c r="AR4" i="30"/>
  <c r="FE4" i="30"/>
  <c r="ES4" i="30"/>
  <c r="EN4" i="30"/>
  <c r="EY4" i="30"/>
  <c r="EY20" i="30" s="1"/>
  <c r="AN4" i="30"/>
  <c r="AC4" i="30"/>
  <c r="AC13" i="30" s="1"/>
  <c r="EU4" i="30"/>
  <c r="BC4" i="30"/>
  <c r="BC8" i="30" s="1"/>
  <c r="AZ17" i="30"/>
  <c r="AJ4" i="30"/>
  <c r="AM4" i="30"/>
  <c r="FA4" i="30"/>
  <c r="EV4" i="30"/>
  <c r="FG4" i="30"/>
  <c r="FG8" i="30" s="1"/>
  <c r="AF4" i="30"/>
  <c r="EX4" i="30"/>
  <c r="FF4" i="30"/>
  <c r="FF8" i="30" s="1"/>
  <c r="AY4" i="30"/>
  <c r="EW4" i="30"/>
  <c r="EL4" i="30"/>
  <c r="FD4" i="30"/>
  <c r="EZ4" i="30"/>
  <c r="BB4" i="30"/>
  <c r="AQ4" i="30"/>
  <c r="ET4" i="30"/>
  <c r="EH4" i="30"/>
  <c r="EH12" i="30" s="1"/>
  <c r="AT4" i="30"/>
  <c r="AT16" i="30" s="1"/>
  <c r="AI4" i="30"/>
  <c r="AX4" i="30"/>
  <c r="FB4" i="30"/>
  <c r="AW4" i="30"/>
  <c r="AU4" i="30"/>
  <c r="CP23" i="30"/>
  <c r="AL4" i="30"/>
  <c r="AL21" i="30" s="1"/>
  <c r="AZ25" i="30"/>
  <c r="ER4" i="30"/>
  <c r="EJ4" i="30"/>
  <c r="EI4" i="30"/>
  <c r="AZ24" i="30"/>
  <c r="AZ10" i="30"/>
  <c r="AZ12" i="30"/>
  <c r="EG4" i="30"/>
  <c r="AZ13" i="30"/>
  <c r="EO4" i="30"/>
  <c r="AZ19" i="30"/>
  <c r="AZ15" i="30"/>
  <c r="AZ11" i="30"/>
  <c r="BX4" i="30"/>
  <c r="BK4" i="30"/>
  <c r="BS4" i="30"/>
  <c r="CA4" i="30"/>
  <c r="DO15" i="30"/>
  <c r="E163" i="58"/>
  <c r="EP9" i="30"/>
  <c r="EP37" i="30" s="1"/>
  <c r="EP30" i="30" s="1"/>
  <c r="EP11" i="30"/>
  <c r="EP12" i="30"/>
  <c r="EP13" i="30"/>
  <c r="EP14" i="30"/>
  <c r="EP10" i="30"/>
  <c r="EP18" i="30"/>
  <c r="EP16" i="30"/>
  <c r="EP17" i="30"/>
  <c r="EP19" i="30"/>
  <c r="EP20" i="30"/>
  <c r="EP21" i="30"/>
  <c r="EP15" i="30"/>
  <c r="EP25" i="30"/>
  <c r="EP22" i="30"/>
  <c r="EP23" i="30"/>
  <c r="EP24" i="30"/>
  <c r="AC19" i="30"/>
  <c r="AC20" i="30"/>
  <c r="AC24" i="30"/>
  <c r="J11" i="30"/>
  <c r="J9" i="30"/>
  <c r="J12" i="30"/>
  <c r="J10" i="30"/>
  <c r="J14" i="30"/>
  <c r="J15" i="30"/>
  <c r="J18" i="30"/>
  <c r="J20" i="30"/>
  <c r="J21" i="30"/>
  <c r="J17" i="30"/>
  <c r="J23" i="30"/>
  <c r="J24" i="30"/>
  <c r="EE20" i="30"/>
  <c r="AH9" i="30"/>
  <c r="AH11" i="30"/>
  <c r="AH12" i="30"/>
  <c r="AH16" i="30"/>
  <c r="AH13" i="30"/>
  <c r="AH18" i="30"/>
  <c r="AH17" i="30"/>
  <c r="AH19" i="30"/>
  <c r="AH21" i="30"/>
  <c r="AH25" i="30"/>
  <c r="AH24" i="30"/>
  <c r="AL12" i="30"/>
  <c r="AL11" i="30"/>
  <c r="AL14" i="30"/>
  <c r="AL15" i="30"/>
  <c r="AL22" i="30"/>
  <c r="AL20" i="30"/>
  <c r="AL25" i="30"/>
  <c r="I11" i="30"/>
  <c r="C12" i="30"/>
  <c r="C11" i="30"/>
  <c r="C9" i="30"/>
  <c r="C13" i="30"/>
  <c r="C15" i="30"/>
  <c r="C17" i="30"/>
  <c r="C18" i="30"/>
  <c r="C14" i="30"/>
  <c r="C22" i="30"/>
  <c r="C20" i="30"/>
  <c r="C21" i="30"/>
  <c r="C24" i="30"/>
  <c r="C25" i="30"/>
  <c r="C23" i="30"/>
  <c r="E48" i="58"/>
  <c r="AE11" i="30"/>
  <c r="AE12" i="30"/>
  <c r="AE18" i="30"/>
  <c r="AE19" i="30"/>
  <c r="AE20" i="30"/>
  <c r="AE22" i="30"/>
  <c r="AE23" i="30"/>
  <c r="AE24" i="30"/>
  <c r="EK17" i="30"/>
  <c r="E134" i="58"/>
  <c r="DM9" i="30"/>
  <c r="DM10" i="30"/>
  <c r="DM12" i="30"/>
  <c r="DM14" i="30"/>
  <c r="DM13" i="30"/>
  <c r="DM17" i="30"/>
  <c r="DM18" i="30"/>
  <c r="DM15" i="30"/>
  <c r="DM19" i="30"/>
  <c r="DM23" i="30"/>
  <c r="DM24" i="30"/>
  <c r="DM25" i="30"/>
  <c r="AD10" i="30"/>
  <c r="AD12" i="30"/>
  <c r="AD13" i="30"/>
  <c r="AD11" i="30"/>
  <c r="AD15" i="30"/>
  <c r="AD18" i="30"/>
  <c r="AD16" i="30"/>
  <c r="AD22" i="30"/>
  <c r="AD19" i="30"/>
  <c r="AD23" i="30"/>
  <c r="AD25" i="30"/>
  <c r="FE9" i="30"/>
  <c r="EY13" i="30"/>
  <c r="EY11" i="30"/>
  <c r="EY19" i="30"/>
  <c r="DU15" i="30"/>
  <c r="S23" i="30"/>
  <c r="E155" i="58"/>
  <c r="EH11" i="30"/>
  <c r="EH13" i="30"/>
  <c r="EH18" i="30"/>
  <c r="EH10" i="30"/>
  <c r="EH16" i="30"/>
  <c r="EH20" i="30"/>
  <c r="EH15" i="30"/>
  <c r="EH25" i="30"/>
  <c r="EH22" i="30"/>
  <c r="EH23" i="30"/>
  <c r="AJ13" i="30"/>
  <c r="AJ18" i="30"/>
  <c r="EA9" i="30"/>
  <c r="FG25" i="30"/>
  <c r="E58" i="58"/>
  <c r="AO9" i="30"/>
  <c r="AO10" i="30"/>
  <c r="AO11" i="30"/>
  <c r="AO12" i="30"/>
  <c r="AO13" i="30"/>
  <c r="AO14" i="30"/>
  <c r="AO16" i="30"/>
  <c r="AO17" i="30"/>
  <c r="AO18" i="30"/>
  <c r="AO19" i="30"/>
  <c r="AO20" i="30"/>
  <c r="AO15" i="30"/>
  <c r="AO21" i="30"/>
  <c r="AO22" i="30"/>
  <c r="AO25" i="30"/>
  <c r="AO23" i="30"/>
  <c r="AO24" i="30"/>
  <c r="DP9" i="30"/>
  <c r="BC24" i="30"/>
  <c r="V22" i="30"/>
  <c r="O9" i="30"/>
  <c r="E46" i="58"/>
  <c r="EB10" i="30"/>
  <c r="EB9" i="30"/>
  <c r="EB11" i="30"/>
  <c r="EB15" i="30"/>
  <c r="EB14" i="30"/>
  <c r="EB12" i="30"/>
  <c r="EB17" i="30"/>
  <c r="EB18" i="30"/>
  <c r="EB19" i="30"/>
  <c r="EB20" i="30"/>
  <c r="EB21" i="30"/>
  <c r="EB24" i="30"/>
  <c r="EB25" i="30"/>
  <c r="EB22" i="30"/>
  <c r="E135" i="58"/>
  <c r="DN9" i="30"/>
  <c r="DN12" i="30"/>
  <c r="DN11" i="30"/>
  <c r="DN14" i="30"/>
  <c r="DN13" i="30"/>
  <c r="DN16" i="30"/>
  <c r="DN10" i="30"/>
  <c r="DN17" i="30"/>
  <c r="DN18" i="30"/>
  <c r="DN19" i="30"/>
  <c r="DN20" i="30"/>
  <c r="DN23" i="30"/>
  <c r="DN24" i="30"/>
  <c r="DN25" i="30"/>
  <c r="E170" i="58"/>
  <c r="EW9" i="30"/>
  <c r="EW10" i="30"/>
  <c r="EW14" i="30"/>
  <c r="EW11" i="30"/>
  <c r="EW17" i="30"/>
  <c r="EW18" i="30"/>
  <c r="EW15" i="30"/>
  <c r="EW13" i="30"/>
  <c r="EW12" i="30"/>
  <c r="EW19" i="30"/>
  <c r="EW16" i="30"/>
  <c r="EW20" i="30"/>
  <c r="EW21" i="30"/>
  <c r="EW25" i="30"/>
  <c r="EW22" i="30"/>
  <c r="EW23" i="30"/>
  <c r="EW24" i="30"/>
  <c r="EL21" i="30"/>
  <c r="FD16" i="30"/>
  <c r="FD23" i="30"/>
  <c r="EZ20" i="30"/>
  <c r="EZ22" i="30"/>
  <c r="AG19" i="30"/>
  <c r="AG23" i="30"/>
  <c r="DS10" i="30"/>
  <c r="DS25" i="30"/>
  <c r="DG13" i="30"/>
  <c r="E24" i="58"/>
  <c r="G11" i="30"/>
  <c r="G10" i="30"/>
  <c r="G12" i="30"/>
  <c r="G9" i="30"/>
  <c r="G15" i="30"/>
  <c r="G14" i="30"/>
  <c r="G18" i="30"/>
  <c r="G13" i="30"/>
  <c r="G19" i="30"/>
  <c r="G16" i="30"/>
  <c r="G20" i="30"/>
  <c r="G21" i="30"/>
  <c r="G22" i="30"/>
  <c r="G17" i="30"/>
  <c r="G23" i="30"/>
  <c r="G24" i="30"/>
  <c r="G25" i="30"/>
  <c r="D10" i="30"/>
  <c r="D9" i="30"/>
  <c r="D11" i="30"/>
  <c r="D15" i="30"/>
  <c r="D16" i="30"/>
  <c r="D19" i="30"/>
  <c r="D20" i="30"/>
  <c r="D21" i="30"/>
  <c r="D24" i="30"/>
  <c r="DN22" i="30" l="1"/>
  <c r="DN21" i="30"/>
  <c r="DN15" i="30"/>
  <c r="EB23" i="30"/>
  <c r="EB16" i="30"/>
  <c r="EB13" i="30"/>
  <c r="EH21" i="30"/>
  <c r="AD24" i="30"/>
  <c r="AD17" i="30"/>
  <c r="AE14" i="30"/>
  <c r="AE10" i="30"/>
  <c r="C19" i="30"/>
  <c r="C16" i="30"/>
  <c r="AL18" i="30"/>
  <c r="AH23" i="30"/>
  <c r="AT24" i="30"/>
  <c r="AC10" i="30"/>
  <c r="AZ16" i="30"/>
  <c r="DG15" i="30"/>
  <c r="DG30" i="30"/>
  <c r="EF30" i="30"/>
  <c r="EF8" i="30"/>
  <c r="EF36" i="30" s="1"/>
  <c r="BB15" i="30"/>
  <c r="BB8" i="30"/>
  <c r="DT14" i="30"/>
  <c r="DT30" i="30"/>
  <c r="E140" i="58"/>
  <c r="DS30" i="30"/>
  <c r="EC21" i="30"/>
  <c r="EC30" i="30"/>
  <c r="ED16" i="30"/>
  <c r="ED30" i="30"/>
  <c r="EE30" i="30"/>
  <c r="EE8" i="30"/>
  <c r="EE36" i="30" s="1"/>
  <c r="DO13" i="30"/>
  <c r="DO30" i="30"/>
  <c r="DU12" i="30"/>
  <c r="DU30" i="30"/>
  <c r="EA13" i="30"/>
  <c r="EA30" i="30"/>
  <c r="DJ13" i="30"/>
  <c r="DJ30" i="30"/>
  <c r="CU20" i="30"/>
  <c r="CI18" i="30"/>
  <c r="AG25" i="30"/>
  <c r="AG18" i="30"/>
  <c r="AE17" i="30"/>
  <c r="AE15" i="30"/>
  <c r="EO9" i="30"/>
  <c r="EO37" i="30"/>
  <c r="EO30" i="30" s="1"/>
  <c r="FB13" i="30"/>
  <c r="FG7" i="30"/>
  <c r="FG35" i="30" s="1"/>
  <c r="FG36" i="30"/>
  <c r="AC14" i="30"/>
  <c r="AK10" i="30"/>
  <c r="EM13" i="30"/>
  <c r="T13" i="30"/>
  <c r="CX16" i="30"/>
  <c r="CW11" i="30"/>
  <c r="AP11" i="30"/>
  <c r="AR15" i="30"/>
  <c r="DB20" i="30"/>
  <c r="CG16" i="30"/>
  <c r="AG22" i="30"/>
  <c r="AG12" i="30"/>
  <c r="AE21" i="30"/>
  <c r="AE13" i="30"/>
  <c r="FD9" i="30"/>
  <c r="FD37" i="30" s="1"/>
  <c r="FD30" i="30" s="1"/>
  <c r="EV12" i="30"/>
  <c r="I19" i="30"/>
  <c r="R10" i="30"/>
  <c r="D37" i="30"/>
  <c r="D30" i="30" s="1"/>
  <c r="S11" i="30"/>
  <c r="Q9" i="30"/>
  <c r="Q37" i="30"/>
  <c r="Q30" i="30" s="1"/>
  <c r="DD36" i="30"/>
  <c r="DD7" i="30"/>
  <c r="DD35" i="30" s="1"/>
  <c r="AG21" i="30"/>
  <c r="AG17" i="30"/>
  <c r="EL11" i="30"/>
  <c r="DB17" i="30"/>
  <c r="B14" i="30"/>
  <c r="B22" i="30"/>
  <c r="B15" i="30"/>
  <c r="B16" i="30"/>
  <c r="B10" i="30"/>
  <c r="B20" i="30"/>
  <c r="B25" i="30"/>
  <c r="B23" i="30"/>
  <c r="B12" i="30"/>
  <c r="B17" i="30"/>
  <c r="B19" i="30"/>
  <c r="B21" i="30"/>
  <c r="B11" i="30"/>
  <c r="B13" i="30"/>
  <c r="B9" i="30"/>
  <c r="B37" i="30" s="1"/>
  <c r="B30" i="30" s="1"/>
  <c r="B24" i="30"/>
  <c r="B18" i="30"/>
  <c r="F12" i="30"/>
  <c r="AO37" i="30"/>
  <c r="AO30" i="30" s="1"/>
  <c r="AG16" i="30"/>
  <c r="AG14" i="30"/>
  <c r="BB25" i="30"/>
  <c r="AT13" i="30"/>
  <c r="EW37" i="30"/>
  <c r="EW30" i="30" s="1"/>
  <c r="AM9" i="30"/>
  <c r="AM37" i="30" s="1"/>
  <c r="AM30" i="30" s="1"/>
  <c r="EY12" i="30"/>
  <c r="AB36" i="30"/>
  <c r="AB7" i="30"/>
  <c r="AB35" i="30" s="1"/>
  <c r="E25" i="58"/>
  <c r="EE7" i="30"/>
  <c r="EE35" i="30" s="1"/>
  <c r="DE7" i="30"/>
  <c r="DE35" i="30" s="1"/>
  <c r="DE36" i="30"/>
  <c r="C37" i="30"/>
  <c r="C30" i="30" s="1"/>
  <c r="AG20" i="30"/>
  <c r="AG10" i="30"/>
  <c r="AE25" i="30"/>
  <c r="AE16" i="30"/>
  <c r="AL9" i="30"/>
  <c r="AL37" i="30" s="1"/>
  <c r="AL30" i="30" s="1"/>
  <c r="EH14" i="30"/>
  <c r="AY18" i="30"/>
  <c r="AJ9" i="30"/>
  <c r="AJ37" i="30" s="1"/>
  <c r="AJ30" i="30" s="1"/>
  <c r="EN9" i="30"/>
  <c r="EN37" i="30" s="1"/>
  <c r="EN30" i="30" s="1"/>
  <c r="G37" i="30"/>
  <c r="G30" i="30" s="1"/>
  <c r="AD37" i="30"/>
  <c r="AD30" i="30" s="1"/>
  <c r="CV25" i="30"/>
  <c r="E51" i="58"/>
  <c r="AH37" i="30"/>
  <c r="AH30" i="30" s="1"/>
  <c r="BB7" i="30"/>
  <c r="BB35" i="30" s="1"/>
  <c r="BB36" i="30"/>
  <c r="AG15" i="30"/>
  <c r="AG11" i="30"/>
  <c r="FF7" i="30"/>
  <c r="FF35" i="30" s="1"/>
  <c r="FF36" i="30"/>
  <c r="AE37" i="30"/>
  <c r="AE30" i="30" s="1"/>
  <c r="U16" i="30"/>
  <c r="L18" i="30"/>
  <c r="AA17" i="30"/>
  <c r="AA36" i="30"/>
  <c r="AA7" i="30"/>
  <c r="AA35" i="30" s="1"/>
  <c r="EF22" i="30"/>
  <c r="EF7" i="30"/>
  <c r="EF35" i="30" s="1"/>
  <c r="CX12" i="30"/>
  <c r="AZ18" i="30"/>
  <c r="AG24" i="30"/>
  <c r="AG13" i="30"/>
  <c r="AG9" i="30"/>
  <c r="AG37" i="30" s="1"/>
  <c r="AG30" i="30" s="1"/>
  <c r="AZ14" i="30"/>
  <c r="AU23" i="30"/>
  <c r="BC7" i="30"/>
  <c r="BC35" i="30" s="1"/>
  <c r="BC36" i="30"/>
  <c r="FE37" i="30"/>
  <c r="FE30" i="30" s="1"/>
  <c r="AS12" i="30"/>
  <c r="CK10" i="30"/>
  <c r="E27" i="58"/>
  <c r="J37" i="30"/>
  <c r="J30" i="30" s="1"/>
  <c r="O15" i="30"/>
  <c r="O37" i="30"/>
  <c r="O30" i="30" s="1"/>
  <c r="DC25" i="30"/>
  <c r="O10" i="30"/>
  <c r="EH24" i="30"/>
  <c r="EH19" i="30"/>
  <c r="EH9" i="30"/>
  <c r="AD20" i="30"/>
  <c r="AD14" i="30"/>
  <c r="DM22" i="30"/>
  <c r="DM21" i="30"/>
  <c r="DM11" i="30"/>
  <c r="AH20" i="30"/>
  <c r="AH10" i="30"/>
  <c r="AT22" i="30"/>
  <c r="J25" i="30"/>
  <c r="J16" i="30"/>
  <c r="AC23" i="30"/>
  <c r="AC12" i="30"/>
  <c r="DB16" i="30"/>
  <c r="DC12" i="30"/>
  <c r="AC18" i="30"/>
  <c r="AT12" i="30"/>
  <c r="AC15" i="30"/>
  <c r="AC9" i="30"/>
  <c r="DB13" i="30"/>
  <c r="DC24" i="30"/>
  <c r="O24" i="30"/>
  <c r="AS11" i="30"/>
  <c r="AM16" i="30"/>
  <c r="EH17" i="30"/>
  <c r="AR20" i="30"/>
  <c r="AD21" i="30"/>
  <c r="DM20" i="30"/>
  <c r="DM16" i="30"/>
  <c r="AH22" i="30"/>
  <c r="AH14" i="30"/>
  <c r="J19" i="30"/>
  <c r="AC22" i="30"/>
  <c r="T22" i="30"/>
  <c r="FB24" i="30"/>
  <c r="AZ22" i="30"/>
  <c r="AZ21" i="30"/>
  <c r="AZ23" i="30"/>
  <c r="CX20" i="30"/>
  <c r="ET21" i="30"/>
  <c r="E160" i="58"/>
  <c r="AK22" i="30"/>
  <c r="O14" i="30"/>
  <c r="AC16" i="30"/>
  <c r="BC14" i="30"/>
  <c r="BB24" i="30"/>
  <c r="BB14" i="30"/>
  <c r="AX15" i="30"/>
  <c r="CI24" i="30"/>
  <c r="EC12" i="30"/>
  <c r="EA23" i="30"/>
  <c r="BB23" i="30"/>
  <c r="BB9" i="30"/>
  <c r="BB37" i="30" s="1"/>
  <c r="BB30" i="30" s="1"/>
  <c r="EC11" i="30"/>
  <c r="EA21" i="30"/>
  <c r="BB19" i="30"/>
  <c r="E71" i="58"/>
  <c r="EA19" i="30"/>
  <c r="BB17" i="30"/>
  <c r="CU10" i="30"/>
  <c r="EC17" i="30"/>
  <c r="EC25" i="30"/>
  <c r="EA14" i="30"/>
  <c r="BB16" i="30"/>
  <c r="EC18" i="30"/>
  <c r="EA15" i="30"/>
  <c r="BB13" i="30"/>
  <c r="D22" i="30"/>
  <c r="D12" i="30"/>
  <c r="AK11" i="30"/>
  <c r="EL18" i="30"/>
  <c r="EC22" i="30"/>
  <c r="EC13" i="30"/>
  <c r="EC10" i="30"/>
  <c r="EA11" i="30"/>
  <c r="EA12" i="30"/>
  <c r="AR12" i="30"/>
  <c r="AL19" i="30"/>
  <c r="AL13" i="30"/>
  <c r="AT14" i="30"/>
  <c r="E69" i="58"/>
  <c r="CI10" i="30"/>
  <c r="CU14" i="30"/>
  <c r="CG18" i="30"/>
  <c r="CX25" i="30"/>
  <c r="CU17" i="30"/>
  <c r="EN23" i="30"/>
  <c r="CI9" i="30"/>
  <c r="CI37" i="30" s="1"/>
  <c r="CI30" i="30" s="1"/>
  <c r="E104" i="58"/>
  <c r="EL10" i="30"/>
  <c r="AS25" i="30"/>
  <c r="EC15" i="30"/>
  <c r="EA22" i="30"/>
  <c r="EN19" i="30"/>
  <c r="CI25" i="30"/>
  <c r="CI11" i="30"/>
  <c r="EC24" i="30"/>
  <c r="EC9" i="30"/>
  <c r="EA18" i="30"/>
  <c r="D23" i="30"/>
  <c r="D17" i="30"/>
  <c r="AS21" i="30"/>
  <c r="EC23" i="30"/>
  <c r="EC16" i="30"/>
  <c r="EA25" i="30"/>
  <c r="EA17" i="30"/>
  <c r="EA10" i="30"/>
  <c r="EN15" i="30"/>
  <c r="AL24" i="30"/>
  <c r="AL17" i="30"/>
  <c r="AL10" i="30"/>
  <c r="ET12" i="30"/>
  <c r="AT10" i="30"/>
  <c r="DB19" i="30"/>
  <c r="CI20" i="30"/>
  <c r="CI15" i="30"/>
  <c r="CU15" i="30"/>
  <c r="CI14" i="30"/>
  <c r="D18" i="30"/>
  <c r="D13" i="30"/>
  <c r="D25" i="30"/>
  <c r="D14" i="30"/>
  <c r="AS16" i="30"/>
  <c r="EC20" i="30"/>
  <c r="EC14" i="30"/>
  <c r="EA24" i="30"/>
  <c r="EA16" i="30"/>
  <c r="EN13" i="30"/>
  <c r="AL23" i="30"/>
  <c r="AL16" i="30"/>
  <c r="CI12" i="30"/>
  <c r="CI21" i="30"/>
  <c r="CX21" i="30"/>
  <c r="CG9" i="30"/>
  <c r="CG37" i="30" s="1"/>
  <c r="CG30" i="30" s="1"/>
  <c r="CI17" i="30"/>
  <c r="CI13" i="30"/>
  <c r="AK17" i="30"/>
  <c r="AS10" i="30"/>
  <c r="EC19" i="30"/>
  <c r="EA20" i="30"/>
  <c r="CI16" i="30"/>
  <c r="CI19" i="30"/>
  <c r="S18" i="30"/>
  <c r="K21" i="30"/>
  <c r="CI23" i="30"/>
  <c r="CK14" i="30"/>
  <c r="CK21" i="30"/>
  <c r="EM22" i="30"/>
  <c r="CK13" i="30"/>
  <c r="FD14" i="30"/>
  <c r="AJ25" i="30"/>
  <c r="AJ16" i="30"/>
  <c r="N19" i="30"/>
  <c r="EY14" i="30"/>
  <c r="EY9" i="30"/>
  <c r="EY37" i="30" s="1"/>
  <c r="EY30" i="30" s="1"/>
  <c r="AR22" i="30"/>
  <c r="AR11" i="30"/>
  <c r="K15" i="30"/>
  <c r="FD15" i="30"/>
  <c r="AJ23" i="30"/>
  <c r="FD19" i="30"/>
  <c r="EL22" i="30"/>
  <c r="EL17" i="30"/>
  <c r="FD10" i="30"/>
  <c r="FD13" i="30"/>
  <c r="EL25" i="30"/>
  <c r="EL16" i="30"/>
  <c r="AA13" i="30"/>
  <c r="AJ24" i="30"/>
  <c r="AJ14" i="30"/>
  <c r="AJ10" i="30"/>
  <c r="N17" i="30"/>
  <c r="EY23" i="30"/>
  <c r="EY18" i="30"/>
  <c r="AR18" i="30"/>
  <c r="AR13" i="30"/>
  <c r="K10" i="30"/>
  <c r="AT20" i="30"/>
  <c r="E63" i="58"/>
  <c r="J22" i="30"/>
  <c r="J13" i="30"/>
  <c r="BB20" i="30"/>
  <c r="N25" i="30"/>
  <c r="EL12" i="30"/>
  <c r="FD18" i="30"/>
  <c r="EL24" i="30"/>
  <c r="EL13" i="30"/>
  <c r="EL9" i="30"/>
  <c r="EL37" i="30" s="1"/>
  <c r="EL30" i="30" s="1"/>
  <c r="AJ21" i="30"/>
  <c r="AJ15" i="30"/>
  <c r="CW22" i="30"/>
  <c r="N12" i="30"/>
  <c r="EY22" i="30"/>
  <c r="EY17" i="30"/>
  <c r="AR23" i="30"/>
  <c r="AR17" i="30"/>
  <c r="Q21" i="30"/>
  <c r="R19" i="30"/>
  <c r="E177" i="58"/>
  <c r="CW9" i="30"/>
  <c r="CW37" i="30" s="1"/>
  <c r="CW30" i="30" s="1"/>
  <c r="AR19" i="30"/>
  <c r="K13" i="30"/>
  <c r="FD21" i="30"/>
  <c r="FD12" i="30"/>
  <c r="EL23" i="30"/>
  <c r="EL15" i="30"/>
  <c r="E159" i="58"/>
  <c r="AJ19" i="30"/>
  <c r="AJ12" i="30"/>
  <c r="CW24" i="30"/>
  <c r="EY25" i="30"/>
  <c r="EY16" i="30"/>
  <c r="EY10" i="30"/>
  <c r="AR25" i="30"/>
  <c r="AR16" i="30"/>
  <c r="Q17" i="30"/>
  <c r="AT18" i="30"/>
  <c r="R9" i="30"/>
  <c r="R37" i="30" s="1"/>
  <c r="R30" i="30" s="1"/>
  <c r="FD25" i="30"/>
  <c r="FD20" i="30"/>
  <c r="EL20" i="30"/>
  <c r="EL14" i="30"/>
  <c r="AJ20" i="30"/>
  <c r="AJ11" i="30"/>
  <c r="CW13" i="30"/>
  <c r="DZ22" i="30"/>
  <c r="EY24" i="30"/>
  <c r="EY15" i="30"/>
  <c r="AR24" i="30"/>
  <c r="AR14" i="30"/>
  <c r="AR10" i="30"/>
  <c r="X21" i="30"/>
  <c r="FD22" i="30"/>
  <c r="AJ17" i="30"/>
  <c r="AR9" i="30"/>
  <c r="AR37" i="30" s="1"/>
  <c r="AR30" i="30" s="1"/>
  <c r="FD11" i="30"/>
  <c r="FD24" i="30"/>
  <c r="FD17" i="30"/>
  <c r="EL19" i="30"/>
  <c r="AJ22" i="30"/>
  <c r="CW16" i="30"/>
  <c r="DZ15" i="30"/>
  <c r="EY21" i="30"/>
  <c r="AR21" i="30"/>
  <c r="K24" i="30"/>
  <c r="AK21" i="30"/>
  <c r="AK12" i="30"/>
  <c r="DS16" i="30"/>
  <c r="EZ25" i="30"/>
  <c r="EZ10" i="30"/>
  <c r="O25" i="30"/>
  <c r="O19" i="30"/>
  <c r="AS17" i="30"/>
  <c r="CW25" i="30"/>
  <c r="CW17" i="30"/>
  <c r="N18" i="30"/>
  <c r="N11" i="30"/>
  <c r="EN22" i="30"/>
  <c r="EN14" i="30"/>
  <c r="E161" i="58"/>
  <c r="K19" i="30"/>
  <c r="K17" i="30"/>
  <c r="ET18" i="30"/>
  <c r="AT25" i="30"/>
  <c r="AT17" i="30"/>
  <c r="R24" i="30"/>
  <c r="R18" i="30"/>
  <c r="DC22" i="30"/>
  <c r="AK25" i="30"/>
  <c r="AK16" i="30"/>
  <c r="EZ18" i="30"/>
  <c r="O23" i="30"/>
  <c r="O18" i="30"/>
  <c r="AS24" i="30"/>
  <c r="AS15" i="30"/>
  <c r="CW23" i="30"/>
  <c r="CW15" i="30"/>
  <c r="N24" i="30"/>
  <c r="N16" i="30"/>
  <c r="N10" i="30"/>
  <c r="EN21" i="30"/>
  <c r="EN10" i="30"/>
  <c r="K20" i="30"/>
  <c r="K12" i="30"/>
  <c r="F18" i="30"/>
  <c r="ET22" i="30"/>
  <c r="ET16" i="30"/>
  <c r="AB25" i="30"/>
  <c r="AT23" i="30"/>
  <c r="AT15" i="30"/>
  <c r="AT9" i="30"/>
  <c r="AT37" i="30" s="1"/>
  <c r="AT30" i="30" s="1"/>
  <c r="AP19" i="30"/>
  <c r="R25" i="30"/>
  <c r="R14" i="30"/>
  <c r="AX19" i="30"/>
  <c r="DC17" i="30"/>
  <c r="R15" i="30"/>
  <c r="AK24" i="30"/>
  <c r="AK19" i="30"/>
  <c r="EZ17" i="30"/>
  <c r="O17" i="30"/>
  <c r="O13" i="30"/>
  <c r="E32" i="58"/>
  <c r="AS23" i="30"/>
  <c r="AS19" i="30"/>
  <c r="AS9" i="30"/>
  <c r="AS37" i="30" s="1"/>
  <c r="AS30" i="30" s="1"/>
  <c r="CW20" i="30"/>
  <c r="CW14" i="30"/>
  <c r="N23" i="30"/>
  <c r="N15" i="30"/>
  <c r="N9" i="30"/>
  <c r="EN20" i="30"/>
  <c r="K22" i="30"/>
  <c r="K11" i="30"/>
  <c r="DK20" i="30"/>
  <c r="EU24" i="30"/>
  <c r="ET25" i="30"/>
  <c r="ET10" i="30"/>
  <c r="AB17" i="30"/>
  <c r="R22" i="30"/>
  <c r="R13" i="30"/>
  <c r="E35" i="58"/>
  <c r="ET9" i="30"/>
  <c r="ET37" i="30" s="1"/>
  <c r="ET30" i="30" s="1"/>
  <c r="AK23" i="30"/>
  <c r="AK15" i="30"/>
  <c r="AK9" i="30"/>
  <c r="AK37" i="30" s="1"/>
  <c r="AK30" i="30" s="1"/>
  <c r="EZ14" i="30"/>
  <c r="O22" i="30"/>
  <c r="O12" i="30"/>
  <c r="AS18" i="30"/>
  <c r="AS14" i="30"/>
  <c r="CW18" i="30"/>
  <c r="CW12" i="30"/>
  <c r="N20" i="30"/>
  <c r="N14" i="30"/>
  <c r="E31" i="58"/>
  <c r="EN18" i="30"/>
  <c r="EN12" i="30"/>
  <c r="K14" i="30"/>
  <c r="K9" i="30"/>
  <c r="K37" i="30" s="1"/>
  <c r="K30" i="30" s="1"/>
  <c r="DK13" i="30"/>
  <c r="EU16" i="30"/>
  <c r="ET24" i="30"/>
  <c r="ET13" i="30"/>
  <c r="AT19" i="30"/>
  <c r="AT11" i="30"/>
  <c r="R21" i="30"/>
  <c r="R16" i="30"/>
  <c r="DC14" i="30"/>
  <c r="R23" i="30"/>
  <c r="R11" i="30"/>
  <c r="AK20" i="30"/>
  <c r="AK14" i="30"/>
  <c r="EZ12" i="30"/>
  <c r="O21" i="30"/>
  <c r="O11" i="30"/>
  <c r="AS20" i="30"/>
  <c r="AS13" i="30"/>
  <c r="CW19" i="30"/>
  <c r="CW10" i="30"/>
  <c r="N22" i="30"/>
  <c r="N13" i="30"/>
  <c r="EN25" i="30"/>
  <c r="EN17" i="30"/>
  <c r="EN11" i="30"/>
  <c r="K23" i="30"/>
  <c r="K18" i="30"/>
  <c r="ET23" i="30"/>
  <c r="ET11" i="30"/>
  <c r="U18" i="30"/>
  <c r="BU23" i="30"/>
  <c r="R20" i="30"/>
  <c r="R12" i="30"/>
  <c r="ET17" i="30"/>
  <c r="AK18" i="30"/>
  <c r="EZ23" i="30"/>
  <c r="O20" i="30"/>
  <c r="AS22" i="30"/>
  <c r="CW21" i="30"/>
  <c r="N21" i="30"/>
  <c r="EN24" i="30"/>
  <c r="EN16" i="30"/>
  <c r="K25" i="30"/>
  <c r="K16" i="30"/>
  <c r="E167" i="58"/>
  <c r="AT21" i="30"/>
  <c r="R17" i="30"/>
  <c r="DO9" i="30"/>
  <c r="AV11" i="30"/>
  <c r="E41" i="58"/>
  <c r="E44" i="58"/>
  <c r="AA21" i="30"/>
  <c r="AA15" i="30"/>
  <c r="DZ25" i="30"/>
  <c r="DZ12" i="30"/>
  <c r="E147" i="58"/>
  <c r="DU18" i="30"/>
  <c r="DU11" i="30"/>
  <c r="Q20" i="30"/>
  <c r="Q16" i="30"/>
  <c r="X18" i="30"/>
  <c r="X14" i="30"/>
  <c r="EO15" i="30"/>
  <c r="E56" i="58"/>
  <c r="E164" i="58"/>
  <c r="E62" i="58"/>
  <c r="E23" i="58"/>
  <c r="CP21" i="30"/>
  <c r="CO19" i="30"/>
  <c r="BU18" i="30"/>
  <c r="ES24" i="30"/>
  <c r="E12" i="30"/>
  <c r="AA20" i="30"/>
  <c r="AA11" i="30"/>
  <c r="DZ21" i="30"/>
  <c r="DZ14" i="30"/>
  <c r="DU22" i="30"/>
  <c r="DU21" i="30"/>
  <c r="Q12" i="30"/>
  <c r="Q14" i="30"/>
  <c r="X20" i="30"/>
  <c r="X12" i="30"/>
  <c r="EI15" i="30"/>
  <c r="AC11" i="30"/>
  <c r="FE19" i="30"/>
  <c r="E39" i="58"/>
  <c r="AA19" i="30"/>
  <c r="DZ17" i="30"/>
  <c r="DZ13" i="30"/>
  <c r="DU25" i="30"/>
  <c r="DU13" i="30"/>
  <c r="DU10" i="30"/>
  <c r="Q11" i="30"/>
  <c r="Q10" i="30"/>
  <c r="Z22" i="30"/>
  <c r="X17" i="30"/>
  <c r="X10" i="30"/>
  <c r="EK23" i="30"/>
  <c r="E21" i="58"/>
  <c r="E47" i="58"/>
  <c r="CV10" i="30"/>
  <c r="AA22" i="30"/>
  <c r="AA12" i="30"/>
  <c r="DZ20" i="30"/>
  <c r="DZ10" i="30"/>
  <c r="DU24" i="30"/>
  <c r="DU17" i="30"/>
  <c r="DU9" i="30"/>
  <c r="Q24" i="30"/>
  <c r="Q19" i="30"/>
  <c r="Z16" i="30"/>
  <c r="X19" i="30"/>
  <c r="X9" i="30"/>
  <c r="X37" i="30" s="1"/>
  <c r="X30" i="30" s="1"/>
  <c r="EG9" i="30"/>
  <c r="EG37" i="30" s="1"/>
  <c r="EG30" i="30" s="1"/>
  <c r="E175" i="58"/>
  <c r="E53" i="58"/>
  <c r="CK17" i="30"/>
  <c r="E19" i="58"/>
  <c r="E20" i="58"/>
  <c r="AA23" i="30"/>
  <c r="AA14" i="30"/>
  <c r="AA9" i="30"/>
  <c r="AA37" i="30" s="1"/>
  <c r="AA30" i="30" s="1"/>
  <c r="DZ19" i="30"/>
  <c r="DZ11" i="30"/>
  <c r="DU23" i="30"/>
  <c r="DU16" i="30"/>
  <c r="Q23" i="30"/>
  <c r="Q13" i="30"/>
  <c r="E43" i="58"/>
  <c r="X25" i="30"/>
  <c r="X16" i="30"/>
  <c r="E22" i="30"/>
  <c r="AX16" i="30"/>
  <c r="E61" i="58"/>
  <c r="W12" i="30"/>
  <c r="S12" i="30"/>
  <c r="BM13" i="30"/>
  <c r="DC15" i="30"/>
  <c r="AA25" i="30"/>
  <c r="AA18" i="30"/>
  <c r="DZ24" i="30"/>
  <c r="DZ16" i="30"/>
  <c r="DZ9" i="30"/>
  <c r="DU20" i="30"/>
  <c r="DU14" i="30"/>
  <c r="Q25" i="30"/>
  <c r="Q15" i="30"/>
  <c r="X24" i="30"/>
  <c r="X11" i="30"/>
  <c r="E55" i="58"/>
  <c r="AI10" i="30"/>
  <c r="BB12" i="30"/>
  <c r="AY11" i="30"/>
  <c r="FG22" i="30"/>
  <c r="BC10" i="30"/>
  <c r="E172" i="58"/>
  <c r="E37" i="58"/>
  <c r="Y11" i="30"/>
  <c r="CU9" i="30"/>
  <c r="CU37" i="30" s="1"/>
  <c r="CU30" i="30" s="1"/>
  <c r="CY20" i="30"/>
  <c r="CG24" i="30"/>
  <c r="CI22" i="30"/>
  <c r="AZ9" i="30"/>
  <c r="AZ37" i="30" s="1"/>
  <c r="AZ30" i="30" s="1"/>
  <c r="AU24" i="30"/>
  <c r="AA24" i="30"/>
  <c r="AA16" i="30"/>
  <c r="AA10" i="30"/>
  <c r="FA10" i="30"/>
  <c r="DZ23" i="30"/>
  <c r="DZ18" i="30"/>
  <c r="DU19" i="30"/>
  <c r="Q22" i="30"/>
  <c r="Q18" i="30"/>
  <c r="E34" i="58"/>
  <c r="X22" i="30"/>
  <c r="X15" i="30"/>
  <c r="ET14" i="30"/>
  <c r="EU10" i="30"/>
  <c r="E54" i="58"/>
  <c r="E45" i="58"/>
  <c r="E28" i="58"/>
  <c r="E118" i="58"/>
  <c r="AP12" i="30"/>
  <c r="V19" i="30"/>
  <c r="BC23" i="30"/>
  <c r="BC9" i="30"/>
  <c r="BC37" i="30" s="1"/>
  <c r="BC30" i="30" s="1"/>
  <c r="FG24" i="30"/>
  <c r="AU17" i="30"/>
  <c r="F25" i="30"/>
  <c r="F17" i="30"/>
  <c r="DK19" i="30"/>
  <c r="DK9" i="30"/>
  <c r="EM17" i="30"/>
  <c r="EM12" i="30"/>
  <c r="AP24" i="30"/>
  <c r="AP18" i="30"/>
  <c r="AP9" i="30"/>
  <c r="AP37" i="30" s="1"/>
  <c r="AP30" i="30" s="1"/>
  <c r="DO21" i="30"/>
  <c r="DO12" i="30"/>
  <c r="DS15" i="30"/>
  <c r="DS21" i="30"/>
  <c r="DS11" i="30"/>
  <c r="V21" i="30"/>
  <c r="V13" i="30"/>
  <c r="BC19" i="30"/>
  <c r="BC18" i="30"/>
  <c r="E72" i="58"/>
  <c r="EO23" i="30"/>
  <c r="E162" i="58"/>
  <c r="FG18" i="30"/>
  <c r="AU14" i="30"/>
  <c r="F24" i="30"/>
  <c r="F16" i="30"/>
  <c r="F10" i="30"/>
  <c r="DK11" i="30"/>
  <c r="DK12" i="30"/>
  <c r="EM19" i="30"/>
  <c r="EM15" i="30"/>
  <c r="AP23" i="30"/>
  <c r="AP15" i="30"/>
  <c r="DO17" i="30"/>
  <c r="DO11" i="30"/>
  <c r="DS20" i="30"/>
  <c r="DS13" i="30"/>
  <c r="V18" i="30"/>
  <c r="V12" i="30"/>
  <c r="BC22" i="30"/>
  <c r="BC13" i="30"/>
  <c r="EO22" i="30"/>
  <c r="FG17" i="30"/>
  <c r="AU18" i="30"/>
  <c r="F23" i="30"/>
  <c r="F15" i="30"/>
  <c r="F9" i="30"/>
  <c r="F37" i="30" s="1"/>
  <c r="F30" i="30" s="1"/>
  <c r="DK23" i="30"/>
  <c r="DK18" i="30"/>
  <c r="EM21" i="30"/>
  <c r="EM11" i="30"/>
  <c r="AP25" i="30"/>
  <c r="AP14" i="30"/>
  <c r="BB22" i="30"/>
  <c r="BB10" i="30"/>
  <c r="FB21" i="30"/>
  <c r="DO25" i="30"/>
  <c r="DO20" i="30"/>
  <c r="DO10" i="30"/>
  <c r="BZ4" i="30"/>
  <c r="DS19" i="30"/>
  <c r="DS12" i="30"/>
  <c r="V25" i="30"/>
  <c r="V17" i="30"/>
  <c r="BC21" i="30"/>
  <c r="BC12" i="30"/>
  <c r="EO25" i="30"/>
  <c r="FG16" i="30"/>
  <c r="AU13" i="30"/>
  <c r="F20" i="30"/>
  <c r="F11" i="30"/>
  <c r="DK22" i="30"/>
  <c r="DK14" i="30"/>
  <c r="EM20" i="30"/>
  <c r="EM9" i="30"/>
  <c r="EM37" i="30" s="1"/>
  <c r="EM30" i="30" s="1"/>
  <c r="AP22" i="30"/>
  <c r="AP13" i="30"/>
  <c r="E59" i="58"/>
  <c r="DO24" i="30"/>
  <c r="DO16" i="30"/>
  <c r="DS14" i="30"/>
  <c r="DS9" i="30"/>
  <c r="V24" i="30"/>
  <c r="V16" i="30"/>
  <c r="V10" i="30"/>
  <c r="BC17" i="30"/>
  <c r="BC15" i="30"/>
  <c r="EO13" i="30"/>
  <c r="AU9" i="30"/>
  <c r="AU37" i="30" s="1"/>
  <c r="AU30" i="30" s="1"/>
  <c r="F19" i="30"/>
  <c r="F14" i="30"/>
  <c r="DK25" i="30"/>
  <c r="DK17" i="30"/>
  <c r="DK10" i="30"/>
  <c r="EM25" i="30"/>
  <c r="EM16" i="30"/>
  <c r="EM10" i="30"/>
  <c r="AP17" i="30"/>
  <c r="AP16" i="30"/>
  <c r="FB11" i="30"/>
  <c r="DO23" i="30"/>
  <c r="DO14" i="30"/>
  <c r="CP12" i="30"/>
  <c r="DS24" i="30"/>
  <c r="DS23" i="30"/>
  <c r="DS18" i="30"/>
  <c r="V23" i="30"/>
  <c r="V15" i="30"/>
  <c r="V9" i="30"/>
  <c r="V37" i="30" s="1"/>
  <c r="V30" i="30" s="1"/>
  <c r="BC20" i="30"/>
  <c r="BC11" i="30"/>
  <c r="EO17" i="30"/>
  <c r="FG10" i="30"/>
  <c r="F22" i="30"/>
  <c r="DK24" i="30"/>
  <c r="DK16" i="30"/>
  <c r="E132" i="58"/>
  <c r="EM24" i="30"/>
  <c r="EM14" i="30"/>
  <c r="AP21" i="30"/>
  <c r="AP10" i="30"/>
  <c r="DO22" i="30"/>
  <c r="DO18" i="30"/>
  <c r="E136" i="58"/>
  <c r="CP18" i="30"/>
  <c r="DS22" i="30"/>
  <c r="DS17" i="30"/>
  <c r="V20" i="30"/>
  <c r="V14" i="30"/>
  <c r="BC25" i="30"/>
  <c r="BC16" i="30"/>
  <c r="F21" i="30"/>
  <c r="F13" i="30"/>
  <c r="DK21" i="30"/>
  <c r="DK15" i="30"/>
  <c r="EM23" i="30"/>
  <c r="EM18" i="30"/>
  <c r="AP20" i="30"/>
  <c r="DO19" i="30"/>
  <c r="H24" i="30"/>
  <c r="AY17" i="30"/>
  <c r="AM22" i="30"/>
  <c r="AM15" i="30"/>
  <c r="S25" i="30"/>
  <c r="S14" i="30"/>
  <c r="EU23" i="30"/>
  <c r="EU14" i="30"/>
  <c r="AB24" i="30"/>
  <c r="AB14" i="30"/>
  <c r="AB10" i="30"/>
  <c r="T19" i="30"/>
  <c r="L16" i="30"/>
  <c r="CK24" i="30"/>
  <c r="CK16" i="30"/>
  <c r="E117" i="58"/>
  <c r="BW4" i="30"/>
  <c r="CD4" i="30"/>
  <c r="CD8" i="30" s="1"/>
  <c r="H18" i="30"/>
  <c r="AY16" i="30"/>
  <c r="AM21" i="30"/>
  <c r="AM12" i="30"/>
  <c r="S24" i="30"/>
  <c r="S17" i="30"/>
  <c r="S10" i="30"/>
  <c r="EU22" i="30"/>
  <c r="EU18" i="30"/>
  <c r="E168" i="58"/>
  <c r="AB21" i="30"/>
  <c r="AB15" i="30"/>
  <c r="T16" i="30"/>
  <c r="E29" i="58"/>
  <c r="L15" i="30"/>
  <c r="CK12" i="30"/>
  <c r="CV17" i="30"/>
  <c r="BR4" i="30"/>
  <c r="H17" i="30"/>
  <c r="AY23" i="30"/>
  <c r="AY15" i="30"/>
  <c r="AM19" i="30"/>
  <c r="AM11" i="30"/>
  <c r="S21" i="30"/>
  <c r="S15" i="30"/>
  <c r="E36" i="58"/>
  <c r="EQ24" i="30"/>
  <c r="EU19" i="30"/>
  <c r="EU13" i="30"/>
  <c r="AB20" i="30"/>
  <c r="AB12" i="30"/>
  <c r="T18" i="30"/>
  <c r="L24" i="30"/>
  <c r="L12" i="30"/>
  <c r="CK20" i="30"/>
  <c r="BO4" i="30"/>
  <c r="H16" i="30"/>
  <c r="AY24" i="30"/>
  <c r="AM25" i="30"/>
  <c r="AM20" i="30"/>
  <c r="S20" i="30"/>
  <c r="S9" i="30"/>
  <c r="S37" i="30" s="1"/>
  <c r="S30" i="30" s="1"/>
  <c r="EQ21" i="30"/>
  <c r="EU21" i="30"/>
  <c r="EU12" i="30"/>
  <c r="AB22" i="30"/>
  <c r="AB9" i="30"/>
  <c r="AB37" i="30" s="1"/>
  <c r="AB30" i="30" s="1"/>
  <c r="EI24" i="30"/>
  <c r="T15" i="30"/>
  <c r="L21" i="30"/>
  <c r="L11" i="30"/>
  <c r="CK19" i="30"/>
  <c r="CV12" i="30"/>
  <c r="CV15" i="30"/>
  <c r="BF4" i="30"/>
  <c r="H11" i="30"/>
  <c r="AY21" i="30"/>
  <c r="AY12" i="30"/>
  <c r="AM24" i="30"/>
  <c r="AM18" i="30"/>
  <c r="AM10" i="30"/>
  <c r="S19" i="30"/>
  <c r="S13" i="30"/>
  <c r="EQ17" i="30"/>
  <c r="EU17" i="30"/>
  <c r="EU15" i="30"/>
  <c r="AB19" i="30"/>
  <c r="AB11" i="30"/>
  <c r="T23" i="30"/>
  <c r="T12" i="30"/>
  <c r="L20" i="30"/>
  <c r="L9" i="30"/>
  <c r="L37" i="30" s="1"/>
  <c r="L30" i="30" s="1"/>
  <c r="CV11" i="30"/>
  <c r="CV21" i="30"/>
  <c r="BD4" i="30"/>
  <c r="H10" i="30"/>
  <c r="AY20" i="30"/>
  <c r="AY10" i="30"/>
  <c r="AM23" i="30"/>
  <c r="AM14" i="30"/>
  <c r="S16" i="30"/>
  <c r="EQ16" i="30"/>
  <c r="EU20" i="30"/>
  <c r="EU11" i="30"/>
  <c r="AB18" i="30"/>
  <c r="AB13" i="30"/>
  <c r="T21" i="30"/>
  <c r="T11" i="30"/>
  <c r="L22" i="30"/>
  <c r="L13" i="30"/>
  <c r="AM17" i="30"/>
  <c r="AM13" i="30"/>
  <c r="S22" i="30"/>
  <c r="EU25" i="30"/>
  <c r="EU9" i="30"/>
  <c r="EU37" i="30" s="1"/>
  <c r="EU30" i="30" s="1"/>
  <c r="AB23" i="30"/>
  <c r="AB16" i="30"/>
  <c r="T20" i="30"/>
  <c r="T9" i="30"/>
  <c r="T37" i="30" s="1"/>
  <c r="T30" i="30" s="1"/>
  <c r="AX17" i="30"/>
  <c r="L19" i="30"/>
  <c r="L10" i="30"/>
  <c r="CK11" i="30"/>
  <c r="CK25" i="30"/>
  <c r="CV14" i="30"/>
  <c r="CP14" i="30"/>
  <c r="CB4" i="30"/>
  <c r="FA12" i="30"/>
  <c r="FA20" i="30"/>
  <c r="E174" i="58"/>
  <c r="FA16" i="30"/>
  <c r="FA23" i="30"/>
  <c r="FA9" i="30"/>
  <c r="FA37" i="30" s="1"/>
  <c r="FA30" i="30" s="1"/>
  <c r="FA17" i="30"/>
  <c r="FA24" i="30"/>
  <c r="FA15" i="30"/>
  <c r="FA22" i="30"/>
  <c r="FA21" i="30"/>
  <c r="FA11" i="30"/>
  <c r="FA18" i="30"/>
  <c r="FE23" i="30"/>
  <c r="W16" i="30"/>
  <c r="E156" i="58"/>
  <c r="EI10" i="30"/>
  <c r="EI16" i="30"/>
  <c r="EI25" i="30"/>
  <c r="EI17" i="30"/>
  <c r="EI22" i="30"/>
  <c r="EI18" i="30"/>
  <c r="EI23" i="30"/>
  <c r="EI9" i="30"/>
  <c r="EI37" i="30" s="1"/>
  <c r="EI30" i="30" s="1"/>
  <c r="EI14" i="30"/>
  <c r="EI12" i="30"/>
  <c r="EI19" i="30"/>
  <c r="EI11" i="30"/>
  <c r="EI20" i="30"/>
  <c r="EI13" i="30"/>
  <c r="EI21" i="30"/>
  <c r="E68" i="58"/>
  <c r="AY14" i="30"/>
  <c r="AY25" i="30"/>
  <c r="AY9" i="30"/>
  <c r="AY37" i="30" s="1"/>
  <c r="AY30" i="30" s="1"/>
  <c r="AY22" i="30"/>
  <c r="AY13" i="30"/>
  <c r="AY19" i="30"/>
  <c r="CJ17" i="30"/>
  <c r="CJ20" i="30"/>
  <c r="DT10" i="30"/>
  <c r="DT24" i="30"/>
  <c r="E145" i="58"/>
  <c r="DX10" i="30"/>
  <c r="DP16" i="30"/>
  <c r="DP17" i="30"/>
  <c r="DP24" i="30"/>
  <c r="FA25" i="30"/>
  <c r="E16" i="30"/>
  <c r="E13" i="30"/>
  <c r="E20" i="30"/>
  <c r="E10" i="30"/>
  <c r="E23" i="30"/>
  <c r="E14" i="30"/>
  <c r="E24" i="30"/>
  <c r="E9" i="30"/>
  <c r="E37" i="30" s="1"/>
  <c r="E30" i="30" s="1"/>
  <c r="E15" i="30"/>
  <c r="E25" i="30"/>
  <c r="E19" i="30"/>
  <c r="E22" i="58"/>
  <c r="E11" i="30"/>
  <c r="E17" i="30"/>
  <c r="E21" i="30"/>
  <c r="FA19" i="30"/>
  <c r="FA13" i="30"/>
  <c r="FA14" i="30"/>
  <c r="AN13" i="30"/>
  <c r="AN12" i="30"/>
  <c r="AN10" i="30"/>
  <c r="AN17" i="30"/>
  <c r="AN20" i="30"/>
  <c r="AN21" i="30"/>
  <c r="FE10" i="30"/>
  <c r="FE20" i="30"/>
  <c r="FE24" i="30"/>
  <c r="FE16" i="30"/>
  <c r="FE11" i="30"/>
  <c r="FE21" i="30"/>
  <c r="FE12" i="30"/>
  <c r="FE13" i="30"/>
  <c r="FE14" i="30"/>
  <c r="FE15" i="30"/>
  <c r="E178" i="58"/>
  <c r="FE17" i="30"/>
  <c r="FE25" i="30"/>
  <c r="FE18" i="30"/>
  <c r="FE22" i="30"/>
  <c r="W18" i="30"/>
  <c r="W21" i="30"/>
  <c r="E40" i="58"/>
  <c r="W19" i="30"/>
  <c r="W22" i="30"/>
  <c r="W9" i="30"/>
  <c r="W37" i="30" s="1"/>
  <c r="W30" i="30" s="1"/>
  <c r="W23" i="30"/>
  <c r="W14" i="30"/>
  <c r="W24" i="30"/>
  <c r="W11" i="30"/>
  <c r="W13" i="30"/>
  <c r="W25" i="30"/>
  <c r="W10" i="30"/>
  <c r="W20" i="30"/>
  <c r="W15" i="30"/>
  <c r="W17" i="30"/>
  <c r="BU10" i="30"/>
  <c r="BU15" i="30"/>
  <c r="BU24" i="30"/>
  <c r="BU9" i="30"/>
  <c r="BU37" i="30" s="1"/>
  <c r="BU30" i="30" s="1"/>
  <c r="BU19" i="30"/>
  <c r="BU11" i="30"/>
  <c r="BU20" i="30"/>
  <c r="BU14" i="30"/>
  <c r="BU21" i="30"/>
  <c r="BU12" i="30"/>
  <c r="BU16" i="30"/>
  <c r="E90" i="58"/>
  <c r="BU13" i="30"/>
  <c r="BU25" i="30"/>
  <c r="BU17" i="30"/>
  <c r="BU22" i="30"/>
  <c r="ET20" i="30"/>
  <c r="ET15" i="30"/>
  <c r="AC21" i="30"/>
  <c r="T25" i="30"/>
  <c r="T17" i="30"/>
  <c r="X23" i="30"/>
  <c r="X13" i="30"/>
  <c r="BB21" i="30"/>
  <c r="BB11" i="30"/>
  <c r="L23" i="30"/>
  <c r="L17" i="30"/>
  <c r="BF14" i="30"/>
  <c r="CP17" i="30"/>
  <c r="DC21" i="30"/>
  <c r="BQ4" i="30"/>
  <c r="CU21" i="30"/>
  <c r="BN4" i="30"/>
  <c r="BP4" i="30"/>
  <c r="BE4" i="30"/>
  <c r="ET19" i="30"/>
  <c r="AC25" i="30"/>
  <c r="AC17" i="30"/>
  <c r="T24" i="30"/>
  <c r="T14" i="30"/>
  <c r="T10" i="30"/>
  <c r="BB18" i="30"/>
  <c r="AX20" i="30"/>
  <c r="L25" i="30"/>
  <c r="L14" i="30"/>
  <c r="BJ4" i="30"/>
  <c r="BT4" i="30"/>
  <c r="BG4" i="30"/>
  <c r="BL4" i="30"/>
  <c r="BV4" i="30"/>
  <c r="BH4" i="30"/>
  <c r="FB18" i="30"/>
  <c r="CC4" i="30"/>
  <c r="CC8" i="30" s="1"/>
  <c r="FB16" i="30"/>
  <c r="EV21" i="30"/>
  <c r="EV13" i="30"/>
  <c r="EV19" i="30"/>
  <c r="E169" i="58"/>
  <c r="EV14" i="30"/>
  <c r="EV22" i="30"/>
  <c r="EV15" i="30"/>
  <c r="EV23" i="30"/>
  <c r="EV9" i="30"/>
  <c r="EV37" i="30" s="1"/>
  <c r="EV30" i="30" s="1"/>
  <c r="EV16" i="30"/>
  <c r="EV24" i="30"/>
  <c r="E151" i="58"/>
  <c r="ED11" i="30"/>
  <c r="ED21" i="30"/>
  <c r="ED10" i="30"/>
  <c r="ED19" i="30"/>
  <c r="ED14" i="30"/>
  <c r="ED20" i="30"/>
  <c r="ED15" i="30"/>
  <c r="ED23" i="30"/>
  <c r="ED9" i="30"/>
  <c r="ED13" i="30"/>
  <c r="ED24" i="30"/>
  <c r="DG12" i="30"/>
  <c r="DT13" i="30"/>
  <c r="EX14" i="30"/>
  <c r="EX21" i="30"/>
  <c r="E171" i="58"/>
  <c r="EX12" i="30"/>
  <c r="EX25" i="30"/>
  <c r="EX18" i="30"/>
  <c r="EX22" i="30"/>
  <c r="EX15" i="30"/>
  <c r="EX23" i="30"/>
  <c r="EX9" i="30"/>
  <c r="EX37" i="30" s="1"/>
  <c r="EX30" i="30" s="1"/>
  <c r="EX16" i="30"/>
  <c r="EX24" i="30"/>
  <c r="EX11" i="30"/>
  <c r="EX19" i="30"/>
  <c r="E30" i="58"/>
  <c r="M16" i="30"/>
  <c r="M20" i="30"/>
  <c r="M13" i="30"/>
  <c r="M18" i="30"/>
  <c r="M9" i="30"/>
  <c r="M37" i="30" s="1"/>
  <c r="M30" i="30" s="1"/>
  <c r="M14" i="30"/>
  <c r="M23" i="30"/>
  <c r="M19" i="30"/>
  <c r="M24" i="30"/>
  <c r="M10" i="30"/>
  <c r="M15" i="30"/>
  <c r="M25" i="30"/>
  <c r="M11" i="30"/>
  <c r="M17" i="30"/>
  <c r="E131" i="58"/>
  <c r="DJ12" i="30"/>
  <c r="DJ25" i="30"/>
  <c r="DJ18" i="30"/>
  <c r="DJ22" i="30"/>
  <c r="DJ15" i="30"/>
  <c r="DJ23" i="30"/>
  <c r="DJ9" i="30"/>
  <c r="DJ16" i="30"/>
  <c r="DJ24" i="30"/>
  <c r="DJ11" i="30"/>
  <c r="DJ17" i="30"/>
  <c r="EV11" i="30"/>
  <c r="DJ10" i="30"/>
  <c r="DL9" i="30"/>
  <c r="DL16" i="30"/>
  <c r="DL11" i="30"/>
  <c r="DL19" i="30"/>
  <c r="DL15" i="30"/>
  <c r="DL20" i="30"/>
  <c r="DL13" i="30"/>
  <c r="DL21" i="30"/>
  <c r="DL14" i="30"/>
  <c r="DL24" i="30"/>
  <c r="DL10" i="30"/>
  <c r="DL12" i="30"/>
  <c r="DL25" i="30"/>
  <c r="DP12" i="30"/>
  <c r="DP20" i="30"/>
  <c r="DP18" i="30"/>
  <c r="DP13" i="30"/>
  <c r="DP19" i="30"/>
  <c r="E137" i="58"/>
  <c r="DP14" i="30"/>
  <c r="DP22" i="30"/>
  <c r="E94" i="58"/>
  <c r="BY11" i="30"/>
  <c r="BY13" i="30"/>
  <c r="BY12" i="30"/>
  <c r="BY19" i="30"/>
  <c r="BY20" i="30"/>
  <c r="BY14" i="30"/>
  <c r="BY18" i="30"/>
  <c r="BY16" i="30"/>
  <c r="BY23" i="30"/>
  <c r="BY9" i="30"/>
  <c r="BY37" i="30" s="1"/>
  <c r="BY30" i="30" s="1"/>
  <c r="BY17" i="30"/>
  <c r="BY24" i="30"/>
  <c r="DG24" i="30"/>
  <c r="DG22" i="30"/>
  <c r="DP10" i="30"/>
  <c r="EV25" i="30"/>
  <c r="BM20" i="30"/>
  <c r="BY22" i="30"/>
  <c r="EX20" i="30"/>
  <c r="M22" i="30"/>
  <c r="DL23" i="30"/>
  <c r="EQ10" i="30"/>
  <c r="EQ14" i="30"/>
  <c r="EQ25" i="30"/>
  <c r="EQ18" i="30"/>
  <c r="EQ22" i="30"/>
  <c r="EQ11" i="30"/>
  <c r="EQ23" i="30"/>
  <c r="EQ13" i="30"/>
  <c r="EQ19" i="30"/>
  <c r="EQ9" i="30"/>
  <c r="EQ37" i="30" s="1"/>
  <c r="EQ30" i="30" s="1"/>
  <c r="EQ20" i="30"/>
  <c r="EQ15" i="30"/>
  <c r="EQ12" i="30"/>
  <c r="CO12" i="30"/>
  <c r="DG18" i="30"/>
  <c r="DG23" i="30"/>
  <c r="DG9" i="30"/>
  <c r="DG16" i="30"/>
  <c r="DG25" i="30"/>
  <c r="DG11" i="30"/>
  <c r="DG20" i="30"/>
  <c r="EF23" i="30"/>
  <c r="EF9" i="30"/>
  <c r="EF16" i="30"/>
  <c r="EF24" i="30"/>
  <c r="EF11" i="30"/>
  <c r="EF17" i="30"/>
  <c r="EF25" i="30"/>
  <c r="EF12" i="30"/>
  <c r="EF20" i="30"/>
  <c r="EF13" i="30"/>
  <c r="EF21" i="30"/>
  <c r="EF14" i="30"/>
  <c r="EF18" i="30"/>
  <c r="E73" i="58"/>
  <c r="DT17" i="30"/>
  <c r="DT22" i="30"/>
  <c r="DT18" i="30"/>
  <c r="DT23" i="30"/>
  <c r="DT11" i="30"/>
  <c r="DT16" i="30"/>
  <c r="DT9" i="30"/>
  <c r="DT19" i="30"/>
  <c r="DT15" i="30"/>
  <c r="DT20" i="30"/>
  <c r="DT12" i="30"/>
  <c r="DT21" i="30"/>
  <c r="DX9" i="30"/>
  <c r="DX16" i="30"/>
  <c r="DX24" i="30"/>
  <c r="DX17" i="30"/>
  <c r="DX25" i="30"/>
  <c r="DX11" i="30"/>
  <c r="DX20" i="30"/>
  <c r="DX12" i="30"/>
  <c r="DX21" i="30"/>
  <c r="DX13" i="30"/>
  <c r="DX18" i="30"/>
  <c r="DX14" i="30"/>
  <c r="DX19" i="30"/>
  <c r="BW16" i="30"/>
  <c r="BW9" i="30"/>
  <c r="CD20" i="30"/>
  <c r="CJ22" i="30"/>
  <c r="CJ12" i="30"/>
  <c r="CJ23" i="30"/>
  <c r="CJ15" i="30"/>
  <c r="CJ14" i="30"/>
  <c r="CJ21" i="30"/>
  <c r="CJ18" i="30"/>
  <c r="CJ25" i="30"/>
  <c r="DP15" i="30"/>
  <c r="ED12" i="30"/>
  <c r="DG17" i="30"/>
  <c r="DG10" i="30"/>
  <c r="DP25" i="30"/>
  <c r="DP11" i="30"/>
  <c r="EV18" i="30"/>
  <c r="ED22" i="30"/>
  <c r="DJ21" i="30"/>
  <c r="EF19" i="30"/>
  <c r="BY25" i="30"/>
  <c r="EX17" i="30"/>
  <c r="M21" i="30"/>
  <c r="DL22" i="30"/>
  <c r="E173" i="58"/>
  <c r="EZ11" i="30"/>
  <c r="EZ16" i="30"/>
  <c r="EZ9" i="30"/>
  <c r="EZ37" i="30" s="1"/>
  <c r="EZ30" i="30" s="1"/>
  <c r="EZ19" i="30"/>
  <c r="EZ15" i="30"/>
  <c r="EZ21" i="30"/>
  <c r="EZ13" i="30"/>
  <c r="EZ24" i="30"/>
  <c r="BM12" i="30"/>
  <c r="BM16" i="30"/>
  <c r="BM14" i="30"/>
  <c r="BM21" i="30"/>
  <c r="E82" i="58"/>
  <c r="BM17" i="30"/>
  <c r="BM25" i="30"/>
  <c r="BM15" i="30"/>
  <c r="BM22" i="30"/>
  <c r="BM18" i="30"/>
  <c r="BM23" i="30"/>
  <c r="BM9" i="30"/>
  <c r="BM37" i="30" s="1"/>
  <c r="BM30" i="30" s="1"/>
  <c r="BM19" i="30"/>
  <c r="BM24" i="30"/>
  <c r="DG19" i="30"/>
  <c r="ED25" i="30"/>
  <c r="DJ20" i="30"/>
  <c r="EF15" i="30"/>
  <c r="DX23" i="30"/>
  <c r="BM11" i="30"/>
  <c r="BY21" i="30"/>
  <c r="EX13" i="30"/>
  <c r="DL18" i="30"/>
  <c r="CJ19" i="30"/>
  <c r="E105" i="58"/>
  <c r="BZ24" i="30"/>
  <c r="DG21" i="30"/>
  <c r="DP23" i="30"/>
  <c r="EV17" i="30"/>
  <c r="ED18" i="30"/>
  <c r="DJ19" i="30"/>
  <c r="BI15" i="30"/>
  <c r="EF10" i="30"/>
  <c r="DX22" i="30"/>
  <c r="BM10" i="30"/>
  <c r="BY15" i="30"/>
  <c r="EX10" i="30"/>
  <c r="M12" i="30"/>
  <c r="DL17" i="30"/>
  <c r="CJ13" i="30"/>
  <c r="CO25" i="30"/>
  <c r="CO13" i="30"/>
  <c r="E128" i="58"/>
  <c r="EV20" i="30"/>
  <c r="DG14" i="30"/>
  <c r="DP21" i="30"/>
  <c r="EV10" i="30"/>
  <c r="ED17" i="30"/>
  <c r="DJ14" i="30"/>
  <c r="E153" i="58"/>
  <c r="DX15" i="30"/>
  <c r="DT25" i="30"/>
  <c r="BY10" i="30"/>
  <c r="EO10" i="30"/>
  <c r="EO18" i="30"/>
  <c r="EO24" i="30"/>
  <c r="EO19" i="30"/>
  <c r="EO14" i="30"/>
  <c r="EO20" i="30"/>
  <c r="EO11" i="30"/>
  <c r="EO21" i="30"/>
  <c r="EO12" i="30"/>
  <c r="EO16" i="30"/>
  <c r="AU11" i="30"/>
  <c r="AU16" i="30"/>
  <c r="AU25" i="30"/>
  <c r="AU15" i="30"/>
  <c r="AU20" i="30"/>
  <c r="AU10" i="30"/>
  <c r="AU21" i="30"/>
  <c r="AU12" i="30"/>
  <c r="AU22" i="30"/>
  <c r="AU19" i="30"/>
  <c r="E64" i="58"/>
  <c r="E180" i="58"/>
  <c r="FG14" i="30"/>
  <c r="FG23" i="30"/>
  <c r="FG13" i="30"/>
  <c r="FG19" i="30"/>
  <c r="FG9" i="30"/>
  <c r="FG37" i="30" s="1"/>
  <c r="FG30" i="30" s="1"/>
  <c r="FG20" i="30"/>
  <c r="FG15" i="30"/>
  <c r="FG12" i="30"/>
  <c r="FG11" i="30"/>
  <c r="FG21" i="30"/>
  <c r="CJ10" i="30"/>
  <c r="AN25" i="30"/>
  <c r="AN16" i="30"/>
  <c r="AN11" i="30"/>
  <c r="AX18" i="30"/>
  <c r="CV19" i="30"/>
  <c r="CV16" i="30"/>
  <c r="CV20" i="30"/>
  <c r="CP22" i="30"/>
  <c r="AN24" i="30"/>
  <c r="AN19" i="30"/>
  <c r="AN9" i="30"/>
  <c r="AN37" i="30" s="1"/>
  <c r="AN30" i="30" s="1"/>
  <c r="AX10" i="30"/>
  <c r="CP11" i="30"/>
  <c r="CP19" i="30"/>
  <c r="AN23" i="30"/>
  <c r="AN15" i="30"/>
  <c r="AX24" i="30"/>
  <c r="AX11" i="30"/>
  <c r="AN18" i="30"/>
  <c r="AN14" i="30"/>
  <c r="E57" i="58"/>
  <c r="AX23" i="30"/>
  <c r="AX9" i="30"/>
  <c r="AX37" i="30" s="1"/>
  <c r="AX30" i="30" s="1"/>
  <c r="CV13" i="30"/>
  <c r="AN22" i="30"/>
  <c r="CV22" i="30"/>
  <c r="CV24" i="30"/>
  <c r="DV11" i="30"/>
  <c r="DV21" i="30"/>
  <c r="DV14" i="30"/>
  <c r="DV19" i="30"/>
  <c r="DV10" i="30"/>
  <c r="DV20" i="30"/>
  <c r="DV15" i="30"/>
  <c r="DV23" i="30"/>
  <c r="DV9" i="30"/>
  <c r="DV13" i="30"/>
  <c r="DV24" i="30"/>
  <c r="DV12" i="30"/>
  <c r="DV17" i="30"/>
  <c r="DV22" i="30"/>
  <c r="EE9" i="30"/>
  <c r="EE21" i="30"/>
  <c r="EE15" i="30"/>
  <c r="EE17" i="30"/>
  <c r="EE13" i="30"/>
  <c r="EE19" i="30"/>
  <c r="E152" i="58"/>
  <c r="EE14" i="30"/>
  <c r="EE22" i="30"/>
  <c r="EE18" i="30"/>
  <c r="EE23" i="30"/>
  <c r="EE10" i="30"/>
  <c r="EE12" i="30"/>
  <c r="EE24" i="30"/>
  <c r="EE16" i="30"/>
  <c r="EE25" i="30"/>
  <c r="DY18" i="30"/>
  <c r="DY22" i="30"/>
  <c r="DY9" i="30"/>
  <c r="DY12" i="30"/>
  <c r="DY23" i="30"/>
  <c r="DY10" i="30"/>
  <c r="DY19" i="30"/>
  <c r="DY24" i="30"/>
  <c r="DY20" i="30"/>
  <c r="DY11" i="30"/>
  <c r="DY16" i="30"/>
  <c r="DY14" i="30"/>
  <c r="DY21" i="30"/>
  <c r="DY17" i="30"/>
  <c r="DY13" i="30"/>
  <c r="DD10" i="30"/>
  <c r="DD14" i="30"/>
  <c r="DD25" i="30"/>
  <c r="DD17" i="30"/>
  <c r="DD22" i="30"/>
  <c r="DD18" i="30"/>
  <c r="DD23" i="30"/>
  <c r="DD11" i="30"/>
  <c r="DD19" i="30"/>
  <c r="DD24" i="30"/>
  <c r="DD9" i="30"/>
  <c r="DD37" i="30" s="1"/>
  <c r="DD30" i="30" s="1"/>
  <c r="DD20" i="30"/>
  <c r="DD15" i="30"/>
  <c r="DD16" i="30"/>
  <c r="DD13" i="30"/>
  <c r="DD12" i="30"/>
  <c r="DD21" i="30"/>
  <c r="E125" i="58"/>
  <c r="CL13" i="30"/>
  <c r="CL21" i="30"/>
  <c r="CL14" i="30"/>
  <c r="CL25" i="30"/>
  <c r="E107" i="58"/>
  <c r="CL18" i="30"/>
  <c r="CL22" i="30"/>
  <c r="CL15" i="30"/>
  <c r="CL23" i="30"/>
  <c r="CL10" i="30"/>
  <c r="CL20" i="30"/>
  <c r="CL9" i="30"/>
  <c r="CL37" i="30" s="1"/>
  <c r="CL30" i="30" s="1"/>
  <c r="CL16" i="30"/>
  <c r="CL24" i="30"/>
  <c r="CL11" i="30"/>
  <c r="CL19" i="30"/>
  <c r="CL12" i="30"/>
  <c r="CL17" i="30"/>
  <c r="CZ12" i="30"/>
  <c r="CZ19" i="30"/>
  <c r="CZ13" i="30"/>
  <c r="CZ22" i="30"/>
  <c r="CZ14" i="30"/>
  <c r="CZ24" i="30"/>
  <c r="CZ15" i="30"/>
  <c r="CZ25" i="30"/>
  <c r="CZ16" i="30"/>
  <c r="E121" i="58"/>
  <c r="CZ17" i="30"/>
  <c r="CZ9" i="30"/>
  <c r="CZ37" i="30" s="1"/>
  <c r="CZ30" i="30" s="1"/>
  <c r="CZ20" i="30"/>
  <c r="CZ11" i="30"/>
  <c r="CZ18" i="30"/>
  <c r="CZ21" i="30"/>
  <c r="CZ23" i="30"/>
  <c r="BO22" i="30"/>
  <c r="EE11" i="30"/>
  <c r="BA12" i="30"/>
  <c r="BA22" i="30"/>
  <c r="BA19" i="30"/>
  <c r="BA14" i="30"/>
  <c r="BA15" i="30"/>
  <c r="E70" i="58"/>
  <c r="BA16" i="30"/>
  <c r="BA20" i="30"/>
  <c r="BA9" i="30"/>
  <c r="BA37" i="30" s="1"/>
  <c r="BA30" i="30" s="1"/>
  <c r="BA13" i="30"/>
  <c r="BA23" i="30"/>
  <c r="BA17" i="30"/>
  <c r="BA24" i="30"/>
  <c r="BA10" i="30"/>
  <c r="BA21" i="30"/>
  <c r="BA25" i="30"/>
  <c r="DY25" i="30"/>
  <c r="E84" i="58"/>
  <c r="BO18" i="30"/>
  <c r="BO23" i="30"/>
  <c r="BO12" i="30"/>
  <c r="BO14" i="30"/>
  <c r="BO9" i="30"/>
  <c r="BO19" i="30"/>
  <c r="BO13" i="30"/>
  <c r="BO20" i="30"/>
  <c r="BO15" i="30"/>
  <c r="BO21" i="30"/>
  <c r="BO16" i="30"/>
  <c r="BO24" i="30"/>
  <c r="BO10" i="30"/>
  <c r="BO11" i="30"/>
  <c r="BO25" i="30"/>
  <c r="DY15" i="30"/>
  <c r="E158" i="58"/>
  <c r="EK9" i="30"/>
  <c r="EK37" i="30" s="1"/>
  <c r="EK30" i="30" s="1"/>
  <c r="EK12" i="30"/>
  <c r="EK24" i="30"/>
  <c r="EK15" i="30"/>
  <c r="EK25" i="30"/>
  <c r="EK10" i="30"/>
  <c r="EK21" i="30"/>
  <c r="EK22" i="30"/>
  <c r="EK19" i="30"/>
  <c r="EK11" i="30"/>
  <c r="EK13" i="30"/>
  <c r="EK14" i="30"/>
  <c r="EK20" i="30"/>
  <c r="EK16" i="30"/>
  <c r="EK18" i="30"/>
  <c r="CC25" i="30"/>
  <c r="CC24" i="30"/>
  <c r="DV25" i="30"/>
  <c r="E146" i="58"/>
  <c r="DV18" i="30"/>
  <c r="BA18" i="30"/>
  <c r="DB12" i="30"/>
  <c r="DB11" i="30"/>
  <c r="DB24" i="30"/>
  <c r="DV16" i="30"/>
  <c r="BA11" i="30"/>
  <c r="U13" i="30"/>
  <c r="U22" i="30"/>
  <c r="E38" i="58"/>
  <c r="U14" i="30"/>
  <c r="U20" i="30"/>
  <c r="U9" i="30"/>
  <c r="U37" i="30" s="1"/>
  <c r="U30" i="30" s="1"/>
  <c r="U10" i="30"/>
  <c r="U23" i="30"/>
  <c r="U19" i="30"/>
  <c r="U24" i="30"/>
  <c r="U11" i="30"/>
  <c r="U15" i="30"/>
  <c r="U25" i="30"/>
  <c r="U17" i="30"/>
  <c r="U12" i="30"/>
  <c r="U21" i="30"/>
  <c r="H9" i="30"/>
  <c r="H37" i="30" s="1"/>
  <c r="H30" i="30" s="1"/>
  <c r="H19" i="30"/>
  <c r="H25" i="30"/>
  <c r="H12" i="30"/>
  <c r="H20" i="30"/>
  <c r="H13" i="30"/>
  <c r="H21" i="30"/>
  <c r="H14" i="30"/>
  <c r="H22" i="30"/>
  <c r="H15" i="30"/>
  <c r="H23" i="30"/>
  <c r="CZ10" i="30"/>
  <c r="DC10" i="30"/>
  <c r="CX14" i="30"/>
  <c r="CU13" i="30"/>
  <c r="CX23" i="30"/>
  <c r="CX22" i="30"/>
  <c r="CU25" i="30"/>
  <c r="CP10" i="30"/>
  <c r="CP20" i="30"/>
  <c r="CP24" i="30"/>
  <c r="CP25" i="30"/>
  <c r="CP9" i="30"/>
  <c r="CP37" i="30" s="1"/>
  <c r="CP30" i="30" s="1"/>
  <c r="CP16" i="30"/>
  <c r="CP15" i="30"/>
  <c r="E111" i="58"/>
  <c r="CP13" i="30"/>
  <c r="CN10" i="30"/>
  <c r="CN17" i="30"/>
  <c r="CN25" i="30"/>
  <c r="E109" i="58"/>
  <c r="CN18" i="30"/>
  <c r="CN12" i="30"/>
  <c r="CN23" i="30"/>
  <c r="CN11" i="30"/>
  <c r="CN16" i="30"/>
  <c r="CN9" i="30"/>
  <c r="CN37" i="30" s="1"/>
  <c r="CN30" i="30" s="1"/>
  <c r="CN19" i="30"/>
  <c r="CN15" i="30"/>
  <c r="CN20" i="30"/>
  <c r="CN13" i="30"/>
  <c r="CN21" i="30"/>
  <c r="CN14" i="30"/>
  <c r="CN24" i="30"/>
  <c r="CN22" i="30"/>
  <c r="CE11" i="30"/>
  <c r="CE22" i="30"/>
  <c r="CE12" i="30"/>
  <c r="CE14" i="30"/>
  <c r="CE23" i="30"/>
  <c r="CE13" i="30"/>
  <c r="CE18" i="30"/>
  <c r="CE9" i="30"/>
  <c r="CE37" i="30" s="1"/>
  <c r="CE30" i="30" s="1"/>
  <c r="CE19" i="30"/>
  <c r="CE17" i="30"/>
  <c r="CE15" i="30"/>
  <c r="CE20" i="30"/>
  <c r="E100" i="58"/>
  <c r="CE21" i="30"/>
  <c r="CE10" i="30"/>
  <c r="CE25" i="30"/>
  <c r="CE16" i="30"/>
  <c r="CE24" i="30"/>
  <c r="DC16" i="30"/>
  <c r="CX19" i="30"/>
  <c r="CX15" i="30"/>
  <c r="CU19" i="30"/>
  <c r="CX9" i="30"/>
  <c r="CX37" i="30" s="1"/>
  <c r="CX30" i="30" s="1"/>
  <c r="CU16" i="30"/>
  <c r="DE9" i="30"/>
  <c r="DE37" i="30" s="1"/>
  <c r="DE30" i="30" s="1"/>
  <c r="DE15" i="30"/>
  <c r="DE24" i="30"/>
  <c r="E126" i="58"/>
  <c r="DE17" i="30"/>
  <c r="DE25" i="30"/>
  <c r="DE10" i="30"/>
  <c r="DE21" i="30"/>
  <c r="DE22" i="30"/>
  <c r="DE13" i="30"/>
  <c r="DE23" i="30"/>
  <c r="DE11" i="30"/>
  <c r="DE19" i="30"/>
  <c r="DE12" i="30"/>
  <c r="DE20" i="30"/>
  <c r="DE16" i="30"/>
  <c r="DE14" i="30"/>
  <c r="DE18" i="30"/>
  <c r="CO10" i="30"/>
  <c r="CO23" i="30"/>
  <c r="CO24" i="30"/>
  <c r="CO14" i="30"/>
  <c r="CO16" i="30"/>
  <c r="CO22" i="30"/>
  <c r="CO17" i="30"/>
  <c r="CO11" i="30"/>
  <c r="CO15" i="30"/>
  <c r="CO9" i="30"/>
  <c r="CO37" i="30" s="1"/>
  <c r="CO30" i="30" s="1"/>
  <c r="CO21" i="30"/>
  <c r="CO18" i="30"/>
  <c r="E110" i="58"/>
  <c r="CO20" i="30"/>
  <c r="E106" i="58"/>
  <c r="CU18" i="30"/>
  <c r="CX13" i="30"/>
  <c r="CU24" i="30"/>
  <c r="CH9" i="30"/>
  <c r="CH37" i="30" s="1"/>
  <c r="CH30" i="30" s="1"/>
  <c r="CH13" i="30"/>
  <c r="CH24" i="30"/>
  <c r="CH16" i="30"/>
  <c r="CH25" i="30"/>
  <c r="CH12" i="30"/>
  <c r="CH17" i="30"/>
  <c r="CH22" i="30"/>
  <c r="CH18" i="30"/>
  <c r="CH11" i="30"/>
  <c r="CH21" i="30"/>
  <c r="CH14" i="30"/>
  <c r="CH19" i="30"/>
  <c r="CH10" i="30"/>
  <c r="CH15" i="30"/>
  <c r="CH20" i="30"/>
  <c r="CH23" i="30"/>
  <c r="E103" i="58"/>
  <c r="CT9" i="30"/>
  <c r="CT37" i="30" s="1"/>
  <c r="CT30" i="30" s="1"/>
  <c r="CT16" i="30"/>
  <c r="CT24" i="30"/>
  <c r="CT11" i="30"/>
  <c r="CT19" i="30"/>
  <c r="CT12" i="30"/>
  <c r="CT20" i="30"/>
  <c r="CT10" i="30"/>
  <c r="CT17" i="30"/>
  <c r="CT23" i="30"/>
  <c r="CT13" i="30"/>
  <c r="CT21" i="30"/>
  <c r="E115" i="58"/>
  <c r="CT14" i="30"/>
  <c r="CT25" i="30"/>
  <c r="CT15" i="30"/>
  <c r="CT18" i="30"/>
  <c r="CT22" i="30"/>
  <c r="CJ11" i="30"/>
  <c r="CJ9" i="30"/>
  <c r="CJ37" i="30" s="1"/>
  <c r="CJ30" i="30" s="1"/>
  <c r="CJ16" i="30"/>
  <c r="CJ24" i="30"/>
  <c r="FB25" i="30"/>
  <c r="FB9" i="30"/>
  <c r="FB37" i="30" s="1"/>
  <c r="FB30" i="30" s="1"/>
  <c r="AX12" i="30"/>
  <c r="E18" i="30"/>
  <c r="DC19" i="30"/>
  <c r="DC20" i="30"/>
  <c r="DC11" i="30"/>
  <c r="DC13" i="30"/>
  <c r="E124" i="58"/>
  <c r="CU23" i="30"/>
  <c r="CX24" i="30"/>
  <c r="CS10" i="30"/>
  <c r="CS20" i="30"/>
  <c r="CS11" i="30"/>
  <c r="CS13" i="30"/>
  <c r="CS14" i="30"/>
  <c r="CS16" i="30"/>
  <c r="CS12" i="30"/>
  <c r="CS21" i="30"/>
  <c r="E114" i="58"/>
  <c r="CS17" i="30"/>
  <c r="CS25" i="30"/>
  <c r="CS18" i="30"/>
  <c r="CS22" i="30"/>
  <c r="CS9" i="30"/>
  <c r="CS37" i="30" s="1"/>
  <c r="CS30" i="30" s="1"/>
  <c r="CS15" i="30"/>
  <c r="CS24" i="30"/>
  <c r="CS19" i="30"/>
  <c r="CS23" i="30"/>
  <c r="CV9" i="30"/>
  <c r="CV37" i="30" s="1"/>
  <c r="CV30" i="30" s="1"/>
  <c r="CV18" i="30"/>
  <c r="CV23" i="30"/>
  <c r="CM11" i="30"/>
  <c r="CM21" i="30"/>
  <c r="CM15" i="30"/>
  <c r="CM24" i="30"/>
  <c r="CM10" i="30"/>
  <c r="CM16" i="30"/>
  <c r="CM25" i="30"/>
  <c r="CM17" i="30"/>
  <c r="CM22" i="30"/>
  <c r="E108" i="58"/>
  <c r="CM13" i="30"/>
  <c r="CM9" i="30"/>
  <c r="CM37" i="30" s="1"/>
  <c r="CM30" i="30" s="1"/>
  <c r="CM18" i="30"/>
  <c r="CM23" i="30"/>
  <c r="CM12" i="30"/>
  <c r="CM14" i="30"/>
  <c r="CM20" i="30"/>
  <c r="CM19" i="30"/>
  <c r="CF9" i="30"/>
  <c r="CF37" i="30" s="1"/>
  <c r="CF30" i="30" s="1"/>
  <c r="CF16" i="30"/>
  <c r="CF11" i="30"/>
  <c r="CF19" i="30"/>
  <c r="CF15" i="30"/>
  <c r="CF20" i="30"/>
  <c r="CF12" i="30"/>
  <c r="CF21" i="30"/>
  <c r="CF18" i="30"/>
  <c r="CF13" i="30"/>
  <c r="CF24" i="30"/>
  <c r="CF10" i="30"/>
  <c r="CF14" i="30"/>
  <c r="CF25" i="30"/>
  <c r="CF17" i="30"/>
  <c r="CF22" i="30"/>
  <c r="E101" i="58"/>
  <c r="CF23" i="30"/>
  <c r="CQ17" i="30"/>
  <c r="CQ14" i="30"/>
  <c r="CQ15" i="30"/>
  <c r="CQ12" i="30"/>
  <c r="CQ19" i="30"/>
  <c r="E112" i="58"/>
  <c r="CQ13" i="30"/>
  <c r="CQ22" i="30"/>
  <c r="CQ18" i="30"/>
  <c r="CQ23" i="30"/>
  <c r="CQ10" i="30"/>
  <c r="CQ16" i="30"/>
  <c r="CQ24" i="30"/>
  <c r="CQ11" i="30"/>
  <c r="CQ21" i="30"/>
  <c r="CQ9" i="30"/>
  <c r="CQ37" i="30" s="1"/>
  <c r="CQ30" i="30" s="1"/>
  <c r="CQ20" i="30"/>
  <c r="CQ25" i="30"/>
  <c r="CX10" i="30"/>
  <c r="E119" i="58"/>
  <c r="CX11" i="30"/>
  <c r="CX18" i="30"/>
  <c r="CU12" i="30"/>
  <c r="E116" i="58"/>
  <c r="CU22" i="30"/>
  <c r="CU11" i="30"/>
  <c r="CY11" i="30"/>
  <c r="CY9" i="30"/>
  <c r="CY37" i="30" s="1"/>
  <c r="CY30" i="30" s="1"/>
  <c r="CY19" i="30"/>
  <c r="CY22" i="30"/>
  <c r="CY13" i="30"/>
  <c r="CY12" i="30"/>
  <c r="CY23" i="30"/>
  <c r="E120" i="58"/>
  <c r="CY14" i="30"/>
  <c r="CY24" i="30"/>
  <c r="CY18" i="30"/>
  <c r="CY25" i="30"/>
  <c r="CY10" i="30"/>
  <c r="CY16" i="30"/>
  <c r="CY17" i="30"/>
  <c r="CY21" i="30"/>
  <c r="CY15" i="30"/>
  <c r="DC9" i="30"/>
  <c r="DC37" i="30" s="1"/>
  <c r="DC30" i="30" s="1"/>
  <c r="DC18" i="30"/>
  <c r="DC23" i="30"/>
  <c r="CR21" i="30"/>
  <c r="CR18" i="30"/>
  <c r="CR13" i="30"/>
  <c r="CR14" i="30"/>
  <c r="CR19" i="30"/>
  <c r="E113" i="58"/>
  <c r="CR15" i="30"/>
  <c r="CR22" i="30"/>
  <c r="CR10" i="30"/>
  <c r="CR23" i="30"/>
  <c r="CR9" i="30"/>
  <c r="CR37" i="30" s="1"/>
  <c r="CR30" i="30" s="1"/>
  <c r="CR16" i="30"/>
  <c r="CR24" i="30"/>
  <c r="CR20" i="30"/>
  <c r="CR11" i="30"/>
  <c r="CR17" i="30"/>
  <c r="CR25" i="30"/>
  <c r="CR12" i="30"/>
  <c r="DA17" i="30"/>
  <c r="DA22" i="30"/>
  <c r="DA18" i="30"/>
  <c r="DA23" i="30"/>
  <c r="DA10" i="30"/>
  <c r="DA19" i="30"/>
  <c r="DA24" i="30"/>
  <c r="DA9" i="30"/>
  <c r="DA37" i="30" s="1"/>
  <c r="DA30" i="30" s="1"/>
  <c r="DA15" i="30"/>
  <c r="DA25" i="30"/>
  <c r="DA11" i="30"/>
  <c r="DA20" i="30"/>
  <c r="DA12" i="30"/>
  <c r="DA21" i="30"/>
  <c r="DA13" i="30"/>
  <c r="DA14" i="30"/>
  <c r="DA16" i="30"/>
  <c r="E122" i="58"/>
  <c r="CG19" i="30"/>
  <c r="CG20" i="30"/>
  <c r="CG11" i="30"/>
  <c r="CG12" i="30"/>
  <c r="CG23" i="30"/>
  <c r="CG14" i="30"/>
  <c r="CG25" i="30"/>
  <c r="CG15" i="30"/>
  <c r="CG22" i="30"/>
  <c r="CG13" i="30"/>
  <c r="E102" i="58"/>
  <c r="CG17" i="30"/>
  <c r="CG10" i="30"/>
  <c r="CG21" i="30"/>
  <c r="AQ17" i="30"/>
  <c r="AQ21" i="30"/>
  <c r="DF21" i="30"/>
  <c r="DF11" i="30"/>
  <c r="DF19" i="30"/>
  <c r="DF14" i="30"/>
  <c r="DF20" i="30"/>
  <c r="E127" i="58"/>
  <c r="DF15" i="30"/>
  <c r="DF23" i="30"/>
  <c r="DF9" i="30"/>
  <c r="DF13" i="30"/>
  <c r="DF24" i="30"/>
  <c r="DF16" i="30"/>
  <c r="DF25" i="30"/>
  <c r="DF12" i="30"/>
  <c r="DF17" i="30"/>
  <c r="DF22" i="30"/>
  <c r="I10" i="30"/>
  <c r="I15" i="30"/>
  <c r="I12" i="30"/>
  <c r="I20" i="30"/>
  <c r="I13" i="30"/>
  <c r="I21" i="30"/>
  <c r="E26" i="58"/>
  <c r="I14" i="30"/>
  <c r="I22" i="30"/>
  <c r="I16" i="30"/>
  <c r="I25" i="30"/>
  <c r="I17" i="30"/>
  <c r="I23" i="30"/>
  <c r="I9" i="30"/>
  <c r="I37" i="30" s="1"/>
  <c r="I30" i="30" s="1"/>
  <c r="I18" i="30"/>
  <c r="I24" i="30"/>
  <c r="Z14" i="30"/>
  <c r="Z25" i="30"/>
  <c r="Z11" i="30"/>
  <c r="Z15" i="30"/>
  <c r="Z23" i="30"/>
  <c r="Z18" i="30"/>
  <c r="Z24" i="30"/>
  <c r="Z9" i="30"/>
  <c r="Z37" i="30" s="1"/>
  <c r="Z30" i="30" s="1"/>
  <c r="Z19" i="30"/>
  <c r="Z12" i="30"/>
  <c r="Z17" i="30"/>
  <c r="Z10" i="30"/>
  <c r="Z20" i="30"/>
  <c r="Z13" i="30"/>
  <c r="Z21" i="30"/>
  <c r="E78" i="58"/>
  <c r="BI14" i="30"/>
  <c r="BI20" i="30"/>
  <c r="BI16" i="30"/>
  <c r="BI23" i="30"/>
  <c r="BI9" i="30"/>
  <c r="BI37" i="30" s="1"/>
  <c r="BI30" i="30" s="1"/>
  <c r="BI17" i="30"/>
  <c r="BI24" i="30"/>
  <c r="BI10" i="30"/>
  <c r="BI13" i="30"/>
  <c r="BI25" i="30"/>
  <c r="BI11" i="30"/>
  <c r="BI21" i="30"/>
  <c r="BI22" i="30"/>
  <c r="BI18" i="30"/>
  <c r="BI12" i="30"/>
  <c r="BI19" i="30"/>
  <c r="E179" i="58"/>
  <c r="FF14" i="30"/>
  <c r="P20" i="30"/>
  <c r="P13" i="30"/>
  <c r="P21" i="30"/>
  <c r="E33" i="58"/>
  <c r="P14" i="30"/>
  <c r="P22" i="30"/>
  <c r="P15" i="30"/>
  <c r="P23" i="30"/>
  <c r="P9" i="30"/>
  <c r="P37" i="30" s="1"/>
  <c r="P30" i="30" s="1"/>
  <c r="P19" i="30"/>
  <c r="P24" i="30"/>
  <c r="P10" i="30"/>
  <c r="P16" i="30"/>
  <c r="P25" i="30"/>
  <c r="P11" i="30"/>
  <c r="P17" i="30"/>
  <c r="DW15" i="30"/>
  <c r="DW19" i="30"/>
  <c r="DW12" i="30"/>
  <c r="DW14" i="30"/>
  <c r="E144" i="58"/>
  <c r="DW13" i="30"/>
  <c r="DW22" i="30"/>
  <c r="DW18" i="30"/>
  <c r="DW23" i="30"/>
  <c r="DW10" i="30"/>
  <c r="DW16" i="30"/>
  <c r="DW24" i="30"/>
  <c r="DW20" i="30"/>
  <c r="DW25" i="30"/>
  <c r="DW9" i="30"/>
  <c r="DW21" i="30"/>
  <c r="Y24" i="30"/>
  <c r="DW17" i="30"/>
  <c r="Y16" i="30"/>
  <c r="DW11" i="30"/>
  <c r="DH11" i="30"/>
  <c r="DH17" i="30"/>
  <c r="DH25" i="30"/>
  <c r="DH18" i="30"/>
  <c r="DH12" i="30"/>
  <c r="DH20" i="30"/>
  <c r="DH10" i="30"/>
  <c r="DH21" i="30"/>
  <c r="DH13" i="30"/>
  <c r="DH19" i="30"/>
  <c r="E129" i="58"/>
  <c r="DH14" i="30"/>
  <c r="DH22" i="30"/>
  <c r="DH15" i="30"/>
  <c r="DH23" i="30"/>
  <c r="DH24" i="30"/>
  <c r="DH16" i="30"/>
  <c r="P18" i="30"/>
  <c r="DF18" i="30"/>
  <c r="Y9" i="30"/>
  <c r="Y37" i="30" s="1"/>
  <c r="Y30" i="30" s="1"/>
  <c r="Y19" i="30"/>
  <c r="Y10" i="30"/>
  <c r="Y15" i="30"/>
  <c r="Y14" i="30"/>
  <c r="Y20" i="30"/>
  <c r="Y12" i="30"/>
  <c r="Y21" i="30"/>
  <c r="E42" i="58"/>
  <c r="Y13" i="30"/>
  <c r="Y22" i="30"/>
  <c r="Y17" i="30"/>
  <c r="Y25" i="30"/>
  <c r="Y18" i="30"/>
  <c r="Y23" i="30"/>
  <c r="DH9" i="30"/>
  <c r="P12" i="30"/>
  <c r="DF10" i="30"/>
  <c r="FB23" i="30"/>
  <c r="FB15" i="30"/>
  <c r="CK9" i="30"/>
  <c r="CK37" i="30" s="1"/>
  <c r="CK30" i="30" s="1"/>
  <c r="CK15" i="30"/>
  <c r="CK22" i="30"/>
  <c r="CK23" i="30"/>
  <c r="CK18" i="30"/>
  <c r="E142" i="58"/>
  <c r="DQ14" i="30"/>
  <c r="DQ16" i="30"/>
  <c r="DQ11" i="30"/>
  <c r="DQ20" i="30"/>
  <c r="DQ17" i="30"/>
  <c r="DQ12" i="30"/>
  <c r="DQ21" i="30"/>
  <c r="DQ18" i="30"/>
  <c r="DQ25" i="30"/>
  <c r="E138" i="58"/>
  <c r="DQ13" i="30"/>
  <c r="DQ22" i="30"/>
  <c r="DQ19" i="30"/>
  <c r="DQ9" i="30"/>
  <c r="DQ15" i="30"/>
  <c r="DQ23" i="30"/>
  <c r="DQ10" i="30"/>
  <c r="DQ24" i="30"/>
  <c r="FB20" i="30"/>
  <c r="FB14" i="30"/>
  <c r="DB9" i="30"/>
  <c r="DB37" i="30" s="1"/>
  <c r="DB30" i="30" s="1"/>
  <c r="DB15" i="30"/>
  <c r="DB18" i="30"/>
  <c r="DB22" i="30"/>
  <c r="DB23" i="30"/>
  <c r="FB19" i="30"/>
  <c r="FB10" i="30"/>
  <c r="E143" i="58"/>
  <c r="DB21" i="30"/>
  <c r="DB14" i="30"/>
  <c r="E123" i="58"/>
  <c r="E149" i="58"/>
  <c r="DB10" i="30"/>
  <c r="FB22" i="30"/>
  <c r="FB17" i="30"/>
  <c r="FB12" i="30"/>
  <c r="DB25" i="30"/>
  <c r="E141" i="58"/>
  <c r="E133" i="58"/>
  <c r="E150" i="58"/>
  <c r="E148" i="58"/>
  <c r="DI11" i="30"/>
  <c r="DI21" i="30"/>
  <c r="DI17" i="30"/>
  <c r="DI16" i="30"/>
  <c r="E130" i="58"/>
  <c r="DI13" i="30"/>
  <c r="DI25" i="30"/>
  <c r="DI14" i="30"/>
  <c r="DI18" i="30"/>
  <c r="DI22" i="30"/>
  <c r="DI9" i="30"/>
  <c r="DI15" i="30"/>
  <c r="DI23" i="30"/>
  <c r="DI10" i="30"/>
  <c r="DI19" i="30"/>
  <c r="DI24" i="30"/>
  <c r="DI20" i="30"/>
  <c r="DI12" i="30"/>
  <c r="DR13" i="30"/>
  <c r="DR21" i="30"/>
  <c r="E139" i="58"/>
  <c r="DR14" i="30"/>
  <c r="DR25" i="30"/>
  <c r="DR15" i="30"/>
  <c r="DR22" i="30"/>
  <c r="DR18" i="30"/>
  <c r="DR23" i="30"/>
  <c r="DR9" i="30"/>
  <c r="DR16" i="30"/>
  <c r="DR24" i="30"/>
  <c r="DR20" i="30"/>
  <c r="DR11" i="30"/>
  <c r="DR19" i="30"/>
  <c r="DR12" i="30"/>
  <c r="DR10" i="30"/>
  <c r="DR17" i="30"/>
  <c r="AW13" i="30"/>
  <c r="AW10" i="30"/>
  <c r="E66" i="58"/>
  <c r="AW18" i="30"/>
  <c r="AW25" i="30"/>
  <c r="AW12" i="30"/>
  <c r="AW22" i="30"/>
  <c r="AW15" i="30"/>
  <c r="AW23" i="30"/>
  <c r="AW9" i="30"/>
  <c r="AW37" i="30" s="1"/>
  <c r="AW30" i="30" s="1"/>
  <c r="AW16" i="30"/>
  <c r="AW24" i="30"/>
  <c r="AW14" i="30"/>
  <c r="AW19" i="30"/>
  <c r="AW11" i="30"/>
  <c r="AW20" i="30"/>
  <c r="E60" i="58"/>
  <c r="AQ10" i="30"/>
  <c r="AQ18" i="30"/>
  <c r="AQ24" i="30"/>
  <c r="AQ13" i="30"/>
  <c r="AQ25" i="30"/>
  <c r="AQ22" i="30"/>
  <c r="AQ23" i="30"/>
  <c r="AQ9" i="30"/>
  <c r="AQ37" i="30" s="1"/>
  <c r="AQ30" i="30" s="1"/>
  <c r="AQ14" i="30"/>
  <c r="AQ12" i="30"/>
  <c r="AQ19" i="30"/>
  <c r="AQ11" i="30"/>
  <c r="AQ20" i="30"/>
  <c r="AQ15" i="30"/>
  <c r="AQ16" i="30"/>
  <c r="EG24" i="30"/>
  <c r="AV25" i="30"/>
  <c r="E176" i="58"/>
  <c r="FC16" i="30"/>
  <c r="FC23" i="30"/>
  <c r="FC10" i="30"/>
  <c r="FC20" i="30"/>
  <c r="FC24" i="30"/>
  <c r="FC9" i="30"/>
  <c r="FC37" i="30" s="1"/>
  <c r="FC30" i="30" s="1"/>
  <c r="FC14" i="30"/>
  <c r="FC25" i="30"/>
  <c r="FC11" i="30"/>
  <c r="FC21" i="30"/>
  <c r="FC12" i="30"/>
  <c r="FC15" i="30"/>
  <c r="FC17" i="30"/>
  <c r="FC13" i="30"/>
  <c r="FC19" i="30"/>
  <c r="EG15" i="30"/>
  <c r="FC22" i="30"/>
  <c r="AV18" i="30"/>
  <c r="AW21" i="30"/>
  <c r="FC18" i="30"/>
  <c r="EG11" i="30"/>
  <c r="EG19" i="30"/>
  <c r="EG12" i="30"/>
  <c r="EG20" i="30"/>
  <c r="EG14" i="30"/>
  <c r="EG21" i="30"/>
  <c r="EG16" i="30"/>
  <c r="E154" i="58"/>
  <c r="EG13" i="30"/>
  <c r="EG25" i="30"/>
  <c r="EG17" i="30"/>
  <c r="EG22" i="30"/>
  <c r="EG10" i="30"/>
  <c r="EG18" i="30"/>
  <c r="EG23" i="30"/>
  <c r="AV20" i="30"/>
  <c r="AV10" i="30"/>
  <c r="AV21" i="30"/>
  <c r="AV12" i="30"/>
  <c r="AV22" i="30"/>
  <c r="AV13" i="30"/>
  <c r="AV16" i="30"/>
  <c r="E65" i="58"/>
  <c r="AV14" i="30"/>
  <c r="AV19" i="30"/>
  <c r="AV15" i="30"/>
  <c r="AV23" i="30"/>
  <c r="AV9" i="30"/>
  <c r="AV37" i="30" s="1"/>
  <c r="AV30" i="30" s="1"/>
  <c r="AV17" i="30"/>
  <c r="AV24" i="30"/>
  <c r="AW17" i="30"/>
  <c r="E52" i="58"/>
  <c r="AI17" i="30"/>
  <c r="AI25" i="30"/>
  <c r="AI12" i="30"/>
  <c r="AI18" i="30"/>
  <c r="AI23" i="30"/>
  <c r="AI14" i="30"/>
  <c r="AI9" i="30"/>
  <c r="AI37" i="30" s="1"/>
  <c r="AI30" i="30" s="1"/>
  <c r="AI22" i="30"/>
  <c r="AI13" i="30"/>
  <c r="AI20" i="30"/>
  <c r="AI15" i="30"/>
  <c r="AI19" i="30"/>
  <c r="AI11" i="30"/>
  <c r="AI21" i="30"/>
  <c r="FF18" i="30"/>
  <c r="FF22" i="30"/>
  <c r="FF15" i="30"/>
  <c r="FF23" i="30"/>
  <c r="FF9" i="30"/>
  <c r="FF37" i="30" s="1"/>
  <c r="FF30" i="30" s="1"/>
  <c r="FF16" i="30"/>
  <c r="FF24" i="30"/>
  <c r="FF11" i="30"/>
  <c r="FF19" i="30"/>
  <c r="FF10" i="30"/>
  <c r="FF20" i="30"/>
  <c r="FF13" i="30"/>
  <c r="FF17" i="30"/>
  <c r="FF12" i="30"/>
  <c r="FF21" i="30"/>
  <c r="AF21" i="30"/>
  <c r="AF14" i="30"/>
  <c r="AF18" i="30"/>
  <c r="E49" i="58"/>
  <c r="AF13" i="30"/>
  <c r="AF22" i="30"/>
  <c r="AF15" i="30"/>
  <c r="AF23" i="30"/>
  <c r="AF9" i="30"/>
  <c r="AF37" i="30" s="1"/>
  <c r="AF30" i="30" s="1"/>
  <c r="AF16" i="30"/>
  <c r="AF24" i="30"/>
  <c r="AF10" i="30"/>
  <c r="AF19" i="30"/>
  <c r="AF25" i="30"/>
  <c r="AF11" i="30"/>
  <c r="AF17" i="30"/>
  <c r="ES10" i="30"/>
  <c r="ES13" i="30"/>
  <c r="ES25" i="30"/>
  <c r="ES11" i="30"/>
  <c r="ES17" i="30"/>
  <c r="ES22" i="30"/>
  <c r="ES21" i="30"/>
  <c r="ES18" i="30"/>
  <c r="ES12" i="30"/>
  <c r="ES19" i="30"/>
  <c r="ES14" i="30"/>
  <c r="ES20" i="30"/>
  <c r="E166" i="58"/>
  <c r="ES15" i="30"/>
  <c r="ES23" i="30"/>
  <c r="ES16" i="30"/>
  <c r="ES9" i="30"/>
  <c r="ES37" i="30" s="1"/>
  <c r="ES30" i="30" s="1"/>
  <c r="AF20" i="30"/>
  <c r="AI24" i="30"/>
  <c r="AF12" i="30"/>
  <c r="FF25" i="30"/>
  <c r="AI16" i="30"/>
  <c r="AX25" i="30"/>
  <c r="AX14" i="30"/>
  <c r="AX22" i="30"/>
  <c r="AX13" i="30"/>
  <c r="E67" i="58"/>
  <c r="AX21" i="30"/>
  <c r="CA18" i="30"/>
  <c r="CA23" i="30"/>
  <c r="CA14" i="30"/>
  <c r="CA24" i="30"/>
  <c r="CA10" i="30"/>
  <c r="CA16" i="30"/>
  <c r="CA25" i="30"/>
  <c r="CA9" i="30"/>
  <c r="CA37" i="30" s="1"/>
  <c r="CA30" i="30" s="1"/>
  <c r="CA20" i="30"/>
  <c r="CA11" i="30"/>
  <c r="CA21" i="30"/>
  <c r="CA12" i="30"/>
  <c r="CA19" i="30"/>
  <c r="CA15" i="30"/>
  <c r="CA17" i="30"/>
  <c r="E96" i="58"/>
  <c r="CA13" i="30"/>
  <c r="CA22" i="30"/>
  <c r="BS11" i="30"/>
  <c r="BS20" i="30"/>
  <c r="BS9" i="30"/>
  <c r="BS37" i="30" s="1"/>
  <c r="BS30" i="30" s="1"/>
  <c r="BS21" i="30"/>
  <c r="BS15" i="30"/>
  <c r="BS17" i="30"/>
  <c r="BS13" i="30"/>
  <c r="BS19" i="30"/>
  <c r="E88" i="58"/>
  <c r="BS14" i="30"/>
  <c r="BS22" i="30"/>
  <c r="BS18" i="30"/>
  <c r="BS23" i="30"/>
  <c r="BS10" i="30"/>
  <c r="BS16" i="30"/>
  <c r="BS24" i="30"/>
  <c r="BS12" i="30"/>
  <c r="BS25" i="30"/>
  <c r="BK10" i="30"/>
  <c r="BK19" i="30"/>
  <c r="E80" i="58"/>
  <c r="BK13" i="30"/>
  <c r="BK22" i="30"/>
  <c r="BK18" i="30"/>
  <c r="BK23" i="30"/>
  <c r="BK16" i="30"/>
  <c r="BK24" i="30"/>
  <c r="BK9" i="30"/>
  <c r="BK37" i="30" s="1"/>
  <c r="BK30" i="30" s="1"/>
  <c r="BK20" i="30"/>
  <c r="BK25" i="30"/>
  <c r="BK11" i="30"/>
  <c r="BK21" i="30"/>
  <c r="BK12" i="30"/>
  <c r="BK14" i="30"/>
  <c r="BK15" i="30"/>
  <c r="BK17" i="30"/>
  <c r="BX15" i="30"/>
  <c r="BX16" i="30"/>
  <c r="BX13" i="30"/>
  <c r="BX21" i="30"/>
  <c r="BX14" i="30"/>
  <c r="BX24" i="30"/>
  <c r="BX10" i="30"/>
  <c r="BX12" i="30"/>
  <c r="BX25" i="30"/>
  <c r="E93" i="58"/>
  <c r="BX17" i="30"/>
  <c r="BX22" i="30"/>
  <c r="BX18" i="30"/>
  <c r="BX23" i="30"/>
  <c r="BX11" i="30"/>
  <c r="BX19" i="30"/>
  <c r="BX9" i="30"/>
  <c r="BX37" i="30" s="1"/>
  <c r="BX30" i="30" s="1"/>
  <c r="BX20" i="30"/>
  <c r="EJ10" i="30"/>
  <c r="EJ14" i="30"/>
  <c r="EJ25" i="30"/>
  <c r="EJ17" i="30"/>
  <c r="EJ22" i="30"/>
  <c r="EJ18" i="30"/>
  <c r="EJ23" i="30"/>
  <c r="EJ11" i="30"/>
  <c r="EJ19" i="30"/>
  <c r="E157" i="58"/>
  <c r="EJ9" i="30"/>
  <c r="EJ37" i="30" s="1"/>
  <c r="EJ30" i="30" s="1"/>
  <c r="EJ20" i="30"/>
  <c r="EJ15" i="30"/>
  <c r="EJ16" i="30"/>
  <c r="EJ12" i="30"/>
  <c r="EJ21" i="30"/>
  <c r="EJ13" i="30"/>
  <c r="EJ24" i="30"/>
  <c r="ER10" i="30"/>
  <c r="ER14" i="30"/>
  <c r="ER25" i="30"/>
  <c r="ER17" i="30"/>
  <c r="ER22" i="30"/>
  <c r="ER18" i="30"/>
  <c r="ER23" i="30"/>
  <c r="E165" i="58"/>
  <c r="ER9" i="30"/>
  <c r="ER37" i="30" s="1"/>
  <c r="ER30" i="30" s="1"/>
  <c r="ER16" i="30"/>
  <c r="ER11" i="30"/>
  <c r="ER19" i="30"/>
  <c r="ER15" i="30"/>
  <c r="ER20" i="30"/>
  <c r="ER12" i="30"/>
  <c r="ER21" i="30"/>
  <c r="ER13" i="30"/>
  <c r="ER24" i="30"/>
  <c r="N37" i="30" l="1"/>
  <c r="N30" i="30" s="1"/>
  <c r="AC37" i="30"/>
  <c r="AC30" i="30" s="1"/>
  <c r="CC16" i="30"/>
  <c r="CC36" i="30"/>
  <c r="CC7" i="30"/>
  <c r="CC35" i="30" s="1"/>
  <c r="BF21" i="30"/>
  <c r="E99" i="58"/>
  <c r="CD7" i="30"/>
  <c r="CD35" i="30" s="1"/>
  <c r="CD36" i="30"/>
  <c r="BW25" i="30"/>
  <c r="BW37" i="30"/>
  <c r="BW30" i="30" s="1"/>
  <c r="BD14" i="30"/>
  <c r="BO37" i="30"/>
  <c r="BO30" i="30" s="1"/>
  <c r="EH37" i="30"/>
  <c r="EH30" i="30" s="1"/>
  <c r="CD22" i="30"/>
  <c r="BF20" i="30"/>
  <c r="BD21" i="30"/>
  <c r="BD11" i="30"/>
  <c r="BD24" i="30"/>
  <c r="BD18" i="30"/>
  <c r="BD16" i="30"/>
  <c r="BD10" i="30"/>
  <c r="BD13" i="30"/>
  <c r="BD9" i="30"/>
  <c r="BD37" i="30" s="1"/>
  <c r="BD30" i="30" s="1"/>
  <c r="BD20" i="30"/>
  <c r="BD23" i="30"/>
  <c r="BD22" i="30"/>
  <c r="BD12" i="30"/>
  <c r="BD25" i="30"/>
  <c r="BD19" i="30"/>
  <c r="BD17" i="30"/>
  <c r="CD16" i="30"/>
  <c r="CD21" i="30"/>
  <c r="CD13" i="30"/>
  <c r="CD18" i="30"/>
  <c r="CD10" i="30"/>
  <c r="CD12" i="30"/>
  <c r="CD24" i="30"/>
  <c r="CD15" i="30"/>
  <c r="CD25" i="30"/>
  <c r="CD11" i="30"/>
  <c r="CD9" i="30"/>
  <c r="CD37" i="30" s="1"/>
  <c r="CD30" i="30" s="1"/>
  <c r="CD14" i="30"/>
  <c r="CD23" i="30"/>
  <c r="CC19" i="30"/>
  <c r="CC17" i="30"/>
  <c r="BZ13" i="30"/>
  <c r="BW23" i="30"/>
  <c r="BW10" i="30"/>
  <c r="CC9" i="30"/>
  <c r="CC37" i="30" s="1"/>
  <c r="CC30" i="30" s="1"/>
  <c r="E98" i="58"/>
  <c r="BZ18" i="30"/>
  <c r="BZ9" i="30"/>
  <c r="BZ37" i="30" s="1"/>
  <c r="BZ30" i="30" s="1"/>
  <c r="BW18" i="30"/>
  <c r="BW24" i="30"/>
  <c r="CC21" i="30"/>
  <c r="CC23" i="30"/>
  <c r="BZ25" i="30"/>
  <c r="BZ23" i="30"/>
  <c r="BW15" i="30"/>
  <c r="BZ19" i="30"/>
  <c r="CC11" i="30"/>
  <c r="CC18" i="30"/>
  <c r="BZ10" i="30"/>
  <c r="BZ22" i="30"/>
  <c r="BZ15" i="30"/>
  <c r="BW22" i="30"/>
  <c r="E92" i="58"/>
  <c r="BZ20" i="30"/>
  <c r="CC12" i="30"/>
  <c r="BZ17" i="30"/>
  <c r="E95" i="58"/>
  <c r="BW14" i="30"/>
  <c r="BZ14" i="30"/>
  <c r="BW17" i="30"/>
  <c r="BW21" i="30"/>
  <c r="CC14" i="30"/>
  <c r="CC13" i="30"/>
  <c r="BW12" i="30"/>
  <c r="BZ12" i="30"/>
  <c r="BW13" i="30"/>
  <c r="BZ16" i="30"/>
  <c r="BZ21" i="30"/>
  <c r="CC10" i="30"/>
  <c r="BW11" i="30"/>
  <c r="BW19" i="30"/>
  <c r="CD17" i="30"/>
  <c r="BW20" i="30"/>
  <c r="BZ11" i="30"/>
  <c r="BL23" i="30"/>
  <c r="BD15" i="30"/>
  <c r="BO17" i="30"/>
  <c r="CC20" i="30"/>
  <c r="CC22" i="30"/>
  <c r="CC15" i="30"/>
  <c r="E87" i="58"/>
  <c r="BR11" i="30"/>
  <c r="BR21" i="30"/>
  <c r="BR25" i="30"/>
  <c r="BR19" i="30"/>
  <c r="BR10" i="30"/>
  <c r="BR14" i="30"/>
  <c r="BR20" i="30"/>
  <c r="BR15" i="30"/>
  <c r="BR23" i="30"/>
  <c r="BR16" i="30"/>
  <c r="BR9" i="30"/>
  <c r="BR37" i="30" s="1"/>
  <c r="BR30" i="30" s="1"/>
  <c r="BR13" i="30"/>
  <c r="BR24" i="30"/>
  <c r="BR18" i="30"/>
  <c r="BR17" i="30"/>
  <c r="BR22" i="30"/>
  <c r="BR12" i="30"/>
  <c r="BL18" i="30"/>
  <c r="BF13" i="30"/>
  <c r="BF16" i="30"/>
  <c r="E75" i="58"/>
  <c r="BF19" i="30"/>
  <c r="BF9" i="30"/>
  <c r="BF37" i="30" s="1"/>
  <c r="BF30" i="30" s="1"/>
  <c r="BF17" i="30"/>
  <c r="BF11" i="30"/>
  <c r="BF22" i="30"/>
  <c r="BF12" i="30"/>
  <c r="BF25" i="30"/>
  <c r="BF18" i="30"/>
  <c r="BF10" i="30"/>
  <c r="BF23" i="30"/>
  <c r="BF15" i="30"/>
  <c r="BF24" i="30"/>
  <c r="CD19" i="30"/>
  <c r="CB11" i="30"/>
  <c r="CB17" i="30"/>
  <c r="CB25" i="30"/>
  <c r="CB12" i="30"/>
  <c r="CB18" i="30"/>
  <c r="CB9" i="30"/>
  <c r="CB37" i="30" s="1"/>
  <c r="CB30" i="30" s="1"/>
  <c r="CB20" i="30"/>
  <c r="CB10" i="30"/>
  <c r="CB21" i="30"/>
  <c r="CB16" i="30"/>
  <c r="CB13" i="30"/>
  <c r="CB19" i="30"/>
  <c r="E97" i="58"/>
  <c r="CB14" i="30"/>
  <c r="CB22" i="30"/>
  <c r="CB15" i="30"/>
  <c r="CB23" i="30"/>
  <c r="CB24" i="30"/>
  <c r="BN12" i="30"/>
  <c r="BN20" i="30"/>
  <c r="BN10" i="30"/>
  <c r="BN17" i="30"/>
  <c r="BN19" i="30"/>
  <c r="BN9" i="30"/>
  <c r="BN37" i="30" s="1"/>
  <c r="BN30" i="30" s="1"/>
  <c r="BN21" i="30"/>
  <c r="BN11" i="30"/>
  <c r="BN25" i="30"/>
  <c r="BN13" i="30"/>
  <c r="BN22" i="30"/>
  <c r="BN16" i="30"/>
  <c r="BN14" i="30"/>
  <c r="BN23" i="30"/>
  <c r="BN15" i="30"/>
  <c r="BN24" i="30"/>
  <c r="E83" i="58"/>
  <c r="BN18" i="30"/>
  <c r="BL10" i="30"/>
  <c r="BL9" i="30"/>
  <c r="BL37" i="30" s="1"/>
  <c r="BL30" i="30" s="1"/>
  <c r="BL13" i="30"/>
  <c r="BL19" i="30"/>
  <c r="BL21" i="30"/>
  <c r="BL15" i="30"/>
  <c r="E86" i="58"/>
  <c r="BQ13" i="30"/>
  <c r="BQ22" i="30"/>
  <c r="BQ10" i="30"/>
  <c r="BQ21" i="30"/>
  <c r="BQ12" i="30"/>
  <c r="BQ19" i="30"/>
  <c r="BQ18" i="30"/>
  <c r="BQ14" i="30"/>
  <c r="BQ20" i="30"/>
  <c r="BQ16" i="30"/>
  <c r="BQ23" i="30"/>
  <c r="BQ9" i="30"/>
  <c r="BQ37" i="30" s="1"/>
  <c r="BQ30" i="30" s="1"/>
  <c r="BQ15" i="30"/>
  <c r="BQ24" i="30"/>
  <c r="BQ11" i="30"/>
  <c r="BQ17" i="30"/>
  <c r="BQ25" i="30"/>
  <c r="BL12" i="30"/>
  <c r="BL24" i="30"/>
  <c r="BL20" i="30"/>
  <c r="BL22" i="30"/>
  <c r="BL16" i="30"/>
  <c r="BL11" i="30"/>
  <c r="BL14" i="30"/>
  <c r="E76" i="58"/>
  <c r="BG18" i="30"/>
  <c r="BG23" i="30"/>
  <c r="BG9" i="30"/>
  <c r="BG37" i="30" s="1"/>
  <c r="BG30" i="30" s="1"/>
  <c r="BG14" i="30"/>
  <c r="BG12" i="30"/>
  <c r="BG22" i="30"/>
  <c r="BG11" i="30"/>
  <c r="BG20" i="30"/>
  <c r="BG15" i="30"/>
  <c r="BG21" i="30"/>
  <c r="BG10" i="30"/>
  <c r="BG16" i="30"/>
  <c r="BG24" i="30"/>
  <c r="BG13" i="30"/>
  <c r="BG17" i="30"/>
  <c r="BG19" i="30"/>
  <c r="BG25" i="30"/>
  <c r="BL25" i="30"/>
  <c r="E81" i="58"/>
  <c r="E77" i="58"/>
  <c r="BH13" i="30"/>
  <c r="BH21" i="30"/>
  <c r="BH14" i="30"/>
  <c r="BH24" i="30"/>
  <c r="BH10" i="30"/>
  <c r="BH17" i="30"/>
  <c r="BH25" i="30"/>
  <c r="BH12" i="30"/>
  <c r="BH22" i="30"/>
  <c r="BH18" i="30"/>
  <c r="BH23" i="30"/>
  <c r="BH11" i="30"/>
  <c r="BH16" i="30"/>
  <c r="BH9" i="30"/>
  <c r="BH37" i="30" s="1"/>
  <c r="BH30" i="30" s="1"/>
  <c r="BH19" i="30"/>
  <c r="BH15" i="30"/>
  <c r="BH20" i="30"/>
  <c r="BT10" i="30"/>
  <c r="BT21" i="30"/>
  <c r="BT13" i="30"/>
  <c r="BT14" i="30"/>
  <c r="BT19" i="30"/>
  <c r="BT23" i="30"/>
  <c r="BT9" i="30"/>
  <c r="BT37" i="30" s="1"/>
  <c r="BT30" i="30" s="1"/>
  <c r="BT16" i="30"/>
  <c r="BT24" i="30"/>
  <c r="BT11" i="30"/>
  <c r="BT17" i="30"/>
  <c r="BT25" i="30"/>
  <c r="E89" i="58"/>
  <c r="BT12" i="30"/>
  <c r="BT15" i="30"/>
  <c r="BT22" i="30"/>
  <c r="BT20" i="30"/>
  <c r="BT18" i="30"/>
  <c r="BE9" i="30"/>
  <c r="BE37" i="30" s="1"/>
  <c r="BE30" i="30" s="1"/>
  <c r="BE19" i="30"/>
  <c r="BE12" i="30"/>
  <c r="BE16" i="30"/>
  <c r="BE14" i="30"/>
  <c r="BE20" i="30"/>
  <c r="BE11" i="30"/>
  <c r="BE21" i="30"/>
  <c r="E74" i="58"/>
  <c r="BE17" i="30"/>
  <c r="BE25" i="30"/>
  <c r="BE18" i="30"/>
  <c r="BE22" i="30"/>
  <c r="BE13" i="30"/>
  <c r="BE23" i="30"/>
  <c r="BE10" i="30"/>
  <c r="BE15" i="30"/>
  <c r="BE24" i="30"/>
  <c r="BL17" i="30"/>
  <c r="BV9" i="30"/>
  <c r="BV37" i="30" s="1"/>
  <c r="BV30" i="30" s="1"/>
  <c r="BV19" i="30"/>
  <c r="BV24" i="30"/>
  <c r="BV11" i="30"/>
  <c r="BV20" i="30"/>
  <c r="BV12" i="30"/>
  <c r="BV21" i="30"/>
  <c r="BV14" i="30"/>
  <c r="BV15" i="30"/>
  <c r="E91" i="58"/>
  <c r="BV10" i="30"/>
  <c r="BV25" i="30"/>
  <c r="BV18" i="30"/>
  <c r="BV22" i="30"/>
  <c r="BV13" i="30"/>
  <c r="BV16" i="30"/>
  <c r="BV17" i="30"/>
  <c r="BV23" i="30"/>
  <c r="BJ9" i="30"/>
  <c r="BJ37" i="30" s="1"/>
  <c r="BJ30" i="30" s="1"/>
  <c r="BJ13" i="30"/>
  <c r="BJ24" i="30"/>
  <c r="BJ10" i="30"/>
  <c r="BJ16" i="30"/>
  <c r="BJ25" i="30"/>
  <c r="E79" i="58"/>
  <c r="BJ17" i="30"/>
  <c r="BJ22" i="30"/>
  <c r="BJ12" i="30"/>
  <c r="BJ18" i="30"/>
  <c r="BJ21" i="30"/>
  <c r="BJ11" i="30"/>
  <c r="BJ19" i="30"/>
  <c r="BJ14" i="30"/>
  <c r="BJ20" i="30"/>
  <c r="BJ15" i="30"/>
  <c r="BJ23" i="30"/>
  <c r="E85" i="58"/>
  <c r="BP11" i="30"/>
  <c r="BP16" i="30"/>
  <c r="BP15" i="30"/>
  <c r="BP20" i="30"/>
  <c r="BP12" i="30"/>
  <c r="BP21" i="30"/>
  <c r="BP13" i="30"/>
  <c r="BP24" i="30"/>
  <c r="BP10" i="30"/>
  <c r="BP14" i="30"/>
  <c r="BP25" i="30"/>
  <c r="BP17" i="30"/>
  <c r="BP22" i="30"/>
  <c r="BP18" i="30"/>
  <c r="BP23" i="30"/>
  <c r="BP9" i="30"/>
  <c r="BP37" i="30" s="1"/>
  <c r="BP30" i="30" s="1"/>
  <c r="BP19" i="30"/>
  <c r="M3251" i="66" l="1"/>
  <c r="L3251" i="66"/>
  <c r="K3251" i="66"/>
  <c r="J3251" i="66"/>
  <c r="M3250" i="66"/>
  <c r="L3250" i="66"/>
  <c r="K3250" i="66"/>
  <c r="J3250" i="66"/>
  <c r="M3249" i="66"/>
  <c r="L3249" i="66"/>
  <c r="K3249" i="66"/>
  <c r="J3249" i="66"/>
  <c r="M3248" i="66"/>
  <c r="L3248" i="66"/>
  <c r="K3248" i="66"/>
  <c r="J3248" i="66"/>
  <c r="M3247" i="66"/>
  <c r="L3247" i="66"/>
  <c r="K3247" i="66"/>
  <c r="J3247" i="66"/>
  <c r="M3246" i="66"/>
  <c r="L3246" i="66"/>
  <c r="K3246" i="66"/>
  <c r="J3246" i="66"/>
  <c r="M3245" i="66"/>
  <c r="L3245" i="66"/>
  <c r="K3245" i="66"/>
  <c r="J3245" i="66"/>
  <c r="M3244" i="66"/>
  <c r="L3244" i="66"/>
  <c r="K3244" i="66"/>
  <c r="J3244" i="66"/>
  <c r="M3243" i="66"/>
  <c r="L3243" i="66"/>
  <c r="K3243" i="66"/>
  <c r="J3243" i="66"/>
  <c r="M3242" i="66"/>
  <c r="L3242" i="66"/>
  <c r="K3242" i="66"/>
  <c r="J3242" i="66"/>
  <c r="M3241" i="66"/>
  <c r="L3241" i="66"/>
  <c r="K3241" i="66"/>
  <c r="J3241" i="66"/>
  <c r="M3240" i="66"/>
  <c r="L3240" i="66"/>
  <c r="K3240" i="66"/>
  <c r="J3240" i="66"/>
  <c r="M3239" i="66"/>
  <c r="L3239" i="66"/>
  <c r="K3239" i="66"/>
  <c r="J3239" i="66"/>
  <c r="M3238" i="66"/>
  <c r="L3238" i="66"/>
  <c r="K3238" i="66"/>
  <c r="J3238" i="66"/>
  <c r="M3237" i="66"/>
  <c r="L3237" i="66"/>
  <c r="K3237" i="66"/>
  <c r="J3237" i="66"/>
  <c r="M3236" i="66"/>
  <c r="L3236" i="66"/>
  <c r="K3236" i="66"/>
  <c r="J3236" i="66"/>
  <c r="M3235" i="66"/>
  <c r="L3235" i="66"/>
  <c r="K3235" i="66"/>
  <c r="J3235" i="66"/>
  <c r="M3234" i="66"/>
  <c r="L3234" i="66"/>
  <c r="K3234" i="66"/>
  <c r="J3234" i="66"/>
  <c r="M3233" i="66"/>
  <c r="L3233" i="66"/>
  <c r="K3233" i="66"/>
  <c r="J3233" i="66"/>
  <c r="M3232" i="66"/>
  <c r="L3232" i="66"/>
  <c r="K3232" i="66"/>
  <c r="J3232" i="66"/>
  <c r="M3231" i="66"/>
  <c r="L3231" i="66"/>
  <c r="K3231" i="66"/>
  <c r="J3231" i="66"/>
  <c r="M3230" i="66"/>
  <c r="L3230" i="66"/>
  <c r="K3230" i="66"/>
  <c r="J3230" i="66"/>
  <c r="M3229" i="66"/>
  <c r="L3229" i="66"/>
  <c r="K3229" i="66"/>
  <c r="J3229" i="66"/>
  <c r="M3228" i="66"/>
  <c r="L3228" i="66"/>
  <c r="K3228" i="66"/>
  <c r="J3228" i="66"/>
  <c r="M3227" i="66"/>
  <c r="L3227" i="66"/>
  <c r="K3227" i="66"/>
  <c r="J3227" i="66"/>
  <c r="M3226" i="66"/>
  <c r="L3226" i="66"/>
  <c r="K3226" i="66"/>
  <c r="J3226" i="66"/>
  <c r="M3225" i="66"/>
  <c r="L3225" i="66"/>
  <c r="K3225" i="66"/>
  <c r="J3225" i="66"/>
  <c r="M3224" i="66"/>
  <c r="L3224" i="66"/>
  <c r="K3224" i="66"/>
  <c r="J3224" i="66"/>
  <c r="M3223" i="66"/>
  <c r="L3223" i="66"/>
  <c r="K3223" i="66"/>
  <c r="J3223" i="66"/>
  <c r="M3222" i="66"/>
  <c r="L3222" i="66"/>
  <c r="K3222" i="66"/>
  <c r="J3222" i="66"/>
  <c r="M3221" i="66"/>
  <c r="L3221" i="66"/>
  <c r="K3221" i="66"/>
  <c r="J3221" i="66"/>
  <c r="M3220" i="66"/>
  <c r="L3220" i="66"/>
  <c r="K3220" i="66"/>
  <c r="J3220" i="66"/>
  <c r="M3219" i="66"/>
  <c r="L3219" i="66"/>
  <c r="K3219" i="66"/>
  <c r="J3219" i="66"/>
  <c r="M3218" i="66"/>
  <c r="L3218" i="66"/>
  <c r="K3218" i="66"/>
  <c r="J3218" i="66"/>
  <c r="M3217" i="66"/>
  <c r="L3217" i="66"/>
  <c r="K3217" i="66"/>
  <c r="J3217" i="66"/>
  <c r="M3216" i="66"/>
  <c r="L3216" i="66"/>
  <c r="K3216" i="66"/>
  <c r="J3216" i="66"/>
  <c r="M3215" i="66"/>
  <c r="L3215" i="66"/>
  <c r="K3215" i="66"/>
  <c r="J3215" i="66"/>
  <c r="M3214" i="66"/>
  <c r="L3214" i="66"/>
  <c r="K3214" i="66"/>
  <c r="J3214" i="66"/>
  <c r="M3213" i="66"/>
  <c r="L3213" i="66"/>
  <c r="K3213" i="66"/>
  <c r="J3213" i="66"/>
  <c r="M3212" i="66"/>
  <c r="L3212" i="66"/>
  <c r="K3212" i="66"/>
  <c r="J3212" i="66"/>
  <c r="M3211" i="66"/>
  <c r="L3211" i="66"/>
  <c r="K3211" i="66"/>
  <c r="J3211" i="66"/>
  <c r="M3210" i="66"/>
  <c r="L3210" i="66"/>
  <c r="K3210" i="66"/>
  <c r="J3210" i="66"/>
  <c r="M3209" i="66"/>
  <c r="L3209" i="66"/>
  <c r="K3209" i="66"/>
  <c r="J3209" i="66"/>
  <c r="M3208" i="66"/>
  <c r="L3208" i="66"/>
  <c r="K3208" i="66"/>
  <c r="J3208" i="66"/>
  <c r="M3207" i="66"/>
  <c r="L3207" i="66"/>
  <c r="K3207" i="66"/>
  <c r="J3207" i="66"/>
  <c r="M3206" i="66"/>
  <c r="L3206" i="66"/>
  <c r="K3206" i="66"/>
  <c r="J3206" i="66"/>
  <c r="M3205" i="66"/>
  <c r="L3205" i="66"/>
  <c r="K3205" i="66"/>
  <c r="J3205" i="66"/>
  <c r="M3204" i="66"/>
  <c r="L3204" i="66"/>
  <c r="K3204" i="66"/>
  <c r="J3204" i="66"/>
  <c r="M3203" i="66"/>
  <c r="L3203" i="66"/>
  <c r="K3203" i="66"/>
  <c r="J3203" i="66"/>
  <c r="M3202" i="66"/>
  <c r="L3202" i="66"/>
  <c r="K3202" i="66"/>
  <c r="J3202" i="66"/>
  <c r="M3201" i="66"/>
  <c r="L3201" i="66"/>
  <c r="K3201" i="66"/>
  <c r="J3201" i="66"/>
  <c r="M3200" i="66"/>
  <c r="L3200" i="66"/>
  <c r="K3200" i="66"/>
  <c r="J3200" i="66"/>
  <c r="M3199" i="66"/>
  <c r="L3199" i="66"/>
  <c r="K3199" i="66"/>
  <c r="J3199" i="66"/>
  <c r="M3198" i="66"/>
  <c r="L3198" i="66"/>
  <c r="K3198" i="66"/>
  <c r="J3198" i="66"/>
  <c r="M3197" i="66"/>
  <c r="L3197" i="66"/>
  <c r="K3197" i="66"/>
  <c r="J3197" i="66"/>
  <c r="M3196" i="66"/>
  <c r="L3196" i="66"/>
  <c r="K3196" i="66"/>
  <c r="J3196" i="66"/>
  <c r="M3195" i="66"/>
  <c r="L3195" i="66"/>
  <c r="K3195" i="66"/>
  <c r="J3195" i="66"/>
  <c r="M3194" i="66"/>
  <c r="L3194" i="66"/>
  <c r="K3194" i="66"/>
  <c r="J3194" i="66"/>
  <c r="M3193" i="66"/>
  <c r="L3193" i="66"/>
  <c r="K3193" i="66"/>
  <c r="J3193" i="66"/>
  <c r="M3192" i="66"/>
  <c r="L3192" i="66"/>
  <c r="K3192" i="66"/>
  <c r="J3192" i="66"/>
  <c r="M3191" i="66"/>
  <c r="L3191" i="66"/>
  <c r="K3191" i="66"/>
  <c r="J3191" i="66"/>
  <c r="M3190" i="66"/>
  <c r="L3190" i="66"/>
  <c r="K3190" i="66"/>
  <c r="J3190" i="66"/>
  <c r="M3189" i="66"/>
  <c r="L3189" i="66"/>
  <c r="K3189" i="66"/>
  <c r="J3189" i="66"/>
  <c r="M3188" i="66"/>
  <c r="L3188" i="66"/>
  <c r="K3188" i="66"/>
  <c r="J3188" i="66"/>
  <c r="M3187" i="66"/>
  <c r="L3187" i="66"/>
  <c r="K3187" i="66"/>
  <c r="J3187" i="66"/>
  <c r="M3186" i="66"/>
  <c r="L3186" i="66"/>
  <c r="K3186" i="66"/>
  <c r="J3186" i="66"/>
  <c r="M3185" i="66"/>
  <c r="L3185" i="66"/>
  <c r="K3185" i="66"/>
  <c r="J3185" i="66"/>
  <c r="M3184" i="66"/>
  <c r="L3184" i="66"/>
  <c r="K3184" i="66"/>
  <c r="J3184" i="66"/>
  <c r="M3183" i="66"/>
  <c r="L3183" i="66"/>
  <c r="K3183" i="66"/>
  <c r="J3183" i="66"/>
  <c r="M3182" i="66"/>
  <c r="L3182" i="66"/>
  <c r="K3182" i="66"/>
  <c r="J3182" i="66"/>
  <c r="M3181" i="66"/>
  <c r="L3181" i="66"/>
  <c r="K3181" i="66"/>
  <c r="J3181" i="66"/>
  <c r="M3180" i="66"/>
  <c r="L3180" i="66"/>
  <c r="K3180" i="66"/>
  <c r="J3180" i="66"/>
  <c r="M3179" i="66"/>
  <c r="L3179" i="66"/>
  <c r="K3179" i="66"/>
  <c r="J3179" i="66"/>
  <c r="M3178" i="66"/>
  <c r="L3178" i="66"/>
  <c r="K3178" i="66"/>
  <c r="J3178" i="66"/>
  <c r="M3177" i="66"/>
  <c r="L3177" i="66"/>
  <c r="K3177" i="66"/>
  <c r="J3177" i="66"/>
  <c r="M3176" i="66"/>
  <c r="L3176" i="66"/>
  <c r="K3176" i="66"/>
  <c r="J3176" i="66"/>
  <c r="M3175" i="66"/>
  <c r="L3175" i="66"/>
  <c r="K3175" i="66"/>
  <c r="J3175" i="66"/>
  <c r="M3174" i="66"/>
  <c r="L3174" i="66"/>
  <c r="K3174" i="66"/>
  <c r="J3174" i="66"/>
  <c r="M3173" i="66"/>
  <c r="L3173" i="66"/>
  <c r="K3173" i="66"/>
  <c r="J3173" i="66"/>
  <c r="M3172" i="66"/>
  <c r="L3172" i="66"/>
  <c r="K3172" i="66"/>
  <c r="J3172" i="66"/>
  <c r="M3171" i="66"/>
  <c r="L3171" i="66"/>
  <c r="K3171" i="66"/>
  <c r="J3171" i="66"/>
  <c r="M3170" i="66"/>
  <c r="L3170" i="66"/>
  <c r="K3170" i="66"/>
  <c r="J3170" i="66"/>
  <c r="M3169" i="66"/>
  <c r="L3169" i="66"/>
  <c r="K3169" i="66"/>
  <c r="J3169" i="66"/>
  <c r="M3168" i="66"/>
  <c r="L3168" i="66"/>
  <c r="K3168" i="66"/>
  <c r="J3168" i="66"/>
  <c r="M3167" i="66"/>
  <c r="L3167" i="66"/>
  <c r="K3167" i="66"/>
  <c r="J3167" i="66"/>
  <c r="M3166" i="66"/>
  <c r="L3166" i="66"/>
  <c r="K3166" i="66"/>
  <c r="J3166" i="66"/>
  <c r="M3165" i="66"/>
  <c r="L3165" i="66"/>
  <c r="K3165" i="66"/>
  <c r="J3165" i="66"/>
  <c r="M3164" i="66"/>
  <c r="L3164" i="66"/>
  <c r="K3164" i="66"/>
  <c r="J3164" i="66"/>
  <c r="M3163" i="66"/>
  <c r="L3163" i="66"/>
  <c r="K3163" i="66"/>
  <c r="J3163" i="66"/>
  <c r="M3162" i="66"/>
  <c r="L3162" i="66"/>
  <c r="K3162" i="66"/>
  <c r="J3162" i="66"/>
  <c r="M3161" i="66"/>
  <c r="L3161" i="66"/>
  <c r="K3161" i="66"/>
  <c r="J3161" i="66"/>
  <c r="M3160" i="66"/>
  <c r="L3160" i="66"/>
  <c r="K3160" i="66"/>
  <c r="J3160" i="66"/>
  <c r="M3159" i="66"/>
  <c r="L3159" i="66"/>
  <c r="K3159" i="66"/>
  <c r="J3159" i="66"/>
  <c r="M3158" i="66"/>
  <c r="L3158" i="66"/>
  <c r="K3158" i="66"/>
  <c r="J3158" i="66"/>
  <c r="M3157" i="66"/>
  <c r="L3157" i="66"/>
  <c r="K3157" i="66"/>
  <c r="J3157" i="66"/>
  <c r="M3156" i="66"/>
  <c r="L3156" i="66"/>
  <c r="K3156" i="66"/>
  <c r="J3156" i="66"/>
  <c r="M3155" i="66"/>
  <c r="L3155" i="66"/>
  <c r="K3155" i="66"/>
  <c r="J3155" i="66"/>
  <c r="M3154" i="66"/>
  <c r="L3154" i="66"/>
  <c r="K3154" i="66"/>
  <c r="J3154" i="66"/>
  <c r="M3153" i="66"/>
  <c r="L3153" i="66"/>
  <c r="K3153" i="66"/>
  <c r="J3153" i="66"/>
  <c r="M3152" i="66"/>
  <c r="L3152" i="66"/>
  <c r="K3152" i="66"/>
  <c r="J3152" i="66"/>
  <c r="M3151" i="66"/>
  <c r="L3151" i="66"/>
  <c r="K3151" i="66"/>
  <c r="J3151" i="66"/>
  <c r="M3150" i="66"/>
  <c r="L3150" i="66"/>
  <c r="K3150" i="66"/>
  <c r="J3150" i="66"/>
  <c r="M3149" i="66"/>
  <c r="L3149" i="66"/>
  <c r="K3149" i="66"/>
  <c r="J3149" i="66"/>
  <c r="M3148" i="66"/>
  <c r="L3148" i="66"/>
  <c r="K3148" i="66"/>
  <c r="J3148" i="66"/>
  <c r="M3147" i="66"/>
  <c r="L3147" i="66"/>
  <c r="K3147" i="66"/>
  <c r="J3147" i="66"/>
  <c r="M3146" i="66"/>
  <c r="L3146" i="66"/>
  <c r="K3146" i="66"/>
  <c r="J3146" i="66"/>
  <c r="M3145" i="66"/>
  <c r="L3145" i="66"/>
  <c r="K3145" i="66"/>
  <c r="J3145" i="66"/>
  <c r="M3144" i="66"/>
  <c r="L3144" i="66"/>
  <c r="K3144" i="66"/>
  <c r="J3144" i="66"/>
  <c r="M3143" i="66"/>
  <c r="L3143" i="66"/>
  <c r="K3143" i="66"/>
  <c r="J3143" i="66"/>
  <c r="M3142" i="66"/>
  <c r="L3142" i="66"/>
  <c r="K3142" i="66"/>
  <c r="J3142" i="66"/>
  <c r="M3141" i="66"/>
  <c r="L3141" i="66"/>
  <c r="K3141" i="66"/>
  <c r="J3141" i="66"/>
  <c r="M3140" i="66"/>
  <c r="L3140" i="66"/>
  <c r="K3140" i="66"/>
  <c r="J3140" i="66"/>
  <c r="M3139" i="66"/>
  <c r="L3139" i="66"/>
  <c r="K3139" i="66"/>
  <c r="J3139" i="66"/>
  <c r="M3138" i="66"/>
  <c r="L3138" i="66"/>
  <c r="K3138" i="66"/>
  <c r="J3138" i="66"/>
  <c r="M3137" i="66"/>
  <c r="L3137" i="66"/>
  <c r="K3137" i="66"/>
  <c r="J3137" i="66"/>
  <c r="M3136" i="66"/>
  <c r="L3136" i="66"/>
  <c r="K3136" i="66"/>
  <c r="J3136" i="66"/>
  <c r="M3135" i="66"/>
  <c r="L3135" i="66"/>
  <c r="K3135" i="66"/>
  <c r="J3135" i="66"/>
  <c r="M3134" i="66"/>
  <c r="L3134" i="66"/>
  <c r="K3134" i="66"/>
  <c r="J3134" i="66"/>
  <c r="M3133" i="66"/>
  <c r="L3133" i="66"/>
  <c r="K3133" i="66"/>
  <c r="J3133" i="66"/>
  <c r="M3132" i="66"/>
  <c r="L3132" i="66"/>
  <c r="K3132" i="66"/>
  <c r="J3132" i="66"/>
  <c r="M3131" i="66"/>
  <c r="L3131" i="66"/>
  <c r="K3131" i="66"/>
  <c r="J3131" i="66"/>
  <c r="M3130" i="66"/>
  <c r="L3130" i="66"/>
  <c r="K3130" i="66"/>
  <c r="J3130" i="66"/>
  <c r="M3129" i="66"/>
  <c r="L3129" i="66"/>
  <c r="K3129" i="66"/>
  <c r="J3129" i="66"/>
  <c r="M3128" i="66"/>
  <c r="L3128" i="66"/>
  <c r="K3128" i="66"/>
  <c r="J3128" i="66"/>
  <c r="M3127" i="66"/>
  <c r="L3127" i="66"/>
  <c r="K3127" i="66"/>
  <c r="J3127" i="66"/>
  <c r="M3126" i="66"/>
  <c r="L3126" i="66"/>
  <c r="K3126" i="66"/>
  <c r="J3126" i="66"/>
  <c r="M3125" i="66"/>
  <c r="L3125" i="66"/>
  <c r="K3125" i="66"/>
  <c r="J3125" i="66"/>
  <c r="M3124" i="66"/>
  <c r="L3124" i="66"/>
  <c r="K3124" i="66"/>
  <c r="J3124" i="66"/>
  <c r="M3123" i="66"/>
  <c r="L3123" i="66"/>
  <c r="K3123" i="66"/>
  <c r="J3123" i="66"/>
  <c r="M3122" i="66"/>
  <c r="L3122" i="66"/>
  <c r="K3122" i="66"/>
  <c r="J3122" i="66"/>
  <c r="M3121" i="66"/>
  <c r="L3121" i="66"/>
  <c r="K3121" i="66"/>
  <c r="J3121" i="66"/>
  <c r="M3120" i="66"/>
  <c r="L3120" i="66"/>
  <c r="K3120" i="66"/>
  <c r="J3120" i="66"/>
  <c r="M3119" i="66"/>
  <c r="L3119" i="66"/>
  <c r="K3119" i="66"/>
  <c r="J3119" i="66"/>
  <c r="M3118" i="66"/>
  <c r="L3118" i="66"/>
  <c r="K3118" i="66"/>
  <c r="J3118" i="66"/>
  <c r="M3117" i="66"/>
  <c r="L3117" i="66"/>
  <c r="K3117" i="66"/>
  <c r="J3117" i="66"/>
  <c r="M3116" i="66"/>
  <c r="L3116" i="66"/>
  <c r="K3116" i="66"/>
  <c r="J3116" i="66"/>
  <c r="M3115" i="66"/>
  <c r="L3115" i="66"/>
  <c r="K3115" i="66"/>
  <c r="J3115" i="66"/>
  <c r="M3114" i="66"/>
  <c r="L3114" i="66"/>
  <c r="K3114" i="66"/>
  <c r="J3114" i="66"/>
  <c r="M3113" i="66"/>
  <c r="L3113" i="66"/>
  <c r="K3113" i="66"/>
  <c r="J3113" i="66"/>
  <c r="M3112" i="66"/>
  <c r="L3112" i="66"/>
  <c r="K3112" i="66"/>
  <c r="J3112" i="66"/>
  <c r="M3111" i="66"/>
  <c r="L3111" i="66"/>
  <c r="K3111" i="66"/>
  <c r="J3111" i="66"/>
  <c r="M3110" i="66"/>
  <c r="L3110" i="66"/>
  <c r="K3110" i="66"/>
  <c r="J3110" i="66"/>
  <c r="M3109" i="66"/>
  <c r="L3109" i="66"/>
  <c r="K3109" i="66"/>
  <c r="J3109" i="66"/>
  <c r="M3108" i="66"/>
  <c r="L3108" i="66"/>
  <c r="K3108" i="66"/>
  <c r="J3108" i="66"/>
  <c r="M3107" i="66"/>
  <c r="L3107" i="66"/>
  <c r="K3107" i="66"/>
  <c r="J3107" i="66"/>
  <c r="M3106" i="66"/>
  <c r="L3106" i="66"/>
  <c r="K3106" i="66"/>
  <c r="J3106" i="66"/>
  <c r="M3105" i="66"/>
  <c r="L3105" i="66"/>
  <c r="K3105" i="66"/>
  <c r="J3105" i="66"/>
  <c r="M3104" i="66"/>
  <c r="L3104" i="66"/>
  <c r="K3104" i="66"/>
  <c r="J3104" i="66"/>
  <c r="M3103" i="66"/>
  <c r="L3103" i="66"/>
  <c r="K3103" i="66"/>
  <c r="J3103" i="66"/>
  <c r="M3102" i="66"/>
  <c r="L3102" i="66"/>
  <c r="K3102" i="66"/>
  <c r="J3102" i="66"/>
  <c r="M3101" i="66"/>
  <c r="L3101" i="66"/>
  <c r="K3101" i="66"/>
  <c r="J3101" i="66"/>
  <c r="M3100" i="66"/>
  <c r="L3100" i="66"/>
  <c r="K3100" i="66"/>
  <c r="J3100" i="66"/>
  <c r="M3099" i="66"/>
  <c r="L3099" i="66"/>
  <c r="K3099" i="66"/>
  <c r="J3099" i="66"/>
  <c r="M3098" i="66"/>
  <c r="L3098" i="66"/>
  <c r="K3098" i="66"/>
  <c r="J3098" i="66"/>
  <c r="M3097" i="66"/>
  <c r="L3097" i="66"/>
  <c r="K3097" i="66"/>
  <c r="J3097" i="66"/>
  <c r="M3096" i="66"/>
  <c r="L3096" i="66"/>
  <c r="K3096" i="66"/>
  <c r="J3096" i="66"/>
  <c r="M3095" i="66"/>
  <c r="L3095" i="66"/>
  <c r="K3095" i="66"/>
  <c r="J3095" i="66"/>
  <c r="M3094" i="66"/>
  <c r="L3094" i="66"/>
  <c r="K3094" i="66"/>
  <c r="J3094" i="66"/>
  <c r="M3093" i="66"/>
  <c r="L3093" i="66"/>
  <c r="K3093" i="66"/>
  <c r="J3093" i="66"/>
  <c r="M3092" i="66"/>
  <c r="L3092" i="66"/>
  <c r="K3092" i="66"/>
  <c r="J3092" i="66"/>
  <c r="M3091" i="66"/>
  <c r="L3091" i="66"/>
  <c r="K3091" i="66"/>
  <c r="J3091" i="66"/>
  <c r="M3090" i="66"/>
  <c r="L3090" i="66"/>
  <c r="K3090" i="66"/>
  <c r="J3090" i="66"/>
  <c r="M3089" i="66"/>
  <c r="L3089" i="66"/>
  <c r="K3089" i="66"/>
  <c r="J3089" i="66"/>
  <c r="M3088" i="66"/>
  <c r="L3088" i="66"/>
  <c r="K3088" i="66"/>
  <c r="J3088" i="66"/>
  <c r="M3087" i="66"/>
  <c r="L3087" i="66"/>
  <c r="K3087" i="66"/>
  <c r="J3087" i="66"/>
  <c r="M3086" i="66"/>
  <c r="L3086" i="66"/>
  <c r="K3086" i="66"/>
  <c r="J3086" i="66"/>
  <c r="M3085" i="66"/>
  <c r="L3085" i="66"/>
  <c r="K3085" i="66"/>
  <c r="J3085" i="66"/>
  <c r="M3084" i="66"/>
  <c r="L3084" i="66"/>
  <c r="K3084" i="66"/>
  <c r="J3084" i="66"/>
  <c r="M3083" i="66"/>
  <c r="L3083" i="66"/>
  <c r="K3083" i="66"/>
  <c r="J3083" i="66"/>
  <c r="M3082" i="66"/>
  <c r="L3082" i="66"/>
  <c r="K3082" i="66"/>
  <c r="J3082" i="66"/>
  <c r="M3081" i="66"/>
  <c r="L3081" i="66"/>
  <c r="K3081" i="66"/>
  <c r="J3081" i="66"/>
  <c r="M3080" i="66"/>
  <c r="L3080" i="66"/>
  <c r="K3080" i="66"/>
  <c r="J3080" i="66"/>
  <c r="M3079" i="66"/>
  <c r="L3079" i="66"/>
  <c r="K3079" i="66"/>
  <c r="J3079" i="66"/>
  <c r="M3078" i="66"/>
  <c r="L3078" i="66"/>
  <c r="K3078" i="66"/>
  <c r="J3078" i="66"/>
  <c r="M3077" i="66"/>
  <c r="L3077" i="66"/>
  <c r="K3077" i="66"/>
  <c r="J3077" i="66"/>
  <c r="M3076" i="66"/>
  <c r="L3076" i="66"/>
  <c r="K3076" i="66"/>
  <c r="J3076" i="66"/>
  <c r="M3075" i="66"/>
  <c r="L3075" i="66"/>
  <c r="K3075" i="66"/>
  <c r="J3075" i="66"/>
  <c r="M3074" i="66"/>
  <c r="L3074" i="66"/>
  <c r="K3074" i="66"/>
  <c r="J3074" i="66"/>
  <c r="M3073" i="66"/>
  <c r="L3073" i="66"/>
  <c r="K3073" i="66"/>
  <c r="J3073" i="66"/>
  <c r="M3072" i="66"/>
  <c r="L3072" i="66"/>
  <c r="K3072" i="66"/>
  <c r="J3072" i="66"/>
  <c r="M3071" i="66"/>
  <c r="L3071" i="66"/>
  <c r="K3071" i="66"/>
  <c r="J3071" i="66"/>
  <c r="M3070" i="66"/>
  <c r="L3070" i="66"/>
  <c r="K3070" i="66"/>
  <c r="J3070" i="66"/>
  <c r="M3069" i="66"/>
  <c r="L3069" i="66"/>
  <c r="K3069" i="66"/>
  <c r="J3069" i="66"/>
  <c r="M3068" i="66"/>
  <c r="L3068" i="66"/>
  <c r="K3068" i="66"/>
  <c r="J3068" i="66"/>
  <c r="M3067" i="66"/>
  <c r="L3067" i="66"/>
  <c r="K3067" i="66"/>
  <c r="J3067" i="66"/>
  <c r="M3066" i="66"/>
  <c r="L3066" i="66"/>
  <c r="K3066" i="66"/>
  <c r="J3066" i="66"/>
  <c r="M3065" i="66"/>
  <c r="L3065" i="66"/>
  <c r="K3065" i="66"/>
  <c r="J3065" i="66"/>
  <c r="M3064" i="66"/>
  <c r="L3064" i="66"/>
  <c r="K3064" i="66"/>
  <c r="J3064" i="66"/>
  <c r="M3063" i="66"/>
  <c r="L3063" i="66"/>
  <c r="K3063" i="66"/>
  <c r="J3063" i="66"/>
  <c r="M3062" i="66"/>
  <c r="L3062" i="66"/>
  <c r="K3062" i="66"/>
  <c r="J3062" i="66"/>
  <c r="M3061" i="66"/>
  <c r="L3061" i="66"/>
  <c r="K3061" i="66"/>
  <c r="J3061" i="66"/>
  <c r="M3060" i="66"/>
  <c r="L3060" i="66"/>
  <c r="K3060" i="66"/>
  <c r="J3060" i="66"/>
  <c r="M3059" i="66"/>
  <c r="L3059" i="66"/>
  <c r="K3059" i="66"/>
  <c r="J3059" i="66"/>
  <c r="M3058" i="66"/>
  <c r="L3058" i="66"/>
  <c r="K3058" i="66"/>
  <c r="J3058" i="66"/>
  <c r="M3057" i="66"/>
  <c r="L3057" i="66"/>
  <c r="K3057" i="66"/>
  <c r="J3057" i="66"/>
  <c r="M3056" i="66"/>
  <c r="L3056" i="66"/>
  <c r="K3056" i="66"/>
  <c r="J3056" i="66"/>
  <c r="M3055" i="66"/>
  <c r="L3055" i="66"/>
  <c r="K3055" i="66"/>
  <c r="J3055" i="66"/>
  <c r="M3054" i="66"/>
  <c r="L3054" i="66"/>
  <c r="K3054" i="66"/>
  <c r="J3054" i="66"/>
  <c r="M3053" i="66"/>
  <c r="L3053" i="66"/>
  <c r="K3053" i="66"/>
  <c r="J3053" i="66"/>
  <c r="M3052" i="66"/>
  <c r="L3052" i="66"/>
  <c r="K3052" i="66"/>
  <c r="J3052" i="66"/>
  <c r="M3051" i="66"/>
  <c r="L3051" i="66"/>
  <c r="K3051" i="66"/>
  <c r="J3051" i="66"/>
  <c r="M3050" i="66"/>
  <c r="L3050" i="66"/>
  <c r="K3050" i="66"/>
  <c r="J3050" i="66"/>
  <c r="M3049" i="66"/>
  <c r="L3049" i="66"/>
  <c r="K3049" i="66"/>
  <c r="J3049" i="66"/>
  <c r="M3048" i="66"/>
  <c r="L3048" i="66"/>
  <c r="K3048" i="66"/>
  <c r="J3048" i="66"/>
  <c r="M3047" i="66"/>
  <c r="L3047" i="66"/>
  <c r="K3047" i="66"/>
  <c r="J3047" i="66"/>
  <c r="M3046" i="66"/>
  <c r="L3046" i="66"/>
  <c r="K3046" i="66"/>
  <c r="J3046" i="66"/>
  <c r="M3045" i="66"/>
  <c r="L3045" i="66"/>
  <c r="K3045" i="66"/>
  <c r="J3045" i="66"/>
  <c r="M3044" i="66"/>
  <c r="L3044" i="66"/>
  <c r="K3044" i="66"/>
  <c r="J3044" i="66"/>
  <c r="M3043" i="66"/>
  <c r="L3043" i="66"/>
  <c r="K3043" i="66"/>
  <c r="J3043" i="66"/>
  <c r="M3042" i="66"/>
  <c r="L3042" i="66"/>
  <c r="K3042" i="66"/>
  <c r="J3042" i="66"/>
  <c r="M3041" i="66"/>
  <c r="L3041" i="66"/>
  <c r="K3041" i="66"/>
  <c r="J3041" i="66"/>
  <c r="M3040" i="66"/>
  <c r="L3040" i="66"/>
  <c r="K3040" i="66"/>
  <c r="J3040" i="66"/>
  <c r="M3039" i="66"/>
  <c r="L3039" i="66"/>
  <c r="K3039" i="66"/>
  <c r="J3039" i="66"/>
  <c r="M3038" i="66"/>
  <c r="L3038" i="66"/>
  <c r="K3038" i="66"/>
  <c r="J3038" i="66"/>
  <c r="M3037" i="66"/>
  <c r="L3037" i="66"/>
  <c r="K3037" i="66"/>
  <c r="J3037" i="66"/>
  <c r="M3036" i="66"/>
  <c r="L3036" i="66"/>
  <c r="K3036" i="66"/>
  <c r="J3036" i="66"/>
  <c r="M3035" i="66"/>
  <c r="L3035" i="66"/>
  <c r="K3035" i="66"/>
  <c r="J3035" i="66"/>
  <c r="M3034" i="66"/>
  <c r="L3034" i="66"/>
  <c r="K3034" i="66"/>
  <c r="J3034" i="66"/>
  <c r="M3033" i="66"/>
  <c r="L3033" i="66"/>
  <c r="K3033" i="66"/>
  <c r="J3033" i="66"/>
  <c r="M3032" i="66"/>
  <c r="L3032" i="66"/>
  <c r="K3032" i="66"/>
  <c r="J3032" i="66"/>
  <c r="M3031" i="66"/>
  <c r="L3031" i="66"/>
  <c r="K3031" i="66"/>
  <c r="J3031" i="66"/>
  <c r="M3030" i="66"/>
  <c r="L3030" i="66"/>
  <c r="K3030" i="66"/>
  <c r="J3030" i="66"/>
  <c r="M3029" i="66"/>
  <c r="L3029" i="66"/>
  <c r="K3029" i="66"/>
  <c r="J3029" i="66"/>
  <c r="M3028" i="66"/>
  <c r="L3028" i="66"/>
  <c r="K3028" i="66"/>
  <c r="J3028" i="66"/>
  <c r="M3027" i="66"/>
  <c r="L3027" i="66"/>
  <c r="K3027" i="66"/>
  <c r="J3027" i="66"/>
  <c r="M3026" i="66"/>
  <c r="L3026" i="66"/>
  <c r="K3026" i="66"/>
  <c r="J3026" i="66"/>
  <c r="M3025" i="66"/>
  <c r="L3025" i="66"/>
  <c r="K3025" i="66"/>
  <c r="J3025" i="66"/>
  <c r="M3024" i="66"/>
  <c r="L3024" i="66"/>
  <c r="K3024" i="66"/>
  <c r="J3024" i="66"/>
  <c r="M3023" i="66"/>
  <c r="L3023" i="66"/>
  <c r="K3023" i="66"/>
  <c r="J3023" i="66"/>
  <c r="M3022" i="66"/>
  <c r="L3022" i="66"/>
  <c r="K3022" i="66"/>
  <c r="J3022" i="66"/>
  <c r="M3021" i="66"/>
  <c r="L3021" i="66"/>
  <c r="K3021" i="66"/>
  <c r="J3021" i="66"/>
  <c r="M3020" i="66"/>
  <c r="L3020" i="66"/>
  <c r="K3020" i="66"/>
  <c r="J3020" i="66"/>
  <c r="M3019" i="66"/>
  <c r="L3019" i="66"/>
  <c r="K3019" i="66"/>
  <c r="J3019" i="66"/>
  <c r="M3018" i="66"/>
  <c r="L3018" i="66"/>
  <c r="K3018" i="66"/>
  <c r="J3018" i="66"/>
  <c r="M3017" i="66"/>
  <c r="L3017" i="66"/>
  <c r="K3017" i="66"/>
  <c r="J3017" i="66"/>
  <c r="M3016" i="66"/>
  <c r="L3016" i="66"/>
  <c r="K3016" i="66"/>
  <c r="J3016" i="66"/>
  <c r="M3015" i="66"/>
  <c r="L3015" i="66"/>
  <c r="K3015" i="66"/>
  <c r="J3015" i="66"/>
  <c r="M3014" i="66"/>
  <c r="L3014" i="66"/>
  <c r="K3014" i="66"/>
  <c r="J3014" i="66"/>
  <c r="M3013" i="66"/>
  <c r="L3013" i="66"/>
  <c r="K3013" i="66"/>
  <c r="J3013" i="66"/>
  <c r="M3012" i="66"/>
  <c r="L3012" i="66"/>
  <c r="K3012" i="66"/>
  <c r="J3012" i="66"/>
  <c r="M3011" i="66"/>
  <c r="L3011" i="66"/>
  <c r="K3011" i="66"/>
  <c r="J3011" i="66"/>
  <c r="M3010" i="66"/>
  <c r="L3010" i="66"/>
  <c r="K3010" i="66"/>
  <c r="J3010" i="66"/>
  <c r="M3009" i="66"/>
  <c r="L3009" i="66"/>
  <c r="K3009" i="66"/>
  <c r="J3009" i="66"/>
  <c r="M3008" i="66"/>
  <c r="L3008" i="66"/>
  <c r="K3008" i="66"/>
  <c r="J3008" i="66"/>
  <c r="M3007" i="66"/>
  <c r="L3007" i="66"/>
  <c r="K3007" i="66"/>
  <c r="J3007" i="66"/>
  <c r="M3006" i="66"/>
  <c r="L3006" i="66"/>
  <c r="K3006" i="66"/>
  <c r="J3006" i="66"/>
  <c r="M3005" i="66"/>
  <c r="L3005" i="66"/>
  <c r="K3005" i="66"/>
  <c r="J3005" i="66"/>
  <c r="M3004" i="66"/>
  <c r="L3004" i="66"/>
  <c r="K3004" i="66"/>
  <c r="J3004" i="66"/>
  <c r="M3003" i="66"/>
  <c r="L3003" i="66"/>
  <c r="K3003" i="66"/>
  <c r="J3003" i="66"/>
  <c r="M3002" i="66"/>
  <c r="L3002" i="66"/>
  <c r="K3002" i="66"/>
  <c r="J3002" i="66"/>
  <c r="M3001" i="66"/>
  <c r="L3001" i="66"/>
  <c r="K3001" i="66"/>
  <c r="J3001" i="66"/>
  <c r="M3000" i="66"/>
  <c r="L3000" i="66"/>
  <c r="K3000" i="66"/>
  <c r="J3000" i="66"/>
  <c r="M2999" i="66"/>
  <c r="L2999" i="66"/>
  <c r="K2999" i="66"/>
  <c r="J2999" i="66"/>
  <c r="M2998" i="66"/>
  <c r="L2998" i="66"/>
  <c r="K2998" i="66"/>
  <c r="J2998" i="66"/>
  <c r="M2997" i="66"/>
  <c r="L2997" i="66"/>
  <c r="K2997" i="66"/>
  <c r="J2997" i="66"/>
  <c r="M2996" i="66"/>
  <c r="L2996" i="66"/>
  <c r="K2996" i="66"/>
  <c r="J2996" i="66"/>
  <c r="M2995" i="66"/>
  <c r="L2995" i="66"/>
  <c r="K2995" i="66"/>
  <c r="J2995" i="66"/>
  <c r="M2994" i="66"/>
  <c r="L2994" i="66"/>
  <c r="K2994" i="66"/>
  <c r="J2994" i="66"/>
  <c r="M2993" i="66"/>
  <c r="L2993" i="66"/>
  <c r="K2993" i="66"/>
  <c r="J2993" i="66"/>
  <c r="M2992" i="66"/>
  <c r="L2992" i="66"/>
  <c r="K2992" i="66"/>
  <c r="J2992" i="66"/>
  <c r="M2991" i="66"/>
  <c r="L2991" i="66"/>
  <c r="K2991" i="66"/>
  <c r="J2991" i="66"/>
  <c r="M2990" i="66"/>
  <c r="L2990" i="66"/>
  <c r="K2990" i="66"/>
  <c r="J2990" i="66"/>
  <c r="M2989" i="66"/>
  <c r="L2989" i="66"/>
  <c r="K2989" i="66"/>
  <c r="J2989" i="66"/>
  <c r="M2988" i="66"/>
  <c r="L2988" i="66"/>
  <c r="K2988" i="66"/>
  <c r="J2988" i="66"/>
  <c r="M2987" i="66"/>
  <c r="L2987" i="66"/>
  <c r="K2987" i="66"/>
  <c r="J2987" i="66"/>
  <c r="M2986" i="66"/>
  <c r="L2986" i="66"/>
  <c r="K2986" i="66"/>
  <c r="J2986" i="66"/>
  <c r="M2985" i="66"/>
  <c r="L2985" i="66"/>
  <c r="K2985" i="66"/>
  <c r="J2985" i="66"/>
  <c r="M2984" i="66"/>
  <c r="L2984" i="66"/>
  <c r="K2984" i="66"/>
  <c r="J2984" i="66"/>
  <c r="M2983" i="66"/>
  <c r="L2983" i="66"/>
  <c r="K2983" i="66"/>
  <c r="J2983" i="66"/>
  <c r="M2982" i="66"/>
  <c r="L2982" i="66"/>
  <c r="K2982" i="66"/>
  <c r="J2982" i="66"/>
  <c r="M2981" i="66"/>
  <c r="L2981" i="66"/>
  <c r="K2981" i="66"/>
  <c r="J2981" i="66"/>
  <c r="M2980" i="66"/>
  <c r="L2980" i="66"/>
  <c r="K2980" i="66"/>
  <c r="J2980" i="66"/>
  <c r="M2979" i="66"/>
  <c r="L2979" i="66"/>
  <c r="K2979" i="66"/>
  <c r="J2979" i="66"/>
  <c r="M2978" i="66"/>
  <c r="L2978" i="66"/>
  <c r="K2978" i="66"/>
  <c r="J2978" i="66"/>
  <c r="M2977" i="66"/>
  <c r="L2977" i="66"/>
  <c r="K2977" i="66"/>
  <c r="J2977" i="66"/>
  <c r="M2976" i="66"/>
  <c r="L2976" i="66"/>
  <c r="K2976" i="66"/>
  <c r="J2976" i="66"/>
  <c r="M2975" i="66"/>
  <c r="L2975" i="66"/>
  <c r="K2975" i="66"/>
  <c r="J2975" i="66"/>
  <c r="M2974" i="66"/>
  <c r="L2974" i="66"/>
  <c r="K2974" i="66"/>
  <c r="J2974" i="66"/>
  <c r="M2973" i="66"/>
  <c r="L2973" i="66"/>
  <c r="K2973" i="66"/>
  <c r="J2973" i="66"/>
  <c r="M2972" i="66"/>
  <c r="L2972" i="66"/>
  <c r="K2972" i="66"/>
  <c r="J2972" i="66"/>
  <c r="M2971" i="66"/>
  <c r="L2971" i="66"/>
  <c r="K2971" i="66"/>
  <c r="J2971" i="66"/>
  <c r="M2970" i="66"/>
  <c r="L2970" i="66"/>
  <c r="K2970" i="66"/>
  <c r="J2970" i="66"/>
  <c r="M2969" i="66"/>
  <c r="L2969" i="66"/>
  <c r="K2969" i="66"/>
  <c r="J2969" i="66"/>
  <c r="M2968" i="66"/>
  <c r="L2968" i="66"/>
  <c r="K2968" i="66"/>
  <c r="J2968" i="66"/>
  <c r="M2967" i="66"/>
  <c r="L2967" i="66"/>
  <c r="K2967" i="66"/>
  <c r="J2967" i="66"/>
  <c r="M2966" i="66"/>
  <c r="L2966" i="66"/>
  <c r="K2966" i="66"/>
  <c r="J2966" i="66"/>
  <c r="M2965" i="66"/>
  <c r="L2965" i="66"/>
  <c r="K2965" i="66"/>
  <c r="J2965" i="66"/>
  <c r="M2964" i="66"/>
  <c r="L2964" i="66"/>
  <c r="K2964" i="66"/>
  <c r="J2964" i="66"/>
  <c r="M2963" i="66"/>
  <c r="L2963" i="66"/>
  <c r="K2963" i="66"/>
  <c r="J2963" i="66"/>
  <c r="M2962" i="66"/>
  <c r="L2962" i="66"/>
  <c r="K2962" i="66"/>
  <c r="J2962" i="66"/>
  <c r="M2961" i="66"/>
  <c r="L2961" i="66"/>
  <c r="K2961" i="66"/>
  <c r="J2961" i="66"/>
  <c r="M2960" i="66"/>
  <c r="L2960" i="66"/>
  <c r="K2960" i="66"/>
  <c r="J2960" i="66"/>
  <c r="M2959" i="66"/>
  <c r="L2959" i="66"/>
  <c r="K2959" i="66"/>
  <c r="J2959" i="66"/>
  <c r="M2958" i="66"/>
  <c r="L2958" i="66"/>
  <c r="K2958" i="66"/>
  <c r="J2958" i="66"/>
  <c r="M2957" i="66"/>
  <c r="L2957" i="66"/>
  <c r="K2957" i="66"/>
  <c r="J2957" i="66"/>
  <c r="M2956" i="66"/>
  <c r="L2956" i="66"/>
  <c r="K2956" i="66"/>
  <c r="J2956" i="66"/>
  <c r="M2955" i="66"/>
  <c r="L2955" i="66"/>
  <c r="K2955" i="66"/>
  <c r="J2955" i="66"/>
  <c r="M2954" i="66"/>
  <c r="L2954" i="66"/>
  <c r="K2954" i="66"/>
  <c r="J2954" i="66"/>
  <c r="M2953" i="66"/>
  <c r="L2953" i="66"/>
  <c r="K2953" i="66"/>
  <c r="J2953" i="66"/>
  <c r="M2952" i="66"/>
  <c r="L2952" i="66"/>
  <c r="K2952" i="66"/>
  <c r="J2952" i="66"/>
  <c r="M2951" i="66"/>
  <c r="L2951" i="66"/>
  <c r="K2951" i="66"/>
  <c r="J2951" i="66"/>
  <c r="M2950" i="66"/>
  <c r="L2950" i="66"/>
  <c r="K2950" i="66"/>
  <c r="J2950" i="66"/>
  <c r="M2949" i="66"/>
  <c r="L2949" i="66"/>
  <c r="K2949" i="66"/>
  <c r="J2949" i="66"/>
  <c r="M2948" i="66"/>
  <c r="L2948" i="66"/>
  <c r="K2948" i="66"/>
  <c r="J2948" i="66"/>
  <c r="M2947" i="66"/>
  <c r="L2947" i="66"/>
  <c r="K2947" i="66"/>
  <c r="J2947" i="66"/>
  <c r="M2946" i="66"/>
  <c r="L2946" i="66"/>
  <c r="K2946" i="66"/>
  <c r="J2946" i="66"/>
  <c r="M2945" i="66"/>
  <c r="L2945" i="66"/>
  <c r="K2945" i="66"/>
  <c r="J2945" i="66"/>
  <c r="M2944" i="66"/>
  <c r="L2944" i="66"/>
  <c r="K2944" i="66"/>
  <c r="J2944" i="66"/>
  <c r="M2943" i="66"/>
  <c r="L2943" i="66"/>
  <c r="K2943" i="66"/>
  <c r="J2943" i="66"/>
  <c r="M2942" i="66"/>
  <c r="L2942" i="66"/>
  <c r="K2942" i="66"/>
  <c r="J2942" i="66"/>
  <c r="M2941" i="66"/>
  <c r="L2941" i="66"/>
  <c r="K2941" i="66"/>
  <c r="J2941" i="66"/>
  <c r="M2940" i="66"/>
  <c r="L2940" i="66"/>
  <c r="K2940" i="66"/>
  <c r="J2940" i="66"/>
  <c r="M2939" i="66"/>
  <c r="L2939" i="66"/>
  <c r="K2939" i="66"/>
  <c r="J2939" i="66"/>
  <c r="M2938" i="66"/>
  <c r="L2938" i="66"/>
  <c r="K2938" i="66"/>
  <c r="J2938" i="66"/>
  <c r="M2937" i="66"/>
  <c r="L2937" i="66"/>
  <c r="K2937" i="66"/>
  <c r="J2937" i="66"/>
  <c r="M2936" i="66"/>
  <c r="L2936" i="66"/>
  <c r="K2936" i="66"/>
  <c r="J2936" i="66"/>
  <c r="M2935" i="66"/>
  <c r="L2935" i="66"/>
  <c r="K2935" i="66"/>
  <c r="J2935" i="66"/>
  <c r="M2934" i="66"/>
  <c r="L2934" i="66"/>
  <c r="K2934" i="66"/>
  <c r="J2934" i="66"/>
  <c r="M2933" i="66"/>
  <c r="L2933" i="66"/>
  <c r="K2933" i="66"/>
  <c r="J2933" i="66"/>
  <c r="M2932" i="66"/>
  <c r="L2932" i="66"/>
  <c r="K2932" i="66"/>
  <c r="J2932" i="66"/>
  <c r="M2931" i="66"/>
  <c r="L2931" i="66"/>
  <c r="K2931" i="66"/>
  <c r="J2931" i="66"/>
  <c r="M2930" i="66"/>
  <c r="L2930" i="66"/>
  <c r="K2930" i="66"/>
  <c r="J2930" i="66"/>
  <c r="M2929" i="66"/>
  <c r="L2929" i="66"/>
  <c r="K2929" i="66"/>
  <c r="J2929" i="66"/>
  <c r="M2928" i="66"/>
  <c r="L2928" i="66"/>
  <c r="K2928" i="66"/>
  <c r="J2928" i="66"/>
  <c r="M2927" i="66"/>
  <c r="L2927" i="66"/>
  <c r="K2927" i="66"/>
  <c r="J2927" i="66"/>
  <c r="M2926" i="66"/>
  <c r="L2926" i="66"/>
  <c r="K2926" i="66"/>
  <c r="J2926" i="66"/>
  <c r="M2925" i="66"/>
  <c r="L2925" i="66"/>
  <c r="K2925" i="66"/>
  <c r="J2925" i="66"/>
  <c r="M2924" i="66"/>
  <c r="L2924" i="66"/>
  <c r="K2924" i="66"/>
  <c r="J2924" i="66"/>
  <c r="M2923" i="66"/>
  <c r="L2923" i="66"/>
  <c r="K2923" i="66"/>
  <c r="J2923" i="66"/>
  <c r="M2922" i="66"/>
  <c r="L2922" i="66"/>
  <c r="K2922" i="66"/>
  <c r="J2922" i="66"/>
  <c r="M2921" i="66"/>
  <c r="L2921" i="66"/>
  <c r="K2921" i="66"/>
  <c r="J2921" i="66"/>
  <c r="M2920" i="66"/>
  <c r="L2920" i="66"/>
  <c r="K2920" i="66"/>
  <c r="J2920" i="66"/>
  <c r="M2919" i="66"/>
  <c r="L2919" i="66"/>
  <c r="K2919" i="66"/>
  <c r="J2919" i="66"/>
  <c r="M2918" i="66"/>
  <c r="L2918" i="66"/>
  <c r="K2918" i="66"/>
  <c r="J2918" i="66"/>
  <c r="M2917" i="66"/>
  <c r="L2917" i="66"/>
  <c r="K2917" i="66"/>
  <c r="J2917" i="66"/>
  <c r="M2916" i="66"/>
  <c r="L2916" i="66"/>
  <c r="K2916" i="66"/>
  <c r="J2916" i="66"/>
  <c r="M2915" i="66"/>
  <c r="L2915" i="66"/>
  <c r="K2915" i="66"/>
  <c r="J2915" i="66"/>
  <c r="M2914" i="66"/>
  <c r="L2914" i="66"/>
  <c r="K2914" i="66"/>
  <c r="J2914" i="66"/>
  <c r="M2913" i="66"/>
  <c r="L2913" i="66"/>
  <c r="K2913" i="66"/>
  <c r="J2913" i="66"/>
  <c r="M2912" i="66"/>
  <c r="L2912" i="66"/>
  <c r="K2912" i="66"/>
  <c r="J2912" i="66"/>
  <c r="M2911" i="66"/>
  <c r="L2911" i="66"/>
  <c r="K2911" i="66"/>
  <c r="J2911" i="66"/>
  <c r="M2910" i="66"/>
  <c r="L2910" i="66"/>
  <c r="K2910" i="66"/>
  <c r="J2910" i="66"/>
  <c r="M2909" i="66"/>
  <c r="L2909" i="66"/>
  <c r="K2909" i="66"/>
  <c r="J2909" i="66"/>
  <c r="M2908" i="66"/>
  <c r="L2908" i="66"/>
  <c r="K2908" i="66"/>
  <c r="J2908" i="66"/>
  <c r="M2907" i="66"/>
  <c r="L2907" i="66"/>
  <c r="K2907" i="66"/>
  <c r="J2907" i="66"/>
  <c r="M2906" i="66"/>
  <c r="L2906" i="66"/>
  <c r="K2906" i="66"/>
  <c r="J2906" i="66"/>
  <c r="M2905" i="66"/>
  <c r="L2905" i="66"/>
  <c r="K2905" i="66"/>
  <c r="J2905" i="66"/>
  <c r="M2904" i="66"/>
  <c r="L2904" i="66"/>
  <c r="K2904" i="66"/>
  <c r="J2904" i="66"/>
  <c r="M2903" i="66"/>
  <c r="L2903" i="66"/>
  <c r="K2903" i="66"/>
  <c r="J2903" i="66"/>
  <c r="M2902" i="66"/>
  <c r="L2902" i="66"/>
  <c r="K2902" i="66"/>
  <c r="J2902" i="66"/>
  <c r="M2901" i="66"/>
  <c r="L2901" i="66"/>
  <c r="K2901" i="66"/>
  <c r="J2901" i="66"/>
  <c r="M2900" i="66"/>
  <c r="L2900" i="66"/>
  <c r="K2900" i="66"/>
  <c r="J2900" i="66"/>
  <c r="M2899" i="66"/>
  <c r="L2899" i="66"/>
  <c r="K2899" i="66"/>
  <c r="J2899" i="66"/>
  <c r="M2898" i="66"/>
  <c r="L2898" i="66"/>
  <c r="K2898" i="66"/>
  <c r="J2898" i="66"/>
  <c r="M2897" i="66"/>
  <c r="L2897" i="66"/>
  <c r="K2897" i="66"/>
  <c r="J2897" i="66"/>
  <c r="M2896" i="66"/>
  <c r="L2896" i="66"/>
  <c r="K2896" i="66"/>
  <c r="J2896" i="66"/>
  <c r="M2895" i="66"/>
  <c r="L2895" i="66"/>
  <c r="K2895" i="66"/>
  <c r="J2895" i="66"/>
  <c r="M2894" i="66"/>
  <c r="L2894" i="66"/>
  <c r="K2894" i="66"/>
  <c r="J2894" i="66"/>
  <c r="M2893" i="66"/>
  <c r="L2893" i="66"/>
  <c r="K2893" i="66"/>
  <c r="J2893" i="66"/>
  <c r="M2892" i="66"/>
  <c r="L2892" i="66"/>
  <c r="K2892" i="66"/>
  <c r="J2892" i="66"/>
  <c r="M2891" i="66"/>
  <c r="L2891" i="66"/>
  <c r="K2891" i="66"/>
  <c r="J2891" i="66"/>
  <c r="M2890" i="66"/>
  <c r="L2890" i="66"/>
  <c r="K2890" i="66"/>
  <c r="J2890" i="66"/>
  <c r="M2889" i="66"/>
  <c r="L2889" i="66"/>
  <c r="K2889" i="66"/>
  <c r="J2889" i="66"/>
  <c r="M2888" i="66"/>
  <c r="L2888" i="66"/>
  <c r="K2888" i="66"/>
  <c r="J2888" i="66"/>
  <c r="M2887" i="66"/>
  <c r="L2887" i="66"/>
  <c r="K2887" i="66"/>
  <c r="J2887" i="66"/>
  <c r="M2886" i="66"/>
  <c r="L2886" i="66"/>
  <c r="K2886" i="66"/>
  <c r="J2886" i="66"/>
  <c r="M2885" i="66"/>
  <c r="L2885" i="66"/>
  <c r="K2885" i="66"/>
  <c r="J2885" i="66"/>
  <c r="M2884" i="66"/>
  <c r="L2884" i="66"/>
  <c r="K2884" i="66"/>
  <c r="J2884" i="66"/>
  <c r="M2883" i="66"/>
  <c r="L2883" i="66"/>
  <c r="K2883" i="66"/>
  <c r="J2883" i="66"/>
  <c r="M2882" i="66"/>
  <c r="L2882" i="66"/>
  <c r="K2882" i="66"/>
  <c r="J2882" i="66"/>
  <c r="M2881" i="66"/>
  <c r="L2881" i="66"/>
  <c r="K2881" i="66"/>
  <c r="J2881" i="66"/>
  <c r="M2880" i="66"/>
  <c r="L2880" i="66"/>
  <c r="K2880" i="66"/>
  <c r="J2880" i="66"/>
  <c r="M2879" i="66"/>
  <c r="L2879" i="66"/>
  <c r="K2879" i="66"/>
  <c r="J2879" i="66"/>
  <c r="M2878" i="66"/>
  <c r="L2878" i="66"/>
  <c r="K2878" i="66"/>
  <c r="J2878" i="66"/>
  <c r="M2877" i="66"/>
  <c r="L2877" i="66"/>
  <c r="K2877" i="66"/>
  <c r="J2877" i="66"/>
  <c r="M2876" i="66"/>
  <c r="L2876" i="66"/>
  <c r="K2876" i="66"/>
  <c r="J2876" i="66"/>
  <c r="M2875" i="66"/>
  <c r="L2875" i="66"/>
  <c r="K2875" i="66"/>
  <c r="J2875" i="66"/>
  <c r="M2874" i="66"/>
  <c r="L2874" i="66"/>
  <c r="K2874" i="66"/>
  <c r="J2874" i="66"/>
  <c r="M2873" i="66"/>
  <c r="L2873" i="66"/>
  <c r="K2873" i="66"/>
  <c r="J2873" i="66"/>
  <c r="M2872" i="66"/>
  <c r="L2872" i="66"/>
  <c r="K2872" i="66"/>
  <c r="J2872" i="66"/>
  <c r="M2871" i="66"/>
  <c r="L2871" i="66"/>
  <c r="K2871" i="66"/>
  <c r="J2871" i="66"/>
  <c r="M2870" i="66"/>
  <c r="L2870" i="66"/>
  <c r="K2870" i="66"/>
  <c r="J2870" i="66"/>
  <c r="M2869" i="66"/>
  <c r="L2869" i="66"/>
  <c r="K2869" i="66"/>
  <c r="J2869" i="66"/>
  <c r="M2868" i="66"/>
  <c r="L2868" i="66"/>
  <c r="K2868" i="66"/>
  <c r="J2868" i="66"/>
  <c r="M2867" i="66"/>
  <c r="L2867" i="66"/>
  <c r="K2867" i="66"/>
  <c r="J2867" i="66"/>
  <c r="M2866" i="66"/>
  <c r="L2866" i="66"/>
  <c r="K2866" i="66"/>
  <c r="J2866" i="66"/>
  <c r="M2865" i="66"/>
  <c r="L2865" i="66"/>
  <c r="K2865" i="66"/>
  <c r="J2865" i="66"/>
  <c r="M2864" i="66"/>
  <c r="L2864" i="66"/>
  <c r="K2864" i="66"/>
  <c r="J2864" i="66"/>
  <c r="M2863" i="66"/>
  <c r="L2863" i="66"/>
  <c r="K2863" i="66"/>
  <c r="J2863" i="66"/>
  <c r="M2862" i="66"/>
  <c r="L2862" i="66"/>
  <c r="K2862" i="66"/>
  <c r="J2862" i="66"/>
  <c r="M2861" i="66"/>
  <c r="L2861" i="66"/>
  <c r="K2861" i="66"/>
  <c r="J2861" i="66"/>
  <c r="M2860" i="66"/>
  <c r="L2860" i="66"/>
  <c r="K2860" i="66"/>
  <c r="J2860" i="66"/>
  <c r="M2859" i="66"/>
  <c r="L2859" i="66"/>
  <c r="K2859" i="66"/>
  <c r="J2859" i="66"/>
  <c r="M2858" i="66"/>
  <c r="L2858" i="66"/>
  <c r="K2858" i="66"/>
  <c r="J2858" i="66"/>
  <c r="M2857" i="66"/>
  <c r="L2857" i="66"/>
  <c r="K2857" i="66"/>
  <c r="J2857" i="66"/>
  <c r="M2856" i="66"/>
  <c r="L2856" i="66"/>
  <c r="K2856" i="66"/>
  <c r="J2856" i="66"/>
  <c r="M2855" i="66"/>
  <c r="L2855" i="66"/>
  <c r="K2855" i="66"/>
  <c r="J2855" i="66"/>
  <c r="M2854" i="66"/>
  <c r="L2854" i="66"/>
  <c r="K2854" i="66"/>
  <c r="J2854" i="66"/>
  <c r="M2853" i="66"/>
  <c r="L2853" i="66"/>
  <c r="K2853" i="66"/>
  <c r="J2853" i="66"/>
  <c r="M2852" i="66"/>
  <c r="L2852" i="66"/>
  <c r="K2852" i="66"/>
  <c r="J2852" i="66"/>
  <c r="M2851" i="66"/>
  <c r="L2851" i="66"/>
  <c r="K2851" i="66"/>
  <c r="J2851" i="66"/>
  <c r="M2850" i="66"/>
  <c r="L2850" i="66"/>
  <c r="K2850" i="66"/>
  <c r="J2850" i="66"/>
  <c r="M2849" i="66"/>
  <c r="L2849" i="66"/>
  <c r="K2849" i="66"/>
  <c r="J2849" i="66"/>
  <c r="M2848" i="66"/>
  <c r="L2848" i="66"/>
  <c r="K2848" i="66"/>
  <c r="J2848" i="66"/>
  <c r="M2847" i="66"/>
  <c r="L2847" i="66"/>
  <c r="K2847" i="66"/>
  <c r="J2847" i="66"/>
  <c r="M2846" i="66"/>
  <c r="L2846" i="66"/>
  <c r="K2846" i="66"/>
  <c r="J2846" i="66"/>
  <c r="M2845" i="66"/>
  <c r="L2845" i="66"/>
  <c r="K2845" i="66"/>
  <c r="J2845" i="66"/>
  <c r="M2844" i="66"/>
  <c r="L2844" i="66"/>
  <c r="K2844" i="66"/>
  <c r="J2844" i="66"/>
  <c r="M2843" i="66"/>
  <c r="L2843" i="66"/>
  <c r="K2843" i="66"/>
  <c r="J2843" i="66"/>
  <c r="M2842" i="66"/>
  <c r="L2842" i="66"/>
  <c r="K2842" i="66"/>
  <c r="J2842" i="66"/>
  <c r="M2841" i="66"/>
  <c r="L2841" i="66"/>
  <c r="K2841" i="66"/>
  <c r="J2841" i="66"/>
  <c r="M2840" i="66"/>
  <c r="L2840" i="66"/>
  <c r="K2840" i="66"/>
  <c r="J2840" i="66"/>
  <c r="M2839" i="66"/>
  <c r="L2839" i="66"/>
  <c r="K2839" i="66"/>
  <c r="J2839" i="66"/>
  <c r="M2838" i="66"/>
  <c r="L2838" i="66"/>
  <c r="K2838" i="66"/>
  <c r="J2838" i="66"/>
  <c r="M2837" i="66"/>
  <c r="L2837" i="66"/>
  <c r="K2837" i="66"/>
  <c r="J2837" i="66"/>
  <c r="M2836" i="66"/>
  <c r="L2836" i="66"/>
  <c r="K2836" i="66"/>
  <c r="J2836" i="66"/>
  <c r="M2835" i="66"/>
  <c r="L2835" i="66"/>
  <c r="K2835" i="66"/>
  <c r="J2835" i="66"/>
  <c r="M2834" i="66"/>
  <c r="L2834" i="66"/>
  <c r="K2834" i="66"/>
  <c r="J2834" i="66"/>
  <c r="M2833" i="66"/>
  <c r="L2833" i="66"/>
  <c r="K2833" i="66"/>
  <c r="J2833" i="66"/>
  <c r="M2832" i="66"/>
  <c r="L2832" i="66"/>
  <c r="K2832" i="66"/>
  <c r="J2832" i="66"/>
  <c r="M2831" i="66"/>
  <c r="L2831" i="66"/>
  <c r="K2831" i="66"/>
  <c r="J2831" i="66"/>
  <c r="M2830" i="66"/>
  <c r="L2830" i="66"/>
  <c r="K2830" i="66"/>
  <c r="J2830" i="66"/>
  <c r="M2829" i="66"/>
  <c r="L2829" i="66"/>
  <c r="K2829" i="66"/>
  <c r="J2829" i="66"/>
  <c r="M2828" i="66"/>
  <c r="L2828" i="66"/>
  <c r="K2828" i="66"/>
  <c r="J2828" i="66"/>
  <c r="M2827" i="66"/>
  <c r="L2827" i="66"/>
  <c r="K2827" i="66"/>
  <c r="J2827" i="66"/>
  <c r="M2826" i="66"/>
  <c r="L2826" i="66"/>
  <c r="K2826" i="66"/>
  <c r="J2826" i="66"/>
  <c r="M2825" i="66"/>
  <c r="L2825" i="66"/>
  <c r="K2825" i="66"/>
  <c r="J2825" i="66"/>
  <c r="M2824" i="66"/>
  <c r="L2824" i="66"/>
  <c r="K2824" i="66"/>
  <c r="J2824" i="66"/>
  <c r="M2823" i="66"/>
  <c r="L2823" i="66"/>
  <c r="K2823" i="66"/>
  <c r="J2823" i="66"/>
  <c r="M2822" i="66"/>
  <c r="L2822" i="66"/>
  <c r="K2822" i="66"/>
  <c r="J2822" i="66"/>
  <c r="M2821" i="66"/>
  <c r="L2821" i="66"/>
  <c r="K2821" i="66"/>
  <c r="J2821" i="66"/>
  <c r="M2820" i="66"/>
  <c r="L2820" i="66"/>
  <c r="K2820" i="66"/>
  <c r="J2820" i="66"/>
  <c r="M2819" i="66"/>
  <c r="L2819" i="66"/>
  <c r="K2819" i="66"/>
  <c r="J2819" i="66"/>
  <c r="M2818" i="66"/>
  <c r="L2818" i="66"/>
  <c r="K2818" i="66"/>
  <c r="J2818" i="66"/>
  <c r="M2817" i="66"/>
  <c r="L2817" i="66"/>
  <c r="K2817" i="66"/>
  <c r="J2817" i="66"/>
  <c r="M2816" i="66"/>
  <c r="L2816" i="66"/>
  <c r="K2816" i="66"/>
  <c r="J2816" i="66"/>
  <c r="M2815" i="66"/>
  <c r="L2815" i="66"/>
  <c r="K2815" i="66"/>
  <c r="J2815" i="66"/>
  <c r="M2814" i="66"/>
  <c r="L2814" i="66"/>
  <c r="K2814" i="66"/>
  <c r="J2814" i="66"/>
  <c r="M2813" i="66"/>
  <c r="L2813" i="66"/>
  <c r="K2813" i="66"/>
  <c r="J2813" i="66"/>
  <c r="M2812" i="66"/>
  <c r="L2812" i="66"/>
  <c r="K2812" i="66"/>
  <c r="J2812" i="66"/>
  <c r="M2811" i="66"/>
  <c r="L2811" i="66"/>
  <c r="K2811" i="66"/>
  <c r="J2811" i="66"/>
  <c r="M2810" i="66"/>
  <c r="L2810" i="66"/>
  <c r="K2810" i="66"/>
  <c r="J2810" i="66"/>
  <c r="M2809" i="66"/>
  <c r="L2809" i="66"/>
  <c r="K2809" i="66"/>
  <c r="J2809" i="66"/>
  <c r="M2808" i="66"/>
  <c r="L2808" i="66"/>
  <c r="K2808" i="66"/>
  <c r="J2808" i="66"/>
  <c r="M2807" i="66"/>
  <c r="L2807" i="66"/>
  <c r="K2807" i="66"/>
  <c r="J2807" i="66"/>
  <c r="M2806" i="66"/>
  <c r="L2806" i="66"/>
  <c r="K2806" i="66"/>
  <c r="J2806" i="66"/>
  <c r="M2805" i="66"/>
  <c r="L2805" i="66"/>
  <c r="K2805" i="66"/>
  <c r="J2805" i="66"/>
  <c r="M2804" i="66"/>
  <c r="L2804" i="66"/>
  <c r="K2804" i="66"/>
  <c r="J2804" i="66"/>
  <c r="M2803" i="66"/>
  <c r="L2803" i="66"/>
  <c r="K2803" i="66"/>
  <c r="J2803" i="66"/>
  <c r="M2802" i="66"/>
  <c r="L2802" i="66"/>
  <c r="K2802" i="66"/>
  <c r="J2802" i="66"/>
  <c r="M2801" i="66"/>
  <c r="L2801" i="66"/>
  <c r="K2801" i="66"/>
  <c r="J2801" i="66"/>
  <c r="M2800" i="66"/>
  <c r="L2800" i="66"/>
  <c r="K2800" i="66"/>
  <c r="J2800" i="66"/>
  <c r="M2799" i="66"/>
  <c r="L2799" i="66"/>
  <c r="K2799" i="66"/>
  <c r="J2799" i="66"/>
  <c r="M2798" i="66"/>
  <c r="L2798" i="66"/>
  <c r="K2798" i="66"/>
  <c r="J2798" i="66"/>
  <c r="M2797" i="66"/>
  <c r="L2797" i="66"/>
  <c r="K2797" i="66"/>
  <c r="J2797" i="66"/>
  <c r="M2796" i="66"/>
  <c r="L2796" i="66"/>
  <c r="K2796" i="66"/>
  <c r="J2796" i="66"/>
  <c r="M2795" i="66"/>
  <c r="L2795" i="66"/>
  <c r="K2795" i="66"/>
  <c r="J2795" i="66"/>
  <c r="M2794" i="66"/>
  <c r="L2794" i="66"/>
  <c r="K2794" i="66"/>
  <c r="J2794" i="66"/>
  <c r="M2793" i="66"/>
  <c r="L2793" i="66"/>
  <c r="K2793" i="66"/>
  <c r="J2793" i="66"/>
  <c r="M2792" i="66"/>
  <c r="L2792" i="66"/>
  <c r="K2792" i="66"/>
  <c r="J2792" i="66"/>
  <c r="M2791" i="66"/>
  <c r="L2791" i="66"/>
  <c r="K2791" i="66"/>
  <c r="J2791" i="66"/>
  <c r="M2790" i="66"/>
  <c r="L2790" i="66"/>
  <c r="K2790" i="66"/>
  <c r="J2790" i="66"/>
  <c r="M2789" i="66"/>
  <c r="L2789" i="66"/>
  <c r="K2789" i="66"/>
  <c r="J2789" i="66"/>
  <c r="M2788" i="66"/>
  <c r="L2788" i="66"/>
  <c r="K2788" i="66"/>
  <c r="J2788" i="66"/>
  <c r="M2787" i="66"/>
  <c r="L2787" i="66"/>
  <c r="K2787" i="66"/>
  <c r="J2787" i="66"/>
  <c r="M2786" i="66"/>
  <c r="L2786" i="66"/>
  <c r="K2786" i="66"/>
  <c r="J2786" i="66"/>
  <c r="M2785" i="66"/>
  <c r="L2785" i="66"/>
  <c r="K2785" i="66"/>
  <c r="J2785" i="66"/>
  <c r="M2784" i="66"/>
  <c r="L2784" i="66"/>
  <c r="K2784" i="66"/>
  <c r="J2784" i="66"/>
  <c r="M2783" i="66"/>
  <c r="L2783" i="66"/>
  <c r="K2783" i="66"/>
  <c r="J2783" i="66"/>
  <c r="M2782" i="66"/>
  <c r="L2782" i="66"/>
  <c r="K2782" i="66"/>
  <c r="J2782" i="66"/>
  <c r="M2781" i="66"/>
  <c r="L2781" i="66"/>
  <c r="K2781" i="66"/>
  <c r="J2781" i="66"/>
  <c r="M2780" i="66"/>
  <c r="L2780" i="66"/>
  <c r="K2780" i="66"/>
  <c r="J2780" i="66"/>
  <c r="M2779" i="66"/>
  <c r="L2779" i="66"/>
  <c r="K2779" i="66"/>
  <c r="J2779" i="66"/>
  <c r="M2778" i="66"/>
  <c r="L2778" i="66"/>
  <c r="K2778" i="66"/>
  <c r="J2778" i="66"/>
  <c r="M2777" i="66"/>
  <c r="L2777" i="66"/>
  <c r="K2777" i="66"/>
  <c r="J2777" i="66"/>
  <c r="M2776" i="66"/>
  <c r="L2776" i="66"/>
  <c r="K2776" i="66"/>
  <c r="J2776" i="66"/>
  <c r="M2775" i="66"/>
  <c r="L2775" i="66"/>
  <c r="K2775" i="66"/>
  <c r="J2775" i="66"/>
  <c r="M2774" i="66"/>
  <c r="L2774" i="66"/>
  <c r="K2774" i="66"/>
  <c r="J2774" i="66"/>
  <c r="M2773" i="66"/>
  <c r="L2773" i="66"/>
  <c r="K2773" i="66"/>
  <c r="J2773" i="66"/>
  <c r="M2772" i="66"/>
  <c r="L2772" i="66"/>
  <c r="K2772" i="66"/>
  <c r="J2772" i="66"/>
  <c r="M2771" i="66"/>
  <c r="L2771" i="66"/>
  <c r="K2771" i="66"/>
  <c r="J2771" i="66"/>
  <c r="M2770" i="66"/>
  <c r="L2770" i="66"/>
  <c r="K2770" i="66"/>
  <c r="J2770" i="66"/>
  <c r="M2769" i="66"/>
  <c r="L2769" i="66"/>
  <c r="K2769" i="66"/>
  <c r="J2769" i="66"/>
  <c r="M2768" i="66"/>
  <c r="L2768" i="66"/>
  <c r="K2768" i="66"/>
  <c r="J2768" i="66"/>
  <c r="M2767" i="66"/>
  <c r="L2767" i="66"/>
  <c r="K2767" i="66"/>
  <c r="J2767" i="66"/>
  <c r="M2766" i="66"/>
  <c r="L2766" i="66"/>
  <c r="K2766" i="66"/>
  <c r="J2766" i="66"/>
  <c r="M2765" i="66"/>
  <c r="L2765" i="66"/>
  <c r="K2765" i="66"/>
  <c r="J2765" i="66"/>
  <c r="M2764" i="66"/>
  <c r="L2764" i="66"/>
  <c r="K2764" i="66"/>
  <c r="J2764" i="66"/>
  <c r="M2763" i="66"/>
  <c r="L2763" i="66"/>
  <c r="K2763" i="66"/>
  <c r="J2763" i="66"/>
  <c r="M2762" i="66"/>
  <c r="L2762" i="66"/>
  <c r="K2762" i="66"/>
  <c r="J2762" i="66"/>
  <c r="M2761" i="66"/>
  <c r="L2761" i="66"/>
  <c r="K2761" i="66"/>
  <c r="J2761" i="66"/>
  <c r="M2760" i="66"/>
  <c r="L2760" i="66"/>
  <c r="K2760" i="66"/>
  <c r="J2760" i="66"/>
  <c r="M2759" i="66"/>
  <c r="L2759" i="66"/>
  <c r="K2759" i="66"/>
  <c r="J2759" i="66"/>
  <c r="M2758" i="66"/>
  <c r="L2758" i="66"/>
  <c r="K2758" i="66"/>
  <c r="J2758" i="66"/>
  <c r="M2757" i="66"/>
  <c r="L2757" i="66"/>
  <c r="K2757" i="66"/>
  <c r="J2757" i="66"/>
  <c r="M2756" i="66"/>
  <c r="L2756" i="66"/>
  <c r="K2756" i="66"/>
  <c r="J2756" i="66"/>
  <c r="M2755" i="66"/>
  <c r="L2755" i="66"/>
  <c r="K2755" i="66"/>
  <c r="J2755" i="66"/>
  <c r="M2754" i="66"/>
  <c r="L2754" i="66"/>
  <c r="K2754" i="66"/>
  <c r="J2754" i="66"/>
  <c r="M2753" i="66"/>
  <c r="L2753" i="66"/>
  <c r="K2753" i="66"/>
  <c r="J2753" i="66"/>
  <c r="M2752" i="66"/>
  <c r="L2752" i="66"/>
  <c r="K2752" i="66"/>
  <c r="J2752" i="66"/>
  <c r="M2751" i="66"/>
  <c r="L2751" i="66"/>
  <c r="K2751" i="66"/>
  <c r="J2751" i="66"/>
  <c r="M2750" i="66"/>
  <c r="L2750" i="66"/>
  <c r="K2750" i="66"/>
  <c r="J2750" i="66"/>
  <c r="M2749" i="66"/>
  <c r="L2749" i="66"/>
  <c r="K2749" i="66"/>
  <c r="J2749" i="66"/>
  <c r="M2748" i="66"/>
  <c r="L2748" i="66"/>
  <c r="K2748" i="66"/>
  <c r="J2748" i="66"/>
  <c r="M2747" i="66"/>
  <c r="L2747" i="66"/>
  <c r="K2747" i="66"/>
  <c r="J2747" i="66"/>
  <c r="M2746" i="66"/>
  <c r="L2746" i="66"/>
  <c r="K2746" i="66"/>
  <c r="J2746" i="66"/>
  <c r="M2745" i="66"/>
  <c r="L2745" i="66"/>
  <c r="K2745" i="66"/>
  <c r="J2745" i="66"/>
  <c r="M2744" i="66"/>
  <c r="L2744" i="66"/>
  <c r="K2744" i="66"/>
  <c r="J2744" i="66"/>
  <c r="M2743" i="66"/>
  <c r="L2743" i="66"/>
  <c r="K2743" i="66"/>
  <c r="J2743" i="66"/>
  <c r="M2742" i="66"/>
  <c r="L2742" i="66"/>
  <c r="K2742" i="66"/>
  <c r="J2742" i="66"/>
  <c r="M2741" i="66"/>
  <c r="L2741" i="66"/>
  <c r="K2741" i="66"/>
  <c r="J2741" i="66"/>
  <c r="M2740" i="66"/>
  <c r="L2740" i="66"/>
  <c r="K2740" i="66"/>
  <c r="J2740" i="66"/>
  <c r="M2739" i="66"/>
  <c r="L2739" i="66"/>
  <c r="K2739" i="66"/>
  <c r="J2739" i="66"/>
  <c r="M2738" i="66"/>
  <c r="L2738" i="66"/>
  <c r="K2738" i="66"/>
  <c r="J2738" i="66"/>
  <c r="M2737" i="66"/>
  <c r="L2737" i="66"/>
  <c r="K2737" i="66"/>
  <c r="J2737" i="66"/>
  <c r="M2736" i="66"/>
  <c r="L2736" i="66"/>
  <c r="K2736" i="66"/>
  <c r="J2736" i="66"/>
  <c r="M2735" i="66"/>
  <c r="L2735" i="66"/>
  <c r="K2735" i="66"/>
  <c r="J2735" i="66"/>
  <c r="M2734" i="66"/>
  <c r="L2734" i="66"/>
  <c r="K2734" i="66"/>
  <c r="J2734" i="66"/>
  <c r="M2733" i="66"/>
  <c r="L2733" i="66"/>
  <c r="K2733" i="66"/>
  <c r="J2733" i="66"/>
  <c r="M2732" i="66"/>
  <c r="L2732" i="66"/>
  <c r="K2732" i="66"/>
  <c r="J2732" i="66"/>
  <c r="M2731" i="66"/>
  <c r="L2731" i="66"/>
  <c r="K2731" i="66"/>
  <c r="J2731" i="66"/>
  <c r="M2730" i="66"/>
  <c r="L2730" i="66"/>
  <c r="K2730" i="66"/>
  <c r="J2730" i="66"/>
  <c r="M2729" i="66"/>
  <c r="L2729" i="66"/>
  <c r="K2729" i="66"/>
  <c r="J2729" i="66"/>
  <c r="M2728" i="66"/>
  <c r="L2728" i="66"/>
  <c r="K2728" i="66"/>
  <c r="J2728" i="66"/>
  <c r="M2727" i="66"/>
  <c r="L2727" i="66"/>
  <c r="K2727" i="66"/>
  <c r="J2727" i="66"/>
  <c r="M2726" i="66"/>
  <c r="L2726" i="66"/>
  <c r="K2726" i="66"/>
  <c r="J2726" i="66"/>
  <c r="M2725" i="66"/>
  <c r="L2725" i="66"/>
  <c r="K2725" i="66"/>
  <c r="J2725" i="66"/>
  <c r="M2724" i="66"/>
  <c r="L2724" i="66"/>
  <c r="K2724" i="66"/>
  <c r="J2724" i="66"/>
  <c r="M2723" i="66"/>
  <c r="L2723" i="66"/>
  <c r="K2723" i="66"/>
  <c r="J2723" i="66"/>
  <c r="M2722" i="66"/>
  <c r="L2722" i="66"/>
  <c r="K2722" i="66"/>
  <c r="J2722" i="66"/>
  <c r="M2721" i="66"/>
  <c r="L2721" i="66"/>
  <c r="K2721" i="66"/>
  <c r="J2721" i="66"/>
  <c r="M2720" i="66"/>
  <c r="L2720" i="66"/>
  <c r="K2720" i="66"/>
  <c r="J2720" i="66"/>
  <c r="M2719" i="66"/>
  <c r="L2719" i="66"/>
  <c r="K2719" i="66"/>
  <c r="J2719" i="66"/>
  <c r="M2718" i="66"/>
  <c r="L2718" i="66"/>
  <c r="K2718" i="66"/>
  <c r="J2718" i="66"/>
  <c r="M2717" i="66"/>
  <c r="L2717" i="66"/>
  <c r="K2717" i="66"/>
  <c r="J2717" i="66"/>
  <c r="M2716" i="66"/>
  <c r="L2716" i="66"/>
  <c r="K2716" i="66"/>
  <c r="J2716" i="66"/>
  <c r="M2715" i="66"/>
  <c r="L2715" i="66"/>
  <c r="K2715" i="66"/>
  <c r="J2715" i="66"/>
  <c r="M2714" i="66"/>
  <c r="L2714" i="66"/>
  <c r="K2714" i="66"/>
  <c r="J2714" i="66"/>
  <c r="M2713" i="66"/>
  <c r="L2713" i="66"/>
  <c r="K2713" i="66"/>
  <c r="J2713" i="66"/>
  <c r="M2712" i="66"/>
  <c r="L2712" i="66"/>
  <c r="K2712" i="66"/>
  <c r="J2712" i="66"/>
  <c r="M2711" i="66"/>
  <c r="L2711" i="66"/>
  <c r="K2711" i="66"/>
  <c r="J2711" i="66"/>
  <c r="M2710" i="66"/>
  <c r="L2710" i="66"/>
  <c r="K2710" i="66"/>
  <c r="J2710" i="66"/>
  <c r="M2709" i="66"/>
  <c r="L2709" i="66"/>
  <c r="K2709" i="66"/>
  <c r="J2709" i="66"/>
  <c r="M2708" i="66"/>
  <c r="L2708" i="66"/>
  <c r="K2708" i="66"/>
  <c r="J2708" i="66"/>
  <c r="M2707" i="66"/>
  <c r="L2707" i="66"/>
  <c r="K2707" i="66"/>
  <c r="J2707" i="66"/>
  <c r="M2706" i="66"/>
  <c r="L2706" i="66"/>
  <c r="K2706" i="66"/>
  <c r="J2706" i="66"/>
  <c r="M2705" i="66"/>
  <c r="L2705" i="66"/>
  <c r="K2705" i="66"/>
  <c r="J2705" i="66"/>
  <c r="M2704" i="66"/>
  <c r="L2704" i="66"/>
  <c r="K2704" i="66"/>
  <c r="J2704" i="66"/>
  <c r="M2703" i="66"/>
  <c r="L2703" i="66"/>
  <c r="K2703" i="66"/>
  <c r="J2703" i="66"/>
  <c r="M2702" i="66"/>
  <c r="L2702" i="66"/>
  <c r="K2702" i="66"/>
  <c r="J2702" i="66"/>
  <c r="M2701" i="66"/>
  <c r="L2701" i="66"/>
  <c r="K2701" i="66"/>
  <c r="J2701" i="66"/>
  <c r="M2700" i="66"/>
  <c r="L2700" i="66"/>
  <c r="K2700" i="66"/>
  <c r="J2700" i="66"/>
  <c r="M2699" i="66"/>
  <c r="L2699" i="66"/>
  <c r="K2699" i="66"/>
  <c r="J2699" i="66"/>
  <c r="M2698" i="66"/>
  <c r="L2698" i="66"/>
  <c r="K2698" i="66"/>
  <c r="J2698" i="66"/>
  <c r="M2697" i="66"/>
  <c r="L2697" i="66"/>
  <c r="K2697" i="66"/>
  <c r="J2697" i="66"/>
  <c r="M2696" i="66"/>
  <c r="L2696" i="66"/>
  <c r="K2696" i="66"/>
  <c r="J2696" i="66"/>
  <c r="M2695" i="66"/>
  <c r="L2695" i="66"/>
  <c r="K2695" i="66"/>
  <c r="J2695" i="66"/>
  <c r="M2694" i="66"/>
  <c r="L2694" i="66"/>
  <c r="K2694" i="66"/>
  <c r="J2694" i="66"/>
  <c r="M2693" i="66"/>
  <c r="L2693" i="66"/>
  <c r="K2693" i="66"/>
  <c r="J2693" i="66"/>
  <c r="M2692" i="66"/>
  <c r="L2692" i="66"/>
  <c r="K2692" i="66"/>
  <c r="J2692" i="66"/>
  <c r="M2691" i="66"/>
  <c r="L2691" i="66"/>
  <c r="K2691" i="66"/>
  <c r="J2691" i="66"/>
  <c r="M2690" i="66"/>
  <c r="L2690" i="66"/>
  <c r="K2690" i="66"/>
  <c r="J2690" i="66"/>
  <c r="M2689" i="66"/>
  <c r="L2689" i="66"/>
  <c r="K2689" i="66"/>
  <c r="J2689" i="66"/>
  <c r="M2688" i="66"/>
  <c r="L2688" i="66"/>
  <c r="K2688" i="66"/>
  <c r="J2688" i="66"/>
  <c r="M2687" i="66"/>
  <c r="L2687" i="66"/>
  <c r="K2687" i="66"/>
  <c r="J2687" i="66"/>
  <c r="M2686" i="66"/>
  <c r="L2686" i="66"/>
  <c r="K2686" i="66"/>
  <c r="J2686" i="66"/>
  <c r="M2685" i="66"/>
  <c r="L2685" i="66"/>
  <c r="K2685" i="66"/>
  <c r="J2685" i="66"/>
  <c r="M2684" i="66"/>
  <c r="L2684" i="66"/>
  <c r="K2684" i="66"/>
  <c r="J2684" i="66"/>
  <c r="M2683" i="66"/>
  <c r="L2683" i="66"/>
  <c r="K2683" i="66"/>
  <c r="J2683" i="66"/>
  <c r="M2682" i="66"/>
  <c r="L2682" i="66"/>
  <c r="K2682" i="66"/>
  <c r="J2682" i="66"/>
  <c r="M2681" i="66"/>
  <c r="L2681" i="66"/>
  <c r="K2681" i="66"/>
  <c r="J2681" i="66"/>
  <c r="M2680" i="66"/>
  <c r="L2680" i="66"/>
  <c r="K2680" i="66"/>
  <c r="J2680" i="66"/>
  <c r="M2679" i="66"/>
  <c r="L2679" i="66"/>
  <c r="K2679" i="66"/>
  <c r="J2679" i="66"/>
  <c r="M2678" i="66"/>
  <c r="L2678" i="66"/>
  <c r="K2678" i="66"/>
  <c r="J2678" i="66"/>
  <c r="M2677" i="66"/>
  <c r="L2677" i="66"/>
  <c r="K2677" i="66"/>
  <c r="J2677" i="66"/>
  <c r="M2676" i="66"/>
  <c r="L2676" i="66"/>
  <c r="K2676" i="66"/>
  <c r="J2676" i="66"/>
  <c r="M2675" i="66"/>
  <c r="L2675" i="66"/>
  <c r="K2675" i="66"/>
  <c r="J2675" i="66"/>
  <c r="M2674" i="66"/>
  <c r="L2674" i="66"/>
  <c r="K2674" i="66"/>
  <c r="J2674" i="66"/>
  <c r="M2673" i="66"/>
  <c r="L2673" i="66"/>
  <c r="K2673" i="66"/>
  <c r="J2673" i="66"/>
  <c r="M2672" i="66"/>
  <c r="L2672" i="66"/>
  <c r="K2672" i="66"/>
  <c r="J2672" i="66"/>
  <c r="M2671" i="66"/>
  <c r="L2671" i="66"/>
  <c r="K2671" i="66"/>
  <c r="J2671" i="66"/>
  <c r="M2670" i="66"/>
  <c r="L2670" i="66"/>
  <c r="K2670" i="66"/>
  <c r="J2670" i="66"/>
  <c r="M2669" i="66"/>
  <c r="L2669" i="66"/>
  <c r="K2669" i="66"/>
  <c r="J2669" i="66"/>
  <c r="M2668" i="66"/>
  <c r="L2668" i="66"/>
  <c r="K2668" i="66"/>
  <c r="J2668" i="66"/>
  <c r="M2667" i="66"/>
  <c r="L2667" i="66"/>
  <c r="K2667" i="66"/>
  <c r="J2667" i="66"/>
  <c r="M2666" i="66"/>
  <c r="L2666" i="66"/>
  <c r="K2666" i="66"/>
  <c r="J2666" i="66"/>
  <c r="M2665" i="66"/>
  <c r="L2665" i="66"/>
  <c r="K2665" i="66"/>
  <c r="J2665" i="66"/>
  <c r="M2664" i="66"/>
  <c r="L2664" i="66"/>
  <c r="K2664" i="66"/>
  <c r="J2664" i="66"/>
  <c r="M2663" i="66"/>
  <c r="L2663" i="66"/>
  <c r="K2663" i="66"/>
  <c r="J2663" i="66"/>
  <c r="M2662" i="66"/>
  <c r="L2662" i="66"/>
  <c r="K2662" i="66"/>
  <c r="J2662" i="66"/>
  <c r="M2661" i="66"/>
  <c r="L2661" i="66"/>
  <c r="K2661" i="66"/>
  <c r="J2661" i="66"/>
  <c r="M2660" i="66"/>
  <c r="L2660" i="66"/>
  <c r="K2660" i="66"/>
  <c r="J2660" i="66"/>
  <c r="M2659" i="66"/>
  <c r="L2659" i="66"/>
  <c r="K2659" i="66"/>
  <c r="J2659" i="66"/>
  <c r="M2658" i="66"/>
  <c r="L2658" i="66"/>
  <c r="K2658" i="66"/>
  <c r="J2658" i="66"/>
  <c r="M2657" i="66"/>
  <c r="L2657" i="66"/>
  <c r="K2657" i="66"/>
  <c r="J2657" i="66"/>
  <c r="M2656" i="66"/>
  <c r="L2656" i="66"/>
  <c r="K2656" i="66"/>
  <c r="J2656" i="66"/>
  <c r="M2655" i="66"/>
  <c r="L2655" i="66"/>
  <c r="K2655" i="66"/>
  <c r="J2655" i="66"/>
  <c r="M2654" i="66"/>
  <c r="L2654" i="66"/>
  <c r="K2654" i="66"/>
  <c r="J2654" i="66"/>
  <c r="M2653" i="66"/>
  <c r="L2653" i="66"/>
  <c r="K2653" i="66"/>
  <c r="J2653" i="66"/>
  <c r="M2652" i="66"/>
  <c r="L2652" i="66"/>
  <c r="K2652" i="66"/>
  <c r="J2652" i="66"/>
  <c r="M2651" i="66"/>
  <c r="L2651" i="66"/>
  <c r="K2651" i="66"/>
  <c r="J2651" i="66"/>
  <c r="M2650" i="66"/>
  <c r="L2650" i="66"/>
  <c r="K2650" i="66"/>
  <c r="J2650" i="66"/>
  <c r="M2649" i="66"/>
  <c r="L2649" i="66"/>
  <c r="K2649" i="66"/>
  <c r="J2649" i="66"/>
  <c r="M2648" i="66"/>
  <c r="L2648" i="66"/>
  <c r="K2648" i="66"/>
  <c r="J2648" i="66"/>
  <c r="M2647" i="66"/>
  <c r="L2647" i="66"/>
  <c r="K2647" i="66"/>
  <c r="J2647" i="66"/>
  <c r="M2646" i="66"/>
  <c r="L2646" i="66"/>
  <c r="K2646" i="66"/>
  <c r="J2646" i="66"/>
  <c r="M2645" i="66"/>
  <c r="L2645" i="66"/>
  <c r="K2645" i="66"/>
  <c r="J2645" i="66"/>
  <c r="M2644" i="66"/>
  <c r="L2644" i="66"/>
  <c r="K2644" i="66"/>
  <c r="J2644" i="66"/>
  <c r="M2643" i="66"/>
  <c r="L2643" i="66"/>
  <c r="K2643" i="66"/>
  <c r="J2643" i="66"/>
  <c r="M2642" i="66"/>
  <c r="L2642" i="66"/>
  <c r="K2642" i="66"/>
  <c r="J2642" i="66"/>
  <c r="M2641" i="66"/>
  <c r="L2641" i="66"/>
  <c r="K2641" i="66"/>
  <c r="J2641" i="66"/>
  <c r="M2640" i="66"/>
  <c r="L2640" i="66"/>
  <c r="K2640" i="66"/>
  <c r="J2640" i="66"/>
  <c r="M2639" i="66"/>
  <c r="L2639" i="66"/>
  <c r="K2639" i="66"/>
  <c r="J2639" i="66"/>
  <c r="M2638" i="66"/>
  <c r="L2638" i="66"/>
  <c r="K2638" i="66"/>
  <c r="J2638" i="66"/>
  <c r="M2637" i="66"/>
  <c r="L2637" i="66"/>
  <c r="K2637" i="66"/>
  <c r="J2637" i="66"/>
  <c r="M2636" i="66"/>
  <c r="L2636" i="66"/>
  <c r="K2636" i="66"/>
  <c r="J2636" i="66"/>
  <c r="M2635" i="66"/>
  <c r="L2635" i="66"/>
  <c r="K2635" i="66"/>
  <c r="J2635" i="66"/>
  <c r="M2634" i="66"/>
  <c r="L2634" i="66"/>
  <c r="K2634" i="66"/>
  <c r="J2634" i="66"/>
  <c r="M2633" i="66"/>
  <c r="L2633" i="66"/>
  <c r="K2633" i="66"/>
  <c r="J2633" i="66"/>
  <c r="M2632" i="66"/>
  <c r="L2632" i="66"/>
  <c r="K2632" i="66"/>
  <c r="J2632" i="66"/>
  <c r="M2631" i="66"/>
  <c r="L2631" i="66"/>
  <c r="K2631" i="66"/>
  <c r="J2631" i="66"/>
  <c r="M2630" i="66"/>
  <c r="L2630" i="66"/>
  <c r="K2630" i="66"/>
  <c r="J2630" i="66"/>
  <c r="M2629" i="66"/>
  <c r="L2629" i="66"/>
  <c r="K2629" i="66"/>
  <c r="J2629" i="66"/>
  <c r="M2628" i="66"/>
  <c r="L2628" i="66"/>
  <c r="K2628" i="66"/>
  <c r="J2628" i="66"/>
  <c r="M2627" i="66"/>
  <c r="L2627" i="66"/>
  <c r="K2627" i="66"/>
  <c r="J2627" i="66"/>
  <c r="M2626" i="66"/>
  <c r="L2626" i="66"/>
  <c r="K2626" i="66"/>
  <c r="J2626" i="66"/>
  <c r="M2625" i="66"/>
  <c r="L2625" i="66"/>
  <c r="K2625" i="66"/>
  <c r="J2625" i="66"/>
  <c r="M2624" i="66"/>
  <c r="L2624" i="66"/>
  <c r="K2624" i="66"/>
  <c r="J2624" i="66"/>
  <c r="M2623" i="66"/>
  <c r="L2623" i="66"/>
  <c r="K2623" i="66"/>
  <c r="J2623" i="66"/>
  <c r="M2622" i="66"/>
  <c r="L2622" i="66"/>
  <c r="K2622" i="66"/>
  <c r="J2622" i="66"/>
  <c r="M2621" i="66"/>
  <c r="L2621" i="66"/>
  <c r="K2621" i="66"/>
  <c r="J2621" i="66"/>
  <c r="M2620" i="66"/>
  <c r="L2620" i="66"/>
  <c r="K2620" i="66"/>
  <c r="J2620" i="66"/>
  <c r="M2619" i="66"/>
  <c r="L2619" i="66"/>
  <c r="K2619" i="66"/>
  <c r="J2619" i="66"/>
  <c r="M2618" i="66"/>
  <c r="L2618" i="66"/>
  <c r="K2618" i="66"/>
  <c r="J2618" i="66"/>
  <c r="M2617" i="66"/>
  <c r="L2617" i="66"/>
  <c r="K2617" i="66"/>
  <c r="J2617" i="66"/>
  <c r="M2616" i="66"/>
  <c r="L2616" i="66"/>
  <c r="K2616" i="66"/>
  <c r="J2616" i="66"/>
  <c r="M2615" i="66"/>
  <c r="L2615" i="66"/>
  <c r="K2615" i="66"/>
  <c r="J2615" i="66"/>
  <c r="M2614" i="66"/>
  <c r="L2614" i="66"/>
  <c r="K2614" i="66"/>
  <c r="J2614" i="66"/>
  <c r="M2613" i="66"/>
  <c r="L2613" i="66"/>
  <c r="K2613" i="66"/>
  <c r="J2613" i="66"/>
  <c r="M2612" i="66"/>
  <c r="L2612" i="66"/>
  <c r="K2612" i="66"/>
  <c r="J2612" i="66"/>
  <c r="M2611" i="66"/>
  <c r="L2611" i="66"/>
  <c r="K2611" i="66"/>
  <c r="J2611" i="66"/>
  <c r="M2610" i="66"/>
  <c r="L2610" i="66"/>
  <c r="K2610" i="66"/>
  <c r="J2610" i="66"/>
  <c r="M2609" i="66"/>
  <c r="L2609" i="66"/>
  <c r="K2609" i="66"/>
  <c r="J2609" i="66"/>
  <c r="M2608" i="66"/>
  <c r="L2608" i="66"/>
  <c r="K2608" i="66"/>
  <c r="J2608" i="66"/>
  <c r="M2607" i="66"/>
  <c r="L2607" i="66"/>
  <c r="K2607" i="66"/>
  <c r="J2607" i="66"/>
  <c r="M2606" i="66"/>
  <c r="L2606" i="66"/>
  <c r="K2606" i="66"/>
  <c r="J2606" i="66"/>
  <c r="M2605" i="66"/>
  <c r="L2605" i="66"/>
  <c r="K2605" i="66"/>
  <c r="J2605" i="66"/>
  <c r="M2604" i="66"/>
  <c r="L2604" i="66"/>
  <c r="K2604" i="66"/>
  <c r="J2604" i="66"/>
  <c r="M2603" i="66"/>
  <c r="L2603" i="66"/>
  <c r="K2603" i="66"/>
  <c r="J2603" i="66"/>
  <c r="M2602" i="66"/>
  <c r="L2602" i="66"/>
  <c r="K2602" i="66"/>
  <c r="J2602" i="66"/>
  <c r="M2601" i="66"/>
  <c r="L2601" i="66"/>
  <c r="K2601" i="66"/>
  <c r="J2601" i="66"/>
  <c r="M2600" i="66"/>
  <c r="L2600" i="66"/>
  <c r="K2600" i="66"/>
  <c r="J2600" i="66"/>
  <c r="M2599" i="66"/>
  <c r="L2599" i="66"/>
  <c r="K2599" i="66"/>
  <c r="J2599" i="66"/>
  <c r="M2598" i="66"/>
  <c r="L2598" i="66"/>
  <c r="K2598" i="66"/>
  <c r="J2598" i="66"/>
  <c r="M2597" i="66"/>
  <c r="L2597" i="66"/>
  <c r="K2597" i="66"/>
  <c r="J2597" i="66"/>
  <c r="M2596" i="66"/>
  <c r="L2596" i="66"/>
  <c r="K2596" i="66"/>
  <c r="J2596" i="66"/>
  <c r="M2595" i="66"/>
  <c r="L2595" i="66"/>
  <c r="K2595" i="66"/>
  <c r="J2595" i="66"/>
  <c r="M2594" i="66"/>
  <c r="L2594" i="66"/>
  <c r="K2594" i="66"/>
  <c r="J2594" i="66"/>
  <c r="M2593" i="66"/>
  <c r="L2593" i="66"/>
  <c r="K2593" i="66"/>
  <c r="J2593" i="66"/>
  <c r="M2592" i="66"/>
  <c r="L2592" i="66"/>
  <c r="K2592" i="66"/>
  <c r="J2592" i="66"/>
  <c r="M2591" i="66"/>
  <c r="L2591" i="66"/>
  <c r="K2591" i="66"/>
  <c r="J2591" i="66"/>
  <c r="M2590" i="66"/>
  <c r="L2590" i="66"/>
  <c r="K2590" i="66"/>
  <c r="J2590" i="66"/>
  <c r="M2589" i="66"/>
  <c r="L2589" i="66"/>
  <c r="K2589" i="66"/>
  <c r="J2589" i="66"/>
  <c r="M2588" i="66"/>
  <c r="L2588" i="66"/>
  <c r="K2588" i="66"/>
  <c r="J2588" i="66"/>
  <c r="M2587" i="66"/>
  <c r="L2587" i="66"/>
  <c r="K2587" i="66"/>
  <c r="J2587" i="66"/>
  <c r="M2586" i="66"/>
  <c r="L2586" i="66"/>
  <c r="K2586" i="66"/>
  <c r="J2586" i="66"/>
  <c r="M2585" i="66"/>
  <c r="L2585" i="66"/>
  <c r="K2585" i="66"/>
  <c r="J2585" i="66"/>
  <c r="M2584" i="66"/>
  <c r="L2584" i="66"/>
  <c r="K2584" i="66"/>
  <c r="J2584" i="66"/>
  <c r="M2583" i="66"/>
  <c r="L2583" i="66"/>
  <c r="K2583" i="66"/>
  <c r="J2583" i="66"/>
  <c r="M2582" i="66"/>
  <c r="L2582" i="66"/>
  <c r="K2582" i="66"/>
  <c r="J2582" i="66"/>
  <c r="M2581" i="66"/>
  <c r="L2581" i="66"/>
  <c r="K2581" i="66"/>
  <c r="J2581" i="66"/>
  <c r="M2580" i="66"/>
  <c r="L2580" i="66"/>
  <c r="K2580" i="66"/>
  <c r="J2580" i="66"/>
  <c r="M2579" i="66"/>
  <c r="L2579" i="66"/>
  <c r="K2579" i="66"/>
  <c r="J2579" i="66"/>
  <c r="M2578" i="66"/>
  <c r="L2578" i="66"/>
  <c r="K2578" i="66"/>
  <c r="J2578" i="66"/>
  <c r="M2577" i="66"/>
  <c r="L2577" i="66"/>
  <c r="K2577" i="66"/>
  <c r="J2577" i="66"/>
  <c r="M2576" i="66"/>
  <c r="L2576" i="66"/>
  <c r="K2576" i="66"/>
  <c r="J2576" i="66"/>
  <c r="M2575" i="66"/>
  <c r="L2575" i="66"/>
  <c r="K2575" i="66"/>
  <c r="J2575" i="66"/>
  <c r="M2574" i="66"/>
  <c r="L2574" i="66"/>
  <c r="K2574" i="66"/>
  <c r="J2574" i="66"/>
  <c r="M2573" i="66"/>
  <c r="L2573" i="66"/>
  <c r="K2573" i="66"/>
  <c r="J2573" i="66"/>
  <c r="M2572" i="66"/>
  <c r="L2572" i="66"/>
  <c r="K2572" i="66"/>
  <c r="J2572" i="66"/>
  <c r="M2571" i="66"/>
  <c r="L2571" i="66"/>
  <c r="K2571" i="66"/>
  <c r="J2571" i="66"/>
  <c r="M2570" i="66"/>
  <c r="L2570" i="66"/>
  <c r="K2570" i="66"/>
  <c r="J2570" i="66"/>
  <c r="M2569" i="66"/>
  <c r="L2569" i="66"/>
  <c r="K2569" i="66"/>
  <c r="J2569" i="66"/>
  <c r="M2568" i="66"/>
  <c r="L2568" i="66"/>
  <c r="K2568" i="66"/>
  <c r="J2568" i="66"/>
  <c r="M2567" i="66"/>
  <c r="L2567" i="66"/>
  <c r="K2567" i="66"/>
  <c r="J2567" i="66"/>
  <c r="M2566" i="66"/>
  <c r="L2566" i="66"/>
  <c r="K2566" i="66"/>
  <c r="J2566" i="66"/>
  <c r="M2565" i="66"/>
  <c r="L2565" i="66"/>
  <c r="K2565" i="66"/>
  <c r="J2565" i="66"/>
  <c r="M2564" i="66"/>
  <c r="L2564" i="66"/>
  <c r="K2564" i="66"/>
  <c r="J2564" i="66"/>
  <c r="M2563" i="66"/>
  <c r="L2563" i="66"/>
  <c r="K2563" i="66"/>
  <c r="J2563" i="66"/>
  <c r="M2562" i="66"/>
  <c r="L2562" i="66"/>
  <c r="K2562" i="66"/>
  <c r="J2562" i="66"/>
  <c r="M2561" i="66"/>
  <c r="L2561" i="66"/>
  <c r="K2561" i="66"/>
  <c r="J2561" i="66"/>
  <c r="M2560" i="66"/>
  <c r="L2560" i="66"/>
  <c r="K2560" i="66"/>
  <c r="J2560" i="66"/>
  <c r="M2559" i="66"/>
  <c r="L2559" i="66"/>
  <c r="K2559" i="66"/>
  <c r="J2559" i="66"/>
  <c r="M2558" i="66"/>
  <c r="L2558" i="66"/>
  <c r="K2558" i="66"/>
  <c r="J2558" i="66"/>
  <c r="M2557" i="66"/>
  <c r="L2557" i="66"/>
  <c r="K2557" i="66"/>
  <c r="J2557" i="66"/>
  <c r="M2556" i="66"/>
  <c r="L2556" i="66"/>
  <c r="K2556" i="66"/>
  <c r="J2556" i="66"/>
  <c r="M2555" i="66"/>
  <c r="L2555" i="66"/>
  <c r="K2555" i="66"/>
  <c r="J2555" i="66"/>
  <c r="M2554" i="66"/>
  <c r="L2554" i="66"/>
  <c r="K2554" i="66"/>
  <c r="J2554" i="66"/>
  <c r="M2553" i="66"/>
  <c r="L2553" i="66"/>
  <c r="K2553" i="66"/>
  <c r="J2553" i="66"/>
  <c r="M2552" i="66"/>
  <c r="L2552" i="66"/>
  <c r="K2552" i="66"/>
  <c r="J2552" i="66"/>
  <c r="M2551" i="66"/>
  <c r="L2551" i="66"/>
  <c r="K2551" i="66"/>
  <c r="J2551" i="66"/>
  <c r="M2550" i="66"/>
  <c r="L2550" i="66"/>
  <c r="K2550" i="66"/>
  <c r="J2550" i="66"/>
  <c r="M2549" i="66"/>
  <c r="L2549" i="66"/>
  <c r="K2549" i="66"/>
  <c r="J2549" i="66"/>
  <c r="M2548" i="66"/>
  <c r="L2548" i="66"/>
  <c r="K2548" i="66"/>
  <c r="J2548" i="66"/>
  <c r="M2547" i="66"/>
  <c r="L2547" i="66"/>
  <c r="K2547" i="66"/>
  <c r="J2547" i="66"/>
  <c r="M2546" i="66"/>
  <c r="L2546" i="66"/>
  <c r="K2546" i="66"/>
  <c r="J2546" i="66"/>
  <c r="M2545" i="66"/>
  <c r="L2545" i="66"/>
  <c r="K2545" i="66"/>
  <c r="J2545" i="66"/>
  <c r="M2544" i="66"/>
  <c r="L2544" i="66"/>
  <c r="K2544" i="66"/>
  <c r="J2544" i="66"/>
  <c r="M2543" i="66"/>
  <c r="L2543" i="66"/>
  <c r="K2543" i="66"/>
  <c r="J2543" i="66"/>
  <c r="M2542" i="66"/>
  <c r="L2542" i="66"/>
  <c r="K2542" i="66"/>
  <c r="J2542" i="66"/>
  <c r="M2541" i="66"/>
  <c r="L2541" i="66"/>
  <c r="K2541" i="66"/>
  <c r="J2541" i="66"/>
  <c r="M2540" i="66"/>
  <c r="L2540" i="66"/>
  <c r="K2540" i="66"/>
  <c r="J2540" i="66"/>
  <c r="M2539" i="66"/>
  <c r="L2539" i="66"/>
  <c r="K2539" i="66"/>
  <c r="J2539" i="66"/>
  <c r="M2538" i="66"/>
  <c r="L2538" i="66"/>
  <c r="K2538" i="66"/>
  <c r="J2538" i="66"/>
  <c r="M2537" i="66"/>
  <c r="L2537" i="66"/>
  <c r="K2537" i="66"/>
  <c r="J2537" i="66"/>
  <c r="M2536" i="66"/>
  <c r="L2536" i="66"/>
  <c r="K2536" i="66"/>
  <c r="J2536" i="66"/>
  <c r="M2535" i="66"/>
  <c r="L2535" i="66"/>
  <c r="K2535" i="66"/>
  <c r="J2535" i="66"/>
  <c r="M2534" i="66"/>
  <c r="L2534" i="66"/>
  <c r="K2534" i="66"/>
  <c r="J2534" i="66"/>
  <c r="M2533" i="66"/>
  <c r="L2533" i="66"/>
  <c r="K2533" i="66"/>
  <c r="J2533" i="66"/>
  <c r="M2532" i="66"/>
  <c r="L2532" i="66"/>
  <c r="K2532" i="66"/>
  <c r="J2532" i="66"/>
  <c r="M2531" i="66"/>
  <c r="L2531" i="66"/>
  <c r="K2531" i="66"/>
  <c r="J2531" i="66"/>
  <c r="M2530" i="66"/>
  <c r="L2530" i="66"/>
  <c r="K2530" i="66"/>
  <c r="J2530" i="66"/>
  <c r="M2529" i="66"/>
  <c r="L2529" i="66"/>
  <c r="K2529" i="66"/>
  <c r="J2529" i="66"/>
  <c r="M2528" i="66"/>
  <c r="L2528" i="66"/>
  <c r="K2528" i="66"/>
  <c r="J2528" i="66"/>
  <c r="M2527" i="66"/>
  <c r="L2527" i="66"/>
  <c r="K2527" i="66"/>
  <c r="J2527" i="66"/>
  <c r="M2526" i="66"/>
  <c r="L2526" i="66"/>
  <c r="K2526" i="66"/>
  <c r="J2526" i="66"/>
  <c r="M2525" i="66"/>
  <c r="L2525" i="66"/>
  <c r="K2525" i="66"/>
  <c r="J2525" i="66"/>
  <c r="M2524" i="66"/>
  <c r="L2524" i="66"/>
  <c r="K2524" i="66"/>
  <c r="J2524" i="66"/>
  <c r="M2523" i="66"/>
  <c r="L2523" i="66"/>
  <c r="K2523" i="66"/>
  <c r="J2523" i="66"/>
  <c r="M2522" i="66"/>
  <c r="L2522" i="66"/>
  <c r="K2522" i="66"/>
  <c r="J2522" i="66"/>
  <c r="M2521" i="66"/>
  <c r="L2521" i="66"/>
  <c r="K2521" i="66"/>
  <c r="J2521" i="66"/>
  <c r="M2520" i="66"/>
  <c r="L2520" i="66"/>
  <c r="K2520" i="66"/>
  <c r="J2520" i="66"/>
  <c r="M2519" i="66"/>
  <c r="L2519" i="66"/>
  <c r="K2519" i="66"/>
  <c r="J2519" i="66"/>
  <c r="M2518" i="66"/>
  <c r="L2518" i="66"/>
  <c r="K2518" i="66"/>
  <c r="J2518" i="66"/>
  <c r="M2517" i="66"/>
  <c r="L2517" i="66"/>
  <c r="K2517" i="66"/>
  <c r="J2517" i="66"/>
  <c r="M2516" i="66"/>
  <c r="L2516" i="66"/>
  <c r="K2516" i="66"/>
  <c r="J2516" i="66"/>
  <c r="M2515" i="66"/>
  <c r="L2515" i="66"/>
  <c r="K2515" i="66"/>
  <c r="J2515" i="66"/>
  <c r="M2514" i="66"/>
  <c r="L2514" i="66"/>
  <c r="K2514" i="66"/>
  <c r="J2514" i="66"/>
  <c r="M2513" i="66"/>
  <c r="L2513" i="66"/>
  <c r="K2513" i="66"/>
  <c r="J2513" i="66"/>
  <c r="M2512" i="66"/>
  <c r="L2512" i="66"/>
  <c r="K2512" i="66"/>
  <c r="J2512" i="66"/>
  <c r="M2511" i="66"/>
  <c r="L2511" i="66"/>
  <c r="K2511" i="66"/>
  <c r="J2511" i="66"/>
  <c r="M2510" i="66"/>
  <c r="L2510" i="66"/>
  <c r="K2510" i="66"/>
  <c r="J2510" i="66"/>
  <c r="M2509" i="66"/>
  <c r="L2509" i="66"/>
  <c r="K2509" i="66"/>
  <c r="J2509" i="66"/>
  <c r="M2508" i="66"/>
  <c r="L2508" i="66"/>
  <c r="K2508" i="66"/>
  <c r="J2508" i="66"/>
  <c r="M2507" i="66"/>
  <c r="L2507" i="66"/>
  <c r="K2507" i="66"/>
  <c r="J2507" i="66"/>
  <c r="M2506" i="66"/>
  <c r="L2506" i="66"/>
  <c r="K2506" i="66"/>
  <c r="J2506" i="66"/>
  <c r="M2505" i="66"/>
  <c r="L2505" i="66"/>
  <c r="K2505" i="66"/>
  <c r="J2505" i="66"/>
  <c r="M2504" i="66"/>
  <c r="L2504" i="66"/>
  <c r="K2504" i="66"/>
  <c r="J2504" i="66"/>
  <c r="M2503" i="66"/>
  <c r="L2503" i="66"/>
  <c r="K2503" i="66"/>
  <c r="J2503" i="66"/>
  <c r="M2502" i="66"/>
  <c r="L2502" i="66"/>
  <c r="K2502" i="66"/>
  <c r="J2502" i="66"/>
  <c r="M2501" i="66"/>
  <c r="L2501" i="66"/>
  <c r="K2501" i="66"/>
  <c r="J2501" i="66"/>
  <c r="M2500" i="66"/>
  <c r="L2500" i="66"/>
  <c r="K2500" i="66"/>
  <c r="J2500" i="66"/>
  <c r="M2499" i="66"/>
  <c r="L2499" i="66"/>
  <c r="K2499" i="66"/>
  <c r="J2499" i="66"/>
  <c r="M2498" i="66"/>
  <c r="L2498" i="66"/>
  <c r="K2498" i="66"/>
  <c r="J2498" i="66"/>
  <c r="M2497" i="66"/>
  <c r="L2497" i="66"/>
  <c r="K2497" i="66"/>
  <c r="J2497" i="66"/>
  <c r="M2496" i="66"/>
  <c r="L2496" i="66"/>
  <c r="K2496" i="66"/>
  <c r="J2496" i="66"/>
  <c r="M2495" i="66"/>
  <c r="L2495" i="66"/>
  <c r="K2495" i="66"/>
  <c r="J2495" i="66"/>
  <c r="M2494" i="66"/>
  <c r="L2494" i="66"/>
  <c r="K2494" i="66"/>
  <c r="J2494" i="66"/>
  <c r="M2493" i="66"/>
  <c r="L2493" i="66"/>
  <c r="K2493" i="66"/>
  <c r="J2493" i="66"/>
  <c r="M2492" i="66"/>
  <c r="L2492" i="66"/>
  <c r="K2492" i="66"/>
  <c r="J2492" i="66"/>
  <c r="M2491" i="66"/>
  <c r="L2491" i="66"/>
  <c r="K2491" i="66"/>
  <c r="J2491" i="66"/>
  <c r="M2490" i="66"/>
  <c r="L2490" i="66"/>
  <c r="K2490" i="66"/>
  <c r="J2490" i="66"/>
  <c r="M2489" i="66"/>
  <c r="L2489" i="66"/>
  <c r="K2489" i="66"/>
  <c r="J2489" i="66"/>
  <c r="M2488" i="66"/>
  <c r="L2488" i="66"/>
  <c r="K2488" i="66"/>
  <c r="J2488" i="66"/>
  <c r="M2487" i="66"/>
  <c r="L2487" i="66"/>
  <c r="K2487" i="66"/>
  <c r="J2487" i="66"/>
  <c r="M2486" i="66"/>
  <c r="L2486" i="66"/>
  <c r="K2486" i="66"/>
  <c r="J2486" i="66"/>
  <c r="M2485" i="66"/>
  <c r="L2485" i="66"/>
  <c r="K2485" i="66"/>
  <c r="J2485" i="66"/>
  <c r="M2484" i="66"/>
  <c r="L2484" i="66"/>
  <c r="K2484" i="66"/>
  <c r="J2484" i="66"/>
  <c r="M2483" i="66"/>
  <c r="L2483" i="66"/>
  <c r="K2483" i="66"/>
  <c r="J2483" i="66"/>
  <c r="M2482" i="66"/>
  <c r="L2482" i="66"/>
  <c r="K2482" i="66"/>
  <c r="J2482" i="66"/>
  <c r="M2481" i="66"/>
  <c r="L2481" i="66"/>
  <c r="K2481" i="66"/>
  <c r="J2481" i="66"/>
  <c r="M2480" i="66"/>
  <c r="L2480" i="66"/>
  <c r="K2480" i="66"/>
  <c r="J2480" i="66"/>
  <c r="M2479" i="66"/>
  <c r="L2479" i="66"/>
  <c r="K2479" i="66"/>
  <c r="J2479" i="66"/>
  <c r="M2478" i="66"/>
  <c r="L2478" i="66"/>
  <c r="K2478" i="66"/>
  <c r="J2478" i="66"/>
  <c r="M2477" i="66"/>
  <c r="L2477" i="66"/>
  <c r="K2477" i="66"/>
  <c r="J2477" i="66"/>
  <c r="M2476" i="66"/>
  <c r="L2476" i="66"/>
  <c r="K2476" i="66"/>
  <c r="J2476" i="66"/>
  <c r="M2475" i="66"/>
  <c r="L2475" i="66"/>
  <c r="K2475" i="66"/>
  <c r="J2475" i="66"/>
  <c r="M2474" i="66"/>
  <c r="L2474" i="66"/>
  <c r="K2474" i="66"/>
  <c r="J2474" i="66"/>
  <c r="M2473" i="66"/>
  <c r="L2473" i="66"/>
  <c r="K2473" i="66"/>
  <c r="J2473" i="66"/>
  <c r="M2472" i="66"/>
  <c r="L2472" i="66"/>
  <c r="K2472" i="66"/>
  <c r="J2472" i="66"/>
  <c r="M2471" i="66"/>
  <c r="L2471" i="66"/>
  <c r="K2471" i="66"/>
  <c r="J2471" i="66"/>
  <c r="M2470" i="66"/>
  <c r="L2470" i="66"/>
  <c r="K2470" i="66"/>
  <c r="J2470" i="66"/>
  <c r="M2469" i="66"/>
  <c r="L2469" i="66"/>
  <c r="K2469" i="66"/>
  <c r="J2469" i="66"/>
  <c r="M2468" i="66"/>
  <c r="L2468" i="66"/>
  <c r="K2468" i="66"/>
  <c r="J2468" i="66"/>
  <c r="M2467" i="66"/>
  <c r="L2467" i="66"/>
  <c r="K2467" i="66"/>
  <c r="J2467" i="66"/>
  <c r="M2466" i="66"/>
  <c r="L2466" i="66"/>
  <c r="K2466" i="66"/>
  <c r="J2466" i="66"/>
  <c r="M2465" i="66"/>
  <c r="L2465" i="66"/>
  <c r="K2465" i="66"/>
  <c r="J2465" i="66"/>
  <c r="M2464" i="66"/>
  <c r="L2464" i="66"/>
  <c r="K2464" i="66"/>
  <c r="J2464" i="66"/>
  <c r="M2463" i="66"/>
  <c r="L2463" i="66"/>
  <c r="K2463" i="66"/>
  <c r="J2463" i="66"/>
  <c r="M2462" i="66"/>
  <c r="L2462" i="66"/>
  <c r="K2462" i="66"/>
  <c r="J2462" i="66"/>
  <c r="M2461" i="66"/>
  <c r="L2461" i="66"/>
  <c r="K2461" i="66"/>
  <c r="J2461" i="66"/>
  <c r="M2460" i="66"/>
  <c r="L2460" i="66"/>
  <c r="K2460" i="66"/>
  <c r="J2460" i="66"/>
  <c r="M2459" i="66"/>
  <c r="L2459" i="66"/>
  <c r="K2459" i="66"/>
  <c r="J2459" i="66"/>
  <c r="M2458" i="66"/>
  <c r="L2458" i="66"/>
  <c r="K2458" i="66"/>
  <c r="J2458" i="66"/>
  <c r="M2457" i="66"/>
  <c r="L2457" i="66"/>
  <c r="K2457" i="66"/>
  <c r="J2457" i="66"/>
  <c r="M2456" i="66"/>
  <c r="L2456" i="66"/>
  <c r="K2456" i="66"/>
  <c r="J2456" i="66"/>
  <c r="M2455" i="66"/>
  <c r="L2455" i="66"/>
  <c r="K2455" i="66"/>
  <c r="J2455" i="66"/>
  <c r="M2454" i="66"/>
  <c r="L2454" i="66"/>
  <c r="K2454" i="66"/>
  <c r="J2454" i="66"/>
  <c r="M2453" i="66"/>
  <c r="L2453" i="66"/>
  <c r="K2453" i="66"/>
  <c r="J2453" i="66"/>
  <c r="M2452" i="66"/>
  <c r="L2452" i="66"/>
  <c r="K2452" i="66"/>
  <c r="J2452" i="66"/>
  <c r="M2451" i="66"/>
  <c r="L2451" i="66"/>
  <c r="K2451" i="66"/>
  <c r="J2451" i="66"/>
  <c r="M2450" i="66"/>
  <c r="L2450" i="66"/>
  <c r="K2450" i="66"/>
  <c r="J2450" i="66"/>
  <c r="M2449" i="66"/>
  <c r="L2449" i="66"/>
  <c r="K2449" i="66"/>
  <c r="J2449" i="66"/>
  <c r="M2448" i="66"/>
  <c r="L2448" i="66"/>
  <c r="K2448" i="66"/>
  <c r="J2448" i="66"/>
  <c r="M2447" i="66"/>
  <c r="L2447" i="66"/>
  <c r="K2447" i="66"/>
  <c r="J2447" i="66"/>
  <c r="M2446" i="66"/>
  <c r="L2446" i="66"/>
  <c r="K2446" i="66"/>
  <c r="J2446" i="66"/>
  <c r="M2445" i="66"/>
  <c r="L2445" i="66"/>
  <c r="K2445" i="66"/>
  <c r="J2445" i="66"/>
  <c r="M2444" i="66"/>
  <c r="L2444" i="66"/>
  <c r="K2444" i="66"/>
  <c r="J2444" i="66"/>
  <c r="M2443" i="66"/>
  <c r="L2443" i="66"/>
  <c r="K2443" i="66"/>
  <c r="J2443" i="66"/>
  <c r="M2442" i="66"/>
  <c r="L2442" i="66"/>
  <c r="K2442" i="66"/>
  <c r="J2442" i="66"/>
  <c r="M2441" i="66"/>
  <c r="L2441" i="66"/>
  <c r="K2441" i="66"/>
  <c r="J2441" i="66"/>
  <c r="M2440" i="66"/>
  <c r="L2440" i="66"/>
  <c r="K2440" i="66"/>
  <c r="J2440" i="66"/>
  <c r="M2439" i="66"/>
  <c r="L2439" i="66"/>
  <c r="K2439" i="66"/>
  <c r="J2439" i="66"/>
  <c r="M2438" i="66"/>
  <c r="L2438" i="66"/>
  <c r="K2438" i="66"/>
  <c r="J2438" i="66"/>
  <c r="M2437" i="66"/>
  <c r="L2437" i="66"/>
  <c r="K2437" i="66"/>
  <c r="J2437" i="66"/>
  <c r="M2436" i="66"/>
  <c r="L2436" i="66"/>
  <c r="K2436" i="66"/>
  <c r="J2436" i="66"/>
  <c r="M2435" i="66"/>
  <c r="L2435" i="66"/>
  <c r="K2435" i="66"/>
  <c r="J2435" i="66"/>
  <c r="M2434" i="66"/>
  <c r="L2434" i="66"/>
  <c r="K2434" i="66"/>
  <c r="J2434" i="66"/>
  <c r="M2433" i="66"/>
  <c r="L2433" i="66"/>
  <c r="K2433" i="66"/>
  <c r="J2433" i="66"/>
  <c r="M2432" i="66"/>
  <c r="L2432" i="66"/>
  <c r="K2432" i="66"/>
  <c r="J2432" i="66"/>
  <c r="M2431" i="66"/>
  <c r="L2431" i="66"/>
  <c r="K2431" i="66"/>
  <c r="J2431" i="66"/>
  <c r="M2430" i="66"/>
  <c r="L2430" i="66"/>
  <c r="K2430" i="66"/>
  <c r="J2430" i="66"/>
  <c r="M2429" i="66"/>
  <c r="L2429" i="66"/>
  <c r="K2429" i="66"/>
  <c r="J2429" i="66"/>
  <c r="M2428" i="66"/>
  <c r="L2428" i="66"/>
  <c r="K2428" i="66"/>
  <c r="J2428" i="66"/>
  <c r="M2427" i="66"/>
  <c r="L2427" i="66"/>
  <c r="K2427" i="66"/>
  <c r="J2427" i="66"/>
  <c r="M2426" i="66"/>
  <c r="L2426" i="66"/>
  <c r="K2426" i="66"/>
  <c r="J2426" i="66"/>
  <c r="M2425" i="66"/>
  <c r="L2425" i="66"/>
  <c r="K2425" i="66"/>
  <c r="J2425" i="66"/>
  <c r="M2424" i="66"/>
  <c r="L2424" i="66"/>
  <c r="K2424" i="66"/>
  <c r="J2424" i="66"/>
  <c r="M2423" i="66"/>
  <c r="L2423" i="66"/>
  <c r="K2423" i="66"/>
  <c r="J2423" i="66"/>
  <c r="M2422" i="66"/>
  <c r="L2422" i="66"/>
  <c r="K2422" i="66"/>
  <c r="J2422" i="66"/>
  <c r="M2421" i="66"/>
  <c r="L2421" i="66"/>
  <c r="K2421" i="66"/>
  <c r="J2421" i="66"/>
  <c r="M2420" i="66"/>
  <c r="L2420" i="66"/>
  <c r="K2420" i="66"/>
  <c r="J2420" i="66"/>
  <c r="M2419" i="66"/>
  <c r="L2419" i="66"/>
  <c r="K2419" i="66"/>
  <c r="J2419" i="66"/>
  <c r="M2418" i="66"/>
  <c r="L2418" i="66"/>
  <c r="K2418" i="66"/>
  <c r="J2418" i="66"/>
  <c r="M2417" i="66"/>
  <c r="L2417" i="66"/>
  <c r="K2417" i="66"/>
  <c r="J2417" i="66"/>
  <c r="M2416" i="66"/>
  <c r="L2416" i="66"/>
  <c r="K2416" i="66"/>
  <c r="J2416" i="66"/>
  <c r="M2415" i="66"/>
  <c r="L2415" i="66"/>
  <c r="K2415" i="66"/>
  <c r="J2415" i="66"/>
  <c r="M2414" i="66"/>
  <c r="L2414" i="66"/>
  <c r="K2414" i="66"/>
  <c r="J2414" i="66"/>
  <c r="M2413" i="66"/>
  <c r="L2413" i="66"/>
  <c r="K2413" i="66"/>
  <c r="J2413" i="66"/>
  <c r="M2412" i="66"/>
  <c r="L2412" i="66"/>
  <c r="K2412" i="66"/>
  <c r="J2412" i="66"/>
  <c r="M2411" i="66"/>
  <c r="L2411" i="66"/>
  <c r="K2411" i="66"/>
  <c r="J2411" i="66"/>
  <c r="M2410" i="66"/>
  <c r="L2410" i="66"/>
  <c r="K2410" i="66"/>
  <c r="J2410" i="66"/>
  <c r="M2409" i="66"/>
  <c r="L2409" i="66"/>
  <c r="K2409" i="66"/>
  <c r="J2409" i="66"/>
  <c r="M2408" i="66"/>
  <c r="L2408" i="66"/>
  <c r="K2408" i="66"/>
  <c r="J2408" i="66"/>
  <c r="M2407" i="66"/>
  <c r="L2407" i="66"/>
  <c r="K2407" i="66"/>
  <c r="J2407" i="66"/>
  <c r="M2406" i="66"/>
  <c r="L2406" i="66"/>
  <c r="K2406" i="66"/>
  <c r="J2406" i="66"/>
  <c r="M2405" i="66"/>
  <c r="L2405" i="66"/>
  <c r="K2405" i="66"/>
  <c r="J2405" i="66"/>
  <c r="M2404" i="66"/>
  <c r="L2404" i="66"/>
  <c r="K2404" i="66"/>
  <c r="J2404" i="66"/>
  <c r="M2403" i="66"/>
  <c r="L2403" i="66"/>
  <c r="K2403" i="66"/>
  <c r="J2403" i="66"/>
  <c r="M2402" i="66"/>
  <c r="L2402" i="66"/>
  <c r="K2402" i="66"/>
  <c r="J2402" i="66"/>
  <c r="M2401" i="66"/>
  <c r="L2401" i="66"/>
  <c r="K2401" i="66"/>
  <c r="J2401" i="66"/>
  <c r="M2400" i="66"/>
  <c r="L2400" i="66"/>
  <c r="K2400" i="66"/>
  <c r="J2400" i="66"/>
  <c r="M2399" i="66"/>
  <c r="L2399" i="66"/>
  <c r="K2399" i="66"/>
  <c r="J2399" i="66"/>
  <c r="M2398" i="66"/>
  <c r="L2398" i="66"/>
  <c r="K2398" i="66"/>
  <c r="J2398" i="66"/>
  <c r="M2397" i="66"/>
  <c r="L2397" i="66"/>
  <c r="K2397" i="66"/>
  <c r="J2397" i="66"/>
  <c r="M2396" i="66"/>
  <c r="L2396" i="66"/>
  <c r="K2396" i="66"/>
  <c r="J2396" i="66"/>
  <c r="M2395" i="66"/>
  <c r="L2395" i="66"/>
  <c r="K2395" i="66"/>
  <c r="J2395" i="66"/>
  <c r="M2394" i="66"/>
  <c r="L2394" i="66"/>
  <c r="K2394" i="66"/>
  <c r="J2394" i="66"/>
  <c r="M2393" i="66"/>
  <c r="L2393" i="66"/>
  <c r="K2393" i="66"/>
  <c r="J2393" i="66"/>
  <c r="M2392" i="66"/>
  <c r="L2392" i="66"/>
  <c r="K2392" i="66"/>
  <c r="J2392" i="66"/>
  <c r="M2391" i="66"/>
  <c r="L2391" i="66"/>
  <c r="K2391" i="66"/>
  <c r="J2391" i="66"/>
  <c r="M2390" i="66"/>
  <c r="L2390" i="66"/>
  <c r="K2390" i="66"/>
  <c r="J2390" i="66"/>
  <c r="M2389" i="66"/>
  <c r="L2389" i="66"/>
  <c r="K2389" i="66"/>
  <c r="J2389" i="66"/>
  <c r="M2388" i="66"/>
  <c r="L2388" i="66"/>
  <c r="K2388" i="66"/>
  <c r="J2388" i="66"/>
  <c r="M2387" i="66"/>
  <c r="L2387" i="66"/>
  <c r="K2387" i="66"/>
  <c r="J2387" i="66"/>
  <c r="M2386" i="66"/>
  <c r="L2386" i="66"/>
  <c r="K2386" i="66"/>
  <c r="J2386" i="66"/>
  <c r="M2385" i="66"/>
  <c r="L2385" i="66"/>
  <c r="K2385" i="66"/>
  <c r="J2385" i="66"/>
  <c r="M2384" i="66"/>
  <c r="L2384" i="66"/>
  <c r="K2384" i="66"/>
  <c r="J2384" i="66"/>
  <c r="M2383" i="66"/>
  <c r="L2383" i="66"/>
  <c r="K2383" i="66"/>
  <c r="J2383" i="66"/>
  <c r="M2382" i="66"/>
  <c r="L2382" i="66"/>
  <c r="K2382" i="66"/>
  <c r="J2382" i="66"/>
  <c r="M2381" i="66"/>
  <c r="L2381" i="66"/>
  <c r="K2381" i="66"/>
  <c r="J2381" i="66"/>
  <c r="M2380" i="66"/>
  <c r="L2380" i="66"/>
  <c r="K2380" i="66"/>
  <c r="J2380" i="66"/>
  <c r="M2379" i="66"/>
  <c r="L2379" i="66"/>
  <c r="K2379" i="66"/>
  <c r="J2379" i="66"/>
  <c r="M2378" i="66"/>
  <c r="L2378" i="66"/>
  <c r="K2378" i="66"/>
  <c r="J2378" i="66"/>
  <c r="M2377" i="66"/>
  <c r="L2377" i="66"/>
  <c r="K2377" i="66"/>
  <c r="J2377" i="66"/>
  <c r="M2376" i="66"/>
  <c r="L2376" i="66"/>
  <c r="K2376" i="66"/>
  <c r="J2376" i="66"/>
  <c r="M2375" i="66"/>
  <c r="L2375" i="66"/>
  <c r="K2375" i="66"/>
  <c r="J2375" i="66"/>
  <c r="M2374" i="66"/>
  <c r="L2374" i="66"/>
  <c r="K2374" i="66"/>
  <c r="J2374" i="66"/>
  <c r="M2373" i="66"/>
  <c r="L2373" i="66"/>
  <c r="K2373" i="66"/>
  <c r="J2373" i="66"/>
  <c r="M2372" i="66"/>
  <c r="L2372" i="66"/>
  <c r="K2372" i="66"/>
  <c r="J2372" i="66"/>
  <c r="M2371" i="66"/>
  <c r="L2371" i="66"/>
  <c r="K2371" i="66"/>
  <c r="J2371" i="66"/>
  <c r="M2370" i="66"/>
  <c r="L2370" i="66"/>
  <c r="K2370" i="66"/>
  <c r="J2370" i="66"/>
  <c r="M2369" i="66"/>
  <c r="L2369" i="66"/>
  <c r="K2369" i="66"/>
  <c r="J2369" i="66"/>
  <c r="M2368" i="66"/>
  <c r="L2368" i="66"/>
  <c r="K2368" i="66"/>
  <c r="J2368" i="66"/>
  <c r="M2367" i="66"/>
  <c r="L2367" i="66"/>
  <c r="K2367" i="66"/>
  <c r="J2367" i="66"/>
  <c r="M2366" i="66"/>
  <c r="L2366" i="66"/>
  <c r="K2366" i="66"/>
  <c r="J2366" i="66"/>
  <c r="M2365" i="66"/>
  <c r="L2365" i="66"/>
  <c r="K2365" i="66"/>
  <c r="J2365" i="66"/>
  <c r="M2364" i="66"/>
  <c r="L2364" i="66"/>
  <c r="K2364" i="66"/>
  <c r="J2364" i="66"/>
  <c r="M2363" i="66"/>
  <c r="L2363" i="66"/>
  <c r="K2363" i="66"/>
  <c r="J2363" i="66"/>
  <c r="M2362" i="66"/>
  <c r="L2362" i="66"/>
  <c r="K2362" i="66"/>
  <c r="J2362" i="66"/>
  <c r="M2361" i="66"/>
  <c r="L2361" i="66"/>
  <c r="K2361" i="66"/>
  <c r="J2361" i="66"/>
  <c r="M2360" i="66"/>
  <c r="L2360" i="66"/>
  <c r="K2360" i="66"/>
  <c r="J2360" i="66"/>
  <c r="M2359" i="66"/>
  <c r="L2359" i="66"/>
  <c r="K2359" i="66"/>
  <c r="J2359" i="66"/>
  <c r="M2358" i="66"/>
  <c r="L2358" i="66"/>
  <c r="K2358" i="66"/>
  <c r="J2358" i="66"/>
  <c r="M2357" i="66"/>
  <c r="L2357" i="66"/>
  <c r="K2357" i="66"/>
  <c r="J2357" i="66"/>
  <c r="M2356" i="66"/>
  <c r="L2356" i="66"/>
  <c r="K2356" i="66"/>
  <c r="J2356" i="66"/>
  <c r="M2355" i="66"/>
  <c r="L2355" i="66"/>
  <c r="K2355" i="66"/>
  <c r="J2355" i="66"/>
  <c r="M2354" i="66"/>
  <c r="L2354" i="66"/>
  <c r="K2354" i="66"/>
  <c r="J2354" i="66"/>
  <c r="M2353" i="66"/>
  <c r="L2353" i="66"/>
  <c r="K2353" i="66"/>
  <c r="J2353" i="66"/>
  <c r="M2352" i="66"/>
  <c r="L2352" i="66"/>
  <c r="K2352" i="66"/>
  <c r="J2352" i="66"/>
  <c r="M2351" i="66"/>
  <c r="L2351" i="66"/>
  <c r="K2351" i="66"/>
  <c r="J2351" i="66"/>
  <c r="M2350" i="66"/>
  <c r="L2350" i="66"/>
  <c r="K2350" i="66"/>
  <c r="J2350" i="66"/>
  <c r="M2349" i="66"/>
  <c r="L2349" i="66"/>
  <c r="K2349" i="66"/>
  <c r="J2349" i="66"/>
  <c r="M2348" i="66"/>
  <c r="L2348" i="66"/>
  <c r="K2348" i="66"/>
  <c r="J2348" i="66"/>
  <c r="M2347" i="66"/>
  <c r="L2347" i="66"/>
  <c r="K2347" i="66"/>
  <c r="J2347" i="66"/>
  <c r="M2346" i="66"/>
  <c r="L2346" i="66"/>
  <c r="K2346" i="66"/>
  <c r="J2346" i="66"/>
  <c r="M2345" i="66"/>
  <c r="L2345" i="66"/>
  <c r="K2345" i="66"/>
  <c r="J2345" i="66"/>
  <c r="M2344" i="66"/>
  <c r="L2344" i="66"/>
  <c r="K2344" i="66"/>
  <c r="J2344" i="66"/>
  <c r="M2343" i="66"/>
  <c r="L2343" i="66"/>
  <c r="K2343" i="66"/>
  <c r="J2343" i="66"/>
  <c r="M2342" i="66"/>
  <c r="L2342" i="66"/>
  <c r="K2342" i="66"/>
  <c r="J2342" i="66"/>
  <c r="M2341" i="66"/>
  <c r="L2341" i="66"/>
  <c r="K2341" i="66"/>
  <c r="J2341" i="66"/>
  <c r="M2340" i="66"/>
  <c r="L2340" i="66"/>
  <c r="K2340" i="66"/>
  <c r="J2340" i="66"/>
  <c r="M2339" i="66"/>
  <c r="L2339" i="66"/>
  <c r="K2339" i="66"/>
  <c r="J2339" i="66"/>
  <c r="M2338" i="66"/>
  <c r="L2338" i="66"/>
  <c r="K2338" i="66"/>
  <c r="J2338" i="66"/>
  <c r="M2337" i="66"/>
  <c r="L2337" i="66"/>
  <c r="K2337" i="66"/>
  <c r="J2337" i="66"/>
  <c r="M2336" i="66"/>
  <c r="L2336" i="66"/>
  <c r="K2336" i="66"/>
  <c r="J2336" i="66"/>
  <c r="M2335" i="66"/>
  <c r="L2335" i="66"/>
  <c r="K2335" i="66"/>
  <c r="J2335" i="66"/>
  <c r="M2334" i="66"/>
  <c r="L2334" i="66"/>
  <c r="K2334" i="66"/>
  <c r="J2334" i="66"/>
  <c r="M2333" i="66"/>
  <c r="L2333" i="66"/>
  <c r="K2333" i="66"/>
  <c r="J2333" i="66"/>
  <c r="M2332" i="66"/>
  <c r="L2332" i="66"/>
  <c r="K2332" i="66"/>
  <c r="J2332" i="66"/>
  <c r="M2331" i="66"/>
  <c r="L2331" i="66"/>
  <c r="K2331" i="66"/>
  <c r="J2331" i="66"/>
  <c r="M2330" i="66"/>
  <c r="L2330" i="66"/>
  <c r="K2330" i="66"/>
  <c r="J2330" i="66"/>
  <c r="M2329" i="66"/>
  <c r="L2329" i="66"/>
  <c r="K2329" i="66"/>
  <c r="J2329" i="66"/>
  <c r="M2328" i="66"/>
  <c r="L2328" i="66"/>
  <c r="K2328" i="66"/>
  <c r="J2328" i="66"/>
  <c r="M2327" i="66"/>
  <c r="L2327" i="66"/>
  <c r="K2327" i="66"/>
  <c r="J2327" i="66"/>
  <c r="M2326" i="66"/>
  <c r="L2326" i="66"/>
  <c r="K2326" i="66"/>
  <c r="J2326" i="66"/>
  <c r="M2325" i="66"/>
  <c r="L2325" i="66"/>
  <c r="K2325" i="66"/>
  <c r="J2325" i="66"/>
  <c r="M2324" i="66"/>
  <c r="L2324" i="66"/>
  <c r="K2324" i="66"/>
  <c r="J2324" i="66"/>
  <c r="M2323" i="66"/>
  <c r="L2323" i="66"/>
  <c r="K2323" i="66"/>
  <c r="J2323" i="66"/>
  <c r="M2322" i="66"/>
  <c r="L2322" i="66"/>
  <c r="K2322" i="66"/>
  <c r="J2322" i="66"/>
  <c r="M2321" i="66"/>
  <c r="L2321" i="66"/>
  <c r="K2321" i="66"/>
  <c r="J2321" i="66"/>
  <c r="M2320" i="66"/>
  <c r="L2320" i="66"/>
  <c r="K2320" i="66"/>
  <c r="J2320" i="66"/>
  <c r="M2319" i="66"/>
  <c r="L2319" i="66"/>
  <c r="K2319" i="66"/>
  <c r="J2319" i="66"/>
  <c r="M2318" i="66"/>
  <c r="L2318" i="66"/>
  <c r="K2318" i="66"/>
  <c r="J2318" i="66"/>
  <c r="M2317" i="66"/>
  <c r="L2317" i="66"/>
  <c r="K2317" i="66"/>
  <c r="J2317" i="66"/>
  <c r="M2316" i="66"/>
  <c r="L2316" i="66"/>
  <c r="K2316" i="66"/>
  <c r="J2316" i="66"/>
  <c r="M2315" i="66"/>
  <c r="L2315" i="66"/>
  <c r="K2315" i="66"/>
  <c r="J2315" i="66"/>
  <c r="M2314" i="66"/>
  <c r="L2314" i="66"/>
  <c r="K2314" i="66"/>
  <c r="J2314" i="66"/>
  <c r="M2313" i="66"/>
  <c r="L2313" i="66"/>
  <c r="K2313" i="66"/>
  <c r="J2313" i="66"/>
  <c r="M2312" i="66"/>
  <c r="L2312" i="66"/>
  <c r="K2312" i="66"/>
  <c r="J2312" i="66"/>
  <c r="M2311" i="66"/>
  <c r="L2311" i="66"/>
  <c r="K2311" i="66"/>
  <c r="J2311" i="66"/>
  <c r="M2310" i="66"/>
  <c r="L2310" i="66"/>
  <c r="K2310" i="66"/>
  <c r="J2310" i="66"/>
  <c r="M2309" i="66"/>
  <c r="L2309" i="66"/>
  <c r="K2309" i="66"/>
  <c r="J2309" i="66"/>
  <c r="M2308" i="66"/>
  <c r="L2308" i="66"/>
  <c r="K2308" i="66"/>
  <c r="J2308" i="66"/>
  <c r="M2307" i="66"/>
  <c r="L2307" i="66"/>
  <c r="K2307" i="66"/>
  <c r="J2307" i="66"/>
  <c r="M2306" i="66"/>
  <c r="L2306" i="66"/>
  <c r="K2306" i="66"/>
  <c r="J2306" i="66"/>
  <c r="M2305" i="66"/>
  <c r="L2305" i="66"/>
  <c r="K2305" i="66"/>
  <c r="J2305" i="66"/>
  <c r="M2304" i="66"/>
  <c r="L2304" i="66"/>
  <c r="K2304" i="66"/>
  <c r="J2304" i="66"/>
  <c r="M2303" i="66"/>
  <c r="L2303" i="66"/>
  <c r="K2303" i="66"/>
  <c r="J2303" i="66"/>
  <c r="M2302" i="66"/>
  <c r="L2302" i="66"/>
  <c r="K2302" i="66"/>
  <c r="J2302" i="66"/>
  <c r="M2301" i="66"/>
  <c r="L2301" i="66"/>
  <c r="K2301" i="66"/>
  <c r="J2301" i="66"/>
  <c r="M2300" i="66"/>
  <c r="L2300" i="66"/>
  <c r="K2300" i="66"/>
  <c r="J2300" i="66"/>
  <c r="M2299" i="66"/>
  <c r="L2299" i="66"/>
  <c r="K2299" i="66"/>
  <c r="J2299" i="66"/>
  <c r="M2298" i="66"/>
  <c r="L2298" i="66"/>
  <c r="K2298" i="66"/>
  <c r="J2298" i="66"/>
  <c r="M2297" i="66"/>
  <c r="L2297" i="66"/>
  <c r="K2297" i="66"/>
  <c r="J2297" i="66"/>
  <c r="M2296" i="66"/>
  <c r="L2296" i="66"/>
  <c r="K2296" i="66"/>
  <c r="J2296" i="66"/>
  <c r="M2295" i="66"/>
  <c r="L2295" i="66"/>
  <c r="K2295" i="66"/>
  <c r="J2295" i="66"/>
  <c r="M2294" i="66"/>
  <c r="L2294" i="66"/>
  <c r="K2294" i="66"/>
  <c r="J2294" i="66"/>
  <c r="M2293" i="66"/>
  <c r="L2293" i="66"/>
  <c r="K2293" i="66"/>
  <c r="J2293" i="66"/>
  <c r="M2292" i="66"/>
  <c r="L2292" i="66"/>
  <c r="K2292" i="66"/>
  <c r="J2292" i="66"/>
  <c r="M2291" i="66"/>
  <c r="L2291" i="66"/>
  <c r="K2291" i="66"/>
  <c r="J2291" i="66"/>
  <c r="M2290" i="66"/>
  <c r="L2290" i="66"/>
  <c r="K2290" i="66"/>
  <c r="J2290" i="66"/>
  <c r="M2289" i="66"/>
  <c r="L2289" i="66"/>
  <c r="K2289" i="66"/>
  <c r="J2289" i="66"/>
  <c r="M2288" i="66"/>
  <c r="L2288" i="66"/>
  <c r="K2288" i="66"/>
  <c r="J2288" i="66"/>
  <c r="M2287" i="66"/>
  <c r="L2287" i="66"/>
  <c r="K2287" i="66"/>
  <c r="J2287" i="66"/>
  <c r="M2286" i="66"/>
  <c r="L2286" i="66"/>
  <c r="K2286" i="66"/>
  <c r="J2286" i="66"/>
  <c r="M2285" i="66"/>
  <c r="L2285" i="66"/>
  <c r="K2285" i="66"/>
  <c r="J2285" i="66"/>
  <c r="M2284" i="66"/>
  <c r="L2284" i="66"/>
  <c r="K2284" i="66"/>
  <c r="J2284" i="66"/>
  <c r="M2283" i="66"/>
  <c r="L2283" i="66"/>
  <c r="K2283" i="66"/>
  <c r="J2283" i="66"/>
  <c r="M2282" i="66"/>
  <c r="L2282" i="66"/>
  <c r="K2282" i="66"/>
  <c r="J2282" i="66"/>
  <c r="M2281" i="66"/>
  <c r="L2281" i="66"/>
  <c r="K2281" i="66"/>
  <c r="J2281" i="66"/>
  <c r="M2280" i="66"/>
  <c r="L2280" i="66"/>
  <c r="K2280" i="66"/>
  <c r="J2280" i="66"/>
  <c r="M2279" i="66"/>
  <c r="L2279" i="66"/>
  <c r="K2279" i="66"/>
  <c r="J2279" i="66"/>
  <c r="M2278" i="66"/>
  <c r="L2278" i="66"/>
  <c r="K2278" i="66"/>
  <c r="J2278" i="66"/>
  <c r="M2277" i="66"/>
  <c r="L2277" i="66"/>
  <c r="K2277" i="66"/>
  <c r="J2277" i="66"/>
  <c r="M2276" i="66"/>
  <c r="L2276" i="66"/>
  <c r="K2276" i="66"/>
  <c r="J2276" i="66"/>
  <c r="M2275" i="66"/>
  <c r="L2275" i="66"/>
  <c r="K2275" i="66"/>
  <c r="J2275" i="66"/>
  <c r="M2274" i="66"/>
  <c r="L2274" i="66"/>
  <c r="K2274" i="66"/>
  <c r="J2274" i="66"/>
  <c r="M2273" i="66"/>
  <c r="L2273" i="66"/>
  <c r="K2273" i="66"/>
  <c r="J2273" i="66"/>
  <c r="M2272" i="66"/>
  <c r="L2272" i="66"/>
  <c r="K2272" i="66"/>
  <c r="J2272" i="66"/>
  <c r="M2271" i="66"/>
  <c r="L2271" i="66"/>
  <c r="K2271" i="66"/>
  <c r="J2271" i="66"/>
  <c r="M2270" i="66"/>
  <c r="L2270" i="66"/>
  <c r="K2270" i="66"/>
  <c r="J2270" i="66"/>
  <c r="M2269" i="66"/>
  <c r="L2269" i="66"/>
  <c r="K2269" i="66"/>
  <c r="J2269" i="66"/>
  <c r="M2268" i="66"/>
  <c r="L2268" i="66"/>
  <c r="K2268" i="66"/>
  <c r="J2268" i="66"/>
  <c r="M2267" i="66"/>
  <c r="L2267" i="66"/>
  <c r="K2267" i="66"/>
  <c r="J2267" i="66"/>
  <c r="M2266" i="66"/>
  <c r="L2266" i="66"/>
  <c r="K2266" i="66"/>
  <c r="J2266" i="66"/>
  <c r="M2265" i="66"/>
  <c r="L2265" i="66"/>
  <c r="K2265" i="66"/>
  <c r="J2265" i="66"/>
  <c r="M2264" i="66"/>
  <c r="L2264" i="66"/>
  <c r="K2264" i="66"/>
  <c r="J2264" i="66"/>
  <c r="M2263" i="66"/>
  <c r="L2263" i="66"/>
  <c r="K2263" i="66"/>
  <c r="J2263" i="66"/>
  <c r="M2262" i="66"/>
  <c r="L2262" i="66"/>
  <c r="K2262" i="66"/>
  <c r="J2262" i="66"/>
  <c r="M2261" i="66"/>
  <c r="L2261" i="66"/>
  <c r="K2261" i="66"/>
  <c r="J2261" i="66"/>
  <c r="M2260" i="66"/>
  <c r="L2260" i="66"/>
  <c r="K2260" i="66"/>
  <c r="J2260" i="66"/>
  <c r="M2259" i="66"/>
  <c r="L2259" i="66"/>
  <c r="K2259" i="66"/>
  <c r="J2259" i="66"/>
  <c r="M2258" i="66"/>
  <c r="L2258" i="66"/>
  <c r="K2258" i="66"/>
  <c r="J2258" i="66"/>
  <c r="M2257" i="66"/>
  <c r="L2257" i="66"/>
  <c r="K2257" i="66"/>
  <c r="J2257" i="66"/>
  <c r="M2256" i="66"/>
  <c r="L2256" i="66"/>
  <c r="K2256" i="66"/>
  <c r="J2256" i="66"/>
  <c r="M2255" i="66"/>
  <c r="L2255" i="66"/>
  <c r="K2255" i="66"/>
  <c r="J2255" i="66"/>
  <c r="M2254" i="66"/>
  <c r="L2254" i="66"/>
  <c r="K2254" i="66"/>
  <c r="J2254" i="66"/>
  <c r="M2253" i="66"/>
  <c r="L2253" i="66"/>
  <c r="K2253" i="66"/>
  <c r="J2253" i="66"/>
  <c r="M2252" i="66"/>
  <c r="L2252" i="66"/>
  <c r="K2252" i="66"/>
  <c r="J2252" i="66"/>
  <c r="M2251" i="66"/>
  <c r="L2251" i="66"/>
  <c r="K2251" i="66"/>
  <c r="J2251" i="66"/>
  <c r="M2250" i="66"/>
  <c r="L2250" i="66"/>
  <c r="K2250" i="66"/>
  <c r="J2250" i="66"/>
  <c r="M2249" i="66"/>
  <c r="L2249" i="66"/>
  <c r="K2249" i="66"/>
  <c r="J2249" i="66"/>
  <c r="M2248" i="66"/>
  <c r="L2248" i="66"/>
  <c r="K2248" i="66"/>
  <c r="J2248" i="66"/>
  <c r="M2247" i="66"/>
  <c r="L2247" i="66"/>
  <c r="K2247" i="66"/>
  <c r="J2247" i="66"/>
  <c r="M2246" i="66"/>
  <c r="L2246" i="66"/>
  <c r="K2246" i="66"/>
  <c r="J2246" i="66"/>
  <c r="M2245" i="66"/>
  <c r="L2245" i="66"/>
  <c r="K2245" i="66"/>
  <c r="J2245" i="66"/>
  <c r="M2244" i="66"/>
  <c r="L2244" i="66"/>
  <c r="K2244" i="66"/>
  <c r="J2244" i="66"/>
  <c r="M2243" i="66"/>
  <c r="L2243" i="66"/>
  <c r="K2243" i="66"/>
  <c r="J2243" i="66"/>
  <c r="M2242" i="66"/>
  <c r="L2242" i="66"/>
  <c r="K2242" i="66"/>
  <c r="J2242" i="66"/>
  <c r="M2241" i="66"/>
  <c r="L2241" i="66"/>
  <c r="K2241" i="66"/>
  <c r="J2241" i="66"/>
  <c r="M2240" i="66"/>
  <c r="L2240" i="66"/>
  <c r="K2240" i="66"/>
  <c r="J2240" i="66"/>
  <c r="M2239" i="66"/>
  <c r="L2239" i="66"/>
  <c r="K2239" i="66"/>
  <c r="J2239" i="66"/>
  <c r="M2238" i="66"/>
  <c r="L2238" i="66"/>
  <c r="K2238" i="66"/>
  <c r="J2238" i="66"/>
  <c r="M2237" i="66"/>
  <c r="L2237" i="66"/>
  <c r="K2237" i="66"/>
  <c r="J2237" i="66"/>
  <c r="M2236" i="66"/>
  <c r="L2236" i="66"/>
  <c r="K2236" i="66"/>
  <c r="J2236" i="66"/>
  <c r="M2235" i="66"/>
  <c r="L2235" i="66"/>
  <c r="K2235" i="66"/>
  <c r="J2235" i="66"/>
  <c r="M2234" i="66"/>
  <c r="L2234" i="66"/>
  <c r="K2234" i="66"/>
  <c r="J2234" i="66"/>
  <c r="M2233" i="66"/>
  <c r="L2233" i="66"/>
  <c r="K2233" i="66"/>
  <c r="J2233" i="66"/>
  <c r="M2232" i="66"/>
  <c r="L2232" i="66"/>
  <c r="K2232" i="66"/>
  <c r="J2232" i="66"/>
  <c r="M2231" i="66"/>
  <c r="L2231" i="66"/>
  <c r="K2231" i="66"/>
  <c r="J2231" i="66"/>
  <c r="M2230" i="66"/>
  <c r="L2230" i="66"/>
  <c r="K2230" i="66"/>
  <c r="J2230" i="66"/>
  <c r="M2229" i="66"/>
  <c r="L2229" i="66"/>
  <c r="K2229" i="66"/>
  <c r="J2229" i="66"/>
  <c r="M2228" i="66"/>
  <c r="L2228" i="66"/>
  <c r="K2228" i="66"/>
  <c r="J2228" i="66"/>
  <c r="M2227" i="66"/>
  <c r="L2227" i="66"/>
  <c r="K2227" i="66"/>
  <c r="J2227" i="66"/>
  <c r="M2226" i="66"/>
  <c r="L2226" i="66"/>
  <c r="K2226" i="66"/>
  <c r="J2226" i="66"/>
  <c r="M2225" i="66"/>
  <c r="L2225" i="66"/>
  <c r="K2225" i="66"/>
  <c r="J2225" i="66"/>
  <c r="M2224" i="66"/>
  <c r="L2224" i="66"/>
  <c r="K2224" i="66"/>
  <c r="J2224" i="66"/>
  <c r="M2223" i="66"/>
  <c r="L2223" i="66"/>
  <c r="K2223" i="66"/>
  <c r="J2223" i="66"/>
  <c r="M2222" i="66"/>
  <c r="L2222" i="66"/>
  <c r="K2222" i="66"/>
  <c r="J2222" i="66"/>
  <c r="M2221" i="66"/>
  <c r="L2221" i="66"/>
  <c r="K2221" i="66"/>
  <c r="J2221" i="66"/>
  <c r="M2220" i="66"/>
  <c r="L2220" i="66"/>
  <c r="K2220" i="66"/>
  <c r="J2220" i="66"/>
  <c r="M2219" i="66"/>
  <c r="L2219" i="66"/>
  <c r="K2219" i="66"/>
  <c r="J2219" i="66"/>
  <c r="M2218" i="66"/>
  <c r="L2218" i="66"/>
  <c r="K2218" i="66"/>
  <c r="J2218" i="66"/>
  <c r="M2217" i="66"/>
  <c r="L2217" i="66"/>
  <c r="K2217" i="66"/>
  <c r="J2217" i="66"/>
  <c r="M2216" i="66"/>
  <c r="L2216" i="66"/>
  <c r="K2216" i="66"/>
  <c r="J2216" i="66"/>
  <c r="M2215" i="66"/>
  <c r="L2215" i="66"/>
  <c r="K2215" i="66"/>
  <c r="J2215" i="66"/>
  <c r="M2214" i="66"/>
  <c r="L2214" i="66"/>
  <c r="K2214" i="66"/>
  <c r="J2214" i="66"/>
  <c r="M2213" i="66"/>
  <c r="L2213" i="66"/>
  <c r="K2213" i="66"/>
  <c r="J2213" i="66"/>
  <c r="M2212" i="66"/>
  <c r="L2212" i="66"/>
  <c r="K2212" i="66"/>
  <c r="J2212" i="66"/>
  <c r="M2211" i="66"/>
  <c r="L2211" i="66"/>
  <c r="K2211" i="66"/>
  <c r="J2211" i="66"/>
  <c r="M2210" i="66"/>
  <c r="L2210" i="66"/>
  <c r="K2210" i="66"/>
  <c r="J2210" i="66"/>
  <c r="M2209" i="66"/>
  <c r="L2209" i="66"/>
  <c r="K2209" i="66"/>
  <c r="J2209" i="66"/>
  <c r="M2208" i="66"/>
  <c r="L2208" i="66"/>
  <c r="K2208" i="66"/>
  <c r="J2208" i="66"/>
  <c r="M2207" i="66"/>
  <c r="L2207" i="66"/>
  <c r="K2207" i="66"/>
  <c r="J2207" i="66"/>
  <c r="M2206" i="66"/>
  <c r="L2206" i="66"/>
  <c r="K2206" i="66"/>
  <c r="J2206" i="66"/>
  <c r="M2205" i="66"/>
  <c r="L2205" i="66"/>
  <c r="K2205" i="66"/>
  <c r="J2205" i="66"/>
  <c r="M2204" i="66"/>
  <c r="L2204" i="66"/>
  <c r="K2204" i="66"/>
  <c r="J2204" i="66"/>
  <c r="M2203" i="66"/>
  <c r="L2203" i="66"/>
  <c r="K2203" i="66"/>
  <c r="J2203" i="66"/>
  <c r="M2202" i="66"/>
  <c r="L2202" i="66"/>
  <c r="K2202" i="66"/>
  <c r="J2202" i="66"/>
  <c r="M2201" i="66"/>
  <c r="L2201" i="66"/>
  <c r="K2201" i="66"/>
  <c r="J2201" i="66"/>
  <c r="M2200" i="66"/>
  <c r="L2200" i="66"/>
  <c r="K2200" i="66"/>
  <c r="J2200" i="66"/>
  <c r="M2199" i="66"/>
  <c r="L2199" i="66"/>
  <c r="K2199" i="66"/>
  <c r="J2199" i="66"/>
  <c r="M2198" i="66"/>
  <c r="L2198" i="66"/>
  <c r="K2198" i="66"/>
  <c r="J2198" i="66"/>
  <c r="M2197" i="66"/>
  <c r="L2197" i="66"/>
  <c r="K2197" i="66"/>
  <c r="J2197" i="66"/>
  <c r="M2196" i="66"/>
  <c r="L2196" i="66"/>
  <c r="K2196" i="66"/>
  <c r="J2196" i="66"/>
  <c r="M2195" i="66"/>
  <c r="L2195" i="66"/>
  <c r="K2195" i="66"/>
  <c r="J2195" i="66"/>
  <c r="M2194" i="66"/>
  <c r="L2194" i="66"/>
  <c r="K2194" i="66"/>
  <c r="J2194" i="66"/>
  <c r="M2193" i="66"/>
  <c r="L2193" i="66"/>
  <c r="K2193" i="66"/>
  <c r="J2193" i="66"/>
  <c r="M2192" i="66"/>
  <c r="L2192" i="66"/>
  <c r="K2192" i="66"/>
  <c r="J2192" i="66"/>
  <c r="M2191" i="66"/>
  <c r="L2191" i="66"/>
  <c r="K2191" i="66"/>
  <c r="J2191" i="66"/>
  <c r="M2190" i="66"/>
  <c r="L2190" i="66"/>
  <c r="K2190" i="66"/>
  <c r="J2190" i="66"/>
  <c r="M2189" i="66"/>
  <c r="L2189" i="66"/>
  <c r="K2189" i="66"/>
  <c r="J2189" i="66"/>
  <c r="M2188" i="66"/>
  <c r="L2188" i="66"/>
  <c r="K2188" i="66"/>
  <c r="J2188" i="66"/>
  <c r="M2187" i="66"/>
  <c r="L2187" i="66"/>
  <c r="K2187" i="66"/>
  <c r="J2187" i="66"/>
  <c r="M2186" i="66"/>
  <c r="L2186" i="66"/>
  <c r="K2186" i="66"/>
  <c r="J2186" i="66"/>
  <c r="M2185" i="66"/>
  <c r="L2185" i="66"/>
  <c r="K2185" i="66"/>
  <c r="J2185" i="66"/>
  <c r="M2184" i="66"/>
  <c r="L2184" i="66"/>
  <c r="K2184" i="66"/>
  <c r="J2184" i="66"/>
  <c r="M2183" i="66"/>
  <c r="L2183" i="66"/>
  <c r="K2183" i="66"/>
  <c r="J2183" i="66"/>
  <c r="M2182" i="66"/>
  <c r="L2182" i="66"/>
  <c r="K2182" i="66"/>
  <c r="J2182" i="66"/>
  <c r="M2181" i="66"/>
  <c r="L2181" i="66"/>
  <c r="K2181" i="66"/>
  <c r="J2181" i="66"/>
  <c r="M2180" i="66"/>
  <c r="L2180" i="66"/>
  <c r="K2180" i="66"/>
  <c r="J2180" i="66"/>
  <c r="M2179" i="66"/>
  <c r="L2179" i="66"/>
  <c r="K2179" i="66"/>
  <c r="J2179" i="66"/>
  <c r="M2178" i="66"/>
  <c r="L2178" i="66"/>
  <c r="K2178" i="66"/>
  <c r="J2178" i="66"/>
  <c r="M2177" i="66"/>
  <c r="L2177" i="66"/>
  <c r="K2177" i="66"/>
  <c r="J2177" i="66"/>
  <c r="M2176" i="66"/>
  <c r="L2176" i="66"/>
  <c r="K2176" i="66"/>
  <c r="J2176" i="66"/>
  <c r="M2175" i="66"/>
  <c r="L2175" i="66"/>
  <c r="K2175" i="66"/>
  <c r="J2175" i="66"/>
  <c r="M2174" i="66"/>
  <c r="L2174" i="66"/>
  <c r="K2174" i="66"/>
  <c r="J2174" i="66"/>
  <c r="M2173" i="66"/>
  <c r="L2173" i="66"/>
  <c r="K2173" i="66"/>
  <c r="J2173" i="66"/>
  <c r="M2172" i="66"/>
  <c r="L2172" i="66"/>
  <c r="K2172" i="66"/>
  <c r="J2172" i="66"/>
  <c r="M2171" i="66"/>
  <c r="L2171" i="66"/>
  <c r="K2171" i="66"/>
  <c r="J2171" i="66"/>
  <c r="M2170" i="66"/>
  <c r="L2170" i="66"/>
  <c r="K2170" i="66"/>
  <c r="J2170" i="66"/>
  <c r="M2169" i="66"/>
  <c r="L2169" i="66"/>
  <c r="K2169" i="66"/>
  <c r="J2169" i="66"/>
  <c r="M2168" i="66"/>
  <c r="L2168" i="66"/>
  <c r="K2168" i="66"/>
  <c r="J2168" i="66"/>
  <c r="M2167" i="66"/>
  <c r="L2167" i="66"/>
  <c r="K2167" i="66"/>
  <c r="J2167" i="66"/>
  <c r="M2166" i="66"/>
  <c r="L2166" i="66"/>
  <c r="K2166" i="66"/>
  <c r="J2166" i="66"/>
  <c r="M2165" i="66"/>
  <c r="L2165" i="66"/>
  <c r="K2165" i="66"/>
  <c r="J2165" i="66"/>
  <c r="M2164" i="66"/>
  <c r="L2164" i="66"/>
  <c r="K2164" i="66"/>
  <c r="J2164" i="66"/>
  <c r="M2163" i="66"/>
  <c r="L2163" i="66"/>
  <c r="K2163" i="66"/>
  <c r="J2163" i="66"/>
  <c r="M2162" i="66"/>
  <c r="L2162" i="66"/>
  <c r="K2162" i="66"/>
  <c r="J2162" i="66"/>
  <c r="M2161" i="66"/>
  <c r="L2161" i="66"/>
  <c r="K2161" i="66"/>
  <c r="J2161" i="66"/>
  <c r="M2160" i="66"/>
  <c r="L2160" i="66"/>
  <c r="K2160" i="66"/>
  <c r="J2160" i="66"/>
  <c r="M2159" i="66"/>
  <c r="L2159" i="66"/>
  <c r="K2159" i="66"/>
  <c r="J2159" i="66"/>
  <c r="M2158" i="66"/>
  <c r="L2158" i="66"/>
  <c r="K2158" i="66"/>
  <c r="J2158" i="66"/>
  <c r="M2157" i="66"/>
  <c r="L2157" i="66"/>
  <c r="K2157" i="66"/>
  <c r="J2157" i="66"/>
  <c r="M2156" i="66"/>
  <c r="L2156" i="66"/>
  <c r="K2156" i="66"/>
  <c r="J2156" i="66"/>
  <c r="M2155" i="66"/>
  <c r="L2155" i="66"/>
  <c r="K2155" i="66"/>
  <c r="J2155" i="66"/>
  <c r="M2154" i="66"/>
  <c r="L2154" i="66"/>
  <c r="K2154" i="66"/>
  <c r="J2154" i="66"/>
  <c r="M2153" i="66"/>
  <c r="L2153" i="66"/>
  <c r="K2153" i="66"/>
  <c r="J2153" i="66"/>
  <c r="M2152" i="66"/>
  <c r="L2152" i="66"/>
  <c r="K2152" i="66"/>
  <c r="J2152" i="66"/>
  <c r="M2151" i="66"/>
  <c r="L2151" i="66"/>
  <c r="K2151" i="66"/>
  <c r="J2151" i="66"/>
  <c r="M2150" i="66"/>
  <c r="L2150" i="66"/>
  <c r="K2150" i="66"/>
  <c r="J2150" i="66"/>
  <c r="M2149" i="66"/>
  <c r="L2149" i="66"/>
  <c r="K2149" i="66"/>
  <c r="J2149" i="66"/>
  <c r="M2148" i="66"/>
  <c r="L2148" i="66"/>
  <c r="K2148" i="66"/>
  <c r="J2148" i="66"/>
  <c r="M2147" i="66"/>
  <c r="L2147" i="66"/>
  <c r="K2147" i="66"/>
  <c r="J2147" i="66"/>
  <c r="M2146" i="66"/>
  <c r="L2146" i="66"/>
  <c r="K2146" i="66"/>
  <c r="J2146" i="66"/>
  <c r="M2145" i="66"/>
  <c r="L2145" i="66"/>
  <c r="K2145" i="66"/>
  <c r="J2145" i="66"/>
  <c r="M2144" i="66"/>
  <c r="L2144" i="66"/>
  <c r="K2144" i="66"/>
  <c r="J2144" i="66"/>
  <c r="M2143" i="66"/>
  <c r="L2143" i="66"/>
  <c r="K2143" i="66"/>
  <c r="J2143" i="66"/>
  <c r="M2142" i="66"/>
  <c r="L2142" i="66"/>
  <c r="K2142" i="66"/>
  <c r="J2142" i="66"/>
  <c r="M2141" i="66"/>
  <c r="L2141" i="66"/>
  <c r="K2141" i="66"/>
  <c r="J2141" i="66"/>
  <c r="M2140" i="66"/>
  <c r="L2140" i="66"/>
  <c r="K2140" i="66"/>
  <c r="J2140" i="66"/>
  <c r="M2139" i="66"/>
  <c r="L2139" i="66"/>
  <c r="K2139" i="66"/>
  <c r="J2139" i="66"/>
  <c r="M2138" i="66"/>
  <c r="L2138" i="66"/>
  <c r="K2138" i="66"/>
  <c r="J2138" i="66"/>
  <c r="M2137" i="66"/>
  <c r="L2137" i="66"/>
  <c r="K2137" i="66"/>
  <c r="J2137" i="66"/>
  <c r="M2136" i="66"/>
  <c r="L2136" i="66"/>
  <c r="K2136" i="66"/>
  <c r="J2136" i="66"/>
  <c r="M2135" i="66"/>
  <c r="L2135" i="66"/>
  <c r="K2135" i="66"/>
  <c r="J2135" i="66"/>
  <c r="M2134" i="66"/>
  <c r="L2134" i="66"/>
  <c r="K2134" i="66"/>
  <c r="J2134" i="66"/>
  <c r="M2133" i="66"/>
  <c r="L2133" i="66"/>
  <c r="K2133" i="66"/>
  <c r="J2133" i="66"/>
  <c r="M2132" i="66"/>
  <c r="L2132" i="66"/>
  <c r="K2132" i="66"/>
  <c r="J2132" i="66"/>
  <c r="M2131" i="66"/>
  <c r="L2131" i="66"/>
  <c r="K2131" i="66"/>
  <c r="J2131" i="66"/>
  <c r="M2130" i="66"/>
  <c r="L2130" i="66"/>
  <c r="K2130" i="66"/>
  <c r="J2130" i="66"/>
  <c r="M2129" i="66"/>
  <c r="L2129" i="66"/>
  <c r="K2129" i="66"/>
  <c r="J2129" i="66"/>
  <c r="M2128" i="66"/>
  <c r="L2128" i="66"/>
  <c r="K2128" i="66"/>
  <c r="J2128" i="66"/>
  <c r="M2127" i="66"/>
  <c r="L2127" i="66"/>
  <c r="K2127" i="66"/>
  <c r="J2127" i="66"/>
  <c r="M2126" i="66"/>
  <c r="L2126" i="66"/>
  <c r="K2126" i="66"/>
  <c r="J2126" i="66"/>
  <c r="M2125" i="66"/>
  <c r="L2125" i="66"/>
  <c r="K2125" i="66"/>
  <c r="J2125" i="66"/>
  <c r="M2124" i="66"/>
  <c r="L2124" i="66"/>
  <c r="K2124" i="66"/>
  <c r="J2124" i="66"/>
  <c r="M2123" i="66"/>
  <c r="L2123" i="66"/>
  <c r="K2123" i="66"/>
  <c r="J2123" i="66"/>
  <c r="M2122" i="66"/>
  <c r="L2122" i="66"/>
  <c r="K2122" i="66"/>
  <c r="J2122" i="66"/>
  <c r="M2121" i="66"/>
  <c r="L2121" i="66"/>
  <c r="K2121" i="66"/>
  <c r="J2121" i="66"/>
  <c r="M2120" i="66"/>
  <c r="L2120" i="66"/>
  <c r="K2120" i="66"/>
  <c r="J2120" i="66"/>
  <c r="M2119" i="66"/>
  <c r="L2119" i="66"/>
  <c r="K2119" i="66"/>
  <c r="J2119" i="66"/>
  <c r="M2118" i="66"/>
  <c r="L2118" i="66"/>
  <c r="K2118" i="66"/>
  <c r="J2118" i="66"/>
  <c r="M2117" i="66"/>
  <c r="L2117" i="66"/>
  <c r="K2117" i="66"/>
  <c r="J2117" i="66"/>
  <c r="M2116" i="66"/>
  <c r="L2116" i="66"/>
  <c r="K2116" i="66"/>
  <c r="J2116" i="66"/>
  <c r="M2115" i="66"/>
  <c r="L2115" i="66"/>
  <c r="K2115" i="66"/>
  <c r="J2115" i="66"/>
  <c r="M2114" i="66"/>
  <c r="L2114" i="66"/>
  <c r="K2114" i="66"/>
  <c r="J2114" i="66"/>
  <c r="M2113" i="66"/>
  <c r="L2113" i="66"/>
  <c r="K2113" i="66"/>
  <c r="J2113" i="66"/>
  <c r="M2112" i="66"/>
  <c r="L2112" i="66"/>
  <c r="K2112" i="66"/>
  <c r="J2112" i="66"/>
  <c r="M2111" i="66"/>
  <c r="L2111" i="66"/>
  <c r="K2111" i="66"/>
  <c r="J2111" i="66"/>
  <c r="M2110" i="66"/>
  <c r="L2110" i="66"/>
  <c r="K2110" i="66"/>
  <c r="J2110" i="66"/>
  <c r="M2109" i="66"/>
  <c r="L2109" i="66"/>
  <c r="K2109" i="66"/>
  <c r="J2109" i="66"/>
  <c r="M2108" i="66"/>
  <c r="L2108" i="66"/>
  <c r="K2108" i="66"/>
  <c r="J2108" i="66"/>
  <c r="M2107" i="66"/>
  <c r="L2107" i="66"/>
  <c r="K2107" i="66"/>
  <c r="J2107" i="66"/>
  <c r="M2106" i="66"/>
  <c r="L2106" i="66"/>
  <c r="K2106" i="66"/>
  <c r="J2106" i="66"/>
  <c r="M2105" i="66"/>
  <c r="L2105" i="66"/>
  <c r="K2105" i="66"/>
  <c r="J2105" i="66"/>
  <c r="M2104" i="66"/>
  <c r="L2104" i="66"/>
  <c r="K2104" i="66"/>
  <c r="J2104" i="66"/>
  <c r="M2103" i="66"/>
  <c r="L2103" i="66"/>
  <c r="K2103" i="66"/>
  <c r="J2103" i="66"/>
  <c r="M2102" i="66"/>
  <c r="L2102" i="66"/>
  <c r="K2102" i="66"/>
  <c r="J2102" i="66"/>
  <c r="M2101" i="66"/>
  <c r="L2101" i="66"/>
  <c r="K2101" i="66"/>
  <c r="J2101" i="66"/>
  <c r="M2100" i="66"/>
  <c r="L2100" i="66"/>
  <c r="K2100" i="66"/>
  <c r="J2100" i="66"/>
  <c r="M2099" i="66"/>
  <c r="L2099" i="66"/>
  <c r="K2099" i="66"/>
  <c r="J2099" i="66"/>
  <c r="M2098" i="66"/>
  <c r="L2098" i="66"/>
  <c r="K2098" i="66"/>
  <c r="J2098" i="66"/>
  <c r="M2097" i="66"/>
  <c r="L2097" i="66"/>
  <c r="K2097" i="66"/>
  <c r="J2097" i="66"/>
  <c r="M2096" i="66"/>
  <c r="L2096" i="66"/>
  <c r="K2096" i="66"/>
  <c r="J2096" i="66"/>
  <c r="M2095" i="66"/>
  <c r="L2095" i="66"/>
  <c r="K2095" i="66"/>
  <c r="J2095" i="66"/>
  <c r="M2094" i="66"/>
  <c r="L2094" i="66"/>
  <c r="K2094" i="66"/>
  <c r="J2094" i="66"/>
  <c r="M2093" i="66"/>
  <c r="L2093" i="66"/>
  <c r="K2093" i="66"/>
  <c r="J2093" i="66"/>
  <c r="M2092" i="66"/>
  <c r="L2092" i="66"/>
  <c r="K2092" i="66"/>
  <c r="J2092" i="66"/>
  <c r="M2091" i="66"/>
  <c r="L2091" i="66"/>
  <c r="K2091" i="66"/>
  <c r="J2091" i="66"/>
  <c r="M2090" i="66"/>
  <c r="L2090" i="66"/>
  <c r="K2090" i="66"/>
  <c r="J2090" i="66"/>
  <c r="M2089" i="66"/>
  <c r="L2089" i="66"/>
  <c r="K2089" i="66"/>
  <c r="J2089" i="66"/>
  <c r="M2088" i="66"/>
  <c r="L2088" i="66"/>
  <c r="K2088" i="66"/>
  <c r="J2088" i="66"/>
  <c r="M2087" i="66"/>
  <c r="L2087" i="66"/>
  <c r="K2087" i="66"/>
  <c r="J2087" i="66"/>
  <c r="M2086" i="66"/>
  <c r="L2086" i="66"/>
  <c r="K2086" i="66"/>
  <c r="J2086" i="66"/>
  <c r="M2085" i="66"/>
  <c r="L2085" i="66"/>
  <c r="K2085" i="66"/>
  <c r="J2085" i="66"/>
  <c r="M2084" i="66"/>
  <c r="L2084" i="66"/>
  <c r="K2084" i="66"/>
  <c r="J2084" i="66"/>
  <c r="M2083" i="66"/>
  <c r="L2083" i="66"/>
  <c r="K2083" i="66"/>
  <c r="J2083" i="66"/>
  <c r="M2082" i="66"/>
  <c r="L2082" i="66"/>
  <c r="K2082" i="66"/>
  <c r="J2082" i="66"/>
  <c r="M2081" i="66"/>
  <c r="L2081" i="66"/>
  <c r="K2081" i="66"/>
  <c r="J2081" i="66"/>
  <c r="M2080" i="66"/>
  <c r="L2080" i="66"/>
  <c r="K2080" i="66"/>
  <c r="J2080" i="66"/>
  <c r="M2079" i="66"/>
  <c r="L2079" i="66"/>
  <c r="K2079" i="66"/>
  <c r="J2079" i="66"/>
  <c r="M2078" i="66"/>
  <c r="L2078" i="66"/>
  <c r="K2078" i="66"/>
  <c r="J2078" i="66"/>
  <c r="M2077" i="66"/>
  <c r="L2077" i="66"/>
  <c r="K2077" i="66"/>
  <c r="J2077" i="66"/>
  <c r="M2076" i="66"/>
  <c r="L2076" i="66"/>
  <c r="K2076" i="66"/>
  <c r="J2076" i="66"/>
  <c r="M2075" i="66"/>
  <c r="L2075" i="66"/>
  <c r="K2075" i="66"/>
  <c r="J2075" i="66"/>
  <c r="M2074" i="66"/>
  <c r="L2074" i="66"/>
  <c r="K2074" i="66"/>
  <c r="J2074" i="66"/>
  <c r="M2073" i="66"/>
  <c r="L2073" i="66"/>
  <c r="K2073" i="66"/>
  <c r="J2073" i="66"/>
  <c r="M2072" i="66"/>
  <c r="L2072" i="66"/>
  <c r="K2072" i="66"/>
  <c r="J2072" i="66"/>
  <c r="M2071" i="66"/>
  <c r="L2071" i="66"/>
  <c r="K2071" i="66"/>
  <c r="J2071" i="66"/>
  <c r="M2070" i="66"/>
  <c r="L2070" i="66"/>
  <c r="K2070" i="66"/>
  <c r="J2070" i="66"/>
  <c r="M2069" i="66"/>
  <c r="L2069" i="66"/>
  <c r="K2069" i="66"/>
  <c r="J2069" i="66"/>
  <c r="M2068" i="66"/>
  <c r="L2068" i="66"/>
  <c r="K2068" i="66"/>
  <c r="J2068" i="66"/>
  <c r="M2067" i="66"/>
  <c r="L2067" i="66"/>
  <c r="K2067" i="66"/>
  <c r="J2067" i="66"/>
  <c r="M2066" i="66"/>
  <c r="L2066" i="66"/>
  <c r="K2066" i="66"/>
  <c r="J2066" i="66"/>
  <c r="M2065" i="66"/>
  <c r="L2065" i="66"/>
  <c r="K2065" i="66"/>
  <c r="J2065" i="66"/>
  <c r="M2064" i="66"/>
  <c r="L2064" i="66"/>
  <c r="K2064" i="66"/>
  <c r="J2064" i="66"/>
  <c r="M2063" i="66"/>
  <c r="L2063" i="66"/>
  <c r="K2063" i="66"/>
  <c r="J2063" i="66"/>
  <c r="M2062" i="66"/>
  <c r="L2062" i="66"/>
  <c r="K2062" i="66"/>
  <c r="J2062" i="66"/>
  <c r="M2061" i="66"/>
  <c r="L2061" i="66"/>
  <c r="K2061" i="66"/>
  <c r="J2061" i="66"/>
  <c r="M2060" i="66"/>
  <c r="L2060" i="66"/>
  <c r="K2060" i="66"/>
  <c r="J2060" i="66"/>
  <c r="M2059" i="66"/>
  <c r="L2059" i="66"/>
  <c r="K2059" i="66"/>
  <c r="J2059" i="66"/>
  <c r="M2058" i="66"/>
  <c r="L2058" i="66"/>
  <c r="K2058" i="66"/>
  <c r="J2058" i="66"/>
  <c r="M2057" i="66"/>
  <c r="L2057" i="66"/>
  <c r="K2057" i="66"/>
  <c r="J2057" i="66"/>
  <c r="M2056" i="66"/>
  <c r="L2056" i="66"/>
  <c r="K2056" i="66"/>
  <c r="J2056" i="66"/>
  <c r="M2055" i="66"/>
  <c r="L2055" i="66"/>
  <c r="K2055" i="66"/>
  <c r="J2055" i="66"/>
  <c r="M2054" i="66"/>
  <c r="L2054" i="66"/>
  <c r="K2054" i="66"/>
  <c r="J2054" i="66"/>
  <c r="M2053" i="66"/>
  <c r="L2053" i="66"/>
  <c r="K2053" i="66"/>
  <c r="J2053" i="66"/>
  <c r="M2052" i="66"/>
  <c r="L2052" i="66"/>
  <c r="K2052" i="66"/>
  <c r="J2052" i="66"/>
  <c r="M2051" i="66"/>
  <c r="L2051" i="66"/>
  <c r="K2051" i="66"/>
  <c r="J2051" i="66"/>
  <c r="M2050" i="66"/>
  <c r="L2050" i="66"/>
  <c r="K2050" i="66"/>
  <c r="J2050" i="66"/>
  <c r="M2049" i="66"/>
  <c r="L2049" i="66"/>
  <c r="K2049" i="66"/>
  <c r="J2049" i="66"/>
  <c r="M2048" i="66"/>
  <c r="L2048" i="66"/>
  <c r="K2048" i="66"/>
  <c r="J2048" i="66"/>
  <c r="M2047" i="66"/>
  <c r="L2047" i="66"/>
  <c r="K2047" i="66"/>
  <c r="J2047" i="66"/>
  <c r="M2046" i="66"/>
  <c r="L2046" i="66"/>
  <c r="K2046" i="66"/>
  <c r="J2046" i="66"/>
  <c r="M2045" i="66"/>
  <c r="L2045" i="66"/>
  <c r="K2045" i="66"/>
  <c r="J2045" i="66"/>
  <c r="M2044" i="66"/>
  <c r="L2044" i="66"/>
  <c r="K2044" i="66"/>
  <c r="J2044" i="66"/>
  <c r="M2043" i="66"/>
  <c r="L2043" i="66"/>
  <c r="K2043" i="66"/>
  <c r="J2043" i="66"/>
  <c r="M2042" i="66"/>
  <c r="L2042" i="66"/>
  <c r="K2042" i="66"/>
  <c r="J2042" i="66"/>
  <c r="M2041" i="66"/>
  <c r="L2041" i="66"/>
  <c r="K2041" i="66"/>
  <c r="J2041" i="66"/>
  <c r="M2040" i="66"/>
  <c r="L2040" i="66"/>
  <c r="K2040" i="66"/>
  <c r="J2040" i="66"/>
  <c r="M2039" i="66"/>
  <c r="L2039" i="66"/>
  <c r="K2039" i="66"/>
  <c r="J2039" i="66"/>
  <c r="M2038" i="66"/>
  <c r="L2038" i="66"/>
  <c r="K2038" i="66"/>
  <c r="J2038" i="66"/>
  <c r="M2037" i="66"/>
  <c r="L2037" i="66"/>
  <c r="K2037" i="66"/>
  <c r="J2037" i="66"/>
  <c r="M2036" i="66"/>
  <c r="L2036" i="66"/>
  <c r="K2036" i="66"/>
  <c r="J2036" i="66"/>
  <c r="M2035" i="66"/>
  <c r="L2035" i="66"/>
  <c r="K2035" i="66"/>
  <c r="J2035" i="66"/>
  <c r="M2034" i="66"/>
  <c r="L2034" i="66"/>
  <c r="K2034" i="66"/>
  <c r="J2034" i="66"/>
  <c r="M2033" i="66"/>
  <c r="L2033" i="66"/>
  <c r="K2033" i="66"/>
  <c r="J2033" i="66"/>
  <c r="M2032" i="66"/>
  <c r="L2032" i="66"/>
  <c r="K2032" i="66"/>
  <c r="J2032" i="66"/>
  <c r="M2031" i="66"/>
  <c r="L2031" i="66"/>
  <c r="K2031" i="66"/>
  <c r="J2031" i="66"/>
  <c r="M2030" i="66"/>
  <c r="L2030" i="66"/>
  <c r="K2030" i="66"/>
  <c r="J2030" i="66"/>
  <c r="M2029" i="66"/>
  <c r="L2029" i="66"/>
  <c r="K2029" i="66"/>
  <c r="J2029" i="66"/>
  <c r="M2028" i="66"/>
  <c r="L2028" i="66"/>
  <c r="K2028" i="66"/>
  <c r="J2028" i="66"/>
  <c r="M2027" i="66"/>
  <c r="L2027" i="66"/>
  <c r="K2027" i="66"/>
  <c r="J2027" i="66"/>
  <c r="M2026" i="66"/>
  <c r="L2026" i="66"/>
  <c r="K2026" i="66"/>
  <c r="J2026" i="66"/>
  <c r="M2025" i="66"/>
  <c r="L2025" i="66"/>
  <c r="K2025" i="66"/>
  <c r="J2025" i="66"/>
  <c r="M2024" i="66"/>
  <c r="L2024" i="66"/>
  <c r="K2024" i="66"/>
  <c r="J2024" i="66"/>
  <c r="M2023" i="66"/>
  <c r="L2023" i="66"/>
  <c r="K2023" i="66"/>
  <c r="J2023" i="66"/>
  <c r="M2022" i="66"/>
  <c r="L2022" i="66"/>
  <c r="K2022" i="66"/>
  <c r="J2022" i="66"/>
  <c r="M2021" i="66"/>
  <c r="L2021" i="66"/>
  <c r="K2021" i="66"/>
  <c r="J2021" i="66"/>
  <c r="M2020" i="66"/>
  <c r="L2020" i="66"/>
  <c r="K2020" i="66"/>
  <c r="J2020" i="66"/>
  <c r="M2019" i="66"/>
  <c r="L2019" i="66"/>
  <c r="K2019" i="66"/>
  <c r="J2019" i="66"/>
  <c r="M2018" i="66"/>
  <c r="L2018" i="66"/>
  <c r="K2018" i="66"/>
  <c r="J2018" i="66"/>
  <c r="M2017" i="66"/>
  <c r="L2017" i="66"/>
  <c r="K2017" i="66"/>
  <c r="J2017" i="66"/>
  <c r="M2016" i="66"/>
  <c r="L2016" i="66"/>
  <c r="K2016" i="66"/>
  <c r="J2016" i="66"/>
  <c r="M2015" i="66"/>
  <c r="L2015" i="66"/>
  <c r="K2015" i="66"/>
  <c r="J2015" i="66"/>
  <c r="M2014" i="66"/>
  <c r="L2014" i="66"/>
  <c r="K2014" i="66"/>
  <c r="J2014" i="66"/>
  <c r="M2013" i="66"/>
  <c r="L2013" i="66"/>
  <c r="K2013" i="66"/>
  <c r="J2013" i="66"/>
  <c r="M2012" i="66"/>
  <c r="L2012" i="66"/>
  <c r="K2012" i="66"/>
  <c r="J2012" i="66"/>
  <c r="M2011" i="66"/>
  <c r="L2011" i="66"/>
  <c r="K2011" i="66"/>
  <c r="J2011" i="66"/>
  <c r="M2010" i="66"/>
  <c r="L2010" i="66"/>
  <c r="K2010" i="66"/>
  <c r="J2010" i="66"/>
  <c r="M2009" i="66"/>
  <c r="L2009" i="66"/>
  <c r="K2009" i="66"/>
  <c r="J2009" i="66"/>
  <c r="M2008" i="66"/>
  <c r="L2008" i="66"/>
  <c r="K2008" i="66"/>
  <c r="J2008" i="66"/>
  <c r="M2007" i="66"/>
  <c r="L2007" i="66"/>
  <c r="K2007" i="66"/>
  <c r="J2007" i="66"/>
  <c r="M2006" i="66"/>
  <c r="L2006" i="66"/>
  <c r="K2006" i="66"/>
  <c r="J2006" i="66"/>
  <c r="M2005" i="66"/>
  <c r="L2005" i="66"/>
  <c r="K2005" i="66"/>
  <c r="J2005" i="66"/>
  <c r="M2004" i="66"/>
  <c r="L2004" i="66"/>
  <c r="K2004" i="66"/>
  <c r="J2004" i="66"/>
  <c r="M2003" i="66"/>
  <c r="L2003" i="66"/>
  <c r="K2003" i="66"/>
  <c r="J2003" i="66"/>
  <c r="M2002" i="66"/>
  <c r="L2002" i="66"/>
  <c r="K2002" i="66"/>
  <c r="J2002" i="66"/>
  <c r="M2001" i="66"/>
  <c r="L2001" i="66"/>
  <c r="K2001" i="66"/>
  <c r="J2001" i="66"/>
  <c r="M2000" i="66"/>
  <c r="L2000" i="66"/>
  <c r="K2000" i="66"/>
  <c r="J2000" i="66"/>
  <c r="M1999" i="66"/>
  <c r="L1999" i="66"/>
  <c r="K1999" i="66"/>
  <c r="J1999" i="66"/>
  <c r="M1998" i="66"/>
  <c r="L1998" i="66"/>
  <c r="K1998" i="66"/>
  <c r="J1998" i="66"/>
  <c r="M1997" i="66"/>
  <c r="L1997" i="66"/>
  <c r="K1997" i="66"/>
  <c r="J1997" i="66"/>
  <c r="M1996" i="66"/>
  <c r="L1996" i="66"/>
  <c r="K1996" i="66"/>
  <c r="J1996" i="66"/>
  <c r="M1995" i="66"/>
  <c r="L1995" i="66"/>
  <c r="K1995" i="66"/>
  <c r="J1995" i="66"/>
  <c r="M1994" i="66"/>
  <c r="L1994" i="66"/>
  <c r="K1994" i="66"/>
  <c r="J1994" i="66"/>
  <c r="M1993" i="66"/>
  <c r="L1993" i="66"/>
  <c r="K1993" i="66"/>
  <c r="J1993" i="66"/>
  <c r="M1992" i="66"/>
  <c r="L1992" i="66"/>
  <c r="K1992" i="66"/>
  <c r="J1992" i="66"/>
  <c r="M1991" i="66"/>
  <c r="L1991" i="66"/>
  <c r="K1991" i="66"/>
  <c r="J1991" i="66"/>
  <c r="M1990" i="66"/>
  <c r="L1990" i="66"/>
  <c r="K1990" i="66"/>
  <c r="J1990" i="66"/>
  <c r="M1989" i="66"/>
  <c r="L1989" i="66"/>
  <c r="K1989" i="66"/>
  <c r="J1989" i="66"/>
  <c r="M1988" i="66"/>
  <c r="L1988" i="66"/>
  <c r="K1988" i="66"/>
  <c r="J1988" i="66"/>
  <c r="M1987" i="66"/>
  <c r="L1987" i="66"/>
  <c r="K1987" i="66"/>
  <c r="J1987" i="66"/>
  <c r="M1986" i="66"/>
  <c r="L1986" i="66"/>
  <c r="K1986" i="66"/>
  <c r="J1986" i="66"/>
  <c r="M1985" i="66"/>
  <c r="L1985" i="66"/>
  <c r="K1985" i="66"/>
  <c r="J1985" i="66"/>
  <c r="M1984" i="66"/>
  <c r="L1984" i="66"/>
  <c r="K1984" i="66"/>
  <c r="J1984" i="66"/>
  <c r="M1983" i="66"/>
  <c r="L1983" i="66"/>
  <c r="K1983" i="66"/>
  <c r="J1983" i="66"/>
  <c r="M1982" i="66"/>
  <c r="L1982" i="66"/>
  <c r="K1982" i="66"/>
  <c r="J1982" i="66"/>
  <c r="M1981" i="66"/>
  <c r="L1981" i="66"/>
  <c r="K1981" i="66"/>
  <c r="J1981" i="66"/>
  <c r="M1980" i="66"/>
  <c r="L1980" i="66"/>
  <c r="K1980" i="66"/>
  <c r="J1980" i="66"/>
  <c r="M1979" i="66"/>
  <c r="L1979" i="66"/>
  <c r="K1979" i="66"/>
  <c r="J1979" i="66"/>
  <c r="M1978" i="66"/>
  <c r="L1978" i="66"/>
  <c r="K1978" i="66"/>
  <c r="J1978" i="66"/>
  <c r="M1977" i="66"/>
  <c r="L1977" i="66"/>
  <c r="K1977" i="66"/>
  <c r="J1977" i="66"/>
  <c r="M1976" i="66"/>
  <c r="L1976" i="66"/>
  <c r="K1976" i="66"/>
  <c r="J1976" i="66"/>
  <c r="M1975" i="66"/>
  <c r="L1975" i="66"/>
  <c r="K1975" i="66"/>
  <c r="J1975" i="66"/>
  <c r="M1974" i="66"/>
  <c r="L1974" i="66"/>
  <c r="K1974" i="66"/>
  <c r="J1974" i="66"/>
  <c r="M1973" i="66"/>
  <c r="L1973" i="66"/>
  <c r="K1973" i="66"/>
  <c r="J1973" i="66"/>
  <c r="M1972" i="66"/>
  <c r="L1972" i="66"/>
  <c r="K1972" i="66"/>
  <c r="J1972" i="66"/>
  <c r="M1971" i="66"/>
  <c r="L1971" i="66"/>
  <c r="K1971" i="66"/>
  <c r="J1971" i="66"/>
  <c r="M1970" i="66"/>
  <c r="L1970" i="66"/>
  <c r="K1970" i="66"/>
  <c r="J1970" i="66"/>
  <c r="M1969" i="66"/>
  <c r="L1969" i="66"/>
  <c r="K1969" i="66"/>
  <c r="J1969" i="66"/>
  <c r="M1968" i="66"/>
  <c r="L1968" i="66"/>
  <c r="K1968" i="66"/>
  <c r="J1968" i="66"/>
  <c r="M1967" i="66"/>
  <c r="L1967" i="66"/>
  <c r="K1967" i="66"/>
  <c r="J1967" i="66"/>
  <c r="M1966" i="66"/>
  <c r="L1966" i="66"/>
  <c r="K1966" i="66"/>
  <c r="J1966" i="66"/>
  <c r="M1965" i="66"/>
  <c r="L1965" i="66"/>
  <c r="K1965" i="66"/>
  <c r="J1965" i="66"/>
  <c r="M1964" i="66"/>
  <c r="L1964" i="66"/>
  <c r="K1964" i="66"/>
  <c r="J1964" i="66"/>
  <c r="M1963" i="66"/>
  <c r="L1963" i="66"/>
  <c r="K1963" i="66"/>
  <c r="J1963" i="66"/>
  <c r="M1962" i="66"/>
  <c r="L1962" i="66"/>
  <c r="K1962" i="66"/>
  <c r="J1962" i="66"/>
  <c r="M1961" i="66"/>
  <c r="L1961" i="66"/>
  <c r="K1961" i="66"/>
  <c r="J1961" i="66"/>
  <c r="M1960" i="66"/>
  <c r="L1960" i="66"/>
  <c r="K1960" i="66"/>
  <c r="J1960" i="66"/>
  <c r="M1959" i="66"/>
  <c r="L1959" i="66"/>
  <c r="K1959" i="66"/>
  <c r="J1959" i="66"/>
  <c r="M1958" i="66"/>
  <c r="L1958" i="66"/>
  <c r="K1958" i="66"/>
  <c r="J1958" i="66"/>
  <c r="M1957" i="66"/>
  <c r="L1957" i="66"/>
  <c r="K1957" i="66"/>
  <c r="J1957" i="66"/>
  <c r="M1956" i="66"/>
  <c r="L1956" i="66"/>
  <c r="K1956" i="66"/>
  <c r="J1956" i="66"/>
  <c r="M1955" i="66"/>
  <c r="L1955" i="66"/>
  <c r="K1955" i="66"/>
  <c r="J1955" i="66"/>
  <c r="M1954" i="66"/>
  <c r="L1954" i="66"/>
  <c r="K1954" i="66"/>
  <c r="J1954" i="66"/>
  <c r="M1953" i="66"/>
  <c r="L1953" i="66"/>
  <c r="K1953" i="66"/>
  <c r="J1953" i="66"/>
  <c r="M1952" i="66"/>
  <c r="L1952" i="66"/>
  <c r="K1952" i="66"/>
  <c r="J1952" i="66"/>
  <c r="M1951" i="66"/>
  <c r="L1951" i="66"/>
  <c r="K1951" i="66"/>
  <c r="J1951" i="66"/>
  <c r="M1950" i="66"/>
  <c r="L1950" i="66"/>
  <c r="K1950" i="66"/>
  <c r="J1950" i="66"/>
  <c r="M1949" i="66"/>
  <c r="L1949" i="66"/>
  <c r="K1949" i="66"/>
  <c r="J1949" i="66"/>
  <c r="M1948" i="66"/>
  <c r="L1948" i="66"/>
  <c r="K1948" i="66"/>
  <c r="J1948" i="66"/>
  <c r="M1947" i="66"/>
  <c r="L1947" i="66"/>
  <c r="K1947" i="66"/>
  <c r="J1947" i="66"/>
  <c r="M1946" i="66"/>
  <c r="L1946" i="66"/>
  <c r="K1946" i="66"/>
  <c r="J1946" i="66"/>
  <c r="M1945" i="66"/>
  <c r="L1945" i="66"/>
  <c r="K1945" i="66"/>
  <c r="J1945" i="66"/>
  <c r="M1944" i="66"/>
  <c r="L1944" i="66"/>
  <c r="K1944" i="66"/>
  <c r="J1944" i="66"/>
  <c r="M1943" i="66"/>
  <c r="L1943" i="66"/>
  <c r="K1943" i="66"/>
  <c r="J1943" i="66"/>
  <c r="M1942" i="66"/>
  <c r="L1942" i="66"/>
  <c r="K1942" i="66"/>
  <c r="J1942" i="66"/>
  <c r="M1941" i="66"/>
  <c r="L1941" i="66"/>
  <c r="K1941" i="66"/>
  <c r="J1941" i="66"/>
  <c r="M1940" i="66"/>
  <c r="L1940" i="66"/>
  <c r="K1940" i="66"/>
  <c r="J1940" i="66"/>
  <c r="M1939" i="66"/>
  <c r="L1939" i="66"/>
  <c r="K1939" i="66"/>
  <c r="J1939" i="66"/>
  <c r="M1938" i="66"/>
  <c r="L1938" i="66"/>
  <c r="K1938" i="66"/>
  <c r="J1938" i="66"/>
  <c r="M1937" i="66"/>
  <c r="L1937" i="66"/>
  <c r="K1937" i="66"/>
  <c r="J1937" i="66"/>
  <c r="M1936" i="66"/>
  <c r="L1936" i="66"/>
  <c r="K1936" i="66"/>
  <c r="J1936" i="66"/>
  <c r="M1935" i="66"/>
  <c r="L1935" i="66"/>
  <c r="K1935" i="66"/>
  <c r="J1935" i="66"/>
  <c r="M1934" i="66"/>
  <c r="L1934" i="66"/>
  <c r="K1934" i="66"/>
  <c r="J1934" i="66"/>
  <c r="M1933" i="66"/>
  <c r="L1933" i="66"/>
  <c r="K1933" i="66"/>
  <c r="J1933" i="66"/>
  <c r="M1932" i="66"/>
  <c r="L1932" i="66"/>
  <c r="K1932" i="66"/>
  <c r="J1932" i="66"/>
  <c r="M1931" i="66"/>
  <c r="L1931" i="66"/>
  <c r="K1931" i="66"/>
  <c r="J1931" i="66"/>
  <c r="M1930" i="66"/>
  <c r="L1930" i="66"/>
  <c r="K1930" i="66"/>
  <c r="J1930" i="66"/>
  <c r="M1929" i="66"/>
  <c r="L1929" i="66"/>
  <c r="K1929" i="66"/>
  <c r="J1929" i="66"/>
  <c r="M1928" i="66"/>
  <c r="L1928" i="66"/>
  <c r="K1928" i="66"/>
  <c r="J1928" i="66"/>
  <c r="M1927" i="66"/>
  <c r="L1927" i="66"/>
  <c r="K1927" i="66"/>
  <c r="J1927" i="66"/>
  <c r="M1926" i="66"/>
  <c r="L1926" i="66"/>
  <c r="K1926" i="66"/>
  <c r="J1926" i="66"/>
  <c r="M1925" i="66"/>
  <c r="L1925" i="66"/>
  <c r="K1925" i="66"/>
  <c r="J1925" i="66"/>
  <c r="M1924" i="66"/>
  <c r="L1924" i="66"/>
  <c r="K1924" i="66"/>
  <c r="J1924" i="66"/>
  <c r="M1923" i="66"/>
  <c r="L1923" i="66"/>
  <c r="K1923" i="66"/>
  <c r="J1923" i="66"/>
  <c r="M1922" i="66"/>
  <c r="L1922" i="66"/>
  <c r="K1922" i="66"/>
  <c r="J1922" i="66"/>
  <c r="M1921" i="66"/>
  <c r="L1921" i="66"/>
  <c r="K1921" i="66"/>
  <c r="J1921" i="66"/>
  <c r="M1920" i="66"/>
  <c r="L1920" i="66"/>
  <c r="K1920" i="66"/>
  <c r="J1920" i="66"/>
  <c r="M1919" i="66"/>
  <c r="L1919" i="66"/>
  <c r="K1919" i="66"/>
  <c r="J1919" i="66"/>
  <c r="M1918" i="66"/>
  <c r="L1918" i="66"/>
  <c r="K1918" i="66"/>
  <c r="J1918" i="66"/>
  <c r="M1917" i="66"/>
  <c r="L1917" i="66"/>
  <c r="K1917" i="66"/>
  <c r="J1917" i="66"/>
  <c r="M1916" i="66"/>
  <c r="L1916" i="66"/>
  <c r="K1916" i="66"/>
  <c r="J1916" i="66"/>
  <c r="M1915" i="66"/>
  <c r="L1915" i="66"/>
  <c r="K1915" i="66"/>
  <c r="J1915" i="66"/>
  <c r="M1914" i="66"/>
  <c r="L1914" i="66"/>
  <c r="K1914" i="66"/>
  <c r="J1914" i="66"/>
  <c r="M1913" i="66"/>
  <c r="L1913" i="66"/>
  <c r="K1913" i="66"/>
  <c r="J1913" i="66"/>
  <c r="M1912" i="66"/>
  <c r="L1912" i="66"/>
  <c r="K1912" i="66"/>
  <c r="J1912" i="66"/>
  <c r="M1911" i="66"/>
  <c r="L1911" i="66"/>
  <c r="K1911" i="66"/>
  <c r="J1911" i="66"/>
  <c r="M1910" i="66"/>
  <c r="L1910" i="66"/>
  <c r="K1910" i="66"/>
  <c r="J1910" i="66"/>
  <c r="M1909" i="66"/>
  <c r="L1909" i="66"/>
  <c r="K1909" i="66"/>
  <c r="J1909" i="66"/>
  <c r="M1908" i="66"/>
  <c r="L1908" i="66"/>
  <c r="K1908" i="66"/>
  <c r="J1908" i="66"/>
  <c r="M1907" i="66"/>
  <c r="L1907" i="66"/>
  <c r="K1907" i="66"/>
  <c r="J1907" i="66"/>
  <c r="M1906" i="66"/>
  <c r="L1906" i="66"/>
  <c r="K1906" i="66"/>
  <c r="J1906" i="66"/>
  <c r="M1905" i="66"/>
  <c r="L1905" i="66"/>
  <c r="K1905" i="66"/>
  <c r="J1905" i="66"/>
  <c r="M1904" i="66"/>
  <c r="L1904" i="66"/>
  <c r="K1904" i="66"/>
  <c r="J1904" i="66"/>
  <c r="M1903" i="66"/>
  <c r="L1903" i="66"/>
  <c r="K1903" i="66"/>
  <c r="J1903" i="66"/>
  <c r="M1902" i="66"/>
  <c r="L1902" i="66"/>
  <c r="K1902" i="66"/>
  <c r="J1902" i="66"/>
  <c r="M1901" i="66"/>
  <c r="L1901" i="66"/>
  <c r="K1901" i="66"/>
  <c r="J1901" i="66"/>
  <c r="M1900" i="66"/>
  <c r="L1900" i="66"/>
  <c r="K1900" i="66"/>
  <c r="J1900" i="66"/>
  <c r="M1899" i="66"/>
  <c r="L1899" i="66"/>
  <c r="K1899" i="66"/>
  <c r="J1899" i="66"/>
  <c r="M1898" i="66"/>
  <c r="L1898" i="66"/>
  <c r="K1898" i="66"/>
  <c r="J1898" i="66"/>
  <c r="M1897" i="66"/>
  <c r="L1897" i="66"/>
  <c r="K1897" i="66"/>
  <c r="J1897" i="66"/>
  <c r="M1896" i="66"/>
  <c r="L1896" i="66"/>
  <c r="K1896" i="66"/>
  <c r="J1896" i="66"/>
  <c r="M1895" i="66"/>
  <c r="L1895" i="66"/>
  <c r="K1895" i="66"/>
  <c r="J1895" i="66"/>
  <c r="M1894" i="66"/>
  <c r="L1894" i="66"/>
  <c r="K1894" i="66"/>
  <c r="J1894" i="66"/>
  <c r="M1893" i="66"/>
  <c r="L1893" i="66"/>
  <c r="K1893" i="66"/>
  <c r="J1893" i="66"/>
  <c r="M1892" i="66"/>
  <c r="L1892" i="66"/>
  <c r="K1892" i="66"/>
  <c r="J1892" i="66"/>
  <c r="M1891" i="66"/>
  <c r="L1891" i="66"/>
  <c r="K1891" i="66"/>
  <c r="J1891" i="66"/>
  <c r="M1890" i="66"/>
  <c r="L1890" i="66"/>
  <c r="K1890" i="66"/>
  <c r="J1890" i="66"/>
  <c r="M1889" i="66"/>
  <c r="L1889" i="66"/>
  <c r="K1889" i="66"/>
  <c r="J1889" i="66"/>
  <c r="M1888" i="66"/>
  <c r="L1888" i="66"/>
  <c r="K1888" i="66"/>
  <c r="J1888" i="66"/>
  <c r="M1887" i="66"/>
  <c r="L1887" i="66"/>
  <c r="K1887" i="66"/>
  <c r="J1887" i="66"/>
  <c r="M1886" i="66"/>
  <c r="L1886" i="66"/>
  <c r="K1886" i="66"/>
  <c r="J1886" i="66"/>
  <c r="M1885" i="66"/>
  <c r="L1885" i="66"/>
  <c r="K1885" i="66"/>
  <c r="J1885" i="66"/>
  <c r="M1884" i="66"/>
  <c r="L1884" i="66"/>
  <c r="K1884" i="66"/>
  <c r="J1884" i="66"/>
  <c r="M1883" i="66"/>
  <c r="L1883" i="66"/>
  <c r="K1883" i="66"/>
  <c r="J1883" i="66"/>
  <c r="M1882" i="66"/>
  <c r="L1882" i="66"/>
  <c r="K1882" i="66"/>
  <c r="J1882" i="66"/>
  <c r="M1881" i="66"/>
  <c r="L1881" i="66"/>
  <c r="K1881" i="66"/>
  <c r="J1881" i="66"/>
  <c r="M1880" i="66"/>
  <c r="L1880" i="66"/>
  <c r="K1880" i="66"/>
  <c r="J1880" i="66"/>
  <c r="M1879" i="66"/>
  <c r="L1879" i="66"/>
  <c r="K1879" i="66"/>
  <c r="J1879" i="66"/>
  <c r="M1878" i="66"/>
  <c r="L1878" i="66"/>
  <c r="K1878" i="66"/>
  <c r="J1878" i="66"/>
  <c r="M1877" i="66"/>
  <c r="L1877" i="66"/>
  <c r="K1877" i="66"/>
  <c r="J1877" i="66"/>
  <c r="M1876" i="66"/>
  <c r="L1876" i="66"/>
  <c r="K1876" i="66"/>
  <c r="J1876" i="66"/>
  <c r="M1875" i="66"/>
  <c r="L1875" i="66"/>
  <c r="K1875" i="66"/>
  <c r="J1875" i="66"/>
  <c r="M1874" i="66"/>
  <c r="L1874" i="66"/>
  <c r="K1874" i="66"/>
  <c r="J1874" i="66"/>
  <c r="M1873" i="66"/>
  <c r="L1873" i="66"/>
  <c r="K1873" i="66"/>
  <c r="J1873" i="66"/>
  <c r="M1872" i="66"/>
  <c r="L1872" i="66"/>
  <c r="K1872" i="66"/>
  <c r="J1872" i="66"/>
  <c r="M1871" i="66"/>
  <c r="L1871" i="66"/>
  <c r="K1871" i="66"/>
  <c r="J1871" i="66"/>
  <c r="M1870" i="66"/>
  <c r="L1870" i="66"/>
  <c r="K1870" i="66"/>
  <c r="J1870" i="66"/>
  <c r="M1869" i="66"/>
  <c r="L1869" i="66"/>
  <c r="K1869" i="66"/>
  <c r="J1869" i="66"/>
  <c r="M1868" i="66"/>
  <c r="L1868" i="66"/>
  <c r="K1868" i="66"/>
  <c r="J1868" i="66"/>
  <c r="M1867" i="66"/>
  <c r="L1867" i="66"/>
  <c r="K1867" i="66"/>
  <c r="J1867" i="66"/>
  <c r="M1866" i="66"/>
  <c r="L1866" i="66"/>
  <c r="K1866" i="66"/>
  <c r="J1866" i="66"/>
  <c r="M1865" i="66"/>
  <c r="L1865" i="66"/>
  <c r="K1865" i="66"/>
  <c r="J1865" i="66"/>
  <c r="M1864" i="66"/>
  <c r="L1864" i="66"/>
  <c r="K1864" i="66"/>
  <c r="J1864" i="66"/>
  <c r="M1863" i="66"/>
  <c r="L1863" i="66"/>
  <c r="K1863" i="66"/>
  <c r="J1863" i="66"/>
  <c r="M1862" i="66"/>
  <c r="L1862" i="66"/>
  <c r="K1862" i="66"/>
  <c r="J1862" i="66"/>
  <c r="M1861" i="66"/>
  <c r="L1861" i="66"/>
  <c r="K1861" i="66"/>
  <c r="J1861" i="66"/>
  <c r="M1860" i="66"/>
  <c r="L1860" i="66"/>
  <c r="K1860" i="66"/>
  <c r="J1860" i="66"/>
  <c r="M1859" i="66"/>
  <c r="L1859" i="66"/>
  <c r="K1859" i="66"/>
  <c r="J1859" i="66"/>
  <c r="M1858" i="66"/>
  <c r="L1858" i="66"/>
  <c r="K1858" i="66"/>
  <c r="J1858" i="66"/>
  <c r="M1857" i="66"/>
  <c r="L1857" i="66"/>
  <c r="K1857" i="66"/>
  <c r="J1857" i="66"/>
  <c r="M1856" i="66"/>
  <c r="L1856" i="66"/>
  <c r="K1856" i="66"/>
  <c r="J1856" i="66"/>
  <c r="M1855" i="66"/>
  <c r="L1855" i="66"/>
  <c r="K1855" i="66"/>
  <c r="J1855" i="66"/>
  <c r="M1854" i="66"/>
  <c r="L1854" i="66"/>
  <c r="K1854" i="66"/>
  <c r="J1854" i="66"/>
  <c r="M1853" i="66"/>
  <c r="L1853" i="66"/>
  <c r="K1853" i="66"/>
  <c r="J1853" i="66"/>
  <c r="M1852" i="66"/>
  <c r="L1852" i="66"/>
  <c r="K1852" i="66"/>
  <c r="J1852" i="66"/>
  <c r="M1851" i="66"/>
  <c r="L1851" i="66"/>
  <c r="K1851" i="66"/>
  <c r="J1851" i="66"/>
  <c r="M1850" i="66"/>
  <c r="L1850" i="66"/>
  <c r="K1850" i="66"/>
  <c r="J1850" i="66"/>
  <c r="M1849" i="66"/>
  <c r="L1849" i="66"/>
  <c r="K1849" i="66"/>
  <c r="J1849" i="66"/>
  <c r="M1848" i="66"/>
  <c r="L1848" i="66"/>
  <c r="K1848" i="66"/>
  <c r="J1848" i="66"/>
  <c r="M1847" i="66"/>
  <c r="L1847" i="66"/>
  <c r="K1847" i="66"/>
  <c r="J1847" i="66"/>
  <c r="M1846" i="66"/>
  <c r="L1846" i="66"/>
  <c r="K1846" i="66"/>
  <c r="J1846" i="66"/>
  <c r="M1845" i="66"/>
  <c r="L1845" i="66"/>
  <c r="K1845" i="66"/>
  <c r="J1845" i="66"/>
  <c r="M1844" i="66"/>
  <c r="L1844" i="66"/>
  <c r="K1844" i="66"/>
  <c r="J1844" i="66"/>
  <c r="M1843" i="66"/>
  <c r="L1843" i="66"/>
  <c r="K1843" i="66"/>
  <c r="J1843" i="66"/>
  <c r="M1842" i="66"/>
  <c r="L1842" i="66"/>
  <c r="K1842" i="66"/>
  <c r="J1842" i="66"/>
  <c r="M1841" i="66"/>
  <c r="L1841" i="66"/>
  <c r="K1841" i="66"/>
  <c r="J1841" i="66"/>
  <c r="M1840" i="66"/>
  <c r="L1840" i="66"/>
  <c r="K1840" i="66"/>
  <c r="J1840" i="66"/>
  <c r="M1839" i="66"/>
  <c r="L1839" i="66"/>
  <c r="K1839" i="66"/>
  <c r="J1839" i="66"/>
  <c r="M1838" i="66"/>
  <c r="L1838" i="66"/>
  <c r="K1838" i="66"/>
  <c r="J1838" i="66"/>
  <c r="M1837" i="66"/>
  <c r="L1837" i="66"/>
  <c r="K1837" i="66"/>
  <c r="J1837" i="66"/>
  <c r="M1836" i="66"/>
  <c r="L1836" i="66"/>
  <c r="K1836" i="66"/>
  <c r="J1836" i="66"/>
  <c r="M1835" i="66"/>
  <c r="L1835" i="66"/>
  <c r="K1835" i="66"/>
  <c r="J1835" i="66"/>
  <c r="M1834" i="66"/>
  <c r="L1834" i="66"/>
  <c r="K1834" i="66"/>
  <c r="J1834" i="66"/>
  <c r="M1833" i="66"/>
  <c r="L1833" i="66"/>
  <c r="K1833" i="66"/>
  <c r="J1833" i="66"/>
  <c r="M1832" i="66"/>
  <c r="L1832" i="66"/>
  <c r="K1832" i="66"/>
  <c r="J1832" i="66"/>
  <c r="M1831" i="66"/>
  <c r="L1831" i="66"/>
  <c r="K1831" i="66"/>
  <c r="J1831" i="66"/>
  <c r="M1830" i="66"/>
  <c r="L1830" i="66"/>
  <c r="K1830" i="66"/>
  <c r="J1830" i="66"/>
  <c r="M1829" i="66"/>
  <c r="L1829" i="66"/>
  <c r="K1829" i="66"/>
  <c r="J1829" i="66"/>
  <c r="M1828" i="66"/>
  <c r="L1828" i="66"/>
  <c r="K1828" i="66"/>
  <c r="J1828" i="66"/>
  <c r="M1827" i="66"/>
  <c r="L1827" i="66"/>
  <c r="K1827" i="66"/>
  <c r="J1827" i="66"/>
  <c r="M1826" i="66"/>
  <c r="L1826" i="66"/>
  <c r="K1826" i="66"/>
  <c r="J1826" i="66"/>
  <c r="M1825" i="66"/>
  <c r="L1825" i="66"/>
  <c r="K1825" i="66"/>
  <c r="J1825" i="66"/>
  <c r="M1824" i="66"/>
  <c r="L1824" i="66"/>
  <c r="K1824" i="66"/>
  <c r="J1824" i="66"/>
  <c r="M1823" i="66"/>
  <c r="L1823" i="66"/>
  <c r="K1823" i="66"/>
  <c r="J1823" i="66"/>
  <c r="M1822" i="66"/>
  <c r="L1822" i="66"/>
  <c r="K1822" i="66"/>
  <c r="J1822" i="66"/>
  <c r="M1821" i="66"/>
  <c r="L1821" i="66"/>
  <c r="K1821" i="66"/>
  <c r="J1821" i="66"/>
  <c r="M1820" i="66"/>
  <c r="L1820" i="66"/>
  <c r="K1820" i="66"/>
  <c r="J1820" i="66"/>
  <c r="M1819" i="66"/>
  <c r="L1819" i="66"/>
  <c r="K1819" i="66"/>
  <c r="J1819" i="66"/>
  <c r="M1818" i="66"/>
  <c r="L1818" i="66"/>
  <c r="K1818" i="66"/>
  <c r="J1818" i="66"/>
  <c r="M1817" i="66"/>
  <c r="L1817" i="66"/>
  <c r="K1817" i="66"/>
  <c r="J1817" i="66"/>
  <c r="M1816" i="66"/>
  <c r="L1816" i="66"/>
  <c r="K1816" i="66"/>
  <c r="J1816" i="66"/>
  <c r="M1815" i="66"/>
  <c r="L1815" i="66"/>
  <c r="K1815" i="66"/>
  <c r="J1815" i="66"/>
  <c r="M1814" i="66"/>
  <c r="L1814" i="66"/>
  <c r="K1814" i="66"/>
  <c r="J1814" i="66"/>
  <c r="M1813" i="66"/>
  <c r="L1813" i="66"/>
  <c r="K1813" i="66"/>
  <c r="J1813" i="66"/>
  <c r="M1812" i="66"/>
  <c r="L1812" i="66"/>
  <c r="K1812" i="66"/>
  <c r="J1812" i="66"/>
  <c r="M1811" i="66"/>
  <c r="L1811" i="66"/>
  <c r="K1811" i="66"/>
  <c r="J1811" i="66"/>
  <c r="M1810" i="66"/>
  <c r="L1810" i="66"/>
  <c r="K1810" i="66"/>
  <c r="J1810" i="66"/>
  <c r="M1809" i="66"/>
  <c r="L1809" i="66"/>
  <c r="K1809" i="66"/>
  <c r="J1809" i="66"/>
  <c r="M1808" i="66"/>
  <c r="L1808" i="66"/>
  <c r="K1808" i="66"/>
  <c r="J1808" i="66"/>
  <c r="M1807" i="66"/>
  <c r="L1807" i="66"/>
  <c r="K1807" i="66"/>
  <c r="J1807" i="66"/>
  <c r="M1806" i="66"/>
  <c r="L1806" i="66"/>
  <c r="K1806" i="66"/>
  <c r="J1806" i="66"/>
  <c r="M1805" i="66"/>
  <c r="L1805" i="66"/>
  <c r="K1805" i="66"/>
  <c r="J1805" i="66"/>
  <c r="M1804" i="66"/>
  <c r="L1804" i="66"/>
  <c r="K1804" i="66"/>
  <c r="J1804" i="66"/>
  <c r="M1803" i="66"/>
  <c r="L1803" i="66"/>
  <c r="K1803" i="66"/>
  <c r="J1803" i="66"/>
  <c r="M1802" i="66"/>
  <c r="L1802" i="66"/>
  <c r="K1802" i="66"/>
  <c r="J1802" i="66"/>
  <c r="M1801" i="66"/>
  <c r="L1801" i="66"/>
  <c r="K1801" i="66"/>
  <c r="J1801" i="66"/>
  <c r="M1800" i="66"/>
  <c r="L1800" i="66"/>
  <c r="K1800" i="66"/>
  <c r="J1800" i="66"/>
  <c r="M1799" i="66"/>
  <c r="L1799" i="66"/>
  <c r="K1799" i="66"/>
  <c r="J1799" i="66"/>
  <c r="M1798" i="66"/>
  <c r="L1798" i="66"/>
  <c r="K1798" i="66"/>
  <c r="J1798" i="66"/>
  <c r="M1797" i="66"/>
  <c r="L1797" i="66"/>
  <c r="K1797" i="66"/>
  <c r="J1797" i="66"/>
  <c r="M1796" i="66"/>
  <c r="L1796" i="66"/>
  <c r="K1796" i="66"/>
  <c r="J1796" i="66"/>
  <c r="M1795" i="66"/>
  <c r="L1795" i="66"/>
  <c r="K1795" i="66"/>
  <c r="J1795" i="66"/>
  <c r="M1794" i="66"/>
  <c r="L1794" i="66"/>
  <c r="K1794" i="66"/>
  <c r="J1794" i="66"/>
  <c r="M1793" i="66"/>
  <c r="L1793" i="66"/>
  <c r="K1793" i="66"/>
  <c r="J1793" i="66"/>
  <c r="M1792" i="66"/>
  <c r="L1792" i="66"/>
  <c r="K1792" i="66"/>
  <c r="J1792" i="66"/>
  <c r="M1791" i="66"/>
  <c r="L1791" i="66"/>
  <c r="K1791" i="66"/>
  <c r="J1791" i="66"/>
  <c r="M1790" i="66"/>
  <c r="L1790" i="66"/>
  <c r="K1790" i="66"/>
  <c r="J1790" i="66"/>
  <c r="M1789" i="66"/>
  <c r="L1789" i="66"/>
  <c r="K1789" i="66"/>
  <c r="J1789" i="66"/>
  <c r="M1788" i="66"/>
  <c r="L1788" i="66"/>
  <c r="K1788" i="66"/>
  <c r="J1788" i="66"/>
  <c r="M1787" i="66"/>
  <c r="L1787" i="66"/>
  <c r="K1787" i="66"/>
  <c r="J1787" i="66"/>
  <c r="M1786" i="66"/>
  <c r="L1786" i="66"/>
  <c r="K1786" i="66"/>
  <c r="J1786" i="66"/>
  <c r="M1785" i="66"/>
  <c r="L1785" i="66"/>
  <c r="K1785" i="66"/>
  <c r="J1785" i="66"/>
  <c r="M1784" i="66"/>
  <c r="L1784" i="66"/>
  <c r="K1784" i="66"/>
  <c r="J1784" i="66"/>
  <c r="M1783" i="66"/>
  <c r="L1783" i="66"/>
  <c r="K1783" i="66"/>
  <c r="J1783" i="66"/>
  <c r="M1782" i="66"/>
  <c r="L1782" i="66"/>
  <c r="K1782" i="66"/>
  <c r="J1782" i="66"/>
  <c r="M1781" i="66"/>
  <c r="L1781" i="66"/>
  <c r="K1781" i="66"/>
  <c r="J1781" i="66"/>
  <c r="M1780" i="66"/>
  <c r="L1780" i="66"/>
  <c r="K1780" i="66"/>
  <c r="J1780" i="66"/>
  <c r="M1779" i="66"/>
  <c r="L1779" i="66"/>
  <c r="K1779" i="66"/>
  <c r="J1779" i="66"/>
  <c r="M1778" i="66"/>
  <c r="L1778" i="66"/>
  <c r="K1778" i="66"/>
  <c r="J1778" i="66"/>
  <c r="M1777" i="66"/>
  <c r="L1777" i="66"/>
  <c r="K1777" i="66"/>
  <c r="J1777" i="66"/>
  <c r="M1776" i="66"/>
  <c r="L1776" i="66"/>
  <c r="K1776" i="66"/>
  <c r="J1776" i="66"/>
  <c r="M1775" i="66"/>
  <c r="L1775" i="66"/>
  <c r="K1775" i="66"/>
  <c r="J1775" i="66"/>
  <c r="M1774" i="66"/>
  <c r="L1774" i="66"/>
  <c r="K1774" i="66"/>
  <c r="J1774" i="66"/>
  <c r="M1773" i="66"/>
  <c r="L1773" i="66"/>
  <c r="K1773" i="66"/>
  <c r="J1773" i="66"/>
  <c r="M1772" i="66"/>
  <c r="L1772" i="66"/>
  <c r="K1772" i="66"/>
  <c r="J1772" i="66"/>
  <c r="M1771" i="66"/>
  <c r="L1771" i="66"/>
  <c r="K1771" i="66"/>
  <c r="J1771" i="66"/>
  <c r="M1770" i="66"/>
  <c r="L1770" i="66"/>
  <c r="K1770" i="66"/>
  <c r="J1770" i="66"/>
  <c r="M1769" i="66"/>
  <c r="L1769" i="66"/>
  <c r="K1769" i="66"/>
  <c r="J1769" i="66"/>
  <c r="M1768" i="66"/>
  <c r="L1768" i="66"/>
  <c r="K1768" i="66"/>
  <c r="J1768" i="66"/>
  <c r="M1767" i="66"/>
  <c r="L1767" i="66"/>
  <c r="K1767" i="66"/>
  <c r="J1767" i="66"/>
  <c r="M1766" i="66"/>
  <c r="L1766" i="66"/>
  <c r="K1766" i="66"/>
  <c r="J1766" i="66"/>
  <c r="M1765" i="66"/>
  <c r="L1765" i="66"/>
  <c r="K1765" i="66"/>
  <c r="J1765" i="66"/>
  <c r="M1764" i="66"/>
  <c r="L1764" i="66"/>
  <c r="K1764" i="66"/>
  <c r="J1764" i="66"/>
  <c r="M1763" i="66"/>
  <c r="L1763" i="66"/>
  <c r="K1763" i="66"/>
  <c r="J1763" i="66"/>
  <c r="M1762" i="66"/>
  <c r="L1762" i="66"/>
  <c r="K1762" i="66"/>
  <c r="J1762" i="66"/>
  <c r="M1761" i="66"/>
  <c r="L1761" i="66"/>
  <c r="K1761" i="66"/>
  <c r="J1761" i="66"/>
  <c r="M1760" i="66"/>
  <c r="L1760" i="66"/>
  <c r="K1760" i="66"/>
  <c r="J1760" i="66"/>
  <c r="M1759" i="66"/>
  <c r="L1759" i="66"/>
  <c r="K1759" i="66"/>
  <c r="J1759" i="66"/>
  <c r="M1758" i="66"/>
  <c r="L1758" i="66"/>
  <c r="K1758" i="66"/>
  <c r="J1758" i="66"/>
  <c r="M1757" i="66"/>
  <c r="L1757" i="66"/>
  <c r="K1757" i="66"/>
  <c r="J1757" i="66"/>
  <c r="M1756" i="66"/>
  <c r="L1756" i="66"/>
  <c r="K1756" i="66"/>
  <c r="J1756" i="66"/>
  <c r="M1755" i="66"/>
  <c r="L1755" i="66"/>
  <c r="K1755" i="66"/>
  <c r="J1755" i="66"/>
  <c r="M1754" i="66"/>
  <c r="L1754" i="66"/>
  <c r="K1754" i="66"/>
  <c r="J1754" i="66"/>
  <c r="M1753" i="66"/>
  <c r="L1753" i="66"/>
  <c r="K1753" i="66"/>
  <c r="J1753" i="66"/>
  <c r="M1752" i="66"/>
  <c r="L1752" i="66"/>
  <c r="K1752" i="66"/>
  <c r="J1752" i="66"/>
  <c r="M1751" i="66"/>
  <c r="L1751" i="66"/>
  <c r="K1751" i="66"/>
  <c r="J1751" i="66"/>
  <c r="M1750" i="66"/>
  <c r="L1750" i="66"/>
  <c r="K1750" i="66"/>
  <c r="J1750" i="66"/>
  <c r="M1749" i="66"/>
  <c r="L1749" i="66"/>
  <c r="K1749" i="66"/>
  <c r="J1749" i="66"/>
  <c r="M1748" i="66"/>
  <c r="L1748" i="66"/>
  <c r="K1748" i="66"/>
  <c r="J1748" i="66"/>
  <c r="M1747" i="66"/>
  <c r="L1747" i="66"/>
  <c r="K1747" i="66"/>
  <c r="J1747" i="66"/>
  <c r="M1746" i="66"/>
  <c r="L1746" i="66"/>
  <c r="K1746" i="66"/>
  <c r="J1746" i="66"/>
  <c r="M1745" i="66"/>
  <c r="L1745" i="66"/>
  <c r="K1745" i="66"/>
  <c r="J1745" i="66"/>
  <c r="M1744" i="66"/>
  <c r="L1744" i="66"/>
  <c r="K1744" i="66"/>
  <c r="J1744" i="66"/>
  <c r="M1743" i="66"/>
  <c r="L1743" i="66"/>
  <c r="K1743" i="66"/>
  <c r="J1743" i="66"/>
  <c r="M1742" i="66"/>
  <c r="L1742" i="66"/>
  <c r="K1742" i="66"/>
  <c r="J1742" i="66"/>
  <c r="M1741" i="66"/>
  <c r="L1741" i="66"/>
  <c r="K1741" i="66"/>
  <c r="J1741" i="66"/>
  <c r="M1740" i="66"/>
  <c r="L1740" i="66"/>
  <c r="K1740" i="66"/>
  <c r="J1740" i="66"/>
  <c r="M1739" i="66"/>
  <c r="L1739" i="66"/>
  <c r="K1739" i="66"/>
  <c r="J1739" i="66"/>
  <c r="M1738" i="66"/>
  <c r="L1738" i="66"/>
  <c r="K1738" i="66"/>
  <c r="J1738" i="66"/>
  <c r="M1737" i="66"/>
  <c r="L1737" i="66"/>
  <c r="K1737" i="66"/>
  <c r="J1737" i="66"/>
  <c r="M1736" i="66"/>
  <c r="L1736" i="66"/>
  <c r="K1736" i="66"/>
  <c r="J1736" i="66"/>
  <c r="M1735" i="66"/>
  <c r="L1735" i="66"/>
  <c r="K1735" i="66"/>
  <c r="J1735" i="66"/>
  <c r="M1734" i="66"/>
  <c r="L1734" i="66"/>
  <c r="K1734" i="66"/>
  <c r="J1734" i="66"/>
  <c r="M1733" i="66"/>
  <c r="L1733" i="66"/>
  <c r="K1733" i="66"/>
  <c r="J1733" i="66"/>
  <c r="M1732" i="66"/>
  <c r="L1732" i="66"/>
  <c r="K1732" i="66"/>
  <c r="J1732" i="66"/>
  <c r="M1731" i="66"/>
  <c r="L1731" i="66"/>
  <c r="K1731" i="66"/>
  <c r="J1731" i="66"/>
  <c r="M1730" i="66"/>
  <c r="L1730" i="66"/>
  <c r="K1730" i="66"/>
  <c r="J1730" i="66"/>
  <c r="M1729" i="66"/>
  <c r="L1729" i="66"/>
  <c r="K1729" i="66"/>
  <c r="J1729" i="66"/>
  <c r="M1728" i="66"/>
  <c r="L1728" i="66"/>
  <c r="K1728" i="66"/>
  <c r="J1728" i="66"/>
  <c r="M1727" i="66"/>
  <c r="L1727" i="66"/>
  <c r="K1727" i="66"/>
  <c r="J1727" i="66"/>
  <c r="M1726" i="66"/>
  <c r="L1726" i="66"/>
  <c r="K1726" i="66"/>
  <c r="J1726" i="66"/>
  <c r="M1725" i="66"/>
  <c r="L1725" i="66"/>
  <c r="K1725" i="66"/>
  <c r="J1725" i="66"/>
  <c r="M1724" i="66"/>
  <c r="L1724" i="66"/>
  <c r="K1724" i="66"/>
  <c r="J1724" i="66"/>
  <c r="M1723" i="66"/>
  <c r="L1723" i="66"/>
  <c r="K1723" i="66"/>
  <c r="J1723" i="66"/>
  <c r="M1722" i="66"/>
  <c r="L1722" i="66"/>
  <c r="K1722" i="66"/>
  <c r="J1722" i="66"/>
  <c r="M1721" i="66"/>
  <c r="L1721" i="66"/>
  <c r="K1721" i="66"/>
  <c r="J1721" i="66"/>
  <c r="M1720" i="66"/>
  <c r="L1720" i="66"/>
  <c r="K1720" i="66"/>
  <c r="J1720" i="66"/>
  <c r="M1719" i="66"/>
  <c r="L1719" i="66"/>
  <c r="K1719" i="66"/>
  <c r="J1719" i="66"/>
  <c r="M1718" i="66"/>
  <c r="L1718" i="66"/>
  <c r="K1718" i="66"/>
  <c r="J1718" i="66"/>
  <c r="M1717" i="66"/>
  <c r="L1717" i="66"/>
  <c r="K1717" i="66"/>
  <c r="J1717" i="66"/>
  <c r="M1716" i="66"/>
  <c r="L1716" i="66"/>
  <c r="K1716" i="66"/>
  <c r="J1716" i="66"/>
  <c r="M1715" i="66"/>
  <c r="L1715" i="66"/>
  <c r="K1715" i="66"/>
  <c r="J1715" i="66"/>
  <c r="M1714" i="66"/>
  <c r="L1714" i="66"/>
  <c r="K1714" i="66"/>
  <c r="J1714" i="66"/>
  <c r="M1713" i="66"/>
  <c r="L1713" i="66"/>
  <c r="K1713" i="66"/>
  <c r="J1713" i="66"/>
  <c r="M1712" i="66"/>
  <c r="L1712" i="66"/>
  <c r="K1712" i="66"/>
  <c r="J1712" i="66"/>
  <c r="M1711" i="66"/>
  <c r="L1711" i="66"/>
  <c r="K1711" i="66"/>
  <c r="J1711" i="66"/>
  <c r="M1710" i="66"/>
  <c r="L1710" i="66"/>
  <c r="K1710" i="66"/>
  <c r="J1710" i="66"/>
  <c r="M1709" i="66"/>
  <c r="L1709" i="66"/>
  <c r="K1709" i="66"/>
  <c r="J1709" i="66"/>
  <c r="M1708" i="66"/>
  <c r="L1708" i="66"/>
  <c r="K1708" i="66"/>
  <c r="J1708" i="66"/>
  <c r="M1707" i="66"/>
  <c r="L1707" i="66"/>
  <c r="K1707" i="66"/>
  <c r="J1707" i="66"/>
  <c r="M1706" i="66"/>
  <c r="L1706" i="66"/>
  <c r="K1706" i="66"/>
  <c r="J1706" i="66"/>
  <c r="M1705" i="66"/>
  <c r="L1705" i="66"/>
  <c r="K1705" i="66"/>
  <c r="J1705" i="66"/>
  <c r="M1704" i="66"/>
  <c r="L1704" i="66"/>
  <c r="K1704" i="66"/>
  <c r="J1704" i="66"/>
  <c r="M1703" i="66"/>
  <c r="L1703" i="66"/>
  <c r="K1703" i="66"/>
  <c r="J1703" i="66"/>
  <c r="M1702" i="66"/>
  <c r="L1702" i="66"/>
  <c r="K1702" i="66"/>
  <c r="J1702" i="66"/>
  <c r="M1701" i="66"/>
  <c r="L1701" i="66"/>
  <c r="K1701" i="66"/>
  <c r="J1701" i="66"/>
  <c r="M1700" i="66"/>
  <c r="L1700" i="66"/>
  <c r="K1700" i="66"/>
  <c r="J1700" i="66"/>
  <c r="M1699" i="66"/>
  <c r="L1699" i="66"/>
  <c r="K1699" i="66"/>
  <c r="J1699" i="66"/>
  <c r="M1698" i="66"/>
  <c r="L1698" i="66"/>
  <c r="K1698" i="66"/>
  <c r="J1698" i="66"/>
  <c r="M1697" i="66"/>
  <c r="L1697" i="66"/>
  <c r="K1697" i="66"/>
  <c r="J1697" i="66"/>
  <c r="M1696" i="66"/>
  <c r="L1696" i="66"/>
  <c r="K1696" i="66"/>
  <c r="J1696" i="66"/>
  <c r="M1695" i="66"/>
  <c r="L1695" i="66"/>
  <c r="K1695" i="66"/>
  <c r="J1695" i="66"/>
  <c r="M1694" i="66"/>
  <c r="L1694" i="66"/>
  <c r="K1694" i="66"/>
  <c r="J1694" i="66"/>
  <c r="M1693" i="66"/>
  <c r="L1693" i="66"/>
  <c r="K1693" i="66"/>
  <c r="J1693" i="66"/>
  <c r="M1692" i="66"/>
  <c r="L1692" i="66"/>
  <c r="K1692" i="66"/>
  <c r="J1692" i="66"/>
  <c r="M1691" i="66"/>
  <c r="L1691" i="66"/>
  <c r="K1691" i="66"/>
  <c r="J1691" i="66"/>
  <c r="M1690" i="66"/>
  <c r="L1690" i="66"/>
  <c r="K1690" i="66"/>
  <c r="J1690" i="66"/>
  <c r="M1689" i="66"/>
  <c r="L1689" i="66"/>
  <c r="K1689" i="66"/>
  <c r="J1689" i="66"/>
  <c r="M1688" i="66"/>
  <c r="L1688" i="66"/>
  <c r="K1688" i="66"/>
  <c r="J1688" i="66"/>
  <c r="M1687" i="66"/>
  <c r="L1687" i="66"/>
  <c r="K1687" i="66"/>
  <c r="J1687" i="66"/>
  <c r="M1686" i="66"/>
  <c r="L1686" i="66"/>
  <c r="K1686" i="66"/>
  <c r="J1686" i="66"/>
  <c r="M1685" i="66"/>
  <c r="L1685" i="66"/>
  <c r="K1685" i="66"/>
  <c r="J1685" i="66"/>
  <c r="M1684" i="66"/>
  <c r="L1684" i="66"/>
  <c r="K1684" i="66"/>
  <c r="J1684" i="66"/>
  <c r="M1683" i="66"/>
  <c r="L1683" i="66"/>
  <c r="K1683" i="66"/>
  <c r="J1683" i="66"/>
  <c r="M1682" i="66"/>
  <c r="L1682" i="66"/>
  <c r="K1682" i="66"/>
  <c r="J1682" i="66"/>
  <c r="M1681" i="66"/>
  <c r="L1681" i="66"/>
  <c r="K1681" i="66"/>
  <c r="J1681" i="66"/>
  <c r="M1680" i="66"/>
  <c r="L1680" i="66"/>
  <c r="K1680" i="66"/>
  <c r="J1680" i="66"/>
  <c r="M1679" i="66"/>
  <c r="L1679" i="66"/>
  <c r="K1679" i="66"/>
  <c r="J1679" i="66"/>
  <c r="M1678" i="66"/>
  <c r="L1678" i="66"/>
  <c r="K1678" i="66"/>
  <c r="J1678" i="66"/>
  <c r="M1677" i="66"/>
  <c r="L1677" i="66"/>
  <c r="K1677" i="66"/>
  <c r="J1677" i="66"/>
  <c r="M1676" i="66"/>
  <c r="L1676" i="66"/>
  <c r="K1676" i="66"/>
  <c r="J1676" i="66"/>
  <c r="M1675" i="66"/>
  <c r="L1675" i="66"/>
  <c r="K1675" i="66"/>
  <c r="J1675" i="66"/>
  <c r="M1674" i="66"/>
  <c r="L1674" i="66"/>
  <c r="K1674" i="66"/>
  <c r="J1674" i="66"/>
  <c r="M1673" i="66"/>
  <c r="L1673" i="66"/>
  <c r="K1673" i="66"/>
  <c r="J1673" i="66"/>
  <c r="M1672" i="66"/>
  <c r="L1672" i="66"/>
  <c r="K1672" i="66"/>
  <c r="J1672" i="66"/>
  <c r="M1671" i="66"/>
  <c r="L1671" i="66"/>
  <c r="K1671" i="66"/>
  <c r="J1671" i="66"/>
  <c r="M1670" i="66"/>
  <c r="L1670" i="66"/>
  <c r="K1670" i="66"/>
  <c r="J1670" i="66"/>
  <c r="M1669" i="66"/>
  <c r="L1669" i="66"/>
  <c r="K1669" i="66"/>
  <c r="J1669" i="66"/>
  <c r="M1668" i="66"/>
  <c r="L1668" i="66"/>
  <c r="K1668" i="66"/>
  <c r="J1668" i="66"/>
  <c r="M1667" i="66"/>
  <c r="L1667" i="66"/>
  <c r="K1667" i="66"/>
  <c r="J1667" i="66"/>
  <c r="M1666" i="66"/>
  <c r="L1666" i="66"/>
  <c r="K1666" i="66"/>
  <c r="J1666" i="66"/>
  <c r="M1665" i="66"/>
  <c r="L1665" i="66"/>
  <c r="K1665" i="66"/>
  <c r="J1665" i="66"/>
  <c r="M1664" i="66"/>
  <c r="L1664" i="66"/>
  <c r="K1664" i="66"/>
  <c r="J1664" i="66"/>
  <c r="M1663" i="66"/>
  <c r="L1663" i="66"/>
  <c r="K1663" i="66"/>
  <c r="J1663" i="66"/>
  <c r="M1662" i="66"/>
  <c r="L1662" i="66"/>
  <c r="K1662" i="66"/>
  <c r="J1662" i="66"/>
  <c r="M1661" i="66"/>
  <c r="L1661" i="66"/>
  <c r="K1661" i="66"/>
  <c r="J1661" i="66"/>
  <c r="M1660" i="66"/>
  <c r="L1660" i="66"/>
  <c r="K1660" i="66"/>
  <c r="J1660" i="66"/>
  <c r="M1659" i="66"/>
  <c r="L1659" i="66"/>
  <c r="K1659" i="66"/>
  <c r="J1659" i="66"/>
  <c r="M1658" i="66"/>
  <c r="L1658" i="66"/>
  <c r="K1658" i="66"/>
  <c r="J1658" i="66"/>
  <c r="M1657" i="66"/>
  <c r="L1657" i="66"/>
  <c r="K1657" i="66"/>
  <c r="J1657" i="66"/>
  <c r="M1656" i="66"/>
  <c r="L1656" i="66"/>
  <c r="K1656" i="66"/>
  <c r="J1656" i="66"/>
  <c r="M1655" i="66"/>
  <c r="L1655" i="66"/>
  <c r="K1655" i="66"/>
  <c r="J1655" i="66"/>
  <c r="M1654" i="66"/>
  <c r="L1654" i="66"/>
  <c r="K1654" i="66"/>
  <c r="J1654" i="66"/>
  <c r="M1653" i="66"/>
  <c r="L1653" i="66"/>
  <c r="K1653" i="66"/>
  <c r="J1653" i="66"/>
  <c r="M1652" i="66"/>
  <c r="L1652" i="66"/>
  <c r="K1652" i="66"/>
  <c r="J1652" i="66"/>
  <c r="M1651" i="66"/>
  <c r="L1651" i="66"/>
  <c r="K1651" i="66"/>
  <c r="J1651" i="66"/>
  <c r="M1650" i="66"/>
  <c r="L1650" i="66"/>
  <c r="K1650" i="66"/>
  <c r="J1650" i="66"/>
  <c r="M1649" i="66"/>
  <c r="L1649" i="66"/>
  <c r="K1649" i="66"/>
  <c r="J1649" i="66"/>
  <c r="M1648" i="66"/>
  <c r="L1648" i="66"/>
  <c r="K1648" i="66"/>
  <c r="J1648" i="66"/>
  <c r="M1647" i="66"/>
  <c r="L1647" i="66"/>
  <c r="K1647" i="66"/>
  <c r="J1647" i="66"/>
  <c r="M1646" i="66"/>
  <c r="L1646" i="66"/>
  <c r="K1646" i="66"/>
  <c r="J1646" i="66"/>
  <c r="M1645" i="66"/>
  <c r="L1645" i="66"/>
  <c r="K1645" i="66"/>
  <c r="J1645" i="66"/>
  <c r="M1644" i="66"/>
  <c r="L1644" i="66"/>
  <c r="K1644" i="66"/>
  <c r="J1644" i="66"/>
  <c r="M1643" i="66"/>
  <c r="L1643" i="66"/>
  <c r="K1643" i="66"/>
  <c r="J1643" i="66"/>
  <c r="M1642" i="66"/>
  <c r="L1642" i="66"/>
  <c r="K1642" i="66"/>
  <c r="J1642" i="66"/>
  <c r="M1641" i="66"/>
  <c r="L1641" i="66"/>
  <c r="K1641" i="66"/>
  <c r="J1641" i="66"/>
  <c r="M1640" i="66"/>
  <c r="L1640" i="66"/>
  <c r="K1640" i="66"/>
  <c r="J1640" i="66"/>
  <c r="M1639" i="66"/>
  <c r="L1639" i="66"/>
  <c r="K1639" i="66"/>
  <c r="J1639" i="66"/>
  <c r="M1638" i="66"/>
  <c r="L1638" i="66"/>
  <c r="K1638" i="66"/>
  <c r="J1638" i="66"/>
  <c r="M1637" i="66"/>
  <c r="L1637" i="66"/>
  <c r="K1637" i="66"/>
  <c r="J1637" i="66"/>
  <c r="M1636" i="66"/>
  <c r="L1636" i="66"/>
  <c r="K1636" i="66"/>
  <c r="J1636" i="66"/>
  <c r="M1635" i="66"/>
  <c r="L1635" i="66"/>
  <c r="K1635" i="66"/>
  <c r="J1635" i="66"/>
  <c r="M1634" i="66"/>
  <c r="L1634" i="66"/>
  <c r="K1634" i="66"/>
  <c r="J1634" i="66"/>
  <c r="M1633" i="66"/>
  <c r="L1633" i="66"/>
  <c r="K1633" i="66"/>
  <c r="J1633" i="66"/>
  <c r="M1632" i="66"/>
  <c r="L1632" i="66"/>
  <c r="K1632" i="66"/>
  <c r="J1632" i="66"/>
  <c r="M1631" i="66"/>
  <c r="L1631" i="66"/>
  <c r="K1631" i="66"/>
  <c r="J1631" i="66"/>
  <c r="M1630" i="66"/>
  <c r="L1630" i="66"/>
  <c r="K1630" i="66"/>
  <c r="J1630" i="66"/>
  <c r="M1629" i="66"/>
  <c r="L1629" i="66"/>
  <c r="K1629" i="66"/>
  <c r="J1629" i="66"/>
  <c r="M1628" i="66"/>
  <c r="L1628" i="66"/>
  <c r="K1628" i="66"/>
  <c r="J1628" i="66"/>
  <c r="M1627" i="66"/>
  <c r="L1627" i="66"/>
  <c r="K1627" i="66"/>
  <c r="J1627" i="66"/>
  <c r="M1626" i="66"/>
  <c r="L1626" i="66"/>
  <c r="K1626" i="66"/>
  <c r="J1626" i="66"/>
  <c r="M1625" i="66"/>
  <c r="L1625" i="66"/>
  <c r="K1625" i="66"/>
  <c r="J1625" i="66"/>
  <c r="M1624" i="66"/>
  <c r="L1624" i="66"/>
  <c r="K1624" i="66"/>
  <c r="J1624" i="66"/>
  <c r="M1623" i="66"/>
  <c r="L1623" i="66"/>
  <c r="K1623" i="66"/>
  <c r="J1623" i="66"/>
  <c r="M1622" i="66"/>
  <c r="L1622" i="66"/>
  <c r="K1622" i="66"/>
  <c r="J1622" i="66"/>
  <c r="M1621" i="66"/>
  <c r="L1621" i="66"/>
  <c r="K1621" i="66"/>
  <c r="J1621" i="66"/>
  <c r="M1620" i="66"/>
  <c r="L1620" i="66"/>
  <c r="K1620" i="66"/>
  <c r="J1620" i="66"/>
  <c r="M1619" i="66"/>
  <c r="L1619" i="66"/>
  <c r="K1619" i="66"/>
  <c r="J1619" i="66"/>
  <c r="M1618" i="66"/>
  <c r="L1618" i="66"/>
  <c r="K1618" i="66"/>
  <c r="J1618" i="66"/>
  <c r="M1617" i="66"/>
  <c r="L1617" i="66"/>
  <c r="K1617" i="66"/>
  <c r="J1617" i="66"/>
  <c r="M1616" i="66"/>
  <c r="L1616" i="66"/>
  <c r="K1616" i="66"/>
  <c r="J1616" i="66"/>
  <c r="M1615" i="66"/>
  <c r="L1615" i="66"/>
  <c r="K1615" i="66"/>
  <c r="J1615" i="66"/>
  <c r="M1614" i="66"/>
  <c r="L1614" i="66"/>
  <c r="K1614" i="66"/>
  <c r="J1614" i="66"/>
  <c r="M1613" i="66"/>
  <c r="L1613" i="66"/>
  <c r="K1613" i="66"/>
  <c r="J1613" i="66"/>
  <c r="M1612" i="66"/>
  <c r="L1612" i="66"/>
  <c r="K1612" i="66"/>
  <c r="J1612" i="66"/>
  <c r="M1611" i="66"/>
  <c r="L1611" i="66"/>
  <c r="K1611" i="66"/>
  <c r="J1611" i="66"/>
  <c r="M1610" i="66"/>
  <c r="L1610" i="66"/>
  <c r="K1610" i="66"/>
  <c r="J1610" i="66"/>
  <c r="M1609" i="66"/>
  <c r="L1609" i="66"/>
  <c r="K1609" i="66"/>
  <c r="J1609" i="66"/>
  <c r="M1608" i="66"/>
  <c r="L1608" i="66"/>
  <c r="K1608" i="66"/>
  <c r="J1608" i="66"/>
  <c r="M1607" i="66"/>
  <c r="L1607" i="66"/>
  <c r="K1607" i="66"/>
  <c r="J1607" i="66"/>
  <c r="M1606" i="66"/>
  <c r="L1606" i="66"/>
  <c r="K1606" i="66"/>
  <c r="J1606" i="66"/>
  <c r="M1605" i="66"/>
  <c r="L1605" i="66"/>
  <c r="K1605" i="66"/>
  <c r="J1605" i="66"/>
  <c r="M1604" i="66"/>
  <c r="L1604" i="66"/>
  <c r="K1604" i="66"/>
  <c r="J1604" i="66"/>
  <c r="M1603" i="66"/>
  <c r="L1603" i="66"/>
  <c r="K1603" i="66"/>
  <c r="J1603" i="66"/>
  <c r="M1602" i="66"/>
  <c r="L1602" i="66"/>
  <c r="K1602" i="66"/>
  <c r="J1602" i="66"/>
  <c r="M1601" i="66"/>
  <c r="L1601" i="66"/>
  <c r="K1601" i="66"/>
  <c r="J1601" i="66"/>
  <c r="M1600" i="66"/>
  <c r="L1600" i="66"/>
  <c r="K1600" i="66"/>
  <c r="J1600" i="66"/>
  <c r="M1599" i="66"/>
  <c r="L1599" i="66"/>
  <c r="K1599" i="66"/>
  <c r="J1599" i="66"/>
  <c r="M1598" i="66"/>
  <c r="L1598" i="66"/>
  <c r="K1598" i="66"/>
  <c r="J1598" i="66"/>
  <c r="M1597" i="66"/>
  <c r="L1597" i="66"/>
  <c r="K1597" i="66"/>
  <c r="J1597" i="66"/>
  <c r="M1596" i="66"/>
  <c r="L1596" i="66"/>
  <c r="K1596" i="66"/>
  <c r="J1596" i="66"/>
  <c r="M1595" i="66"/>
  <c r="L1595" i="66"/>
  <c r="K1595" i="66"/>
  <c r="J1595" i="66"/>
  <c r="M1594" i="66"/>
  <c r="L1594" i="66"/>
  <c r="K1594" i="66"/>
  <c r="J1594" i="66"/>
  <c r="M1593" i="66"/>
  <c r="L1593" i="66"/>
  <c r="K1593" i="66"/>
  <c r="J1593" i="66"/>
  <c r="M1592" i="66"/>
  <c r="L1592" i="66"/>
  <c r="K1592" i="66"/>
  <c r="J1592" i="66"/>
  <c r="M1591" i="66"/>
  <c r="L1591" i="66"/>
  <c r="K1591" i="66"/>
  <c r="J1591" i="66"/>
  <c r="M1590" i="66"/>
  <c r="L1590" i="66"/>
  <c r="K1590" i="66"/>
  <c r="J1590" i="66"/>
  <c r="M1589" i="66"/>
  <c r="L1589" i="66"/>
  <c r="K1589" i="66"/>
  <c r="J1589" i="66"/>
  <c r="M1588" i="66"/>
  <c r="L1588" i="66"/>
  <c r="K1588" i="66"/>
  <c r="J1588" i="66"/>
  <c r="M1587" i="66"/>
  <c r="L1587" i="66"/>
  <c r="K1587" i="66"/>
  <c r="J1587" i="66"/>
  <c r="M1586" i="66"/>
  <c r="L1586" i="66"/>
  <c r="K1586" i="66"/>
  <c r="J1586" i="66"/>
  <c r="M1585" i="66"/>
  <c r="L1585" i="66"/>
  <c r="K1585" i="66"/>
  <c r="J1585" i="66"/>
  <c r="M1584" i="66"/>
  <c r="L1584" i="66"/>
  <c r="K1584" i="66"/>
  <c r="J1584" i="66"/>
  <c r="M1583" i="66"/>
  <c r="L1583" i="66"/>
  <c r="K1583" i="66"/>
  <c r="J1583" i="66"/>
  <c r="M1582" i="66"/>
  <c r="L1582" i="66"/>
  <c r="K1582" i="66"/>
  <c r="J1582" i="66"/>
  <c r="M1581" i="66"/>
  <c r="L1581" i="66"/>
  <c r="K1581" i="66"/>
  <c r="J1581" i="66"/>
  <c r="M1580" i="66"/>
  <c r="L1580" i="66"/>
  <c r="K1580" i="66"/>
  <c r="J1580" i="66"/>
  <c r="M1579" i="66"/>
  <c r="L1579" i="66"/>
  <c r="K1579" i="66"/>
  <c r="J1579" i="66"/>
  <c r="M1578" i="66"/>
  <c r="L1578" i="66"/>
  <c r="K1578" i="66"/>
  <c r="J1578" i="66"/>
  <c r="M1577" i="66"/>
  <c r="L1577" i="66"/>
  <c r="K1577" i="66"/>
  <c r="J1577" i="66"/>
  <c r="M1576" i="66"/>
  <c r="L1576" i="66"/>
  <c r="K1576" i="66"/>
  <c r="J1576" i="66"/>
  <c r="M1575" i="66"/>
  <c r="L1575" i="66"/>
  <c r="K1575" i="66"/>
  <c r="J1575" i="66"/>
  <c r="M1574" i="66"/>
  <c r="L1574" i="66"/>
  <c r="K1574" i="66"/>
  <c r="J1574" i="66"/>
  <c r="M1573" i="66"/>
  <c r="L1573" i="66"/>
  <c r="K1573" i="66"/>
  <c r="J1573" i="66"/>
  <c r="M1572" i="66"/>
  <c r="L1572" i="66"/>
  <c r="K1572" i="66"/>
  <c r="J1572" i="66"/>
  <c r="M1571" i="66"/>
  <c r="L1571" i="66"/>
  <c r="K1571" i="66"/>
  <c r="J1571" i="66"/>
  <c r="M1570" i="66"/>
  <c r="L1570" i="66"/>
  <c r="K1570" i="66"/>
  <c r="J1570" i="66"/>
  <c r="M1569" i="66"/>
  <c r="L1569" i="66"/>
  <c r="K1569" i="66"/>
  <c r="J1569" i="66"/>
  <c r="M1568" i="66"/>
  <c r="L1568" i="66"/>
  <c r="K1568" i="66"/>
  <c r="J1568" i="66"/>
  <c r="M1567" i="66"/>
  <c r="L1567" i="66"/>
  <c r="K1567" i="66"/>
  <c r="J1567" i="66"/>
  <c r="M1566" i="66"/>
  <c r="L1566" i="66"/>
  <c r="K1566" i="66"/>
  <c r="J1566" i="66"/>
  <c r="M1565" i="66"/>
  <c r="L1565" i="66"/>
  <c r="K1565" i="66"/>
  <c r="J1565" i="66"/>
  <c r="M1564" i="66"/>
  <c r="L1564" i="66"/>
  <c r="K1564" i="66"/>
  <c r="J1564" i="66"/>
  <c r="M1563" i="66"/>
  <c r="L1563" i="66"/>
  <c r="K1563" i="66"/>
  <c r="J1563" i="66"/>
  <c r="M1562" i="66"/>
  <c r="L1562" i="66"/>
  <c r="K1562" i="66"/>
  <c r="J1562" i="66"/>
  <c r="M1561" i="66"/>
  <c r="L1561" i="66"/>
  <c r="K1561" i="66"/>
  <c r="J1561" i="66"/>
  <c r="M1560" i="66"/>
  <c r="L1560" i="66"/>
  <c r="K1560" i="66"/>
  <c r="J1560" i="66"/>
  <c r="M1559" i="66"/>
  <c r="L1559" i="66"/>
  <c r="K1559" i="66"/>
  <c r="J1559" i="66"/>
  <c r="M1558" i="66"/>
  <c r="L1558" i="66"/>
  <c r="K1558" i="66"/>
  <c r="J1558" i="66"/>
  <c r="M1557" i="66"/>
  <c r="L1557" i="66"/>
  <c r="K1557" i="66"/>
  <c r="J1557" i="66"/>
  <c r="M1556" i="66"/>
  <c r="L1556" i="66"/>
  <c r="K1556" i="66"/>
  <c r="J1556" i="66"/>
  <c r="M1555" i="66"/>
  <c r="L1555" i="66"/>
  <c r="K1555" i="66"/>
  <c r="J1555" i="66"/>
  <c r="M1554" i="66"/>
  <c r="L1554" i="66"/>
  <c r="K1554" i="66"/>
  <c r="J1554" i="66"/>
  <c r="M1553" i="66"/>
  <c r="L1553" i="66"/>
  <c r="K1553" i="66"/>
  <c r="J1553" i="66"/>
  <c r="M1552" i="66"/>
  <c r="L1552" i="66"/>
  <c r="K1552" i="66"/>
  <c r="J1552" i="66"/>
  <c r="M1551" i="66"/>
  <c r="L1551" i="66"/>
  <c r="K1551" i="66"/>
  <c r="J1551" i="66"/>
  <c r="M1550" i="66"/>
  <c r="L1550" i="66"/>
  <c r="K1550" i="66"/>
  <c r="J1550" i="66"/>
  <c r="M1549" i="66"/>
  <c r="L1549" i="66"/>
  <c r="K1549" i="66"/>
  <c r="J1549" i="66"/>
  <c r="M1548" i="66"/>
  <c r="L1548" i="66"/>
  <c r="K1548" i="66"/>
  <c r="J1548" i="66"/>
  <c r="M1547" i="66"/>
  <c r="L1547" i="66"/>
  <c r="K1547" i="66"/>
  <c r="J1547" i="66"/>
  <c r="M1546" i="66"/>
  <c r="L1546" i="66"/>
  <c r="K1546" i="66"/>
  <c r="J1546" i="66"/>
  <c r="M1545" i="66"/>
  <c r="L1545" i="66"/>
  <c r="K1545" i="66"/>
  <c r="J1545" i="66"/>
  <c r="M1544" i="66"/>
  <c r="L1544" i="66"/>
  <c r="K1544" i="66"/>
  <c r="J1544" i="66"/>
  <c r="M1543" i="66"/>
  <c r="L1543" i="66"/>
  <c r="K1543" i="66"/>
  <c r="J1543" i="66"/>
  <c r="M1542" i="66"/>
  <c r="L1542" i="66"/>
  <c r="K1542" i="66"/>
  <c r="J1542" i="66"/>
  <c r="M1541" i="66"/>
  <c r="L1541" i="66"/>
  <c r="K1541" i="66"/>
  <c r="J1541" i="66"/>
  <c r="M1540" i="66"/>
  <c r="L1540" i="66"/>
  <c r="K1540" i="66"/>
  <c r="J1540" i="66"/>
  <c r="M1539" i="66"/>
  <c r="L1539" i="66"/>
  <c r="K1539" i="66"/>
  <c r="J1539" i="66"/>
  <c r="M1538" i="66"/>
  <c r="L1538" i="66"/>
  <c r="K1538" i="66"/>
  <c r="J1538" i="66"/>
  <c r="M1537" i="66"/>
  <c r="L1537" i="66"/>
  <c r="K1537" i="66"/>
  <c r="J1537" i="66"/>
  <c r="M1536" i="66"/>
  <c r="L1536" i="66"/>
  <c r="K1536" i="66"/>
  <c r="J1536" i="66"/>
  <c r="M1535" i="66"/>
  <c r="L1535" i="66"/>
  <c r="K1535" i="66"/>
  <c r="J1535" i="66"/>
  <c r="M1534" i="66"/>
  <c r="L1534" i="66"/>
  <c r="K1534" i="66"/>
  <c r="J1534" i="66"/>
  <c r="M1533" i="66"/>
  <c r="L1533" i="66"/>
  <c r="K1533" i="66"/>
  <c r="J1533" i="66"/>
  <c r="M1532" i="66"/>
  <c r="L1532" i="66"/>
  <c r="K1532" i="66"/>
  <c r="J1532" i="66"/>
  <c r="M1531" i="66"/>
  <c r="L1531" i="66"/>
  <c r="K1531" i="66"/>
  <c r="J1531" i="66"/>
  <c r="M1530" i="66"/>
  <c r="L1530" i="66"/>
  <c r="K1530" i="66"/>
  <c r="J1530" i="66"/>
  <c r="M1529" i="66"/>
  <c r="L1529" i="66"/>
  <c r="K1529" i="66"/>
  <c r="J1529" i="66"/>
  <c r="M1528" i="66"/>
  <c r="L1528" i="66"/>
  <c r="K1528" i="66"/>
  <c r="J1528" i="66"/>
  <c r="M1527" i="66"/>
  <c r="L1527" i="66"/>
  <c r="K1527" i="66"/>
  <c r="J1527" i="66"/>
  <c r="M1526" i="66"/>
  <c r="L1526" i="66"/>
  <c r="K1526" i="66"/>
  <c r="J1526" i="66"/>
  <c r="M1525" i="66"/>
  <c r="L1525" i="66"/>
  <c r="K1525" i="66"/>
  <c r="J1525" i="66"/>
  <c r="M1524" i="66"/>
  <c r="L1524" i="66"/>
  <c r="K1524" i="66"/>
  <c r="J1524" i="66"/>
  <c r="M1523" i="66"/>
  <c r="L1523" i="66"/>
  <c r="K1523" i="66"/>
  <c r="J1523" i="66"/>
  <c r="M1522" i="66"/>
  <c r="L1522" i="66"/>
  <c r="K1522" i="66"/>
  <c r="J1522" i="66"/>
  <c r="M1521" i="66"/>
  <c r="L1521" i="66"/>
  <c r="K1521" i="66"/>
  <c r="J1521" i="66"/>
  <c r="M1520" i="66"/>
  <c r="L1520" i="66"/>
  <c r="K1520" i="66"/>
  <c r="J1520" i="66"/>
  <c r="M1519" i="66"/>
  <c r="L1519" i="66"/>
  <c r="K1519" i="66"/>
  <c r="J1519" i="66"/>
  <c r="M1518" i="66"/>
  <c r="L1518" i="66"/>
  <c r="K1518" i="66"/>
  <c r="J1518" i="66"/>
  <c r="M1517" i="66"/>
  <c r="L1517" i="66"/>
  <c r="K1517" i="66"/>
  <c r="J1517" i="66"/>
  <c r="M1516" i="66"/>
  <c r="L1516" i="66"/>
  <c r="K1516" i="66"/>
  <c r="J1516" i="66"/>
  <c r="M1515" i="66"/>
  <c r="L1515" i="66"/>
  <c r="K1515" i="66"/>
  <c r="J1515" i="66"/>
  <c r="M1514" i="66"/>
  <c r="L1514" i="66"/>
  <c r="K1514" i="66"/>
  <c r="J1514" i="66"/>
  <c r="M1513" i="66"/>
  <c r="L1513" i="66"/>
  <c r="K1513" i="66"/>
  <c r="J1513" i="66"/>
  <c r="M1512" i="66"/>
  <c r="L1512" i="66"/>
  <c r="K1512" i="66"/>
  <c r="J1512" i="66"/>
  <c r="M1511" i="66"/>
  <c r="L1511" i="66"/>
  <c r="K1511" i="66"/>
  <c r="J1511" i="66"/>
  <c r="M1510" i="66"/>
  <c r="L1510" i="66"/>
  <c r="K1510" i="66"/>
  <c r="J1510" i="66"/>
  <c r="M1509" i="66"/>
  <c r="L1509" i="66"/>
  <c r="K1509" i="66"/>
  <c r="J1509" i="66"/>
  <c r="M1508" i="66"/>
  <c r="L1508" i="66"/>
  <c r="K1508" i="66"/>
  <c r="J1508" i="66"/>
  <c r="M1507" i="66"/>
  <c r="L1507" i="66"/>
  <c r="K1507" i="66"/>
  <c r="J1507" i="66"/>
  <c r="M1506" i="66"/>
  <c r="L1506" i="66"/>
  <c r="K1506" i="66"/>
  <c r="J1506" i="66"/>
  <c r="M1505" i="66"/>
  <c r="L1505" i="66"/>
  <c r="K1505" i="66"/>
  <c r="J1505" i="66"/>
  <c r="M1504" i="66"/>
  <c r="L1504" i="66"/>
  <c r="K1504" i="66"/>
  <c r="J1504" i="66"/>
  <c r="M1503" i="66"/>
  <c r="L1503" i="66"/>
  <c r="K1503" i="66"/>
  <c r="J1503" i="66"/>
  <c r="M1502" i="66"/>
  <c r="L1502" i="66"/>
  <c r="K1502" i="66"/>
  <c r="J1502" i="66"/>
  <c r="M1501" i="66"/>
  <c r="L1501" i="66"/>
  <c r="K1501" i="66"/>
  <c r="J1501" i="66"/>
  <c r="M1500" i="66"/>
  <c r="L1500" i="66"/>
  <c r="K1500" i="66"/>
  <c r="J1500" i="66"/>
  <c r="M1499" i="66"/>
  <c r="L1499" i="66"/>
  <c r="K1499" i="66"/>
  <c r="J1499" i="66"/>
  <c r="M1498" i="66"/>
  <c r="L1498" i="66"/>
  <c r="K1498" i="66"/>
  <c r="J1498" i="66"/>
  <c r="M1497" i="66"/>
  <c r="L1497" i="66"/>
  <c r="K1497" i="66"/>
  <c r="J1497" i="66"/>
  <c r="M1496" i="66"/>
  <c r="L1496" i="66"/>
  <c r="K1496" i="66"/>
  <c r="J1496" i="66"/>
  <c r="M1495" i="66"/>
  <c r="L1495" i="66"/>
  <c r="K1495" i="66"/>
  <c r="J1495" i="66"/>
  <c r="M1494" i="66"/>
  <c r="L1494" i="66"/>
  <c r="K1494" i="66"/>
  <c r="J1494" i="66"/>
  <c r="M1493" i="66"/>
  <c r="L1493" i="66"/>
  <c r="K1493" i="66"/>
  <c r="J1493" i="66"/>
  <c r="M1492" i="66"/>
  <c r="L1492" i="66"/>
  <c r="K1492" i="66"/>
  <c r="J1492" i="66"/>
  <c r="M1491" i="66"/>
  <c r="L1491" i="66"/>
  <c r="K1491" i="66"/>
  <c r="J1491" i="66"/>
  <c r="M1490" i="66"/>
  <c r="L1490" i="66"/>
  <c r="K1490" i="66"/>
  <c r="J1490" i="66"/>
  <c r="M1489" i="66"/>
  <c r="L1489" i="66"/>
  <c r="K1489" i="66"/>
  <c r="J1489" i="66"/>
  <c r="M1488" i="66"/>
  <c r="L1488" i="66"/>
  <c r="K1488" i="66"/>
  <c r="J1488" i="66"/>
  <c r="M1487" i="66"/>
  <c r="L1487" i="66"/>
  <c r="K1487" i="66"/>
  <c r="J1487" i="66"/>
  <c r="M1486" i="66"/>
  <c r="L1486" i="66"/>
  <c r="K1486" i="66"/>
  <c r="J1486" i="66"/>
  <c r="M1485" i="66"/>
  <c r="L1485" i="66"/>
  <c r="K1485" i="66"/>
  <c r="J1485" i="66"/>
  <c r="M1484" i="66"/>
  <c r="L1484" i="66"/>
  <c r="K1484" i="66"/>
  <c r="J1484" i="66"/>
  <c r="M1483" i="66"/>
  <c r="L1483" i="66"/>
  <c r="K1483" i="66"/>
  <c r="J1483" i="66"/>
  <c r="M1482" i="66"/>
  <c r="L1482" i="66"/>
  <c r="K1482" i="66"/>
  <c r="J1482" i="66"/>
  <c r="M1481" i="66"/>
  <c r="L1481" i="66"/>
  <c r="K1481" i="66"/>
  <c r="J1481" i="66"/>
  <c r="M1480" i="66"/>
  <c r="L1480" i="66"/>
  <c r="K1480" i="66"/>
  <c r="J1480" i="66"/>
  <c r="M1479" i="66"/>
  <c r="L1479" i="66"/>
  <c r="K1479" i="66"/>
  <c r="J1479" i="66"/>
  <c r="M1478" i="66"/>
  <c r="L1478" i="66"/>
  <c r="K1478" i="66"/>
  <c r="J1478" i="66"/>
  <c r="M1477" i="66"/>
  <c r="L1477" i="66"/>
  <c r="K1477" i="66"/>
  <c r="J1477" i="66"/>
  <c r="M1476" i="66"/>
  <c r="L1476" i="66"/>
  <c r="K1476" i="66"/>
  <c r="J1476" i="66"/>
  <c r="M1475" i="66"/>
  <c r="L1475" i="66"/>
  <c r="K1475" i="66"/>
  <c r="J1475" i="66"/>
  <c r="M1474" i="66"/>
  <c r="L1474" i="66"/>
  <c r="K1474" i="66"/>
  <c r="J1474" i="66"/>
  <c r="M1473" i="66"/>
  <c r="L1473" i="66"/>
  <c r="K1473" i="66"/>
  <c r="J1473" i="66"/>
  <c r="M1472" i="66"/>
  <c r="L1472" i="66"/>
  <c r="K1472" i="66"/>
  <c r="J1472" i="66"/>
  <c r="M1471" i="66"/>
  <c r="L1471" i="66"/>
  <c r="K1471" i="66"/>
  <c r="J1471" i="66"/>
  <c r="M1470" i="66"/>
  <c r="L1470" i="66"/>
  <c r="K1470" i="66"/>
  <c r="J1470" i="66"/>
  <c r="M1469" i="66"/>
  <c r="L1469" i="66"/>
  <c r="K1469" i="66"/>
  <c r="J1469" i="66"/>
  <c r="M1468" i="66"/>
  <c r="L1468" i="66"/>
  <c r="K1468" i="66"/>
  <c r="J1468" i="66"/>
  <c r="M1467" i="66"/>
  <c r="L1467" i="66"/>
  <c r="K1467" i="66"/>
  <c r="J1467" i="66"/>
  <c r="M1466" i="66"/>
  <c r="L1466" i="66"/>
  <c r="K1466" i="66"/>
  <c r="J1466" i="66"/>
  <c r="M1465" i="66"/>
  <c r="L1465" i="66"/>
  <c r="K1465" i="66"/>
  <c r="J1465" i="66"/>
  <c r="M1464" i="66"/>
  <c r="L1464" i="66"/>
  <c r="K1464" i="66"/>
  <c r="J1464" i="66"/>
  <c r="M1463" i="66"/>
  <c r="L1463" i="66"/>
  <c r="K1463" i="66"/>
  <c r="J1463" i="66"/>
  <c r="M1462" i="66"/>
  <c r="L1462" i="66"/>
  <c r="K1462" i="66"/>
  <c r="J1462" i="66"/>
  <c r="M1461" i="66"/>
  <c r="L1461" i="66"/>
  <c r="K1461" i="66"/>
  <c r="J1461" i="66"/>
  <c r="M1460" i="66"/>
  <c r="L1460" i="66"/>
  <c r="K1460" i="66"/>
  <c r="J1460" i="66"/>
  <c r="M1459" i="66"/>
  <c r="L1459" i="66"/>
  <c r="K1459" i="66"/>
  <c r="J1459" i="66"/>
  <c r="M1458" i="66"/>
  <c r="L1458" i="66"/>
  <c r="K1458" i="66"/>
  <c r="J1458" i="66"/>
  <c r="M1457" i="66"/>
  <c r="L1457" i="66"/>
  <c r="K1457" i="66"/>
  <c r="J1457" i="66"/>
  <c r="M1456" i="66"/>
  <c r="L1456" i="66"/>
  <c r="K1456" i="66"/>
  <c r="J1456" i="66"/>
  <c r="M1455" i="66"/>
  <c r="L1455" i="66"/>
  <c r="K1455" i="66"/>
  <c r="J1455" i="66"/>
  <c r="M1454" i="66"/>
  <c r="L1454" i="66"/>
  <c r="K1454" i="66"/>
  <c r="J1454" i="66"/>
  <c r="M1453" i="66"/>
  <c r="L1453" i="66"/>
  <c r="K1453" i="66"/>
  <c r="J1453" i="66"/>
  <c r="M1452" i="66"/>
  <c r="L1452" i="66"/>
  <c r="K1452" i="66"/>
  <c r="J1452" i="66"/>
  <c r="M1451" i="66"/>
  <c r="L1451" i="66"/>
  <c r="K1451" i="66"/>
  <c r="J1451" i="66"/>
  <c r="M1450" i="66"/>
  <c r="L1450" i="66"/>
  <c r="K1450" i="66"/>
  <c r="J1450" i="66"/>
  <c r="M1449" i="66"/>
  <c r="L1449" i="66"/>
  <c r="K1449" i="66"/>
  <c r="J1449" i="66"/>
  <c r="M1448" i="66"/>
  <c r="L1448" i="66"/>
  <c r="K1448" i="66"/>
  <c r="J1448" i="66"/>
  <c r="M1447" i="66"/>
  <c r="L1447" i="66"/>
  <c r="K1447" i="66"/>
  <c r="J1447" i="66"/>
  <c r="M1446" i="66"/>
  <c r="L1446" i="66"/>
  <c r="K1446" i="66"/>
  <c r="J1446" i="66"/>
  <c r="M1445" i="66"/>
  <c r="L1445" i="66"/>
  <c r="K1445" i="66"/>
  <c r="J1445" i="66"/>
  <c r="M1444" i="66"/>
  <c r="L1444" i="66"/>
  <c r="K1444" i="66"/>
  <c r="J1444" i="66"/>
  <c r="M1443" i="66"/>
  <c r="L1443" i="66"/>
  <c r="K1443" i="66"/>
  <c r="J1443" i="66"/>
  <c r="M1442" i="66"/>
  <c r="L1442" i="66"/>
  <c r="K1442" i="66"/>
  <c r="J1442" i="66"/>
  <c r="M1441" i="66"/>
  <c r="L1441" i="66"/>
  <c r="K1441" i="66"/>
  <c r="J1441" i="66"/>
  <c r="M1440" i="66"/>
  <c r="L1440" i="66"/>
  <c r="K1440" i="66"/>
  <c r="J1440" i="66"/>
  <c r="M1439" i="66"/>
  <c r="L1439" i="66"/>
  <c r="K1439" i="66"/>
  <c r="J1439" i="66"/>
  <c r="M1438" i="66"/>
  <c r="L1438" i="66"/>
  <c r="K1438" i="66"/>
  <c r="J1438" i="66"/>
  <c r="M1437" i="66"/>
  <c r="L1437" i="66"/>
  <c r="K1437" i="66"/>
  <c r="J1437" i="66"/>
  <c r="M1436" i="66"/>
  <c r="L1436" i="66"/>
  <c r="K1436" i="66"/>
  <c r="J1436" i="66"/>
  <c r="M1435" i="66"/>
  <c r="L1435" i="66"/>
  <c r="K1435" i="66"/>
  <c r="J1435" i="66"/>
  <c r="M1434" i="66"/>
  <c r="L1434" i="66"/>
  <c r="K1434" i="66"/>
  <c r="J1434" i="66"/>
  <c r="M1433" i="66"/>
  <c r="L1433" i="66"/>
  <c r="K1433" i="66"/>
  <c r="J1433" i="66"/>
  <c r="M1432" i="66"/>
  <c r="L1432" i="66"/>
  <c r="K1432" i="66"/>
  <c r="J1432" i="66"/>
  <c r="M1431" i="66"/>
  <c r="L1431" i="66"/>
  <c r="K1431" i="66"/>
  <c r="J1431" i="66"/>
  <c r="M1430" i="66"/>
  <c r="L1430" i="66"/>
  <c r="K1430" i="66"/>
  <c r="J1430" i="66"/>
  <c r="M1429" i="66"/>
  <c r="L1429" i="66"/>
  <c r="K1429" i="66"/>
  <c r="J1429" i="66"/>
  <c r="M1428" i="66"/>
  <c r="L1428" i="66"/>
  <c r="K1428" i="66"/>
  <c r="J1428" i="66"/>
  <c r="M1427" i="66"/>
  <c r="L1427" i="66"/>
  <c r="K1427" i="66"/>
  <c r="J1427" i="66"/>
  <c r="M1426" i="66"/>
  <c r="L1426" i="66"/>
  <c r="K1426" i="66"/>
  <c r="J1426" i="66"/>
  <c r="M1425" i="66"/>
  <c r="L1425" i="66"/>
  <c r="K1425" i="66"/>
  <c r="J1425" i="66"/>
  <c r="M1424" i="66"/>
  <c r="L1424" i="66"/>
  <c r="K1424" i="66"/>
  <c r="J1424" i="66"/>
  <c r="M1423" i="66"/>
  <c r="L1423" i="66"/>
  <c r="K1423" i="66"/>
  <c r="J1423" i="66"/>
  <c r="M1422" i="66"/>
  <c r="L1422" i="66"/>
  <c r="K1422" i="66"/>
  <c r="J1422" i="66"/>
  <c r="M1421" i="66"/>
  <c r="L1421" i="66"/>
  <c r="K1421" i="66"/>
  <c r="J1421" i="66"/>
  <c r="M1420" i="66"/>
  <c r="L1420" i="66"/>
  <c r="K1420" i="66"/>
  <c r="J1420" i="66"/>
  <c r="M1419" i="66"/>
  <c r="L1419" i="66"/>
  <c r="K1419" i="66"/>
  <c r="J1419" i="66"/>
  <c r="M1418" i="66"/>
  <c r="L1418" i="66"/>
  <c r="K1418" i="66"/>
  <c r="J1418" i="66"/>
  <c r="M1417" i="66"/>
  <c r="L1417" i="66"/>
  <c r="K1417" i="66"/>
  <c r="J1417" i="66"/>
  <c r="M1416" i="66"/>
  <c r="L1416" i="66"/>
  <c r="K1416" i="66"/>
  <c r="J1416" i="66"/>
  <c r="M1415" i="66"/>
  <c r="L1415" i="66"/>
  <c r="K1415" i="66"/>
  <c r="J1415" i="66"/>
  <c r="M1414" i="66"/>
  <c r="L1414" i="66"/>
  <c r="K1414" i="66"/>
  <c r="J1414" i="66"/>
  <c r="M1413" i="66"/>
  <c r="L1413" i="66"/>
  <c r="K1413" i="66"/>
  <c r="J1413" i="66"/>
  <c r="M1412" i="66"/>
  <c r="L1412" i="66"/>
  <c r="K1412" i="66"/>
  <c r="J1412" i="66"/>
  <c r="M1411" i="66"/>
  <c r="L1411" i="66"/>
  <c r="K1411" i="66"/>
  <c r="J1411" i="66"/>
  <c r="M1410" i="66"/>
  <c r="L1410" i="66"/>
  <c r="K1410" i="66"/>
  <c r="J1410" i="66"/>
  <c r="M1409" i="66"/>
  <c r="L1409" i="66"/>
  <c r="K1409" i="66"/>
  <c r="J1409" i="66"/>
  <c r="M1408" i="66"/>
  <c r="L1408" i="66"/>
  <c r="K1408" i="66"/>
  <c r="J1408" i="66"/>
  <c r="M1407" i="66"/>
  <c r="L1407" i="66"/>
  <c r="K1407" i="66"/>
  <c r="J1407" i="66"/>
  <c r="M1406" i="66"/>
  <c r="L1406" i="66"/>
  <c r="K1406" i="66"/>
  <c r="J1406" i="66"/>
  <c r="M1405" i="66"/>
  <c r="L1405" i="66"/>
  <c r="K1405" i="66"/>
  <c r="J1405" i="66"/>
  <c r="M1404" i="66"/>
  <c r="L1404" i="66"/>
  <c r="K1404" i="66"/>
  <c r="J1404" i="66"/>
  <c r="M1403" i="66"/>
  <c r="L1403" i="66"/>
  <c r="K1403" i="66"/>
  <c r="J1403" i="66"/>
  <c r="M1402" i="66"/>
  <c r="L1402" i="66"/>
  <c r="K1402" i="66"/>
  <c r="J1402" i="66"/>
  <c r="M1401" i="66"/>
  <c r="L1401" i="66"/>
  <c r="K1401" i="66"/>
  <c r="J1401" i="66"/>
  <c r="M1400" i="66"/>
  <c r="L1400" i="66"/>
  <c r="K1400" i="66"/>
  <c r="J1400" i="66"/>
  <c r="M1399" i="66"/>
  <c r="L1399" i="66"/>
  <c r="K1399" i="66"/>
  <c r="J1399" i="66"/>
  <c r="M1398" i="66"/>
  <c r="L1398" i="66"/>
  <c r="K1398" i="66"/>
  <c r="J1398" i="66"/>
  <c r="M1397" i="66"/>
  <c r="L1397" i="66"/>
  <c r="K1397" i="66"/>
  <c r="J1397" i="66"/>
  <c r="M1396" i="66"/>
  <c r="L1396" i="66"/>
  <c r="K1396" i="66"/>
  <c r="J1396" i="66"/>
  <c r="M1395" i="66"/>
  <c r="L1395" i="66"/>
  <c r="K1395" i="66"/>
  <c r="J1395" i="66"/>
  <c r="M1394" i="66"/>
  <c r="L1394" i="66"/>
  <c r="K1394" i="66"/>
  <c r="J1394" i="66"/>
  <c r="M1393" i="66"/>
  <c r="L1393" i="66"/>
  <c r="K1393" i="66"/>
  <c r="J1393" i="66"/>
  <c r="M1392" i="66"/>
  <c r="L1392" i="66"/>
  <c r="K1392" i="66"/>
  <c r="J1392" i="66"/>
  <c r="M1391" i="66"/>
  <c r="L1391" i="66"/>
  <c r="K1391" i="66"/>
  <c r="J1391" i="66"/>
  <c r="M1390" i="66"/>
  <c r="L1390" i="66"/>
  <c r="K1390" i="66"/>
  <c r="J1390" i="66"/>
  <c r="M1389" i="66"/>
  <c r="L1389" i="66"/>
  <c r="K1389" i="66"/>
  <c r="J1389" i="66"/>
  <c r="M1388" i="66"/>
  <c r="L1388" i="66"/>
  <c r="K1388" i="66"/>
  <c r="J1388" i="66"/>
  <c r="M1387" i="66"/>
  <c r="L1387" i="66"/>
  <c r="K1387" i="66"/>
  <c r="J1387" i="66"/>
  <c r="M1386" i="66"/>
  <c r="L1386" i="66"/>
  <c r="K1386" i="66"/>
  <c r="J1386" i="66"/>
  <c r="M1385" i="66"/>
  <c r="L1385" i="66"/>
  <c r="K1385" i="66"/>
  <c r="J1385" i="66"/>
  <c r="M1384" i="66"/>
  <c r="L1384" i="66"/>
  <c r="K1384" i="66"/>
  <c r="J1384" i="66"/>
  <c r="M1383" i="66"/>
  <c r="L1383" i="66"/>
  <c r="K1383" i="66"/>
  <c r="J1383" i="66"/>
  <c r="M1382" i="66"/>
  <c r="L1382" i="66"/>
  <c r="K1382" i="66"/>
  <c r="J1382" i="66"/>
  <c r="M1381" i="66"/>
  <c r="L1381" i="66"/>
  <c r="K1381" i="66"/>
  <c r="J1381" i="66"/>
  <c r="M1380" i="66"/>
  <c r="L1380" i="66"/>
  <c r="K1380" i="66"/>
  <c r="J1380" i="66"/>
  <c r="M1379" i="66"/>
  <c r="L1379" i="66"/>
  <c r="K1379" i="66"/>
  <c r="J1379" i="66"/>
  <c r="M1378" i="66"/>
  <c r="L1378" i="66"/>
  <c r="K1378" i="66"/>
  <c r="J1378" i="66"/>
  <c r="M1377" i="66"/>
  <c r="L1377" i="66"/>
  <c r="K1377" i="66"/>
  <c r="J1377" i="66"/>
  <c r="M1376" i="66"/>
  <c r="L1376" i="66"/>
  <c r="K1376" i="66"/>
  <c r="J1376" i="66"/>
  <c r="M1375" i="66"/>
  <c r="L1375" i="66"/>
  <c r="K1375" i="66"/>
  <c r="J1375" i="66"/>
  <c r="M1374" i="66"/>
  <c r="L1374" i="66"/>
  <c r="K1374" i="66"/>
  <c r="J1374" i="66"/>
  <c r="M1373" i="66"/>
  <c r="L1373" i="66"/>
  <c r="K1373" i="66"/>
  <c r="J1373" i="66"/>
  <c r="M1372" i="66"/>
  <c r="L1372" i="66"/>
  <c r="K1372" i="66"/>
  <c r="J1372" i="66"/>
  <c r="M1371" i="66"/>
  <c r="L1371" i="66"/>
  <c r="K1371" i="66"/>
  <c r="J1371" i="66"/>
  <c r="M1370" i="66"/>
  <c r="L1370" i="66"/>
  <c r="K1370" i="66"/>
  <c r="J1370" i="66"/>
  <c r="M1369" i="66"/>
  <c r="L1369" i="66"/>
  <c r="K1369" i="66"/>
  <c r="J1369" i="66"/>
  <c r="M1368" i="66"/>
  <c r="L1368" i="66"/>
  <c r="K1368" i="66"/>
  <c r="J1368" i="66"/>
  <c r="M1367" i="66"/>
  <c r="L1367" i="66"/>
  <c r="K1367" i="66"/>
  <c r="J1367" i="66"/>
  <c r="M1366" i="66"/>
  <c r="L1366" i="66"/>
  <c r="K1366" i="66"/>
  <c r="J1366" i="66"/>
  <c r="M1365" i="66"/>
  <c r="L1365" i="66"/>
  <c r="K1365" i="66"/>
  <c r="J1365" i="66"/>
  <c r="M1364" i="66"/>
  <c r="L1364" i="66"/>
  <c r="K1364" i="66"/>
  <c r="J1364" i="66"/>
  <c r="M1363" i="66"/>
  <c r="L1363" i="66"/>
  <c r="K1363" i="66"/>
  <c r="J1363" i="66"/>
  <c r="M1362" i="66"/>
  <c r="L1362" i="66"/>
  <c r="K1362" i="66"/>
  <c r="J1362" i="66"/>
  <c r="M1361" i="66"/>
  <c r="L1361" i="66"/>
  <c r="K1361" i="66"/>
  <c r="J1361" i="66"/>
  <c r="M1360" i="66"/>
  <c r="L1360" i="66"/>
  <c r="K1360" i="66"/>
  <c r="J1360" i="66"/>
  <c r="M1359" i="66"/>
  <c r="L1359" i="66"/>
  <c r="K1359" i="66"/>
  <c r="J1359" i="66"/>
  <c r="M1358" i="66"/>
  <c r="L1358" i="66"/>
  <c r="K1358" i="66"/>
  <c r="J1358" i="66"/>
  <c r="M1357" i="66"/>
  <c r="L1357" i="66"/>
  <c r="K1357" i="66"/>
  <c r="J1357" i="66"/>
  <c r="M1356" i="66"/>
  <c r="L1356" i="66"/>
  <c r="K1356" i="66"/>
  <c r="J1356" i="66"/>
  <c r="M1355" i="66"/>
  <c r="L1355" i="66"/>
  <c r="K1355" i="66"/>
  <c r="J1355" i="66"/>
  <c r="M1354" i="66"/>
  <c r="L1354" i="66"/>
  <c r="K1354" i="66"/>
  <c r="J1354" i="66"/>
  <c r="M1353" i="66"/>
  <c r="L1353" i="66"/>
  <c r="K1353" i="66"/>
  <c r="J1353" i="66"/>
  <c r="M1352" i="66"/>
  <c r="L1352" i="66"/>
  <c r="K1352" i="66"/>
  <c r="J1352" i="66"/>
  <c r="M1351" i="66"/>
  <c r="L1351" i="66"/>
  <c r="K1351" i="66"/>
  <c r="J1351" i="66"/>
  <c r="M1350" i="66"/>
  <c r="L1350" i="66"/>
  <c r="K1350" i="66"/>
  <c r="J1350" i="66"/>
  <c r="M1349" i="66"/>
  <c r="L1349" i="66"/>
  <c r="K1349" i="66"/>
  <c r="J1349" i="66"/>
  <c r="M1348" i="66"/>
  <c r="L1348" i="66"/>
  <c r="K1348" i="66"/>
  <c r="J1348" i="66"/>
  <c r="M1347" i="66"/>
  <c r="L1347" i="66"/>
  <c r="K1347" i="66"/>
  <c r="J1347" i="66"/>
  <c r="M1346" i="66"/>
  <c r="L1346" i="66"/>
  <c r="K1346" i="66"/>
  <c r="J1346" i="66"/>
  <c r="M1345" i="66"/>
  <c r="L1345" i="66"/>
  <c r="K1345" i="66"/>
  <c r="J1345" i="66"/>
  <c r="M1344" i="66"/>
  <c r="L1344" i="66"/>
  <c r="K1344" i="66"/>
  <c r="J1344" i="66"/>
  <c r="M1343" i="66"/>
  <c r="L1343" i="66"/>
  <c r="K1343" i="66"/>
  <c r="J1343" i="66"/>
  <c r="M1342" i="66"/>
  <c r="L1342" i="66"/>
  <c r="K1342" i="66"/>
  <c r="J1342" i="66"/>
  <c r="M1341" i="66"/>
  <c r="L1341" i="66"/>
  <c r="K1341" i="66"/>
  <c r="J1341" i="66"/>
  <c r="M1340" i="66"/>
  <c r="L1340" i="66"/>
  <c r="K1340" i="66"/>
  <c r="J1340" i="66"/>
  <c r="M1339" i="66"/>
  <c r="L1339" i="66"/>
  <c r="K1339" i="66"/>
  <c r="J1339" i="66"/>
  <c r="M1338" i="66"/>
  <c r="L1338" i="66"/>
  <c r="K1338" i="66"/>
  <c r="J1338" i="66"/>
  <c r="M1337" i="66"/>
  <c r="L1337" i="66"/>
  <c r="K1337" i="66"/>
  <c r="J1337" i="66"/>
  <c r="M1336" i="66"/>
  <c r="L1336" i="66"/>
  <c r="K1336" i="66"/>
  <c r="J1336" i="66"/>
  <c r="M1335" i="66"/>
  <c r="L1335" i="66"/>
  <c r="K1335" i="66"/>
  <c r="J1335" i="66"/>
  <c r="M1334" i="66"/>
  <c r="L1334" i="66"/>
  <c r="K1334" i="66"/>
  <c r="J1334" i="66"/>
  <c r="M1333" i="66"/>
  <c r="L1333" i="66"/>
  <c r="K1333" i="66"/>
  <c r="J1333" i="66"/>
  <c r="M1332" i="66"/>
  <c r="L1332" i="66"/>
  <c r="K1332" i="66"/>
  <c r="J1332" i="66"/>
  <c r="M1331" i="66"/>
  <c r="L1331" i="66"/>
  <c r="K1331" i="66"/>
  <c r="J1331" i="66"/>
  <c r="M1330" i="66"/>
  <c r="L1330" i="66"/>
  <c r="K1330" i="66"/>
  <c r="J1330" i="66"/>
  <c r="M1329" i="66"/>
  <c r="L1329" i="66"/>
  <c r="K1329" i="66"/>
  <c r="J1329" i="66"/>
  <c r="M1328" i="66"/>
  <c r="L1328" i="66"/>
  <c r="K1328" i="66"/>
  <c r="J1328" i="66"/>
  <c r="M1327" i="66"/>
  <c r="L1327" i="66"/>
  <c r="K1327" i="66"/>
  <c r="J1327" i="66"/>
  <c r="M1326" i="66"/>
  <c r="L1326" i="66"/>
  <c r="K1326" i="66"/>
  <c r="J1326" i="66"/>
  <c r="M1325" i="66"/>
  <c r="L1325" i="66"/>
  <c r="K1325" i="66"/>
  <c r="J1325" i="66"/>
  <c r="M1324" i="66"/>
  <c r="L1324" i="66"/>
  <c r="K1324" i="66"/>
  <c r="J1324" i="66"/>
  <c r="M1323" i="66"/>
  <c r="L1323" i="66"/>
  <c r="K1323" i="66"/>
  <c r="J1323" i="66"/>
  <c r="M1322" i="66"/>
  <c r="L1322" i="66"/>
  <c r="K1322" i="66"/>
  <c r="J1322" i="66"/>
  <c r="M1321" i="66"/>
  <c r="L1321" i="66"/>
  <c r="K1321" i="66"/>
  <c r="J1321" i="66"/>
  <c r="M1320" i="66"/>
  <c r="L1320" i="66"/>
  <c r="K1320" i="66"/>
  <c r="J1320" i="66"/>
  <c r="M1319" i="66"/>
  <c r="L1319" i="66"/>
  <c r="K1319" i="66"/>
  <c r="J1319" i="66"/>
  <c r="M1318" i="66"/>
  <c r="L1318" i="66"/>
  <c r="K1318" i="66"/>
  <c r="J1318" i="66"/>
  <c r="M1317" i="66"/>
  <c r="L1317" i="66"/>
  <c r="K1317" i="66"/>
  <c r="J1317" i="66"/>
  <c r="M1316" i="66"/>
  <c r="L1316" i="66"/>
  <c r="K1316" i="66"/>
  <c r="J1316" i="66"/>
  <c r="M1315" i="66"/>
  <c r="L1315" i="66"/>
  <c r="K1315" i="66"/>
  <c r="J1315" i="66"/>
  <c r="M1314" i="66"/>
  <c r="L1314" i="66"/>
  <c r="K1314" i="66"/>
  <c r="J1314" i="66"/>
  <c r="M1313" i="66"/>
  <c r="L1313" i="66"/>
  <c r="K1313" i="66"/>
  <c r="J1313" i="66"/>
  <c r="M1312" i="66"/>
  <c r="L1312" i="66"/>
  <c r="K1312" i="66"/>
  <c r="J1312" i="66"/>
  <c r="M1311" i="66"/>
  <c r="L1311" i="66"/>
  <c r="K1311" i="66"/>
  <c r="J1311" i="66"/>
  <c r="M1310" i="66"/>
  <c r="L1310" i="66"/>
  <c r="K1310" i="66"/>
  <c r="J1310" i="66"/>
  <c r="M1309" i="66"/>
  <c r="L1309" i="66"/>
  <c r="K1309" i="66"/>
  <c r="J1309" i="66"/>
  <c r="M1308" i="66"/>
  <c r="L1308" i="66"/>
  <c r="K1308" i="66"/>
  <c r="J1308" i="66"/>
  <c r="M1307" i="66"/>
  <c r="L1307" i="66"/>
  <c r="K1307" i="66"/>
  <c r="J1307" i="66"/>
  <c r="M1306" i="66"/>
  <c r="L1306" i="66"/>
  <c r="K1306" i="66"/>
  <c r="J1306" i="66"/>
  <c r="M1305" i="66"/>
  <c r="L1305" i="66"/>
  <c r="K1305" i="66"/>
  <c r="J1305" i="66"/>
  <c r="M1304" i="66"/>
  <c r="L1304" i="66"/>
  <c r="K1304" i="66"/>
  <c r="J1304" i="66"/>
  <c r="M1303" i="66"/>
  <c r="L1303" i="66"/>
  <c r="K1303" i="66"/>
  <c r="J1303" i="66"/>
  <c r="M1302" i="66"/>
  <c r="L1302" i="66"/>
  <c r="K1302" i="66"/>
  <c r="J1302" i="66"/>
  <c r="M1301" i="66"/>
  <c r="L1301" i="66"/>
  <c r="K1301" i="66"/>
  <c r="J1301" i="66"/>
  <c r="M1300" i="66"/>
  <c r="L1300" i="66"/>
  <c r="K1300" i="66"/>
  <c r="J1300" i="66"/>
  <c r="M1299" i="66"/>
  <c r="L1299" i="66"/>
  <c r="K1299" i="66"/>
  <c r="J1299" i="66"/>
  <c r="M1298" i="66"/>
  <c r="L1298" i="66"/>
  <c r="K1298" i="66"/>
  <c r="J1298" i="66"/>
  <c r="M1297" i="66"/>
  <c r="L1297" i="66"/>
  <c r="K1297" i="66"/>
  <c r="J1297" i="66"/>
  <c r="M1296" i="66"/>
  <c r="L1296" i="66"/>
  <c r="K1296" i="66"/>
  <c r="J1296" i="66"/>
  <c r="M1295" i="66"/>
  <c r="L1295" i="66"/>
  <c r="K1295" i="66"/>
  <c r="J1295" i="66"/>
  <c r="M1294" i="66"/>
  <c r="L1294" i="66"/>
  <c r="K1294" i="66"/>
  <c r="J1294" i="66"/>
  <c r="M1293" i="66"/>
  <c r="L1293" i="66"/>
  <c r="K1293" i="66"/>
  <c r="J1293" i="66"/>
  <c r="M1292" i="66"/>
  <c r="L1292" i="66"/>
  <c r="K1292" i="66"/>
  <c r="J1292" i="66"/>
  <c r="M1291" i="66"/>
  <c r="L1291" i="66"/>
  <c r="K1291" i="66"/>
  <c r="J1291" i="66"/>
  <c r="M1290" i="66"/>
  <c r="L1290" i="66"/>
  <c r="K1290" i="66"/>
  <c r="J1290" i="66"/>
  <c r="M1289" i="66"/>
  <c r="L1289" i="66"/>
  <c r="K1289" i="66"/>
  <c r="J1289" i="66"/>
  <c r="M1288" i="66"/>
  <c r="L1288" i="66"/>
  <c r="K1288" i="66"/>
  <c r="J1288" i="66"/>
  <c r="M1287" i="66"/>
  <c r="L1287" i="66"/>
  <c r="K1287" i="66"/>
  <c r="J1287" i="66"/>
  <c r="M1286" i="66"/>
  <c r="L1286" i="66"/>
  <c r="K1286" i="66"/>
  <c r="J1286" i="66"/>
  <c r="M1285" i="66"/>
  <c r="L1285" i="66"/>
  <c r="K1285" i="66"/>
  <c r="J1285" i="66"/>
  <c r="M1284" i="66"/>
  <c r="L1284" i="66"/>
  <c r="K1284" i="66"/>
  <c r="J1284" i="66"/>
  <c r="M1283" i="66"/>
  <c r="L1283" i="66"/>
  <c r="K1283" i="66"/>
  <c r="J1283" i="66"/>
  <c r="M1282" i="66"/>
  <c r="L1282" i="66"/>
  <c r="K1282" i="66"/>
  <c r="J1282" i="66"/>
  <c r="M1281" i="66"/>
  <c r="L1281" i="66"/>
  <c r="K1281" i="66"/>
  <c r="J1281" i="66"/>
  <c r="M1280" i="66"/>
  <c r="L1280" i="66"/>
  <c r="K1280" i="66"/>
  <c r="J1280" i="66"/>
  <c r="M1279" i="66"/>
  <c r="L1279" i="66"/>
  <c r="K1279" i="66"/>
  <c r="J1279" i="66"/>
  <c r="M1278" i="66"/>
  <c r="L1278" i="66"/>
  <c r="K1278" i="66"/>
  <c r="J1278" i="66"/>
  <c r="M1277" i="66"/>
  <c r="L1277" i="66"/>
  <c r="K1277" i="66"/>
  <c r="J1277" i="66"/>
  <c r="M1276" i="66"/>
  <c r="L1276" i="66"/>
  <c r="K1276" i="66"/>
  <c r="J1276" i="66"/>
  <c r="M1275" i="66"/>
  <c r="L1275" i="66"/>
  <c r="K1275" i="66"/>
  <c r="J1275" i="66"/>
  <c r="M1274" i="66"/>
  <c r="L1274" i="66"/>
  <c r="K1274" i="66"/>
  <c r="J1274" i="66"/>
  <c r="M1273" i="66"/>
  <c r="L1273" i="66"/>
  <c r="K1273" i="66"/>
  <c r="J1273" i="66"/>
  <c r="M1272" i="66"/>
  <c r="L1272" i="66"/>
  <c r="K1272" i="66"/>
  <c r="J1272" i="66"/>
  <c r="M1271" i="66"/>
  <c r="L1271" i="66"/>
  <c r="K1271" i="66"/>
  <c r="J1271" i="66"/>
  <c r="M1270" i="66"/>
  <c r="L1270" i="66"/>
  <c r="K1270" i="66"/>
  <c r="J1270" i="66"/>
  <c r="M1269" i="66"/>
  <c r="L1269" i="66"/>
  <c r="K1269" i="66"/>
  <c r="J1269" i="66"/>
  <c r="M1268" i="66"/>
  <c r="L1268" i="66"/>
  <c r="K1268" i="66"/>
  <c r="J1268" i="66"/>
  <c r="M1267" i="66"/>
  <c r="L1267" i="66"/>
  <c r="K1267" i="66"/>
  <c r="J1267" i="66"/>
  <c r="M1266" i="66"/>
  <c r="L1266" i="66"/>
  <c r="K1266" i="66"/>
  <c r="J1266" i="66"/>
  <c r="M1265" i="66"/>
  <c r="L1265" i="66"/>
  <c r="K1265" i="66"/>
  <c r="J1265" i="66"/>
  <c r="M1264" i="66"/>
  <c r="L1264" i="66"/>
  <c r="K1264" i="66"/>
  <c r="J1264" i="66"/>
  <c r="M1263" i="66"/>
  <c r="L1263" i="66"/>
  <c r="K1263" i="66"/>
  <c r="J1263" i="66"/>
  <c r="M1262" i="66"/>
  <c r="L1262" i="66"/>
  <c r="K1262" i="66"/>
  <c r="J1262" i="66"/>
  <c r="M1261" i="66"/>
  <c r="L1261" i="66"/>
  <c r="K1261" i="66"/>
  <c r="J1261" i="66"/>
  <c r="M1260" i="66"/>
  <c r="L1260" i="66"/>
  <c r="K1260" i="66"/>
  <c r="J1260" i="66"/>
  <c r="M1259" i="66"/>
  <c r="L1259" i="66"/>
  <c r="K1259" i="66"/>
  <c r="J1259" i="66"/>
  <c r="M1258" i="66"/>
  <c r="L1258" i="66"/>
  <c r="K1258" i="66"/>
  <c r="J1258" i="66"/>
  <c r="M1257" i="66"/>
  <c r="L1257" i="66"/>
  <c r="K1257" i="66"/>
  <c r="J1257" i="66"/>
  <c r="M1256" i="66"/>
  <c r="L1256" i="66"/>
  <c r="K1256" i="66"/>
  <c r="J1256" i="66"/>
  <c r="M1255" i="66"/>
  <c r="L1255" i="66"/>
  <c r="K1255" i="66"/>
  <c r="J1255" i="66"/>
  <c r="M1254" i="66"/>
  <c r="L1254" i="66"/>
  <c r="K1254" i="66"/>
  <c r="J1254" i="66"/>
  <c r="M1253" i="66"/>
  <c r="L1253" i="66"/>
  <c r="K1253" i="66"/>
  <c r="J1253" i="66"/>
  <c r="M1252" i="66"/>
  <c r="L1252" i="66"/>
  <c r="K1252" i="66"/>
  <c r="J1252" i="66"/>
  <c r="M1251" i="66"/>
  <c r="L1251" i="66"/>
  <c r="K1251" i="66"/>
  <c r="J1251" i="66"/>
  <c r="M1250" i="66"/>
  <c r="L1250" i="66"/>
  <c r="K1250" i="66"/>
  <c r="J1250" i="66"/>
  <c r="M1249" i="66"/>
  <c r="L1249" i="66"/>
  <c r="K1249" i="66"/>
  <c r="J1249" i="66"/>
  <c r="M1248" i="66"/>
  <c r="L1248" i="66"/>
  <c r="K1248" i="66"/>
  <c r="J1248" i="66"/>
  <c r="M1247" i="66"/>
  <c r="L1247" i="66"/>
  <c r="K1247" i="66"/>
  <c r="J1247" i="66"/>
  <c r="M1246" i="66"/>
  <c r="L1246" i="66"/>
  <c r="K1246" i="66"/>
  <c r="J1246" i="66"/>
  <c r="M1245" i="66"/>
  <c r="L1245" i="66"/>
  <c r="K1245" i="66"/>
  <c r="J1245" i="66"/>
  <c r="M1244" i="66"/>
  <c r="L1244" i="66"/>
  <c r="K1244" i="66"/>
  <c r="J1244" i="66"/>
  <c r="M1243" i="66"/>
  <c r="L1243" i="66"/>
  <c r="K1243" i="66"/>
  <c r="J1243" i="66"/>
  <c r="M1242" i="66"/>
  <c r="L1242" i="66"/>
  <c r="K1242" i="66"/>
  <c r="J1242" i="66"/>
  <c r="M1241" i="66"/>
  <c r="L1241" i="66"/>
  <c r="K1241" i="66"/>
  <c r="J1241" i="66"/>
  <c r="M1240" i="66"/>
  <c r="L1240" i="66"/>
  <c r="K1240" i="66"/>
  <c r="J1240" i="66"/>
  <c r="M1239" i="66"/>
  <c r="L1239" i="66"/>
  <c r="K1239" i="66"/>
  <c r="J1239" i="66"/>
  <c r="M1238" i="66"/>
  <c r="L1238" i="66"/>
  <c r="K1238" i="66"/>
  <c r="J1238" i="66"/>
  <c r="M1237" i="66"/>
  <c r="L1237" i="66"/>
  <c r="K1237" i="66"/>
  <c r="J1237" i="66"/>
  <c r="M1236" i="66"/>
  <c r="L1236" i="66"/>
  <c r="K1236" i="66"/>
  <c r="J1236" i="66"/>
  <c r="M1235" i="66"/>
  <c r="L1235" i="66"/>
  <c r="K1235" i="66"/>
  <c r="J1235" i="66"/>
  <c r="M1234" i="66"/>
  <c r="L1234" i="66"/>
  <c r="K1234" i="66"/>
  <c r="J1234" i="66"/>
  <c r="M1233" i="66"/>
  <c r="L1233" i="66"/>
  <c r="K1233" i="66"/>
  <c r="J1233" i="66"/>
  <c r="M1232" i="66"/>
  <c r="L1232" i="66"/>
  <c r="K1232" i="66"/>
  <c r="J1232" i="66"/>
  <c r="M1231" i="66"/>
  <c r="L1231" i="66"/>
  <c r="K1231" i="66"/>
  <c r="J1231" i="66"/>
  <c r="M1230" i="66"/>
  <c r="L1230" i="66"/>
  <c r="K1230" i="66"/>
  <c r="J1230" i="66"/>
  <c r="M1229" i="66"/>
  <c r="L1229" i="66"/>
  <c r="K1229" i="66"/>
  <c r="J1229" i="66"/>
  <c r="M1228" i="66"/>
  <c r="L1228" i="66"/>
  <c r="K1228" i="66"/>
  <c r="J1228" i="66"/>
  <c r="M1227" i="66"/>
  <c r="L1227" i="66"/>
  <c r="K1227" i="66"/>
  <c r="J1227" i="66"/>
  <c r="M1226" i="66"/>
  <c r="L1226" i="66"/>
  <c r="K1226" i="66"/>
  <c r="J1226" i="66"/>
  <c r="M1225" i="66"/>
  <c r="L1225" i="66"/>
  <c r="K1225" i="66"/>
  <c r="J1225" i="66"/>
  <c r="M1224" i="66"/>
  <c r="L1224" i="66"/>
  <c r="K1224" i="66"/>
  <c r="J1224" i="66"/>
  <c r="M1223" i="66"/>
  <c r="L1223" i="66"/>
  <c r="K1223" i="66"/>
  <c r="J1223" i="66"/>
  <c r="M1222" i="66"/>
  <c r="L1222" i="66"/>
  <c r="K1222" i="66"/>
  <c r="J1222" i="66"/>
  <c r="M1221" i="66"/>
  <c r="L1221" i="66"/>
  <c r="K1221" i="66"/>
  <c r="J1221" i="66"/>
  <c r="M1220" i="66"/>
  <c r="L1220" i="66"/>
  <c r="K1220" i="66"/>
  <c r="J1220" i="66"/>
  <c r="M1219" i="66"/>
  <c r="L1219" i="66"/>
  <c r="K1219" i="66"/>
  <c r="J1219" i="66"/>
  <c r="M1218" i="66"/>
  <c r="L1218" i="66"/>
  <c r="K1218" i="66"/>
  <c r="J1218" i="66"/>
  <c r="M1217" i="66"/>
  <c r="L1217" i="66"/>
  <c r="K1217" i="66"/>
  <c r="J1217" i="66"/>
  <c r="M1216" i="66"/>
  <c r="L1216" i="66"/>
  <c r="K1216" i="66"/>
  <c r="J1216" i="66"/>
  <c r="M1215" i="66"/>
  <c r="L1215" i="66"/>
  <c r="K1215" i="66"/>
  <c r="J1215" i="66"/>
  <c r="M1214" i="66"/>
  <c r="L1214" i="66"/>
  <c r="K1214" i="66"/>
  <c r="J1214" i="66"/>
  <c r="M1213" i="66"/>
  <c r="L1213" i="66"/>
  <c r="K1213" i="66"/>
  <c r="J1213" i="66"/>
  <c r="M1212" i="66"/>
  <c r="L1212" i="66"/>
  <c r="K1212" i="66"/>
  <c r="J1212" i="66"/>
  <c r="M1211" i="66"/>
  <c r="L1211" i="66"/>
  <c r="K1211" i="66"/>
  <c r="J1211" i="66"/>
  <c r="M1210" i="66"/>
  <c r="L1210" i="66"/>
  <c r="K1210" i="66"/>
  <c r="J1210" i="66"/>
  <c r="M1209" i="66"/>
  <c r="L1209" i="66"/>
  <c r="K1209" i="66"/>
  <c r="J1209" i="66"/>
  <c r="M1208" i="66"/>
  <c r="L1208" i="66"/>
  <c r="K1208" i="66"/>
  <c r="J1208" i="66"/>
  <c r="M1207" i="66"/>
  <c r="L1207" i="66"/>
  <c r="K1207" i="66"/>
  <c r="J1207" i="66"/>
  <c r="M1206" i="66"/>
  <c r="L1206" i="66"/>
  <c r="K1206" i="66"/>
  <c r="J1206" i="66"/>
  <c r="M1205" i="66"/>
  <c r="L1205" i="66"/>
  <c r="K1205" i="66"/>
  <c r="J1205" i="66"/>
  <c r="M1204" i="66"/>
  <c r="L1204" i="66"/>
  <c r="K1204" i="66"/>
  <c r="J1204" i="66"/>
  <c r="M1203" i="66"/>
  <c r="L1203" i="66"/>
  <c r="K1203" i="66"/>
  <c r="J1203" i="66"/>
  <c r="M1202" i="66"/>
  <c r="L1202" i="66"/>
  <c r="K1202" i="66"/>
  <c r="J1202" i="66"/>
  <c r="M1201" i="66"/>
  <c r="L1201" i="66"/>
  <c r="K1201" i="66"/>
  <c r="J1201" i="66"/>
  <c r="M1200" i="66"/>
  <c r="L1200" i="66"/>
  <c r="K1200" i="66"/>
  <c r="J1200" i="66"/>
  <c r="M1199" i="66"/>
  <c r="L1199" i="66"/>
  <c r="K1199" i="66"/>
  <c r="J1199" i="66"/>
  <c r="M1198" i="66"/>
  <c r="L1198" i="66"/>
  <c r="K1198" i="66"/>
  <c r="J1198" i="66"/>
  <c r="M1197" i="66"/>
  <c r="L1197" i="66"/>
  <c r="K1197" i="66"/>
  <c r="J1197" i="66"/>
  <c r="M1196" i="66"/>
  <c r="L1196" i="66"/>
  <c r="K1196" i="66"/>
  <c r="J1196" i="66"/>
  <c r="M1195" i="66"/>
  <c r="L1195" i="66"/>
  <c r="K1195" i="66"/>
  <c r="J1195" i="66"/>
  <c r="M1194" i="66"/>
  <c r="L1194" i="66"/>
  <c r="K1194" i="66"/>
  <c r="J1194" i="66"/>
  <c r="M1193" i="66"/>
  <c r="L1193" i="66"/>
  <c r="K1193" i="66"/>
  <c r="J1193" i="66"/>
  <c r="M1192" i="66"/>
  <c r="L1192" i="66"/>
  <c r="K1192" i="66"/>
  <c r="J1192" i="66"/>
  <c r="M1191" i="66"/>
  <c r="L1191" i="66"/>
  <c r="K1191" i="66"/>
  <c r="J1191" i="66"/>
  <c r="M1190" i="66"/>
  <c r="L1190" i="66"/>
  <c r="K1190" i="66"/>
  <c r="J1190" i="66"/>
  <c r="M1189" i="66"/>
  <c r="L1189" i="66"/>
  <c r="K1189" i="66"/>
  <c r="J1189" i="66"/>
  <c r="M1188" i="66"/>
  <c r="L1188" i="66"/>
  <c r="K1188" i="66"/>
  <c r="J1188" i="66"/>
  <c r="M1187" i="66"/>
  <c r="L1187" i="66"/>
  <c r="K1187" i="66"/>
  <c r="J1187" i="66"/>
  <c r="M1186" i="66"/>
  <c r="L1186" i="66"/>
  <c r="K1186" i="66"/>
  <c r="J1186" i="66"/>
  <c r="M1185" i="66"/>
  <c r="L1185" i="66"/>
  <c r="K1185" i="66"/>
  <c r="J1185" i="66"/>
  <c r="M1184" i="66"/>
  <c r="L1184" i="66"/>
  <c r="K1184" i="66"/>
  <c r="J1184" i="66"/>
  <c r="M1183" i="66"/>
  <c r="L1183" i="66"/>
  <c r="K1183" i="66"/>
  <c r="J1183" i="66"/>
  <c r="M1182" i="66"/>
  <c r="L1182" i="66"/>
  <c r="K1182" i="66"/>
  <c r="J1182" i="66"/>
  <c r="M1181" i="66"/>
  <c r="L1181" i="66"/>
  <c r="K1181" i="66"/>
  <c r="J1181" i="66"/>
  <c r="M1180" i="66"/>
  <c r="L1180" i="66"/>
  <c r="K1180" i="66"/>
  <c r="J1180" i="66"/>
  <c r="M1179" i="66"/>
  <c r="L1179" i="66"/>
  <c r="K1179" i="66"/>
  <c r="J1179" i="66"/>
  <c r="M1178" i="66"/>
  <c r="L1178" i="66"/>
  <c r="K1178" i="66"/>
  <c r="J1178" i="66"/>
  <c r="M1177" i="66"/>
  <c r="L1177" i="66"/>
  <c r="K1177" i="66"/>
  <c r="J1177" i="66"/>
  <c r="M1176" i="66"/>
  <c r="L1176" i="66"/>
  <c r="K1176" i="66"/>
  <c r="J1176" i="66"/>
  <c r="M1175" i="66"/>
  <c r="L1175" i="66"/>
  <c r="K1175" i="66"/>
  <c r="J1175" i="66"/>
  <c r="M1174" i="66"/>
  <c r="L1174" i="66"/>
  <c r="K1174" i="66"/>
  <c r="J1174" i="66"/>
  <c r="M1173" i="66"/>
  <c r="L1173" i="66"/>
  <c r="K1173" i="66"/>
  <c r="J1173" i="66"/>
  <c r="M1172" i="66"/>
  <c r="L1172" i="66"/>
  <c r="K1172" i="66"/>
  <c r="J1172" i="66"/>
  <c r="M1171" i="66"/>
  <c r="L1171" i="66"/>
  <c r="K1171" i="66"/>
  <c r="J1171" i="66"/>
  <c r="M1170" i="66"/>
  <c r="L1170" i="66"/>
  <c r="K1170" i="66"/>
  <c r="J1170" i="66"/>
  <c r="M1169" i="66"/>
  <c r="L1169" i="66"/>
  <c r="K1169" i="66"/>
  <c r="J1169" i="66"/>
  <c r="M1168" i="66"/>
  <c r="L1168" i="66"/>
  <c r="K1168" i="66"/>
  <c r="J1168" i="66"/>
  <c r="M1167" i="66"/>
  <c r="L1167" i="66"/>
  <c r="K1167" i="66"/>
  <c r="J1167" i="66"/>
  <c r="M1166" i="66"/>
  <c r="L1166" i="66"/>
  <c r="K1166" i="66"/>
  <c r="J1166" i="66"/>
  <c r="M1165" i="66"/>
  <c r="L1165" i="66"/>
  <c r="K1165" i="66"/>
  <c r="J1165" i="66"/>
  <c r="M1164" i="66"/>
  <c r="L1164" i="66"/>
  <c r="K1164" i="66"/>
  <c r="J1164" i="66"/>
  <c r="M1163" i="66"/>
  <c r="L1163" i="66"/>
  <c r="K1163" i="66"/>
  <c r="J1163" i="66"/>
  <c r="M1162" i="66"/>
  <c r="L1162" i="66"/>
  <c r="K1162" i="66"/>
  <c r="J1162" i="66"/>
  <c r="M1161" i="66"/>
  <c r="L1161" i="66"/>
  <c r="K1161" i="66"/>
  <c r="J1161" i="66"/>
  <c r="M1160" i="66"/>
  <c r="L1160" i="66"/>
  <c r="K1160" i="66"/>
  <c r="J1160" i="66"/>
  <c r="M1159" i="66"/>
  <c r="L1159" i="66"/>
  <c r="K1159" i="66"/>
  <c r="J1159" i="66"/>
  <c r="M1158" i="66"/>
  <c r="L1158" i="66"/>
  <c r="K1158" i="66"/>
  <c r="J1158" i="66"/>
  <c r="M1157" i="66"/>
  <c r="L1157" i="66"/>
  <c r="K1157" i="66"/>
  <c r="J1157" i="66"/>
  <c r="M1156" i="66"/>
  <c r="L1156" i="66"/>
  <c r="K1156" i="66"/>
  <c r="J1156" i="66"/>
  <c r="M1155" i="66"/>
  <c r="L1155" i="66"/>
  <c r="K1155" i="66"/>
  <c r="J1155" i="66"/>
  <c r="M1154" i="66"/>
  <c r="L1154" i="66"/>
  <c r="K1154" i="66"/>
  <c r="J1154" i="66"/>
  <c r="M1153" i="66"/>
  <c r="L1153" i="66"/>
  <c r="K1153" i="66"/>
  <c r="J1153" i="66"/>
  <c r="M1152" i="66"/>
  <c r="L1152" i="66"/>
  <c r="K1152" i="66"/>
  <c r="J1152" i="66"/>
  <c r="M1151" i="66"/>
  <c r="L1151" i="66"/>
  <c r="K1151" i="66"/>
  <c r="J1151" i="66"/>
  <c r="M1150" i="66"/>
  <c r="L1150" i="66"/>
  <c r="K1150" i="66"/>
  <c r="J1150" i="66"/>
  <c r="M1149" i="66"/>
  <c r="L1149" i="66"/>
  <c r="K1149" i="66"/>
  <c r="J1149" i="66"/>
  <c r="M1148" i="66"/>
  <c r="L1148" i="66"/>
  <c r="K1148" i="66"/>
  <c r="J1148" i="66"/>
  <c r="M1147" i="66"/>
  <c r="L1147" i="66"/>
  <c r="K1147" i="66"/>
  <c r="J1147" i="66"/>
  <c r="M1146" i="66"/>
  <c r="L1146" i="66"/>
  <c r="K1146" i="66"/>
  <c r="J1146" i="66"/>
  <c r="M1145" i="66"/>
  <c r="L1145" i="66"/>
  <c r="K1145" i="66"/>
  <c r="J1145" i="66"/>
  <c r="M1144" i="66"/>
  <c r="L1144" i="66"/>
  <c r="K1144" i="66"/>
  <c r="J1144" i="66"/>
  <c r="M1143" i="66"/>
  <c r="L1143" i="66"/>
  <c r="K1143" i="66"/>
  <c r="J1143" i="66"/>
  <c r="M1142" i="66"/>
  <c r="L1142" i="66"/>
  <c r="K1142" i="66"/>
  <c r="J1142" i="66"/>
  <c r="M1141" i="66"/>
  <c r="L1141" i="66"/>
  <c r="K1141" i="66"/>
  <c r="J1141" i="66"/>
  <c r="M1140" i="66"/>
  <c r="L1140" i="66"/>
  <c r="K1140" i="66"/>
  <c r="J1140" i="66"/>
  <c r="M1139" i="66"/>
  <c r="L1139" i="66"/>
  <c r="K1139" i="66"/>
  <c r="J1139" i="66"/>
  <c r="M1138" i="66"/>
  <c r="L1138" i="66"/>
  <c r="K1138" i="66"/>
  <c r="J1138" i="66"/>
  <c r="M1137" i="66"/>
  <c r="L1137" i="66"/>
  <c r="K1137" i="66"/>
  <c r="J1137" i="66"/>
  <c r="M1136" i="66"/>
  <c r="L1136" i="66"/>
  <c r="K1136" i="66"/>
  <c r="J1136" i="66"/>
  <c r="M1135" i="66"/>
  <c r="L1135" i="66"/>
  <c r="K1135" i="66"/>
  <c r="J1135" i="66"/>
  <c r="M1134" i="66"/>
  <c r="L1134" i="66"/>
  <c r="K1134" i="66"/>
  <c r="J1134" i="66"/>
  <c r="M1133" i="66"/>
  <c r="L1133" i="66"/>
  <c r="K1133" i="66"/>
  <c r="J1133" i="66"/>
  <c r="M1132" i="66"/>
  <c r="L1132" i="66"/>
  <c r="K1132" i="66"/>
  <c r="J1132" i="66"/>
  <c r="M1131" i="66"/>
  <c r="L1131" i="66"/>
  <c r="K1131" i="66"/>
  <c r="J1131" i="66"/>
  <c r="M1130" i="66"/>
  <c r="L1130" i="66"/>
  <c r="K1130" i="66"/>
  <c r="J1130" i="66"/>
  <c r="M1129" i="66"/>
  <c r="L1129" i="66"/>
  <c r="K1129" i="66"/>
  <c r="J1129" i="66"/>
  <c r="M1128" i="66"/>
  <c r="L1128" i="66"/>
  <c r="K1128" i="66"/>
  <c r="J1128" i="66"/>
  <c r="M1127" i="66"/>
  <c r="L1127" i="66"/>
  <c r="K1127" i="66"/>
  <c r="J1127" i="66"/>
  <c r="M1126" i="66"/>
  <c r="L1126" i="66"/>
  <c r="K1126" i="66"/>
  <c r="J1126" i="66"/>
  <c r="M1125" i="66"/>
  <c r="L1125" i="66"/>
  <c r="K1125" i="66"/>
  <c r="J1125" i="66"/>
  <c r="M1124" i="66"/>
  <c r="L1124" i="66"/>
  <c r="K1124" i="66"/>
  <c r="J1124" i="66"/>
  <c r="M1123" i="66"/>
  <c r="L1123" i="66"/>
  <c r="K1123" i="66"/>
  <c r="J1123" i="66"/>
  <c r="M1122" i="66"/>
  <c r="L1122" i="66"/>
  <c r="K1122" i="66"/>
  <c r="J1122" i="66"/>
  <c r="M1121" i="66"/>
  <c r="L1121" i="66"/>
  <c r="K1121" i="66"/>
  <c r="J1121" i="66"/>
  <c r="M1120" i="66"/>
  <c r="L1120" i="66"/>
  <c r="K1120" i="66"/>
  <c r="J1120" i="66"/>
  <c r="M1119" i="66"/>
  <c r="L1119" i="66"/>
  <c r="K1119" i="66"/>
  <c r="J1119" i="66"/>
  <c r="M1118" i="66"/>
  <c r="L1118" i="66"/>
  <c r="K1118" i="66"/>
  <c r="J1118" i="66"/>
  <c r="M1117" i="66"/>
  <c r="L1117" i="66"/>
  <c r="K1117" i="66"/>
  <c r="J1117" i="66"/>
  <c r="M1116" i="66"/>
  <c r="L1116" i="66"/>
  <c r="K1116" i="66"/>
  <c r="J1116" i="66"/>
  <c r="M1115" i="66"/>
  <c r="L1115" i="66"/>
  <c r="K1115" i="66"/>
  <c r="J1115" i="66"/>
  <c r="M1114" i="66"/>
  <c r="L1114" i="66"/>
  <c r="K1114" i="66"/>
  <c r="J1114" i="66"/>
  <c r="M1113" i="66"/>
  <c r="L1113" i="66"/>
  <c r="K1113" i="66"/>
  <c r="J1113" i="66"/>
  <c r="M1112" i="66"/>
  <c r="L1112" i="66"/>
  <c r="K1112" i="66"/>
  <c r="J1112" i="66"/>
  <c r="M1111" i="66"/>
  <c r="L1111" i="66"/>
  <c r="K1111" i="66"/>
  <c r="J1111" i="66"/>
  <c r="M1110" i="66"/>
  <c r="L1110" i="66"/>
  <c r="K1110" i="66"/>
  <c r="J1110" i="66"/>
  <c r="M1109" i="66"/>
  <c r="L1109" i="66"/>
  <c r="K1109" i="66"/>
  <c r="J1109" i="66"/>
  <c r="M1108" i="66"/>
  <c r="L1108" i="66"/>
  <c r="K1108" i="66"/>
  <c r="J1108" i="66"/>
  <c r="M1107" i="66"/>
  <c r="L1107" i="66"/>
  <c r="K1107" i="66"/>
  <c r="J1107" i="66"/>
  <c r="M1106" i="66"/>
  <c r="L1106" i="66"/>
  <c r="K1106" i="66"/>
  <c r="J1106" i="66"/>
  <c r="M1105" i="66"/>
  <c r="L1105" i="66"/>
  <c r="K1105" i="66"/>
  <c r="J1105" i="66"/>
  <c r="M1104" i="66"/>
  <c r="L1104" i="66"/>
  <c r="K1104" i="66"/>
  <c r="J1104" i="66"/>
  <c r="M1103" i="66"/>
  <c r="L1103" i="66"/>
  <c r="K1103" i="66"/>
  <c r="J1103" i="66"/>
  <c r="M1102" i="66"/>
  <c r="L1102" i="66"/>
  <c r="K1102" i="66"/>
  <c r="J1102" i="66"/>
  <c r="M1101" i="66"/>
  <c r="L1101" i="66"/>
  <c r="K1101" i="66"/>
  <c r="J1101" i="66"/>
  <c r="M1100" i="66"/>
  <c r="L1100" i="66"/>
  <c r="K1100" i="66"/>
  <c r="J1100" i="66"/>
  <c r="M1099" i="66"/>
  <c r="L1099" i="66"/>
  <c r="K1099" i="66"/>
  <c r="J1099" i="66"/>
  <c r="M1098" i="66"/>
  <c r="L1098" i="66"/>
  <c r="K1098" i="66"/>
  <c r="J1098" i="66"/>
  <c r="M1097" i="66"/>
  <c r="L1097" i="66"/>
  <c r="K1097" i="66"/>
  <c r="J1097" i="66"/>
  <c r="M1096" i="66"/>
  <c r="L1096" i="66"/>
  <c r="K1096" i="66"/>
  <c r="J1096" i="66"/>
  <c r="M1095" i="66"/>
  <c r="L1095" i="66"/>
  <c r="K1095" i="66"/>
  <c r="J1095" i="66"/>
  <c r="M1094" i="66"/>
  <c r="L1094" i="66"/>
  <c r="K1094" i="66"/>
  <c r="J1094" i="66"/>
  <c r="M1093" i="66"/>
  <c r="L1093" i="66"/>
  <c r="K1093" i="66"/>
  <c r="J1093" i="66"/>
  <c r="M1092" i="66"/>
  <c r="L1092" i="66"/>
  <c r="K1092" i="66"/>
  <c r="J1092" i="66"/>
  <c r="M1091" i="66"/>
  <c r="L1091" i="66"/>
  <c r="K1091" i="66"/>
  <c r="J1091" i="66"/>
  <c r="M1090" i="66"/>
  <c r="L1090" i="66"/>
  <c r="K1090" i="66"/>
  <c r="J1090" i="66"/>
  <c r="M1089" i="66"/>
  <c r="L1089" i="66"/>
  <c r="K1089" i="66"/>
  <c r="J1089" i="66"/>
  <c r="M1088" i="66"/>
  <c r="L1088" i="66"/>
  <c r="K1088" i="66"/>
  <c r="J1088" i="66"/>
  <c r="M1087" i="66"/>
  <c r="L1087" i="66"/>
  <c r="K1087" i="66"/>
  <c r="J1087" i="66"/>
  <c r="M1086" i="66"/>
  <c r="L1086" i="66"/>
  <c r="K1086" i="66"/>
  <c r="J1086" i="66"/>
  <c r="M1085" i="66"/>
  <c r="L1085" i="66"/>
  <c r="K1085" i="66"/>
  <c r="J1085" i="66"/>
  <c r="M1084" i="66"/>
  <c r="L1084" i="66"/>
  <c r="K1084" i="66"/>
  <c r="J1084" i="66"/>
  <c r="M1083" i="66"/>
  <c r="L1083" i="66"/>
  <c r="K1083" i="66"/>
  <c r="J1083" i="66"/>
  <c r="M1082" i="66"/>
  <c r="L1082" i="66"/>
  <c r="K1082" i="66"/>
  <c r="J1082" i="66"/>
  <c r="M1081" i="66"/>
  <c r="L1081" i="66"/>
  <c r="K1081" i="66"/>
  <c r="J1081" i="66"/>
  <c r="M1080" i="66"/>
  <c r="L1080" i="66"/>
  <c r="K1080" i="66"/>
  <c r="J1080" i="66"/>
  <c r="M1079" i="66"/>
  <c r="L1079" i="66"/>
  <c r="K1079" i="66"/>
  <c r="J1079" i="66"/>
  <c r="M1078" i="66"/>
  <c r="L1078" i="66"/>
  <c r="K1078" i="66"/>
  <c r="J1078" i="66"/>
  <c r="M1077" i="66"/>
  <c r="L1077" i="66"/>
  <c r="K1077" i="66"/>
  <c r="J1077" i="66"/>
  <c r="M1076" i="66"/>
  <c r="L1076" i="66"/>
  <c r="K1076" i="66"/>
  <c r="J1076" i="66"/>
  <c r="M1075" i="66"/>
  <c r="L1075" i="66"/>
  <c r="K1075" i="66"/>
  <c r="J1075" i="66"/>
  <c r="M1074" i="66"/>
  <c r="L1074" i="66"/>
  <c r="K1074" i="66"/>
  <c r="J1074" i="66"/>
  <c r="M1073" i="66"/>
  <c r="L1073" i="66"/>
  <c r="K1073" i="66"/>
  <c r="J1073" i="66"/>
  <c r="M1072" i="66"/>
  <c r="L1072" i="66"/>
  <c r="K1072" i="66"/>
  <c r="J1072" i="66"/>
  <c r="M1071" i="66"/>
  <c r="L1071" i="66"/>
  <c r="K1071" i="66"/>
  <c r="J1071" i="66"/>
  <c r="M1070" i="66"/>
  <c r="L1070" i="66"/>
  <c r="K1070" i="66"/>
  <c r="J1070" i="66"/>
  <c r="M1069" i="66"/>
  <c r="L1069" i="66"/>
  <c r="K1069" i="66"/>
  <c r="J1069" i="66"/>
  <c r="M1068" i="66"/>
  <c r="L1068" i="66"/>
  <c r="K1068" i="66"/>
  <c r="J1068" i="66"/>
  <c r="M1067" i="66"/>
  <c r="L1067" i="66"/>
  <c r="K1067" i="66"/>
  <c r="J1067" i="66"/>
  <c r="M1066" i="66"/>
  <c r="L1066" i="66"/>
  <c r="K1066" i="66"/>
  <c r="J1066" i="66"/>
  <c r="M1065" i="66"/>
  <c r="L1065" i="66"/>
  <c r="K1065" i="66"/>
  <c r="J1065" i="66"/>
  <c r="M1064" i="66"/>
  <c r="L1064" i="66"/>
  <c r="K1064" i="66"/>
  <c r="J1064" i="66"/>
  <c r="M1063" i="66"/>
  <c r="L1063" i="66"/>
  <c r="K1063" i="66"/>
  <c r="J1063" i="66"/>
  <c r="M1062" i="66"/>
  <c r="L1062" i="66"/>
  <c r="K1062" i="66"/>
  <c r="J1062" i="66"/>
  <c r="M1061" i="66"/>
  <c r="L1061" i="66"/>
  <c r="K1061" i="66"/>
  <c r="J1061" i="66"/>
  <c r="M1060" i="66"/>
  <c r="L1060" i="66"/>
  <c r="K1060" i="66"/>
  <c r="J1060" i="66"/>
  <c r="M1059" i="66"/>
  <c r="L1059" i="66"/>
  <c r="K1059" i="66"/>
  <c r="J1059" i="66"/>
  <c r="M1058" i="66"/>
  <c r="L1058" i="66"/>
  <c r="K1058" i="66"/>
  <c r="J1058" i="66"/>
  <c r="M1057" i="66"/>
  <c r="L1057" i="66"/>
  <c r="K1057" i="66"/>
  <c r="J1057" i="66"/>
  <c r="M1056" i="66"/>
  <c r="L1056" i="66"/>
  <c r="K1056" i="66"/>
  <c r="J1056" i="66"/>
  <c r="M1055" i="66"/>
  <c r="L1055" i="66"/>
  <c r="K1055" i="66"/>
  <c r="J1055" i="66"/>
  <c r="M1054" i="66"/>
  <c r="L1054" i="66"/>
  <c r="K1054" i="66"/>
  <c r="J1054" i="66"/>
  <c r="M1053" i="66"/>
  <c r="L1053" i="66"/>
  <c r="K1053" i="66"/>
  <c r="J1053" i="66"/>
  <c r="M1052" i="66"/>
  <c r="L1052" i="66"/>
  <c r="K1052" i="66"/>
  <c r="J1052" i="66"/>
  <c r="M1051" i="66"/>
  <c r="L1051" i="66"/>
  <c r="K1051" i="66"/>
  <c r="J1051" i="66"/>
  <c r="M1050" i="66"/>
  <c r="L1050" i="66"/>
  <c r="K1050" i="66"/>
  <c r="J1050" i="66"/>
  <c r="M1049" i="66"/>
  <c r="L1049" i="66"/>
  <c r="K1049" i="66"/>
  <c r="J1049" i="66"/>
  <c r="M1048" i="66"/>
  <c r="L1048" i="66"/>
  <c r="K1048" i="66"/>
  <c r="J1048" i="66"/>
  <c r="M1047" i="66"/>
  <c r="L1047" i="66"/>
  <c r="K1047" i="66"/>
  <c r="J1047" i="66"/>
  <c r="M1046" i="66"/>
  <c r="L1046" i="66"/>
  <c r="K1046" i="66"/>
  <c r="J1046" i="66"/>
  <c r="M1045" i="66"/>
  <c r="L1045" i="66"/>
  <c r="K1045" i="66"/>
  <c r="J1045" i="66"/>
  <c r="M1044" i="66"/>
  <c r="L1044" i="66"/>
  <c r="K1044" i="66"/>
  <c r="J1044" i="66"/>
  <c r="M1043" i="66"/>
  <c r="L1043" i="66"/>
  <c r="K1043" i="66"/>
  <c r="J1043" i="66"/>
  <c r="M1042" i="66"/>
  <c r="L1042" i="66"/>
  <c r="K1042" i="66"/>
  <c r="J1042" i="66"/>
  <c r="M1041" i="66"/>
  <c r="L1041" i="66"/>
  <c r="K1041" i="66"/>
  <c r="J1041" i="66"/>
  <c r="M1040" i="66"/>
  <c r="L1040" i="66"/>
  <c r="K1040" i="66"/>
  <c r="J1040" i="66"/>
  <c r="M1039" i="66"/>
  <c r="L1039" i="66"/>
  <c r="K1039" i="66"/>
  <c r="J1039" i="66"/>
  <c r="M1038" i="66"/>
  <c r="L1038" i="66"/>
  <c r="K1038" i="66"/>
  <c r="J1038" i="66"/>
  <c r="M1037" i="66"/>
  <c r="L1037" i="66"/>
  <c r="K1037" i="66"/>
  <c r="J1037" i="66"/>
  <c r="M1036" i="66"/>
  <c r="L1036" i="66"/>
  <c r="K1036" i="66"/>
  <c r="J1036" i="66"/>
  <c r="M1035" i="66"/>
  <c r="L1035" i="66"/>
  <c r="K1035" i="66"/>
  <c r="J1035" i="66"/>
  <c r="M1034" i="66"/>
  <c r="L1034" i="66"/>
  <c r="K1034" i="66"/>
  <c r="J1034" i="66"/>
  <c r="M1033" i="66"/>
  <c r="L1033" i="66"/>
  <c r="K1033" i="66"/>
  <c r="J1033" i="66"/>
  <c r="M1032" i="66"/>
  <c r="L1032" i="66"/>
  <c r="K1032" i="66"/>
  <c r="J1032" i="66"/>
  <c r="M1031" i="66"/>
  <c r="L1031" i="66"/>
  <c r="K1031" i="66"/>
  <c r="J1031" i="66"/>
  <c r="M1030" i="66"/>
  <c r="L1030" i="66"/>
  <c r="K1030" i="66"/>
  <c r="J1030" i="66"/>
  <c r="M1029" i="66"/>
  <c r="L1029" i="66"/>
  <c r="K1029" i="66"/>
  <c r="J1029" i="66"/>
  <c r="M1028" i="66"/>
  <c r="L1028" i="66"/>
  <c r="K1028" i="66"/>
  <c r="J1028" i="66"/>
  <c r="M1027" i="66"/>
  <c r="L1027" i="66"/>
  <c r="K1027" i="66"/>
  <c r="J1027" i="66"/>
  <c r="M1026" i="66"/>
  <c r="L1026" i="66"/>
  <c r="K1026" i="66"/>
  <c r="J1026" i="66"/>
  <c r="M1025" i="66"/>
  <c r="L1025" i="66"/>
  <c r="K1025" i="66"/>
  <c r="J1025" i="66"/>
  <c r="M1024" i="66"/>
  <c r="L1024" i="66"/>
  <c r="K1024" i="66"/>
  <c r="J1024" i="66"/>
  <c r="M1023" i="66"/>
  <c r="L1023" i="66"/>
  <c r="K1023" i="66"/>
  <c r="J1023" i="66"/>
  <c r="M1022" i="66"/>
  <c r="L1022" i="66"/>
  <c r="K1022" i="66"/>
  <c r="J1022" i="66"/>
  <c r="M1021" i="66"/>
  <c r="L1021" i="66"/>
  <c r="K1021" i="66"/>
  <c r="J1021" i="66"/>
  <c r="M1020" i="66"/>
  <c r="L1020" i="66"/>
  <c r="K1020" i="66"/>
  <c r="J1020" i="66"/>
  <c r="M1019" i="66"/>
  <c r="L1019" i="66"/>
  <c r="K1019" i="66"/>
  <c r="J1019" i="66"/>
  <c r="M1018" i="66"/>
  <c r="L1018" i="66"/>
  <c r="K1018" i="66"/>
  <c r="J1018" i="66"/>
  <c r="M1017" i="66"/>
  <c r="L1017" i="66"/>
  <c r="K1017" i="66"/>
  <c r="J1017" i="66"/>
  <c r="M1016" i="66"/>
  <c r="L1016" i="66"/>
  <c r="K1016" i="66"/>
  <c r="J1016" i="66"/>
  <c r="M1015" i="66"/>
  <c r="L1015" i="66"/>
  <c r="K1015" i="66"/>
  <c r="J1015" i="66"/>
  <c r="M1014" i="66"/>
  <c r="L1014" i="66"/>
  <c r="K1014" i="66"/>
  <c r="J1014" i="66"/>
  <c r="M1013" i="66"/>
  <c r="L1013" i="66"/>
  <c r="K1013" i="66"/>
  <c r="J1013" i="66"/>
  <c r="M1012" i="66"/>
  <c r="L1012" i="66"/>
  <c r="K1012" i="66"/>
  <c r="J1012" i="66"/>
  <c r="M1011" i="66"/>
  <c r="L1011" i="66"/>
  <c r="K1011" i="66"/>
  <c r="J1011" i="66"/>
  <c r="M1010" i="66"/>
  <c r="L1010" i="66"/>
  <c r="K1010" i="66"/>
  <c r="J1010" i="66"/>
  <c r="M1009" i="66"/>
  <c r="L1009" i="66"/>
  <c r="K1009" i="66"/>
  <c r="J1009" i="66"/>
  <c r="M1008" i="66"/>
  <c r="L1008" i="66"/>
  <c r="K1008" i="66"/>
  <c r="J1008" i="66"/>
  <c r="M1007" i="66"/>
  <c r="L1007" i="66"/>
  <c r="K1007" i="66"/>
  <c r="J1007" i="66"/>
  <c r="M1006" i="66"/>
  <c r="L1006" i="66"/>
  <c r="K1006" i="66"/>
  <c r="J1006" i="66"/>
  <c r="M1005" i="66"/>
  <c r="L1005" i="66"/>
  <c r="K1005" i="66"/>
  <c r="J1005" i="66"/>
  <c r="M1004" i="66"/>
  <c r="L1004" i="66"/>
  <c r="K1004" i="66"/>
  <c r="J1004" i="66"/>
  <c r="M1003" i="66"/>
  <c r="L1003" i="66"/>
  <c r="K1003" i="66"/>
  <c r="J1003" i="66"/>
  <c r="M1002" i="66"/>
  <c r="L1002" i="66"/>
  <c r="K1002" i="66"/>
  <c r="J1002" i="66"/>
  <c r="M1001" i="66"/>
  <c r="L1001" i="66"/>
  <c r="K1001" i="66"/>
  <c r="J1001" i="66"/>
  <c r="M1000" i="66"/>
  <c r="L1000" i="66"/>
  <c r="K1000" i="66"/>
  <c r="J1000" i="66"/>
  <c r="M999" i="66"/>
  <c r="L999" i="66"/>
  <c r="K999" i="66"/>
  <c r="J999" i="66"/>
  <c r="M998" i="66"/>
  <c r="L998" i="66"/>
  <c r="K998" i="66"/>
  <c r="J998" i="66"/>
  <c r="M997" i="66"/>
  <c r="L997" i="66"/>
  <c r="K997" i="66"/>
  <c r="J997" i="66"/>
  <c r="M996" i="66"/>
  <c r="L996" i="66"/>
  <c r="K996" i="66"/>
  <c r="J996" i="66"/>
  <c r="M995" i="66"/>
  <c r="L995" i="66"/>
  <c r="K995" i="66"/>
  <c r="J995" i="66"/>
  <c r="M994" i="66"/>
  <c r="L994" i="66"/>
  <c r="K994" i="66"/>
  <c r="J994" i="66"/>
  <c r="M993" i="66"/>
  <c r="L993" i="66"/>
  <c r="K993" i="66"/>
  <c r="J993" i="66"/>
  <c r="M992" i="66"/>
  <c r="L992" i="66"/>
  <c r="K992" i="66"/>
  <c r="J992" i="66"/>
  <c r="M991" i="66"/>
  <c r="L991" i="66"/>
  <c r="K991" i="66"/>
  <c r="J991" i="66"/>
  <c r="M990" i="66"/>
  <c r="L990" i="66"/>
  <c r="K990" i="66"/>
  <c r="J990" i="66"/>
  <c r="M989" i="66"/>
  <c r="L989" i="66"/>
  <c r="K989" i="66"/>
  <c r="J989" i="66"/>
  <c r="M988" i="66"/>
  <c r="L988" i="66"/>
  <c r="K988" i="66"/>
  <c r="J988" i="66"/>
  <c r="M987" i="66"/>
  <c r="L987" i="66"/>
  <c r="K987" i="66"/>
  <c r="J987" i="66"/>
  <c r="M986" i="66"/>
  <c r="L986" i="66"/>
  <c r="K986" i="66"/>
  <c r="J986" i="66"/>
  <c r="M985" i="66"/>
  <c r="L985" i="66"/>
  <c r="K985" i="66"/>
  <c r="J985" i="66"/>
  <c r="M984" i="66"/>
  <c r="L984" i="66"/>
  <c r="K984" i="66"/>
  <c r="J984" i="66"/>
  <c r="M983" i="66"/>
  <c r="L983" i="66"/>
  <c r="K983" i="66"/>
  <c r="J983" i="66"/>
  <c r="M982" i="66"/>
  <c r="L982" i="66"/>
  <c r="K982" i="66"/>
  <c r="J982" i="66"/>
  <c r="M981" i="66"/>
  <c r="L981" i="66"/>
  <c r="K981" i="66"/>
  <c r="J981" i="66"/>
  <c r="M980" i="66"/>
  <c r="L980" i="66"/>
  <c r="K980" i="66"/>
  <c r="J980" i="66"/>
  <c r="M979" i="66"/>
  <c r="L979" i="66"/>
  <c r="K979" i="66"/>
  <c r="J979" i="66"/>
  <c r="M978" i="66"/>
  <c r="L978" i="66"/>
  <c r="K978" i="66"/>
  <c r="J978" i="66"/>
  <c r="M977" i="66"/>
  <c r="L977" i="66"/>
  <c r="K977" i="66"/>
  <c r="J977" i="66"/>
  <c r="M976" i="66"/>
  <c r="L976" i="66"/>
  <c r="K976" i="66"/>
  <c r="J976" i="66"/>
  <c r="M975" i="66"/>
  <c r="L975" i="66"/>
  <c r="K975" i="66"/>
  <c r="J975" i="66"/>
  <c r="M974" i="66"/>
  <c r="L974" i="66"/>
  <c r="K974" i="66"/>
  <c r="J974" i="66"/>
  <c r="M973" i="66"/>
  <c r="L973" i="66"/>
  <c r="K973" i="66"/>
  <c r="J973" i="66"/>
  <c r="M972" i="66"/>
  <c r="L972" i="66"/>
  <c r="K972" i="66"/>
  <c r="J972" i="66"/>
  <c r="M971" i="66"/>
  <c r="L971" i="66"/>
  <c r="K971" i="66"/>
  <c r="J971" i="66"/>
  <c r="M970" i="66"/>
  <c r="L970" i="66"/>
  <c r="K970" i="66"/>
  <c r="J970" i="66"/>
  <c r="M969" i="66"/>
  <c r="L969" i="66"/>
  <c r="K969" i="66"/>
  <c r="J969" i="66"/>
  <c r="M968" i="66"/>
  <c r="L968" i="66"/>
  <c r="K968" i="66"/>
  <c r="J968" i="66"/>
  <c r="M967" i="66"/>
  <c r="L967" i="66"/>
  <c r="K967" i="66"/>
  <c r="J967" i="66"/>
  <c r="M966" i="66"/>
  <c r="L966" i="66"/>
  <c r="K966" i="66"/>
  <c r="J966" i="66"/>
  <c r="M965" i="66"/>
  <c r="L965" i="66"/>
  <c r="K965" i="66"/>
  <c r="J965" i="66"/>
  <c r="M964" i="66"/>
  <c r="L964" i="66"/>
  <c r="K964" i="66"/>
  <c r="J964" i="66"/>
  <c r="M963" i="66"/>
  <c r="L963" i="66"/>
  <c r="K963" i="66"/>
  <c r="J963" i="66"/>
  <c r="M962" i="66"/>
  <c r="L962" i="66"/>
  <c r="K962" i="66"/>
  <c r="J962" i="66"/>
  <c r="M961" i="66"/>
  <c r="L961" i="66"/>
  <c r="K961" i="66"/>
  <c r="J961" i="66"/>
  <c r="M960" i="66"/>
  <c r="L960" i="66"/>
  <c r="K960" i="66"/>
  <c r="J960" i="66"/>
  <c r="M959" i="66"/>
  <c r="L959" i="66"/>
  <c r="K959" i="66"/>
  <c r="J959" i="66"/>
  <c r="M958" i="66"/>
  <c r="L958" i="66"/>
  <c r="K958" i="66"/>
  <c r="J958" i="66"/>
  <c r="M957" i="66"/>
  <c r="L957" i="66"/>
  <c r="K957" i="66"/>
  <c r="J957" i="66"/>
  <c r="M956" i="66"/>
  <c r="L956" i="66"/>
  <c r="K956" i="66"/>
  <c r="J956" i="66"/>
  <c r="M955" i="66"/>
  <c r="L955" i="66"/>
  <c r="K955" i="66"/>
  <c r="J955" i="66"/>
  <c r="M954" i="66"/>
  <c r="L954" i="66"/>
  <c r="K954" i="66"/>
  <c r="J954" i="66"/>
  <c r="M953" i="66"/>
  <c r="L953" i="66"/>
  <c r="K953" i="66"/>
  <c r="J953" i="66"/>
  <c r="M952" i="66"/>
  <c r="L952" i="66"/>
  <c r="K952" i="66"/>
  <c r="J952" i="66"/>
  <c r="M951" i="66"/>
  <c r="L951" i="66"/>
  <c r="K951" i="66"/>
  <c r="J951" i="66"/>
  <c r="M950" i="66"/>
  <c r="L950" i="66"/>
  <c r="K950" i="66"/>
  <c r="J950" i="66"/>
  <c r="M949" i="66"/>
  <c r="L949" i="66"/>
  <c r="K949" i="66"/>
  <c r="J949" i="66"/>
  <c r="M948" i="66"/>
  <c r="L948" i="66"/>
  <c r="K948" i="66"/>
  <c r="J948" i="66"/>
  <c r="M947" i="66"/>
  <c r="L947" i="66"/>
  <c r="K947" i="66"/>
  <c r="J947" i="66"/>
  <c r="M946" i="66"/>
  <c r="L946" i="66"/>
  <c r="K946" i="66"/>
  <c r="J946" i="66"/>
  <c r="M945" i="66"/>
  <c r="L945" i="66"/>
  <c r="K945" i="66"/>
  <c r="J945" i="66"/>
  <c r="M944" i="66"/>
  <c r="L944" i="66"/>
  <c r="K944" i="66"/>
  <c r="J944" i="66"/>
  <c r="M943" i="66"/>
  <c r="L943" i="66"/>
  <c r="K943" i="66"/>
  <c r="J943" i="66"/>
  <c r="M942" i="66"/>
  <c r="L942" i="66"/>
  <c r="K942" i="66"/>
  <c r="J942" i="66"/>
  <c r="M941" i="66"/>
  <c r="L941" i="66"/>
  <c r="K941" i="66"/>
  <c r="J941" i="66"/>
  <c r="M940" i="66"/>
  <c r="L940" i="66"/>
  <c r="K940" i="66"/>
  <c r="J940" i="66"/>
  <c r="M939" i="66"/>
  <c r="L939" i="66"/>
  <c r="K939" i="66"/>
  <c r="J939" i="66"/>
  <c r="M938" i="66"/>
  <c r="L938" i="66"/>
  <c r="K938" i="66"/>
  <c r="J938" i="66"/>
  <c r="M937" i="66"/>
  <c r="L937" i="66"/>
  <c r="K937" i="66"/>
  <c r="J937" i="66"/>
  <c r="M936" i="66"/>
  <c r="L936" i="66"/>
  <c r="K936" i="66"/>
  <c r="J936" i="66"/>
  <c r="M935" i="66"/>
  <c r="L935" i="66"/>
  <c r="K935" i="66"/>
  <c r="J935" i="66"/>
  <c r="M934" i="66"/>
  <c r="L934" i="66"/>
  <c r="K934" i="66"/>
  <c r="J934" i="66"/>
  <c r="M933" i="66"/>
  <c r="L933" i="66"/>
  <c r="K933" i="66"/>
  <c r="J933" i="66"/>
  <c r="M932" i="66"/>
  <c r="L932" i="66"/>
  <c r="K932" i="66"/>
  <c r="J932" i="66"/>
  <c r="M931" i="66"/>
  <c r="L931" i="66"/>
  <c r="K931" i="66"/>
  <c r="J931" i="66"/>
  <c r="M930" i="66"/>
  <c r="L930" i="66"/>
  <c r="K930" i="66"/>
  <c r="J930" i="66"/>
  <c r="M929" i="66"/>
  <c r="L929" i="66"/>
  <c r="K929" i="66"/>
  <c r="J929" i="66"/>
  <c r="M928" i="66"/>
  <c r="L928" i="66"/>
  <c r="K928" i="66"/>
  <c r="J928" i="66"/>
  <c r="M927" i="66"/>
  <c r="L927" i="66"/>
  <c r="K927" i="66"/>
  <c r="J927" i="66"/>
  <c r="M926" i="66"/>
  <c r="L926" i="66"/>
  <c r="K926" i="66"/>
  <c r="J926" i="66"/>
  <c r="M925" i="66"/>
  <c r="L925" i="66"/>
  <c r="K925" i="66"/>
  <c r="J925" i="66"/>
  <c r="M924" i="66"/>
  <c r="L924" i="66"/>
  <c r="K924" i="66"/>
  <c r="J924" i="66"/>
  <c r="M923" i="66"/>
  <c r="L923" i="66"/>
  <c r="K923" i="66"/>
  <c r="J923" i="66"/>
  <c r="M922" i="66"/>
  <c r="L922" i="66"/>
  <c r="K922" i="66"/>
  <c r="J922" i="66"/>
  <c r="M921" i="66"/>
  <c r="L921" i="66"/>
  <c r="K921" i="66"/>
  <c r="J921" i="66"/>
  <c r="M920" i="66"/>
  <c r="L920" i="66"/>
  <c r="K920" i="66"/>
  <c r="J920" i="66"/>
  <c r="M919" i="66"/>
  <c r="L919" i="66"/>
  <c r="K919" i="66"/>
  <c r="J919" i="66"/>
  <c r="M918" i="66"/>
  <c r="L918" i="66"/>
  <c r="K918" i="66"/>
  <c r="J918" i="66"/>
  <c r="M917" i="66"/>
  <c r="L917" i="66"/>
  <c r="K917" i="66"/>
  <c r="J917" i="66"/>
  <c r="M916" i="66"/>
  <c r="L916" i="66"/>
  <c r="K916" i="66"/>
  <c r="J916" i="66"/>
  <c r="M915" i="66"/>
  <c r="L915" i="66"/>
  <c r="K915" i="66"/>
  <c r="J915" i="66"/>
  <c r="M914" i="66"/>
  <c r="L914" i="66"/>
  <c r="K914" i="66"/>
  <c r="J914" i="66"/>
  <c r="M913" i="66"/>
  <c r="L913" i="66"/>
  <c r="K913" i="66"/>
  <c r="J913" i="66"/>
  <c r="M912" i="66"/>
  <c r="L912" i="66"/>
  <c r="K912" i="66"/>
  <c r="J912" i="66"/>
  <c r="M911" i="66"/>
  <c r="L911" i="66"/>
  <c r="K911" i="66"/>
  <c r="J911" i="66"/>
  <c r="M910" i="66"/>
  <c r="L910" i="66"/>
  <c r="K910" i="66"/>
  <c r="J910" i="66"/>
  <c r="M909" i="66"/>
  <c r="L909" i="66"/>
  <c r="K909" i="66"/>
  <c r="J909" i="66"/>
  <c r="M908" i="66"/>
  <c r="L908" i="66"/>
  <c r="K908" i="66"/>
  <c r="J908" i="66"/>
  <c r="M907" i="66"/>
  <c r="L907" i="66"/>
  <c r="K907" i="66"/>
  <c r="J907" i="66"/>
  <c r="M906" i="66"/>
  <c r="L906" i="66"/>
  <c r="K906" i="66"/>
  <c r="J906" i="66"/>
  <c r="M905" i="66"/>
  <c r="L905" i="66"/>
  <c r="K905" i="66"/>
  <c r="J905" i="66"/>
  <c r="M904" i="66"/>
  <c r="L904" i="66"/>
  <c r="K904" i="66"/>
  <c r="J904" i="66"/>
  <c r="M903" i="66"/>
  <c r="L903" i="66"/>
  <c r="K903" i="66"/>
  <c r="J903" i="66"/>
  <c r="M902" i="66"/>
  <c r="L902" i="66"/>
  <c r="K902" i="66"/>
  <c r="J902" i="66"/>
  <c r="M901" i="66"/>
  <c r="L901" i="66"/>
  <c r="K901" i="66"/>
  <c r="J901" i="66"/>
  <c r="M900" i="66"/>
  <c r="L900" i="66"/>
  <c r="K900" i="66"/>
  <c r="J900" i="66"/>
  <c r="M899" i="66"/>
  <c r="L899" i="66"/>
  <c r="K899" i="66"/>
  <c r="J899" i="66"/>
  <c r="M898" i="66"/>
  <c r="L898" i="66"/>
  <c r="K898" i="66"/>
  <c r="J898" i="66"/>
  <c r="M897" i="66"/>
  <c r="L897" i="66"/>
  <c r="K897" i="66"/>
  <c r="J897" i="66"/>
  <c r="M896" i="66"/>
  <c r="L896" i="66"/>
  <c r="K896" i="66"/>
  <c r="J896" i="66"/>
  <c r="M895" i="66"/>
  <c r="L895" i="66"/>
  <c r="K895" i="66"/>
  <c r="J895" i="66"/>
  <c r="M894" i="66"/>
  <c r="L894" i="66"/>
  <c r="K894" i="66"/>
  <c r="J894" i="66"/>
  <c r="M893" i="66"/>
  <c r="L893" i="66"/>
  <c r="K893" i="66"/>
  <c r="J893" i="66"/>
  <c r="M892" i="66"/>
  <c r="L892" i="66"/>
  <c r="K892" i="66"/>
  <c r="J892" i="66"/>
  <c r="M891" i="66"/>
  <c r="L891" i="66"/>
  <c r="K891" i="66"/>
  <c r="J891" i="66"/>
  <c r="M890" i="66"/>
  <c r="L890" i="66"/>
  <c r="K890" i="66"/>
  <c r="J890" i="66"/>
  <c r="M889" i="66"/>
  <c r="L889" i="66"/>
  <c r="K889" i="66"/>
  <c r="J889" i="66"/>
  <c r="M888" i="66"/>
  <c r="L888" i="66"/>
  <c r="K888" i="66"/>
  <c r="J888" i="66"/>
  <c r="M887" i="66"/>
  <c r="L887" i="66"/>
  <c r="K887" i="66"/>
  <c r="J887" i="66"/>
  <c r="M886" i="66"/>
  <c r="L886" i="66"/>
  <c r="K886" i="66"/>
  <c r="J886" i="66"/>
  <c r="M885" i="66"/>
  <c r="L885" i="66"/>
  <c r="K885" i="66"/>
  <c r="J885" i="66"/>
  <c r="M884" i="66"/>
  <c r="L884" i="66"/>
  <c r="K884" i="66"/>
  <c r="J884" i="66"/>
  <c r="M883" i="66"/>
  <c r="L883" i="66"/>
  <c r="K883" i="66"/>
  <c r="J883" i="66"/>
  <c r="M882" i="66"/>
  <c r="L882" i="66"/>
  <c r="K882" i="66"/>
  <c r="J882" i="66"/>
  <c r="M881" i="66"/>
  <c r="L881" i="66"/>
  <c r="K881" i="66"/>
  <c r="J881" i="66"/>
  <c r="M880" i="66"/>
  <c r="L880" i="66"/>
  <c r="K880" i="66"/>
  <c r="J880" i="66"/>
  <c r="M879" i="66"/>
  <c r="L879" i="66"/>
  <c r="K879" i="66"/>
  <c r="J879" i="66"/>
  <c r="M878" i="66"/>
  <c r="L878" i="66"/>
  <c r="K878" i="66"/>
  <c r="J878" i="66"/>
  <c r="M877" i="66"/>
  <c r="L877" i="66"/>
  <c r="K877" i="66"/>
  <c r="J877" i="66"/>
  <c r="M876" i="66"/>
  <c r="L876" i="66"/>
  <c r="K876" i="66"/>
  <c r="J876" i="66"/>
  <c r="M875" i="66"/>
  <c r="L875" i="66"/>
  <c r="K875" i="66"/>
  <c r="J875" i="66"/>
  <c r="M874" i="66"/>
  <c r="L874" i="66"/>
  <c r="K874" i="66"/>
  <c r="J874" i="66"/>
  <c r="M873" i="66"/>
  <c r="L873" i="66"/>
  <c r="K873" i="66"/>
  <c r="J873" i="66"/>
  <c r="M872" i="66"/>
  <c r="L872" i="66"/>
  <c r="K872" i="66"/>
  <c r="J872" i="66"/>
  <c r="M871" i="66"/>
  <c r="L871" i="66"/>
  <c r="K871" i="66"/>
  <c r="J871" i="66"/>
  <c r="M870" i="66"/>
  <c r="L870" i="66"/>
  <c r="K870" i="66"/>
  <c r="J870" i="66"/>
  <c r="M869" i="66"/>
  <c r="L869" i="66"/>
  <c r="K869" i="66"/>
  <c r="J869" i="66"/>
  <c r="M868" i="66"/>
  <c r="L868" i="66"/>
  <c r="K868" i="66"/>
  <c r="J868" i="66"/>
  <c r="M867" i="66"/>
  <c r="L867" i="66"/>
  <c r="K867" i="66"/>
  <c r="J867" i="66"/>
  <c r="M866" i="66"/>
  <c r="L866" i="66"/>
  <c r="K866" i="66"/>
  <c r="J866" i="66"/>
  <c r="M865" i="66"/>
  <c r="L865" i="66"/>
  <c r="K865" i="66"/>
  <c r="J865" i="66"/>
  <c r="M864" i="66"/>
  <c r="L864" i="66"/>
  <c r="K864" i="66"/>
  <c r="J864" i="66"/>
  <c r="M863" i="66"/>
  <c r="L863" i="66"/>
  <c r="K863" i="66"/>
  <c r="J863" i="66"/>
  <c r="M862" i="66"/>
  <c r="L862" i="66"/>
  <c r="K862" i="66"/>
  <c r="J862" i="66"/>
  <c r="M861" i="66"/>
  <c r="L861" i="66"/>
  <c r="K861" i="66"/>
  <c r="J861" i="66"/>
  <c r="M860" i="66"/>
  <c r="L860" i="66"/>
  <c r="K860" i="66"/>
  <c r="J860" i="66"/>
  <c r="M859" i="66"/>
  <c r="L859" i="66"/>
  <c r="K859" i="66"/>
  <c r="J859" i="66"/>
  <c r="M858" i="66"/>
  <c r="L858" i="66"/>
  <c r="K858" i="66"/>
  <c r="J858" i="66"/>
  <c r="M857" i="66"/>
  <c r="L857" i="66"/>
  <c r="K857" i="66"/>
  <c r="J857" i="66"/>
  <c r="M856" i="66"/>
  <c r="L856" i="66"/>
  <c r="K856" i="66"/>
  <c r="J856" i="66"/>
  <c r="M855" i="66"/>
  <c r="L855" i="66"/>
  <c r="K855" i="66"/>
  <c r="J855" i="66"/>
  <c r="M854" i="66"/>
  <c r="L854" i="66"/>
  <c r="K854" i="66"/>
  <c r="J854" i="66"/>
  <c r="M853" i="66"/>
  <c r="L853" i="66"/>
  <c r="K853" i="66"/>
  <c r="J853" i="66"/>
  <c r="M852" i="66"/>
  <c r="L852" i="66"/>
  <c r="K852" i="66"/>
  <c r="J852" i="66"/>
  <c r="M851" i="66"/>
  <c r="L851" i="66"/>
  <c r="K851" i="66"/>
  <c r="J851" i="66"/>
  <c r="M850" i="66"/>
  <c r="L850" i="66"/>
  <c r="K850" i="66"/>
  <c r="J850" i="66"/>
  <c r="M849" i="66"/>
  <c r="L849" i="66"/>
  <c r="K849" i="66"/>
  <c r="J849" i="66"/>
  <c r="M848" i="66"/>
  <c r="L848" i="66"/>
  <c r="K848" i="66"/>
  <c r="J848" i="66"/>
  <c r="M847" i="66"/>
  <c r="L847" i="66"/>
  <c r="K847" i="66"/>
  <c r="J847" i="66"/>
  <c r="M846" i="66"/>
  <c r="L846" i="66"/>
  <c r="K846" i="66"/>
  <c r="J846" i="66"/>
  <c r="M845" i="66"/>
  <c r="L845" i="66"/>
  <c r="K845" i="66"/>
  <c r="J845" i="66"/>
  <c r="M844" i="66"/>
  <c r="L844" i="66"/>
  <c r="K844" i="66"/>
  <c r="J844" i="66"/>
  <c r="M843" i="66"/>
  <c r="L843" i="66"/>
  <c r="K843" i="66"/>
  <c r="J843" i="66"/>
  <c r="M842" i="66"/>
  <c r="L842" i="66"/>
  <c r="K842" i="66"/>
  <c r="J842" i="66"/>
  <c r="M841" i="66"/>
  <c r="L841" i="66"/>
  <c r="K841" i="66"/>
  <c r="J841" i="66"/>
  <c r="M840" i="66"/>
  <c r="L840" i="66"/>
  <c r="K840" i="66"/>
  <c r="J840" i="66"/>
  <c r="M839" i="66"/>
  <c r="L839" i="66"/>
  <c r="K839" i="66"/>
  <c r="J839" i="66"/>
  <c r="M838" i="66"/>
  <c r="L838" i="66"/>
  <c r="K838" i="66"/>
  <c r="J838" i="66"/>
  <c r="M837" i="66"/>
  <c r="L837" i="66"/>
  <c r="K837" i="66"/>
  <c r="J837" i="66"/>
  <c r="M836" i="66"/>
  <c r="L836" i="66"/>
  <c r="K836" i="66"/>
  <c r="J836" i="66"/>
  <c r="M835" i="66"/>
  <c r="L835" i="66"/>
  <c r="K835" i="66"/>
  <c r="J835" i="66"/>
  <c r="M834" i="66"/>
  <c r="L834" i="66"/>
  <c r="K834" i="66"/>
  <c r="J834" i="66"/>
  <c r="M833" i="66"/>
  <c r="L833" i="66"/>
  <c r="K833" i="66"/>
  <c r="J833" i="66"/>
  <c r="M832" i="66"/>
  <c r="L832" i="66"/>
  <c r="K832" i="66"/>
  <c r="J832" i="66"/>
  <c r="M831" i="66"/>
  <c r="L831" i="66"/>
  <c r="K831" i="66"/>
  <c r="J831" i="66"/>
  <c r="M830" i="66"/>
  <c r="L830" i="66"/>
  <c r="K830" i="66"/>
  <c r="J830" i="66"/>
  <c r="M829" i="66"/>
  <c r="L829" i="66"/>
  <c r="K829" i="66"/>
  <c r="J829" i="66"/>
  <c r="M828" i="66"/>
  <c r="L828" i="66"/>
  <c r="K828" i="66"/>
  <c r="J828" i="66"/>
  <c r="M827" i="66"/>
  <c r="L827" i="66"/>
  <c r="K827" i="66"/>
  <c r="J827" i="66"/>
  <c r="M826" i="66"/>
  <c r="L826" i="66"/>
  <c r="K826" i="66"/>
  <c r="J826" i="66"/>
  <c r="M825" i="66"/>
  <c r="L825" i="66"/>
  <c r="K825" i="66"/>
  <c r="J825" i="66"/>
  <c r="M824" i="66"/>
  <c r="L824" i="66"/>
  <c r="K824" i="66"/>
  <c r="J824" i="66"/>
  <c r="M823" i="66"/>
  <c r="L823" i="66"/>
  <c r="K823" i="66"/>
  <c r="J823" i="66"/>
  <c r="M822" i="66"/>
  <c r="L822" i="66"/>
  <c r="K822" i="66"/>
  <c r="J822" i="66"/>
  <c r="M821" i="66"/>
  <c r="L821" i="66"/>
  <c r="K821" i="66"/>
  <c r="J821" i="66"/>
  <c r="M820" i="66"/>
  <c r="L820" i="66"/>
  <c r="K820" i="66"/>
  <c r="J820" i="66"/>
  <c r="M819" i="66"/>
  <c r="L819" i="66"/>
  <c r="K819" i="66"/>
  <c r="J819" i="66"/>
  <c r="M818" i="66"/>
  <c r="L818" i="66"/>
  <c r="K818" i="66"/>
  <c r="J818" i="66"/>
  <c r="M817" i="66"/>
  <c r="L817" i="66"/>
  <c r="K817" i="66"/>
  <c r="J817" i="66"/>
  <c r="M816" i="66"/>
  <c r="L816" i="66"/>
  <c r="K816" i="66"/>
  <c r="J816" i="66"/>
  <c r="M815" i="66"/>
  <c r="L815" i="66"/>
  <c r="K815" i="66"/>
  <c r="J815" i="66"/>
  <c r="M814" i="66"/>
  <c r="L814" i="66"/>
  <c r="K814" i="66"/>
  <c r="J814" i="66"/>
  <c r="M813" i="66"/>
  <c r="L813" i="66"/>
  <c r="K813" i="66"/>
  <c r="J813" i="66"/>
  <c r="M812" i="66"/>
  <c r="L812" i="66"/>
  <c r="K812" i="66"/>
  <c r="J812" i="66"/>
  <c r="M811" i="66"/>
  <c r="L811" i="66"/>
  <c r="K811" i="66"/>
  <c r="J811" i="66"/>
  <c r="M810" i="66"/>
  <c r="L810" i="66"/>
  <c r="K810" i="66"/>
  <c r="J810" i="66"/>
  <c r="M809" i="66"/>
  <c r="L809" i="66"/>
  <c r="K809" i="66"/>
  <c r="J809" i="66"/>
  <c r="M808" i="66"/>
  <c r="L808" i="66"/>
  <c r="K808" i="66"/>
  <c r="J808" i="66"/>
  <c r="M807" i="66"/>
  <c r="L807" i="66"/>
  <c r="K807" i="66"/>
  <c r="J807" i="66"/>
  <c r="M806" i="66"/>
  <c r="L806" i="66"/>
  <c r="K806" i="66"/>
  <c r="J806" i="66"/>
  <c r="M805" i="66"/>
  <c r="L805" i="66"/>
  <c r="K805" i="66"/>
  <c r="J805" i="66"/>
  <c r="M804" i="66"/>
  <c r="L804" i="66"/>
  <c r="K804" i="66"/>
  <c r="J804" i="66"/>
  <c r="M803" i="66"/>
  <c r="L803" i="66"/>
  <c r="K803" i="66"/>
  <c r="J803" i="66"/>
  <c r="M802" i="66"/>
  <c r="L802" i="66"/>
  <c r="K802" i="66"/>
  <c r="J802" i="66"/>
  <c r="M801" i="66"/>
  <c r="L801" i="66"/>
  <c r="K801" i="66"/>
  <c r="J801" i="66"/>
  <c r="M800" i="66"/>
  <c r="L800" i="66"/>
  <c r="K800" i="66"/>
  <c r="J800" i="66"/>
  <c r="M799" i="66"/>
  <c r="L799" i="66"/>
  <c r="K799" i="66"/>
  <c r="J799" i="66"/>
  <c r="M798" i="66"/>
  <c r="L798" i="66"/>
  <c r="K798" i="66"/>
  <c r="J798" i="66"/>
  <c r="M797" i="66"/>
  <c r="L797" i="66"/>
  <c r="K797" i="66"/>
  <c r="J797" i="66"/>
  <c r="M796" i="66"/>
  <c r="L796" i="66"/>
  <c r="K796" i="66"/>
  <c r="J796" i="66"/>
  <c r="M795" i="66"/>
  <c r="L795" i="66"/>
  <c r="K795" i="66"/>
  <c r="J795" i="66"/>
  <c r="M794" i="66"/>
  <c r="L794" i="66"/>
  <c r="K794" i="66"/>
  <c r="J794" i="66"/>
  <c r="M793" i="66"/>
  <c r="L793" i="66"/>
  <c r="K793" i="66"/>
  <c r="J793" i="66"/>
  <c r="M792" i="66"/>
  <c r="L792" i="66"/>
  <c r="K792" i="66"/>
  <c r="J792" i="66"/>
  <c r="M791" i="66"/>
  <c r="L791" i="66"/>
  <c r="K791" i="66"/>
  <c r="J791" i="66"/>
  <c r="M790" i="66"/>
  <c r="L790" i="66"/>
  <c r="K790" i="66"/>
  <c r="J790" i="66"/>
  <c r="M789" i="66"/>
  <c r="L789" i="66"/>
  <c r="K789" i="66"/>
  <c r="J789" i="66"/>
  <c r="M788" i="66"/>
  <c r="L788" i="66"/>
  <c r="K788" i="66"/>
  <c r="J788" i="66"/>
  <c r="M787" i="66"/>
  <c r="L787" i="66"/>
  <c r="K787" i="66"/>
  <c r="J787" i="66"/>
  <c r="M786" i="66"/>
  <c r="L786" i="66"/>
  <c r="K786" i="66"/>
  <c r="J786" i="66"/>
  <c r="M785" i="66"/>
  <c r="L785" i="66"/>
  <c r="K785" i="66"/>
  <c r="J785" i="66"/>
  <c r="M784" i="66"/>
  <c r="L784" i="66"/>
  <c r="K784" i="66"/>
  <c r="J784" i="66"/>
  <c r="M783" i="66"/>
  <c r="L783" i="66"/>
  <c r="K783" i="66"/>
  <c r="J783" i="66"/>
  <c r="M782" i="66"/>
  <c r="L782" i="66"/>
  <c r="K782" i="66"/>
  <c r="J782" i="66"/>
  <c r="M781" i="66"/>
  <c r="L781" i="66"/>
  <c r="K781" i="66"/>
  <c r="J781" i="66"/>
  <c r="M780" i="66"/>
  <c r="L780" i="66"/>
  <c r="K780" i="66"/>
  <c r="J780" i="66"/>
  <c r="M779" i="66"/>
  <c r="L779" i="66"/>
  <c r="K779" i="66"/>
  <c r="J779" i="66"/>
  <c r="M778" i="66"/>
  <c r="L778" i="66"/>
  <c r="K778" i="66"/>
  <c r="J778" i="66"/>
  <c r="M777" i="66"/>
  <c r="L777" i="66"/>
  <c r="K777" i="66"/>
  <c r="J777" i="66"/>
  <c r="M776" i="66"/>
  <c r="L776" i="66"/>
  <c r="K776" i="66"/>
  <c r="J776" i="66"/>
  <c r="M775" i="66"/>
  <c r="L775" i="66"/>
  <c r="K775" i="66"/>
  <c r="J775" i="66"/>
  <c r="M774" i="66"/>
  <c r="L774" i="66"/>
  <c r="K774" i="66"/>
  <c r="J774" i="66"/>
  <c r="M773" i="66"/>
  <c r="L773" i="66"/>
  <c r="K773" i="66"/>
  <c r="J773" i="66"/>
  <c r="M772" i="66"/>
  <c r="L772" i="66"/>
  <c r="K772" i="66"/>
  <c r="J772" i="66"/>
  <c r="M771" i="66"/>
  <c r="L771" i="66"/>
  <c r="K771" i="66"/>
  <c r="J771" i="66"/>
  <c r="M770" i="66"/>
  <c r="L770" i="66"/>
  <c r="K770" i="66"/>
  <c r="J770" i="66"/>
  <c r="M769" i="66"/>
  <c r="L769" i="66"/>
  <c r="K769" i="66"/>
  <c r="J769" i="66"/>
  <c r="M768" i="66"/>
  <c r="L768" i="66"/>
  <c r="K768" i="66"/>
  <c r="J768" i="66"/>
  <c r="M767" i="66"/>
  <c r="L767" i="66"/>
  <c r="K767" i="66"/>
  <c r="J767" i="66"/>
  <c r="M766" i="66"/>
  <c r="L766" i="66"/>
  <c r="K766" i="66"/>
  <c r="J766" i="66"/>
  <c r="M765" i="66"/>
  <c r="L765" i="66"/>
  <c r="K765" i="66"/>
  <c r="J765" i="66"/>
  <c r="M764" i="66"/>
  <c r="L764" i="66"/>
  <c r="K764" i="66"/>
  <c r="J764" i="66"/>
  <c r="M763" i="66"/>
  <c r="L763" i="66"/>
  <c r="K763" i="66"/>
  <c r="J763" i="66"/>
  <c r="M762" i="66"/>
  <c r="L762" i="66"/>
  <c r="K762" i="66"/>
  <c r="J762" i="66"/>
  <c r="M761" i="66"/>
  <c r="L761" i="66"/>
  <c r="K761" i="66"/>
  <c r="J761" i="66"/>
  <c r="M760" i="66"/>
  <c r="L760" i="66"/>
  <c r="K760" i="66"/>
  <c r="J760" i="66"/>
  <c r="M759" i="66"/>
  <c r="L759" i="66"/>
  <c r="K759" i="66"/>
  <c r="J759" i="66"/>
  <c r="M758" i="66"/>
  <c r="L758" i="66"/>
  <c r="K758" i="66"/>
  <c r="J758" i="66"/>
  <c r="M757" i="66"/>
  <c r="L757" i="66"/>
  <c r="K757" i="66"/>
  <c r="J757" i="66"/>
  <c r="M756" i="66"/>
  <c r="L756" i="66"/>
  <c r="K756" i="66"/>
  <c r="J756" i="66"/>
  <c r="M755" i="66"/>
  <c r="L755" i="66"/>
  <c r="K755" i="66"/>
  <c r="J755" i="66"/>
  <c r="M754" i="66"/>
  <c r="L754" i="66"/>
  <c r="K754" i="66"/>
  <c r="J754" i="66"/>
  <c r="M753" i="66"/>
  <c r="L753" i="66"/>
  <c r="K753" i="66"/>
  <c r="J753" i="66"/>
  <c r="M752" i="66"/>
  <c r="L752" i="66"/>
  <c r="K752" i="66"/>
  <c r="J752" i="66"/>
  <c r="M751" i="66"/>
  <c r="L751" i="66"/>
  <c r="K751" i="66"/>
  <c r="J751" i="66"/>
  <c r="M750" i="66"/>
  <c r="L750" i="66"/>
  <c r="K750" i="66"/>
  <c r="J750" i="66"/>
  <c r="M749" i="66"/>
  <c r="L749" i="66"/>
  <c r="K749" i="66"/>
  <c r="J749" i="66"/>
  <c r="M748" i="66"/>
  <c r="L748" i="66"/>
  <c r="K748" i="66"/>
  <c r="J748" i="66"/>
  <c r="M747" i="66"/>
  <c r="L747" i="66"/>
  <c r="K747" i="66"/>
  <c r="J747" i="66"/>
  <c r="M746" i="66"/>
  <c r="L746" i="66"/>
  <c r="K746" i="66"/>
  <c r="J746" i="66"/>
  <c r="M745" i="66"/>
  <c r="L745" i="66"/>
  <c r="K745" i="66"/>
  <c r="J745" i="66"/>
  <c r="M744" i="66"/>
  <c r="L744" i="66"/>
  <c r="K744" i="66"/>
  <c r="J744" i="66"/>
  <c r="M743" i="66"/>
  <c r="L743" i="66"/>
  <c r="K743" i="66"/>
  <c r="J743" i="66"/>
  <c r="M742" i="66"/>
  <c r="L742" i="66"/>
  <c r="K742" i="66"/>
  <c r="J742" i="66"/>
  <c r="M741" i="66"/>
  <c r="L741" i="66"/>
  <c r="K741" i="66"/>
  <c r="J741" i="66"/>
  <c r="M740" i="66"/>
  <c r="L740" i="66"/>
  <c r="K740" i="66"/>
  <c r="J740" i="66"/>
  <c r="M739" i="66"/>
  <c r="L739" i="66"/>
  <c r="K739" i="66"/>
  <c r="J739" i="66"/>
  <c r="M738" i="66"/>
  <c r="L738" i="66"/>
  <c r="K738" i="66"/>
  <c r="J738" i="66"/>
  <c r="M737" i="66"/>
  <c r="L737" i="66"/>
  <c r="K737" i="66"/>
  <c r="J737" i="66"/>
  <c r="M736" i="66"/>
  <c r="L736" i="66"/>
  <c r="K736" i="66"/>
  <c r="J736" i="66"/>
  <c r="M735" i="66"/>
  <c r="L735" i="66"/>
  <c r="K735" i="66"/>
  <c r="J735" i="66"/>
  <c r="M734" i="66"/>
  <c r="L734" i="66"/>
  <c r="K734" i="66"/>
  <c r="J734" i="66"/>
  <c r="M733" i="66"/>
  <c r="L733" i="66"/>
  <c r="K733" i="66"/>
  <c r="J733" i="66"/>
  <c r="M732" i="66"/>
  <c r="L732" i="66"/>
  <c r="K732" i="66"/>
  <c r="J732" i="66"/>
  <c r="M731" i="66"/>
  <c r="L731" i="66"/>
  <c r="K731" i="66"/>
  <c r="J731" i="66"/>
  <c r="M730" i="66"/>
  <c r="L730" i="66"/>
  <c r="K730" i="66"/>
  <c r="J730" i="66"/>
  <c r="M729" i="66"/>
  <c r="L729" i="66"/>
  <c r="K729" i="66"/>
  <c r="J729" i="66"/>
  <c r="M728" i="66"/>
  <c r="L728" i="66"/>
  <c r="K728" i="66"/>
  <c r="J728" i="66"/>
  <c r="M727" i="66"/>
  <c r="L727" i="66"/>
  <c r="K727" i="66"/>
  <c r="J727" i="66"/>
  <c r="M726" i="66"/>
  <c r="L726" i="66"/>
  <c r="K726" i="66"/>
  <c r="J726" i="66"/>
  <c r="M725" i="66"/>
  <c r="L725" i="66"/>
  <c r="K725" i="66"/>
  <c r="J725" i="66"/>
  <c r="M724" i="66"/>
  <c r="L724" i="66"/>
  <c r="K724" i="66"/>
  <c r="J724" i="66"/>
  <c r="M723" i="66"/>
  <c r="L723" i="66"/>
  <c r="K723" i="66"/>
  <c r="J723" i="66"/>
  <c r="M722" i="66"/>
  <c r="L722" i="66"/>
  <c r="K722" i="66"/>
  <c r="J722" i="66"/>
  <c r="M721" i="66"/>
  <c r="L721" i="66"/>
  <c r="K721" i="66"/>
  <c r="J721" i="66"/>
  <c r="M720" i="66"/>
  <c r="L720" i="66"/>
  <c r="K720" i="66"/>
  <c r="J720" i="66"/>
  <c r="M719" i="66"/>
  <c r="L719" i="66"/>
  <c r="K719" i="66"/>
  <c r="J719" i="66"/>
  <c r="M718" i="66"/>
  <c r="L718" i="66"/>
  <c r="K718" i="66"/>
  <c r="J718" i="66"/>
  <c r="M717" i="66"/>
  <c r="L717" i="66"/>
  <c r="K717" i="66"/>
  <c r="J717" i="66"/>
  <c r="M716" i="66"/>
  <c r="L716" i="66"/>
  <c r="K716" i="66"/>
  <c r="J716" i="66"/>
  <c r="M715" i="66"/>
  <c r="L715" i="66"/>
  <c r="K715" i="66"/>
  <c r="J715" i="66"/>
  <c r="M714" i="66"/>
  <c r="L714" i="66"/>
  <c r="K714" i="66"/>
  <c r="J714" i="66"/>
  <c r="M713" i="66"/>
  <c r="L713" i="66"/>
  <c r="K713" i="66"/>
  <c r="J713" i="66"/>
  <c r="M712" i="66"/>
  <c r="L712" i="66"/>
  <c r="K712" i="66"/>
  <c r="J712" i="66"/>
  <c r="M711" i="66"/>
  <c r="L711" i="66"/>
  <c r="K711" i="66"/>
  <c r="J711" i="66"/>
  <c r="M710" i="66"/>
  <c r="L710" i="66"/>
  <c r="K710" i="66"/>
  <c r="J710" i="66"/>
  <c r="M709" i="66"/>
  <c r="L709" i="66"/>
  <c r="K709" i="66"/>
  <c r="J709" i="66"/>
  <c r="M708" i="66"/>
  <c r="L708" i="66"/>
  <c r="K708" i="66"/>
  <c r="J708" i="66"/>
  <c r="M707" i="66"/>
  <c r="L707" i="66"/>
  <c r="K707" i="66"/>
  <c r="J707" i="66"/>
  <c r="M706" i="66"/>
  <c r="L706" i="66"/>
  <c r="K706" i="66"/>
  <c r="J706" i="66"/>
  <c r="M705" i="66"/>
  <c r="L705" i="66"/>
  <c r="K705" i="66"/>
  <c r="J705" i="66"/>
  <c r="M704" i="66"/>
  <c r="L704" i="66"/>
  <c r="K704" i="66"/>
  <c r="J704" i="66"/>
  <c r="M703" i="66"/>
  <c r="L703" i="66"/>
  <c r="K703" i="66"/>
  <c r="J703" i="66"/>
  <c r="M702" i="66"/>
  <c r="L702" i="66"/>
  <c r="K702" i="66"/>
  <c r="J702" i="66"/>
  <c r="M701" i="66"/>
  <c r="L701" i="66"/>
  <c r="K701" i="66"/>
  <c r="J701" i="66"/>
  <c r="M700" i="66"/>
  <c r="L700" i="66"/>
  <c r="K700" i="66"/>
  <c r="J700" i="66"/>
  <c r="M699" i="66"/>
  <c r="L699" i="66"/>
  <c r="K699" i="66"/>
  <c r="J699" i="66"/>
  <c r="M698" i="66"/>
  <c r="L698" i="66"/>
  <c r="K698" i="66"/>
  <c r="J698" i="66"/>
  <c r="M697" i="66"/>
  <c r="L697" i="66"/>
  <c r="K697" i="66"/>
  <c r="J697" i="66"/>
  <c r="M696" i="66"/>
  <c r="L696" i="66"/>
  <c r="K696" i="66"/>
  <c r="J696" i="66"/>
  <c r="M695" i="66"/>
  <c r="L695" i="66"/>
  <c r="K695" i="66"/>
  <c r="J695" i="66"/>
  <c r="M694" i="66"/>
  <c r="L694" i="66"/>
  <c r="K694" i="66"/>
  <c r="J694" i="66"/>
  <c r="M693" i="66"/>
  <c r="L693" i="66"/>
  <c r="K693" i="66"/>
  <c r="J693" i="66"/>
  <c r="M692" i="66"/>
  <c r="L692" i="66"/>
  <c r="K692" i="66"/>
  <c r="J692" i="66"/>
  <c r="M691" i="66"/>
  <c r="L691" i="66"/>
  <c r="K691" i="66"/>
  <c r="J691" i="66"/>
  <c r="M690" i="66"/>
  <c r="L690" i="66"/>
  <c r="K690" i="66"/>
  <c r="J690" i="66"/>
  <c r="M689" i="66"/>
  <c r="L689" i="66"/>
  <c r="K689" i="66"/>
  <c r="J689" i="66"/>
  <c r="M688" i="66"/>
  <c r="L688" i="66"/>
  <c r="K688" i="66"/>
  <c r="J688" i="66"/>
  <c r="M687" i="66"/>
  <c r="L687" i="66"/>
  <c r="K687" i="66"/>
  <c r="J687" i="66"/>
  <c r="M686" i="66"/>
  <c r="L686" i="66"/>
  <c r="K686" i="66"/>
  <c r="J686" i="66"/>
  <c r="M685" i="66"/>
  <c r="L685" i="66"/>
  <c r="K685" i="66"/>
  <c r="J685" i="66"/>
  <c r="M684" i="66"/>
  <c r="L684" i="66"/>
  <c r="K684" i="66"/>
  <c r="J684" i="66"/>
  <c r="M683" i="66"/>
  <c r="L683" i="66"/>
  <c r="K683" i="66"/>
  <c r="J683" i="66"/>
  <c r="M682" i="66"/>
  <c r="L682" i="66"/>
  <c r="K682" i="66"/>
  <c r="J682" i="66"/>
  <c r="M681" i="66"/>
  <c r="L681" i="66"/>
  <c r="K681" i="66"/>
  <c r="J681" i="66"/>
  <c r="M680" i="66"/>
  <c r="L680" i="66"/>
  <c r="K680" i="66"/>
  <c r="J680" i="66"/>
  <c r="M679" i="66"/>
  <c r="L679" i="66"/>
  <c r="K679" i="66"/>
  <c r="J679" i="66"/>
  <c r="M678" i="66"/>
  <c r="L678" i="66"/>
  <c r="K678" i="66"/>
  <c r="J678" i="66"/>
  <c r="M677" i="66"/>
  <c r="L677" i="66"/>
  <c r="K677" i="66"/>
  <c r="J677" i="66"/>
  <c r="M676" i="66"/>
  <c r="L676" i="66"/>
  <c r="K676" i="66"/>
  <c r="J676" i="66"/>
  <c r="M675" i="66"/>
  <c r="L675" i="66"/>
  <c r="K675" i="66"/>
  <c r="J675" i="66"/>
  <c r="M674" i="66"/>
  <c r="L674" i="66"/>
  <c r="K674" i="66"/>
  <c r="J674" i="66"/>
  <c r="M673" i="66"/>
  <c r="L673" i="66"/>
  <c r="K673" i="66"/>
  <c r="J673" i="66"/>
  <c r="M672" i="66"/>
  <c r="L672" i="66"/>
  <c r="K672" i="66"/>
  <c r="J672" i="66"/>
  <c r="M671" i="66"/>
  <c r="L671" i="66"/>
  <c r="K671" i="66"/>
  <c r="J671" i="66"/>
  <c r="M670" i="66"/>
  <c r="L670" i="66"/>
  <c r="K670" i="66"/>
  <c r="J670" i="66"/>
  <c r="M669" i="66"/>
  <c r="L669" i="66"/>
  <c r="K669" i="66"/>
  <c r="J669" i="66"/>
  <c r="M668" i="66"/>
  <c r="L668" i="66"/>
  <c r="K668" i="66"/>
  <c r="J668" i="66"/>
  <c r="M667" i="66"/>
  <c r="L667" i="66"/>
  <c r="K667" i="66"/>
  <c r="J667" i="66"/>
  <c r="M666" i="66"/>
  <c r="L666" i="66"/>
  <c r="K666" i="66"/>
  <c r="J666" i="66"/>
  <c r="M665" i="66"/>
  <c r="L665" i="66"/>
  <c r="K665" i="66"/>
  <c r="J665" i="66"/>
  <c r="M664" i="66"/>
  <c r="L664" i="66"/>
  <c r="K664" i="66"/>
  <c r="J664" i="66"/>
  <c r="M663" i="66"/>
  <c r="L663" i="66"/>
  <c r="K663" i="66"/>
  <c r="J663" i="66"/>
  <c r="M662" i="66"/>
  <c r="L662" i="66"/>
  <c r="K662" i="66"/>
  <c r="J662" i="66"/>
  <c r="M661" i="66"/>
  <c r="L661" i="66"/>
  <c r="K661" i="66"/>
  <c r="J661" i="66"/>
  <c r="M660" i="66"/>
  <c r="L660" i="66"/>
  <c r="K660" i="66"/>
  <c r="J660" i="66"/>
  <c r="M659" i="66"/>
  <c r="L659" i="66"/>
  <c r="K659" i="66"/>
  <c r="J659" i="66"/>
  <c r="M658" i="66"/>
  <c r="L658" i="66"/>
  <c r="K658" i="66"/>
  <c r="J658" i="66"/>
  <c r="M657" i="66"/>
  <c r="L657" i="66"/>
  <c r="K657" i="66"/>
  <c r="J657" i="66"/>
  <c r="M656" i="66"/>
  <c r="L656" i="66"/>
  <c r="K656" i="66"/>
  <c r="J656" i="66"/>
  <c r="M655" i="66"/>
  <c r="L655" i="66"/>
  <c r="K655" i="66"/>
  <c r="J655" i="66"/>
  <c r="M654" i="66"/>
  <c r="L654" i="66"/>
  <c r="K654" i="66"/>
  <c r="J654" i="66"/>
  <c r="M653" i="66"/>
  <c r="L653" i="66"/>
  <c r="K653" i="66"/>
  <c r="J653" i="66"/>
  <c r="M652" i="66"/>
  <c r="L652" i="66"/>
  <c r="K652" i="66"/>
  <c r="J652" i="66"/>
  <c r="M651" i="66"/>
  <c r="L651" i="66"/>
  <c r="K651" i="66"/>
  <c r="J651" i="66"/>
  <c r="M650" i="66"/>
  <c r="L650" i="66"/>
  <c r="K650" i="66"/>
  <c r="J650" i="66"/>
  <c r="M649" i="66"/>
  <c r="L649" i="66"/>
  <c r="K649" i="66"/>
  <c r="J649" i="66"/>
  <c r="M648" i="66"/>
  <c r="L648" i="66"/>
  <c r="K648" i="66"/>
  <c r="J648" i="66"/>
  <c r="M647" i="66"/>
  <c r="L647" i="66"/>
  <c r="K647" i="66"/>
  <c r="J647" i="66"/>
  <c r="M646" i="66"/>
  <c r="L646" i="66"/>
  <c r="K646" i="66"/>
  <c r="J646" i="66"/>
  <c r="M645" i="66"/>
  <c r="L645" i="66"/>
  <c r="K645" i="66"/>
  <c r="J645" i="66"/>
  <c r="M644" i="66"/>
  <c r="L644" i="66"/>
  <c r="K644" i="66"/>
  <c r="J644" i="66"/>
  <c r="M643" i="66"/>
  <c r="L643" i="66"/>
  <c r="K643" i="66"/>
  <c r="J643" i="66"/>
  <c r="M642" i="66"/>
  <c r="L642" i="66"/>
  <c r="K642" i="66"/>
  <c r="J642" i="66"/>
  <c r="M641" i="66"/>
  <c r="L641" i="66"/>
  <c r="K641" i="66"/>
  <c r="J641" i="66"/>
  <c r="M640" i="66"/>
  <c r="L640" i="66"/>
  <c r="K640" i="66"/>
  <c r="J640" i="66"/>
  <c r="M639" i="66"/>
  <c r="L639" i="66"/>
  <c r="K639" i="66"/>
  <c r="J639" i="66"/>
  <c r="M638" i="66"/>
  <c r="L638" i="66"/>
  <c r="K638" i="66"/>
  <c r="J638" i="66"/>
  <c r="M637" i="66"/>
  <c r="L637" i="66"/>
  <c r="K637" i="66"/>
  <c r="J637" i="66"/>
  <c r="M636" i="66"/>
  <c r="L636" i="66"/>
  <c r="K636" i="66"/>
  <c r="J636" i="66"/>
  <c r="M635" i="66"/>
  <c r="L635" i="66"/>
  <c r="K635" i="66"/>
  <c r="J635" i="66"/>
  <c r="M634" i="66"/>
  <c r="L634" i="66"/>
  <c r="K634" i="66"/>
  <c r="J634" i="66"/>
  <c r="M633" i="66"/>
  <c r="L633" i="66"/>
  <c r="K633" i="66"/>
  <c r="J633" i="66"/>
  <c r="M632" i="66"/>
  <c r="L632" i="66"/>
  <c r="K632" i="66"/>
  <c r="J632" i="66"/>
  <c r="M631" i="66"/>
  <c r="L631" i="66"/>
  <c r="K631" i="66"/>
  <c r="J631" i="66"/>
  <c r="M630" i="66"/>
  <c r="L630" i="66"/>
  <c r="K630" i="66"/>
  <c r="J630" i="66"/>
  <c r="M629" i="66"/>
  <c r="L629" i="66"/>
  <c r="K629" i="66"/>
  <c r="J629" i="66"/>
  <c r="M628" i="66"/>
  <c r="L628" i="66"/>
  <c r="K628" i="66"/>
  <c r="J628" i="66"/>
  <c r="M627" i="66"/>
  <c r="L627" i="66"/>
  <c r="K627" i="66"/>
  <c r="J627" i="66"/>
  <c r="M626" i="66"/>
  <c r="L626" i="66"/>
  <c r="K626" i="66"/>
  <c r="J626" i="66"/>
  <c r="M625" i="66"/>
  <c r="L625" i="66"/>
  <c r="K625" i="66"/>
  <c r="J625" i="66"/>
  <c r="M624" i="66"/>
  <c r="L624" i="66"/>
  <c r="K624" i="66"/>
  <c r="J624" i="66"/>
  <c r="M623" i="66"/>
  <c r="L623" i="66"/>
  <c r="K623" i="66"/>
  <c r="J623" i="66"/>
  <c r="M622" i="66"/>
  <c r="L622" i="66"/>
  <c r="K622" i="66"/>
  <c r="J622" i="66"/>
  <c r="M621" i="66"/>
  <c r="L621" i="66"/>
  <c r="K621" i="66"/>
  <c r="J621" i="66"/>
  <c r="M620" i="66"/>
  <c r="L620" i="66"/>
  <c r="K620" i="66"/>
  <c r="J620" i="66"/>
  <c r="M619" i="66"/>
  <c r="L619" i="66"/>
  <c r="K619" i="66"/>
  <c r="J619" i="66"/>
  <c r="M618" i="66"/>
  <c r="L618" i="66"/>
  <c r="K618" i="66"/>
  <c r="J618" i="66"/>
  <c r="M617" i="66"/>
  <c r="L617" i="66"/>
  <c r="K617" i="66"/>
  <c r="J617" i="66"/>
  <c r="M616" i="66"/>
  <c r="L616" i="66"/>
  <c r="K616" i="66"/>
  <c r="J616" i="66"/>
  <c r="M615" i="66"/>
  <c r="L615" i="66"/>
  <c r="K615" i="66"/>
  <c r="J615" i="66"/>
  <c r="M614" i="66"/>
  <c r="L614" i="66"/>
  <c r="K614" i="66"/>
  <c r="J614" i="66"/>
  <c r="M613" i="66"/>
  <c r="L613" i="66"/>
  <c r="K613" i="66"/>
  <c r="J613" i="66"/>
  <c r="M612" i="66"/>
  <c r="L612" i="66"/>
  <c r="K612" i="66"/>
  <c r="J612" i="66"/>
  <c r="M611" i="66"/>
  <c r="L611" i="66"/>
  <c r="K611" i="66"/>
  <c r="J611" i="66"/>
  <c r="M610" i="66"/>
  <c r="L610" i="66"/>
  <c r="K610" i="66"/>
  <c r="J610" i="66"/>
  <c r="M609" i="66"/>
  <c r="L609" i="66"/>
  <c r="K609" i="66"/>
  <c r="J609" i="66"/>
  <c r="M608" i="66"/>
  <c r="L608" i="66"/>
  <c r="K608" i="66"/>
  <c r="J608" i="66"/>
  <c r="M607" i="66"/>
  <c r="L607" i="66"/>
  <c r="K607" i="66"/>
  <c r="J607" i="66"/>
  <c r="M606" i="66"/>
  <c r="L606" i="66"/>
  <c r="K606" i="66"/>
  <c r="J606" i="66"/>
  <c r="M605" i="66"/>
  <c r="L605" i="66"/>
  <c r="K605" i="66"/>
  <c r="J605" i="66"/>
  <c r="M604" i="66"/>
  <c r="L604" i="66"/>
  <c r="K604" i="66"/>
  <c r="J604" i="66"/>
  <c r="M603" i="66"/>
  <c r="L603" i="66"/>
  <c r="K603" i="66"/>
  <c r="J603" i="66"/>
  <c r="M602" i="66"/>
  <c r="L602" i="66"/>
  <c r="K602" i="66"/>
  <c r="J602" i="66"/>
  <c r="M601" i="66"/>
  <c r="L601" i="66"/>
  <c r="K601" i="66"/>
  <c r="J601" i="66"/>
  <c r="M600" i="66"/>
  <c r="L600" i="66"/>
  <c r="K600" i="66"/>
  <c r="J600" i="66"/>
  <c r="M599" i="66"/>
  <c r="L599" i="66"/>
  <c r="K599" i="66"/>
  <c r="J599" i="66"/>
  <c r="M598" i="66"/>
  <c r="L598" i="66"/>
  <c r="K598" i="66"/>
  <c r="J598" i="66"/>
  <c r="M597" i="66"/>
  <c r="L597" i="66"/>
  <c r="K597" i="66"/>
  <c r="J597" i="66"/>
  <c r="M596" i="66"/>
  <c r="L596" i="66"/>
  <c r="K596" i="66"/>
  <c r="J596" i="66"/>
  <c r="M595" i="66"/>
  <c r="L595" i="66"/>
  <c r="K595" i="66"/>
  <c r="J595" i="66"/>
  <c r="M594" i="66"/>
  <c r="L594" i="66"/>
  <c r="K594" i="66"/>
  <c r="J594" i="66"/>
  <c r="M593" i="66"/>
  <c r="L593" i="66"/>
  <c r="K593" i="66"/>
  <c r="J593" i="66"/>
  <c r="M592" i="66"/>
  <c r="L592" i="66"/>
  <c r="K592" i="66"/>
  <c r="J592" i="66"/>
  <c r="M591" i="66"/>
  <c r="L591" i="66"/>
  <c r="K591" i="66"/>
  <c r="J591" i="66"/>
  <c r="M590" i="66"/>
  <c r="L590" i="66"/>
  <c r="K590" i="66"/>
  <c r="J590" i="66"/>
  <c r="M589" i="66"/>
  <c r="L589" i="66"/>
  <c r="K589" i="66"/>
  <c r="J589" i="66"/>
  <c r="M588" i="66"/>
  <c r="L588" i="66"/>
  <c r="K588" i="66"/>
  <c r="J588" i="66"/>
  <c r="M587" i="66"/>
  <c r="L587" i="66"/>
  <c r="K587" i="66"/>
  <c r="J587" i="66"/>
  <c r="M586" i="66"/>
  <c r="L586" i="66"/>
  <c r="K586" i="66"/>
  <c r="J586" i="66"/>
  <c r="M585" i="66"/>
  <c r="L585" i="66"/>
  <c r="K585" i="66"/>
  <c r="J585" i="66"/>
  <c r="M584" i="66"/>
  <c r="L584" i="66"/>
  <c r="K584" i="66"/>
  <c r="J584" i="66"/>
  <c r="M583" i="66"/>
  <c r="L583" i="66"/>
  <c r="K583" i="66"/>
  <c r="J583" i="66"/>
  <c r="M582" i="66"/>
  <c r="L582" i="66"/>
  <c r="K582" i="66"/>
  <c r="J582" i="66"/>
  <c r="M581" i="66"/>
  <c r="L581" i="66"/>
  <c r="K581" i="66"/>
  <c r="J581" i="66"/>
  <c r="M580" i="66"/>
  <c r="L580" i="66"/>
  <c r="K580" i="66"/>
  <c r="J580" i="66"/>
  <c r="M579" i="66"/>
  <c r="L579" i="66"/>
  <c r="K579" i="66"/>
  <c r="J579" i="66"/>
  <c r="M578" i="66"/>
  <c r="L578" i="66"/>
  <c r="K578" i="66"/>
  <c r="J578" i="66"/>
  <c r="M577" i="66"/>
  <c r="L577" i="66"/>
  <c r="K577" i="66"/>
  <c r="J577" i="66"/>
  <c r="M576" i="66"/>
  <c r="L576" i="66"/>
  <c r="K576" i="66"/>
  <c r="J576" i="66"/>
  <c r="M575" i="66"/>
  <c r="L575" i="66"/>
  <c r="K575" i="66"/>
  <c r="J575" i="66"/>
  <c r="M574" i="66"/>
  <c r="L574" i="66"/>
  <c r="K574" i="66"/>
  <c r="J574" i="66"/>
  <c r="M573" i="66"/>
  <c r="L573" i="66"/>
  <c r="K573" i="66"/>
  <c r="J573" i="66"/>
  <c r="M572" i="66"/>
  <c r="L572" i="66"/>
  <c r="K572" i="66"/>
  <c r="J572" i="66"/>
  <c r="M571" i="66"/>
  <c r="L571" i="66"/>
  <c r="K571" i="66"/>
  <c r="J571" i="66"/>
  <c r="M570" i="66"/>
  <c r="L570" i="66"/>
  <c r="K570" i="66"/>
  <c r="J570" i="66"/>
  <c r="M569" i="66"/>
  <c r="L569" i="66"/>
  <c r="K569" i="66"/>
  <c r="J569" i="66"/>
  <c r="M568" i="66"/>
  <c r="L568" i="66"/>
  <c r="K568" i="66"/>
  <c r="J568" i="66"/>
  <c r="M567" i="66"/>
  <c r="L567" i="66"/>
  <c r="K567" i="66"/>
  <c r="J567" i="66"/>
  <c r="M566" i="66"/>
  <c r="L566" i="66"/>
  <c r="K566" i="66"/>
  <c r="J566" i="66"/>
  <c r="M565" i="66"/>
  <c r="L565" i="66"/>
  <c r="K565" i="66"/>
  <c r="J565" i="66"/>
  <c r="M564" i="66"/>
  <c r="L564" i="66"/>
  <c r="K564" i="66"/>
  <c r="J564" i="66"/>
  <c r="M563" i="66"/>
  <c r="L563" i="66"/>
  <c r="K563" i="66"/>
  <c r="J563" i="66"/>
  <c r="M562" i="66"/>
  <c r="L562" i="66"/>
  <c r="K562" i="66"/>
  <c r="J562" i="66"/>
  <c r="M561" i="66"/>
  <c r="L561" i="66"/>
  <c r="K561" i="66"/>
  <c r="J561" i="66"/>
  <c r="M560" i="66"/>
  <c r="L560" i="66"/>
  <c r="K560" i="66"/>
  <c r="J560" i="66"/>
  <c r="M559" i="66"/>
  <c r="L559" i="66"/>
  <c r="K559" i="66"/>
  <c r="J559" i="66"/>
  <c r="M558" i="66"/>
  <c r="L558" i="66"/>
  <c r="K558" i="66"/>
  <c r="J558" i="66"/>
  <c r="M557" i="66"/>
  <c r="L557" i="66"/>
  <c r="K557" i="66"/>
  <c r="J557" i="66"/>
  <c r="M556" i="66"/>
  <c r="L556" i="66"/>
  <c r="K556" i="66"/>
  <c r="J556" i="66"/>
  <c r="M555" i="66"/>
  <c r="L555" i="66"/>
  <c r="K555" i="66"/>
  <c r="J555" i="66"/>
  <c r="M554" i="66"/>
  <c r="L554" i="66"/>
  <c r="K554" i="66"/>
  <c r="J554" i="66"/>
  <c r="M553" i="66"/>
  <c r="L553" i="66"/>
  <c r="K553" i="66"/>
  <c r="J553" i="66"/>
  <c r="M552" i="66"/>
  <c r="L552" i="66"/>
  <c r="K552" i="66"/>
  <c r="J552" i="66"/>
  <c r="M551" i="66"/>
  <c r="L551" i="66"/>
  <c r="K551" i="66"/>
  <c r="J551" i="66"/>
  <c r="M550" i="66"/>
  <c r="L550" i="66"/>
  <c r="K550" i="66"/>
  <c r="J550" i="66"/>
  <c r="M549" i="66"/>
  <c r="L549" i="66"/>
  <c r="K549" i="66"/>
  <c r="J549" i="66"/>
  <c r="M548" i="66"/>
  <c r="L548" i="66"/>
  <c r="K548" i="66"/>
  <c r="J548" i="66"/>
  <c r="M547" i="66"/>
  <c r="L547" i="66"/>
  <c r="K547" i="66"/>
  <c r="J547" i="66"/>
  <c r="M546" i="66"/>
  <c r="L546" i="66"/>
  <c r="K546" i="66"/>
  <c r="J546" i="66"/>
  <c r="M545" i="66"/>
  <c r="L545" i="66"/>
  <c r="K545" i="66"/>
  <c r="J545" i="66"/>
  <c r="M544" i="66"/>
  <c r="L544" i="66"/>
  <c r="K544" i="66"/>
  <c r="J544" i="66"/>
  <c r="M543" i="66"/>
  <c r="L543" i="66"/>
  <c r="K543" i="66"/>
  <c r="J543" i="66"/>
  <c r="M542" i="66"/>
  <c r="L542" i="66"/>
  <c r="K542" i="66"/>
  <c r="J542" i="66"/>
  <c r="M541" i="66"/>
  <c r="L541" i="66"/>
  <c r="K541" i="66"/>
  <c r="J541" i="66"/>
  <c r="M540" i="66"/>
  <c r="L540" i="66"/>
  <c r="K540" i="66"/>
  <c r="J540" i="66"/>
  <c r="M539" i="66"/>
  <c r="L539" i="66"/>
  <c r="K539" i="66"/>
  <c r="J539" i="66"/>
  <c r="M538" i="66"/>
  <c r="L538" i="66"/>
  <c r="K538" i="66"/>
  <c r="J538" i="66"/>
  <c r="M537" i="66"/>
  <c r="L537" i="66"/>
  <c r="K537" i="66"/>
  <c r="J537" i="66"/>
  <c r="M536" i="66"/>
  <c r="L536" i="66"/>
  <c r="K536" i="66"/>
  <c r="J536" i="66"/>
  <c r="M535" i="66"/>
  <c r="L535" i="66"/>
  <c r="K535" i="66"/>
  <c r="J535" i="66"/>
  <c r="M534" i="66"/>
  <c r="L534" i="66"/>
  <c r="K534" i="66"/>
  <c r="J534" i="66"/>
  <c r="M533" i="66"/>
  <c r="L533" i="66"/>
  <c r="K533" i="66"/>
  <c r="J533" i="66"/>
  <c r="M532" i="66"/>
  <c r="L532" i="66"/>
  <c r="K532" i="66"/>
  <c r="J532" i="66"/>
  <c r="M531" i="66"/>
  <c r="L531" i="66"/>
  <c r="K531" i="66"/>
  <c r="J531" i="66"/>
  <c r="M530" i="66"/>
  <c r="L530" i="66"/>
  <c r="K530" i="66"/>
  <c r="J530" i="66"/>
  <c r="M529" i="66"/>
  <c r="L529" i="66"/>
  <c r="K529" i="66"/>
  <c r="J529" i="66"/>
  <c r="M528" i="66"/>
  <c r="L528" i="66"/>
  <c r="K528" i="66"/>
  <c r="J528" i="66"/>
  <c r="M527" i="66"/>
  <c r="L527" i="66"/>
  <c r="K527" i="66"/>
  <c r="J527" i="66"/>
  <c r="M526" i="66"/>
  <c r="L526" i="66"/>
  <c r="K526" i="66"/>
  <c r="J526" i="66"/>
  <c r="M525" i="66"/>
  <c r="L525" i="66"/>
  <c r="K525" i="66"/>
  <c r="J525" i="66"/>
  <c r="M524" i="66"/>
  <c r="L524" i="66"/>
  <c r="K524" i="66"/>
  <c r="J524" i="66"/>
  <c r="M523" i="66"/>
  <c r="L523" i="66"/>
  <c r="K523" i="66"/>
  <c r="J523" i="66"/>
  <c r="M522" i="66"/>
  <c r="L522" i="66"/>
  <c r="K522" i="66"/>
  <c r="J522" i="66"/>
  <c r="M521" i="66"/>
  <c r="L521" i="66"/>
  <c r="K521" i="66"/>
  <c r="J521" i="66"/>
  <c r="M520" i="66"/>
  <c r="L520" i="66"/>
  <c r="K520" i="66"/>
  <c r="J520" i="66"/>
  <c r="M519" i="66"/>
  <c r="L519" i="66"/>
  <c r="K519" i="66"/>
  <c r="J519" i="66"/>
  <c r="M518" i="66"/>
  <c r="L518" i="66"/>
  <c r="K518" i="66"/>
  <c r="J518" i="66"/>
  <c r="M517" i="66"/>
  <c r="L517" i="66"/>
  <c r="K517" i="66"/>
  <c r="J517" i="66"/>
  <c r="M516" i="66"/>
  <c r="L516" i="66"/>
  <c r="K516" i="66"/>
  <c r="J516" i="66"/>
  <c r="M515" i="66"/>
  <c r="L515" i="66"/>
  <c r="K515" i="66"/>
  <c r="J515" i="66"/>
  <c r="M514" i="66"/>
  <c r="L514" i="66"/>
  <c r="K514" i="66"/>
  <c r="J514" i="66"/>
  <c r="M513" i="66"/>
  <c r="L513" i="66"/>
  <c r="K513" i="66"/>
  <c r="J513" i="66"/>
  <c r="M512" i="66"/>
  <c r="L512" i="66"/>
  <c r="K512" i="66"/>
  <c r="J512" i="66"/>
  <c r="M511" i="66"/>
  <c r="L511" i="66"/>
  <c r="K511" i="66"/>
  <c r="J511" i="66"/>
  <c r="M510" i="66"/>
  <c r="L510" i="66"/>
  <c r="K510" i="66"/>
  <c r="J510" i="66"/>
  <c r="M509" i="66"/>
  <c r="L509" i="66"/>
  <c r="K509" i="66"/>
  <c r="J509" i="66"/>
  <c r="M508" i="66"/>
  <c r="L508" i="66"/>
  <c r="K508" i="66"/>
  <c r="J508" i="66"/>
  <c r="M507" i="66"/>
  <c r="L507" i="66"/>
  <c r="K507" i="66"/>
  <c r="J507" i="66"/>
  <c r="M506" i="66"/>
  <c r="L506" i="66"/>
  <c r="K506" i="66"/>
  <c r="J506" i="66"/>
  <c r="M505" i="66"/>
  <c r="L505" i="66"/>
  <c r="K505" i="66"/>
  <c r="J505" i="66"/>
  <c r="M504" i="66"/>
  <c r="L504" i="66"/>
  <c r="K504" i="66"/>
  <c r="J504" i="66"/>
  <c r="M503" i="66"/>
  <c r="L503" i="66"/>
  <c r="K503" i="66"/>
  <c r="J503" i="66"/>
  <c r="M502" i="66"/>
  <c r="L502" i="66"/>
  <c r="K502" i="66"/>
  <c r="J502" i="66"/>
  <c r="M501" i="66"/>
  <c r="L501" i="66"/>
  <c r="K501" i="66"/>
  <c r="J501" i="66"/>
  <c r="M500" i="66"/>
  <c r="L500" i="66"/>
  <c r="K500" i="66"/>
  <c r="J500" i="66"/>
  <c r="M499" i="66"/>
  <c r="L499" i="66"/>
  <c r="K499" i="66"/>
  <c r="J499" i="66"/>
  <c r="M498" i="66"/>
  <c r="L498" i="66"/>
  <c r="K498" i="66"/>
  <c r="J498" i="66"/>
  <c r="M497" i="66"/>
  <c r="L497" i="66"/>
  <c r="K497" i="66"/>
  <c r="J497" i="66"/>
  <c r="M496" i="66"/>
  <c r="L496" i="66"/>
  <c r="K496" i="66"/>
  <c r="J496" i="66"/>
  <c r="M495" i="66"/>
  <c r="L495" i="66"/>
  <c r="K495" i="66"/>
  <c r="J495" i="66"/>
  <c r="M494" i="66"/>
  <c r="L494" i="66"/>
  <c r="K494" i="66"/>
  <c r="J494" i="66"/>
  <c r="M493" i="66"/>
  <c r="L493" i="66"/>
  <c r="K493" i="66"/>
  <c r="J493" i="66"/>
  <c r="M492" i="66"/>
  <c r="L492" i="66"/>
  <c r="K492" i="66"/>
  <c r="J492" i="66"/>
  <c r="M491" i="66"/>
  <c r="L491" i="66"/>
  <c r="K491" i="66"/>
  <c r="J491" i="66"/>
  <c r="M490" i="66"/>
  <c r="L490" i="66"/>
  <c r="K490" i="66"/>
  <c r="J490" i="66"/>
  <c r="M489" i="66"/>
  <c r="L489" i="66"/>
  <c r="K489" i="66"/>
  <c r="J489" i="66"/>
  <c r="M488" i="66"/>
  <c r="L488" i="66"/>
  <c r="K488" i="66"/>
  <c r="J488" i="66"/>
  <c r="M487" i="66"/>
  <c r="L487" i="66"/>
  <c r="K487" i="66"/>
  <c r="J487" i="66"/>
  <c r="M486" i="66"/>
  <c r="L486" i="66"/>
  <c r="K486" i="66"/>
  <c r="J486" i="66"/>
  <c r="M485" i="66"/>
  <c r="L485" i="66"/>
  <c r="K485" i="66"/>
  <c r="J485" i="66"/>
  <c r="M484" i="66"/>
  <c r="L484" i="66"/>
  <c r="K484" i="66"/>
  <c r="J484" i="66"/>
  <c r="M483" i="66"/>
  <c r="L483" i="66"/>
  <c r="K483" i="66"/>
  <c r="J483" i="66"/>
  <c r="M482" i="66"/>
  <c r="L482" i="66"/>
  <c r="K482" i="66"/>
  <c r="J482" i="66"/>
  <c r="M481" i="66"/>
  <c r="L481" i="66"/>
  <c r="K481" i="66"/>
  <c r="J481" i="66"/>
  <c r="M480" i="66"/>
  <c r="L480" i="66"/>
  <c r="K480" i="66"/>
  <c r="J480" i="66"/>
  <c r="M479" i="66"/>
  <c r="L479" i="66"/>
  <c r="K479" i="66"/>
  <c r="J479" i="66"/>
  <c r="M478" i="66"/>
  <c r="L478" i="66"/>
  <c r="K478" i="66"/>
  <c r="J478" i="66"/>
  <c r="M477" i="66"/>
  <c r="L477" i="66"/>
  <c r="K477" i="66"/>
  <c r="J477" i="66"/>
  <c r="M476" i="66"/>
  <c r="L476" i="66"/>
  <c r="K476" i="66"/>
  <c r="J476" i="66"/>
  <c r="M475" i="66"/>
  <c r="L475" i="66"/>
  <c r="K475" i="66"/>
  <c r="J475" i="66"/>
  <c r="M474" i="66"/>
  <c r="L474" i="66"/>
  <c r="K474" i="66"/>
  <c r="J474" i="66"/>
  <c r="M473" i="66"/>
  <c r="L473" i="66"/>
  <c r="K473" i="66"/>
  <c r="J473" i="66"/>
  <c r="M472" i="66"/>
  <c r="L472" i="66"/>
  <c r="K472" i="66"/>
  <c r="J472" i="66"/>
  <c r="M471" i="66"/>
  <c r="L471" i="66"/>
  <c r="K471" i="66"/>
  <c r="J471" i="66"/>
  <c r="M470" i="66"/>
  <c r="L470" i="66"/>
  <c r="K470" i="66"/>
  <c r="J470" i="66"/>
  <c r="M469" i="66"/>
  <c r="L469" i="66"/>
  <c r="K469" i="66"/>
  <c r="J469" i="66"/>
  <c r="M468" i="66"/>
  <c r="L468" i="66"/>
  <c r="K468" i="66"/>
  <c r="J468" i="66"/>
  <c r="M467" i="66"/>
  <c r="L467" i="66"/>
  <c r="K467" i="66"/>
  <c r="J467" i="66"/>
  <c r="M466" i="66"/>
  <c r="L466" i="66"/>
  <c r="K466" i="66"/>
  <c r="J466" i="66"/>
  <c r="M465" i="66"/>
  <c r="L465" i="66"/>
  <c r="K465" i="66"/>
  <c r="J465" i="66"/>
  <c r="M464" i="66"/>
  <c r="L464" i="66"/>
  <c r="K464" i="66"/>
  <c r="J464" i="66"/>
  <c r="M463" i="66"/>
  <c r="L463" i="66"/>
  <c r="K463" i="66"/>
  <c r="J463" i="66"/>
  <c r="M462" i="66"/>
  <c r="L462" i="66"/>
  <c r="K462" i="66"/>
  <c r="J462" i="66"/>
  <c r="M461" i="66"/>
  <c r="L461" i="66"/>
  <c r="K461" i="66"/>
  <c r="J461" i="66"/>
  <c r="M460" i="66"/>
  <c r="L460" i="66"/>
  <c r="K460" i="66"/>
  <c r="J460" i="66"/>
  <c r="M459" i="66"/>
  <c r="L459" i="66"/>
  <c r="K459" i="66"/>
  <c r="J459" i="66"/>
  <c r="M458" i="66"/>
  <c r="L458" i="66"/>
  <c r="K458" i="66"/>
  <c r="J458" i="66"/>
  <c r="M457" i="66"/>
  <c r="L457" i="66"/>
  <c r="K457" i="66"/>
  <c r="J457" i="66"/>
  <c r="M456" i="66"/>
  <c r="L456" i="66"/>
  <c r="K456" i="66"/>
  <c r="J456" i="66"/>
  <c r="M455" i="66"/>
  <c r="L455" i="66"/>
  <c r="K455" i="66"/>
  <c r="J455" i="66"/>
  <c r="M454" i="66"/>
  <c r="L454" i="66"/>
  <c r="K454" i="66"/>
  <c r="J454" i="66"/>
  <c r="M453" i="66"/>
  <c r="L453" i="66"/>
  <c r="K453" i="66"/>
  <c r="J453" i="66"/>
  <c r="M452" i="66"/>
  <c r="L452" i="66"/>
  <c r="K452" i="66"/>
  <c r="J452" i="66"/>
  <c r="M451" i="66"/>
  <c r="L451" i="66"/>
  <c r="K451" i="66"/>
  <c r="J451" i="66"/>
  <c r="M450" i="66"/>
  <c r="L450" i="66"/>
  <c r="K450" i="66"/>
  <c r="J450" i="66"/>
  <c r="M449" i="66"/>
  <c r="L449" i="66"/>
  <c r="K449" i="66"/>
  <c r="J449" i="66"/>
  <c r="M448" i="66"/>
  <c r="L448" i="66"/>
  <c r="K448" i="66"/>
  <c r="J448" i="66"/>
  <c r="M447" i="66"/>
  <c r="L447" i="66"/>
  <c r="K447" i="66"/>
  <c r="J447" i="66"/>
  <c r="M446" i="66"/>
  <c r="L446" i="66"/>
  <c r="K446" i="66"/>
  <c r="J446" i="66"/>
  <c r="M445" i="66"/>
  <c r="L445" i="66"/>
  <c r="K445" i="66"/>
  <c r="J445" i="66"/>
  <c r="M444" i="66"/>
  <c r="L444" i="66"/>
  <c r="K444" i="66"/>
  <c r="J444" i="66"/>
  <c r="M443" i="66"/>
  <c r="L443" i="66"/>
  <c r="K443" i="66"/>
  <c r="J443" i="66"/>
  <c r="M442" i="66"/>
  <c r="L442" i="66"/>
  <c r="K442" i="66"/>
  <c r="J442" i="66"/>
  <c r="M441" i="66"/>
  <c r="L441" i="66"/>
  <c r="K441" i="66"/>
  <c r="J441" i="66"/>
  <c r="M440" i="66"/>
  <c r="L440" i="66"/>
  <c r="K440" i="66"/>
  <c r="J440" i="66"/>
  <c r="M439" i="66"/>
  <c r="L439" i="66"/>
  <c r="K439" i="66"/>
  <c r="J439" i="66"/>
  <c r="M438" i="66"/>
  <c r="L438" i="66"/>
  <c r="K438" i="66"/>
  <c r="J438" i="66"/>
  <c r="M437" i="66"/>
  <c r="L437" i="66"/>
  <c r="K437" i="66"/>
  <c r="J437" i="66"/>
  <c r="M436" i="66"/>
  <c r="L436" i="66"/>
  <c r="K436" i="66"/>
  <c r="J436" i="66"/>
  <c r="M435" i="66"/>
  <c r="L435" i="66"/>
  <c r="K435" i="66"/>
  <c r="J435" i="66"/>
  <c r="M434" i="66"/>
  <c r="L434" i="66"/>
  <c r="K434" i="66"/>
  <c r="J434" i="66"/>
  <c r="M433" i="66"/>
  <c r="L433" i="66"/>
  <c r="K433" i="66"/>
  <c r="J433" i="66"/>
  <c r="M432" i="66"/>
  <c r="L432" i="66"/>
  <c r="K432" i="66"/>
  <c r="J432" i="66"/>
  <c r="M431" i="66"/>
  <c r="L431" i="66"/>
  <c r="K431" i="66"/>
  <c r="J431" i="66"/>
  <c r="M430" i="66"/>
  <c r="L430" i="66"/>
  <c r="K430" i="66"/>
  <c r="J430" i="66"/>
  <c r="M429" i="66"/>
  <c r="L429" i="66"/>
  <c r="K429" i="66"/>
  <c r="J429" i="66"/>
  <c r="M428" i="66"/>
  <c r="L428" i="66"/>
  <c r="K428" i="66"/>
  <c r="J428" i="66"/>
  <c r="M427" i="66"/>
  <c r="L427" i="66"/>
  <c r="K427" i="66"/>
  <c r="J427" i="66"/>
  <c r="M426" i="66"/>
  <c r="L426" i="66"/>
  <c r="K426" i="66"/>
  <c r="J426" i="66"/>
  <c r="M425" i="66"/>
  <c r="L425" i="66"/>
  <c r="K425" i="66"/>
  <c r="J425" i="66"/>
  <c r="M424" i="66"/>
  <c r="L424" i="66"/>
  <c r="K424" i="66"/>
  <c r="J424" i="66"/>
  <c r="M423" i="66"/>
  <c r="L423" i="66"/>
  <c r="K423" i="66"/>
  <c r="J423" i="66"/>
  <c r="M422" i="66"/>
  <c r="L422" i="66"/>
  <c r="K422" i="66"/>
  <c r="J422" i="66"/>
  <c r="M421" i="66"/>
  <c r="L421" i="66"/>
  <c r="K421" i="66"/>
  <c r="J421" i="66"/>
  <c r="M420" i="66"/>
  <c r="L420" i="66"/>
  <c r="K420" i="66"/>
  <c r="J420" i="66"/>
  <c r="M419" i="66"/>
  <c r="L419" i="66"/>
  <c r="K419" i="66"/>
  <c r="J419" i="66"/>
  <c r="M418" i="66"/>
  <c r="L418" i="66"/>
  <c r="K418" i="66"/>
  <c r="J418" i="66"/>
  <c r="M417" i="66"/>
  <c r="L417" i="66"/>
  <c r="K417" i="66"/>
  <c r="J417" i="66"/>
  <c r="M416" i="66"/>
  <c r="L416" i="66"/>
  <c r="K416" i="66"/>
  <c r="J416" i="66"/>
  <c r="M415" i="66"/>
  <c r="L415" i="66"/>
  <c r="K415" i="66"/>
  <c r="J415" i="66"/>
  <c r="M414" i="66"/>
  <c r="L414" i="66"/>
  <c r="K414" i="66"/>
  <c r="J414" i="66"/>
  <c r="M413" i="66"/>
  <c r="L413" i="66"/>
  <c r="K413" i="66"/>
  <c r="J413" i="66"/>
  <c r="M412" i="66"/>
  <c r="L412" i="66"/>
  <c r="K412" i="66"/>
  <c r="J412" i="66"/>
  <c r="M411" i="66"/>
  <c r="L411" i="66"/>
  <c r="K411" i="66"/>
  <c r="J411" i="66"/>
  <c r="M410" i="66"/>
  <c r="L410" i="66"/>
  <c r="K410" i="66"/>
  <c r="J410" i="66"/>
  <c r="M409" i="66"/>
  <c r="L409" i="66"/>
  <c r="K409" i="66"/>
  <c r="J409" i="66"/>
  <c r="M408" i="66"/>
  <c r="L408" i="66"/>
  <c r="K408" i="66"/>
  <c r="J408" i="66"/>
  <c r="M407" i="66"/>
  <c r="L407" i="66"/>
  <c r="K407" i="66"/>
  <c r="J407" i="66"/>
  <c r="M406" i="66"/>
  <c r="L406" i="66"/>
  <c r="K406" i="66"/>
  <c r="J406" i="66"/>
  <c r="M405" i="66"/>
  <c r="L405" i="66"/>
  <c r="K405" i="66"/>
  <c r="J405" i="66"/>
  <c r="M404" i="66"/>
  <c r="L404" i="66"/>
  <c r="K404" i="66"/>
  <c r="J404" i="66"/>
  <c r="M403" i="66"/>
  <c r="L403" i="66"/>
  <c r="K403" i="66"/>
  <c r="J403" i="66"/>
  <c r="M402" i="66"/>
  <c r="L402" i="66"/>
  <c r="K402" i="66"/>
  <c r="J402" i="66"/>
  <c r="M401" i="66"/>
  <c r="L401" i="66"/>
  <c r="K401" i="66"/>
  <c r="J401" i="66"/>
  <c r="M400" i="66"/>
  <c r="L400" i="66"/>
  <c r="K400" i="66"/>
  <c r="J400" i="66"/>
  <c r="M399" i="66"/>
  <c r="L399" i="66"/>
  <c r="K399" i="66"/>
  <c r="J399" i="66"/>
  <c r="M398" i="66"/>
  <c r="L398" i="66"/>
  <c r="K398" i="66"/>
  <c r="J398" i="66"/>
  <c r="M397" i="66"/>
  <c r="L397" i="66"/>
  <c r="K397" i="66"/>
  <c r="J397" i="66"/>
  <c r="M396" i="66"/>
  <c r="L396" i="66"/>
  <c r="K396" i="66"/>
  <c r="J396" i="66"/>
  <c r="M395" i="66"/>
  <c r="L395" i="66"/>
  <c r="K395" i="66"/>
  <c r="J395" i="66"/>
  <c r="M394" i="66"/>
  <c r="L394" i="66"/>
  <c r="K394" i="66"/>
  <c r="J394" i="66"/>
  <c r="M393" i="66"/>
  <c r="L393" i="66"/>
  <c r="K393" i="66"/>
  <c r="J393" i="66"/>
  <c r="M392" i="66"/>
  <c r="L392" i="66"/>
  <c r="K392" i="66"/>
  <c r="J392" i="66"/>
  <c r="M391" i="66"/>
  <c r="L391" i="66"/>
  <c r="K391" i="66"/>
  <c r="J391" i="66"/>
  <c r="M390" i="66"/>
  <c r="L390" i="66"/>
  <c r="K390" i="66"/>
  <c r="J390" i="66"/>
  <c r="M389" i="66"/>
  <c r="L389" i="66"/>
  <c r="K389" i="66"/>
  <c r="J389" i="66"/>
  <c r="M388" i="66"/>
  <c r="L388" i="66"/>
  <c r="K388" i="66"/>
  <c r="J388" i="66"/>
  <c r="M387" i="66"/>
  <c r="L387" i="66"/>
  <c r="K387" i="66"/>
  <c r="J387" i="66"/>
  <c r="M386" i="66"/>
  <c r="L386" i="66"/>
  <c r="K386" i="66"/>
  <c r="J386" i="66"/>
  <c r="M385" i="66"/>
  <c r="L385" i="66"/>
  <c r="K385" i="66"/>
  <c r="J385" i="66"/>
  <c r="M384" i="66"/>
  <c r="L384" i="66"/>
  <c r="K384" i="66"/>
  <c r="J384" i="66"/>
  <c r="M383" i="66"/>
  <c r="L383" i="66"/>
  <c r="K383" i="66"/>
  <c r="J383" i="66"/>
  <c r="M382" i="66"/>
  <c r="L382" i="66"/>
  <c r="K382" i="66"/>
  <c r="J382" i="66"/>
  <c r="M381" i="66"/>
  <c r="L381" i="66"/>
  <c r="K381" i="66"/>
  <c r="J381" i="66"/>
  <c r="M380" i="66"/>
  <c r="L380" i="66"/>
  <c r="K380" i="66"/>
  <c r="J380" i="66"/>
  <c r="M379" i="66"/>
  <c r="L379" i="66"/>
  <c r="K379" i="66"/>
  <c r="J379" i="66"/>
  <c r="M378" i="66"/>
  <c r="L378" i="66"/>
  <c r="K378" i="66"/>
  <c r="J378" i="66"/>
  <c r="M377" i="66"/>
  <c r="L377" i="66"/>
  <c r="K377" i="66"/>
  <c r="J377" i="66"/>
  <c r="M376" i="66"/>
  <c r="L376" i="66"/>
  <c r="K376" i="66"/>
  <c r="J376" i="66"/>
  <c r="M375" i="66"/>
  <c r="L375" i="66"/>
  <c r="K375" i="66"/>
  <c r="J375" i="66"/>
  <c r="M374" i="66"/>
  <c r="L374" i="66"/>
  <c r="K374" i="66"/>
  <c r="J374" i="66"/>
  <c r="M373" i="66"/>
  <c r="L373" i="66"/>
  <c r="K373" i="66"/>
  <c r="J373" i="66"/>
  <c r="M372" i="66"/>
  <c r="L372" i="66"/>
  <c r="K372" i="66"/>
  <c r="J372" i="66"/>
  <c r="M371" i="66"/>
  <c r="L371" i="66"/>
  <c r="K371" i="66"/>
  <c r="J371" i="66"/>
  <c r="M370" i="66"/>
  <c r="L370" i="66"/>
  <c r="K370" i="66"/>
  <c r="J370" i="66"/>
  <c r="M369" i="66"/>
  <c r="L369" i="66"/>
  <c r="K369" i="66"/>
  <c r="J369" i="66"/>
  <c r="M368" i="66"/>
  <c r="L368" i="66"/>
  <c r="K368" i="66"/>
  <c r="J368" i="66"/>
  <c r="M367" i="66"/>
  <c r="L367" i="66"/>
  <c r="K367" i="66"/>
  <c r="J367" i="66"/>
  <c r="M366" i="66"/>
  <c r="L366" i="66"/>
  <c r="K366" i="66"/>
  <c r="J366" i="66"/>
  <c r="M365" i="66"/>
  <c r="L365" i="66"/>
  <c r="K365" i="66"/>
  <c r="J365" i="66"/>
  <c r="M364" i="66"/>
  <c r="L364" i="66"/>
  <c r="K364" i="66"/>
  <c r="J364" i="66"/>
  <c r="M363" i="66"/>
  <c r="L363" i="66"/>
  <c r="K363" i="66"/>
  <c r="J363" i="66"/>
  <c r="M362" i="66"/>
  <c r="L362" i="66"/>
  <c r="K362" i="66"/>
  <c r="J362" i="66"/>
  <c r="M361" i="66"/>
  <c r="L361" i="66"/>
  <c r="K361" i="66"/>
  <c r="J361" i="66"/>
  <c r="M360" i="66"/>
  <c r="L360" i="66"/>
  <c r="K360" i="66"/>
  <c r="J360" i="66"/>
  <c r="M359" i="66"/>
  <c r="L359" i="66"/>
  <c r="K359" i="66"/>
  <c r="J359" i="66"/>
  <c r="M358" i="66"/>
  <c r="L358" i="66"/>
  <c r="K358" i="66"/>
  <c r="J358" i="66"/>
  <c r="M357" i="66"/>
  <c r="L357" i="66"/>
  <c r="K357" i="66"/>
  <c r="J357" i="66"/>
  <c r="M356" i="66"/>
  <c r="L356" i="66"/>
  <c r="K356" i="66"/>
  <c r="J356" i="66"/>
  <c r="M355" i="66"/>
  <c r="L355" i="66"/>
  <c r="K355" i="66"/>
  <c r="J355" i="66"/>
  <c r="M354" i="66"/>
  <c r="L354" i="66"/>
  <c r="K354" i="66"/>
  <c r="J354" i="66"/>
  <c r="M353" i="66"/>
  <c r="L353" i="66"/>
  <c r="K353" i="66"/>
  <c r="J353" i="66"/>
  <c r="M352" i="66"/>
  <c r="L352" i="66"/>
  <c r="K352" i="66"/>
  <c r="J352" i="66"/>
  <c r="M351" i="66"/>
  <c r="L351" i="66"/>
  <c r="K351" i="66"/>
  <c r="J351" i="66"/>
  <c r="M350" i="66"/>
  <c r="L350" i="66"/>
  <c r="K350" i="66"/>
  <c r="J350" i="66"/>
  <c r="M349" i="66"/>
  <c r="L349" i="66"/>
  <c r="K349" i="66"/>
  <c r="J349" i="66"/>
  <c r="M348" i="66"/>
  <c r="L348" i="66"/>
  <c r="K348" i="66"/>
  <c r="J348" i="66"/>
  <c r="M347" i="66"/>
  <c r="L347" i="66"/>
  <c r="K347" i="66"/>
  <c r="J347" i="66"/>
  <c r="M346" i="66"/>
  <c r="L346" i="66"/>
  <c r="K346" i="66"/>
  <c r="J346" i="66"/>
  <c r="M345" i="66"/>
  <c r="L345" i="66"/>
  <c r="K345" i="66"/>
  <c r="J345" i="66"/>
  <c r="M344" i="66"/>
  <c r="L344" i="66"/>
  <c r="K344" i="66"/>
  <c r="J344" i="66"/>
  <c r="M343" i="66"/>
  <c r="L343" i="66"/>
  <c r="K343" i="66"/>
  <c r="J343" i="66"/>
  <c r="M342" i="66"/>
  <c r="L342" i="66"/>
  <c r="K342" i="66"/>
  <c r="J342" i="66"/>
  <c r="M341" i="66"/>
  <c r="L341" i="66"/>
  <c r="K341" i="66"/>
  <c r="J341" i="66"/>
  <c r="M340" i="66"/>
  <c r="L340" i="66"/>
  <c r="K340" i="66"/>
  <c r="J340" i="66"/>
  <c r="M339" i="66"/>
  <c r="L339" i="66"/>
  <c r="K339" i="66"/>
  <c r="J339" i="66"/>
  <c r="M338" i="66"/>
  <c r="L338" i="66"/>
  <c r="K338" i="66"/>
  <c r="J338" i="66"/>
  <c r="M337" i="66"/>
  <c r="L337" i="66"/>
  <c r="K337" i="66"/>
  <c r="J337" i="66"/>
  <c r="M336" i="66"/>
  <c r="L336" i="66"/>
  <c r="K336" i="66"/>
  <c r="J336" i="66"/>
  <c r="M335" i="66"/>
  <c r="L335" i="66"/>
  <c r="K335" i="66"/>
  <c r="J335" i="66"/>
  <c r="M334" i="66"/>
  <c r="L334" i="66"/>
  <c r="K334" i="66"/>
  <c r="J334" i="66"/>
  <c r="M333" i="66"/>
  <c r="L333" i="66"/>
  <c r="K333" i="66"/>
  <c r="J333" i="66"/>
  <c r="M332" i="66"/>
  <c r="L332" i="66"/>
  <c r="K332" i="66"/>
  <c r="J332" i="66"/>
  <c r="M331" i="66"/>
  <c r="L331" i="66"/>
  <c r="K331" i="66"/>
  <c r="J331" i="66"/>
  <c r="M330" i="66"/>
  <c r="L330" i="66"/>
  <c r="K330" i="66"/>
  <c r="J330" i="66"/>
  <c r="M329" i="66"/>
  <c r="L329" i="66"/>
  <c r="K329" i="66"/>
  <c r="J329" i="66"/>
  <c r="M328" i="66"/>
  <c r="L328" i="66"/>
  <c r="K328" i="66"/>
  <c r="J328" i="66"/>
  <c r="M327" i="66"/>
  <c r="L327" i="66"/>
  <c r="K327" i="66"/>
  <c r="J327" i="66"/>
  <c r="M326" i="66"/>
  <c r="L326" i="66"/>
  <c r="K326" i="66"/>
  <c r="J326" i="66"/>
  <c r="M325" i="66"/>
  <c r="L325" i="66"/>
  <c r="K325" i="66"/>
  <c r="J325" i="66"/>
  <c r="M324" i="66"/>
  <c r="L324" i="66"/>
  <c r="K324" i="66"/>
  <c r="J324" i="66"/>
  <c r="M323" i="66"/>
  <c r="L323" i="66"/>
  <c r="K323" i="66"/>
  <c r="J323" i="66"/>
  <c r="M322" i="66"/>
  <c r="L322" i="66"/>
  <c r="K322" i="66"/>
  <c r="J322" i="66"/>
  <c r="M321" i="66"/>
  <c r="L321" i="66"/>
  <c r="K321" i="66"/>
  <c r="J321" i="66"/>
  <c r="M320" i="66"/>
  <c r="L320" i="66"/>
  <c r="K320" i="66"/>
  <c r="J320" i="66"/>
  <c r="M319" i="66"/>
  <c r="L319" i="66"/>
  <c r="K319" i="66"/>
  <c r="J319" i="66"/>
  <c r="M318" i="66"/>
  <c r="L318" i="66"/>
  <c r="K318" i="66"/>
  <c r="J318" i="66"/>
  <c r="M317" i="66"/>
  <c r="L317" i="66"/>
  <c r="K317" i="66"/>
  <c r="J317" i="66"/>
  <c r="M316" i="66"/>
  <c r="L316" i="66"/>
  <c r="K316" i="66"/>
  <c r="J316" i="66"/>
  <c r="M315" i="66"/>
  <c r="L315" i="66"/>
  <c r="K315" i="66"/>
  <c r="J315" i="66"/>
  <c r="M314" i="66"/>
  <c r="L314" i="66"/>
  <c r="K314" i="66"/>
  <c r="J314" i="66"/>
  <c r="M313" i="66"/>
  <c r="L313" i="66"/>
  <c r="K313" i="66"/>
  <c r="J313" i="66"/>
  <c r="M312" i="66"/>
  <c r="L312" i="66"/>
  <c r="K312" i="66"/>
  <c r="J312" i="66"/>
  <c r="M311" i="66"/>
  <c r="L311" i="66"/>
  <c r="K311" i="66"/>
  <c r="J311" i="66"/>
  <c r="M310" i="66"/>
  <c r="L310" i="66"/>
  <c r="K310" i="66"/>
  <c r="J310" i="66"/>
  <c r="M309" i="66"/>
  <c r="L309" i="66"/>
  <c r="K309" i="66"/>
  <c r="J309" i="66"/>
  <c r="M308" i="66"/>
  <c r="L308" i="66"/>
  <c r="K308" i="66"/>
  <c r="J308" i="66"/>
  <c r="M307" i="66"/>
  <c r="L307" i="66"/>
  <c r="K307" i="66"/>
  <c r="J307" i="66"/>
  <c r="M306" i="66"/>
  <c r="L306" i="66"/>
  <c r="K306" i="66"/>
  <c r="J306" i="66"/>
  <c r="M305" i="66"/>
  <c r="L305" i="66"/>
  <c r="K305" i="66"/>
  <c r="J305" i="66"/>
  <c r="M304" i="66"/>
  <c r="L304" i="66"/>
  <c r="K304" i="66"/>
  <c r="J304" i="66"/>
  <c r="M303" i="66"/>
  <c r="L303" i="66"/>
  <c r="K303" i="66"/>
  <c r="J303" i="66"/>
  <c r="M302" i="66"/>
  <c r="L302" i="66"/>
  <c r="K302" i="66"/>
  <c r="J302" i="66"/>
  <c r="M301" i="66"/>
  <c r="L301" i="66"/>
  <c r="K301" i="66"/>
  <c r="J301" i="66"/>
  <c r="M300" i="66"/>
  <c r="L300" i="66"/>
  <c r="K300" i="66"/>
  <c r="J300" i="66"/>
  <c r="M299" i="66"/>
  <c r="L299" i="66"/>
  <c r="K299" i="66"/>
  <c r="J299" i="66"/>
  <c r="M298" i="66"/>
  <c r="L298" i="66"/>
  <c r="K298" i="66"/>
  <c r="J298" i="66"/>
  <c r="M297" i="66"/>
  <c r="L297" i="66"/>
  <c r="K297" i="66"/>
  <c r="J297" i="66"/>
  <c r="M296" i="66"/>
  <c r="L296" i="66"/>
  <c r="K296" i="66"/>
  <c r="J296" i="66"/>
  <c r="M295" i="66"/>
  <c r="L295" i="66"/>
  <c r="K295" i="66"/>
  <c r="J295" i="66"/>
  <c r="M294" i="66"/>
  <c r="L294" i="66"/>
  <c r="K294" i="66"/>
  <c r="J294" i="66"/>
  <c r="M293" i="66"/>
  <c r="L293" i="66"/>
  <c r="K293" i="66"/>
  <c r="J293" i="66"/>
  <c r="M292" i="66"/>
  <c r="L292" i="66"/>
  <c r="K292" i="66"/>
  <c r="J292" i="66"/>
  <c r="M291" i="66"/>
  <c r="L291" i="66"/>
  <c r="K291" i="66"/>
  <c r="J291" i="66"/>
  <c r="M290" i="66"/>
  <c r="L290" i="66"/>
  <c r="K290" i="66"/>
  <c r="J290" i="66"/>
  <c r="M289" i="66"/>
  <c r="L289" i="66"/>
  <c r="K289" i="66"/>
  <c r="J289" i="66"/>
  <c r="M288" i="66"/>
  <c r="L288" i="66"/>
  <c r="K288" i="66"/>
  <c r="J288" i="66"/>
  <c r="M287" i="66"/>
  <c r="L287" i="66"/>
  <c r="K287" i="66"/>
  <c r="J287" i="66"/>
  <c r="M286" i="66"/>
  <c r="L286" i="66"/>
  <c r="K286" i="66"/>
  <c r="J286" i="66"/>
  <c r="M285" i="66"/>
  <c r="L285" i="66"/>
  <c r="K285" i="66"/>
  <c r="J285" i="66"/>
  <c r="M284" i="66"/>
  <c r="L284" i="66"/>
  <c r="K284" i="66"/>
  <c r="J284" i="66"/>
  <c r="M283" i="66"/>
  <c r="L283" i="66"/>
  <c r="K283" i="66"/>
  <c r="J283" i="66"/>
  <c r="M282" i="66"/>
  <c r="L282" i="66"/>
  <c r="K282" i="66"/>
  <c r="J282" i="66"/>
  <c r="M281" i="66"/>
  <c r="L281" i="66"/>
  <c r="K281" i="66"/>
  <c r="J281" i="66"/>
  <c r="M280" i="66"/>
  <c r="L280" i="66"/>
  <c r="K280" i="66"/>
  <c r="J280" i="66"/>
  <c r="M279" i="66"/>
  <c r="L279" i="66"/>
  <c r="K279" i="66"/>
  <c r="J279" i="66"/>
  <c r="M278" i="66"/>
  <c r="L278" i="66"/>
  <c r="K278" i="66"/>
  <c r="J278" i="66"/>
  <c r="M277" i="66"/>
  <c r="L277" i="66"/>
  <c r="K277" i="66"/>
  <c r="J277" i="66"/>
  <c r="M276" i="66"/>
  <c r="L276" i="66"/>
  <c r="K276" i="66"/>
  <c r="J276" i="66"/>
  <c r="M275" i="66"/>
  <c r="L275" i="66"/>
  <c r="K275" i="66"/>
  <c r="J275" i="66"/>
  <c r="M274" i="66"/>
  <c r="L274" i="66"/>
  <c r="K274" i="66"/>
  <c r="J274" i="66"/>
  <c r="M273" i="66"/>
  <c r="L273" i="66"/>
  <c r="K273" i="66"/>
  <c r="J273" i="66"/>
  <c r="M272" i="66"/>
  <c r="L272" i="66"/>
  <c r="K272" i="66"/>
  <c r="J272" i="66"/>
  <c r="M271" i="66"/>
  <c r="L271" i="66"/>
  <c r="K271" i="66"/>
  <c r="J271" i="66"/>
  <c r="M270" i="66"/>
  <c r="L270" i="66"/>
  <c r="K270" i="66"/>
  <c r="J270" i="66"/>
  <c r="M269" i="66"/>
  <c r="L269" i="66"/>
  <c r="K269" i="66"/>
  <c r="J269" i="66"/>
  <c r="M268" i="66"/>
  <c r="L268" i="66"/>
  <c r="K268" i="66"/>
  <c r="J268" i="66"/>
  <c r="M267" i="66"/>
  <c r="L267" i="66"/>
  <c r="K267" i="66"/>
  <c r="J267" i="66"/>
  <c r="M266" i="66"/>
  <c r="L266" i="66"/>
  <c r="K266" i="66"/>
  <c r="J266" i="66"/>
  <c r="M265" i="66"/>
  <c r="L265" i="66"/>
  <c r="K265" i="66"/>
  <c r="J265" i="66"/>
  <c r="M264" i="66"/>
  <c r="L264" i="66"/>
  <c r="K264" i="66"/>
  <c r="J264" i="66"/>
  <c r="M263" i="66"/>
  <c r="L263" i="66"/>
  <c r="K263" i="66"/>
  <c r="J263" i="66"/>
  <c r="M262" i="66"/>
  <c r="L262" i="66"/>
  <c r="K262" i="66"/>
  <c r="J262" i="66"/>
  <c r="M261" i="66"/>
  <c r="L261" i="66"/>
  <c r="K261" i="66"/>
  <c r="J261" i="66"/>
  <c r="M260" i="66"/>
  <c r="L260" i="66"/>
  <c r="K260" i="66"/>
  <c r="J260" i="66"/>
  <c r="M259" i="66"/>
  <c r="L259" i="66"/>
  <c r="K259" i="66"/>
  <c r="J259" i="66"/>
  <c r="M258" i="66"/>
  <c r="L258" i="66"/>
  <c r="K258" i="66"/>
  <c r="J258" i="66"/>
  <c r="M257" i="66"/>
  <c r="L257" i="66"/>
  <c r="K257" i="66"/>
  <c r="J257" i="66"/>
  <c r="M256" i="66"/>
  <c r="L256" i="66"/>
  <c r="K256" i="66"/>
  <c r="J256" i="66"/>
  <c r="M255" i="66"/>
  <c r="L255" i="66"/>
  <c r="K255" i="66"/>
  <c r="J255" i="66"/>
  <c r="M254" i="66"/>
  <c r="L254" i="66"/>
  <c r="K254" i="66"/>
  <c r="J254" i="66"/>
  <c r="M253" i="66"/>
  <c r="L253" i="66"/>
  <c r="K253" i="66"/>
  <c r="J253" i="66"/>
  <c r="M252" i="66"/>
  <c r="L252" i="66"/>
  <c r="K252" i="66"/>
  <c r="J252" i="66"/>
  <c r="M251" i="66"/>
  <c r="L251" i="66"/>
  <c r="K251" i="66"/>
  <c r="J251" i="66"/>
  <c r="M250" i="66"/>
  <c r="L250" i="66"/>
  <c r="K250" i="66"/>
  <c r="J250" i="66"/>
  <c r="M249" i="66"/>
  <c r="L249" i="66"/>
  <c r="K249" i="66"/>
  <c r="J249" i="66"/>
  <c r="M248" i="66"/>
  <c r="L248" i="66"/>
  <c r="K248" i="66"/>
  <c r="J248" i="66"/>
  <c r="M247" i="66"/>
  <c r="L247" i="66"/>
  <c r="K247" i="66"/>
  <c r="J247" i="66"/>
  <c r="M246" i="66"/>
  <c r="L246" i="66"/>
  <c r="K246" i="66"/>
  <c r="J246" i="66"/>
  <c r="M245" i="66"/>
  <c r="L245" i="66"/>
  <c r="K245" i="66"/>
  <c r="J245" i="66"/>
  <c r="M244" i="66"/>
  <c r="L244" i="66"/>
  <c r="K244" i="66"/>
  <c r="J244" i="66"/>
  <c r="M243" i="66"/>
  <c r="L243" i="66"/>
  <c r="K243" i="66"/>
  <c r="J243" i="66"/>
  <c r="M242" i="66"/>
  <c r="L242" i="66"/>
  <c r="K242" i="66"/>
  <c r="J242" i="66"/>
  <c r="M241" i="66"/>
  <c r="L241" i="66"/>
  <c r="K241" i="66"/>
  <c r="J241" i="66"/>
  <c r="M240" i="66"/>
  <c r="L240" i="66"/>
  <c r="K240" i="66"/>
  <c r="J240" i="66"/>
  <c r="M239" i="66"/>
  <c r="L239" i="66"/>
  <c r="K239" i="66"/>
  <c r="J239" i="66"/>
  <c r="M238" i="66"/>
  <c r="L238" i="66"/>
  <c r="K238" i="66"/>
  <c r="J238" i="66"/>
  <c r="M237" i="66"/>
  <c r="L237" i="66"/>
  <c r="K237" i="66"/>
  <c r="J237" i="66"/>
  <c r="M236" i="66"/>
  <c r="L236" i="66"/>
  <c r="K236" i="66"/>
  <c r="J236" i="66"/>
  <c r="M235" i="66"/>
  <c r="L235" i="66"/>
  <c r="K235" i="66"/>
  <c r="J235" i="66"/>
  <c r="M234" i="66"/>
  <c r="L234" i="66"/>
  <c r="K234" i="66"/>
  <c r="J234" i="66"/>
  <c r="M233" i="66"/>
  <c r="L233" i="66"/>
  <c r="K233" i="66"/>
  <c r="J233" i="66"/>
  <c r="M232" i="66"/>
  <c r="L232" i="66"/>
  <c r="K232" i="66"/>
  <c r="J232" i="66"/>
  <c r="M231" i="66"/>
  <c r="L231" i="66"/>
  <c r="K231" i="66"/>
  <c r="J231" i="66"/>
  <c r="M230" i="66"/>
  <c r="L230" i="66"/>
  <c r="K230" i="66"/>
  <c r="J230" i="66"/>
  <c r="M229" i="66"/>
  <c r="L229" i="66"/>
  <c r="K229" i="66"/>
  <c r="J229" i="66"/>
  <c r="M228" i="66"/>
  <c r="L228" i="66"/>
  <c r="K228" i="66"/>
  <c r="J228" i="66"/>
  <c r="M227" i="66"/>
  <c r="L227" i="66"/>
  <c r="K227" i="66"/>
  <c r="J227" i="66"/>
  <c r="M226" i="66"/>
  <c r="L226" i="66"/>
  <c r="K226" i="66"/>
  <c r="J226" i="66"/>
  <c r="M225" i="66"/>
  <c r="L225" i="66"/>
  <c r="K225" i="66"/>
  <c r="J225" i="66"/>
  <c r="M224" i="66"/>
  <c r="L224" i="66"/>
  <c r="K224" i="66"/>
  <c r="J224" i="66"/>
  <c r="M223" i="66"/>
  <c r="L223" i="66"/>
  <c r="K223" i="66"/>
  <c r="J223" i="66"/>
  <c r="M222" i="66"/>
  <c r="L222" i="66"/>
  <c r="K222" i="66"/>
  <c r="J222" i="66"/>
  <c r="M221" i="66"/>
  <c r="L221" i="66"/>
  <c r="K221" i="66"/>
  <c r="J221" i="66"/>
  <c r="M220" i="66"/>
  <c r="L220" i="66"/>
  <c r="K220" i="66"/>
  <c r="J220" i="66"/>
  <c r="M219" i="66"/>
  <c r="L219" i="66"/>
  <c r="K219" i="66"/>
  <c r="J219" i="66"/>
  <c r="M218" i="66"/>
  <c r="L218" i="66"/>
  <c r="K218" i="66"/>
  <c r="J218" i="66"/>
  <c r="M217" i="66"/>
  <c r="L217" i="66"/>
  <c r="K217" i="66"/>
  <c r="J217" i="66"/>
  <c r="M216" i="66"/>
  <c r="L216" i="66"/>
  <c r="K216" i="66"/>
  <c r="J216" i="66"/>
  <c r="M215" i="66"/>
  <c r="L215" i="66"/>
  <c r="K215" i="66"/>
  <c r="J215" i="66"/>
  <c r="M214" i="66"/>
  <c r="L214" i="66"/>
  <c r="K214" i="66"/>
  <c r="J214" i="66"/>
  <c r="M213" i="66"/>
  <c r="L213" i="66"/>
  <c r="K213" i="66"/>
  <c r="J213" i="66"/>
  <c r="M212" i="66"/>
  <c r="L212" i="66"/>
  <c r="K212" i="66"/>
  <c r="J212" i="66"/>
  <c r="M211" i="66"/>
  <c r="L211" i="66"/>
  <c r="K211" i="66"/>
  <c r="J211" i="66"/>
  <c r="M210" i="66"/>
  <c r="L210" i="66"/>
  <c r="K210" i="66"/>
  <c r="J210" i="66"/>
  <c r="M209" i="66"/>
  <c r="L209" i="66"/>
  <c r="K209" i="66"/>
  <c r="J209" i="66"/>
  <c r="M208" i="66"/>
  <c r="L208" i="66"/>
  <c r="K208" i="66"/>
  <c r="J208" i="66"/>
  <c r="M207" i="66"/>
  <c r="L207" i="66"/>
  <c r="K207" i="66"/>
  <c r="J207" i="66"/>
  <c r="M206" i="66"/>
  <c r="L206" i="66"/>
  <c r="K206" i="66"/>
  <c r="J206" i="66"/>
  <c r="M205" i="66"/>
  <c r="L205" i="66"/>
  <c r="K205" i="66"/>
  <c r="J205" i="66"/>
  <c r="M204" i="66"/>
  <c r="L204" i="66"/>
  <c r="K204" i="66"/>
  <c r="J204" i="66"/>
  <c r="M203" i="66"/>
  <c r="L203" i="66"/>
  <c r="K203" i="66"/>
  <c r="J203" i="66"/>
  <c r="M202" i="66"/>
  <c r="L202" i="66"/>
  <c r="K202" i="66"/>
  <c r="J202" i="66"/>
  <c r="M201" i="66"/>
  <c r="L201" i="66"/>
  <c r="K201" i="66"/>
  <c r="J201" i="66"/>
  <c r="M200" i="66"/>
  <c r="L200" i="66"/>
  <c r="K200" i="66"/>
  <c r="J200" i="66"/>
  <c r="M199" i="66"/>
  <c r="L199" i="66"/>
  <c r="K199" i="66"/>
  <c r="J199" i="66"/>
  <c r="M198" i="66"/>
  <c r="L198" i="66"/>
  <c r="K198" i="66"/>
  <c r="J198" i="66"/>
  <c r="M197" i="66"/>
  <c r="L197" i="66"/>
  <c r="K197" i="66"/>
  <c r="J197" i="66"/>
  <c r="M196" i="66"/>
  <c r="L196" i="66"/>
  <c r="K196" i="66"/>
  <c r="J196" i="66"/>
  <c r="M195" i="66"/>
  <c r="L195" i="66"/>
  <c r="K195" i="66"/>
  <c r="J195" i="66"/>
  <c r="M194" i="66"/>
  <c r="L194" i="66"/>
  <c r="K194" i="66"/>
  <c r="J194" i="66"/>
  <c r="M193" i="66"/>
  <c r="L193" i="66"/>
  <c r="K193" i="66"/>
  <c r="J193" i="66"/>
  <c r="M192" i="66"/>
  <c r="L192" i="66"/>
  <c r="K192" i="66"/>
  <c r="J192" i="66"/>
  <c r="M191" i="66"/>
  <c r="L191" i="66"/>
  <c r="K191" i="66"/>
  <c r="J191" i="66"/>
  <c r="M190" i="66"/>
  <c r="L190" i="66"/>
  <c r="K190" i="66"/>
  <c r="J190" i="66"/>
  <c r="M189" i="66"/>
  <c r="L189" i="66"/>
  <c r="K189" i="66"/>
  <c r="J189" i="66"/>
  <c r="M188" i="66"/>
  <c r="L188" i="66"/>
  <c r="K188" i="66"/>
  <c r="J188" i="66"/>
  <c r="M187" i="66"/>
  <c r="L187" i="66"/>
  <c r="K187" i="66"/>
  <c r="J187" i="66"/>
  <c r="M186" i="66"/>
  <c r="L186" i="66"/>
  <c r="K186" i="66"/>
  <c r="J186" i="66"/>
  <c r="M185" i="66"/>
  <c r="L185" i="66"/>
  <c r="K185" i="66"/>
  <c r="J185" i="66"/>
  <c r="M184" i="66"/>
  <c r="L184" i="66"/>
  <c r="K184" i="66"/>
  <c r="J184" i="66"/>
  <c r="M183" i="66"/>
  <c r="L183" i="66"/>
  <c r="K183" i="66"/>
  <c r="J183" i="66"/>
  <c r="M182" i="66"/>
  <c r="L182" i="66"/>
  <c r="K182" i="66"/>
  <c r="J182" i="66"/>
  <c r="M181" i="66"/>
  <c r="L181" i="66"/>
  <c r="K181" i="66"/>
  <c r="J181" i="66"/>
  <c r="M180" i="66"/>
  <c r="L180" i="66"/>
  <c r="K180" i="66"/>
  <c r="J180" i="66"/>
  <c r="M179" i="66"/>
  <c r="L179" i="66"/>
  <c r="K179" i="66"/>
  <c r="J179" i="66"/>
  <c r="M178" i="66"/>
  <c r="L178" i="66"/>
  <c r="K178" i="66"/>
  <c r="J178" i="66"/>
  <c r="M177" i="66"/>
  <c r="L177" i="66"/>
  <c r="K177" i="66"/>
  <c r="J177" i="66"/>
  <c r="M176" i="66"/>
  <c r="L176" i="66"/>
  <c r="K176" i="66"/>
  <c r="J176" i="66"/>
  <c r="M175" i="66"/>
  <c r="L175" i="66"/>
  <c r="K175" i="66"/>
  <c r="J175" i="66"/>
  <c r="M174" i="66"/>
  <c r="L174" i="66"/>
  <c r="K174" i="66"/>
  <c r="J174" i="66"/>
  <c r="M173" i="66"/>
  <c r="L173" i="66"/>
  <c r="K173" i="66"/>
  <c r="J173" i="66"/>
  <c r="M172" i="66"/>
  <c r="L172" i="66"/>
  <c r="K172" i="66"/>
  <c r="J172" i="66"/>
  <c r="M171" i="66"/>
  <c r="L171" i="66"/>
  <c r="K171" i="66"/>
  <c r="J171" i="66"/>
  <c r="M170" i="66"/>
  <c r="L170" i="66"/>
  <c r="K170" i="66"/>
  <c r="J170" i="66"/>
  <c r="M169" i="66"/>
  <c r="L169" i="66"/>
  <c r="K169" i="66"/>
  <c r="J169" i="66"/>
  <c r="M168" i="66"/>
  <c r="L168" i="66"/>
  <c r="K168" i="66"/>
  <c r="J168" i="66"/>
  <c r="M167" i="66"/>
  <c r="L167" i="66"/>
  <c r="K167" i="66"/>
  <c r="J167" i="66"/>
  <c r="M166" i="66"/>
  <c r="L166" i="66"/>
  <c r="K166" i="66"/>
  <c r="J166" i="66"/>
  <c r="M165" i="66"/>
  <c r="L165" i="66"/>
  <c r="K165" i="66"/>
  <c r="J165" i="66"/>
  <c r="M164" i="66"/>
  <c r="L164" i="66"/>
  <c r="K164" i="66"/>
  <c r="J164" i="66"/>
  <c r="M163" i="66"/>
  <c r="L163" i="66"/>
  <c r="K163" i="66"/>
  <c r="J163" i="66"/>
  <c r="M162" i="66"/>
  <c r="L162" i="66"/>
  <c r="K162" i="66"/>
  <c r="J162" i="66"/>
  <c r="M161" i="66"/>
  <c r="L161" i="66"/>
  <c r="K161" i="66"/>
  <c r="J161" i="66"/>
  <c r="M160" i="66"/>
  <c r="L160" i="66"/>
  <c r="K160" i="66"/>
  <c r="J160" i="66"/>
  <c r="M159" i="66"/>
  <c r="L159" i="66"/>
  <c r="K159" i="66"/>
  <c r="J159" i="66"/>
  <c r="M158" i="66"/>
  <c r="L158" i="66"/>
  <c r="K158" i="66"/>
  <c r="J158" i="66"/>
  <c r="M157" i="66"/>
  <c r="L157" i="66"/>
  <c r="K157" i="66"/>
  <c r="J157" i="66"/>
  <c r="M156" i="66"/>
  <c r="L156" i="66"/>
  <c r="K156" i="66"/>
  <c r="J156" i="66"/>
  <c r="M155" i="66"/>
  <c r="L155" i="66"/>
  <c r="K155" i="66"/>
  <c r="J155" i="66"/>
  <c r="M154" i="66"/>
  <c r="L154" i="66"/>
  <c r="K154" i="66"/>
  <c r="J154" i="66"/>
  <c r="M153" i="66"/>
  <c r="L153" i="66"/>
  <c r="K153" i="66"/>
  <c r="J153" i="66"/>
  <c r="M152" i="66"/>
  <c r="L152" i="66"/>
  <c r="K152" i="66"/>
  <c r="J152" i="66"/>
  <c r="M151" i="66"/>
  <c r="L151" i="66"/>
  <c r="K151" i="66"/>
  <c r="J151" i="66"/>
  <c r="M150" i="66"/>
  <c r="L150" i="66"/>
  <c r="K150" i="66"/>
  <c r="J150" i="66"/>
  <c r="M149" i="66"/>
  <c r="L149" i="66"/>
  <c r="K149" i="66"/>
  <c r="J149" i="66"/>
  <c r="M148" i="66"/>
  <c r="L148" i="66"/>
  <c r="K148" i="66"/>
  <c r="J148" i="66"/>
  <c r="M147" i="66"/>
  <c r="L147" i="66"/>
  <c r="K147" i="66"/>
  <c r="J147" i="66"/>
  <c r="M146" i="66"/>
  <c r="L146" i="66"/>
  <c r="K146" i="66"/>
  <c r="J146" i="66"/>
  <c r="M145" i="66"/>
  <c r="L145" i="66"/>
  <c r="K145" i="66"/>
  <c r="J145" i="66"/>
  <c r="M144" i="66"/>
  <c r="L144" i="66"/>
  <c r="K144" i="66"/>
  <c r="J144" i="66"/>
  <c r="M143" i="66"/>
  <c r="L143" i="66"/>
  <c r="K143" i="66"/>
  <c r="J143" i="66"/>
  <c r="M142" i="66"/>
  <c r="L142" i="66"/>
  <c r="K142" i="66"/>
  <c r="J142" i="66"/>
  <c r="M141" i="66"/>
  <c r="L141" i="66"/>
  <c r="K141" i="66"/>
  <c r="J141" i="66"/>
  <c r="M140" i="66"/>
  <c r="L140" i="66"/>
  <c r="K140" i="66"/>
  <c r="J140" i="66"/>
  <c r="M139" i="66"/>
  <c r="L139" i="66"/>
  <c r="K139" i="66"/>
  <c r="J139" i="66"/>
  <c r="M138" i="66"/>
  <c r="L138" i="66"/>
  <c r="K138" i="66"/>
  <c r="J138" i="66"/>
  <c r="M137" i="66"/>
  <c r="L137" i="66"/>
  <c r="K137" i="66"/>
  <c r="J137" i="66"/>
  <c r="M136" i="66"/>
  <c r="L136" i="66"/>
  <c r="K136" i="66"/>
  <c r="J136" i="66"/>
  <c r="M135" i="66"/>
  <c r="L135" i="66"/>
  <c r="K135" i="66"/>
  <c r="J135" i="66"/>
  <c r="M134" i="66"/>
  <c r="L134" i="66"/>
  <c r="K134" i="66"/>
  <c r="J134" i="66"/>
  <c r="M133" i="66"/>
  <c r="L133" i="66"/>
  <c r="K133" i="66"/>
  <c r="J133" i="66"/>
  <c r="M132" i="66"/>
  <c r="L132" i="66"/>
  <c r="K132" i="66"/>
  <c r="J132" i="66"/>
  <c r="M131" i="66"/>
  <c r="L131" i="66"/>
  <c r="K131" i="66"/>
  <c r="J131" i="66"/>
  <c r="M130" i="66"/>
  <c r="L130" i="66"/>
  <c r="K130" i="66"/>
  <c r="J130" i="66"/>
  <c r="M129" i="66"/>
  <c r="L129" i="66"/>
  <c r="K129" i="66"/>
  <c r="J129" i="66"/>
  <c r="M128" i="66"/>
  <c r="L128" i="66"/>
  <c r="K128" i="66"/>
  <c r="J128" i="66"/>
  <c r="M127" i="66"/>
  <c r="L127" i="66"/>
  <c r="K127" i="66"/>
  <c r="J127" i="66"/>
  <c r="M126" i="66"/>
  <c r="L126" i="66"/>
  <c r="K126" i="66"/>
  <c r="J126" i="66"/>
  <c r="M125" i="66"/>
  <c r="L125" i="66"/>
  <c r="K125" i="66"/>
  <c r="J125" i="66"/>
  <c r="M124" i="66"/>
  <c r="L124" i="66"/>
  <c r="K124" i="66"/>
  <c r="J124" i="66"/>
  <c r="M123" i="66"/>
  <c r="L123" i="66"/>
  <c r="K123" i="66"/>
  <c r="J123" i="66"/>
  <c r="M122" i="66"/>
  <c r="L122" i="66"/>
  <c r="K122" i="66"/>
  <c r="J122" i="66"/>
  <c r="M121" i="66"/>
  <c r="L121" i="66"/>
  <c r="K121" i="66"/>
  <c r="J121" i="66"/>
  <c r="M120" i="66"/>
  <c r="L120" i="66"/>
  <c r="K120" i="66"/>
  <c r="J120" i="66"/>
  <c r="M119" i="66"/>
  <c r="L119" i="66"/>
  <c r="K119" i="66"/>
  <c r="J119" i="66"/>
  <c r="M118" i="66"/>
  <c r="L118" i="66"/>
  <c r="K118" i="66"/>
  <c r="J118" i="66"/>
  <c r="M117" i="66"/>
  <c r="L117" i="66"/>
  <c r="K117" i="66"/>
  <c r="J117" i="66"/>
  <c r="M116" i="66"/>
  <c r="L116" i="66"/>
  <c r="K116" i="66"/>
  <c r="J116" i="66"/>
  <c r="M115" i="66"/>
  <c r="L115" i="66"/>
  <c r="K115" i="66"/>
  <c r="J115" i="66"/>
  <c r="M114" i="66"/>
  <c r="L114" i="66"/>
  <c r="K114" i="66"/>
  <c r="J114" i="66"/>
  <c r="M113" i="66"/>
  <c r="L113" i="66"/>
  <c r="K113" i="66"/>
  <c r="J113" i="66"/>
  <c r="M112" i="66"/>
  <c r="L112" i="66"/>
  <c r="K112" i="66"/>
  <c r="J112" i="66"/>
  <c r="M111" i="66"/>
  <c r="L111" i="66"/>
  <c r="K111" i="66"/>
  <c r="J111" i="66"/>
  <c r="M110" i="66"/>
  <c r="L110" i="66"/>
  <c r="K110" i="66"/>
  <c r="J110" i="66"/>
  <c r="M109" i="66"/>
  <c r="L109" i="66"/>
  <c r="K109" i="66"/>
  <c r="J109" i="66"/>
  <c r="M108" i="66"/>
  <c r="L108" i="66"/>
  <c r="K108" i="66"/>
  <c r="J108" i="66"/>
  <c r="M107" i="66"/>
  <c r="L107" i="66"/>
  <c r="K107" i="66"/>
  <c r="J107" i="66"/>
  <c r="M106" i="66"/>
  <c r="L106" i="66"/>
  <c r="K106" i="66"/>
  <c r="J106" i="66"/>
  <c r="M105" i="66"/>
  <c r="L105" i="66"/>
  <c r="K105" i="66"/>
  <c r="J105" i="66"/>
  <c r="M104" i="66"/>
  <c r="L104" i="66"/>
  <c r="K104" i="66"/>
  <c r="J104" i="66"/>
  <c r="M103" i="66"/>
  <c r="L103" i="66"/>
  <c r="K103" i="66"/>
  <c r="J103" i="66"/>
  <c r="M102" i="66"/>
  <c r="L102" i="66"/>
  <c r="K102" i="66"/>
  <c r="J102" i="66"/>
  <c r="M101" i="66"/>
  <c r="L101" i="66"/>
  <c r="K101" i="66"/>
  <c r="J101" i="66"/>
  <c r="M100" i="66"/>
  <c r="L100" i="66"/>
  <c r="K100" i="66"/>
  <c r="J100" i="66"/>
  <c r="M99" i="66"/>
  <c r="L99" i="66"/>
  <c r="K99" i="66"/>
  <c r="J99" i="66"/>
  <c r="M98" i="66"/>
  <c r="L98" i="66"/>
  <c r="K98" i="66"/>
  <c r="J98" i="66"/>
  <c r="M97" i="66"/>
  <c r="L97" i="66"/>
  <c r="K97" i="66"/>
  <c r="J97" i="66"/>
  <c r="M96" i="66"/>
  <c r="L96" i="66"/>
  <c r="K96" i="66"/>
  <c r="J96" i="66"/>
  <c r="M95" i="66"/>
  <c r="L95" i="66"/>
  <c r="K95" i="66"/>
  <c r="J95" i="66"/>
  <c r="M94" i="66"/>
  <c r="L94" i="66"/>
  <c r="K94" i="66"/>
  <c r="J94" i="66"/>
  <c r="M93" i="66"/>
  <c r="L93" i="66"/>
  <c r="K93" i="66"/>
  <c r="J93" i="66"/>
  <c r="M92" i="66"/>
  <c r="L92" i="66"/>
  <c r="K92" i="66"/>
  <c r="J92" i="66"/>
  <c r="M91" i="66"/>
  <c r="L91" i="66"/>
  <c r="K91" i="66"/>
  <c r="J91" i="66"/>
  <c r="M90" i="66"/>
  <c r="L90" i="66"/>
  <c r="K90" i="66"/>
  <c r="J90" i="66"/>
  <c r="M89" i="66"/>
  <c r="L89" i="66"/>
  <c r="K89" i="66"/>
  <c r="J89" i="66"/>
  <c r="M88" i="66"/>
  <c r="L88" i="66"/>
  <c r="K88" i="66"/>
  <c r="J88" i="66"/>
  <c r="M87" i="66"/>
  <c r="L87" i="66"/>
  <c r="K87" i="66"/>
  <c r="J87" i="66"/>
  <c r="M86" i="66"/>
  <c r="L86" i="66"/>
  <c r="K86" i="66"/>
  <c r="J86" i="66"/>
  <c r="M85" i="66"/>
  <c r="L85" i="66"/>
  <c r="K85" i="66"/>
  <c r="J85" i="66"/>
  <c r="M84" i="66"/>
  <c r="L84" i="66"/>
  <c r="K84" i="66"/>
  <c r="J84" i="66"/>
  <c r="M83" i="66"/>
  <c r="L83" i="66"/>
  <c r="K83" i="66"/>
  <c r="J83" i="66"/>
  <c r="M82" i="66"/>
  <c r="L82" i="66"/>
  <c r="K82" i="66"/>
  <c r="J82" i="66"/>
  <c r="M81" i="66"/>
  <c r="L81" i="66"/>
  <c r="K81" i="66"/>
  <c r="J81" i="66"/>
  <c r="M80" i="66"/>
  <c r="L80" i="66"/>
  <c r="K80" i="66"/>
  <c r="J80" i="66"/>
  <c r="M79" i="66"/>
  <c r="L79" i="66"/>
  <c r="K79" i="66"/>
  <c r="J79" i="66"/>
  <c r="M78" i="66"/>
  <c r="L78" i="66"/>
  <c r="K78" i="66"/>
  <c r="J78" i="66"/>
  <c r="M77" i="66"/>
  <c r="L77" i="66"/>
  <c r="K77" i="66"/>
  <c r="J77" i="66"/>
  <c r="M76" i="66"/>
  <c r="L76" i="66"/>
  <c r="K76" i="66"/>
  <c r="J76" i="66"/>
  <c r="M75" i="66"/>
  <c r="L75" i="66"/>
  <c r="K75" i="66"/>
  <c r="J75" i="66"/>
  <c r="M74" i="66"/>
  <c r="L74" i="66"/>
  <c r="K74" i="66"/>
  <c r="J74" i="66"/>
  <c r="M73" i="66"/>
  <c r="L73" i="66"/>
  <c r="K73" i="66"/>
  <c r="J73" i="66"/>
  <c r="M72" i="66"/>
  <c r="L72" i="66"/>
  <c r="K72" i="66"/>
  <c r="J72" i="66"/>
  <c r="M71" i="66"/>
  <c r="L71" i="66"/>
  <c r="K71" i="66"/>
  <c r="J71" i="66"/>
  <c r="M70" i="66"/>
  <c r="L70" i="66"/>
  <c r="K70" i="66"/>
  <c r="J70" i="66"/>
  <c r="M69" i="66"/>
  <c r="L69" i="66"/>
  <c r="K69" i="66"/>
  <c r="J69" i="66"/>
  <c r="M68" i="66"/>
  <c r="L68" i="66"/>
  <c r="K68" i="66"/>
  <c r="J68" i="66"/>
  <c r="M67" i="66"/>
  <c r="L67" i="66"/>
  <c r="K67" i="66"/>
  <c r="J67" i="66"/>
  <c r="M66" i="66"/>
  <c r="L66" i="66"/>
  <c r="K66" i="66"/>
  <c r="J66" i="66"/>
  <c r="M65" i="66"/>
  <c r="L65" i="66"/>
  <c r="K65" i="66"/>
  <c r="J65" i="66"/>
  <c r="M64" i="66"/>
  <c r="L64" i="66"/>
  <c r="K64" i="66"/>
  <c r="J64" i="66"/>
  <c r="M63" i="66"/>
  <c r="L63" i="66"/>
  <c r="K63" i="66"/>
  <c r="J63" i="66"/>
  <c r="M62" i="66"/>
  <c r="L62" i="66"/>
  <c r="K62" i="66"/>
  <c r="J62" i="66"/>
  <c r="M61" i="66"/>
  <c r="L61" i="66"/>
  <c r="K61" i="66"/>
  <c r="J61" i="66"/>
  <c r="M60" i="66"/>
  <c r="L60" i="66"/>
  <c r="K60" i="66"/>
  <c r="J60" i="66"/>
  <c r="M59" i="66"/>
  <c r="L59" i="66"/>
  <c r="K59" i="66"/>
  <c r="J59" i="66"/>
  <c r="M58" i="66"/>
  <c r="L58" i="66"/>
  <c r="K58" i="66"/>
  <c r="J58" i="66"/>
  <c r="M57" i="66"/>
  <c r="L57" i="66"/>
  <c r="K57" i="66"/>
  <c r="J57" i="66"/>
  <c r="M56" i="66"/>
  <c r="L56" i="66"/>
  <c r="K56" i="66"/>
  <c r="J56" i="66"/>
  <c r="M55" i="66"/>
  <c r="L55" i="66"/>
  <c r="K55" i="66"/>
  <c r="J55" i="66"/>
  <c r="M54" i="66"/>
  <c r="L54" i="66"/>
  <c r="K54" i="66"/>
  <c r="J54" i="66"/>
  <c r="M53" i="66"/>
  <c r="L53" i="66"/>
  <c r="K53" i="66"/>
  <c r="J53" i="66"/>
  <c r="M52" i="66"/>
  <c r="L52" i="66"/>
  <c r="K52" i="66"/>
  <c r="J52" i="66"/>
  <c r="M51" i="66"/>
  <c r="L51" i="66"/>
  <c r="K51" i="66"/>
  <c r="J51" i="66"/>
  <c r="M50" i="66"/>
  <c r="L50" i="66"/>
  <c r="K50" i="66"/>
  <c r="J50" i="66"/>
  <c r="M49" i="66"/>
  <c r="L49" i="66"/>
  <c r="K49" i="66"/>
  <c r="J49" i="66"/>
  <c r="M48" i="66"/>
  <c r="L48" i="66"/>
  <c r="K48" i="66"/>
  <c r="J48" i="66"/>
  <c r="M47" i="66"/>
  <c r="L47" i="66"/>
  <c r="K47" i="66"/>
  <c r="J47" i="66"/>
  <c r="M46" i="66"/>
  <c r="L46" i="66"/>
  <c r="K46" i="66"/>
  <c r="J46" i="66"/>
  <c r="M45" i="66"/>
  <c r="L45" i="66"/>
  <c r="K45" i="66"/>
  <c r="J45" i="66"/>
  <c r="M44" i="66"/>
  <c r="L44" i="66"/>
  <c r="K44" i="66"/>
  <c r="J44" i="66"/>
  <c r="M43" i="66"/>
  <c r="L43" i="66"/>
  <c r="K43" i="66"/>
  <c r="J43" i="66"/>
  <c r="M42" i="66"/>
  <c r="L42" i="66"/>
  <c r="K42" i="66"/>
  <c r="J42" i="66"/>
  <c r="M41" i="66"/>
  <c r="L41" i="66"/>
  <c r="K41" i="66"/>
  <c r="J41" i="66"/>
  <c r="M40" i="66"/>
  <c r="L40" i="66"/>
  <c r="K40" i="66"/>
  <c r="J40" i="66"/>
  <c r="M39" i="66"/>
  <c r="L39" i="66"/>
  <c r="K39" i="66"/>
  <c r="J39" i="66"/>
  <c r="M38" i="66"/>
  <c r="L38" i="66"/>
  <c r="K38" i="66"/>
  <c r="J38" i="66"/>
  <c r="M37" i="66"/>
  <c r="L37" i="66"/>
  <c r="K37" i="66"/>
  <c r="J37" i="66"/>
  <c r="M36" i="66"/>
  <c r="L36" i="66"/>
  <c r="K36" i="66"/>
  <c r="J36" i="66"/>
  <c r="M35" i="66"/>
  <c r="L35" i="66"/>
  <c r="K35" i="66"/>
  <c r="J35" i="66"/>
  <c r="M34" i="66"/>
  <c r="L34" i="66"/>
  <c r="K34" i="66"/>
  <c r="J34" i="66"/>
  <c r="M33" i="66"/>
  <c r="L33" i="66"/>
  <c r="K33" i="66"/>
  <c r="J33" i="66"/>
  <c r="M32" i="66"/>
  <c r="L32" i="66"/>
  <c r="K32" i="66"/>
  <c r="J32" i="66"/>
  <c r="M31" i="66"/>
  <c r="L31" i="66"/>
  <c r="K31" i="66"/>
  <c r="J31" i="66"/>
  <c r="M30" i="66"/>
  <c r="L30" i="66"/>
  <c r="K30" i="66"/>
  <c r="J30" i="66"/>
  <c r="M29" i="66"/>
  <c r="L29" i="66"/>
  <c r="K29" i="66"/>
  <c r="J29" i="66"/>
  <c r="M28" i="66"/>
  <c r="L28" i="66"/>
  <c r="K28" i="66"/>
  <c r="J28" i="66"/>
  <c r="M27" i="66"/>
  <c r="L27" i="66"/>
  <c r="K27" i="66"/>
  <c r="J27" i="66"/>
  <c r="M26" i="66"/>
  <c r="L26" i="66"/>
  <c r="K26" i="66"/>
  <c r="J26" i="66"/>
  <c r="M25" i="66"/>
  <c r="L25" i="66"/>
  <c r="K25" i="66"/>
  <c r="J25" i="66"/>
  <c r="M24" i="66"/>
  <c r="L24" i="66"/>
  <c r="K24" i="66"/>
  <c r="J24" i="66"/>
  <c r="M23" i="66"/>
  <c r="L23" i="66"/>
  <c r="K23" i="66"/>
  <c r="J23" i="66"/>
  <c r="M22" i="66"/>
  <c r="L22" i="66"/>
  <c r="K22" i="66"/>
  <c r="J22" i="66"/>
  <c r="M21" i="66"/>
  <c r="L21" i="66"/>
  <c r="K21" i="66"/>
  <c r="J21" i="66"/>
  <c r="M20" i="66"/>
  <c r="L20" i="66"/>
  <c r="K20" i="66"/>
  <c r="J20" i="66"/>
  <c r="M19" i="66"/>
  <c r="L19" i="66"/>
  <c r="K19" i="66"/>
  <c r="J19" i="66"/>
  <c r="M18" i="66"/>
  <c r="L18" i="66"/>
  <c r="K18" i="66"/>
  <c r="J18" i="66"/>
  <c r="M17" i="66"/>
  <c r="L17" i="66"/>
  <c r="K17" i="66"/>
  <c r="J17" i="66"/>
  <c r="M16" i="66"/>
  <c r="L16" i="66"/>
  <c r="K16" i="66"/>
  <c r="J16" i="66"/>
  <c r="M15" i="66"/>
  <c r="L15" i="66"/>
  <c r="K15" i="66"/>
  <c r="J15" i="66"/>
  <c r="M14" i="66"/>
  <c r="L14" i="66"/>
  <c r="K14" i="66"/>
  <c r="J14" i="66"/>
  <c r="M13" i="66"/>
  <c r="L13" i="66"/>
  <c r="K13" i="66"/>
  <c r="J13" i="66"/>
  <c r="M12" i="66"/>
  <c r="L12" i="66"/>
  <c r="K12" i="66"/>
  <c r="J12" i="66"/>
  <c r="M11" i="66"/>
  <c r="L11" i="66"/>
  <c r="K11" i="66"/>
  <c r="J11" i="66"/>
  <c r="M10" i="66"/>
  <c r="L10" i="66"/>
  <c r="K10" i="66"/>
  <c r="J10" i="66"/>
  <c r="M9" i="66"/>
  <c r="L9" i="66"/>
  <c r="K9" i="66"/>
  <c r="J9" i="66"/>
  <c r="M8" i="66"/>
  <c r="L8" i="66"/>
  <c r="K8" i="66"/>
  <c r="J8" i="66"/>
  <c r="M7" i="66"/>
  <c r="L7" i="66"/>
  <c r="K7" i="66"/>
  <c r="J7" i="66"/>
  <c r="M6" i="66"/>
  <c r="L6" i="66"/>
  <c r="K6" i="66"/>
  <c r="J6" i="66"/>
  <c r="M5" i="66"/>
  <c r="L5" i="66"/>
  <c r="K5" i="66"/>
  <c r="J5" i="66"/>
  <c r="M4" i="66"/>
  <c r="L4" i="66"/>
  <c r="K4" i="66"/>
  <c r="J4" i="66"/>
  <c r="M3" i="66"/>
  <c r="L3" i="66"/>
  <c r="K3" i="66"/>
  <c r="J3" i="66"/>
  <c r="M2" i="66"/>
  <c r="L2" i="66"/>
  <c r="K2" i="66"/>
  <c r="J2" i="66"/>
  <c r="D18" i="53" l="1"/>
  <c r="E18" i="53"/>
  <c r="D19" i="53"/>
  <c r="E19" i="53"/>
  <c r="D20" i="53"/>
  <c r="E20" i="53"/>
  <c r="D21" i="53"/>
  <c r="E21" i="53"/>
  <c r="D22" i="53"/>
  <c r="E22" i="53"/>
  <c r="D23" i="53"/>
  <c r="E23" i="53"/>
  <c r="D24" i="53"/>
  <c r="E24" i="53"/>
  <c r="D25" i="53"/>
  <c r="E25" i="53"/>
  <c r="D26" i="53"/>
  <c r="E26" i="53"/>
  <c r="D27" i="53"/>
  <c r="E27" i="53"/>
  <c r="D28" i="53"/>
  <c r="E28" i="53"/>
  <c r="D29" i="53"/>
  <c r="E29" i="53"/>
  <c r="D30" i="53"/>
  <c r="E30" i="53"/>
  <c r="D31" i="53"/>
  <c r="E31" i="53"/>
  <c r="D32" i="53"/>
  <c r="E32" i="53"/>
  <c r="D33" i="53"/>
  <c r="E33" i="53"/>
  <c r="D34" i="53"/>
  <c r="E34" i="53"/>
  <c r="D35" i="53"/>
  <c r="E35" i="53"/>
  <c r="D36" i="53"/>
  <c r="E36" i="53"/>
  <c r="D37" i="53"/>
  <c r="E37" i="53"/>
  <c r="F167" i="51" l="1"/>
  <c r="F175" i="51" s="1"/>
  <c r="F169" i="51"/>
  <c r="F177" i="51" s="1"/>
  <c r="F171" i="51"/>
  <c r="F179" i="51" s="1"/>
  <c r="F166" i="51"/>
  <c r="F174" i="51" s="1"/>
  <c r="M5" i="51" l="1"/>
  <c r="M6" i="51" s="1"/>
  <c r="M7" i="51" s="1"/>
  <c r="M8" i="51" s="1"/>
  <c r="M9" i="51" s="1"/>
  <c r="M10" i="51" s="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M21" i="51" s="1"/>
  <c r="M22" i="51" s="1"/>
  <c r="M23" i="51" s="1"/>
  <c r="M24" i="51" s="1"/>
  <c r="M25" i="51" s="1"/>
  <c r="M26" i="51" s="1"/>
  <c r="M27" i="51" s="1"/>
  <c r="M28" i="51" s="1"/>
  <c r="M29" i="51" s="1"/>
  <c r="M30" i="51" s="1"/>
  <c r="M31" i="51" s="1"/>
  <c r="M32" i="51" s="1"/>
  <c r="M33" i="51" s="1"/>
  <c r="M34" i="51" s="1"/>
  <c r="M35" i="51" s="1"/>
  <c r="M36" i="51" s="1"/>
  <c r="M37" i="51" s="1"/>
  <c r="M38" i="51" s="1"/>
  <c r="M39" i="51" s="1"/>
  <c r="M40" i="51" s="1"/>
  <c r="M41" i="51" s="1"/>
  <c r="M42" i="51" s="1"/>
  <c r="M43" i="51" s="1"/>
  <c r="M44" i="51" s="1"/>
  <c r="M45" i="51" s="1"/>
  <c r="M46" i="51" s="1"/>
  <c r="M47" i="51" s="1"/>
  <c r="M48" i="51" s="1"/>
  <c r="M49" i="51" s="1"/>
  <c r="M50" i="51" s="1"/>
  <c r="M51" i="51" s="1"/>
  <c r="M52" i="51" s="1"/>
  <c r="M53" i="51" s="1"/>
  <c r="M54" i="51" s="1"/>
  <c r="M55" i="51" s="1"/>
  <c r="M56" i="51" s="1"/>
  <c r="M57" i="51" s="1"/>
  <c r="M58" i="51" s="1"/>
  <c r="M59" i="51" s="1"/>
  <c r="M60" i="51" s="1"/>
  <c r="M61" i="51" s="1"/>
  <c r="M62" i="51" s="1"/>
  <c r="M63" i="51" s="1"/>
  <c r="M64" i="51" s="1"/>
  <c r="M65" i="51" s="1"/>
  <c r="M66" i="51" s="1"/>
  <c r="M67" i="51" s="1"/>
  <c r="M68" i="51" s="1"/>
  <c r="M69" i="51" s="1"/>
  <c r="M70" i="51" s="1"/>
  <c r="M71" i="51" s="1"/>
  <c r="M72" i="51" s="1"/>
  <c r="M73" i="51" s="1"/>
  <c r="M74" i="51" s="1"/>
  <c r="M75" i="51" s="1"/>
  <c r="M76" i="51" s="1"/>
  <c r="M77" i="51" s="1"/>
  <c r="M78" i="51" s="1"/>
  <c r="M79" i="51" s="1"/>
  <c r="M80" i="51" s="1"/>
  <c r="M81" i="51" s="1"/>
  <c r="M82" i="51" s="1"/>
  <c r="M83" i="51" s="1"/>
  <c r="M84" i="51" s="1"/>
  <c r="M85" i="51" s="1"/>
  <c r="M86" i="51" s="1"/>
  <c r="M87" i="51" s="1"/>
  <c r="M88" i="51" s="1"/>
  <c r="M89" i="51" s="1"/>
  <c r="M90" i="51" s="1"/>
  <c r="M91" i="51" s="1"/>
  <c r="M92" i="51" s="1"/>
  <c r="M93" i="51" s="1"/>
  <c r="M94" i="51" s="1"/>
  <c r="M95" i="51" s="1"/>
  <c r="M96" i="51" s="1"/>
  <c r="M97" i="51" s="1"/>
  <c r="M98" i="51" s="1"/>
  <c r="M99" i="51" s="1"/>
  <c r="M100" i="51" s="1"/>
  <c r="M101" i="51" s="1"/>
  <c r="M102" i="51" s="1"/>
  <c r="M103" i="51" s="1"/>
  <c r="M104" i="51" s="1"/>
  <c r="M105" i="51" s="1"/>
  <c r="M106" i="51" s="1"/>
  <c r="M107" i="51" s="1"/>
  <c r="M108" i="51" s="1"/>
  <c r="M109" i="51" s="1"/>
  <c r="M110" i="51" s="1"/>
  <c r="M111" i="51" s="1"/>
  <c r="M112" i="51" s="1"/>
  <c r="M113" i="51" s="1"/>
  <c r="M114" i="51" s="1"/>
  <c r="M115" i="51" s="1"/>
  <c r="M116" i="51" s="1"/>
  <c r="M117" i="51" s="1"/>
  <c r="M118" i="51" s="1"/>
  <c r="M119" i="51" s="1"/>
  <c r="M120" i="51" s="1"/>
  <c r="M121" i="51" s="1"/>
  <c r="M122" i="51" s="1"/>
  <c r="M123" i="51" s="1"/>
  <c r="M124" i="51" s="1"/>
  <c r="M125" i="51" s="1"/>
  <c r="M126" i="51" s="1"/>
  <c r="M127" i="51" s="1"/>
  <c r="M128" i="51" s="1"/>
  <c r="M129" i="51" s="1"/>
  <c r="M130" i="51" s="1"/>
  <c r="M131" i="51" s="1"/>
  <c r="M132" i="51" s="1"/>
  <c r="M133" i="51" s="1"/>
  <c r="M134" i="51" s="1"/>
  <c r="M135" i="51" s="1"/>
  <c r="M136" i="51" s="1"/>
  <c r="M137" i="51" s="1"/>
  <c r="M138" i="51" s="1"/>
  <c r="M139" i="51" s="1"/>
  <c r="M140" i="51" s="1"/>
  <c r="M141" i="51" s="1"/>
  <c r="M142" i="51" s="1"/>
  <c r="M143" i="51" s="1"/>
  <c r="M144" i="51" s="1"/>
  <c r="M145" i="51" s="1"/>
  <c r="M146" i="51" s="1"/>
  <c r="M147" i="51" s="1"/>
  <c r="M148" i="51" s="1"/>
  <c r="M149" i="51" s="1"/>
  <c r="M150" i="51" s="1"/>
  <c r="M151" i="51" s="1"/>
  <c r="M152" i="51" s="1"/>
  <c r="M153" i="51" s="1"/>
  <c r="M154" i="51" s="1"/>
  <c r="M155" i="51" s="1"/>
  <c r="M156" i="51" s="1"/>
  <c r="M157" i="51" s="1"/>
  <c r="M158" i="51" s="1"/>
  <c r="M159" i="51" s="1"/>
  <c r="M160" i="51" s="1"/>
  <c r="M161" i="51" s="1"/>
  <c r="M162" i="51" s="1"/>
  <c r="M163" i="51" s="1"/>
  <c r="M164" i="51" s="1"/>
  <c r="M165" i="51" s="1"/>
  <c r="M166" i="51" s="1"/>
  <c r="M167" i="51" s="1"/>
  <c r="M168" i="51" s="1"/>
  <c r="M169" i="51" s="1"/>
  <c r="M170" i="51" s="1"/>
  <c r="M171" i="51" s="1"/>
  <c r="AG31" i="51" l="1"/>
  <c r="AG115" i="51"/>
  <c r="AG59" i="51"/>
  <c r="AG171" i="51"/>
  <c r="AG87" i="51"/>
  <c r="AG143" i="51"/>
  <c r="F165" i="50" l="1"/>
  <c r="A165" i="50"/>
  <c r="F164" i="50"/>
  <c r="A164" i="50"/>
  <c r="F163" i="50"/>
  <c r="A163" i="50"/>
  <c r="F162" i="50"/>
  <c r="A162" i="50"/>
  <c r="F161" i="50"/>
  <c r="A161" i="50"/>
  <c r="F160" i="50"/>
  <c r="A160" i="50"/>
  <c r="F159" i="50"/>
  <c r="A159" i="50"/>
  <c r="F158" i="50"/>
  <c r="A158" i="50"/>
  <c r="F157" i="50"/>
  <c r="A157" i="50"/>
  <c r="F156" i="50"/>
  <c r="A156" i="50"/>
  <c r="F155" i="50"/>
  <c r="A155" i="50"/>
  <c r="F154" i="50"/>
  <c r="A154" i="50"/>
  <c r="F153" i="50"/>
  <c r="A153" i="50"/>
  <c r="F152" i="50"/>
  <c r="A152" i="50"/>
  <c r="F151" i="50"/>
  <c r="A151" i="50"/>
  <c r="F150" i="50"/>
  <c r="A150" i="50"/>
  <c r="F149" i="50"/>
  <c r="A149" i="50"/>
  <c r="F148" i="50"/>
  <c r="A148" i="50"/>
  <c r="F147" i="50"/>
  <c r="A147" i="50"/>
  <c r="F146" i="50"/>
  <c r="A146" i="50"/>
  <c r="F145" i="50"/>
  <c r="A145" i="50"/>
  <c r="F144" i="50"/>
  <c r="A144" i="50"/>
  <c r="F143" i="50"/>
  <c r="A143" i="50"/>
  <c r="F142" i="50"/>
  <c r="A142" i="50"/>
  <c r="F141" i="50"/>
  <c r="A141" i="50"/>
  <c r="F140" i="50"/>
  <c r="A140" i="50"/>
  <c r="F139" i="50"/>
  <c r="A139" i="50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P58" i="32" l="1"/>
  <c r="J10" i="60" l="1"/>
  <c r="J12" i="60" s="1"/>
  <c r="J14" i="60" s="1"/>
  <c r="J16" i="60" s="1"/>
  <c r="J18" i="60" s="1"/>
  <c r="J20" i="60" s="1"/>
  <c r="J22" i="60" s="1"/>
  <c r="J24" i="60" s="1"/>
  <c r="J26" i="60" s="1"/>
  <c r="J28" i="60" s="1"/>
  <c r="J30" i="60" s="1"/>
  <c r="J32" i="60" s="1"/>
  <c r="J34" i="60" s="1"/>
  <c r="J36" i="60" s="1"/>
  <c r="J38" i="60" s="1"/>
  <c r="J40" i="60" s="1"/>
  <c r="J42" i="60" s="1"/>
  <c r="J44" i="60" s="1"/>
  <c r="J46" i="60" s="1"/>
  <c r="J48" i="60" s="1"/>
  <c r="J50" i="60" s="1"/>
  <c r="J52" i="60" s="1"/>
  <c r="J54" i="60" s="1"/>
  <c r="J56" i="60" s="1"/>
  <c r="J58" i="60" s="1"/>
  <c r="J60" i="60" s="1"/>
  <c r="J62" i="60" s="1"/>
  <c r="J64" i="60" s="1"/>
  <c r="J66" i="60" s="1"/>
  <c r="J68" i="60" s="1"/>
  <c r="J70" i="60" s="1"/>
  <c r="J72" i="60" s="1"/>
  <c r="J74" i="60" s="1"/>
  <c r="J76" i="60" s="1"/>
  <c r="J78" i="60" s="1"/>
  <c r="J80" i="60" s="1"/>
  <c r="J82" i="60" s="1"/>
  <c r="J84" i="60" s="1"/>
  <c r="J86" i="60" s="1"/>
  <c r="J88" i="60" s="1"/>
  <c r="J90" i="60" s="1"/>
  <c r="J92" i="60" s="1"/>
  <c r="J94" i="60" s="1"/>
  <c r="J96" i="60" s="1"/>
  <c r="J98" i="60" s="1"/>
  <c r="J100" i="60" s="1"/>
  <c r="J102" i="60" s="1"/>
  <c r="J104" i="60" s="1"/>
  <c r="J106" i="60" s="1"/>
  <c r="J108" i="60" s="1"/>
  <c r="J110" i="60" s="1"/>
  <c r="J112" i="60" s="1"/>
  <c r="J114" i="60" s="1"/>
  <c r="J116" i="60" s="1"/>
  <c r="J118" i="60" s="1"/>
  <c r="J120" i="60" s="1"/>
  <c r="J122" i="60" s="1"/>
  <c r="J124" i="60" s="1"/>
  <c r="J126" i="60" s="1"/>
  <c r="J128" i="60" s="1"/>
  <c r="J130" i="60" s="1"/>
  <c r="J132" i="60" s="1"/>
  <c r="J134" i="60" s="1"/>
  <c r="J136" i="60" s="1"/>
  <c r="J138" i="60" s="1"/>
  <c r="J140" i="60" s="1"/>
  <c r="J142" i="60" s="1"/>
  <c r="J144" i="60" s="1"/>
  <c r="J146" i="60" s="1"/>
  <c r="J148" i="60" s="1"/>
  <c r="J150" i="60" s="1"/>
  <c r="J152" i="60" s="1"/>
  <c r="J154" i="60" s="1"/>
  <c r="J156" i="60" s="1"/>
  <c r="J158" i="60" s="1"/>
  <c r="J160" i="60" s="1"/>
  <c r="J162" i="60" s="1"/>
  <c r="J164" i="60" s="1"/>
  <c r="J166" i="60" s="1"/>
  <c r="J168" i="60" s="1"/>
  <c r="J170" i="60" s="1"/>
  <c r="J172" i="60" s="1"/>
  <c r="J174" i="60" s="1"/>
  <c r="J176" i="60" s="1"/>
  <c r="J178" i="60" s="1"/>
  <c r="J180" i="60" s="1"/>
  <c r="J182" i="60" s="1"/>
  <c r="J184" i="60" s="1"/>
  <c r="J186" i="60" s="1"/>
  <c r="J188" i="60" s="1"/>
  <c r="J190" i="60" s="1"/>
  <c r="J192" i="60" s="1"/>
  <c r="J194" i="60" s="1"/>
  <c r="J196" i="60" s="1"/>
  <c r="J198" i="60" s="1"/>
  <c r="J200" i="60" s="1"/>
  <c r="J202" i="60" s="1"/>
  <c r="J204" i="60" s="1"/>
  <c r="J206" i="60" s="1"/>
  <c r="J208" i="60" s="1"/>
  <c r="J210" i="60" s="1"/>
  <c r="J212" i="60" s="1"/>
  <c r="J214" i="60" s="1"/>
  <c r="J216" i="60" s="1"/>
  <c r="J218" i="60" s="1"/>
  <c r="J220" i="60" s="1"/>
  <c r="J222" i="60" s="1"/>
  <c r="J224" i="60" s="1"/>
  <c r="J226" i="60" s="1"/>
  <c r="J228" i="60" s="1"/>
  <c r="J230" i="60" s="1"/>
  <c r="J232" i="60" s="1"/>
  <c r="J234" i="60" s="1"/>
  <c r="J236" i="60" s="1"/>
  <c r="J238" i="60" s="1"/>
  <c r="J240" i="60" s="1"/>
  <c r="J242" i="60" s="1"/>
  <c r="J244" i="60" s="1"/>
  <c r="J246" i="60" s="1"/>
  <c r="J248" i="60" s="1"/>
  <c r="J250" i="60" s="1"/>
  <c r="J252" i="60" s="1"/>
  <c r="J254" i="60" s="1"/>
  <c r="J256" i="60" s="1"/>
  <c r="J258" i="60" s="1"/>
  <c r="J260" i="60" s="1"/>
  <c r="J262" i="60" s="1"/>
  <c r="J264" i="60" s="1"/>
  <c r="J266" i="60" s="1"/>
  <c r="J268" i="60" s="1"/>
  <c r="J270" i="60" s="1"/>
  <c r="J272" i="60" s="1"/>
  <c r="J274" i="60" s="1"/>
  <c r="J276" i="60" s="1"/>
  <c r="J278" i="60" s="1"/>
  <c r="J280" i="60" s="1"/>
  <c r="J282" i="60" s="1"/>
  <c r="J284" i="60" s="1"/>
  <c r="J286" i="60" s="1"/>
  <c r="J288" i="60" s="1"/>
  <c r="J290" i="60" s="1"/>
  <c r="J292" i="60" s="1"/>
  <c r="J294" i="60" s="1"/>
  <c r="J296" i="60" s="1"/>
  <c r="J298" i="60" s="1"/>
  <c r="J300" i="60" s="1"/>
  <c r="J302" i="60" s="1"/>
  <c r="J304" i="60" s="1"/>
  <c r="J306" i="60" s="1"/>
  <c r="J308" i="60" s="1"/>
  <c r="J310" i="60" s="1"/>
  <c r="J312" i="60" s="1"/>
  <c r="J314" i="60" s="1"/>
  <c r="J316" i="60" s="1"/>
  <c r="J318" i="60" s="1"/>
  <c r="J320" i="60" s="1"/>
  <c r="J322" i="60" s="1"/>
  <c r="J324" i="60" s="1"/>
  <c r="J326" i="60" s="1"/>
  <c r="J328" i="60" s="1"/>
  <c r="J330" i="60" s="1"/>
  <c r="J332" i="60" s="1"/>
  <c r="J334" i="60" s="1"/>
  <c r="J336" i="60" s="1"/>
  <c r="J338" i="60" s="1"/>
  <c r="J340" i="60" s="1"/>
  <c r="J342" i="60" s="1"/>
  <c r="J344" i="60" s="1"/>
  <c r="J346" i="60" s="1"/>
  <c r="J348" i="60" s="1"/>
  <c r="J350" i="60" s="1"/>
  <c r="J352" i="60" s="1"/>
  <c r="J354" i="60" s="1"/>
  <c r="J356" i="60" s="1"/>
  <c r="J358" i="60" s="1"/>
  <c r="J360" i="60" s="1"/>
  <c r="J362" i="60" s="1"/>
  <c r="J364" i="60" s="1"/>
  <c r="J366" i="60" s="1"/>
  <c r="J368" i="60" s="1"/>
  <c r="J370" i="60" s="1"/>
  <c r="J372" i="60" s="1"/>
  <c r="J374" i="60" s="1"/>
  <c r="J376" i="60" s="1"/>
  <c r="J378" i="60" s="1"/>
  <c r="J380" i="60" s="1"/>
  <c r="J382" i="60" s="1"/>
  <c r="J384" i="60" s="1"/>
  <c r="J11" i="60"/>
  <c r="J13" i="60" s="1"/>
  <c r="J15" i="60" s="1"/>
  <c r="J17" i="60" s="1"/>
  <c r="J19" i="60" s="1"/>
  <c r="J21" i="60" s="1"/>
  <c r="J23" i="60" s="1"/>
  <c r="J25" i="60" s="1"/>
  <c r="J27" i="60" s="1"/>
  <c r="J29" i="60" s="1"/>
  <c r="J31" i="60" s="1"/>
  <c r="J33" i="60" s="1"/>
  <c r="J35" i="60" s="1"/>
  <c r="J37" i="60" s="1"/>
  <c r="J39" i="60" s="1"/>
  <c r="J41" i="60" s="1"/>
  <c r="J43" i="60" s="1"/>
  <c r="J45" i="60" s="1"/>
  <c r="J47" i="60" s="1"/>
  <c r="J49" i="60" s="1"/>
  <c r="J51" i="60" s="1"/>
  <c r="J53" i="60" s="1"/>
  <c r="J55" i="60" s="1"/>
  <c r="J57" i="60" s="1"/>
  <c r="J59" i="60" s="1"/>
  <c r="J61" i="60" s="1"/>
  <c r="J63" i="60" s="1"/>
  <c r="J65" i="60" s="1"/>
  <c r="J67" i="60" s="1"/>
  <c r="J69" i="60" s="1"/>
  <c r="J71" i="60" s="1"/>
  <c r="J73" i="60" s="1"/>
  <c r="J75" i="60" s="1"/>
  <c r="J77" i="60" s="1"/>
  <c r="J79" i="60" s="1"/>
  <c r="J81" i="60" s="1"/>
  <c r="J83" i="60" s="1"/>
  <c r="J85" i="60" s="1"/>
  <c r="J87" i="60" s="1"/>
  <c r="J89" i="60" s="1"/>
  <c r="J91" i="60" s="1"/>
  <c r="J93" i="60" s="1"/>
  <c r="J95" i="60" s="1"/>
  <c r="J97" i="60" s="1"/>
  <c r="J99" i="60" s="1"/>
  <c r="J101" i="60" s="1"/>
  <c r="J103" i="60" s="1"/>
  <c r="J105" i="60" s="1"/>
  <c r="J107" i="60" s="1"/>
  <c r="J109" i="60" s="1"/>
  <c r="J111" i="60" s="1"/>
  <c r="J113" i="60" s="1"/>
  <c r="J115" i="60" s="1"/>
  <c r="J117" i="60" s="1"/>
  <c r="J119" i="60" s="1"/>
  <c r="J121" i="60" s="1"/>
  <c r="J123" i="60" s="1"/>
  <c r="J125" i="60" s="1"/>
  <c r="J127" i="60" s="1"/>
  <c r="J129" i="60" s="1"/>
  <c r="J131" i="60" s="1"/>
  <c r="J133" i="60" s="1"/>
  <c r="J135" i="60" s="1"/>
  <c r="J137" i="60" s="1"/>
  <c r="J139" i="60" s="1"/>
  <c r="J141" i="60" s="1"/>
  <c r="J143" i="60" s="1"/>
  <c r="J145" i="60" s="1"/>
  <c r="J147" i="60" s="1"/>
  <c r="J149" i="60" s="1"/>
  <c r="J151" i="60" s="1"/>
  <c r="J153" i="60" s="1"/>
  <c r="J155" i="60" s="1"/>
  <c r="J157" i="60" s="1"/>
  <c r="J159" i="60" s="1"/>
  <c r="J161" i="60" s="1"/>
  <c r="J163" i="60" s="1"/>
  <c r="J165" i="60" s="1"/>
  <c r="J167" i="60" s="1"/>
  <c r="J169" i="60" s="1"/>
  <c r="J171" i="60" s="1"/>
  <c r="J173" i="60" s="1"/>
  <c r="J175" i="60" s="1"/>
  <c r="J177" i="60" s="1"/>
  <c r="J179" i="60" s="1"/>
  <c r="J181" i="60" s="1"/>
  <c r="J183" i="60" s="1"/>
  <c r="J185" i="60" s="1"/>
  <c r="J187" i="60" s="1"/>
  <c r="J189" i="60" s="1"/>
  <c r="J191" i="60" s="1"/>
  <c r="J193" i="60" s="1"/>
  <c r="J195" i="60" s="1"/>
  <c r="J197" i="60" s="1"/>
  <c r="J199" i="60" s="1"/>
  <c r="J201" i="60" s="1"/>
  <c r="J203" i="60" s="1"/>
  <c r="J205" i="60" s="1"/>
  <c r="J207" i="60" s="1"/>
  <c r="J209" i="60" s="1"/>
  <c r="J211" i="60" s="1"/>
  <c r="J213" i="60" s="1"/>
  <c r="J215" i="60" s="1"/>
  <c r="J217" i="60" s="1"/>
  <c r="J219" i="60" s="1"/>
  <c r="J221" i="60" s="1"/>
  <c r="J223" i="60" s="1"/>
  <c r="J225" i="60" s="1"/>
  <c r="J227" i="60" s="1"/>
  <c r="J229" i="60" s="1"/>
  <c r="J231" i="60" s="1"/>
  <c r="J233" i="60" s="1"/>
  <c r="J235" i="60" s="1"/>
  <c r="J237" i="60" s="1"/>
  <c r="J239" i="60" s="1"/>
  <c r="J241" i="60" s="1"/>
  <c r="J243" i="60" s="1"/>
  <c r="J245" i="60" s="1"/>
  <c r="J247" i="60" s="1"/>
  <c r="J249" i="60" s="1"/>
  <c r="J251" i="60" s="1"/>
  <c r="J253" i="60" s="1"/>
  <c r="J255" i="60" s="1"/>
  <c r="J257" i="60" s="1"/>
  <c r="J259" i="60" s="1"/>
  <c r="J261" i="60" s="1"/>
  <c r="J263" i="60" s="1"/>
  <c r="J265" i="60" s="1"/>
  <c r="J267" i="60" s="1"/>
  <c r="J269" i="60" s="1"/>
  <c r="J271" i="60" s="1"/>
  <c r="J273" i="60" s="1"/>
  <c r="J275" i="60" s="1"/>
  <c r="J277" i="60" s="1"/>
  <c r="J279" i="60" s="1"/>
  <c r="J281" i="60" s="1"/>
  <c r="J283" i="60" s="1"/>
  <c r="J285" i="60" s="1"/>
  <c r="J287" i="60" s="1"/>
  <c r="J289" i="60" s="1"/>
  <c r="J291" i="60" s="1"/>
  <c r="J293" i="60" s="1"/>
  <c r="J295" i="60" s="1"/>
  <c r="J297" i="60" s="1"/>
  <c r="J299" i="60" s="1"/>
  <c r="J301" i="60" s="1"/>
  <c r="J303" i="60" s="1"/>
  <c r="J305" i="60" s="1"/>
  <c r="J307" i="60" s="1"/>
  <c r="J309" i="60" s="1"/>
  <c r="J311" i="60" s="1"/>
  <c r="J313" i="60" s="1"/>
  <c r="J315" i="60" s="1"/>
  <c r="J317" i="60" s="1"/>
  <c r="J319" i="60" s="1"/>
  <c r="J321" i="60" s="1"/>
  <c r="J323" i="60" s="1"/>
  <c r="J325" i="60" s="1"/>
  <c r="J327" i="60" s="1"/>
  <c r="J329" i="60" s="1"/>
  <c r="J331" i="60" s="1"/>
  <c r="J333" i="60" s="1"/>
  <c r="J335" i="60" s="1"/>
  <c r="J337" i="60" s="1"/>
  <c r="J339" i="60" s="1"/>
  <c r="J341" i="60" s="1"/>
  <c r="J343" i="60" s="1"/>
  <c r="J345" i="60" s="1"/>
  <c r="J347" i="60" s="1"/>
  <c r="J349" i="60" s="1"/>
  <c r="J351" i="60" s="1"/>
  <c r="J353" i="60" s="1"/>
  <c r="J355" i="60" s="1"/>
  <c r="J357" i="60" s="1"/>
  <c r="J359" i="60" s="1"/>
  <c r="J361" i="60" s="1"/>
  <c r="J363" i="60" s="1"/>
  <c r="J365" i="60" s="1"/>
  <c r="J367" i="60" s="1"/>
  <c r="J369" i="60" s="1"/>
  <c r="J371" i="60" s="1"/>
  <c r="J373" i="60" s="1"/>
  <c r="J375" i="60" s="1"/>
  <c r="J377" i="60" s="1"/>
  <c r="J379" i="60" s="1"/>
  <c r="J381" i="60" s="1"/>
  <c r="J383" i="60" s="1"/>
  <c r="J385" i="60" s="1"/>
  <c r="E5" i="50" l="1"/>
  <c r="K5" i="50" s="1"/>
  <c r="E6" i="50"/>
  <c r="K6" i="50" s="1"/>
  <c r="E7" i="50"/>
  <c r="E8" i="50"/>
  <c r="K8" i="50" s="1"/>
  <c r="E9" i="50"/>
  <c r="E10" i="50"/>
  <c r="K10" i="50" s="1"/>
  <c r="E11" i="50"/>
  <c r="K11" i="50" s="1"/>
  <c r="E12" i="50"/>
  <c r="K12" i="50" s="1"/>
  <c r="E13" i="50"/>
  <c r="K13" i="50" s="1"/>
  <c r="E14" i="50"/>
  <c r="K14" i="50" s="1"/>
  <c r="E15" i="50"/>
  <c r="E16" i="50"/>
  <c r="K16" i="50" s="1"/>
  <c r="E17" i="50"/>
  <c r="E18" i="50"/>
  <c r="K18" i="50" s="1"/>
  <c r="E19" i="50"/>
  <c r="K19" i="50" s="1"/>
  <c r="E20" i="50"/>
  <c r="K20" i="50" s="1"/>
  <c r="E21" i="50"/>
  <c r="K21" i="50" s="1"/>
  <c r="E22" i="50"/>
  <c r="K22" i="50" s="1"/>
  <c r="E23" i="50"/>
  <c r="E24" i="50"/>
  <c r="K24" i="50" s="1"/>
  <c r="E25" i="50"/>
  <c r="E26" i="50"/>
  <c r="K26" i="50" s="1"/>
  <c r="E27" i="50"/>
  <c r="E28" i="50"/>
  <c r="K28" i="50" s="1"/>
  <c r="E29" i="50"/>
  <c r="E30" i="50"/>
  <c r="K30" i="50" s="1"/>
  <c r="E31" i="50"/>
  <c r="E32" i="50"/>
  <c r="K32" i="50" s="1"/>
  <c r="E33" i="50"/>
  <c r="E34" i="50"/>
  <c r="K34" i="50" s="1"/>
  <c r="E35" i="50"/>
  <c r="K35" i="50" s="1"/>
  <c r="E36" i="50"/>
  <c r="K36" i="50" s="1"/>
  <c r="E37" i="50"/>
  <c r="K37" i="50" s="1"/>
  <c r="E38" i="50"/>
  <c r="K38" i="50" s="1"/>
  <c r="E39" i="50"/>
  <c r="E40" i="50"/>
  <c r="K40" i="50" s="1"/>
  <c r="E41" i="50"/>
  <c r="E42" i="50"/>
  <c r="K42" i="50" s="1"/>
  <c r="E43" i="50"/>
  <c r="K43" i="50" s="1"/>
  <c r="E44" i="50"/>
  <c r="K44" i="50" s="1"/>
  <c r="E45" i="50"/>
  <c r="K45" i="50" s="1"/>
  <c r="E46" i="50"/>
  <c r="K46" i="50" s="1"/>
  <c r="E47" i="50"/>
  <c r="E48" i="50"/>
  <c r="K48" i="50" s="1"/>
  <c r="E49" i="50"/>
  <c r="E50" i="50"/>
  <c r="K50" i="50" s="1"/>
  <c r="E51" i="50"/>
  <c r="K51" i="50" s="1"/>
  <c r="E52" i="50"/>
  <c r="K52" i="50" s="1"/>
  <c r="E53" i="50"/>
  <c r="K53" i="50" s="1"/>
  <c r="E54" i="50"/>
  <c r="K54" i="50" s="1"/>
  <c r="E55" i="50"/>
  <c r="E56" i="50"/>
  <c r="K56" i="50" s="1"/>
  <c r="E57" i="50"/>
  <c r="E58" i="50"/>
  <c r="K58" i="50" s="1"/>
  <c r="E59" i="50"/>
  <c r="K59" i="50" s="1"/>
  <c r="E60" i="50"/>
  <c r="K60" i="50" s="1"/>
  <c r="E61" i="50"/>
  <c r="K61" i="50" s="1"/>
  <c r="E62" i="50"/>
  <c r="K62" i="50" s="1"/>
  <c r="E63" i="50"/>
  <c r="E64" i="50"/>
  <c r="K64" i="50" s="1"/>
  <c r="E65" i="50"/>
  <c r="E66" i="50"/>
  <c r="K66" i="50" s="1"/>
  <c r="E67" i="50"/>
  <c r="E68" i="50"/>
  <c r="K68" i="50" s="1"/>
  <c r="E69" i="50"/>
  <c r="K69" i="50" s="1"/>
  <c r="E70" i="50"/>
  <c r="K70" i="50" s="1"/>
  <c r="E71" i="50"/>
  <c r="E72" i="50"/>
  <c r="K72" i="50" s="1"/>
  <c r="E73" i="50"/>
  <c r="E74" i="50"/>
  <c r="K74" i="50" s="1"/>
  <c r="E75" i="50"/>
  <c r="K75" i="50" s="1"/>
  <c r="E76" i="50"/>
  <c r="K76" i="50" s="1"/>
  <c r="E77" i="50"/>
  <c r="K77" i="50" s="1"/>
  <c r="E78" i="50"/>
  <c r="K78" i="50" s="1"/>
  <c r="E79" i="50"/>
  <c r="E80" i="50"/>
  <c r="K80" i="50" s="1"/>
  <c r="E81" i="50"/>
  <c r="E82" i="50"/>
  <c r="K82" i="50" s="1"/>
  <c r="E83" i="50"/>
  <c r="K83" i="50" s="1"/>
  <c r="E84" i="50"/>
  <c r="K84" i="50" s="1"/>
  <c r="E85" i="50"/>
  <c r="K85" i="50" s="1"/>
  <c r="E86" i="50"/>
  <c r="K86" i="50" s="1"/>
  <c r="E87" i="50"/>
  <c r="E88" i="50"/>
  <c r="K88" i="50" s="1"/>
  <c r="E89" i="50"/>
  <c r="E90" i="50"/>
  <c r="K90" i="50" s="1"/>
  <c r="E91" i="50"/>
  <c r="E92" i="50"/>
  <c r="K92" i="50" s="1"/>
  <c r="E93" i="50"/>
  <c r="K93" i="50" s="1"/>
  <c r="E94" i="50"/>
  <c r="K94" i="50" s="1"/>
  <c r="E95" i="50"/>
  <c r="E96" i="50"/>
  <c r="K96" i="50" s="1"/>
  <c r="E97" i="50"/>
  <c r="E98" i="50"/>
  <c r="K98" i="50" s="1"/>
  <c r="E99" i="50"/>
  <c r="K99" i="50" s="1"/>
  <c r="E100" i="50"/>
  <c r="K100" i="50" s="1"/>
  <c r="E101" i="50"/>
  <c r="K101" i="50" s="1"/>
  <c r="E102" i="50"/>
  <c r="K102" i="50" s="1"/>
  <c r="E103" i="50"/>
  <c r="E104" i="50"/>
  <c r="K104" i="50" s="1"/>
  <c r="E105" i="50"/>
  <c r="E106" i="50"/>
  <c r="K106" i="50" s="1"/>
  <c r="E107" i="50"/>
  <c r="K107" i="50" s="1"/>
  <c r="E108" i="50"/>
  <c r="K108" i="50" s="1"/>
  <c r="E109" i="50"/>
  <c r="K109" i="50" s="1"/>
  <c r="E110" i="50"/>
  <c r="K110" i="50" s="1"/>
  <c r="E111" i="50"/>
  <c r="E112" i="50"/>
  <c r="E113" i="50"/>
  <c r="E140" i="50" s="1"/>
  <c r="K140" i="50" s="1"/>
  <c r="E114" i="50"/>
  <c r="E115" i="50"/>
  <c r="E142" i="50" s="1"/>
  <c r="K142" i="50" s="1"/>
  <c r="E116" i="50"/>
  <c r="E117" i="50"/>
  <c r="E144" i="50" s="1"/>
  <c r="K144" i="50" s="1"/>
  <c r="E118" i="50"/>
  <c r="E119" i="50"/>
  <c r="E146" i="50" s="1"/>
  <c r="K146" i="50" s="1"/>
  <c r="E120" i="50"/>
  <c r="E121" i="50"/>
  <c r="E148" i="50" s="1"/>
  <c r="K148" i="50" s="1"/>
  <c r="E122" i="50"/>
  <c r="E123" i="50"/>
  <c r="E150" i="50" s="1"/>
  <c r="K150" i="50" s="1"/>
  <c r="E124" i="50"/>
  <c r="E125" i="50"/>
  <c r="E152" i="50" s="1"/>
  <c r="K152" i="50" s="1"/>
  <c r="E126" i="50"/>
  <c r="E127" i="50"/>
  <c r="E154" i="50" s="1"/>
  <c r="K154" i="50" s="1"/>
  <c r="E128" i="50"/>
  <c r="E129" i="50"/>
  <c r="E156" i="50" s="1"/>
  <c r="K156" i="50" s="1"/>
  <c r="E130" i="50"/>
  <c r="E131" i="50"/>
  <c r="E158" i="50" s="1"/>
  <c r="K158" i="50" s="1"/>
  <c r="E132" i="50"/>
  <c r="E133" i="50"/>
  <c r="E160" i="50" s="1"/>
  <c r="K160" i="50" s="1"/>
  <c r="E134" i="50"/>
  <c r="E135" i="50"/>
  <c r="E162" i="50" s="1"/>
  <c r="K162" i="50" s="1"/>
  <c r="E136" i="50"/>
  <c r="E137" i="50"/>
  <c r="E164" i="50" s="1"/>
  <c r="K164" i="50" s="1"/>
  <c r="E138" i="50"/>
  <c r="E166" i="50"/>
  <c r="K166" i="50" s="1"/>
  <c r="E167" i="50"/>
  <c r="K167" i="50" s="1"/>
  <c r="E168" i="50"/>
  <c r="K168" i="50" s="1"/>
  <c r="E169" i="50"/>
  <c r="K169" i="50" s="1"/>
  <c r="E170" i="50"/>
  <c r="E171" i="50"/>
  <c r="K171" i="50" s="1"/>
  <c r="E172" i="50"/>
  <c r="E173" i="50"/>
  <c r="K173" i="50" s="1"/>
  <c r="E174" i="50"/>
  <c r="K174" i="50" s="1"/>
  <c r="E175" i="50"/>
  <c r="K175" i="50" s="1"/>
  <c r="E176" i="50"/>
  <c r="K176" i="50" s="1"/>
  <c r="E177" i="50"/>
  <c r="K177" i="50" s="1"/>
  <c r="E178" i="50"/>
  <c r="E179" i="50"/>
  <c r="K179" i="50" s="1"/>
  <c r="E180" i="50"/>
  <c r="E181" i="50"/>
  <c r="K181" i="50" s="1"/>
  <c r="E182" i="50"/>
  <c r="K182" i="50" s="1"/>
  <c r="E183" i="50"/>
  <c r="K183" i="50" s="1"/>
  <c r="E184" i="50"/>
  <c r="K184" i="50" s="1"/>
  <c r="E185" i="50"/>
  <c r="K185" i="50" s="1"/>
  <c r="E186" i="50"/>
  <c r="E187" i="50"/>
  <c r="K187" i="50" s="1"/>
  <c r="E188" i="50"/>
  <c r="E189" i="50"/>
  <c r="K189" i="50" s="1"/>
  <c r="E190" i="50"/>
  <c r="K190" i="50" s="1"/>
  <c r="E191" i="50"/>
  <c r="K191" i="50" s="1"/>
  <c r="E192" i="50"/>
  <c r="K192" i="50" s="1"/>
  <c r="K218" i="50"/>
  <c r="K216" i="50"/>
  <c r="K210" i="50"/>
  <c r="K208" i="50"/>
  <c r="K204" i="50"/>
  <c r="K202" i="50"/>
  <c r="K200" i="50"/>
  <c r="K194" i="50"/>
  <c r="K188" i="50"/>
  <c r="K186" i="50"/>
  <c r="K180" i="50"/>
  <c r="K178" i="50"/>
  <c r="K172" i="50"/>
  <c r="K170" i="50"/>
  <c r="K137" i="50"/>
  <c r="K135" i="50"/>
  <c r="K129" i="50"/>
  <c r="K127" i="50"/>
  <c r="K121" i="50"/>
  <c r="K119" i="50"/>
  <c r="K113" i="50"/>
  <c r="K111" i="50"/>
  <c r="K105" i="50"/>
  <c r="K103" i="50"/>
  <c r="K97" i="50"/>
  <c r="K95" i="50"/>
  <c r="K91" i="50"/>
  <c r="K89" i="50"/>
  <c r="K87" i="50"/>
  <c r="K81" i="50"/>
  <c r="K79" i="50"/>
  <c r="K73" i="50"/>
  <c r="K71" i="50"/>
  <c r="K67" i="50"/>
  <c r="K65" i="50"/>
  <c r="K63" i="50"/>
  <c r="K57" i="50"/>
  <c r="K55" i="50"/>
  <c r="K49" i="50"/>
  <c r="K47" i="50"/>
  <c r="K41" i="50"/>
  <c r="K39" i="50"/>
  <c r="K33" i="50"/>
  <c r="K31" i="50"/>
  <c r="K29" i="50"/>
  <c r="K27" i="50"/>
  <c r="K25" i="50"/>
  <c r="K23" i="50"/>
  <c r="K17" i="50"/>
  <c r="K15" i="50"/>
  <c r="K9" i="50"/>
  <c r="K7" i="50"/>
  <c r="J4" i="32"/>
  <c r="O4" i="32" s="1"/>
  <c r="K131" i="50" l="1"/>
  <c r="K115" i="50"/>
  <c r="K212" i="50"/>
  <c r="K123" i="50"/>
  <c r="K196" i="50"/>
  <c r="K206" i="50"/>
  <c r="K197" i="50"/>
  <c r="E143" i="50"/>
  <c r="K143" i="50" s="1"/>
  <c r="K138" i="50"/>
  <c r="E165" i="50"/>
  <c r="K165" i="50" s="1"/>
  <c r="K130" i="50"/>
  <c r="E157" i="50"/>
  <c r="K157" i="50" s="1"/>
  <c r="K122" i="50"/>
  <c r="E149" i="50"/>
  <c r="K149" i="50" s="1"/>
  <c r="K114" i="50"/>
  <c r="E141" i="50"/>
  <c r="K141" i="50" s="1"/>
  <c r="K213" i="50"/>
  <c r="E159" i="50"/>
  <c r="K159" i="50" s="1"/>
  <c r="K198" i="50"/>
  <c r="K214" i="50"/>
  <c r="K117" i="50"/>
  <c r="K205" i="50"/>
  <c r="E151" i="50"/>
  <c r="K151" i="50" s="1"/>
  <c r="K125" i="50"/>
  <c r="K217" i="50"/>
  <c r="E163" i="50"/>
  <c r="K163" i="50" s="1"/>
  <c r="K209" i="50"/>
  <c r="E155" i="50"/>
  <c r="K155" i="50" s="1"/>
  <c r="K201" i="50"/>
  <c r="E147" i="50"/>
  <c r="K147" i="50" s="1"/>
  <c r="K193" i="50"/>
  <c r="E139" i="50"/>
  <c r="K139" i="50" s="1"/>
  <c r="K133" i="50"/>
  <c r="K134" i="50"/>
  <c r="E161" i="50"/>
  <c r="K161" i="50" s="1"/>
  <c r="K126" i="50"/>
  <c r="E153" i="50"/>
  <c r="K153" i="50" s="1"/>
  <c r="K118" i="50"/>
  <c r="E145" i="50"/>
  <c r="K145" i="50" s="1"/>
  <c r="K112" i="50"/>
  <c r="K116" i="50"/>
  <c r="K120" i="50"/>
  <c r="K124" i="50"/>
  <c r="K128" i="50"/>
  <c r="K132" i="50"/>
  <c r="K136" i="50"/>
  <c r="K195" i="50"/>
  <c r="K199" i="50"/>
  <c r="K203" i="50"/>
  <c r="K207" i="50"/>
  <c r="K211" i="50"/>
  <c r="K215" i="50"/>
  <c r="K219" i="50"/>
  <c r="F4" i="51" l="1"/>
  <c r="AG4" i="51" s="1"/>
  <c r="F5" i="51"/>
  <c r="AG5" i="51" s="1"/>
  <c r="F6" i="51"/>
  <c r="AG6" i="51" s="1"/>
  <c r="F7" i="51"/>
  <c r="AG7" i="51" s="1"/>
  <c r="F8" i="51"/>
  <c r="AG8" i="51" s="1"/>
  <c r="F9" i="51"/>
  <c r="AG9" i="51" s="1"/>
  <c r="F10" i="51"/>
  <c r="AG10" i="51" s="1"/>
  <c r="F11" i="51"/>
  <c r="AG11" i="51" s="1"/>
  <c r="F12" i="51"/>
  <c r="AG12" i="51" s="1"/>
  <c r="F13" i="51"/>
  <c r="AG13" i="51" s="1"/>
  <c r="F14" i="51"/>
  <c r="AG14" i="51" s="1"/>
  <c r="F15" i="51"/>
  <c r="AG15" i="51" s="1"/>
  <c r="F16" i="51"/>
  <c r="AG16" i="51" s="1"/>
  <c r="F17" i="51"/>
  <c r="AG17" i="51" s="1"/>
  <c r="F18" i="51"/>
  <c r="AG18" i="51" s="1"/>
  <c r="F19" i="51"/>
  <c r="AG19" i="51" s="1"/>
  <c r="F20" i="51"/>
  <c r="AG20" i="51" s="1"/>
  <c r="F21" i="51"/>
  <c r="AG21" i="51" s="1"/>
  <c r="F22" i="51"/>
  <c r="AG22" i="51" s="1"/>
  <c r="F23" i="51"/>
  <c r="AG23" i="51" s="1"/>
  <c r="F24" i="51"/>
  <c r="AG24" i="51" s="1"/>
  <c r="F25" i="51"/>
  <c r="AG25" i="51" s="1"/>
  <c r="F26" i="51"/>
  <c r="AG26" i="51" s="1"/>
  <c r="F27" i="51"/>
  <c r="AG27" i="51" s="1"/>
  <c r="F28" i="51"/>
  <c r="AG28" i="51" s="1"/>
  <c r="F29" i="51"/>
  <c r="AG29" i="51" s="1"/>
  <c r="F30" i="51"/>
  <c r="AG30" i="51" s="1"/>
  <c r="F31" i="51"/>
  <c r="AG32" i="51" s="1"/>
  <c r="F32" i="51"/>
  <c r="AG33" i="51" s="1"/>
  <c r="F33" i="51"/>
  <c r="AG34" i="51" s="1"/>
  <c r="F34" i="51"/>
  <c r="AG35" i="51" s="1"/>
  <c r="F35" i="51"/>
  <c r="AG36" i="51" s="1"/>
  <c r="F36" i="51"/>
  <c r="AG37" i="51" s="1"/>
  <c r="F37" i="51"/>
  <c r="AG38" i="51" s="1"/>
  <c r="F38" i="51"/>
  <c r="AG39" i="51" s="1"/>
  <c r="F39" i="51"/>
  <c r="AG40" i="51" s="1"/>
  <c r="F40" i="51"/>
  <c r="AG41" i="51" s="1"/>
  <c r="F41" i="51"/>
  <c r="AG42" i="51" s="1"/>
  <c r="F42" i="51"/>
  <c r="AG43" i="51" s="1"/>
  <c r="F43" i="51"/>
  <c r="AG44" i="51" s="1"/>
  <c r="F44" i="51"/>
  <c r="AG45" i="51" s="1"/>
  <c r="F45" i="51"/>
  <c r="AG46" i="51" s="1"/>
  <c r="F46" i="51"/>
  <c r="AG47" i="51" s="1"/>
  <c r="F47" i="51"/>
  <c r="AG48" i="51" s="1"/>
  <c r="F48" i="51"/>
  <c r="AG49" i="51" s="1"/>
  <c r="F49" i="51"/>
  <c r="AG50" i="51" s="1"/>
  <c r="F50" i="51"/>
  <c r="AG51" i="51" s="1"/>
  <c r="F51" i="51"/>
  <c r="AG52" i="51" s="1"/>
  <c r="F52" i="51"/>
  <c r="AG53" i="51" s="1"/>
  <c r="F53" i="51"/>
  <c r="AG54" i="51" s="1"/>
  <c r="F54" i="51"/>
  <c r="AG55" i="51" s="1"/>
  <c r="F55" i="51"/>
  <c r="AG56" i="51" s="1"/>
  <c r="F56" i="51"/>
  <c r="AG57" i="51" s="1"/>
  <c r="F57" i="51"/>
  <c r="AG58" i="51" s="1"/>
  <c r="F58" i="51"/>
  <c r="AG60" i="51" s="1"/>
  <c r="F59" i="51"/>
  <c r="AG61" i="51" s="1"/>
  <c r="F60" i="51"/>
  <c r="AG62" i="51" s="1"/>
  <c r="F61" i="51"/>
  <c r="AG63" i="51" s="1"/>
  <c r="F62" i="51"/>
  <c r="AG64" i="51" s="1"/>
  <c r="F63" i="51"/>
  <c r="AG65" i="51" s="1"/>
  <c r="F64" i="51"/>
  <c r="AG66" i="51" s="1"/>
  <c r="F65" i="51"/>
  <c r="AG67" i="51" s="1"/>
  <c r="F66" i="51"/>
  <c r="AG68" i="51" s="1"/>
  <c r="F67" i="51"/>
  <c r="AG69" i="51" s="1"/>
  <c r="F68" i="51"/>
  <c r="AG70" i="51" s="1"/>
  <c r="F69" i="51"/>
  <c r="AG71" i="51" s="1"/>
  <c r="F70" i="51"/>
  <c r="AG72" i="51" s="1"/>
  <c r="F71" i="51"/>
  <c r="AG73" i="51" s="1"/>
  <c r="F72" i="51"/>
  <c r="AG74" i="51" s="1"/>
  <c r="F73" i="51"/>
  <c r="AG75" i="51" s="1"/>
  <c r="F74" i="51"/>
  <c r="AG76" i="51" s="1"/>
  <c r="F75" i="51"/>
  <c r="AG77" i="51" s="1"/>
  <c r="F76" i="51"/>
  <c r="AG78" i="51" s="1"/>
  <c r="F77" i="51"/>
  <c r="AG79" i="51" s="1"/>
  <c r="F78" i="51"/>
  <c r="AG80" i="51" s="1"/>
  <c r="F79" i="51"/>
  <c r="AG81" i="51" s="1"/>
  <c r="F80" i="51"/>
  <c r="AG82" i="51" s="1"/>
  <c r="F81" i="51"/>
  <c r="AG83" i="51" s="1"/>
  <c r="F82" i="51"/>
  <c r="AG84" i="51" s="1"/>
  <c r="F83" i="51"/>
  <c r="AG85" i="51" s="1"/>
  <c r="F84" i="51"/>
  <c r="AG86" i="51" s="1"/>
  <c r="F85" i="51"/>
  <c r="AG88" i="51" s="1"/>
  <c r="F86" i="51"/>
  <c r="AG89" i="51" s="1"/>
  <c r="F87" i="51"/>
  <c r="AG90" i="51" s="1"/>
  <c r="F88" i="51"/>
  <c r="AG91" i="51" s="1"/>
  <c r="F89" i="51"/>
  <c r="AG92" i="51" s="1"/>
  <c r="F90" i="51"/>
  <c r="AG93" i="51" s="1"/>
  <c r="F91" i="51"/>
  <c r="AG94" i="51" s="1"/>
  <c r="F92" i="51"/>
  <c r="AG95" i="51" s="1"/>
  <c r="F93" i="51"/>
  <c r="AG96" i="51" s="1"/>
  <c r="F94" i="51"/>
  <c r="AG97" i="51" s="1"/>
  <c r="F95" i="51"/>
  <c r="AG98" i="51" s="1"/>
  <c r="F96" i="51"/>
  <c r="AG99" i="51" s="1"/>
  <c r="F97" i="51"/>
  <c r="AG100" i="51" s="1"/>
  <c r="F98" i="51"/>
  <c r="AG101" i="51" s="1"/>
  <c r="F99" i="51"/>
  <c r="AG102" i="51" s="1"/>
  <c r="F100" i="51"/>
  <c r="AG103" i="51" s="1"/>
  <c r="F101" i="51"/>
  <c r="AG104" i="51" s="1"/>
  <c r="F102" i="51"/>
  <c r="AG105" i="51" s="1"/>
  <c r="F103" i="51"/>
  <c r="AG106" i="51" s="1"/>
  <c r="F104" i="51"/>
  <c r="AG107" i="51" s="1"/>
  <c r="F105" i="51"/>
  <c r="AG108" i="51" s="1"/>
  <c r="F106" i="51"/>
  <c r="AG109" i="51" s="1"/>
  <c r="F107" i="51"/>
  <c r="AG110" i="51" s="1"/>
  <c r="F108" i="51"/>
  <c r="AG111" i="51" s="1"/>
  <c r="F109" i="51"/>
  <c r="AG112" i="51" s="1"/>
  <c r="F110" i="51"/>
  <c r="AG113" i="51" s="1"/>
  <c r="F111" i="51"/>
  <c r="AG114" i="51" s="1"/>
  <c r="F112" i="51"/>
  <c r="AG116" i="51" s="1"/>
  <c r="F113" i="51"/>
  <c r="AG117" i="51" s="1"/>
  <c r="F114" i="51"/>
  <c r="AG118" i="51" s="1"/>
  <c r="F115" i="51"/>
  <c r="AG119" i="51" s="1"/>
  <c r="F116" i="51"/>
  <c r="AG120" i="51" s="1"/>
  <c r="F117" i="51"/>
  <c r="AG121" i="51" s="1"/>
  <c r="F118" i="51"/>
  <c r="AG122" i="51" s="1"/>
  <c r="F119" i="51"/>
  <c r="AG123" i="51" s="1"/>
  <c r="F120" i="51"/>
  <c r="AG124" i="51" s="1"/>
  <c r="F121" i="51"/>
  <c r="AG125" i="51" s="1"/>
  <c r="F122" i="51"/>
  <c r="AG126" i="51" s="1"/>
  <c r="F123" i="51"/>
  <c r="AG127" i="51" s="1"/>
  <c r="F124" i="51"/>
  <c r="AG128" i="51" s="1"/>
  <c r="F125" i="51"/>
  <c r="AG129" i="51" s="1"/>
  <c r="F126" i="51"/>
  <c r="AG130" i="51" s="1"/>
  <c r="F127" i="51"/>
  <c r="AG131" i="51" s="1"/>
  <c r="F128" i="51"/>
  <c r="AG132" i="51" s="1"/>
  <c r="F129" i="51"/>
  <c r="AG133" i="51" s="1"/>
  <c r="F130" i="51"/>
  <c r="AG134" i="51" s="1"/>
  <c r="F131" i="51"/>
  <c r="AG135" i="51" s="1"/>
  <c r="F132" i="51"/>
  <c r="AG136" i="51" s="1"/>
  <c r="F133" i="51"/>
  <c r="AG137" i="51" s="1"/>
  <c r="F134" i="51"/>
  <c r="AG138" i="51" s="1"/>
  <c r="F135" i="51"/>
  <c r="AG139" i="51" s="1"/>
  <c r="F136" i="51"/>
  <c r="AG140" i="51" s="1"/>
  <c r="F137" i="51"/>
  <c r="AG141" i="51" s="1"/>
  <c r="F138" i="51"/>
  <c r="AG142" i="51" s="1"/>
  <c r="F139" i="51"/>
  <c r="AG144" i="51" s="1"/>
  <c r="F140" i="51"/>
  <c r="AG145" i="51" s="1"/>
  <c r="F141" i="51"/>
  <c r="AG146" i="51" s="1"/>
  <c r="F142" i="51"/>
  <c r="AG147" i="51" s="1"/>
  <c r="F143" i="51"/>
  <c r="AG148" i="51" s="1"/>
  <c r="F144" i="51"/>
  <c r="AG149" i="51" s="1"/>
  <c r="F145" i="51"/>
  <c r="AG150" i="51" s="1"/>
  <c r="F146" i="51"/>
  <c r="AG151" i="51" s="1"/>
  <c r="F147" i="51"/>
  <c r="AG152" i="51" s="1"/>
  <c r="F148" i="51"/>
  <c r="AG153" i="51" s="1"/>
  <c r="F149" i="51"/>
  <c r="AG154" i="51" s="1"/>
  <c r="F150" i="51"/>
  <c r="AG155" i="51" s="1"/>
  <c r="F151" i="51"/>
  <c r="AG156" i="51" s="1"/>
  <c r="F152" i="51"/>
  <c r="AG157" i="51" s="1"/>
  <c r="F153" i="51"/>
  <c r="AG158" i="51" s="1"/>
  <c r="F154" i="51"/>
  <c r="AG159" i="51" s="1"/>
  <c r="F155" i="51"/>
  <c r="AG160" i="51" s="1"/>
  <c r="F156" i="51"/>
  <c r="AG161" i="51" s="1"/>
  <c r="F157" i="51"/>
  <c r="AG162" i="51" s="1"/>
  <c r="F158" i="51"/>
  <c r="AG163" i="51" s="1"/>
  <c r="F159" i="51"/>
  <c r="AG164" i="51" s="1"/>
  <c r="F160" i="51"/>
  <c r="AG165" i="51" s="1"/>
  <c r="F161" i="51"/>
  <c r="AG166" i="51" s="1"/>
  <c r="F162" i="51"/>
  <c r="AG167" i="51" s="1"/>
  <c r="F163" i="51"/>
  <c r="AG168" i="51" s="1"/>
  <c r="F164" i="51"/>
  <c r="AG169" i="51" s="1"/>
  <c r="F165" i="51"/>
  <c r="AG170" i="51" s="1"/>
  <c r="S1" i="51" l="1"/>
  <c r="F1" i="51"/>
  <c r="D4" i="32" l="1"/>
  <c r="K4" i="32" s="1"/>
  <c r="E5" i="32" l="1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66" i="32"/>
  <c r="E167" i="32"/>
  <c r="E168" i="32"/>
  <c r="E169" i="32"/>
  <c r="E170" i="32"/>
  <c r="E171" i="32"/>
  <c r="E172" i="32"/>
  <c r="E173" i="32"/>
  <c r="E174" i="32"/>
  <c r="E175" i="32"/>
  <c r="E176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4" i="32"/>
  <c r="F5" i="50"/>
  <c r="F6" i="50"/>
  <c r="F7" i="50"/>
  <c r="F8" i="50"/>
  <c r="F9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F104" i="50"/>
  <c r="F105" i="50"/>
  <c r="F106" i="50"/>
  <c r="F107" i="50"/>
  <c r="F108" i="50"/>
  <c r="F109" i="50"/>
  <c r="F110" i="50"/>
  <c r="F111" i="50"/>
  <c r="F112" i="50"/>
  <c r="F113" i="50"/>
  <c r="F114" i="50"/>
  <c r="F115" i="50"/>
  <c r="F116" i="50"/>
  <c r="F117" i="50"/>
  <c r="F118" i="50"/>
  <c r="F119" i="50"/>
  <c r="F120" i="50"/>
  <c r="F121" i="50"/>
  <c r="F122" i="50"/>
  <c r="F123" i="50"/>
  <c r="F124" i="50"/>
  <c r="F125" i="50"/>
  <c r="F126" i="50"/>
  <c r="F127" i="50"/>
  <c r="F128" i="50"/>
  <c r="F129" i="50"/>
  <c r="F130" i="50"/>
  <c r="F131" i="50"/>
  <c r="F132" i="50"/>
  <c r="F133" i="50"/>
  <c r="F134" i="50"/>
  <c r="F135" i="50"/>
  <c r="F136" i="50"/>
  <c r="F137" i="50"/>
  <c r="F138" i="50"/>
  <c r="F166" i="50"/>
  <c r="F167" i="50"/>
  <c r="F168" i="50"/>
  <c r="F169" i="50"/>
  <c r="F170" i="50"/>
  <c r="F171" i="50"/>
  <c r="F172" i="50"/>
  <c r="F173" i="50"/>
  <c r="F174" i="50"/>
  <c r="F175" i="50"/>
  <c r="F176" i="50"/>
  <c r="F177" i="50"/>
  <c r="F178" i="50"/>
  <c r="F179" i="50"/>
  <c r="F180" i="50"/>
  <c r="F181" i="50"/>
  <c r="F182" i="50"/>
  <c r="F183" i="50"/>
  <c r="F184" i="50"/>
  <c r="F185" i="50"/>
  <c r="F186" i="50"/>
  <c r="F187" i="50"/>
  <c r="F188" i="50"/>
  <c r="F189" i="50"/>
  <c r="F190" i="50"/>
  <c r="F191" i="50"/>
  <c r="F192" i="50"/>
  <c r="F4" i="50"/>
  <c r="D138" i="32" l="1"/>
  <c r="D165" i="32" s="1"/>
  <c r="D137" i="32"/>
  <c r="D164" i="32" s="1"/>
  <c r="D136" i="32"/>
  <c r="D163" i="32" s="1"/>
  <c r="D135" i="32"/>
  <c r="D162" i="32" s="1"/>
  <c r="D134" i="32"/>
  <c r="D161" i="32" s="1"/>
  <c r="D133" i="32"/>
  <c r="D160" i="32" s="1"/>
  <c r="D132" i="32"/>
  <c r="D159" i="32" s="1"/>
  <c r="D131" i="32"/>
  <c r="D158" i="32" s="1"/>
  <c r="D130" i="32"/>
  <c r="D157" i="32" s="1"/>
  <c r="D129" i="32"/>
  <c r="D156" i="32" s="1"/>
  <c r="D128" i="32"/>
  <c r="D155" i="32" s="1"/>
  <c r="D127" i="32"/>
  <c r="D154" i="32" s="1"/>
  <c r="D126" i="32"/>
  <c r="D153" i="32" s="1"/>
  <c r="D125" i="32"/>
  <c r="D152" i="32" s="1"/>
  <c r="D124" i="32"/>
  <c r="D151" i="32" s="1"/>
  <c r="D123" i="32"/>
  <c r="D150" i="32" s="1"/>
  <c r="D122" i="32"/>
  <c r="D149" i="32" s="1"/>
  <c r="D121" i="32"/>
  <c r="D148" i="32" s="1"/>
  <c r="D120" i="32"/>
  <c r="D147" i="32" s="1"/>
  <c r="D119" i="32"/>
  <c r="D146" i="32" s="1"/>
  <c r="D118" i="32"/>
  <c r="D145" i="32" s="1"/>
  <c r="D117" i="32"/>
  <c r="D144" i="32" s="1"/>
  <c r="D116" i="32"/>
  <c r="D143" i="32" s="1"/>
  <c r="D115" i="32"/>
  <c r="D142" i="32" s="1"/>
  <c r="D114" i="32"/>
  <c r="D141" i="32" s="1"/>
  <c r="D113" i="32"/>
  <c r="D140" i="32" s="1"/>
  <c r="D112" i="32"/>
  <c r="D139" i="32" s="1"/>
  <c r="K139" i="32" l="1"/>
  <c r="K163" i="32"/>
  <c r="K140" i="32"/>
  <c r="K156" i="32"/>
  <c r="K141" i="32"/>
  <c r="K149" i="32"/>
  <c r="K157" i="32"/>
  <c r="K165" i="32"/>
  <c r="K142" i="32"/>
  <c r="K150" i="32"/>
  <c r="K158" i="32"/>
  <c r="K147" i="32"/>
  <c r="K159" i="32"/>
  <c r="K160" i="32"/>
  <c r="K143" i="32"/>
  <c r="K151" i="32"/>
  <c r="K144" i="32"/>
  <c r="K152" i="32"/>
  <c r="K145" i="32"/>
  <c r="K153" i="32"/>
  <c r="K161" i="32"/>
  <c r="K146" i="32"/>
  <c r="K154" i="32"/>
  <c r="K162" i="32"/>
  <c r="K155" i="32"/>
  <c r="K148" i="32"/>
  <c r="K164" i="32"/>
  <c r="K207" i="32"/>
  <c r="K126" i="32"/>
  <c r="K219" i="32"/>
  <c r="K138" i="32"/>
  <c r="K119" i="32"/>
  <c r="K200" i="32"/>
  <c r="K127" i="32"/>
  <c r="K208" i="32"/>
  <c r="K131" i="32"/>
  <c r="K212" i="32"/>
  <c r="K135" i="32"/>
  <c r="K216" i="32"/>
  <c r="K199" i="32"/>
  <c r="K118" i="32"/>
  <c r="K211" i="32"/>
  <c r="K130" i="32"/>
  <c r="K217" i="32"/>
  <c r="K136" i="32"/>
  <c r="K195" i="32"/>
  <c r="K114" i="32"/>
  <c r="K203" i="32"/>
  <c r="K122" i="32"/>
  <c r="K215" i="32"/>
  <c r="K134" i="32"/>
  <c r="K196" i="32"/>
  <c r="K115" i="32"/>
  <c r="K204" i="32"/>
  <c r="K123" i="32"/>
  <c r="K193" i="32"/>
  <c r="K112" i="32"/>
  <c r="K197" i="32"/>
  <c r="K116" i="32"/>
  <c r="K120" i="32"/>
  <c r="K201" i="32"/>
  <c r="K205" i="32"/>
  <c r="K124" i="32"/>
  <c r="K128" i="32"/>
  <c r="K209" i="32"/>
  <c r="K213" i="32"/>
  <c r="K132" i="32"/>
  <c r="K113" i="32"/>
  <c r="K194" i="32"/>
  <c r="K117" i="32"/>
  <c r="K198" i="32"/>
  <c r="K121" i="32"/>
  <c r="K202" i="32"/>
  <c r="K125" i="32"/>
  <c r="K206" i="32"/>
  <c r="K129" i="32"/>
  <c r="K210" i="32"/>
  <c r="K214" i="32"/>
  <c r="K133" i="32"/>
  <c r="K137" i="32"/>
  <c r="K218" i="32"/>
  <c r="D5" i="32"/>
  <c r="K5" i="32" s="1"/>
  <c r="D13" i="32"/>
  <c r="K13" i="32" s="1"/>
  <c r="D25" i="32"/>
  <c r="K25" i="32" s="1"/>
  <c r="D37" i="32"/>
  <c r="K37" i="32" s="1"/>
  <c r="D49" i="32"/>
  <c r="K49" i="32" s="1"/>
  <c r="D57" i="32"/>
  <c r="K57" i="32" s="1"/>
  <c r="D69" i="32"/>
  <c r="K69" i="32" s="1"/>
  <c r="D77" i="32"/>
  <c r="K77" i="32" s="1"/>
  <c r="D81" i="32"/>
  <c r="K81" i="32" s="1"/>
  <c r="D93" i="32"/>
  <c r="K93" i="32" s="1"/>
  <c r="D105" i="32"/>
  <c r="K105" i="32" s="1"/>
  <c r="D180" i="32"/>
  <c r="K180" i="32" s="1"/>
  <c r="D184" i="32"/>
  <c r="K184" i="32" s="1"/>
  <c r="D6" i="32"/>
  <c r="K6" i="32" s="1"/>
  <c r="D10" i="32"/>
  <c r="K10" i="32" s="1"/>
  <c r="D14" i="32"/>
  <c r="K14" i="32" s="1"/>
  <c r="D18" i="32"/>
  <c r="K18" i="32" s="1"/>
  <c r="D22" i="32"/>
  <c r="K22" i="32" s="1"/>
  <c r="D26" i="32"/>
  <c r="K26" i="32" s="1"/>
  <c r="D30" i="32"/>
  <c r="K30" i="32" s="1"/>
  <c r="D34" i="32"/>
  <c r="K34" i="32" s="1"/>
  <c r="D38" i="32"/>
  <c r="K38" i="32" s="1"/>
  <c r="D42" i="32"/>
  <c r="K42" i="32" s="1"/>
  <c r="D46" i="32"/>
  <c r="K46" i="32" s="1"/>
  <c r="D50" i="32"/>
  <c r="K50" i="32" s="1"/>
  <c r="D54" i="32"/>
  <c r="K54" i="32" s="1"/>
  <c r="D58" i="32"/>
  <c r="K58" i="32" s="1"/>
  <c r="D62" i="32"/>
  <c r="K62" i="32" s="1"/>
  <c r="D66" i="32"/>
  <c r="K66" i="32" s="1"/>
  <c r="D70" i="32"/>
  <c r="K70" i="32" s="1"/>
  <c r="D74" i="32"/>
  <c r="K74" i="32" s="1"/>
  <c r="D78" i="32"/>
  <c r="K78" i="32" s="1"/>
  <c r="D82" i="32"/>
  <c r="K82" i="32" s="1"/>
  <c r="D86" i="32"/>
  <c r="K86" i="32" s="1"/>
  <c r="D90" i="32"/>
  <c r="K90" i="32" s="1"/>
  <c r="D94" i="32"/>
  <c r="K94" i="32" s="1"/>
  <c r="D98" i="32"/>
  <c r="K98" i="32" s="1"/>
  <c r="D102" i="32"/>
  <c r="K102" i="32" s="1"/>
  <c r="D106" i="32"/>
  <c r="K106" i="32" s="1"/>
  <c r="D110" i="32"/>
  <c r="K110" i="32" s="1"/>
  <c r="D169" i="32"/>
  <c r="K169" i="32" s="1"/>
  <c r="D173" i="32"/>
  <c r="K173" i="32" s="1"/>
  <c r="D177" i="32"/>
  <c r="K177" i="32" s="1"/>
  <c r="D181" i="32"/>
  <c r="K181" i="32" s="1"/>
  <c r="D185" i="32"/>
  <c r="K185" i="32" s="1"/>
  <c r="D189" i="32"/>
  <c r="K189" i="32" s="1"/>
  <c r="D17" i="32"/>
  <c r="K17" i="32" s="1"/>
  <c r="D33" i="32"/>
  <c r="K33" i="32" s="1"/>
  <c r="D45" i="32"/>
  <c r="K45" i="32" s="1"/>
  <c r="D65" i="32"/>
  <c r="K65" i="32" s="1"/>
  <c r="D89" i="32"/>
  <c r="K89" i="32" s="1"/>
  <c r="D101" i="32"/>
  <c r="K101" i="32" s="1"/>
  <c r="D168" i="32"/>
  <c r="K168" i="32" s="1"/>
  <c r="D172" i="32"/>
  <c r="K172" i="32" s="1"/>
  <c r="D176" i="32"/>
  <c r="K176" i="32" s="1"/>
  <c r="D7" i="32"/>
  <c r="K7" i="32" s="1"/>
  <c r="D11" i="32"/>
  <c r="K11" i="32" s="1"/>
  <c r="D15" i="32"/>
  <c r="K15" i="32" s="1"/>
  <c r="D19" i="32"/>
  <c r="K19" i="32" s="1"/>
  <c r="D23" i="32"/>
  <c r="K23" i="32" s="1"/>
  <c r="D27" i="32"/>
  <c r="K27" i="32" s="1"/>
  <c r="D31" i="32"/>
  <c r="K31" i="32" s="1"/>
  <c r="D35" i="32"/>
  <c r="K35" i="32" s="1"/>
  <c r="D39" i="32"/>
  <c r="K39" i="32" s="1"/>
  <c r="D43" i="32"/>
  <c r="K43" i="32" s="1"/>
  <c r="D47" i="32"/>
  <c r="K47" i="32" s="1"/>
  <c r="D51" i="32"/>
  <c r="K51" i="32" s="1"/>
  <c r="D55" i="32"/>
  <c r="K55" i="32" s="1"/>
  <c r="D59" i="32"/>
  <c r="K59" i="32" s="1"/>
  <c r="D63" i="32"/>
  <c r="K63" i="32" s="1"/>
  <c r="D67" i="32"/>
  <c r="K67" i="32" s="1"/>
  <c r="D71" i="32"/>
  <c r="K71" i="32" s="1"/>
  <c r="D75" i="32"/>
  <c r="K75" i="32" s="1"/>
  <c r="D79" i="32"/>
  <c r="K79" i="32" s="1"/>
  <c r="D83" i="32"/>
  <c r="K83" i="32" s="1"/>
  <c r="D87" i="32"/>
  <c r="K87" i="32" s="1"/>
  <c r="D91" i="32"/>
  <c r="K91" i="32" s="1"/>
  <c r="D95" i="32"/>
  <c r="K95" i="32" s="1"/>
  <c r="D99" i="32"/>
  <c r="K99" i="32" s="1"/>
  <c r="D103" i="32"/>
  <c r="K103" i="32" s="1"/>
  <c r="D107" i="32"/>
  <c r="K107" i="32" s="1"/>
  <c r="D111" i="32"/>
  <c r="K111" i="32" s="1"/>
  <c r="D166" i="32"/>
  <c r="K166" i="32" s="1"/>
  <c r="D170" i="32"/>
  <c r="K170" i="32" s="1"/>
  <c r="D174" i="32"/>
  <c r="K174" i="32" s="1"/>
  <c r="D178" i="32"/>
  <c r="K178" i="32" s="1"/>
  <c r="D182" i="32"/>
  <c r="K182" i="32" s="1"/>
  <c r="D186" i="32"/>
  <c r="K186" i="32" s="1"/>
  <c r="D190" i="32"/>
  <c r="K190" i="32" s="1"/>
  <c r="E4" i="50"/>
  <c r="K4" i="50" s="1"/>
  <c r="K2" i="50" s="1"/>
  <c r="D9" i="32"/>
  <c r="K9" i="32" s="1"/>
  <c r="D21" i="32"/>
  <c r="K21" i="32" s="1"/>
  <c r="D29" i="32"/>
  <c r="K29" i="32" s="1"/>
  <c r="D41" i="32"/>
  <c r="K41" i="32" s="1"/>
  <c r="D53" i="32"/>
  <c r="K53" i="32" s="1"/>
  <c r="D61" i="32"/>
  <c r="K61" i="32" s="1"/>
  <c r="D73" i="32"/>
  <c r="K73" i="32" s="1"/>
  <c r="D85" i="32"/>
  <c r="K85" i="32" s="1"/>
  <c r="D97" i="32"/>
  <c r="K97" i="32" s="1"/>
  <c r="D109" i="32"/>
  <c r="K109" i="32" s="1"/>
  <c r="D188" i="32"/>
  <c r="K188" i="32" s="1"/>
  <c r="D192" i="32"/>
  <c r="K192" i="32" s="1"/>
  <c r="D8" i="32"/>
  <c r="K8" i="32" s="1"/>
  <c r="D12" i="32"/>
  <c r="K12" i="32" s="1"/>
  <c r="D16" i="32"/>
  <c r="K16" i="32" s="1"/>
  <c r="D20" i="32"/>
  <c r="K20" i="32" s="1"/>
  <c r="D24" i="32"/>
  <c r="K24" i="32" s="1"/>
  <c r="D28" i="32"/>
  <c r="K28" i="32" s="1"/>
  <c r="D32" i="32"/>
  <c r="K32" i="32" s="1"/>
  <c r="D36" i="32"/>
  <c r="K36" i="32" s="1"/>
  <c r="D40" i="32"/>
  <c r="K40" i="32" s="1"/>
  <c r="D44" i="32"/>
  <c r="K44" i="32" s="1"/>
  <c r="D48" i="32"/>
  <c r="K48" i="32" s="1"/>
  <c r="D52" i="32"/>
  <c r="K52" i="32" s="1"/>
  <c r="D56" i="32"/>
  <c r="K56" i="32" s="1"/>
  <c r="D60" i="32"/>
  <c r="K60" i="32" s="1"/>
  <c r="D64" i="32"/>
  <c r="K64" i="32" s="1"/>
  <c r="D68" i="32"/>
  <c r="K68" i="32" s="1"/>
  <c r="D72" i="32"/>
  <c r="K72" i="32" s="1"/>
  <c r="D76" i="32"/>
  <c r="K76" i="32" s="1"/>
  <c r="D80" i="32"/>
  <c r="K80" i="32" s="1"/>
  <c r="D84" i="32"/>
  <c r="K84" i="32" s="1"/>
  <c r="D88" i="32"/>
  <c r="K88" i="32" s="1"/>
  <c r="D92" i="32"/>
  <c r="K92" i="32" s="1"/>
  <c r="D96" i="32"/>
  <c r="K96" i="32" s="1"/>
  <c r="D100" i="32"/>
  <c r="K100" i="32" s="1"/>
  <c r="D104" i="32"/>
  <c r="K104" i="32" s="1"/>
  <c r="D108" i="32"/>
  <c r="K108" i="32" s="1"/>
  <c r="D167" i="32"/>
  <c r="K167" i="32" s="1"/>
  <c r="D171" i="32"/>
  <c r="K171" i="32" s="1"/>
  <c r="D175" i="32"/>
  <c r="K175" i="32" s="1"/>
  <c r="D179" i="32"/>
  <c r="K179" i="32" s="1"/>
  <c r="D183" i="32"/>
  <c r="K183" i="32" s="1"/>
  <c r="D187" i="32"/>
  <c r="K187" i="32" s="1"/>
  <c r="D191" i="32"/>
  <c r="K191" i="32" s="1"/>
  <c r="K2" i="32" l="1"/>
  <c r="D5" i="56" l="1"/>
  <c r="B3" i="34"/>
  <c r="D4" i="56" l="1"/>
  <c r="D3" i="34"/>
  <c r="A5" i="50"/>
  <c r="A6" i="50"/>
  <c r="A7" i="50"/>
  <c r="A8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A104" i="50"/>
  <c r="A105" i="50"/>
  <c r="A106" i="50"/>
  <c r="A107" i="50"/>
  <c r="A108" i="50"/>
  <c r="A109" i="50"/>
  <c r="A110" i="50"/>
  <c r="A111" i="50"/>
  <c r="A112" i="50"/>
  <c r="A113" i="50"/>
  <c r="A114" i="50"/>
  <c r="A115" i="50"/>
  <c r="A116" i="50"/>
  <c r="A117" i="50"/>
  <c r="A118" i="50"/>
  <c r="A119" i="50"/>
  <c r="A120" i="50"/>
  <c r="A121" i="50"/>
  <c r="A122" i="50"/>
  <c r="A123" i="50"/>
  <c r="A124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66" i="50"/>
  <c r="A167" i="50"/>
  <c r="A168" i="50"/>
  <c r="A169" i="50"/>
  <c r="A170" i="50"/>
  <c r="A171" i="50"/>
  <c r="A172" i="50"/>
  <c r="A173" i="50"/>
  <c r="A174" i="50"/>
  <c r="A175" i="50"/>
  <c r="A176" i="50"/>
  <c r="A177" i="50"/>
  <c r="A178" i="50"/>
  <c r="A179" i="50"/>
  <c r="A180" i="50"/>
  <c r="A181" i="50"/>
  <c r="A182" i="50"/>
  <c r="A183" i="50"/>
  <c r="A184" i="50"/>
  <c r="A185" i="50"/>
  <c r="A186" i="50"/>
  <c r="A187" i="50"/>
  <c r="A188" i="50"/>
  <c r="A189" i="50"/>
  <c r="A190" i="50"/>
  <c r="A191" i="50"/>
  <c r="A192" i="50"/>
  <c r="A4" i="50" l="1"/>
  <c r="F173" i="55" l="1"/>
  <c r="F175" i="55"/>
  <c r="F176" i="55"/>
  <c r="F177" i="55"/>
  <c r="F178" i="55"/>
  <c r="F179" i="55"/>
  <c r="F180" i="55"/>
  <c r="F181" i="55"/>
  <c r="F182" i="55"/>
  <c r="F183" i="55"/>
  <c r="F184" i="55"/>
  <c r="F185" i="55"/>
  <c r="F186" i="55"/>
  <c r="F187" i="55"/>
  <c r="F188" i="55"/>
  <c r="F189" i="55"/>
  <c r="F190" i="55"/>
  <c r="F191" i="55"/>
  <c r="F192" i="55"/>
  <c r="F193" i="55"/>
  <c r="F194" i="55"/>
  <c r="F195" i="55"/>
  <c r="F196" i="55"/>
  <c r="F197" i="55"/>
  <c r="F198" i="55"/>
  <c r="F199" i="55"/>
  <c r="F200" i="55"/>
  <c r="F174" i="55"/>
  <c r="F6" i="55"/>
  <c r="F7" i="55"/>
  <c r="F8" i="55"/>
  <c r="F9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F104" i="55"/>
  <c r="F105" i="55"/>
  <c r="F106" i="55"/>
  <c r="F107" i="55"/>
  <c r="F108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47" i="55" s="1"/>
  <c r="F121" i="55"/>
  <c r="F122" i="55"/>
  <c r="F123" i="55"/>
  <c r="F124" i="55"/>
  <c r="F151" i="55" s="1"/>
  <c r="F125" i="55"/>
  <c r="F152" i="55" s="1"/>
  <c r="F126" i="55"/>
  <c r="F127" i="55"/>
  <c r="F128" i="55"/>
  <c r="F155" i="55" s="1"/>
  <c r="F129" i="55"/>
  <c r="F130" i="55"/>
  <c r="F131" i="55"/>
  <c r="F132" i="55"/>
  <c r="F159" i="55" s="1"/>
  <c r="F133" i="55"/>
  <c r="F134" i="55"/>
  <c r="F161" i="55" s="1"/>
  <c r="F135" i="55"/>
  <c r="F162" i="55" s="1"/>
  <c r="F136" i="55"/>
  <c r="F137" i="55"/>
  <c r="F138" i="55"/>
  <c r="F139" i="55"/>
  <c r="F140" i="55"/>
  <c r="F167" i="55" s="1"/>
  <c r="F141" i="55"/>
  <c r="F168" i="55" s="1"/>
  <c r="F142" i="55"/>
  <c r="F143" i="55"/>
  <c r="F144" i="55"/>
  <c r="F171" i="55" s="1"/>
  <c r="F145" i="55"/>
  <c r="B14" i="55"/>
  <c r="L90" i="55" s="1"/>
  <c r="L173" i="55"/>
  <c r="L118" i="55"/>
  <c r="L62" i="55"/>
  <c r="L34" i="55"/>
  <c r="L6" i="55"/>
  <c r="F169" i="55" l="1"/>
  <c r="F165" i="55"/>
  <c r="F149" i="55"/>
  <c r="F158" i="55"/>
  <c r="F146" i="55"/>
  <c r="F157" i="55"/>
  <c r="F153" i="55"/>
  <c r="F172" i="55"/>
  <c r="F164" i="55"/>
  <c r="F160" i="55"/>
  <c r="F156" i="55"/>
  <c r="F148" i="55"/>
  <c r="F163" i="55"/>
  <c r="F170" i="55"/>
  <c r="F166" i="55"/>
  <c r="F154" i="55"/>
  <c r="F150" i="55"/>
  <c r="AA5" i="34" l="1"/>
  <c r="AA6" i="34"/>
  <c r="AA7" i="34"/>
  <c r="AA8" i="34"/>
  <c r="AA9" i="34"/>
  <c r="AA10" i="34"/>
  <c r="AA11" i="34"/>
  <c r="AA12" i="34"/>
  <c r="AA13" i="34"/>
  <c r="AA14" i="34"/>
  <c r="AA15" i="34"/>
  <c r="AA16" i="34"/>
  <c r="AA17" i="34"/>
  <c r="AA18" i="34"/>
  <c r="AA19" i="34"/>
  <c r="AA20" i="34"/>
  <c r="AA21" i="34"/>
  <c r="AA22" i="34"/>
  <c r="AA23" i="34"/>
  <c r="AA24" i="34"/>
  <c r="AA25" i="34"/>
  <c r="AA26" i="34"/>
  <c r="AA27" i="34"/>
  <c r="AA28" i="34"/>
  <c r="AA29" i="34"/>
  <c r="AA30" i="34"/>
  <c r="AA31" i="34"/>
  <c r="AA32" i="34"/>
  <c r="AA33" i="34"/>
  <c r="AA34" i="34"/>
  <c r="AA35" i="34"/>
  <c r="AA36" i="34"/>
  <c r="AA37" i="34"/>
  <c r="AA38" i="34"/>
  <c r="AA39" i="34"/>
  <c r="AA40" i="34"/>
  <c r="AA41" i="34"/>
  <c r="AA42" i="34"/>
  <c r="AA43" i="34"/>
  <c r="AA44" i="34"/>
  <c r="AA45" i="34"/>
  <c r="AA46" i="34"/>
  <c r="AA47" i="34"/>
  <c r="AA48" i="34"/>
  <c r="AA49" i="34"/>
  <c r="AA50" i="34"/>
  <c r="AA51" i="34"/>
  <c r="AA52" i="34"/>
  <c r="AA53" i="34"/>
  <c r="AA54" i="34"/>
  <c r="AA55" i="34"/>
  <c r="AA56" i="34"/>
  <c r="AA57" i="34"/>
  <c r="AA58" i="34"/>
  <c r="AA59" i="34"/>
  <c r="AA60" i="34"/>
  <c r="AA61" i="34"/>
  <c r="AA62" i="34"/>
  <c r="AA63" i="34"/>
  <c r="AA64" i="34"/>
  <c r="AA65" i="34"/>
  <c r="AA66" i="34"/>
  <c r="AA67" i="34"/>
  <c r="AA68" i="34"/>
  <c r="AA69" i="34"/>
  <c r="AA70" i="34"/>
  <c r="AA71" i="34"/>
  <c r="AA72" i="34"/>
  <c r="AA73" i="34"/>
  <c r="AA74" i="34"/>
  <c r="AA75" i="34"/>
  <c r="AA76" i="34"/>
  <c r="AA77" i="34"/>
  <c r="AA78" i="34"/>
  <c r="AA79" i="34"/>
  <c r="AA80" i="34"/>
  <c r="AA81" i="34"/>
  <c r="AA82" i="34"/>
  <c r="AA83" i="34"/>
  <c r="AA84" i="34"/>
  <c r="AA85" i="34"/>
  <c r="AA86" i="34"/>
  <c r="AA87" i="34"/>
  <c r="AA88" i="34"/>
  <c r="AA89" i="34"/>
  <c r="AA90" i="34"/>
  <c r="AA91" i="34"/>
  <c r="AA92" i="34"/>
  <c r="AA93" i="34"/>
  <c r="AA94" i="34"/>
  <c r="AA95" i="34"/>
  <c r="AA96" i="34"/>
  <c r="AA97" i="34"/>
  <c r="AA98" i="34"/>
  <c r="AA99" i="34"/>
  <c r="AA100" i="34"/>
  <c r="AA101" i="34"/>
  <c r="AA102" i="34"/>
  <c r="AA103" i="34"/>
  <c r="AA104" i="34"/>
  <c r="AA105" i="34"/>
  <c r="AA106" i="34"/>
  <c r="AA107" i="34"/>
  <c r="AA108" i="34"/>
  <c r="AA109" i="34"/>
  <c r="AA110" i="34"/>
  <c r="AA111" i="34"/>
  <c r="AA112" i="34"/>
  <c r="AA113" i="34"/>
  <c r="AA114" i="34"/>
  <c r="AA115" i="34"/>
  <c r="AA116" i="34"/>
  <c r="AA117" i="34"/>
  <c r="AA118" i="34"/>
  <c r="AA119" i="34"/>
  <c r="AA120" i="34"/>
  <c r="AA121" i="34"/>
  <c r="AA122" i="34"/>
  <c r="AA123" i="34"/>
  <c r="AA124" i="34"/>
  <c r="AA125" i="34"/>
  <c r="AA126" i="34"/>
  <c r="AA127" i="34"/>
  <c r="AA128" i="34"/>
  <c r="AA129" i="34"/>
  <c r="AA130" i="34"/>
  <c r="AA131" i="34"/>
  <c r="AA132" i="34"/>
  <c r="AA133" i="34"/>
  <c r="AA134" i="34"/>
  <c r="AA135" i="34"/>
  <c r="AA136" i="34"/>
  <c r="AA137" i="34"/>
  <c r="AA138" i="34"/>
  <c r="AA139" i="34"/>
  <c r="AA140" i="34"/>
  <c r="AA141" i="34"/>
  <c r="AA142" i="34"/>
  <c r="AA143" i="34"/>
  <c r="AA144" i="34"/>
  <c r="AA145" i="34"/>
  <c r="AA146" i="34"/>
  <c r="AA147" i="34"/>
  <c r="AA148" i="34"/>
  <c r="AA149" i="34"/>
  <c r="AA150" i="34"/>
  <c r="AA151" i="34"/>
  <c r="AA152" i="34"/>
  <c r="AA153" i="34"/>
  <c r="AA154" i="34"/>
  <c r="AA155" i="34"/>
  <c r="AA156" i="34"/>
  <c r="AA157" i="34"/>
  <c r="AA158" i="34"/>
  <c r="AA159" i="34"/>
  <c r="AA160" i="34"/>
  <c r="AA161" i="34"/>
  <c r="AA162" i="34"/>
  <c r="AA163" i="34"/>
  <c r="AA164" i="34"/>
  <c r="AA165" i="34"/>
  <c r="AA166" i="34"/>
  <c r="K81" i="55" l="1"/>
  <c r="E3" i="50"/>
  <c r="K74" i="55" l="1"/>
  <c r="K19" i="55" l="1"/>
  <c r="K23" i="55"/>
  <c r="K27" i="55"/>
  <c r="K10" i="55"/>
  <c r="L10" i="55" s="1"/>
  <c r="N10" i="55" s="1"/>
  <c r="K12" i="55"/>
  <c r="L12" i="55" s="1"/>
  <c r="N12" i="55" s="1"/>
  <c r="K15" i="55"/>
  <c r="L15" i="55" s="1"/>
  <c r="N15" i="55" s="1"/>
  <c r="K45" i="55"/>
  <c r="K48" i="55"/>
  <c r="K52" i="55"/>
  <c r="K37" i="55"/>
  <c r="L37" i="55" s="1"/>
  <c r="N37" i="55" s="1"/>
  <c r="K58" i="55"/>
  <c r="K41" i="55"/>
  <c r="K44" i="55"/>
  <c r="K64" i="55"/>
  <c r="L64" i="55" s="1"/>
  <c r="N64" i="55" s="1"/>
  <c r="K78" i="55"/>
  <c r="K83" i="55"/>
  <c r="K66" i="55"/>
  <c r="L66" i="55" s="1"/>
  <c r="N66" i="55" s="1"/>
  <c r="K68" i="55"/>
  <c r="L68" i="55" s="1"/>
  <c r="N68" i="55" s="1"/>
  <c r="K71" i="55"/>
  <c r="K101" i="55"/>
  <c r="K104" i="55"/>
  <c r="K108" i="55"/>
  <c r="K93" i="55"/>
  <c r="L93" i="55" s="1"/>
  <c r="N93" i="55" s="1"/>
  <c r="K114" i="55"/>
  <c r="K97" i="55"/>
  <c r="L97" i="55" s="1"/>
  <c r="N97" i="55" s="1"/>
  <c r="K100" i="55"/>
  <c r="K147" i="55"/>
  <c r="L174" i="55" s="1"/>
  <c r="K120" i="55"/>
  <c r="L120" i="55" s="1"/>
  <c r="N120" i="55" s="1"/>
  <c r="K133" i="55"/>
  <c r="K160" i="55"/>
  <c r="K137" i="55"/>
  <c r="K164" i="55"/>
  <c r="K167" i="55"/>
  <c r="K140" i="55"/>
  <c r="K123" i="55"/>
  <c r="L123" i="55" s="1"/>
  <c r="N123" i="55" s="1"/>
  <c r="K150" i="55"/>
  <c r="L177" i="55" s="1"/>
  <c r="N177" i="55" s="1"/>
  <c r="K126" i="55"/>
  <c r="L126" i="55" s="1"/>
  <c r="N126" i="55" s="1"/>
  <c r="K153" i="55"/>
  <c r="K174" i="55"/>
  <c r="K185" i="55"/>
  <c r="K189" i="55"/>
  <c r="K193" i="55"/>
  <c r="K196" i="55"/>
  <c r="K198" i="55"/>
  <c r="K199" i="55"/>
  <c r="K20" i="55"/>
  <c r="K24" i="55"/>
  <c r="K9" i="55"/>
  <c r="L9" i="55" s="1"/>
  <c r="N9" i="55" s="1"/>
  <c r="K30" i="55"/>
  <c r="K13" i="55"/>
  <c r="L13" i="55" s="1"/>
  <c r="N13" i="55" s="1"/>
  <c r="K36" i="55"/>
  <c r="L36" i="55" s="1"/>
  <c r="N36" i="55" s="1"/>
  <c r="K49" i="55"/>
  <c r="K53" i="55"/>
  <c r="K56" i="55"/>
  <c r="K39" i="55"/>
  <c r="L39" i="55" s="1"/>
  <c r="N39" i="55" s="1"/>
  <c r="K42" i="55"/>
  <c r="K63" i="55"/>
  <c r="L63" i="55" s="1"/>
  <c r="K75" i="55"/>
  <c r="K79" i="55"/>
  <c r="K65" i="55"/>
  <c r="L65" i="55" s="1"/>
  <c r="N65" i="55" s="1"/>
  <c r="K86" i="55"/>
  <c r="K69" i="55"/>
  <c r="L69" i="55" s="1"/>
  <c r="N69" i="55" s="1"/>
  <c r="K72" i="55"/>
  <c r="K92" i="55"/>
  <c r="L92" i="55" s="1"/>
  <c r="N92" i="55" s="1"/>
  <c r="K105" i="55"/>
  <c r="K109" i="55"/>
  <c r="K112" i="55"/>
  <c r="K95" i="55"/>
  <c r="L95" i="55" s="1"/>
  <c r="N95" i="55" s="1"/>
  <c r="K119" i="55"/>
  <c r="L119" i="55" s="1"/>
  <c r="K157" i="55"/>
  <c r="K134" i="55"/>
  <c r="K161" i="55"/>
  <c r="K138" i="55"/>
  <c r="K165" i="55"/>
  <c r="K168" i="55"/>
  <c r="K141" i="55"/>
  <c r="K143" i="55"/>
  <c r="K170" i="55"/>
  <c r="K171" i="55"/>
  <c r="K144" i="55"/>
  <c r="K200" i="55"/>
  <c r="K186" i="55"/>
  <c r="K190" i="55"/>
  <c r="K194" i="55"/>
  <c r="K177" i="55"/>
  <c r="K179" i="55"/>
  <c r="K182" i="55"/>
  <c r="K8" i="55"/>
  <c r="L8" i="55" s="1"/>
  <c r="N8" i="55" s="1"/>
  <c r="K21" i="55"/>
  <c r="K25" i="55"/>
  <c r="K28" i="55"/>
  <c r="K11" i="55"/>
  <c r="L11" i="55" s="1"/>
  <c r="N11" i="55" s="1"/>
  <c r="K14" i="55"/>
  <c r="L14" i="55" s="1"/>
  <c r="N14" i="55" s="1"/>
  <c r="K35" i="55"/>
  <c r="L35" i="55" s="1"/>
  <c r="K46" i="55"/>
  <c r="K50" i="55"/>
  <c r="K54" i="55"/>
  <c r="K57" i="55"/>
  <c r="K59" i="55"/>
  <c r="K60" i="55"/>
  <c r="K89" i="55"/>
  <c r="K76" i="55"/>
  <c r="K80" i="55"/>
  <c r="K84" i="55"/>
  <c r="K67" i="55"/>
  <c r="L67" i="55" s="1"/>
  <c r="N67" i="55" s="1"/>
  <c r="K91" i="55"/>
  <c r="L91" i="55" s="1"/>
  <c r="K102" i="55"/>
  <c r="K106" i="55"/>
  <c r="K110" i="55"/>
  <c r="K113" i="55"/>
  <c r="K115" i="55"/>
  <c r="K116" i="55"/>
  <c r="K145" i="55"/>
  <c r="K172" i="55"/>
  <c r="K131" i="55"/>
  <c r="K158" i="55"/>
  <c r="K135" i="55"/>
  <c r="K162" i="55"/>
  <c r="K139" i="55"/>
  <c r="K166" i="55"/>
  <c r="K122" i="55"/>
  <c r="L122" i="55" s="1"/>
  <c r="N122" i="55" s="1"/>
  <c r="K149" i="55"/>
  <c r="L176" i="55" s="1"/>
  <c r="N176" i="55" s="1"/>
  <c r="K151" i="55"/>
  <c r="K124" i="55"/>
  <c r="L124" i="55" s="1"/>
  <c r="N124" i="55" s="1"/>
  <c r="K127" i="55"/>
  <c r="L127" i="55" s="1"/>
  <c r="N127" i="55" s="1"/>
  <c r="K154" i="55"/>
  <c r="K184" i="55"/>
  <c r="K187" i="55"/>
  <c r="K191" i="55"/>
  <c r="K176" i="55"/>
  <c r="K197" i="55"/>
  <c r="K180" i="55"/>
  <c r="K183" i="55"/>
  <c r="K18" i="55"/>
  <c r="K22" i="55"/>
  <c r="K26" i="55"/>
  <c r="K29" i="55"/>
  <c r="K31" i="55"/>
  <c r="K32" i="55"/>
  <c r="K61" i="55"/>
  <c r="K47" i="55"/>
  <c r="K51" i="55"/>
  <c r="K55" i="55"/>
  <c r="K38" i="55"/>
  <c r="L38" i="55" s="1"/>
  <c r="N38" i="55" s="1"/>
  <c r="K43" i="55"/>
  <c r="K73" i="55"/>
  <c r="K77" i="55"/>
  <c r="K82" i="55"/>
  <c r="K85" i="55"/>
  <c r="K87" i="55"/>
  <c r="K88" i="55"/>
  <c r="K117" i="55"/>
  <c r="K103" i="55"/>
  <c r="K107" i="55"/>
  <c r="K111" i="55"/>
  <c r="K94" i="55"/>
  <c r="L94" i="55" s="1"/>
  <c r="N94" i="55" s="1"/>
  <c r="K96" i="55"/>
  <c r="L96" i="55" s="1"/>
  <c r="N96" i="55" s="1"/>
  <c r="K99" i="55"/>
  <c r="K129" i="55"/>
  <c r="L129" i="55" s="1"/>
  <c r="N129" i="55" s="1"/>
  <c r="K156" i="55"/>
  <c r="K159" i="55"/>
  <c r="K132" i="55"/>
  <c r="K136" i="55"/>
  <c r="K163" i="55"/>
  <c r="K121" i="55"/>
  <c r="L121" i="55" s="1"/>
  <c r="N121" i="55" s="1"/>
  <c r="K148" i="55"/>
  <c r="L175" i="55" s="1"/>
  <c r="N175" i="55" s="1"/>
  <c r="K142" i="55"/>
  <c r="K169" i="55"/>
  <c r="K152" i="55"/>
  <c r="K125" i="55"/>
  <c r="L125" i="55" s="1"/>
  <c r="N125" i="55" s="1"/>
  <c r="K128" i="55"/>
  <c r="L128" i="55" s="1"/>
  <c r="N128" i="55" s="1"/>
  <c r="K155" i="55"/>
  <c r="K175" i="55"/>
  <c r="K188" i="55"/>
  <c r="K192" i="55"/>
  <c r="K195" i="55"/>
  <c r="K181" i="55"/>
  <c r="K40" i="55" l="1"/>
  <c r="L40" i="55"/>
  <c r="N119" i="55"/>
  <c r="M128" i="55"/>
  <c r="M122" i="55"/>
  <c r="M124" i="55"/>
  <c r="M120" i="55"/>
  <c r="M125" i="55"/>
  <c r="M121" i="55"/>
  <c r="M129" i="55"/>
  <c r="O130" i="55" s="1"/>
  <c r="M119" i="55"/>
  <c r="M126" i="55"/>
  <c r="M123" i="55"/>
  <c r="M127" i="55"/>
  <c r="K16" i="55"/>
  <c r="L16" i="55"/>
  <c r="L178" i="55"/>
  <c r="M178" i="55" s="1"/>
  <c r="K178" i="55"/>
  <c r="K70" i="55"/>
  <c r="L70" i="55"/>
  <c r="M70" i="55" s="1"/>
  <c r="M37" i="55"/>
  <c r="M38" i="55"/>
  <c r="M36" i="55"/>
  <c r="N35" i="55"/>
  <c r="M35" i="55"/>
  <c r="M39" i="55"/>
  <c r="O40" i="55" s="1"/>
  <c r="L130" i="55"/>
  <c r="M130" i="55" s="1"/>
  <c r="K130" i="55"/>
  <c r="K98" i="55"/>
  <c r="L98" i="55"/>
  <c r="M98" i="55" s="1"/>
  <c r="N63" i="55"/>
  <c r="M69" i="55"/>
  <c r="O70" i="55" s="1"/>
  <c r="M68" i="55"/>
  <c r="M65" i="55"/>
  <c r="M63" i="55"/>
  <c r="M66" i="55"/>
  <c r="M64" i="55"/>
  <c r="M67" i="55"/>
  <c r="N174" i="55"/>
  <c r="M175" i="55"/>
  <c r="M176" i="55"/>
  <c r="M177" i="55"/>
  <c r="O178" i="55" s="1"/>
  <c r="M174" i="55"/>
  <c r="M97" i="55"/>
  <c r="O98" i="55" s="1"/>
  <c r="N91" i="55"/>
  <c r="M91" i="55"/>
  <c r="M95" i="55"/>
  <c r="M92" i="55"/>
  <c r="M94" i="55"/>
  <c r="M93" i="55"/>
  <c r="M96" i="55"/>
  <c r="O1967" i="66" l="1"/>
  <c r="K33" i="55" l="1"/>
  <c r="K17" i="55"/>
  <c r="K7" i="55"/>
  <c r="L7" i="55" s="1"/>
  <c r="N7" i="55" l="1"/>
  <c r="M8" i="55"/>
  <c r="M13" i="55"/>
  <c r="M10" i="55"/>
  <c r="M12" i="55"/>
  <c r="M15" i="55"/>
  <c r="O16" i="55" s="1"/>
  <c r="M9" i="55"/>
  <c r="M7" i="55"/>
  <c r="M11" i="55"/>
  <c r="M14" i="55"/>
  <c r="A5" i="53" l="1"/>
  <c r="A171" i="60" l="1"/>
  <c r="A175" i="60"/>
  <c r="A179" i="60"/>
  <c r="A183" i="60"/>
  <c r="A187" i="60"/>
  <c r="A191" i="60"/>
  <c r="A195" i="60"/>
  <c r="A199" i="60"/>
  <c r="A203" i="60"/>
  <c r="A207" i="60"/>
  <c r="A211" i="60"/>
  <c r="A215" i="60"/>
  <c r="A219" i="60"/>
  <c r="A223" i="60"/>
  <c r="A172" i="60"/>
  <c r="A176" i="60"/>
  <c r="A180" i="60"/>
  <c r="A184" i="60"/>
  <c r="A188" i="60"/>
  <c r="A192" i="60"/>
  <c r="A196" i="60"/>
  <c r="A200" i="60"/>
  <c r="A204" i="60"/>
  <c r="A208" i="60"/>
  <c r="A212" i="60"/>
  <c r="A216" i="60"/>
  <c r="A220" i="60"/>
  <c r="A173" i="60"/>
  <c r="A177" i="60"/>
  <c r="A181" i="60"/>
  <c r="A185" i="60"/>
  <c r="A189" i="60"/>
  <c r="A193" i="60"/>
  <c r="A197" i="60"/>
  <c r="A201" i="60"/>
  <c r="A205" i="60"/>
  <c r="A209" i="60"/>
  <c r="A213" i="60"/>
  <c r="A217" i="60"/>
  <c r="A221" i="60"/>
  <c r="A182" i="60"/>
  <c r="A198" i="60"/>
  <c r="A214" i="60"/>
  <c r="A210" i="60"/>
  <c r="A170" i="60"/>
  <c r="A186" i="60"/>
  <c r="A202" i="60"/>
  <c r="A218" i="60"/>
  <c r="A194" i="60"/>
  <c r="A174" i="60"/>
  <c r="A190" i="60"/>
  <c r="A206" i="60"/>
  <c r="A222" i="60"/>
  <c r="A178" i="60"/>
  <c r="A279" i="60"/>
  <c r="A283" i="60"/>
  <c r="A287" i="60"/>
  <c r="A291" i="60"/>
  <c r="A295" i="60"/>
  <c r="A299" i="60"/>
  <c r="A303" i="60"/>
  <c r="A307" i="60"/>
  <c r="A311" i="60"/>
  <c r="A315" i="60"/>
  <c r="A319" i="60"/>
  <c r="A323" i="60"/>
  <c r="A327" i="60"/>
  <c r="A331" i="60"/>
  <c r="A280" i="60"/>
  <c r="A284" i="60"/>
  <c r="A288" i="60"/>
  <c r="A292" i="60"/>
  <c r="A296" i="60"/>
  <c r="A300" i="60"/>
  <c r="A304" i="60"/>
  <c r="A308" i="60"/>
  <c r="A312" i="60"/>
  <c r="A316" i="60"/>
  <c r="A320" i="60"/>
  <c r="A324" i="60"/>
  <c r="A328" i="60"/>
  <c r="A281" i="60"/>
  <c r="A285" i="60"/>
  <c r="A289" i="60"/>
  <c r="A293" i="60"/>
  <c r="A297" i="60"/>
  <c r="A301" i="60"/>
  <c r="A305" i="60"/>
  <c r="A309" i="60"/>
  <c r="A313" i="60"/>
  <c r="A317" i="60"/>
  <c r="A321" i="60"/>
  <c r="A325" i="60"/>
  <c r="A329" i="60"/>
  <c r="A278" i="60"/>
  <c r="A294" i="60"/>
  <c r="A310" i="60"/>
  <c r="A326" i="60"/>
  <c r="A322" i="60"/>
  <c r="A282" i="60"/>
  <c r="A298" i="60"/>
  <c r="A314" i="60"/>
  <c r="A330" i="60"/>
  <c r="A290" i="60"/>
  <c r="A286" i="60"/>
  <c r="A302" i="60"/>
  <c r="A318" i="60"/>
  <c r="A306" i="60"/>
  <c r="D282" i="60" l="1"/>
  <c r="AF282" i="60" s="1"/>
  <c r="D324" i="60"/>
  <c r="AF324" i="60" s="1"/>
  <c r="D331" i="60"/>
  <c r="AF331" i="60" s="1"/>
  <c r="D299" i="60"/>
  <c r="AF299" i="60" s="1"/>
  <c r="D283" i="60"/>
  <c r="AF283" i="60" s="1"/>
  <c r="D206" i="60"/>
  <c r="AF206" i="60" s="1"/>
  <c r="D218" i="60"/>
  <c r="AF218" i="60" s="1"/>
  <c r="D210" i="60"/>
  <c r="AF210" i="60" s="1"/>
  <c r="D221" i="60"/>
  <c r="AF221" i="60" s="1"/>
  <c r="D205" i="60"/>
  <c r="AF205" i="60" s="1"/>
  <c r="D189" i="60"/>
  <c r="AF189" i="60" s="1"/>
  <c r="D173" i="60"/>
  <c r="AF173" i="60" s="1"/>
  <c r="D208" i="60"/>
  <c r="AF208" i="60" s="1"/>
  <c r="D192" i="60"/>
  <c r="AF192" i="60" s="1"/>
  <c r="D176" i="60"/>
  <c r="AF176" i="60" s="1"/>
  <c r="D215" i="60"/>
  <c r="AF215" i="60" s="1"/>
  <c r="D199" i="60"/>
  <c r="AF199" i="60" s="1"/>
  <c r="D183" i="60"/>
  <c r="AF183" i="60" s="1"/>
  <c r="D306" i="60"/>
  <c r="AF306" i="60" s="1"/>
  <c r="D321" i="60"/>
  <c r="AF321" i="60" s="1"/>
  <c r="D308" i="60"/>
  <c r="AF308" i="60" s="1"/>
  <c r="D322" i="60"/>
  <c r="AF322" i="60" s="1"/>
  <c r="D317" i="60"/>
  <c r="AF317" i="60" s="1"/>
  <c r="D320" i="60"/>
  <c r="AF320" i="60" s="1"/>
  <c r="D327" i="60"/>
  <c r="AF327" i="60" s="1"/>
  <c r="D311" i="60"/>
  <c r="AF311" i="60" s="1"/>
  <c r="D295" i="60"/>
  <c r="AF295" i="60" s="1"/>
  <c r="D279" i="60"/>
  <c r="AF279" i="60" s="1"/>
  <c r="D190" i="60"/>
  <c r="AF190" i="60" s="1"/>
  <c r="D202" i="60"/>
  <c r="AF202" i="60" s="1"/>
  <c r="D214" i="60"/>
  <c r="AF214" i="60" s="1"/>
  <c r="D217" i="60"/>
  <c r="AF217" i="60" s="1"/>
  <c r="D201" i="60"/>
  <c r="AF201" i="60" s="1"/>
  <c r="D185" i="60"/>
  <c r="AF185" i="60" s="1"/>
  <c r="D220" i="60"/>
  <c r="AF220" i="60" s="1"/>
  <c r="D204" i="60"/>
  <c r="AF204" i="60" s="1"/>
  <c r="D188" i="60"/>
  <c r="AF188" i="60" s="1"/>
  <c r="D172" i="60"/>
  <c r="AF172" i="60" s="1"/>
  <c r="D211" i="60"/>
  <c r="AF211" i="60" s="1"/>
  <c r="D195" i="60"/>
  <c r="AF195" i="60" s="1"/>
  <c r="D179" i="60"/>
  <c r="AF179" i="60" s="1"/>
  <c r="D294" i="60"/>
  <c r="AF294" i="60" s="1"/>
  <c r="D289" i="60"/>
  <c r="AF289" i="60" s="1"/>
  <c r="D315" i="60"/>
  <c r="AF315" i="60" s="1"/>
  <c r="D330" i="60"/>
  <c r="AF330" i="60" s="1"/>
  <c r="D301" i="60"/>
  <c r="AF301" i="60" s="1"/>
  <c r="D288" i="60"/>
  <c r="AF288" i="60" s="1"/>
  <c r="D302" i="60"/>
  <c r="AF302" i="60" s="1"/>
  <c r="D314" i="60"/>
  <c r="AF314" i="60" s="1"/>
  <c r="D326" i="60"/>
  <c r="AF326" i="60" s="1"/>
  <c r="D329" i="60"/>
  <c r="AF329" i="60" s="1"/>
  <c r="D313" i="60"/>
  <c r="AF313" i="60" s="1"/>
  <c r="D297" i="60"/>
  <c r="AF297" i="60" s="1"/>
  <c r="D281" i="60"/>
  <c r="AF281" i="60" s="1"/>
  <c r="D316" i="60"/>
  <c r="AF316" i="60" s="1"/>
  <c r="D300" i="60"/>
  <c r="AF300" i="60" s="1"/>
  <c r="D284" i="60"/>
  <c r="AF284" i="60" s="1"/>
  <c r="D323" i="60"/>
  <c r="AF323" i="60" s="1"/>
  <c r="D307" i="60"/>
  <c r="AF307" i="60" s="1"/>
  <c r="D291" i="60"/>
  <c r="AF291" i="60" s="1"/>
  <c r="D178" i="60"/>
  <c r="AF178" i="60" s="1"/>
  <c r="D174" i="60"/>
  <c r="AF174" i="60" s="1"/>
  <c r="D186" i="60"/>
  <c r="AF186" i="60" s="1"/>
  <c r="D198" i="60"/>
  <c r="AF198" i="60" s="1"/>
  <c r="D213" i="60"/>
  <c r="AF213" i="60" s="1"/>
  <c r="D197" i="60"/>
  <c r="AF197" i="60" s="1"/>
  <c r="D181" i="60"/>
  <c r="AF181" i="60" s="1"/>
  <c r="D216" i="60"/>
  <c r="AF216" i="60" s="1"/>
  <c r="D200" i="60"/>
  <c r="AF200" i="60" s="1"/>
  <c r="D184" i="60"/>
  <c r="AF184" i="60" s="1"/>
  <c r="D223" i="60"/>
  <c r="AF223" i="60" s="1"/>
  <c r="D207" i="60"/>
  <c r="AF207" i="60" s="1"/>
  <c r="D191" i="60"/>
  <c r="AF191" i="60" s="1"/>
  <c r="D175" i="60"/>
  <c r="AF175" i="60" s="1"/>
  <c r="D290" i="60"/>
  <c r="AF290" i="60" s="1"/>
  <c r="D305" i="60"/>
  <c r="AF305" i="60" s="1"/>
  <c r="D292" i="60"/>
  <c r="AF292" i="60" s="1"/>
  <c r="D318" i="60"/>
  <c r="AF318" i="60" s="1"/>
  <c r="D278" i="60"/>
  <c r="AF278" i="60" s="1"/>
  <c r="D285" i="60"/>
  <c r="AF285" i="60" s="1"/>
  <c r="D304" i="60"/>
  <c r="AF304" i="60" s="1"/>
  <c r="D286" i="60"/>
  <c r="AF286" i="60" s="1"/>
  <c r="D298" i="60"/>
  <c r="AF298" i="60" s="1"/>
  <c r="D310" i="60"/>
  <c r="AF310" i="60" s="1"/>
  <c r="D325" i="60"/>
  <c r="AF325" i="60" s="1"/>
  <c r="D309" i="60"/>
  <c r="AF309" i="60" s="1"/>
  <c r="D293" i="60"/>
  <c r="AF293" i="60" s="1"/>
  <c r="D328" i="60"/>
  <c r="AF328" i="60" s="1"/>
  <c r="D312" i="60"/>
  <c r="AF312" i="60" s="1"/>
  <c r="D296" i="60"/>
  <c r="AF296" i="60" s="1"/>
  <c r="D280" i="60"/>
  <c r="AF280" i="60" s="1"/>
  <c r="D319" i="60"/>
  <c r="AF319" i="60" s="1"/>
  <c r="D303" i="60"/>
  <c r="AF303" i="60" s="1"/>
  <c r="D287" i="60"/>
  <c r="AF287" i="60" s="1"/>
  <c r="D222" i="60"/>
  <c r="AF222" i="60" s="1"/>
  <c r="D194" i="60"/>
  <c r="AF194" i="60" s="1"/>
  <c r="D170" i="60"/>
  <c r="AF170" i="60" s="1"/>
  <c r="D182" i="60"/>
  <c r="AF182" i="60" s="1"/>
  <c r="D209" i="60"/>
  <c r="AF209" i="60" s="1"/>
  <c r="D193" i="60"/>
  <c r="AF193" i="60" s="1"/>
  <c r="D177" i="60"/>
  <c r="AF177" i="60" s="1"/>
  <c r="D212" i="60"/>
  <c r="AF212" i="60" s="1"/>
  <c r="D196" i="60"/>
  <c r="AF196" i="60" s="1"/>
  <c r="D180" i="60"/>
  <c r="AF180" i="60" s="1"/>
  <c r="D219" i="60"/>
  <c r="AF219" i="60" s="1"/>
  <c r="D203" i="60"/>
  <c r="AF203" i="60" s="1"/>
  <c r="D187" i="60"/>
  <c r="AF187" i="60" s="1"/>
  <c r="D171" i="60"/>
  <c r="AF171" i="60" s="1"/>
  <c r="A63" i="60"/>
  <c r="A67" i="60"/>
  <c r="A71" i="60"/>
  <c r="A75" i="60"/>
  <c r="A79" i="60"/>
  <c r="A83" i="60"/>
  <c r="A87" i="60"/>
  <c r="A91" i="60"/>
  <c r="A95" i="60"/>
  <c r="A99" i="60"/>
  <c r="A103" i="60"/>
  <c r="A107" i="60"/>
  <c r="A111" i="60"/>
  <c r="A115" i="60"/>
  <c r="A64" i="60"/>
  <c r="A68" i="60"/>
  <c r="A72" i="60"/>
  <c r="A76" i="60"/>
  <c r="A80" i="60"/>
  <c r="A84" i="60"/>
  <c r="A88" i="60"/>
  <c r="A92" i="60"/>
  <c r="A96" i="60"/>
  <c r="A100" i="60"/>
  <c r="A104" i="60"/>
  <c r="A108" i="60"/>
  <c r="A112" i="60"/>
  <c r="A66" i="60"/>
  <c r="A74" i="60"/>
  <c r="A82" i="60"/>
  <c r="A90" i="60"/>
  <c r="A98" i="60"/>
  <c r="A106" i="60"/>
  <c r="A114" i="60"/>
  <c r="A65" i="60"/>
  <c r="A69" i="60"/>
  <c r="A73" i="60"/>
  <c r="A77" i="60"/>
  <c r="A81" i="60"/>
  <c r="A85" i="60"/>
  <c r="A89" i="60"/>
  <c r="A93" i="60"/>
  <c r="A97" i="60"/>
  <c r="A101" i="60"/>
  <c r="A105" i="60"/>
  <c r="A109" i="60"/>
  <c r="A113" i="60"/>
  <c r="A62" i="60"/>
  <c r="A70" i="60"/>
  <c r="A78" i="60"/>
  <c r="A86" i="60"/>
  <c r="A94" i="60"/>
  <c r="A102" i="60"/>
  <c r="A110" i="60"/>
  <c r="A10" i="60"/>
  <c r="A14" i="60"/>
  <c r="A18" i="60"/>
  <c r="A22" i="60"/>
  <c r="A26" i="60"/>
  <c r="A30" i="60"/>
  <c r="A34" i="60"/>
  <c r="A38" i="60"/>
  <c r="A42" i="60"/>
  <c r="A11" i="60"/>
  <c r="A15" i="60"/>
  <c r="A19" i="60"/>
  <c r="A23" i="60"/>
  <c r="A27" i="60"/>
  <c r="A31" i="60"/>
  <c r="A35" i="60"/>
  <c r="A39" i="60"/>
  <c r="A43" i="60"/>
  <c r="A47" i="60"/>
  <c r="A16" i="60"/>
  <c r="A24" i="60"/>
  <c r="A32" i="60"/>
  <c r="A40" i="60"/>
  <c r="A46" i="60"/>
  <c r="A51" i="60"/>
  <c r="A55" i="60"/>
  <c r="A59" i="60"/>
  <c r="A9" i="60"/>
  <c r="A17" i="60"/>
  <c r="A25" i="60"/>
  <c r="A33" i="60"/>
  <c r="A41" i="60"/>
  <c r="A48" i="60"/>
  <c r="A52" i="60"/>
  <c r="A56" i="60"/>
  <c r="A60" i="60"/>
  <c r="A13" i="60"/>
  <c r="A29" i="60"/>
  <c r="A45" i="60"/>
  <c r="A54" i="60"/>
  <c r="A12" i="60"/>
  <c r="A20" i="60"/>
  <c r="A28" i="60"/>
  <c r="A36" i="60"/>
  <c r="A44" i="60"/>
  <c r="A49" i="60"/>
  <c r="A53" i="60"/>
  <c r="A57" i="60"/>
  <c r="A61" i="60"/>
  <c r="A21" i="60"/>
  <c r="A37" i="60"/>
  <c r="A50" i="60"/>
  <c r="A58" i="60"/>
  <c r="A8" i="60"/>
  <c r="A119" i="60"/>
  <c r="A123" i="60"/>
  <c r="A127" i="60"/>
  <c r="A131" i="60"/>
  <c r="A135" i="60"/>
  <c r="A139" i="60"/>
  <c r="A143" i="60"/>
  <c r="A147" i="60"/>
  <c r="A151" i="60"/>
  <c r="A155" i="60"/>
  <c r="A159" i="60"/>
  <c r="A163" i="60"/>
  <c r="A167" i="60"/>
  <c r="A116" i="60"/>
  <c r="A120" i="60"/>
  <c r="A124" i="60"/>
  <c r="A128" i="60"/>
  <c r="A132" i="60"/>
  <c r="A136" i="60"/>
  <c r="A140" i="60"/>
  <c r="A144" i="60"/>
  <c r="A148" i="60"/>
  <c r="A152" i="60"/>
  <c r="A156" i="60"/>
  <c r="A160" i="60"/>
  <c r="A164" i="60"/>
  <c r="A168" i="60"/>
  <c r="A122" i="60"/>
  <c r="A134" i="60"/>
  <c r="A142" i="60"/>
  <c r="A150" i="60"/>
  <c r="A158" i="60"/>
  <c r="A117" i="60"/>
  <c r="A121" i="60"/>
  <c r="A125" i="60"/>
  <c r="A129" i="60"/>
  <c r="A133" i="60"/>
  <c r="A137" i="60"/>
  <c r="A141" i="60"/>
  <c r="A145" i="60"/>
  <c r="A149" i="60"/>
  <c r="A153" i="60"/>
  <c r="A157" i="60"/>
  <c r="A161" i="60"/>
  <c r="A165" i="60"/>
  <c r="A169" i="60"/>
  <c r="A118" i="60"/>
  <c r="A126" i="60"/>
  <c r="A130" i="60"/>
  <c r="A138" i="60"/>
  <c r="A146" i="60"/>
  <c r="A154" i="60"/>
  <c r="A162" i="60"/>
  <c r="A166" i="60"/>
  <c r="D126" i="60" l="1"/>
  <c r="AF126" i="60" s="1"/>
  <c r="D145" i="60"/>
  <c r="AF145" i="60" s="1"/>
  <c r="D158" i="60"/>
  <c r="AF158" i="60" s="1"/>
  <c r="D156" i="60"/>
  <c r="AF156" i="60" s="1"/>
  <c r="D124" i="60"/>
  <c r="AF124" i="60" s="1"/>
  <c r="D147" i="60"/>
  <c r="AF147" i="60" s="1"/>
  <c r="D8" i="60"/>
  <c r="AF8" i="60" s="1"/>
  <c r="D49" i="60"/>
  <c r="AF49" i="60" s="1"/>
  <c r="D29" i="60"/>
  <c r="AF29" i="60" s="1"/>
  <c r="D25" i="60"/>
  <c r="AF25" i="60" s="1"/>
  <c r="D32" i="60"/>
  <c r="AF32" i="60" s="1"/>
  <c r="D11" i="60"/>
  <c r="AF11" i="60" s="1"/>
  <c r="D14" i="60"/>
  <c r="AF14" i="60" s="1"/>
  <c r="D62" i="60"/>
  <c r="AF62" i="60" s="1"/>
  <c r="D85" i="60"/>
  <c r="AF85" i="60" s="1"/>
  <c r="D98" i="60"/>
  <c r="AF98" i="60" s="1"/>
  <c r="D66" i="60"/>
  <c r="AF66" i="60" s="1"/>
  <c r="D84" i="60"/>
  <c r="AF84" i="60" s="1"/>
  <c r="D107" i="60"/>
  <c r="AF107" i="60" s="1"/>
  <c r="D75" i="60"/>
  <c r="AF75" i="60" s="1"/>
  <c r="D154" i="60"/>
  <c r="AF154" i="60" s="1"/>
  <c r="D161" i="60"/>
  <c r="AF161" i="60" s="1"/>
  <c r="D129" i="60"/>
  <c r="AF129" i="60" s="1"/>
  <c r="D122" i="60"/>
  <c r="AF122" i="60" s="1"/>
  <c r="D140" i="60"/>
  <c r="AF140" i="60" s="1"/>
  <c r="D163" i="60"/>
  <c r="AF163" i="60" s="1"/>
  <c r="D131" i="60"/>
  <c r="AF131" i="60" s="1"/>
  <c r="D21" i="60"/>
  <c r="AF21" i="60" s="1"/>
  <c r="D20" i="60"/>
  <c r="AF20" i="60" s="1"/>
  <c r="D52" i="60"/>
  <c r="AF52" i="60" s="1"/>
  <c r="D55" i="60"/>
  <c r="AF55" i="60" s="1"/>
  <c r="D43" i="60"/>
  <c r="AF43" i="60" s="1"/>
  <c r="D27" i="60"/>
  <c r="AF27" i="60" s="1"/>
  <c r="D30" i="60"/>
  <c r="AF30" i="60" s="1"/>
  <c r="D94" i="60"/>
  <c r="AF94" i="60" s="1"/>
  <c r="D101" i="60"/>
  <c r="AF101" i="60" s="1"/>
  <c r="D69" i="60"/>
  <c r="AF69" i="60" s="1"/>
  <c r="D100" i="60"/>
  <c r="AF100" i="60" s="1"/>
  <c r="D68" i="60"/>
  <c r="AF68" i="60" s="1"/>
  <c r="D91" i="60"/>
  <c r="AF91" i="60" s="1"/>
  <c r="D146" i="60"/>
  <c r="AF146" i="60" s="1"/>
  <c r="D118" i="60"/>
  <c r="AF118" i="60" s="1"/>
  <c r="D157" i="60"/>
  <c r="AF157" i="60" s="1"/>
  <c r="D141" i="60"/>
  <c r="AF141" i="60" s="1"/>
  <c r="D125" i="60"/>
  <c r="AF125" i="60" s="1"/>
  <c r="D150" i="60"/>
  <c r="AF150" i="60" s="1"/>
  <c r="D168" i="60"/>
  <c r="AF168" i="60" s="1"/>
  <c r="D152" i="60"/>
  <c r="AF152" i="60" s="1"/>
  <c r="D136" i="60"/>
  <c r="AF136" i="60" s="1"/>
  <c r="D120" i="60"/>
  <c r="AF120" i="60" s="1"/>
  <c r="D159" i="60"/>
  <c r="AF159" i="60" s="1"/>
  <c r="D143" i="60"/>
  <c r="AF143" i="60" s="1"/>
  <c r="D127" i="60"/>
  <c r="AF127" i="60" s="1"/>
  <c r="D58" i="60"/>
  <c r="AF58" i="60" s="1"/>
  <c r="D61" i="60"/>
  <c r="AF61" i="60" s="1"/>
  <c r="D44" i="60"/>
  <c r="AF44" i="60" s="1"/>
  <c r="D12" i="60"/>
  <c r="AF12" i="60" s="1"/>
  <c r="D13" i="60"/>
  <c r="AF13" i="60" s="1"/>
  <c r="D48" i="60"/>
  <c r="AF48" i="60" s="1"/>
  <c r="D17" i="60"/>
  <c r="AF17" i="60" s="1"/>
  <c r="D51" i="60"/>
  <c r="AF51" i="60" s="1"/>
  <c r="D24" i="60"/>
  <c r="AF24" i="60" s="1"/>
  <c r="D39" i="60"/>
  <c r="AF39" i="60" s="1"/>
  <c r="D23" i="60"/>
  <c r="AF23" i="60" s="1"/>
  <c r="D42" i="60"/>
  <c r="AF42" i="60" s="1"/>
  <c r="D26" i="60"/>
  <c r="AF26" i="60" s="1"/>
  <c r="D10" i="60"/>
  <c r="AF10" i="60" s="1"/>
  <c r="D86" i="60"/>
  <c r="AF86" i="60" s="1"/>
  <c r="D113" i="60"/>
  <c r="AF113" i="60" s="1"/>
  <c r="D97" i="60"/>
  <c r="AF97" i="60" s="1"/>
  <c r="D81" i="60"/>
  <c r="AF81" i="60" s="1"/>
  <c r="D65" i="60"/>
  <c r="AF65" i="60" s="1"/>
  <c r="D90" i="60"/>
  <c r="AF90" i="60" s="1"/>
  <c r="D112" i="60"/>
  <c r="AF112" i="60" s="1"/>
  <c r="D96" i="60"/>
  <c r="AF96" i="60" s="1"/>
  <c r="D80" i="60"/>
  <c r="AF80" i="60" s="1"/>
  <c r="D64" i="60"/>
  <c r="AF64" i="60" s="1"/>
  <c r="D103" i="60"/>
  <c r="AF103" i="60" s="1"/>
  <c r="D87" i="60"/>
  <c r="AF87" i="60" s="1"/>
  <c r="D71" i="60"/>
  <c r="AF71" i="60" s="1"/>
  <c r="D138" i="60"/>
  <c r="AF138" i="60" s="1"/>
  <c r="D153" i="60"/>
  <c r="AF153" i="60" s="1"/>
  <c r="D121" i="60"/>
  <c r="AF121" i="60" s="1"/>
  <c r="D164" i="60"/>
  <c r="AF164" i="60" s="1"/>
  <c r="D132" i="60"/>
  <c r="AF132" i="60" s="1"/>
  <c r="D155" i="60"/>
  <c r="AF155" i="60" s="1"/>
  <c r="D123" i="60"/>
  <c r="AF123" i="60" s="1"/>
  <c r="D57" i="60"/>
  <c r="AF57" i="60" s="1"/>
  <c r="D36" i="60"/>
  <c r="AF36" i="60" s="1"/>
  <c r="D60" i="60"/>
  <c r="AF60" i="60" s="1"/>
  <c r="D9" i="60"/>
  <c r="AF9" i="60" s="1"/>
  <c r="D16" i="60"/>
  <c r="AF16" i="60" s="1"/>
  <c r="D19" i="60"/>
  <c r="AF19" i="60" s="1"/>
  <c r="D22" i="60"/>
  <c r="AF22" i="60" s="1"/>
  <c r="D78" i="60"/>
  <c r="AF78" i="60" s="1"/>
  <c r="D93" i="60"/>
  <c r="AF93" i="60" s="1"/>
  <c r="D114" i="60"/>
  <c r="AF114" i="60" s="1"/>
  <c r="D108" i="60"/>
  <c r="AF108" i="60" s="1"/>
  <c r="D76" i="60"/>
  <c r="AF76" i="60" s="1"/>
  <c r="D99" i="60"/>
  <c r="AF99" i="60" s="1"/>
  <c r="D67" i="60"/>
  <c r="AF67" i="60" s="1"/>
  <c r="D166" i="60"/>
  <c r="AF166" i="60" s="1"/>
  <c r="D169" i="60"/>
  <c r="AF169" i="60" s="1"/>
  <c r="D137" i="60"/>
  <c r="AF137" i="60" s="1"/>
  <c r="D142" i="60"/>
  <c r="AF142" i="60" s="1"/>
  <c r="D148" i="60"/>
  <c r="AF148" i="60" s="1"/>
  <c r="D116" i="60"/>
  <c r="AF116" i="60" s="1"/>
  <c r="D139" i="60"/>
  <c r="AF139" i="60" s="1"/>
  <c r="D50" i="60"/>
  <c r="AF50" i="60" s="1"/>
  <c r="D54" i="60"/>
  <c r="AF54" i="60" s="1"/>
  <c r="D41" i="60"/>
  <c r="AF41" i="60" s="1"/>
  <c r="D46" i="60"/>
  <c r="AF46" i="60" s="1"/>
  <c r="D35" i="60"/>
  <c r="AF35" i="60" s="1"/>
  <c r="D38" i="60"/>
  <c r="AF38" i="60" s="1"/>
  <c r="D110" i="60"/>
  <c r="AF110" i="60" s="1"/>
  <c r="D109" i="60"/>
  <c r="AF109" i="60" s="1"/>
  <c r="D77" i="60"/>
  <c r="AF77" i="60" s="1"/>
  <c r="D82" i="60"/>
  <c r="AF82" i="60" s="1"/>
  <c r="D92" i="60"/>
  <c r="AF92" i="60" s="1"/>
  <c r="D115" i="60"/>
  <c r="AF115" i="60" s="1"/>
  <c r="D83" i="60"/>
  <c r="AF83" i="60" s="1"/>
  <c r="D162" i="60"/>
  <c r="AF162" i="60" s="1"/>
  <c r="D130" i="60"/>
  <c r="AF130" i="60" s="1"/>
  <c r="D165" i="60"/>
  <c r="AF165" i="60" s="1"/>
  <c r="D149" i="60"/>
  <c r="AF149" i="60" s="1"/>
  <c r="D133" i="60"/>
  <c r="AF133" i="60" s="1"/>
  <c r="D117" i="60"/>
  <c r="AF117" i="60" s="1"/>
  <c r="D134" i="60"/>
  <c r="AF134" i="60" s="1"/>
  <c r="D160" i="60"/>
  <c r="AF160" i="60" s="1"/>
  <c r="D144" i="60"/>
  <c r="AF144" i="60" s="1"/>
  <c r="D128" i="60"/>
  <c r="AF128" i="60" s="1"/>
  <c r="D167" i="60"/>
  <c r="AF167" i="60" s="1"/>
  <c r="D151" i="60"/>
  <c r="AF151" i="60" s="1"/>
  <c r="D135" i="60"/>
  <c r="AF135" i="60" s="1"/>
  <c r="D119" i="60"/>
  <c r="AF119" i="60" s="1"/>
  <c r="D37" i="60"/>
  <c r="AF37" i="60" s="1"/>
  <c r="D53" i="60"/>
  <c r="AF53" i="60" s="1"/>
  <c r="D28" i="60"/>
  <c r="AF28" i="60" s="1"/>
  <c r="D45" i="60"/>
  <c r="AF45" i="60" s="1"/>
  <c r="D56" i="60"/>
  <c r="AF56" i="60" s="1"/>
  <c r="D33" i="60"/>
  <c r="AF33" i="60" s="1"/>
  <c r="D59" i="60"/>
  <c r="AF59" i="60" s="1"/>
  <c r="D40" i="60"/>
  <c r="AF40" i="60" s="1"/>
  <c r="D47" i="60"/>
  <c r="AF47" i="60" s="1"/>
  <c r="D31" i="60"/>
  <c r="AF31" i="60" s="1"/>
  <c r="D15" i="60"/>
  <c r="AF15" i="60" s="1"/>
  <c r="D34" i="60"/>
  <c r="AF34" i="60" s="1"/>
  <c r="D18" i="60"/>
  <c r="AF18" i="60" s="1"/>
  <c r="D102" i="60"/>
  <c r="AF102" i="60" s="1"/>
  <c r="D70" i="60"/>
  <c r="AF70" i="60" s="1"/>
  <c r="D105" i="60"/>
  <c r="AF105" i="60" s="1"/>
  <c r="D89" i="60"/>
  <c r="AF89" i="60" s="1"/>
  <c r="D73" i="60"/>
  <c r="AF73" i="60" s="1"/>
  <c r="D106" i="60"/>
  <c r="AF106" i="60" s="1"/>
  <c r="D74" i="60"/>
  <c r="AF74" i="60" s="1"/>
  <c r="D104" i="60"/>
  <c r="AF104" i="60" s="1"/>
  <c r="D88" i="60"/>
  <c r="AF88" i="60" s="1"/>
  <c r="D72" i="60"/>
  <c r="AF72" i="60" s="1"/>
  <c r="D111" i="60"/>
  <c r="AF111" i="60" s="1"/>
  <c r="D95" i="60"/>
  <c r="AF95" i="60" s="1"/>
  <c r="D79" i="60"/>
  <c r="AF79" i="60" s="1"/>
  <c r="D63" i="60"/>
  <c r="AF63" i="60" s="1"/>
  <c r="A227" i="60"/>
  <c r="A231" i="60"/>
  <c r="A235" i="60"/>
  <c r="A239" i="60"/>
  <c r="A243" i="60"/>
  <c r="A247" i="60"/>
  <c r="A251" i="60"/>
  <c r="A255" i="60"/>
  <c r="A259" i="60"/>
  <c r="A263" i="60"/>
  <c r="A267" i="60"/>
  <c r="A271" i="60"/>
  <c r="A275" i="60"/>
  <c r="A224" i="60"/>
  <c r="A228" i="60"/>
  <c r="A232" i="60"/>
  <c r="A236" i="60"/>
  <c r="A240" i="60"/>
  <c r="A244" i="60"/>
  <c r="A248" i="60"/>
  <c r="A252" i="60"/>
  <c r="A256" i="60"/>
  <c r="A260" i="60"/>
  <c r="A264" i="60"/>
  <c r="A268" i="60"/>
  <c r="A272" i="60"/>
  <c r="A276" i="60"/>
  <c r="A225" i="60"/>
  <c r="A229" i="60"/>
  <c r="A233" i="60"/>
  <c r="A237" i="60"/>
  <c r="A241" i="60"/>
  <c r="A245" i="60"/>
  <c r="A249" i="60"/>
  <c r="A253" i="60"/>
  <c r="A257" i="60"/>
  <c r="A261" i="60"/>
  <c r="A265" i="60"/>
  <c r="A269" i="60"/>
  <c r="A273" i="60"/>
  <c r="A277" i="60"/>
  <c r="A230" i="60"/>
  <c r="A246" i="60"/>
  <c r="A262" i="60"/>
  <c r="A274" i="60"/>
  <c r="A234" i="60"/>
  <c r="A250" i="60"/>
  <c r="A266" i="60"/>
  <c r="A242" i="60"/>
  <c r="A238" i="60"/>
  <c r="A254" i="60"/>
  <c r="A270" i="60"/>
  <c r="A226" i="60"/>
  <c r="A258" i="60"/>
  <c r="A335" i="60"/>
  <c r="A332" i="60"/>
  <c r="A336" i="60"/>
  <c r="A340" i="60"/>
  <c r="A344" i="60"/>
  <c r="A348" i="60"/>
  <c r="A352" i="60"/>
  <c r="A356" i="60"/>
  <c r="A360" i="60"/>
  <c r="A364" i="60"/>
  <c r="A368" i="60"/>
  <c r="A372" i="60"/>
  <c r="A376" i="60"/>
  <c r="A380" i="60"/>
  <c r="A384" i="60"/>
  <c r="A333" i="60"/>
  <c r="A337" i="60"/>
  <c r="A341" i="60"/>
  <c r="A345" i="60"/>
  <c r="A349" i="60"/>
  <c r="A353" i="60"/>
  <c r="A357" i="60"/>
  <c r="A361" i="60"/>
  <c r="A365" i="60"/>
  <c r="A369" i="60"/>
  <c r="A373" i="60"/>
  <c r="A377" i="60"/>
  <c r="A381" i="60"/>
  <c r="A385" i="60"/>
  <c r="A339" i="60"/>
  <c r="A347" i="60"/>
  <c r="A355" i="60"/>
  <c r="A363" i="60"/>
  <c r="A371" i="60"/>
  <c r="A379" i="60"/>
  <c r="A382" i="60"/>
  <c r="A375" i="60"/>
  <c r="A354" i="60"/>
  <c r="A342" i="60"/>
  <c r="A350" i="60"/>
  <c r="A358" i="60"/>
  <c r="A366" i="60"/>
  <c r="A374" i="60"/>
  <c r="A346" i="60"/>
  <c r="A370" i="60"/>
  <c r="A334" i="60"/>
  <c r="A343" i="60"/>
  <c r="A351" i="60"/>
  <c r="A359" i="60"/>
  <c r="A367" i="60"/>
  <c r="A383" i="60"/>
  <c r="A338" i="60"/>
  <c r="A362" i="60"/>
  <c r="A378" i="60"/>
  <c r="D334" i="60" l="1"/>
  <c r="AF334" i="60" s="1"/>
  <c r="D339" i="60"/>
  <c r="AF339" i="60" s="1"/>
  <c r="D362" i="60"/>
  <c r="AF362" i="60" s="1"/>
  <c r="D358" i="60"/>
  <c r="AF358" i="60" s="1"/>
  <c r="D385" i="60"/>
  <c r="AF385" i="60" s="1"/>
  <c r="D337" i="60"/>
  <c r="AF337" i="60" s="1"/>
  <c r="D360" i="60"/>
  <c r="AF360" i="60" s="1"/>
  <c r="D351" i="60"/>
  <c r="AF351" i="60" s="1"/>
  <c r="D346" i="60"/>
  <c r="AF346" i="60" s="1"/>
  <c r="D350" i="60"/>
  <c r="AF350" i="60" s="1"/>
  <c r="D382" i="60"/>
  <c r="AF382" i="60" s="1"/>
  <c r="D355" i="60"/>
  <c r="AF355" i="60" s="1"/>
  <c r="D381" i="60"/>
  <c r="AF381" i="60" s="1"/>
  <c r="D365" i="60"/>
  <c r="AF365" i="60" s="1"/>
  <c r="D349" i="60"/>
  <c r="AF349" i="60" s="1"/>
  <c r="D333" i="60"/>
  <c r="AF333" i="60" s="1"/>
  <c r="D372" i="60"/>
  <c r="AF372" i="60" s="1"/>
  <c r="D356" i="60"/>
  <c r="AF356" i="60" s="1"/>
  <c r="D340" i="60"/>
  <c r="AF340" i="60" s="1"/>
  <c r="D258" i="60"/>
  <c r="AF258" i="60" s="1"/>
  <c r="D238" i="60"/>
  <c r="AF238" i="60" s="1"/>
  <c r="D234" i="60"/>
  <c r="AF234" i="60" s="1"/>
  <c r="D230" i="60"/>
  <c r="AF230" i="60" s="1"/>
  <c r="D265" i="60"/>
  <c r="AF265" i="60" s="1"/>
  <c r="D249" i="60"/>
  <c r="AF249" i="60" s="1"/>
  <c r="D233" i="60"/>
  <c r="AF233" i="60" s="1"/>
  <c r="D272" i="60"/>
  <c r="AF272" i="60" s="1"/>
  <c r="D256" i="60"/>
  <c r="AF256" i="60" s="1"/>
  <c r="D240" i="60"/>
  <c r="AF240" i="60" s="1"/>
  <c r="D224" i="60"/>
  <c r="AF224" i="60" s="1"/>
  <c r="D263" i="60"/>
  <c r="AF263" i="60" s="1"/>
  <c r="D247" i="60"/>
  <c r="AF247" i="60" s="1"/>
  <c r="D231" i="60"/>
  <c r="AF231" i="60" s="1"/>
  <c r="D366" i="60"/>
  <c r="AF366" i="60" s="1"/>
  <c r="D373" i="60"/>
  <c r="AF373" i="60" s="1"/>
  <c r="D370" i="60"/>
  <c r="AF370" i="60" s="1"/>
  <c r="D363" i="60"/>
  <c r="AF363" i="60" s="1"/>
  <c r="D353" i="60"/>
  <c r="AF353" i="60" s="1"/>
  <c r="D344" i="60"/>
  <c r="AF344" i="60" s="1"/>
  <c r="D338" i="60"/>
  <c r="AF338" i="60" s="1"/>
  <c r="D383" i="60"/>
  <c r="AF383" i="60" s="1"/>
  <c r="D343" i="60"/>
  <c r="AF343" i="60" s="1"/>
  <c r="D374" i="60"/>
  <c r="AF374" i="60" s="1"/>
  <c r="D342" i="60"/>
  <c r="AF342" i="60" s="1"/>
  <c r="D379" i="60"/>
  <c r="AF379" i="60" s="1"/>
  <c r="D347" i="60"/>
  <c r="AF347" i="60" s="1"/>
  <c r="D377" i="60"/>
  <c r="AF377" i="60" s="1"/>
  <c r="D361" i="60"/>
  <c r="AF361" i="60" s="1"/>
  <c r="D345" i="60"/>
  <c r="AF345" i="60" s="1"/>
  <c r="D384" i="60"/>
  <c r="AF384" i="60" s="1"/>
  <c r="D368" i="60"/>
  <c r="AF368" i="60" s="1"/>
  <c r="D352" i="60"/>
  <c r="AF352" i="60" s="1"/>
  <c r="D336" i="60"/>
  <c r="AF336" i="60" s="1"/>
  <c r="D226" i="60"/>
  <c r="AF226" i="60" s="1"/>
  <c r="D242" i="60"/>
  <c r="AF242" i="60" s="1"/>
  <c r="D274" i="60"/>
  <c r="AF274" i="60" s="1"/>
  <c r="D367" i="60"/>
  <c r="AF367" i="60" s="1"/>
  <c r="D371" i="60"/>
  <c r="AF371" i="60" s="1"/>
  <c r="D357" i="60"/>
  <c r="AF357" i="60" s="1"/>
  <c r="D341" i="60"/>
  <c r="AF341" i="60" s="1"/>
  <c r="D380" i="60"/>
  <c r="AF380" i="60" s="1"/>
  <c r="D364" i="60"/>
  <c r="AF364" i="60" s="1"/>
  <c r="D348" i="60"/>
  <c r="AF348" i="60" s="1"/>
  <c r="D332" i="60"/>
  <c r="AF332" i="60" s="1"/>
  <c r="D270" i="60"/>
  <c r="AF270" i="60" s="1"/>
  <c r="D266" i="60"/>
  <c r="AF266" i="60" s="1"/>
  <c r="D262" i="60"/>
  <c r="AF262" i="60" s="1"/>
  <c r="D273" i="60"/>
  <c r="AF273" i="60" s="1"/>
  <c r="D257" i="60"/>
  <c r="AF257" i="60" s="1"/>
  <c r="D241" i="60"/>
  <c r="AF241" i="60" s="1"/>
  <c r="D225" i="60"/>
  <c r="AF225" i="60" s="1"/>
  <c r="D264" i="60"/>
  <c r="AF264" i="60" s="1"/>
  <c r="D248" i="60"/>
  <c r="AF248" i="60" s="1"/>
  <c r="D232" i="60"/>
  <c r="AF232" i="60" s="1"/>
  <c r="D271" i="60"/>
  <c r="AF271" i="60" s="1"/>
  <c r="D255" i="60"/>
  <c r="AF255" i="60" s="1"/>
  <c r="D239" i="60"/>
  <c r="AF239" i="60" s="1"/>
  <c r="D378" i="60"/>
  <c r="AF378" i="60" s="1"/>
  <c r="D354" i="60"/>
  <c r="AF354" i="60" s="1"/>
  <c r="D359" i="60"/>
  <c r="AF359" i="60" s="1"/>
  <c r="D375" i="60"/>
  <c r="AF375" i="60" s="1"/>
  <c r="D369" i="60"/>
  <c r="AF369" i="60" s="1"/>
  <c r="D376" i="60"/>
  <c r="AF376" i="60" s="1"/>
  <c r="D335" i="60"/>
  <c r="AF335" i="60" s="1"/>
  <c r="D254" i="60"/>
  <c r="AF254" i="60" s="1"/>
  <c r="D250" i="60"/>
  <c r="AF250" i="60" s="1"/>
  <c r="D246" i="60"/>
  <c r="AF246" i="60" s="1"/>
  <c r="D269" i="60"/>
  <c r="AF269" i="60" s="1"/>
  <c r="D253" i="60"/>
  <c r="AF253" i="60" s="1"/>
  <c r="D237" i="60"/>
  <c r="AF237" i="60" s="1"/>
  <c r="D276" i="60"/>
  <c r="AF276" i="60" s="1"/>
  <c r="D260" i="60"/>
  <c r="AF260" i="60" s="1"/>
  <c r="D244" i="60"/>
  <c r="AF244" i="60" s="1"/>
  <c r="D228" i="60"/>
  <c r="AF228" i="60" s="1"/>
  <c r="D267" i="60"/>
  <c r="AF267" i="60" s="1"/>
  <c r="D251" i="60"/>
  <c r="AF251" i="60" s="1"/>
  <c r="D235" i="60"/>
  <c r="AF235" i="60" s="1"/>
  <c r="D277" i="60"/>
  <c r="AF277" i="60" s="1"/>
  <c r="D261" i="60"/>
  <c r="AF261" i="60" s="1"/>
  <c r="D245" i="60"/>
  <c r="AF245" i="60" s="1"/>
  <c r="D229" i="60"/>
  <c r="AF229" i="60" s="1"/>
  <c r="D268" i="60"/>
  <c r="AF268" i="60" s="1"/>
  <c r="D252" i="60"/>
  <c r="AF252" i="60" s="1"/>
  <c r="D236" i="60"/>
  <c r="AF236" i="60" s="1"/>
  <c r="D275" i="60"/>
  <c r="AF275" i="60" s="1"/>
  <c r="D259" i="60"/>
  <c r="AF259" i="60" s="1"/>
  <c r="D243" i="60"/>
  <c r="AF243" i="60" s="1"/>
  <c r="D227" i="60"/>
  <c r="AF227" i="60" s="1"/>
  <c r="S5" i="60" l="1"/>
  <c r="M16" i="55" l="1"/>
  <c r="M40" i="5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Brian S Osborn</author>
    <author>tc={F79C55CD-187D-415B-8215-864A6FA94998}</author>
  </authors>
  <commentList>
    <comment ref="C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Brian S Osborn:</t>
        </r>
        <r>
          <rPr>
            <sz val="8"/>
            <color indexed="81"/>
            <rFont val="Tahoma"/>
            <family val="2"/>
          </rPr>
          <t xml:space="preserve">
CA_WE needs to be CA_WM.</t>
        </r>
      </text>
    </comment>
    <comment ref="F3250" authorId="1" shapeId="0" xr:uid="{00000000-0006-0000-0200-000002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e-mail from Eli 12/16/2020 7:01 AM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tc={3D9822E9-10B9-4C6B-A16B-629ECC3711FB}</author>
  </authors>
  <commentList>
    <comment ref="F168" authorId="0" shapeId="0" xr:uid="{3D9822E9-10B9-4C6B-A16B-629ECC3711FB}">
      <text>
        <t>[Threaded comment]
Your version of Excel allows you to read this threaded comment; however, any edits to it will get removed if the file is opened in a newer version of Excel. Learn more: https://go.microsoft.com/fwlink/?linkid=870924
Comment:
    Turn off Wyoming HER because of PLANNED EE setups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ac_StaBuild-BP10022" type="6" refreshedVersion="4" background="1" saveData="1">
    <textPr prompt="0" codePage="437" sourceFile="\\Pdxfilc21p\Par\DATA1\Runs\SO_Outputs\2010\BP11004\Pac_StaBuild-BP11004.out" comma="1">
      <textFields count="7">
        <textField/>
        <textField/>
        <textField/>
        <textField/>
        <textField/>
        <textField/>
        <textField/>
      </textFields>
    </textPr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<sst xmlns="http://schemas.openxmlformats.org/spreadsheetml/2006/main" count="22760" uniqueCount="5077">
  <si>
    <t>Capacity</t>
  </si>
  <si>
    <t>Units</t>
  </si>
  <si>
    <t>Cost</t>
  </si>
  <si>
    <t>OR</t>
  </si>
  <si>
    <t>UT</t>
  </si>
  <si>
    <t>Average</t>
  </si>
  <si>
    <t>Year</t>
  </si>
  <si>
    <t>SO Zones</t>
  </si>
  <si>
    <t>Bubbles</t>
  </si>
  <si>
    <t>weightedAverageLevelizedCost</t>
  </si>
  <si>
    <t>Delta</t>
  </si>
  <si>
    <t>WA</t>
  </si>
  <si>
    <t>WY</t>
  </si>
  <si>
    <t>Total</t>
  </si>
  <si>
    <t>Grand Total</t>
  </si>
  <si>
    <t>WallaWalla</t>
  </si>
  <si>
    <t>year</t>
  </si>
  <si>
    <t>state</t>
  </si>
  <si>
    <t>resourceName</t>
  </si>
  <si>
    <t>incMW</t>
  </si>
  <si>
    <t>CA</t>
  </si>
  <si>
    <t>ID</t>
  </si>
  <si>
    <t>Goshen</t>
  </si>
  <si>
    <t>UtahNorth</t>
  </si>
  <si>
    <t>Yakima</t>
  </si>
  <si>
    <t>SOregonCal</t>
  </si>
  <si>
    <t>Abrev</t>
  </si>
  <si>
    <t>GO</t>
  </si>
  <si>
    <t>SO</t>
  </si>
  <si>
    <t>YA</t>
  </si>
  <si>
    <t>incMWh</t>
  </si>
  <si>
    <t>weightedTRClevelizedCost</t>
  </si>
  <si>
    <t>weightedUtilityLevelizedCost</t>
  </si>
  <si>
    <t>Roundup</t>
  </si>
  <si>
    <t>PAC - SOregonCal</t>
  </si>
  <si>
    <t>PAC - Goshen</t>
  </si>
  <si>
    <t>PAC - Utah</t>
  </si>
  <si>
    <t>PAC - WallaWalla</t>
  </si>
  <si>
    <t>PAC - Yakima</t>
  </si>
  <si>
    <t>EPM</t>
  </si>
  <si>
    <t>Row Labels</t>
  </si>
  <si>
    <t>Max</t>
  </si>
  <si>
    <t>LevelizedCostmax</t>
  </si>
  <si>
    <t>SumOfH1</t>
  </si>
  <si>
    <t>SumOfH2</t>
  </si>
  <si>
    <t>SumOfH3</t>
  </si>
  <si>
    <t>SumOfH4</t>
  </si>
  <si>
    <t>SumOfH5</t>
  </si>
  <si>
    <t>SumOfH6</t>
  </si>
  <si>
    <t>SumOfH7</t>
  </si>
  <si>
    <t>SumOfH8</t>
  </si>
  <si>
    <t>SumOfH9</t>
  </si>
  <si>
    <t>SumOfH10</t>
  </si>
  <si>
    <t>SumOfH11</t>
  </si>
  <si>
    <t>SumOfH12</t>
  </si>
  <si>
    <t>SumOfH13</t>
  </si>
  <si>
    <t>SumOfH14</t>
  </si>
  <si>
    <t>SumOfH15</t>
  </si>
  <si>
    <t>SumOfH16</t>
  </si>
  <si>
    <t>SumOfH17</t>
  </si>
  <si>
    <t>SumOfH18</t>
  </si>
  <si>
    <t>SumOfH19</t>
  </si>
  <si>
    <t>SumOfH20</t>
  </si>
  <si>
    <t>SumOfH21</t>
  </si>
  <si>
    <t>SumOfH22</t>
  </si>
  <si>
    <t>SumOfH23</t>
  </si>
  <si>
    <t>SumOfH24</t>
  </si>
  <si>
    <t>Actual Mwh</t>
  </si>
  <si>
    <t>PAC - Walla Walla</t>
  </si>
  <si>
    <t>PAC - Utah-N</t>
  </si>
  <si>
    <t>Sum of Units</t>
  </si>
  <si>
    <t>&lt;XMLIntegration&gt;</t>
  </si>
  <si>
    <t>&lt;DSM2Units COLUMNS="Entity,Year,units"&gt;</t>
  </si>
  <si>
    <t>&lt;/DSM2Units&gt;</t>
  </si>
  <si>
    <t>&lt;/XMLIntegration&gt;</t>
  </si>
  <si>
    <t>Bubble</t>
  </si>
  <si>
    <t>Month</t>
  </si>
  <si>
    <t>PAC - WyomingNE</t>
  </si>
  <si>
    <t>WyomingNE</t>
  </si>
  <si>
    <t>PAC - Wyoming-NE</t>
  </si>
  <si>
    <t>Adjusted PCF</t>
  </si>
  <si>
    <t>Checked adj PCF &lt;=1</t>
  </si>
  <si>
    <t>California</t>
  </si>
  <si>
    <t>Idaho</t>
  </si>
  <si>
    <t>Oregon</t>
  </si>
  <si>
    <t>Utah</t>
  </si>
  <si>
    <t>Washington</t>
  </si>
  <si>
    <t>Wyoming</t>
  </si>
  <si>
    <t>D2_CA_a_00</t>
  </si>
  <si>
    <t>D2_CA_b_10</t>
  </si>
  <si>
    <t>D2_CA_c_20</t>
  </si>
  <si>
    <t>D2_CA_d_30</t>
  </si>
  <si>
    <t>D2_CA_e_40</t>
  </si>
  <si>
    <t>D2_CA_f_50</t>
  </si>
  <si>
    <t>D2_CA_g_60</t>
  </si>
  <si>
    <t>D2_CA_h_70</t>
  </si>
  <si>
    <t>D2_CA_i_80</t>
  </si>
  <si>
    <t>D2_CA_j_90</t>
  </si>
  <si>
    <t>D2_CA_k_100</t>
  </si>
  <si>
    <t>D2_CA_l_110</t>
  </si>
  <si>
    <t>D2_CA_m_120</t>
  </si>
  <si>
    <t>D2_CA_n_130</t>
  </si>
  <si>
    <t>D2_CA_o_140</t>
  </si>
  <si>
    <t>D2_CA_p_150</t>
  </si>
  <si>
    <t>D2_CA_q_160</t>
  </si>
  <si>
    <t>D2_CA_r_170</t>
  </si>
  <si>
    <t>D2_CA_s_180</t>
  </si>
  <si>
    <t>D2_CA_t_190</t>
  </si>
  <si>
    <t>D2_CA_u_200</t>
  </si>
  <si>
    <t>D2_CA_v_250</t>
  </si>
  <si>
    <t>D2_CA_w_300</t>
  </si>
  <si>
    <t>D2_CA_x_400</t>
  </si>
  <si>
    <t>D2_CA_y_500</t>
  </si>
  <si>
    <t>D2_CA_z_750</t>
  </si>
  <si>
    <t>D2_CA_z_9999</t>
  </si>
  <si>
    <t>D2_ID_a_00</t>
  </si>
  <si>
    <t>D2_ID_b_10</t>
  </si>
  <si>
    <t>D2_ID_c_20</t>
  </si>
  <si>
    <t>D2_ID_d_30</t>
  </si>
  <si>
    <t>D2_ID_e_40</t>
  </si>
  <si>
    <t>D2_ID_f_50</t>
  </si>
  <si>
    <t>D2_ID_g_60</t>
  </si>
  <si>
    <t>D2_ID_h_70</t>
  </si>
  <si>
    <t>D2_ID_i_80</t>
  </si>
  <si>
    <t>D2_ID_j_90</t>
  </si>
  <si>
    <t>D2_ID_k_100</t>
  </si>
  <si>
    <t>D2_ID_l_110</t>
  </si>
  <si>
    <t>D2_ID_m_120</t>
  </si>
  <si>
    <t>D2_ID_n_130</t>
  </si>
  <si>
    <t>D2_ID_o_140</t>
  </si>
  <si>
    <t>D2_ID_p_150</t>
  </si>
  <si>
    <t>D2_ID_q_160</t>
  </si>
  <si>
    <t>D2_ID_r_170</t>
  </si>
  <si>
    <t>D2_ID_s_180</t>
  </si>
  <si>
    <t>D2_ID_t_190</t>
  </si>
  <si>
    <t>D2_ID_u_200</t>
  </si>
  <si>
    <t>D2_ID_v_250</t>
  </si>
  <si>
    <t>D2_ID_w_300</t>
  </si>
  <si>
    <t>D2_ID_x_400</t>
  </si>
  <si>
    <t>D2_ID_y_500</t>
  </si>
  <si>
    <t>D2_ID_z_750</t>
  </si>
  <si>
    <t>D2_ID_z_9999</t>
  </si>
  <si>
    <t>D2_OR_a_00</t>
  </si>
  <si>
    <t>D2_OR_b_10</t>
  </si>
  <si>
    <t>D2_OR_c_20</t>
  </si>
  <si>
    <t>D2_OR_d_30</t>
  </si>
  <si>
    <t>D2_OR_e_40</t>
  </si>
  <si>
    <t>D2_OR_f_50</t>
  </si>
  <si>
    <t>D2_OR_g_60</t>
  </si>
  <si>
    <t>D2_OR_h_70</t>
  </si>
  <si>
    <t>D2_OR_i_80</t>
  </si>
  <si>
    <t>D2_OR_j_90</t>
  </si>
  <si>
    <t>D2_OR_k_100</t>
  </si>
  <si>
    <t>D2_OR_l_110</t>
  </si>
  <si>
    <t>D2_OR_m_120</t>
  </si>
  <si>
    <t>D2_OR_n_130</t>
  </si>
  <si>
    <t>D2_OR_o_140</t>
  </si>
  <si>
    <t>D2_OR_p_150</t>
  </si>
  <si>
    <t>D2_OR_q_160</t>
  </si>
  <si>
    <t>D2_OR_r_170</t>
  </si>
  <si>
    <t>D2_OR_s_180</t>
  </si>
  <si>
    <t>D2_OR_t_190</t>
  </si>
  <si>
    <t>D2_OR_u_200</t>
  </si>
  <si>
    <t>D2_OR_v_250</t>
  </si>
  <si>
    <t>D2_OR_w_300</t>
  </si>
  <si>
    <t>D2_OR_x_400</t>
  </si>
  <si>
    <t>D2_OR_y_500</t>
  </si>
  <si>
    <t>D2_OR_z_750</t>
  </si>
  <si>
    <t>D2_OR_z_9999</t>
  </si>
  <si>
    <t>D2_UT_a_00</t>
  </si>
  <si>
    <t>D2_UT_b_10</t>
  </si>
  <si>
    <t>D2_UT_c_20</t>
  </si>
  <si>
    <t>D2_UT_d_30</t>
  </si>
  <si>
    <t>D2_UT_e_40</t>
  </si>
  <si>
    <t>D2_UT_f_50</t>
  </si>
  <si>
    <t>D2_UT_g_60</t>
  </si>
  <si>
    <t>D2_UT_h_70</t>
  </si>
  <si>
    <t>D2_UT_i_80</t>
  </si>
  <si>
    <t>D2_UT_j_90</t>
  </si>
  <si>
    <t>D2_UT_k_100</t>
  </si>
  <si>
    <t>D2_UT_l_110</t>
  </si>
  <si>
    <t>D2_UT_m_120</t>
  </si>
  <si>
    <t>D2_UT_n_130</t>
  </si>
  <si>
    <t>D2_UT_o_140</t>
  </si>
  <si>
    <t>D2_UT_p_150</t>
  </si>
  <si>
    <t>D2_UT_q_160</t>
  </si>
  <si>
    <t>D2_UT_r_170</t>
  </si>
  <si>
    <t>D2_UT_s_180</t>
  </si>
  <si>
    <t>D2_UT_t_190</t>
  </si>
  <si>
    <t>D2_UT_u_200</t>
  </si>
  <si>
    <t>D2_UT_v_250</t>
  </si>
  <si>
    <t>D2_UT_w_300</t>
  </si>
  <si>
    <t>D2_UT_x_400</t>
  </si>
  <si>
    <t>D2_UT_y_500</t>
  </si>
  <si>
    <t>D2_UT_z_750</t>
  </si>
  <si>
    <t>D2_UT_z_9999</t>
  </si>
  <si>
    <t>D2_WW_a_00</t>
  </si>
  <si>
    <t>D2_WW_b_10</t>
  </si>
  <si>
    <t>D2_WW_c_20</t>
  </si>
  <si>
    <t>D2_WW_d_30</t>
  </si>
  <si>
    <t>D2_WW_e_40</t>
  </si>
  <si>
    <t>D2_WW_f_50</t>
  </si>
  <si>
    <t>D2_WW_g_60</t>
  </si>
  <si>
    <t>D2_WW_h_70</t>
  </si>
  <si>
    <t>D2_WW_i_80</t>
  </si>
  <si>
    <t>D2_WW_j_90</t>
  </si>
  <si>
    <t>D2_WW_k_100</t>
  </si>
  <si>
    <t>D2_WW_l_110</t>
  </si>
  <si>
    <t>D2_WW_m_120</t>
  </si>
  <si>
    <t>D2_WW_n_130</t>
  </si>
  <si>
    <t>D2_WW_o_140</t>
  </si>
  <si>
    <t>D2_WW_p_150</t>
  </si>
  <si>
    <t>D2_WW_q_160</t>
  </si>
  <si>
    <t>D2_WW_r_170</t>
  </si>
  <si>
    <t>D2_WW_s_180</t>
  </si>
  <si>
    <t>D2_WW_t_190</t>
  </si>
  <si>
    <t>D2_WW_u_200</t>
  </si>
  <si>
    <t>D2_WW_v_250</t>
  </si>
  <si>
    <t>D2_WW_w_300</t>
  </si>
  <si>
    <t>D2_WW_x_400</t>
  </si>
  <si>
    <t>D2_WW_y_500</t>
  </si>
  <si>
    <t>D2_WW_z_750</t>
  </si>
  <si>
    <t>D2_WW_z_9999</t>
  </si>
  <si>
    <t>D2_WY_a_00</t>
  </si>
  <si>
    <t>D2_WY_b_10</t>
  </si>
  <si>
    <t>D2_WY_c_20</t>
  </si>
  <si>
    <t>D2_WY_d_30</t>
  </si>
  <si>
    <t>D2_WY_e_40</t>
  </si>
  <si>
    <t>D2_WY_f_50</t>
  </si>
  <si>
    <t>D2_WY_g_60</t>
  </si>
  <si>
    <t>D2_WY_h_70</t>
  </si>
  <si>
    <t>D2_WY_i_80</t>
  </si>
  <si>
    <t>D2_WY_j_90</t>
  </si>
  <si>
    <t>D2_WY_k_100</t>
  </si>
  <si>
    <t>D2_WY_l_110</t>
  </si>
  <si>
    <t>D2_WY_m_120</t>
  </si>
  <si>
    <t>D2_WY_n_130</t>
  </si>
  <si>
    <t>D2_WY_o_140</t>
  </si>
  <si>
    <t>D2_WY_p_150</t>
  </si>
  <si>
    <t>D2_WY_q_160</t>
  </si>
  <si>
    <t>D2_WY_r_170</t>
  </si>
  <si>
    <t>D2_WY_s_180</t>
  </si>
  <si>
    <t>D2_WY_t_190</t>
  </si>
  <si>
    <t>D2_WY_u_200</t>
  </si>
  <si>
    <t>D2_WY_v_250</t>
  </si>
  <si>
    <t>D2_WY_w_300</t>
  </si>
  <si>
    <t>D2_WY_x_400</t>
  </si>
  <si>
    <t>D2_WY_y_500</t>
  </si>
  <si>
    <t>D2_WY_z_750</t>
  </si>
  <si>
    <t>D2_WY_z_9999</t>
  </si>
  <si>
    <t>D2_YK_a_00</t>
  </si>
  <si>
    <t>D2_YK_b_10</t>
  </si>
  <si>
    <t>D2_YK_c_20</t>
  </si>
  <si>
    <t>D2_YK_d_30</t>
  </si>
  <si>
    <t>D2_YK_e_40</t>
  </si>
  <si>
    <t>D2_YK_f_50</t>
  </si>
  <si>
    <t>D2_YK_g_60</t>
  </si>
  <si>
    <t>D2_YK_h_70</t>
  </si>
  <si>
    <t>D2_YK_i_80</t>
  </si>
  <si>
    <t>D2_YK_j_90</t>
  </si>
  <si>
    <t>D2_YK_k_100</t>
  </si>
  <si>
    <t>D2_YK_l_110</t>
  </si>
  <si>
    <t>D2_YK_m_120</t>
  </si>
  <si>
    <t>D2_YK_n_130</t>
  </si>
  <si>
    <t>D2_YK_o_140</t>
  </si>
  <si>
    <t>D2_YK_p_150</t>
  </si>
  <si>
    <t>D2_YK_q_160</t>
  </si>
  <si>
    <t>D2_YK_r_170</t>
  </si>
  <si>
    <t>D2_YK_s_180</t>
  </si>
  <si>
    <t>D2_YK_t_190</t>
  </si>
  <si>
    <t>D2_YK_u_200</t>
  </si>
  <si>
    <t>D2_YK_v_250</t>
  </si>
  <si>
    <t>D2_YK_w_300</t>
  </si>
  <si>
    <t>D2_YK_x_400</t>
  </si>
  <si>
    <t>D2_YK_y_500</t>
  </si>
  <si>
    <t>D2_YK_z_750</t>
  </si>
  <si>
    <t>D2_YK_z_9999</t>
  </si>
  <si>
    <t>D2CA_a_00</t>
  </si>
  <si>
    <t>D2CA_b_10</t>
  </si>
  <si>
    <t>D2CA_c_20</t>
  </si>
  <si>
    <t>D2CA_d_30</t>
  </si>
  <si>
    <t>D2CA_e_40</t>
  </si>
  <si>
    <t>D2CA_f_50</t>
  </si>
  <si>
    <t>D2CA_g_60</t>
  </si>
  <si>
    <t>D2CA_h_70</t>
  </si>
  <si>
    <t>D2CA_i_80</t>
  </si>
  <si>
    <t>D2CA_j_90</t>
  </si>
  <si>
    <t>D2CA_k_100</t>
  </si>
  <si>
    <t>D2CA_l_110</t>
  </si>
  <si>
    <t>D2CA_m_120</t>
  </si>
  <si>
    <t>D2CA_n_130</t>
  </si>
  <si>
    <t>D2CA_o_140</t>
  </si>
  <si>
    <t>D2CA_p_150</t>
  </si>
  <si>
    <t>D2CA_q_160</t>
  </si>
  <si>
    <t>D2CA_r_170</t>
  </si>
  <si>
    <t>D2CA_s_180</t>
  </si>
  <si>
    <t>D2CA_t_190</t>
  </si>
  <si>
    <t>D2CA_u_200</t>
  </si>
  <si>
    <t>D2CA_v_250</t>
  </si>
  <si>
    <t>D2CA_w_300</t>
  </si>
  <si>
    <t>D2CA_x_400</t>
  </si>
  <si>
    <t>D2CA_y_500</t>
  </si>
  <si>
    <t>D2CA_z_750</t>
  </si>
  <si>
    <t>D2CA_z_9999</t>
  </si>
  <si>
    <t>D2ID_a_00</t>
  </si>
  <si>
    <t>D2ID_b_10</t>
  </si>
  <si>
    <t>D2ID_c_20</t>
  </si>
  <si>
    <t>D2ID_d_30</t>
  </si>
  <si>
    <t>D2ID_e_40</t>
  </si>
  <si>
    <t>D2ID_f_50</t>
  </si>
  <si>
    <t>D2ID_g_60</t>
  </si>
  <si>
    <t>D2ID_h_70</t>
  </si>
  <si>
    <t>D2ID_i_80</t>
  </si>
  <si>
    <t>D2ID_j_90</t>
  </si>
  <si>
    <t>D2ID_k_100</t>
  </si>
  <si>
    <t>D2ID_l_110</t>
  </si>
  <si>
    <t>D2ID_m_120</t>
  </si>
  <si>
    <t>D2ID_n_130</t>
  </si>
  <si>
    <t>D2ID_o_140</t>
  </si>
  <si>
    <t>D2ID_p_150</t>
  </si>
  <si>
    <t>D2ID_q_160</t>
  </si>
  <si>
    <t>D2ID_r_170</t>
  </si>
  <si>
    <t>D2ID_s_180</t>
  </si>
  <si>
    <t>D2ID_t_190</t>
  </si>
  <si>
    <t>D2ID_u_200</t>
  </si>
  <si>
    <t>D2ID_v_250</t>
  </si>
  <si>
    <t>D2ID_w_300</t>
  </si>
  <si>
    <t>D2ID_x_400</t>
  </si>
  <si>
    <t>D2ID_y_500</t>
  </si>
  <si>
    <t>D2ID_z_750</t>
  </si>
  <si>
    <t>D2ID_z_9999</t>
  </si>
  <si>
    <t>D2OR_a_00</t>
  </si>
  <si>
    <t>D2OR_b_10</t>
  </si>
  <si>
    <t>D2OR_c_20</t>
  </si>
  <si>
    <t>D2OR_d_30</t>
  </si>
  <si>
    <t>D2OR_e_40</t>
  </si>
  <si>
    <t>D2OR_f_50</t>
  </si>
  <si>
    <t>D2OR_g_60</t>
  </si>
  <si>
    <t>D2OR_h_70</t>
  </si>
  <si>
    <t>D2OR_i_80</t>
  </si>
  <si>
    <t>D2OR_j_90</t>
  </si>
  <si>
    <t>D2OR_k_100</t>
  </si>
  <si>
    <t>D2OR_l_110</t>
  </si>
  <si>
    <t>D2OR_m_120</t>
  </si>
  <si>
    <t>D2OR_n_130</t>
  </si>
  <si>
    <t>D2OR_o_140</t>
  </si>
  <si>
    <t>D2OR_p_150</t>
  </si>
  <si>
    <t>D2OR_q_160</t>
  </si>
  <si>
    <t>D2OR_r_170</t>
  </si>
  <si>
    <t>D2OR_s_180</t>
  </si>
  <si>
    <t>D2OR_t_190</t>
  </si>
  <si>
    <t>D2OR_u_200</t>
  </si>
  <si>
    <t>D2OR_v_250</t>
  </si>
  <si>
    <t>D2OR_w_300</t>
  </si>
  <si>
    <t>D2OR_x_400</t>
  </si>
  <si>
    <t>D2OR_y_500</t>
  </si>
  <si>
    <t>D2OR_z_750</t>
  </si>
  <si>
    <t>D2OR_z_9999</t>
  </si>
  <si>
    <t>D2UT_a_00</t>
  </si>
  <si>
    <t>D2UT_b_10</t>
  </si>
  <si>
    <t>D2UT_c_20</t>
  </si>
  <si>
    <t>D2UT_d_30</t>
  </si>
  <si>
    <t>D2UT_e_40</t>
  </si>
  <si>
    <t>D2UT_f_50</t>
  </si>
  <si>
    <t>D2UT_g_60</t>
  </si>
  <si>
    <t>D2UT_h_70</t>
  </si>
  <si>
    <t>D2UT_i_80</t>
  </si>
  <si>
    <t>D2UT_j_90</t>
  </si>
  <si>
    <t>D2UT_k_100</t>
  </si>
  <si>
    <t>D2UT_l_110</t>
  </si>
  <si>
    <t>D2UT_m_120</t>
  </si>
  <si>
    <t>D2UT_n_130</t>
  </si>
  <si>
    <t>D2UT_o_140</t>
  </si>
  <si>
    <t>D2UT_p_150</t>
  </si>
  <si>
    <t>D2UT_q_160</t>
  </si>
  <si>
    <t>D2UT_r_170</t>
  </si>
  <si>
    <t>D2UT_s_180</t>
  </si>
  <si>
    <t>D2UT_t_190</t>
  </si>
  <si>
    <t>D2UT_u_200</t>
  </si>
  <si>
    <t>D2UT_v_250</t>
  </si>
  <si>
    <t>D2UT_w_300</t>
  </si>
  <si>
    <t>D2UT_x_400</t>
  </si>
  <si>
    <t>D2UT_y_500</t>
  </si>
  <si>
    <t>D2UT_z_750</t>
  </si>
  <si>
    <t>D2UT_z_9999</t>
  </si>
  <si>
    <t>D2WA_a_00</t>
  </si>
  <si>
    <t>D2WA_b_10</t>
  </si>
  <si>
    <t>D2WA_c_20</t>
  </si>
  <si>
    <t>D2WA_d_30</t>
  </si>
  <si>
    <t>D2WA_e_40</t>
  </si>
  <si>
    <t>D2WA_f_50</t>
  </si>
  <si>
    <t>D2WA_g_60</t>
  </si>
  <si>
    <t>D2WA_h_70</t>
  </si>
  <si>
    <t>D2WA_i_80</t>
  </si>
  <si>
    <t>D2WA_j_90</t>
  </si>
  <si>
    <t>D2WA_k_100</t>
  </si>
  <si>
    <t>D2WA_l_110</t>
  </si>
  <si>
    <t>D2WA_m_120</t>
  </si>
  <si>
    <t>D2WA_n_130</t>
  </si>
  <si>
    <t>D2WA_o_140</t>
  </si>
  <si>
    <t>D2WA_p_150</t>
  </si>
  <si>
    <t>D2WA_q_160</t>
  </si>
  <si>
    <t>D2WA_r_170</t>
  </si>
  <si>
    <t>D2WA_s_180</t>
  </si>
  <si>
    <t>D2WA_t_190</t>
  </si>
  <si>
    <t>D2WA_u_200</t>
  </si>
  <si>
    <t>D2WA_v_250</t>
  </si>
  <si>
    <t>D2WA_w_300</t>
  </si>
  <si>
    <t>D2WA_x_400</t>
  </si>
  <si>
    <t>D2WA_y_500</t>
  </si>
  <si>
    <t>D2WA_z_750</t>
  </si>
  <si>
    <t>D2WA_z_9999</t>
  </si>
  <si>
    <t>D2WY_a_00</t>
  </si>
  <si>
    <t>D2WY_b_10</t>
  </si>
  <si>
    <t>D2WY_c_20</t>
  </si>
  <si>
    <t>D2WY_d_30</t>
  </si>
  <si>
    <t>D2WY_e_40</t>
  </si>
  <si>
    <t>D2WY_f_50</t>
  </si>
  <si>
    <t>D2WY_g_60</t>
  </si>
  <si>
    <t>D2WY_h_70</t>
  </si>
  <si>
    <t>D2WY_i_80</t>
  </si>
  <si>
    <t>D2WY_j_90</t>
  </si>
  <si>
    <t>D2WY_k_100</t>
  </si>
  <si>
    <t>D2WY_l_110</t>
  </si>
  <si>
    <t>D2WY_m_120</t>
  </si>
  <si>
    <t>D2WY_n_130</t>
  </si>
  <si>
    <t>D2WY_o_140</t>
  </si>
  <si>
    <t>D2WY_p_150</t>
  </si>
  <si>
    <t>D2WY_q_160</t>
  </si>
  <si>
    <t>D2WY_r_170</t>
  </si>
  <si>
    <t>D2WY_s_180</t>
  </si>
  <si>
    <t>D2WY_t_190</t>
  </si>
  <si>
    <t>D2WY_u_200</t>
  </si>
  <si>
    <t>D2WY_v_250</t>
  </si>
  <si>
    <t>D2WY_w_300</t>
  </si>
  <si>
    <t>D2WY_x_400</t>
  </si>
  <si>
    <t>D2WY_y_500</t>
  </si>
  <si>
    <t>D2WY_z_750</t>
  </si>
  <si>
    <t>D2WY_z_9999</t>
  </si>
  <si>
    <t xml:space="preserve">   Pac Power Total</t>
  </si>
  <si>
    <t xml:space="preserve">   Rocky Mtn Power Total</t>
  </si>
  <si>
    <t>Index</t>
  </si>
  <si>
    <t>TTL Potential (Mwh)</t>
  </si>
  <si>
    <t>2017 Plan</t>
  </si>
  <si>
    <t>Running TTL</t>
  </si>
  <si>
    <t># units</t>
  </si>
  <si>
    <t>D2_CA_a_00,01/01/2017,51</t>
  </si>
  <si>
    <t>D2_CA_a_00,01/01/2018,53</t>
  </si>
  <si>
    <t>D2_CA_a_00,01/01/2019,48</t>
  </si>
  <si>
    <t>D2_CA_a_00,01/01/2020,49</t>
  </si>
  <si>
    <t>D2_CA_a_00,01/01/2021,45</t>
  </si>
  <si>
    <t>D2_CA_a_00,01/01/2022,35</t>
  </si>
  <si>
    <t>D2_CA_a_00,01/01/2023,33</t>
  </si>
  <si>
    <t>D2_CA_a_00,01/01/2024,31</t>
  </si>
  <si>
    <t>D2_CA_a_00,01/01/2025,30</t>
  </si>
  <si>
    <t>D2_CA_a_00,01/01/2026,28</t>
  </si>
  <si>
    <t>D2_CA_a_00,01/01/2027,26</t>
  </si>
  <si>
    <t>D2_CA_a_00,01/01/2028,25</t>
  </si>
  <si>
    <t>D2_CA_a_00,01/01/2029,23</t>
  </si>
  <si>
    <t>D2_CA_a_00,01/01/2030,22</t>
  </si>
  <si>
    <t>D2_CA_a_00,01/01/2031,20</t>
  </si>
  <si>
    <t>D2_CA_a_00,01/01/2032,13</t>
  </si>
  <si>
    <t>D2_CA_a_00,01/01/2033,9</t>
  </si>
  <si>
    <t>D2_CA_a_00,01/01/2034,6</t>
  </si>
  <si>
    <t>D2_CA_a_00,01/01/2035,5</t>
  </si>
  <si>
    <t>D2_CA_a_00,01/01/2036,4</t>
  </si>
  <si>
    <t>D2_CA_b_10,01/01/2017,21</t>
  </si>
  <si>
    <t>D2_CA_b_10,01/01/2018,23</t>
  </si>
  <si>
    <t>D2_CA_b_10,01/01/2019,24</t>
  </si>
  <si>
    <t>D2_CA_b_10,01/01/2020,27</t>
  </si>
  <si>
    <t>D2_CA_b_10,01/01/2021,28</t>
  </si>
  <si>
    <t>D2_CA_b_10,01/01/2022,28</t>
  </si>
  <si>
    <t>D2_CA_b_10,01/01/2023,27</t>
  </si>
  <si>
    <t>D2_CA_b_10,01/01/2024,26</t>
  </si>
  <si>
    <t>D2_CA_b_10,01/01/2025,24</t>
  </si>
  <si>
    <t>D2_CA_b_10,01/01/2026,23</t>
  </si>
  <si>
    <t>D2_CA_b_10,01/01/2027,22</t>
  </si>
  <si>
    <t>D2_CA_b_10,01/01/2028,20</t>
  </si>
  <si>
    <t>D2_CA_b_10,01/01/2029,18</t>
  </si>
  <si>
    <t>D2_CA_b_10,01/01/2030,17</t>
  </si>
  <si>
    <t>D2_CA_b_10,01/01/2031,15</t>
  </si>
  <si>
    <t>D2_CA_b_10,01/01/2032,11</t>
  </si>
  <si>
    <t>D2_CA_b_10,01/01/2033,8</t>
  </si>
  <si>
    <t>D2_CA_b_10,01/01/2034,6</t>
  </si>
  <si>
    <t>D2_CA_b_10,01/01/2035,5</t>
  </si>
  <si>
    <t>D2_CA_b_10,01/01/2036,4</t>
  </si>
  <si>
    <t>D2_CA_c_20,01/01/2017,11</t>
  </si>
  <si>
    <t>D2_CA_c_20,01/01/2018,10</t>
  </si>
  <si>
    <t>D2_CA_c_20,01/01/2019,12</t>
  </si>
  <si>
    <t>D2_CA_c_20,01/01/2020,14</t>
  </si>
  <si>
    <t>D2_CA_c_20,01/01/2021,15</t>
  </si>
  <si>
    <t>D2_CA_c_20,01/01/2022,14</t>
  </si>
  <si>
    <t>D2_CA_c_20,01/01/2023,14</t>
  </si>
  <si>
    <t>D2_CA_c_20,01/01/2024,14</t>
  </si>
  <si>
    <t>D2_CA_c_20,01/01/2025,13</t>
  </si>
  <si>
    <t>D2_CA_c_20,01/01/2026,12</t>
  </si>
  <si>
    <t>D2_CA_c_20,01/01/2027,12</t>
  </si>
  <si>
    <t>D2_CA_c_20,01/01/2028,11</t>
  </si>
  <si>
    <t>D2_CA_c_20,01/01/2029,10</t>
  </si>
  <si>
    <t>D2_CA_c_20,01/01/2030,10</t>
  </si>
  <si>
    <t>D2_CA_c_20,01/01/2031,9</t>
  </si>
  <si>
    <t>D2_CA_c_20,01/01/2032,7</t>
  </si>
  <si>
    <t>D2_CA_c_20,01/01/2033,6</t>
  </si>
  <si>
    <t>D2_CA_c_20,01/01/2034,4</t>
  </si>
  <si>
    <t>D2_CA_c_20,01/01/2035,3</t>
  </si>
  <si>
    <t>D2_CA_c_20,01/01/2036,3</t>
  </si>
  <si>
    <t>D2_CA_d_30,01/01/2017,33</t>
  </si>
  <si>
    <t>D2_CA_d_30,01/01/2018,63</t>
  </si>
  <si>
    <t>D2_CA_d_30,01/01/2019,25</t>
  </si>
  <si>
    <t>D2_CA_d_30,01/01/2020,22</t>
  </si>
  <si>
    <t>D2_CA_d_30,01/01/2021,23</t>
  </si>
  <si>
    <t>D2_CA_d_30,01/01/2022,23</t>
  </si>
  <si>
    <t>D2_CA_d_30,01/01/2023,23</t>
  </si>
  <si>
    <t>D2_CA_d_30,01/01/2024,22</t>
  </si>
  <si>
    <t>D2_CA_d_30,01/01/2025,21</t>
  </si>
  <si>
    <t>D2_CA_d_30,01/01/2026,19</t>
  </si>
  <si>
    <t>D2_CA_d_30,01/01/2027,18</t>
  </si>
  <si>
    <t>D2_CA_d_30,01/01/2028,16</t>
  </si>
  <si>
    <t>D2_CA_d_30,01/01/2029,14</t>
  </si>
  <si>
    <t>D2_CA_d_30,01/01/2030,14</t>
  </si>
  <si>
    <t>D2_CA_d_30,01/01/2031,13</t>
  </si>
  <si>
    <t>D2_CA_d_30,01/01/2032,10</t>
  </si>
  <si>
    <t>D2_CA_d_30,01/01/2033,8</t>
  </si>
  <si>
    <t>D2_CA_d_30,01/01/2034,4</t>
  </si>
  <si>
    <t>D2_CA_d_30,01/01/2035,3</t>
  </si>
  <si>
    <t>D2_CA_d_30,01/01/2036,3</t>
  </si>
  <si>
    <t>D2_CA_e_40,01/01/2017,24</t>
  </si>
  <si>
    <t>D2_CA_e_40,01/01/2018,25</t>
  </si>
  <si>
    <t>D2_CA_e_40,01/01/2019,26</t>
  </si>
  <si>
    <t>D2_CA_e_40,01/01/2020,27</t>
  </si>
  <si>
    <t>D2_CA_e_40,01/01/2021,28</t>
  </si>
  <si>
    <t>D2_CA_e_40,01/01/2022,26</t>
  </si>
  <si>
    <t>D2_CA_e_40,01/01/2023,23</t>
  </si>
  <si>
    <t>D2_CA_e_40,01/01/2024,20</t>
  </si>
  <si>
    <t>D2_CA_e_40,01/01/2025,18</t>
  </si>
  <si>
    <t>D2_CA_e_40,01/01/2026,15</t>
  </si>
  <si>
    <t>D2_CA_e_40,01/01/2027,13</t>
  </si>
  <si>
    <t>D2_CA_e_40,01/01/2028,11</t>
  </si>
  <si>
    <t>D2_CA_e_40,01/01/2029,10</t>
  </si>
  <si>
    <t>D2_CA_e_40,01/01/2030,9</t>
  </si>
  <si>
    <t>D2_CA_e_40,01/01/2031,8</t>
  </si>
  <si>
    <t>D2_CA_e_40,01/01/2032,7</t>
  </si>
  <si>
    <t>D2_CA_e_40,01/01/2033,5</t>
  </si>
  <si>
    <t>D2_CA_e_40,01/01/2034,4</t>
  </si>
  <si>
    <t>D2_CA_e_40,01/01/2035,3</t>
  </si>
  <si>
    <t>D2_CA_e_40,01/01/2036,3</t>
  </si>
  <si>
    <t>D2_CA_f_50,01/01/2017,8</t>
  </si>
  <si>
    <t>D2_CA_f_50,01/01/2018,9</t>
  </si>
  <si>
    <t>D2_CA_f_50,01/01/2019,9</t>
  </si>
  <si>
    <t>D2_CA_f_50,01/01/2020,9</t>
  </si>
  <si>
    <t>D2_CA_f_50,01/01/2021,9</t>
  </si>
  <si>
    <t>D2_CA_f_50,01/01/2022,8</t>
  </si>
  <si>
    <t>D2_CA_f_50,01/01/2023,7</t>
  </si>
  <si>
    <t>D2_CA_f_50,01/01/2024,6</t>
  </si>
  <si>
    <t>D2_CA_f_50,01/01/2025,6</t>
  </si>
  <si>
    <t>D2_CA_f_50,01/01/2026,5</t>
  </si>
  <si>
    <t>D2_CA_f_50,01/01/2027,5</t>
  </si>
  <si>
    <t>D2_CA_f_50,01/01/2028,4</t>
  </si>
  <si>
    <t>D2_CA_f_50,01/01/2029,4</t>
  </si>
  <si>
    <t>D2_CA_f_50,01/01/2030,4</t>
  </si>
  <si>
    <t>D2_CA_f_50,01/01/2031,4</t>
  </si>
  <si>
    <t>D2_CA_f_50,01/01/2032,4</t>
  </si>
  <si>
    <t>D2_CA_f_50,01/01/2033,3</t>
  </si>
  <si>
    <t>D2_CA_f_50,01/01/2034,3</t>
  </si>
  <si>
    <t>D2_CA_f_50,01/01/2035,2</t>
  </si>
  <si>
    <t>D2_CA_f_50,01/01/2036,2</t>
  </si>
  <si>
    <t>D2_CA_g_60,01/01/2017,25</t>
  </si>
  <si>
    <t>D2_CA_g_60,01/01/2018,27</t>
  </si>
  <si>
    <t>D2_CA_g_60,01/01/2019,31</t>
  </si>
  <si>
    <t>D2_CA_g_60,01/01/2020,36</t>
  </si>
  <si>
    <t>D2_CA_g_60,01/01/2021,39</t>
  </si>
  <si>
    <t>D2_CA_g_60,01/01/2022,43</t>
  </si>
  <si>
    <t>D2_CA_g_60,01/01/2023,45</t>
  </si>
  <si>
    <t>D2_CA_g_60,01/01/2024,46</t>
  </si>
  <si>
    <t>D2_CA_g_60,01/01/2025,44</t>
  </si>
  <si>
    <t>D2_CA_g_60,01/01/2026,39</t>
  </si>
  <si>
    <t>D2_CA_g_60,01/01/2027,33</t>
  </si>
  <si>
    <t>D2_CA_g_60,01/01/2028,26</t>
  </si>
  <si>
    <t>D2_CA_g_60,01/01/2029,20</t>
  </si>
  <si>
    <t>D2_CA_g_60,01/01/2030,16</t>
  </si>
  <si>
    <t>D2_CA_g_60,01/01/2031,13</t>
  </si>
  <si>
    <t>D2_CA_g_60,01/01/2032,11</t>
  </si>
  <si>
    <t>D2_CA_g_60,01/01/2033,10</t>
  </si>
  <si>
    <t>D2_CA_g_60,01/01/2034,7</t>
  </si>
  <si>
    <t>D2_CA_g_60,01/01/2035,5</t>
  </si>
  <si>
    <t>D2_CA_g_60,01/01/2036,6</t>
  </si>
  <si>
    <t>D2_CA_h_70,01/01/2017,9</t>
  </si>
  <si>
    <t>D2_CA_h_70,01/01/2018,10</t>
  </si>
  <si>
    <t>D2_CA_h_70,01/01/2019,10</t>
  </si>
  <si>
    <t>D2_CA_h_70,01/01/2020,11</t>
  </si>
  <si>
    <t>D2_CA_h_70,01/01/2021,12</t>
  </si>
  <si>
    <t>D2_CA_h_70,01/01/2022,12</t>
  </si>
  <si>
    <t>D2_CA_h_70,01/01/2023,12</t>
  </si>
  <si>
    <t>D2_CA_h_70,01/01/2024,13</t>
  </si>
  <si>
    <t>D2_CA_h_70,01/01/2025,13</t>
  </si>
  <si>
    <t>D2_CA_h_70,01/01/2026,14</t>
  </si>
  <si>
    <t>D2_CA_h_70,01/01/2027,15</t>
  </si>
  <si>
    <t>D2_CA_h_70,01/01/2028,16</t>
  </si>
  <si>
    <t>D2_CA_h_70,01/01/2029,16</t>
  </si>
  <si>
    <t>D2_CA_h_70,01/01/2030,17</t>
  </si>
  <si>
    <t>D2_CA_h_70,01/01/2031,17</t>
  </si>
  <si>
    <t>D2_CA_h_70,01/01/2032,16</t>
  </si>
  <si>
    <t>D2_CA_h_70,01/01/2033,18</t>
  </si>
  <si>
    <t>D2_CA_h_70,01/01/2034,17</t>
  </si>
  <si>
    <t>D2_CA_h_70,01/01/2035,15</t>
  </si>
  <si>
    <t>D2_CA_h_70,01/01/2036,14</t>
  </si>
  <si>
    <t>D2_CA_i_80,01/01/2017,8</t>
  </si>
  <si>
    <t>D2_CA_i_80,01/01/2018,9</t>
  </si>
  <si>
    <t>D2_CA_i_80,01/01/2019,9</t>
  </si>
  <si>
    <t>D2_CA_i_80,01/01/2020,10</t>
  </si>
  <si>
    <t>D2_CA_i_80,01/01/2021,10</t>
  </si>
  <si>
    <t>D2_CA_i_80,01/01/2022,11</t>
  </si>
  <si>
    <t>D2_CA_i_80,01/01/2023,11</t>
  </si>
  <si>
    <t>D2_CA_i_80,01/01/2024,11</t>
  </si>
  <si>
    <t>D2_CA_i_80,01/01/2025,10</t>
  </si>
  <si>
    <t>D2_CA_i_80,01/01/2026,9</t>
  </si>
  <si>
    <t>D2_CA_i_80,01/01/2027,8</t>
  </si>
  <si>
    <t>D2_CA_i_80,01/01/2028,7</t>
  </si>
  <si>
    <t>D2_CA_i_80,01/01/2029,6</t>
  </si>
  <si>
    <t>D2_CA_i_80,01/01/2030,5</t>
  </si>
  <si>
    <t>D2_CA_i_80,01/01/2031,5</t>
  </si>
  <si>
    <t>D2_CA_i_80,01/01/2032,4</t>
  </si>
  <si>
    <t>D2_CA_i_80,01/01/2033,4</t>
  </si>
  <si>
    <t>D2_CA_i_80,01/01/2034,4</t>
  </si>
  <si>
    <t>D2_CA_i_80,01/01/2035,3</t>
  </si>
  <si>
    <t>D2_CA_i_80,01/01/2036,3</t>
  </si>
  <si>
    <t>D2_CA_j_90,01/01/2017,23</t>
  </si>
  <si>
    <t>D2_CA_j_90,01/01/2018,16</t>
  </si>
  <si>
    <t>D2_CA_j_90,01/01/2019,18</t>
  </si>
  <si>
    <t>D2_CA_j_90,01/01/2020,18</t>
  </si>
  <si>
    <t>D2_CA_j_90,01/01/2021,19</t>
  </si>
  <si>
    <t>D2_CA_j_90,01/01/2022,18</t>
  </si>
  <si>
    <t>D2_CA_j_90,01/01/2023,16</t>
  </si>
  <si>
    <t>D2_CA_j_90,01/01/2024,15</t>
  </si>
  <si>
    <t>D2_CA_j_90,01/01/2025,15</t>
  </si>
  <si>
    <t>D2_CA_j_90,01/01/2026,14</t>
  </si>
  <si>
    <t>D2_CA_j_90,01/01/2027,12</t>
  </si>
  <si>
    <t>D2_CA_j_90,01/01/2028,11</t>
  </si>
  <si>
    <t>D2_CA_j_90,01/01/2029,12</t>
  </si>
  <si>
    <t>D2_CA_j_90,01/01/2030,11</t>
  </si>
  <si>
    <t>D2_CA_j_90,01/01/2031,10</t>
  </si>
  <si>
    <t>D2_CA_j_90,01/01/2032,9</t>
  </si>
  <si>
    <t>D2_CA_j_90,01/01/2033,9</t>
  </si>
  <si>
    <t>D2_CA_j_90,01/01/2034,9</t>
  </si>
  <si>
    <t>D2_CA_j_90,01/01/2035,8</t>
  </si>
  <si>
    <t>D2_CA_j_90,01/01/2036,7</t>
  </si>
  <si>
    <t>D2_CA_k_100,01/01/2017,14</t>
  </si>
  <si>
    <t>D2_CA_k_100,01/01/2018,16</t>
  </si>
  <si>
    <t>D2_CA_k_100,01/01/2019,17</t>
  </si>
  <si>
    <t>D2_CA_k_100,01/01/2020,18</t>
  </si>
  <si>
    <t>D2_CA_k_100,01/01/2021,20</t>
  </si>
  <si>
    <t>D2_CA_k_100,01/01/2022,21</t>
  </si>
  <si>
    <t>D2_CA_k_100,01/01/2023,21</t>
  </si>
  <si>
    <t>D2_CA_k_100,01/01/2024,21</t>
  </si>
  <si>
    <t>D2_CA_k_100,01/01/2025,21</t>
  </si>
  <si>
    <t>D2_CA_k_100,01/01/2026,19</t>
  </si>
  <si>
    <t>D2_CA_k_100,01/01/2027,17</t>
  </si>
  <si>
    <t>D2_CA_k_100,01/01/2028,15</t>
  </si>
  <si>
    <t>D2_CA_k_100,01/01/2029,13</t>
  </si>
  <si>
    <t>D2_CA_k_100,01/01/2030,12</t>
  </si>
  <si>
    <t>D2_CA_k_100,01/01/2031,11</t>
  </si>
  <si>
    <t>D2_CA_k_100,01/01/2032,11</t>
  </si>
  <si>
    <t>D2_CA_k_100,01/01/2033,12</t>
  </si>
  <si>
    <t>D2_CA_k_100,01/01/2034,11</t>
  </si>
  <si>
    <t>D2_CA_k_100,01/01/2035,10</t>
  </si>
  <si>
    <t>D2_CA_k_100,01/01/2036,9</t>
  </si>
  <si>
    <t>D2_CA_l_110,01/01/2017,3</t>
  </si>
  <si>
    <t>D2_CA_l_110,01/01/2018,3</t>
  </si>
  <si>
    <t>D2_CA_l_110,01/01/2019,3</t>
  </si>
  <si>
    <t>D2_CA_l_110,01/01/2020,4</t>
  </si>
  <si>
    <t>D2_CA_l_110,01/01/2021,5</t>
  </si>
  <si>
    <t>D2_CA_l_110,01/01/2022,5</t>
  </si>
  <si>
    <t>D2_CA_l_110,01/01/2023,6</t>
  </si>
  <si>
    <t>D2_CA_l_110,01/01/2024,7</t>
  </si>
  <si>
    <t>D2_CA_l_110,01/01/2025,9</t>
  </si>
  <si>
    <t>D2_CA_l_110,01/01/2026,10</t>
  </si>
  <si>
    <t>D2_CA_l_110,01/01/2027,11</t>
  </si>
  <si>
    <t>D2_CA_l_110,01/01/2028,12</t>
  </si>
  <si>
    <t>D2_CA_l_110,01/01/2029,13</t>
  </si>
  <si>
    <t>D2_CA_l_110,01/01/2030,13</t>
  </si>
  <si>
    <t>D2_CA_l_110,01/01/2031,13</t>
  </si>
  <si>
    <t>D2_CA_l_110,01/01/2032,13</t>
  </si>
  <si>
    <t>D2_CA_l_110,01/01/2033,15</t>
  </si>
  <si>
    <t>D2_CA_l_110,01/01/2034,14</t>
  </si>
  <si>
    <t>D2_CA_l_110,01/01/2035,13</t>
  </si>
  <si>
    <t>D2_CA_l_110,01/01/2036,11</t>
  </si>
  <si>
    <t>D2_CA_m_120,01/01/2017,2</t>
  </si>
  <si>
    <t>D2_CA_m_120,01/01/2018,2</t>
  </si>
  <si>
    <t>D2_CA_m_120,01/01/2019,2</t>
  </si>
  <si>
    <t>D2_CA_m_120,01/01/2020,2</t>
  </si>
  <si>
    <t>D2_CA_m_120,01/01/2021,3</t>
  </si>
  <si>
    <t>D2_CA_m_120,01/01/2022,3</t>
  </si>
  <si>
    <t>D2_CA_m_120,01/01/2023,3</t>
  </si>
  <si>
    <t>D2_CA_m_120,01/01/2024,3</t>
  </si>
  <si>
    <t>D2_CA_m_120,01/01/2025,4</t>
  </si>
  <si>
    <t>D2_CA_m_120,01/01/2026,4</t>
  </si>
  <si>
    <t>D2_CA_m_120,01/01/2027,4</t>
  </si>
  <si>
    <t>D2_CA_m_120,01/01/2028,5</t>
  </si>
  <si>
    <t>D2_CA_m_120,01/01/2029,5</t>
  </si>
  <si>
    <t>D2_CA_m_120,01/01/2030,5</t>
  </si>
  <si>
    <t>D2_CA_m_120,01/01/2031,5</t>
  </si>
  <si>
    <t>D2_CA_m_120,01/01/2032,5</t>
  </si>
  <si>
    <t>D2_CA_m_120,01/01/2033,6</t>
  </si>
  <si>
    <t>D2_CA_m_120,01/01/2034,6</t>
  </si>
  <si>
    <t>D2_CA_m_120,01/01/2035,5</t>
  </si>
  <si>
    <t>D2_CA_m_120,01/01/2036,5</t>
  </si>
  <si>
    <t>D2_CA_n_130,01/01/2017,2</t>
  </si>
  <si>
    <t>D2_CA_n_130,01/01/2018,2</t>
  </si>
  <si>
    <t>D2_CA_n_130,01/01/2019,2</t>
  </si>
  <si>
    <t>D2_CA_n_130,01/01/2020,3</t>
  </si>
  <si>
    <t>D2_CA_n_130,01/01/2021,3</t>
  </si>
  <si>
    <t>D2_CA_n_130,01/01/2022,3</t>
  </si>
  <si>
    <t>D2_CA_n_130,01/01/2023,3</t>
  </si>
  <si>
    <t>D2_CA_n_130,01/01/2024,3</t>
  </si>
  <si>
    <t>D2_CA_n_130,01/01/2025,3</t>
  </si>
  <si>
    <t>D2_CA_n_130,01/01/2026,3</t>
  </si>
  <si>
    <t>D2_CA_n_130,01/01/2027,2</t>
  </si>
  <si>
    <t>D2_CA_n_130,01/01/2028,2</t>
  </si>
  <si>
    <t>D2_CA_n_130,01/01/2029,2</t>
  </si>
  <si>
    <t>D2_CA_n_130,01/01/2030,2</t>
  </si>
  <si>
    <t>D2_CA_n_130,01/01/2031,2</t>
  </si>
  <si>
    <t>D2_CA_n_130,01/01/2032,2</t>
  </si>
  <si>
    <t>D2_CA_n_130,01/01/2033,2</t>
  </si>
  <si>
    <t>D2_CA_n_130,01/01/2034,2</t>
  </si>
  <si>
    <t>D2_CA_n_130,01/01/2035,1</t>
  </si>
  <si>
    <t>D2_CA_n_130,01/01/2036,1</t>
  </si>
  <si>
    <t>D2_CA_o_140,01/01/2017,5</t>
  </si>
  <si>
    <t>D2_CA_o_140,01/01/2018,6</t>
  </si>
  <si>
    <t>D2_CA_o_140,01/01/2019,6</t>
  </si>
  <si>
    <t>D2_CA_o_140,01/01/2020,6</t>
  </si>
  <si>
    <t>D2_CA_o_140,01/01/2021,6</t>
  </si>
  <si>
    <t>D2_CA_o_140,01/01/2022,6</t>
  </si>
  <si>
    <t>D2_CA_o_140,01/01/2023,6</t>
  </si>
  <si>
    <t>D2_CA_o_140,01/01/2024,6</t>
  </si>
  <si>
    <t>D2_CA_o_140,01/01/2025,6</t>
  </si>
  <si>
    <t>D2_CA_o_140,01/01/2026,6</t>
  </si>
  <si>
    <t>D2_CA_o_140,01/01/2027,6</t>
  </si>
  <si>
    <t>D2_CA_o_140,01/01/2028,7</t>
  </si>
  <si>
    <t>D2_CA_o_140,01/01/2029,7</t>
  </si>
  <si>
    <t>D2_CA_o_140,01/01/2030,7</t>
  </si>
  <si>
    <t>D2_CA_o_140,01/01/2031,7</t>
  </si>
  <si>
    <t>D2_CA_o_140,01/01/2032,7</t>
  </si>
  <si>
    <t>D2_CA_o_140,01/01/2033,8</t>
  </si>
  <si>
    <t>D2_CA_o_140,01/01/2034,7</t>
  </si>
  <si>
    <t>D2_CA_o_140,01/01/2035,7</t>
  </si>
  <si>
    <t>D2_CA_o_140,01/01/2036,6</t>
  </si>
  <si>
    <t>D2_CA_p_150,01/01/2017,14</t>
  </si>
  <si>
    <t>D2_CA_p_150,01/01/2018,15</t>
  </si>
  <si>
    <t>D2_CA_p_150,01/01/2019,17</t>
  </si>
  <si>
    <t>D2_CA_p_150,01/01/2020,19</t>
  </si>
  <si>
    <t>D2_CA_p_150,01/01/2021,21</t>
  </si>
  <si>
    <t>D2_CA_p_150,01/01/2022,23</t>
  </si>
  <si>
    <t>D2_CA_p_150,01/01/2023,25</t>
  </si>
  <si>
    <t>D2_CA_p_150,01/01/2024,25</t>
  </si>
  <si>
    <t>D2_CA_p_150,01/01/2025,23</t>
  </si>
  <si>
    <t>D2_CA_p_150,01/01/2026,20</t>
  </si>
  <si>
    <t>D2_CA_p_150,01/01/2027,15</t>
  </si>
  <si>
    <t>D2_CA_p_150,01/01/2028,11</t>
  </si>
  <si>
    <t>D2_CA_p_150,01/01/2029,7</t>
  </si>
  <si>
    <t>D2_CA_p_150,01/01/2030,4</t>
  </si>
  <si>
    <t>D2_CA_p_150,01/01/2031,3</t>
  </si>
  <si>
    <t>D2_CA_p_150,01/01/2032,2</t>
  </si>
  <si>
    <t>D2_CA_p_150,01/01/2033,1</t>
  </si>
  <si>
    <t>D2_CA_p_150,01/01/2034,1</t>
  </si>
  <si>
    <t>D2_CA_p_150,01/01/2035,1</t>
  </si>
  <si>
    <t>D2_CA_p_150,01/01/2036,1</t>
  </si>
  <si>
    <t>D2_CA_q_160,01/01/2017,4</t>
  </si>
  <si>
    <t>D2_CA_q_160,01/01/2018,5</t>
  </si>
  <si>
    <t>D2_CA_q_160,01/01/2019,6</t>
  </si>
  <si>
    <t>D2_CA_q_160,01/01/2020,6</t>
  </si>
  <si>
    <t>D2_CA_q_160,01/01/2021,7</t>
  </si>
  <si>
    <t>D2_CA_q_160,01/01/2022,7</t>
  </si>
  <si>
    <t>D2_CA_q_160,01/01/2023,7</t>
  </si>
  <si>
    <t>D2_CA_q_160,01/01/2024,7</t>
  </si>
  <si>
    <t>D2_CA_q_160,01/01/2025,7</t>
  </si>
  <si>
    <t>D2_CA_q_160,01/01/2026,7</t>
  </si>
  <si>
    <t>D2_CA_q_160,01/01/2027,8</t>
  </si>
  <si>
    <t>D2_CA_q_160,01/01/2028,8</t>
  </si>
  <si>
    <t>D2_CA_q_160,01/01/2029,8</t>
  </si>
  <si>
    <t>D2_CA_q_160,01/01/2030,8</t>
  </si>
  <si>
    <t>D2_CA_q_160,01/01/2031,8</t>
  </si>
  <si>
    <t>D2_CA_q_160,01/01/2032,8</t>
  </si>
  <si>
    <t>D2_CA_q_160,01/01/2033,8</t>
  </si>
  <si>
    <t>D2_CA_q_160,01/01/2034,8</t>
  </si>
  <si>
    <t>D2_CA_q_160,01/01/2035,8</t>
  </si>
  <si>
    <t>D2_CA_q_160,01/01/2036,8</t>
  </si>
  <si>
    <t>D2_CA_r_170,01/01/2017,2</t>
  </si>
  <si>
    <t>D2_CA_r_170,01/01/2018,2</t>
  </si>
  <si>
    <t>D2_CA_r_170,01/01/2019,2</t>
  </si>
  <si>
    <t>D2_CA_r_170,01/01/2020,2</t>
  </si>
  <si>
    <t>D2_CA_r_170,01/01/2021,2</t>
  </si>
  <si>
    <t>D2_CA_r_170,01/01/2022,2</t>
  </si>
  <si>
    <t>D2_CA_r_170,01/01/2023,2</t>
  </si>
  <si>
    <t>D2_CA_r_170,01/01/2024,2</t>
  </si>
  <si>
    <t>D2_CA_r_170,01/01/2025,2</t>
  </si>
  <si>
    <t>D2_CA_r_170,01/01/2026,2</t>
  </si>
  <si>
    <t>D2_CA_r_170,01/01/2027,2</t>
  </si>
  <si>
    <t>D2_CA_r_170,01/01/2028,2</t>
  </si>
  <si>
    <t>D2_CA_r_170,01/01/2029,2</t>
  </si>
  <si>
    <t>D2_CA_r_170,01/01/2030,2</t>
  </si>
  <si>
    <t>D2_CA_r_170,01/01/2031,2</t>
  </si>
  <si>
    <t>D2_CA_r_170,01/01/2032,2</t>
  </si>
  <si>
    <t>D2_CA_r_170,01/01/2033,2</t>
  </si>
  <si>
    <t>D2_CA_r_170,01/01/2034,2</t>
  </si>
  <si>
    <t>D2_CA_r_170,01/01/2035,2</t>
  </si>
  <si>
    <t>D2_CA_r_170,01/01/2036,2</t>
  </si>
  <si>
    <t>D2_CA_s_180,01/01/2017,15</t>
  </si>
  <si>
    <t>D2_CA_s_180,01/01/2018,15</t>
  </si>
  <si>
    <t>D2_CA_s_180,01/01/2019,15</t>
  </si>
  <si>
    <t>D2_CA_s_180,01/01/2020,14</t>
  </si>
  <si>
    <t>D2_CA_s_180,01/01/2021,14</t>
  </si>
  <si>
    <t>D2_CA_s_180,01/01/2022,12</t>
  </si>
  <si>
    <t>D2_CA_s_180,01/01/2023,10</t>
  </si>
  <si>
    <t>D2_CA_s_180,01/01/2024,8</t>
  </si>
  <si>
    <t>D2_CA_s_180,01/01/2025,7</t>
  </si>
  <si>
    <t>D2_CA_s_180,01/01/2026,6</t>
  </si>
  <si>
    <t>D2_CA_s_180,01/01/2027,5</t>
  </si>
  <si>
    <t>D2_CA_s_180,01/01/2028,4</t>
  </si>
  <si>
    <t>D2_CA_s_180,01/01/2029,4</t>
  </si>
  <si>
    <t>D2_CA_s_180,01/01/2030,3</t>
  </si>
  <si>
    <t>D2_CA_s_180,01/01/2031,3</t>
  </si>
  <si>
    <t>D2_CA_s_180,01/01/2032,2</t>
  </si>
  <si>
    <t>D2_CA_s_180,01/01/2033,1</t>
  </si>
  <si>
    <t>D2_CA_s_180,01/01/2034,1</t>
  </si>
  <si>
    <t>D2_CA_s_180,01/01/2035,1</t>
  </si>
  <si>
    <t>D2_CA_s_180,01/01/2036,1</t>
  </si>
  <si>
    <t>D2_CA_t_190,01/01/2017,6</t>
  </si>
  <si>
    <t>D2_CA_t_190,01/01/2018,6</t>
  </si>
  <si>
    <t>D2_CA_t_190,01/01/2019,6</t>
  </si>
  <si>
    <t>D2_CA_t_190,01/01/2020,5</t>
  </si>
  <si>
    <t>D2_CA_t_190,01/01/2021,5</t>
  </si>
  <si>
    <t>D2_CA_t_190,01/01/2022,4</t>
  </si>
  <si>
    <t>D2_CA_t_190,01/01/2023,3</t>
  </si>
  <si>
    <t>D2_CA_t_190,01/01/2024,3</t>
  </si>
  <si>
    <t>D2_CA_t_190,01/01/2025,2</t>
  </si>
  <si>
    <t>D2_CA_t_190,01/01/2026,2</t>
  </si>
  <si>
    <t>D2_CA_t_190,01/01/2027,2</t>
  </si>
  <si>
    <t>D2_CA_t_190,01/01/2028,2</t>
  </si>
  <si>
    <t>D2_CA_t_190,01/01/2029,1</t>
  </si>
  <si>
    <t>D2_CA_t_190,01/01/2030,1</t>
  </si>
  <si>
    <t>D2_CA_t_190,01/01/2031,1</t>
  </si>
  <si>
    <t>D2_CA_t_190,01/01/2032,1</t>
  </si>
  <si>
    <t>D2_CA_t_190,01/01/2033,1</t>
  </si>
  <si>
    <t>D2_CA_t_190,01/01/2034,1</t>
  </si>
  <si>
    <t>D2_CA_t_190,01/01/2035,1</t>
  </si>
  <si>
    <t>D2_CA_t_190,01/01/2036,1</t>
  </si>
  <si>
    <t>D2_CA_u_200,01/01/2017,34</t>
  </si>
  <si>
    <t>D2_CA_u_200,01/01/2018,36</t>
  </si>
  <si>
    <t>D2_CA_u_200,01/01/2019,37</t>
  </si>
  <si>
    <t>D2_CA_u_200,01/01/2020,38</t>
  </si>
  <si>
    <t>D2_CA_u_200,01/01/2021,40</t>
  </si>
  <si>
    <t>D2_CA_u_200,01/01/2022,38</t>
  </si>
  <si>
    <t>D2_CA_u_200,01/01/2023,35</t>
  </si>
  <si>
    <t>D2_CA_u_200,01/01/2024,32</t>
  </si>
  <si>
    <t>D2_CA_u_200,01/01/2025,29</t>
  </si>
  <si>
    <t>D2_CA_u_200,01/01/2026,28</t>
  </si>
  <si>
    <t>D2_CA_u_200,01/01/2027,27</t>
  </si>
  <si>
    <t>D2_CA_u_200,01/01/2028,26</t>
  </si>
  <si>
    <t>D2_CA_u_200,01/01/2029,25</t>
  </si>
  <si>
    <t>D2_CA_u_200,01/01/2030,24</t>
  </si>
  <si>
    <t>D2_CA_u_200,01/01/2031,22</t>
  </si>
  <si>
    <t>D2_CA_u_200,01/01/2032,20</t>
  </si>
  <si>
    <t>D2_CA_u_200,01/01/2033,20</t>
  </si>
  <si>
    <t>D2_CA_u_200,01/01/2034,18</t>
  </si>
  <si>
    <t>D2_CA_u_200,01/01/2035,17</t>
  </si>
  <si>
    <t>D2_CA_u_200,01/01/2036,15</t>
  </si>
  <si>
    <t>D2_CA_v_250,01/01/2017,4</t>
  </si>
  <si>
    <t>D2_CA_v_250,01/01/2018,4</t>
  </si>
  <si>
    <t>D2_CA_v_250,01/01/2019,4</t>
  </si>
  <si>
    <t>D2_CA_v_250,01/01/2020,4</t>
  </si>
  <si>
    <t>D2_CA_v_250,01/01/2021,4</t>
  </si>
  <si>
    <t>D2_CA_v_250,01/01/2022,3</t>
  </si>
  <si>
    <t>D2_CA_v_250,01/01/2023,3</t>
  </si>
  <si>
    <t>D2_CA_v_250,01/01/2024,3</t>
  </si>
  <si>
    <t>D2_CA_v_250,01/01/2025,3</t>
  </si>
  <si>
    <t>D2_CA_v_250,01/01/2026,2</t>
  </si>
  <si>
    <t>D2_CA_v_250,01/01/2027,2</t>
  </si>
  <si>
    <t>D2_CA_v_250,01/01/2028,2</t>
  </si>
  <si>
    <t>D2_CA_v_250,01/01/2029,2</t>
  </si>
  <si>
    <t>D2_CA_v_250,01/01/2030,2</t>
  </si>
  <si>
    <t>D2_CA_v_250,01/01/2031,2</t>
  </si>
  <si>
    <t>D2_CA_v_250,01/01/2032,2</t>
  </si>
  <si>
    <t>D2_CA_v_250,01/01/2033,2</t>
  </si>
  <si>
    <t>D2_CA_v_250,01/01/2034,2</t>
  </si>
  <si>
    <t>D2_CA_v_250,01/01/2035,2</t>
  </si>
  <si>
    <t>D2_CA_v_250,01/01/2036,2</t>
  </si>
  <si>
    <t>D2_CA_w_300,01/01/2017,23</t>
  </si>
  <si>
    <t>D2_CA_w_300,01/01/2018,23</t>
  </si>
  <si>
    <t>D2_CA_w_300,01/01/2019,22</t>
  </si>
  <si>
    <t>D2_CA_w_300,01/01/2020,20</t>
  </si>
  <si>
    <t>D2_CA_w_300,01/01/2021,19</t>
  </si>
  <si>
    <t>D2_CA_w_300,01/01/2022,17</t>
  </si>
  <si>
    <t>D2_CA_w_300,01/01/2023,14</t>
  </si>
  <si>
    <t>D2_CA_w_300,01/01/2024,12</t>
  </si>
  <si>
    <t>D2_CA_w_300,01/01/2025,10</t>
  </si>
  <si>
    <t>D2_CA_w_300,01/01/2026,9</t>
  </si>
  <si>
    <t>D2_CA_w_300,01/01/2027,8</t>
  </si>
  <si>
    <t>D2_CA_w_300,01/01/2028,7</t>
  </si>
  <si>
    <t>D2_CA_w_300,01/01/2029,6</t>
  </si>
  <si>
    <t>D2_CA_w_300,01/01/2030,5</t>
  </si>
  <si>
    <t>D2_CA_w_300,01/01/2031,5</t>
  </si>
  <si>
    <t>D2_CA_w_300,01/01/2032,4</t>
  </si>
  <si>
    <t>D2_CA_w_300,01/01/2033,3</t>
  </si>
  <si>
    <t>D2_CA_w_300,01/01/2034,2</t>
  </si>
  <si>
    <t>D2_CA_w_300,01/01/2035,2</t>
  </si>
  <si>
    <t>D2_CA_w_300,01/01/2036,2</t>
  </si>
  <si>
    <t>D2_CA_x_400,01/01/2017,7</t>
  </si>
  <si>
    <t>D2_CA_x_400,01/01/2018,7</t>
  </si>
  <si>
    <t>D2_CA_x_400,01/01/2019,7</t>
  </si>
  <si>
    <t>D2_CA_x_400,01/01/2020,7</t>
  </si>
  <si>
    <t>D2_CA_x_400,01/01/2021,7</t>
  </si>
  <si>
    <t>D2_CA_x_400,01/01/2022,7</t>
  </si>
  <si>
    <t>D2_CA_x_400,01/01/2023,7</t>
  </si>
  <si>
    <t>D2_CA_x_400,01/01/2024,7</t>
  </si>
  <si>
    <t>D2_CA_x_400,01/01/2025,7</t>
  </si>
  <si>
    <t>D2_CA_x_400,01/01/2026,7</t>
  </si>
  <si>
    <t>D2_CA_x_400,01/01/2027,6</t>
  </si>
  <si>
    <t>D2_CA_x_400,01/01/2028,6</t>
  </si>
  <si>
    <t>D2_CA_x_400,01/01/2029,6</t>
  </si>
  <si>
    <t>D2_CA_x_400,01/01/2030,5</t>
  </si>
  <si>
    <t>D2_CA_x_400,01/01/2031,5</t>
  </si>
  <si>
    <t>D2_CA_x_400,01/01/2032,4</t>
  </si>
  <si>
    <t>D2_CA_x_400,01/01/2033,3</t>
  </si>
  <si>
    <t>D2_CA_x_400,01/01/2034,3</t>
  </si>
  <si>
    <t>D2_CA_x_400,01/01/2035,2</t>
  </si>
  <si>
    <t>D2_CA_x_400,01/01/2036,2</t>
  </si>
  <si>
    <t>D2_CA_y_500,01/01/2017,9</t>
  </si>
  <si>
    <t>D2_CA_y_500,01/01/2018,11</t>
  </si>
  <si>
    <t>D2_CA_y_500,01/01/2019,14</t>
  </si>
  <si>
    <t>D2_CA_y_500,01/01/2020,16</t>
  </si>
  <si>
    <t>D2_CA_y_500,01/01/2021,18</t>
  </si>
  <si>
    <t>D2_CA_y_500,01/01/2022,19</t>
  </si>
  <si>
    <t>D2_CA_y_500,01/01/2023,18</t>
  </si>
  <si>
    <t>D2_CA_y_500,01/01/2024,17</t>
  </si>
  <si>
    <t>D2_CA_y_500,01/01/2025,16</t>
  </si>
  <si>
    <t>D2_CA_y_500,01/01/2026,15</t>
  </si>
  <si>
    <t>D2_CA_y_500,01/01/2027,13</t>
  </si>
  <si>
    <t>D2_CA_y_500,01/01/2028,12</t>
  </si>
  <si>
    <t>D2_CA_y_500,01/01/2029,10</t>
  </si>
  <si>
    <t>D2_CA_y_500,01/01/2030,9</t>
  </si>
  <si>
    <t>D2_CA_y_500,01/01/2031,8</t>
  </si>
  <si>
    <t>D2_CA_y_500,01/01/2032,8</t>
  </si>
  <si>
    <t>D2_CA_y_500,01/01/2033,7</t>
  </si>
  <si>
    <t>D2_CA_y_500,01/01/2034,6</t>
  </si>
  <si>
    <t>D2_CA_y_500,01/01/2035,5</t>
  </si>
  <si>
    <t>D2_CA_y_500,01/01/2036,5</t>
  </si>
  <si>
    <t>D2_CA_z_750,01/01/2017,3</t>
  </si>
  <si>
    <t>D2_CA_z_750,01/01/2018,4</t>
  </si>
  <si>
    <t>D2_CA_z_750,01/01/2019,4</t>
  </si>
  <si>
    <t>D2_CA_z_750,01/01/2020,4</t>
  </si>
  <si>
    <t>D2_CA_z_750,01/01/2021,5</t>
  </si>
  <si>
    <t>D2_CA_z_750,01/01/2022,5</t>
  </si>
  <si>
    <t>D2_CA_z_750,01/01/2023,5</t>
  </si>
  <si>
    <t>D2_CA_z_750,01/01/2024,4</t>
  </si>
  <si>
    <t>D2_CA_z_750,01/01/2025,4</t>
  </si>
  <si>
    <t>D2_CA_z_750,01/01/2026,4</t>
  </si>
  <si>
    <t>D2_CA_z_750,01/01/2027,3</t>
  </si>
  <si>
    <t>D2_CA_z_750,01/01/2028,3</t>
  </si>
  <si>
    <t>D2_CA_z_750,01/01/2029,3</t>
  </si>
  <si>
    <t>D2_CA_z_750,01/01/2030,2</t>
  </si>
  <si>
    <t>D2_CA_z_750,01/01/2031,2</t>
  </si>
  <si>
    <t>D2_CA_z_750,01/01/2032,2</t>
  </si>
  <si>
    <t>D2_CA_z_750,01/01/2033,2</t>
  </si>
  <si>
    <t>D2_CA_z_750,01/01/2034,2</t>
  </si>
  <si>
    <t>D2_CA_z_750,01/01/2035,2</t>
  </si>
  <si>
    <t>D2_CA_z_750,01/01/2036,1</t>
  </si>
  <si>
    <t>D2_CA_z_9999,01/01/2017,8</t>
  </si>
  <si>
    <t>D2_CA_z_9999,01/01/2018,8</t>
  </si>
  <si>
    <t>D2_CA_z_9999,01/01/2019,8</t>
  </si>
  <si>
    <t>D2_CA_z_9999,01/01/2020,8</t>
  </si>
  <si>
    <t>D2_CA_z_9999,01/01/2021,8</t>
  </si>
  <si>
    <t>D2_CA_z_9999,01/01/2022,7</t>
  </si>
  <si>
    <t>D2_CA_z_9999,01/01/2023,6</t>
  </si>
  <si>
    <t>D2_CA_z_9999,01/01/2024,5</t>
  </si>
  <si>
    <t>D2_CA_z_9999,01/01/2025,5</t>
  </si>
  <si>
    <t>D2_CA_z_9999,01/01/2026,4</t>
  </si>
  <si>
    <t>D2_CA_z_9999,01/01/2027,4</t>
  </si>
  <si>
    <t>D2_CA_z_9999,01/01/2028,3</t>
  </si>
  <si>
    <t>D2_CA_z_9999,01/01/2029,3</t>
  </si>
  <si>
    <t>D2_CA_z_9999,01/01/2030,3</t>
  </si>
  <si>
    <t>D2_CA_z_9999,01/01/2031,2</t>
  </si>
  <si>
    <t>D2_CA_z_9999,01/01/2032,2</t>
  </si>
  <si>
    <t>D2_CA_z_9999,01/01/2033,1</t>
  </si>
  <si>
    <t>D2_CA_z_9999,01/01/2034,1</t>
  </si>
  <si>
    <t>D2_CA_z_9999,01/01/2035,1</t>
  </si>
  <si>
    <t>D2_CA_z_9999,01/01/2036,1</t>
  </si>
  <si>
    <t>D2_ID_a_00,01/01/2017,166</t>
  </si>
  <si>
    <t>D2_ID_a_00,01/01/2018,211</t>
  </si>
  <si>
    <t>D2_ID_a_00,01/01/2019,200</t>
  </si>
  <si>
    <t>D2_ID_a_00,01/01/2020,173</t>
  </si>
  <si>
    <t>D2_ID_a_00,01/01/2021,167</t>
  </si>
  <si>
    <t>D2_ID_a_00,01/01/2022,141</t>
  </si>
  <si>
    <t>D2_ID_a_00,01/01/2023,140</t>
  </si>
  <si>
    <t>D2_ID_a_00,01/01/2024,139</t>
  </si>
  <si>
    <t>D2_ID_a_00,01/01/2025,140</t>
  </si>
  <si>
    <t>D2_ID_a_00,01/01/2026,139</t>
  </si>
  <si>
    <t>D2_ID_a_00,01/01/2027,137</t>
  </si>
  <si>
    <t>D2_ID_a_00,01/01/2028,134</t>
  </si>
  <si>
    <t>D2_ID_a_00,01/01/2029,131</t>
  </si>
  <si>
    <t>D2_ID_a_00,01/01/2030,129</t>
  </si>
  <si>
    <t>D2_ID_a_00,01/01/2031,119</t>
  </si>
  <si>
    <t>D2_ID_a_00,01/01/2032,85</t>
  </si>
  <si>
    <t>D2_ID_a_00,01/01/2033,62</t>
  </si>
  <si>
    <t>D2_ID_a_00,01/01/2034,47</t>
  </si>
  <si>
    <t>D2_ID_a_00,01/01/2035,39</t>
  </si>
  <si>
    <t>D2_ID_a_00,01/01/2036,34</t>
  </si>
  <si>
    <t>D2_ID_b_10,01/01/2017,54</t>
  </si>
  <si>
    <t>D2_ID_b_10,01/01/2018,60</t>
  </si>
  <si>
    <t>D2_ID_b_10,01/01/2019,65</t>
  </si>
  <si>
    <t>D2_ID_b_10,01/01/2020,71</t>
  </si>
  <si>
    <t>D2_ID_b_10,01/01/2021,74</t>
  </si>
  <si>
    <t>D2_ID_b_10,01/01/2022,72</t>
  </si>
  <si>
    <t>D2_ID_b_10,01/01/2023,67</t>
  </si>
  <si>
    <t>D2_ID_b_10,01/01/2024,63</t>
  </si>
  <si>
    <t>D2_ID_b_10,01/01/2025,58</t>
  </si>
  <si>
    <t>D2_ID_b_10,01/01/2026,55</t>
  </si>
  <si>
    <t>D2_ID_b_10,01/01/2027,51</t>
  </si>
  <si>
    <t>D2_ID_b_10,01/01/2028,48</t>
  </si>
  <si>
    <t>D2_ID_b_10,01/01/2029,46</t>
  </si>
  <si>
    <t>D2_ID_b_10,01/01/2030,45</t>
  </si>
  <si>
    <t>D2_ID_b_10,01/01/2031,46</t>
  </si>
  <si>
    <t>D2_ID_b_10,01/01/2032,36</t>
  </si>
  <si>
    <t>D2_ID_b_10,01/01/2033,30</t>
  </si>
  <si>
    <t>D2_ID_b_10,01/01/2034,24</t>
  </si>
  <si>
    <t>D2_ID_b_10,01/01/2035,23</t>
  </si>
  <si>
    <t>D2_ID_b_10,01/01/2036,25</t>
  </si>
  <si>
    <t>D2_ID_c_20,01/01/2017,44</t>
  </si>
  <si>
    <t>D2_ID_c_20,01/01/2018,62</t>
  </si>
  <si>
    <t>D2_ID_c_20,01/01/2019,74</t>
  </si>
  <si>
    <t>D2_ID_c_20,01/01/2020,61</t>
  </si>
  <si>
    <t>D2_ID_c_20,01/01/2021,65</t>
  </si>
  <si>
    <t>D2_ID_c_20,01/01/2022,64</t>
  </si>
  <si>
    <t>D2_ID_c_20,01/01/2023,62</t>
  </si>
  <si>
    <t>D2_ID_c_20,01/01/2024,63</t>
  </si>
  <si>
    <t>D2_ID_c_20,01/01/2025,60</t>
  </si>
  <si>
    <t>D2_ID_c_20,01/01/2026,59</t>
  </si>
  <si>
    <t>D2_ID_c_20,01/01/2027,57</t>
  </si>
  <si>
    <t>D2_ID_c_20,01/01/2028,55</t>
  </si>
  <si>
    <t>D2_ID_c_20,01/01/2029,53</t>
  </si>
  <si>
    <t>D2_ID_c_20,01/01/2030,53</t>
  </si>
  <si>
    <t>D2_ID_c_20,01/01/2031,56</t>
  </si>
  <si>
    <t>D2_ID_c_20,01/01/2032,45</t>
  </si>
  <si>
    <t>D2_ID_c_20,01/01/2033,40</t>
  </si>
  <si>
    <t>D2_ID_c_20,01/01/2034,27</t>
  </si>
  <si>
    <t>D2_ID_c_20,01/01/2035,22</t>
  </si>
  <si>
    <t>D2_ID_c_20,01/01/2036,26</t>
  </si>
  <si>
    <t>D2_ID_d_30,01/01/2017,60</t>
  </si>
  <si>
    <t>D2_ID_d_30,01/01/2018,68</t>
  </si>
  <si>
    <t>D2_ID_d_30,01/01/2019,75</t>
  </si>
  <si>
    <t>D2_ID_d_30,01/01/2020,86</t>
  </si>
  <si>
    <t>D2_ID_d_30,01/01/2021,92</t>
  </si>
  <si>
    <t>D2_ID_d_30,01/01/2022,96</t>
  </si>
  <si>
    <t>D2_ID_d_30,01/01/2023,95</t>
  </si>
  <si>
    <t>D2_ID_d_30,01/01/2024,95</t>
  </si>
  <si>
    <t>D2_ID_d_30,01/01/2025,89</t>
  </si>
  <si>
    <t>D2_ID_d_30,01/01/2026,81</t>
  </si>
  <si>
    <t>D2_ID_d_30,01/01/2027,71</t>
  </si>
  <si>
    <t>D2_ID_d_30,01/01/2028,60</t>
  </si>
  <si>
    <t>D2_ID_d_30,01/01/2029,51</t>
  </si>
  <si>
    <t>D2_ID_d_30,01/01/2030,48</t>
  </si>
  <si>
    <t>D2_ID_d_30,01/01/2031,47</t>
  </si>
  <si>
    <t>D2_ID_d_30,01/01/2032,44</t>
  </si>
  <si>
    <t>D2_ID_d_30,01/01/2033,39</t>
  </si>
  <si>
    <t>D2_ID_d_30,01/01/2034,25</t>
  </si>
  <si>
    <t>D2_ID_d_30,01/01/2035,18</t>
  </si>
  <si>
    <t>D2_ID_d_30,01/01/2036,23</t>
  </si>
  <si>
    <t>D2_ID_e_40,01/01/2017,75</t>
  </si>
  <si>
    <t>D2_ID_e_40,01/01/2018,107</t>
  </si>
  <si>
    <t>D2_ID_e_40,01/01/2019,127</t>
  </si>
  <si>
    <t>D2_ID_e_40,01/01/2020,73</t>
  </si>
  <si>
    <t>D2_ID_e_40,01/01/2021,77</t>
  </si>
  <si>
    <t>D2_ID_e_40,01/01/2022,76</t>
  </si>
  <si>
    <t>D2_ID_e_40,01/01/2023,74</t>
  </si>
  <si>
    <t>D2_ID_e_40,01/01/2024,74</t>
  </si>
  <si>
    <t>D2_ID_e_40,01/01/2025,73</t>
  </si>
  <si>
    <t>D2_ID_e_40,01/01/2026,69</t>
  </si>
  <si>
    <t>D2_ID_e_40,01/01/2027,65</t>
  </si>
  <si>
    <t>D2_ID_e_40,01/01/2028,60</t>
  </si>
  <si>
    <t>D2_ID_e_40,01/01/2029,58</t>
  </si>
  <si>
    <t>D2_ID_e_40,01/01/2030,55</t>
  </si>
  <si>
    <t>D2_ID_e_40,01/01/2031,53</t>
  </si>
  <si>
    <t>D2_ID_e_40,01/01/2032,48</t>
  </si>
  <si>
    <t>D2_ID_e_40,01/01/2033,42</t>
  </si>
  <si>
    <t>D2_ID_e_40,01/01/2034,30</t>
  </si>
  <si>
    <t>D2_ID_e_40,01/01/2035,24</t>
  </si>
  <si>
    <t>D2_ID_e_40,01/01/2036,24</t>
  </si>
  <si>
    <t>D2_ID_f_50,01/01/2017,121</t>
  </si>
  <si>
    <t>D2_ID_f_50,01/01/2018,128</t>
  </si>
  <si>
    <t>D2_ID_f_50,01/01/2019,134</t>
  </si>
  <si>
    <t>D2_ID_f_50,01/01/2020,130</t>
  </si>
  <si>
    <t>D2_ID_f_50,01/01/2021,134</t>
  </si>
  <si>
    <t>D2_ID_f_50,01/01/2022,125</t>
  </si>
  <si>
    <t>D2_ID_f_50,01/01/2023,109</t>
  </si>
  <si>
    <t>D2_ID_f_50,01/01/2024,98</t>
  </si>
  <si>
    <t>D2_ID_f_50,01/01/2025,89</t>
  </si>
  <si>
    <t>D2_ID_f_50,01/01/2026,79</t>
  </si>
  <si>
    <t>D2_ID_f_50,01/01/2027,70</t>
  </si>
  <si>
    <t>D2_ID_f_50,01/01/2028,61</t>
  </si>
  <si>
    <t>D2_ID_f_50,01/01/2029,55</t>
  </si>
  <si>
    <t>D2_ID_f_50,01/01/2030,49</t>
  </si>
  <si>
    <t>D2_ID_f_50,01/01/2031,45</t>
  </si>
  <si>
    <t>D2_ID_f_50,01/01/2032,41</t>
  </si>
  <si>
    <t>D2_ID_f_50,01/01/2033,31</t>
  </si>
  <si>
    <t>D2_ID_f_50,01/01/2034,26</t>
  </si>
  <si>
    <t>D2_ID_f_50,01/01/2035,23</t>
  </si>
  <si>
    <t>D2_ID_f_50,01/01/2036,25</t>
  </si>
  <si>
    <t>D2_ID_g_60,01/01/2017,18</t>
  </si>
  <si>
    <t>D2_ID_g_60,01/01/2018,21</t>
  </si>
  <si>
    <t>D2_ID_g_60,01/01/2019,26</t>
  </si>
  <si>
    <t>D2_ID_g_60,01/01/2020,29</t>
  </si>
  <si>
    <t>D2_ID_g_60,01/01/2021,33</t>
  </si>
  <si>
    <t>D2_ID_g_60,01/01/2022,37</t>
  </si>
  <si>
    <t>D2_ID_g_60,01/01/2023,40</t>
  </si>
  <si>
    <t>D2_ID_g_60,01/01/2024,41</t>
  </si>
  <si>
    <t>D2_ID_g_60,01/01/2025,39</t>
  </si>
  <si>
    <t>D2_ID_g_60,01/01/2026,35</t>
  </si>
  <si>
    <t>D2_ID_g_60,01/01/2027,29</t>
  </si>
  <si>
    <t>D2_ID_g_60,01/01/2028,23</t>
  </si>
  <si>
    <t>D2_ID_g_60,01/01/2029,18</t>
  </si>
  <si>
    <t>D2_ID_g_60,01/01/2030,15</t>
  </si>
  <si>
    <t>D2_ID_g_60,01/01/2031,13</t>
  </si>
  <si>
    <t>D2_ID_g_60,01/01/2032,11</t>
  </si>
  <si>
    <t>D2_ID_g_60,01/01/2033,10</t>
  </si>
  <si>
    <t>D2_ID_g_60,01/01/2034,10</t>
  </si>
  <si>
    <t>D2_ID_g_60,01/01/2035,10</t>
  </si>
  <si>
    <t>D2_ID_g_60,01/01/2036,10</t>
  </si>
  <si>
    <t>D2_ID_h_70,01/01/2017,25</t>
  </si>
  <si>
    <t>D2_ID_h_70,01/01/2018,33</t>
  </si>
  <si>
    <t>D2_ID_h_70,01/01/2019,39</t>
  </si>
  <si>
    <t>D2_ID_h_70,01/01/2020,36</t>
  </si>
  <si>
    <t>D2_ID_h_70,01/01/2021,38</t>
  </si>
  <si>
    <t>D2_ID_h_70,01/01/2022,40</t>
  </si>
  <si>
    <t>D2_ID_h_70,01/01/2023,42</t>
  </si>
  <si>
    <t>D2_ID_h_70,01/01/2024,46</t>
  </si>
  <si>
    <t>D2_ID_h_70,01/01/2025,48</t>
  </si>
  <si>
    <t>D2_ID_h_70,01/01/2026,52</t>
  </si>
  <si>
    <t>D2_ID_h_70,01/01/2027,55</t>
  </si>
  <si>
    <t>D2_ID_h_70,01/01/2028,58</t>
  </si>
  <si>
    <t>D2_ID_h_70,01/01/2029,58</t>
  </si>
  <si>
    <t>D2_ID_h_70,01/01/2030,61</t>
  </si>
  <si>
    <t>D2_ID_h_70,01/01/2031,61</t>
  </si>
  <si>
    <t>D2_ID_h_70,01/01/2032,52</t>
  </si>
  <si>
    <t>D2_ID_h_70,01/01/2033,50</t>
  </si>
  <si>
    <t>D2_ID_h_70,01/01/2034,45</t>
  </si>
  <si>
    <t>D2_ID_h_70,01/01/2035,40</t>
  </si>
  <si>
    <t>D2_ID_h_70,01/01/2036,38</t>
  </si>
  <si>
    <t>D2_ID_i_80,01/01/2017,18</t>
  </si>
  <si>
    <t>D2_ID_i_80,01/01/2018,20</t>
  </si>
  <si>
    <t>D2_ID_i_80,01/01/2019,22</t>
  </si>
  <si>
    <t>D2_ID_i_80,01/01/2020,22</t>
  </si>
  <si>
    <t>D2_ID_i_80,01/01/2021,24</t>
  </si>
  <si>
    <t>D2_ID_i_80,01/01/2022,24</t>
  </si>
  <si>
    <t>D2_ID_i_80,01/01/2023,24</t>
  </si>
  <si>
    <t>D2_ID_i_80,01/01/2024,23</t>
  </si>
  <si>
    <t>D2_ID_i_80,01/01/2025,21</t>
  </si>
  <si>
    <t>D2_ID_i_80,01/01/2026,19</t>
  </si>
  <si>
    <t>D2_ID_i_80,01/01/2027,16</t>
  </si>
  <si>
    <t>D2_ID_i_80,01/01/2028,13</t>
  </si>
  <si>
    <t>D2_ID_i_80,01/01/2029,11</t>
  </si>
  <si>
    <t>D2_ID_i_80,01/01/2030,9</t>
  </si>
  <si>
    <t>D2_ID_i_80,01/01/2031,8</t>
  </si>
  <si>
    <t>D2_ID_i_80,01/01/2032,7</t>
  </si>
  <si>
    <t>D2_ID_i_80,01/01/2033,6</t>
  </si>
  <si>
    <t>D2_ID_i_80,01/01/2034,6</t>
  </si>
  <si>
    <t>D2_ID_i_80,01/01/2035,6</t>
  </si>
  <si>
    <t>D2_ID_i_80,01/01/2036,6</t>
  </si>
  <si>
    <t>D2_ID_j_90,01/01/2017,22</t>
  </si>
  <si>
    <t>D2_ID_j_90,01/01/2018,23</t>
  </si>
  <si>
    <t>D2_ID_j_90,01/01/2019,24</t>
  </si>
  <si>
    <t>D2_ID_j_90,01/01/2020,25</t>
  </si>
  <si>
    <t>D2_ID_j_90,01/01/2021,26</t>
  </si>
  <si>
    <t>D2_ID_j_90,01/01/2022,26</t>
  </si>
  <si>
    <t>D2_ID_j_90,01/01/2023,26</t>
  </si>
  <si>
    <t>D2_ID_j_90,01/01/2024,25</t>
  </si>
  <si>
    <t>D2_ID_j_90,01/01/2025,24</t>
  </si>
  <si>
    <t>D2_ID_j_90,01/01/2026,24</t>
  </si>
  <si>
    <t>D2_ID_j_90,01/01/2027,22</t>
  </si>
  <si>
    <t>D2_ID_j_90,01/01/2028,22</t>
  </si>
  <si>
    <t>D2_ID_j_90,01/01/2029,21</t>
  </si>
  <si>
    <t>D2_ID_j_90,01/01/2030,20</t>
  </si>
  <si>
    <t>D2_ID_j_90,01/01/2031,20</t>
  </si>
  <si>
    <t>D2_ID_j_90,01/01/2032,20</t>
  </si>
  <si>
    <t>D2_ID_j_90,01/01/2033,21</t>
  </si>
  <si>
    <t>D2_ID_j_90,01/01/2034,20</t>
  </si>
  <si>
    <t>D2_ID_j_90,01/01/2035,19</t>
  </si>
  <si>
    <t>D2_ID_j_90,01/01/2036,18</t>
  </si>
  <si>
    <t>D2_ID_k_100,01/01/2017,14</t>
  </si>
  <si>
    <t>D2_ID_k_100,01/01/2018,16</t>
  </si>
  <si>
    <t>D2_ID_k_100,01/01/2019,18</t>
  </si>
  <si>
    <t>D2_ID_k_100,01/01/2020,20</t>
  </si>
  <si>
    <t>D2_ID_k_100,01/01/2021,23</t>
  </si>
  <si>
    <t>D2_ID_k_100,01/01/2022,26</t>
  </si>
  <si>
    <t>D2_ID_k_100,01/01/2023,27</t>
  </si>
  <si>
    <t>D2_ID_k_100,01/01/2024,28</t>
  </si>
  <si>
    <t>D2_ID_k_100,01/01/2025,27</t>
  </si>
  <si>
    <t>D2_ID_k_100,01/01/2026,24</t>
  </si>
  <si>
    <t>D2_ID_k_100,01/01/2027,22</t>
  </si>
  <si>
    <t>D2_ID_k_100,01/01/2028,19</t>
  </si>
  <si>
    <t>D2_ID_k_100,01/01/2029,16</t>
  </si>
  <si>
    <t>D2_ID_k_100,01/01/2030,14</t>
  </si>
  <si>
    <t>D2_ID_k_100,01/01/2031,13</t>
  </si>
  <si>
    <t>D2_ID_k_100,01/01/2032,12</t>
  </si>
  <si>
    <t>D2_ID_k_100,01/01/2033,15</t>
  </si>
  <si>
    <t>D2_ID_k_100,01/01/2034,14</t>
  </si>
  <si>
    <t>D2_ID_k_100,01/01/2035,13</t>
  </si>
  <si>
    <t>D2_ID_k_100,01/01/2036,11</t>
  </si>
  <si>
    <t>D2_ID_l_110,01/01/2017,14</t>
  </si>
  <si>
    <t>D2_ID_l_110,01/01/2018,14</t>
  </si>
  <si>
    <t>D2_ID_l_110,01/01/2019,15</t>
  </si>
  <si>
    <t>D2_ID_l_110,01/01/2020,14</t>
  </si>
  <si>
    <t>D2_ID_l_110,01/01/2021,14</t>
  </si>
  <si>
    <t>D2_ID_l_110,01/01/2022,14</t>
  </si>
  <si>
    <t>D2_ID_l_110,01/01/2023,12</t>
  </si>
  <si>
    <t>D2_ID_l_110,01/01/2024,11</t>
  </si>
  <si>
    <t>D2_ID_l_110,01/01/2025,10</t>
  </si>
  <si>
    <t>D2_ID_l_110,01/01/2026,10</t>
  </si>
  <si>
    <t>D2_ID_l_110,01/01/2027,9</t>
  </si>
  <si>
    <t>D2_ID_l_110,01/01/2028,9</t>
  </si>
  <si>
    <t>D2_ID_l_110,01/01/2029,8</t>
  </si>
  <si>
    <t>D2_ID_l_110,01/01/2030,8</t>
  </si>
  <si>
    <t>D2_ID_l_110,01/01/2031,8</t>
  </si>
  <si>
    <t>D2_ID_l_110,01/01/2032,7</t>
  </si>
  <si>
    <t>D2_ID_l_110,01/01/2033,7</t>
  </si>
  <si>
    <t>D2_ID_l_110,01/01/2034,6</t>
  </si>
  <si>
    <t>D2_ID_l_110,01/01/2035,6</t>
  </si>
  <si>
    <t>D2_ID_l_110,01/01/2036,6</t>
  </si>
  <si>
    <t>D2_ID_m_120,01/01/2017,6</t>
  </si>
  <si>
    <t>D2_ID_m_120,01/01/2018,7</t>
  </si>
  <si>
    <t>D2_ID_m_120,01/01/2019,7</t>
  </si>
  <si>
    <t>D2_ID_m_120,01/01/2020,7</t>
  </si>
  <si>
    <t>D2_ID_m_120,01/01/2021,7</t>
  </si>
  <si>
    <t>D2_ID_m_120,01/01/2022,6</t>
  </si>
  <si>
    <t>D2_ID_m_120,01/01/2023,6</t>
  </si>
  <si>
    <t>D2_ID_m_120,01/01/2024,5</t>
  </si>
  <si>
    <t>D2_ID_m_120,01/01/2025,5</t>
  </si>
  <si>
    <t>D2_ID_m_120,01/01/2026,4</t>
  </si>
  <si>
    <t>D2_ID_m_120,01/01/2027,4</t>
  </si>
  <si>
    <t>D2_ID_m_120,01/01/2028,3</t>
  </si>
  <si>
    <t>D2_ID_m_120,01/01/2029,3</t>
  </si>
  <si>
    <t>D2_ID_m_120,01/01/2030,3</t>
  </si>
  <si>
    <t>D2_ID_m_120,01/01/2031,3</t>
  </si>
  <si>
    <t>D2_ID_m_120,01/01/2032,2</t>
  </si>
  <si>
    <t>D2_ID_m_120,01/01/2033,2</t>
  </si>
  <si>
    <t>D2_ID_m_120,01/01/2034,2</t>
  </si>
  <si>
    <t>D2_ID_m_120,01/01/2035,2</t>
  </si>
  <si>
    <t>D2_ID_m_120,01/01/2036,2</t>
  </si>
  <si>
    <t>D2_ID_n_130,01/01/2017,4</t>
  </si>
  <si>
    <t>D2_ID_n_130,01/01/2018,5</t>
  </si>
  <si>
    <t>D2_ID_n_130,01/01/2019,6</t>
  </si>
  <si>
    <t>D2_ID_n_130,01/01/2020,7</t>
  </si>
  <si>
    <t>D2_ID_n_130,01/01/2021,8</t>
  </si>
  <si>
    <t>D2_ID_n_130,01/01/2022,8</t>
  </si>
  <si>
    <t>D2_ID_n_130,01/01/2023,8</t>
  </si>
  <si>
    <t>D2_ID_n_130,01/01/2024,8</t>
  </si>
  <si>
    <t>D2_ID_n_130,01/01/2025,8</t>
  </si>
  <si>
    <t>D2_ID_n_130,01/01/2026,8</t>
  </si>
  <si>
    <t>D2_ID_n_130,01/01/2027,8</t>
  </si>
  <si>
    <t>D2_ID_n_130,01/01/2028,7</t>
  </si>
  <si>
    <t>D2_ID_n_130,01/01/2029,7</t>
  </si>
  <si>
    <t>D2_ID_n_130,01/01/2030,7</t>
  </si>
  <si>
    <t>D2_ID_n_130,01/01/2031,7</t>
  </si>
  <si>
    <t>D2_ID_n_130,01/01/2032,6</t>
  </si>
  <si>
    <t>D2_ID_n_130,01/01/2033,5</t>
  </si>
  <si>
    <t>D2_ID_n_130,01/01/2034,5</t>
  </si>
  <si>
    <t>D2_ID_n_130,01/01/2035,4</t>
  </si>
  <si>
    <t>D2_ID_n_130,01/01/2036,4</t>
  </si>
  <si>
    <t>D2_ID_o_140,01/01/2017,53</t>
  </si>
  <si>
    <t>D2_ID_o_140,01/01/2018,52</t>
  </si>
  <si>
    <t>D2_ID_o_140,01/01/2019,52</t>
  </si>
  <si>
    <t>D2_ID_o_140,01/01/2020,49</t>
  </si>
  <si>
    <t>D2_ID_o_140,01/01/2021,48</t>
  </si>
  <si>
    <t>D2_ID_o_140,01/01/2022,42</t>
  </si>
  <si>
    <t>D2_ID_o_140,01/01/2023,34</t>
  </si>
  <si>
    <t>D2_ID_o_140,01/01/2024,27</t>
  </si>
  <si>
    <t>D2_ID_o_140,01/01/2025,22</t>
  </si>
  <si>
    <t>D2_ID_o_140,01/01/2026,19</t>
  </si>
  <si>
    <t>D2_ID_o_140,01/01/2027,16</t>
  </si>
  <si>
    <t>D2_ID_o_140,01/01/2028,14</t>
  </si>
  <si>
    <t>D2_ID_o_140,01/01/2029,12</t>
  </si>
  <si>
    <t>D2_ID_o_140,01/01/2030,11</t>
  </si>
  <si>
    <t>D2_ID_o_140,01/01/2031,10</t>
  </si>
  <si>
    <t>D2_ID_o_140,01/01/2032,9</t>
  </si>
  <si>
    <t>D2_ID_o_140,01/01/2033,7</t>
  </si>
  <si>
    <t>D2_ID_o_140,01/01/2034,6</t>
  </si>
  <si>
    <t>D2_ID_o_140,01/01/2035,6</t>
  </si>
  <si>
    <t>D2_ID_o_140,01/01/2036,6</t>
  </si>
  <si>
    <t>D2_ID_p_150,01/01/2017,31</t>
  </si>
  <si>
    <t>D2_ID_p_150,01/01/2018,36</t>
  </si>
  <si>
    <t>D2_ID_p_150,01/01/2019,43</t>
  </si>
  <si>
    <t>D2_ID_p_150,01/01/2020,48</t>
  </si>
  <si>
    <t>D2_ID_p_150,01/01/2021,54</t>
  </si>
  <si>
    <t>D2_ID_p_150,01/01/2022,62</t>
  </si>
  <si>
    <t>D2_ID_p_150,01/01/2023,67</t>
  </si>
  <si>
    <t>D2_ID_p_150,01/01/2024,67</t>
  </si>
  <si>
    <t>D2_ID_p_150,01/01/2025,63</t>
  </si>
  <si>
    <t>D2_ID_p_150,01/01/2026,54</t>
  </si>
  <si>
    <t>D2_ID_p_150,01/01/2027,42</t>
  </si>
  <si>
    <t>D2_ID_p_150,01/01/2028,30</t>
  </si>
  <si>
    <t>D2_ID_p_150,01/01/2029,19</t>
  </si>
  <si>
    <t>D2_ID_p_150,01/01/2030,11</t>
  </si>
  <si>
    <t>D2_ID_p_150,01/01/2031,6</t>
  </si>
  <si>
    <t>D2_ID_p_150,01/01/2032,4</t>
  </si>
  <si>
    <t>D2_ID_p_150,01/01/2033,3</t>
  </si>
  <si>
    <t>D2_ID_p_150,01/01/2034,2</t>
  </si>
  <si>
    <t>D2_ID_p_150,01/01/2035,2</t>
  </si>
  <si>
    <t>D2_ID_p_150,01/01/2036,2</t>
  </si>
  <si>
    <t>D2_ID_q_160,01/01/2017,3</t>
  </si>
  <si>
    <t>D2_ID_q_160,01/01/2018,3</t>
  </si>
  <si>
    <t>D2_ID_q_160,01/01/2019,4</t>
  </si>
  <si>
    <t>D2_ID_q_160,01/01/2020,4</t>
  </si>
  <si>
    <t>D2_ID_q_160,01/01/2021,4</t>
  </si>
  <si>
    <t>D2_ID_q_160,01/01/2022,4</t>
  </si>
  <si>
    <t>D2_ID_q_160,01/01/2023,4</t>
  </si>
  <si>
    <t>D2_ID_q_160,01/01/2024,3</t>
  </si>
  <si>
    <t>D2_ID_q_160,01/01/2025,3</t>
  </si>
  <si>
    <t>D2_ID_q_160,01/01/2026,3</t>
  </si>
  <si>
    <t>D2_ID_q_160,01/01/2027,4</t>
  </si>
  <si>
    <t>D2_ID_q_160,01/01/2028,4</t>
  </si>
  <si>
    <t>D2_ID_q_160,01/01/2029,4</t>
  </si>
  <si>
    <t>D2_ID_q_160,01/01/2030,4</t>
  </si>
  <si>
    <t>D2_ID_q_160,01/01/2031,4</t>
  </si>
  <si>
    <t>D2_ID_q_160,01/01/2032,4</t>
  </si>
  <si>
    <t>D2_ID_q_160,01/01/2033,4</t>
  </si>
  <si>
    <t>D2_ID_q_160,01/01/2034,4</t>
  </si>
  <si>
    <t>D2_ID_q_160,01/01/2035,4</t>
  </si>
  <si>
    <t>D2_ID_q_160,01/01/2036,3</t>
  </si>
  <si>
    <t>D2_ID_r_170,01/01/2017,6</t>
  </si>
  <si>
    <t>D2_ID_r_170,01/01/2018,10</t>
  </si>
  <si>
    <t>D2_ID_r_170,01/01/2019,13</t>
  </si>
  <si>
    <t>D2_ID_r_170,01/01/2020,17</t>
  </si>
  <si>
    <t>D2_ID_r_170,01/01/2021,20</t>
  </si>
  <si>
    <t>D2_ID_r_170,01/01/2022,23</t>
  </si>
  <si>
    <t>D2_ID_r_170,01/01/2023,25</t>
  </si>
  <si>
    <t>D2_ID_r_170,01/01/2024,26</t>
  </si>
  <si>
    <t>D2_ID_r_170,01/01/2025,28</t>
  </si>
  <si>
    <t>D2_ID_r_170,01/01/2026,31</t>
  </si>
  <si>
    <t>D2_ID_r_170,01/01/2027,34</t>
  </si>
  <si>
    <t>D2_ID_r_170,01/01/2028,36</t>
  </si>
  <si>
    <t>D2_ID_r_170,01/01/2029,38</t>
  </si>
  <si>
    <t>D2_ID_r_170,01/01/2030,36</t>
  </si>
  <si>
    <t>D2_ID_r_170,01/01/2031,34</t>
  </si>
  <si>
    <t>D2_ID_r_170,01/01/2032,32</t>
  </si>
  <si>
    <t>D2_ID_r_170,01/01/2033,39</t>
  </si>
  <si>
    <t>D2_ID_r_170,01/01/2034,35</t>
  </si>
  <si>
    <t>D2_ID_r_170,01/01/2035,29</t>
  </si>
  <si>
    <t>D2_ID_r_170,01/01/2036,26</t>
  </si>
  <si>
    <t>D2_ID_s_180,01/01/2017,27</t>
  </si>
  <si>
    <t>D2_ID_s_180,01/01/2018,27</t>
  </si>
  <si>
    <t>D2_ID_s_180,01/01/2019,26</t>
  </si>
  <si>
    <t>D2_ID_s_180,01/01/2020,25</t>
  </si>
  <si>
    <t>D2_ID_s_180,01/01/2021,24</t>
  </si>
  <si>
    <t>D2_ID_s_180,01/01/2022,21</t>
  </si>
  <si>
    <t>D2_ID_s_180,01/01/2023,16</t>
  </si>
  <si>
    <t>D2_ID_s_180,01/01/2024,13</t>
  </si>
  <si>
    <t>D2_ID_s_180,01/01/2025,10</t>
  </si>
  <si>
    <t>D2_ID_s_180,01/01/2026,9</t>
  </si>
  <si>
    <t>D2_ID_s_180,01/01/2027,7</t>
  </si>
  <si>
    <t>D2_ID_s_180,01/01/2028,6</t>
  </si>
  <si>
    <t>D2_ID_s_180,01/01/2029,5</t>
  </si>
  <si>
    <t>D2_ID_s_180,01/01/2030,4</t>
  </si>
  <si>
    <t>D2_ID_s_180,01/01/2031,4</t>
  </si>
  <si>
    <t>D2_ID_s_180,01/01/2032,3</t>
  </si>
  <si>
    <t>D2_ID_s_180,01/01/2033,2</t>
  </si>
  <si>
    <t>D2_ID_s_180,01/01/2034,2</t>
  </si>
  <si>
    <t>D2_ID_s_180,01/01/2035,2</t>
  </si>
  <si>
    <t>D2_ID_s_180,01/01/2036,2</t>
  </si>
  <si>
    <t>D2_ID_t_190,01/01/2017,4</t>
  </si>
  <si>
    <t>D2_ID_t_190,01/01/2018,4</t>
  </si>
  <si>
    <t>D2_ID_t_190,01/01/2019,4</t>
  </si>
  <si>
    <t>D2_ID_t_190,01/01/2020,4</t>
  </si>
  <si>
    <t>D2_ID_t_190,01/01/2021,4</t>
  </si>
  <si>
    <t>D2_ID_t_190,01/01/2022,4</t>
  </si>
  <si>
    <t>D2_ID_t_190,01/01/2023,3</t>
  </si>
  <si>
    <t>D2_ID_t_190,01/01/2024,3</t>
  </si>
  <si>
    <t>D2_ID_t_190,01/01/2025,3</t>
  </si>
  <si>
    <t>D2_ID_t_190,01/01/2026,3</t>
  </si>
  <si>
    <t>D2_ID_t_190,01/01/2027,3</t>
  </si>
  <si>
    <t>D2_ID_t_190,01/01/2028,3</t>
  </si>
  <si>
    <t>D2_ID_t_190,01/01/2029,3</t>
  </si>
  <si>
    <t>D2_ID_t_190,01/01/2030,2</t>
  </si>
  <si>
    <t>D2_ID_t_190,01/01/2031,3</t>
  </si>
  <si>
    <t>D2_ID_t_190,01/01/2032,3</t>
  </si>
  <si>
    <t>D2_ID_t_190,01/01/2033,2</t>
  </si>
  <si>
    <t>D2_ID_t_190,01/01/2034,2</t>
  </si>
  <si>
    <t>D2_ID_t_190,01/01/2035,2</t>
  </si>
  <si>
    <t>D2_ID_t_190,01/01/2036,2</t>
  </si>
  <si>
    <t>D2_ID_u_200,01/01/2017,43</t>
  </si>
  <si>
    <t>D2_ID_u_200,01/01/2018,45</t>
  </si>
  <si>
    <t>D2_ID_u_200,01/01/2019,48</t>
  </si>
  <si>
    <t>D2_ID_u_200,01/01/2020,43</t>
  </si>
  <si>
    <t>D2_ID_u_200,01/01/2021,45</t>
  </si>
  <si>
    <t>D2_ID_u_200,01/01/2022,44</t>
  </si>
  <si>
    <t>D2_ID_u_200,01/01/2023,41</t>
  </si>
  <si>
    <t>D2_ID_u_200,01/01/2024,38</t>
  </si>
  <si>
    <t>D2_ID_u_200,01/01/2025,36</t>
  </si>
  <si>
    <t>D2_ID_u_200,01/01/2026,35</t>
  </si>
  <si>
    <t>D2_ID_u_200,01/01/2027,33</t>
  </si>
  <si>
    <t>D2_ID_u_200,01/01/2028,32</t>
  </si>
  <si>
    <t>D2_ID_u_200,01/01/2029,32</t>
  </si>
  <si>
    <t>D2_ID_u_200,01/01/2030,32</t>
  </si>
  <si>
    <t>D2_ID_u_200,01/01/2031,33</t>
  </si>
  <si>
    <t>D2_ID_u_200,01/01/2032,33</t>
  </si>
  <si>
    <t>D2_ID_u_200,01/01/2033,31</t>
  </si>
  <si>
    <t>D2_ID_u_200,01/01/2034,31</t>
  </si>
  <si>
    <t>D2_ID_u_200,01/01/2035,31</t>
  </si>
  <si>
    <t>D2_ID_u_200,01/01/2036,31</t>
  </si>
  <si>
    <t>D2_ID_v_250,01/01/2017,7</t>
  </si>
  <si>
    <t>D2_ID_v_250,01/01/2018,7</t>
  </si>
  <si>
    <t>D2_ID_v_250,01/01/2019,8</t>
  </si>
  <si>
    <t>D2_ID_v_250,01/01/2020,8</t>
  </si>
  <si>
    <t>D2_ID_v_250,01/01/2021,9</t>
  </si>
  <si>
    <t>D2_ID_v_250,01/01/2022,9</t>
  </si>
  <si>
    <t>D2_ID_v_250,01/01/2023,8</t>
  </si>
  <si>
    <t>D2_ID_v_250,01/01/2024,8</t>
  </si>
  <si>
    <t>D2_ID_v_250,01/01/2025,8</t>
  </si>
  <si>
    <t>D2_ID_v_250,01/01/2026,8</t>
  </si>
  <si>
    <t>D2_ID_v_250,01/01/2027,8</t>
  </si>
  <si>
    <t>D2_ID_v_250,01/01/2028,8</t>
  </si>
  <si>
    <t>D2_ID_v_250,01/01/2029,8</t>
  </si>
  <si>
    <t>D2_ID_v_250,01/01/2030,8</t>
  </si>
  <si>
    <t>D2_ID_v_250,01/01/2031,8</t>
  </si>
  <si>
    <t>D2_ID_v_250,01/01/2032,8</t>
  </si>
  <si>
    <t>D2_ID_v_250,01/01/2033,8</t>
  </si>
  <si>
    <t>D2_ID_v_250,01/01/2034,8</t>
  </si>
  <si>
    <t>D2_ID_v_250,01/01/2035,8</t>
  </si>
  <si>
    <t>D2_ID_v_250,01/01/2036,9</t>
  </si>
  <si>
    <t>D2_ID_w_300,01/01/2017,21</t>
  </si>
  <si>
    <t>D2_ID_w_300,01/01/2018,22</t>
  </si>
  <si>
    <t>D2_ID_w_300,01/01/2019,22</t>
  </si>
  <si>
    <t>D2_ID_w_300,01/01/2020,23</t>
  </si>
  <si>
    <t>D2_ID_w_300,01/01/2021,23</t>
  </si>
  <si>
    <t>D2_ID_w_300,01/01/2022,22</t>
  </si>
  <si>
    <t>D2_ID_w_300,01/01/2023,19</t>
  </si>
  <si>
    <t>D2_ID_w_300,01/01/2024,18</t>
  </si>
  <si>
    <t>D2_ID_w_300,01/01/2025,16</t>
  </si>
  <si>
    <t>D2_ID_w_300,01/01/2026,14</t>
  </si>
  <si>
    <t>D2_ID_w_300,01/01/2027,13</t>
  </si>
  <si>
    <t>D2_ID_w_300,01/01/2028,11</t>
  </si>
  <si>
    <t>D2_ID_w_300,01/01/2029,10</t>
  </si>
  <si>
    <t>D2_ID_w_300,01/01/2030,9</t>
  </si>
  <si>
    <t>D2_ID_w_300,01/01/2031,8</t>
  </si>
  <si>
    <t>D2_ID_w_300,01/01/2032,7</t>
  </si>
  <si>
    <t>D2_ID_w_300,01/01/2033,5</t>
  </si>
  <si>
    <t>D2_ID_w_300,01/01/2034,5</t>
  </si>
  <si>
    <t>D2_ID_w_300,01/01/2035,4</t>
  </si>
  <si>
    <t>D2_ID_w_300,01/01/2036,4</t>
  </si>
  <si>
    <t>D2_ID_x_400,01/01/2017,16</t>
  </si>
  <si>
    <t>D2_ID_x_400,01/01/2018,16</t>
  </si>
  <si>
    <t>D2_ID_x_400,01/01/2019,16</t>
  </si>
  <si>
    <t>D2_ID_x_400,01/01/2020,17</t>
  </si>
  <si>
    <t>D2_ID_x_400,01/01/2021,18</t>
  </si>
  <si>
    <t>D2_ID_x_400,01/01/2022,18</t>
  </si>
  <si>
    <t>D2_ID_x_400,01/01/2023,17</t>
  </si>
  <si>
    <t>D2_ID_x_400,01/01/2024,16</t>
  </si>
  <si>
    <t>D2_ID_x_400,01/01/2025,15</t>
  </si>
  <si>
    <t>D2_ID_x_400,01/01/2026,14</t>
  </si>
  <si>
    <t>D2_ID_x_400,01/01/2027,13</t>
  </si>
  <si>
    <t>D2_ID_x_400,01/01/2028,12</t>
  </si>
  <si>
    <t>D2_ID_x_400,01/01/2029,10</t>
  </si>
  <si>
    <t>D2_ID_x_400,01/01/2030,9</t>
  </si>
  <si>
    <t>D2_ID_x_400,01/01/2031,8</t>
  </si>
  <si>
    <t>D2_ID_x_400,01/01/2032,6</t>
  </si>
  <si>
    <t>D2_ID_x_400,01/01/2033,4</t>
  </si>
  <si>
    <t>D2_ID_x_400,01/01/2034,3</t>
  </si>
  <si>
    <t>D2_ID_x_400,01/01/2035,2</t>
  </si>
  <si>
    <t>D2_ID_x_400,01/01/2036,2</t>
  </si>
  <si>
    <t>D2_ID_y_500,01/01/2017,15</t>
  </si>
  <si>
    <t>D2_ID_y_500,01/01/2018,24</t>
  </si>
  <si>
    <t>D2_ID_y_500,01/01/2019,23</t>
  </si>
  <si>
    <t>D2_ID_y_500,01/01/2020,26</t>
  </si>
  <si>
    <t>D2_ID_y_500,01/01/2021,28</t>
  </si>
  <si>
    <t>D2_ID_y_500,01/01/2022,30</t>
  </si>
  <si>
    <t>D2_ID_y_500,01/01/2023,29</t>
  </si>
  <si>
    <t>D2_ID_y_500,01/01/2024,28</t>
  </si>
  <si>
    <t>D2_ID_y_500,01/01/2025,28</t>
  </si>
  <si>
    <t>D2_ID_y_500,01/01/2026,27</t>
  </si>
  <si>
    <t>D2_ID_y_500,01/01/2027,25</t>
  </si>
  <si>
    <t>D2_ID_y_500,01/01/2028,24</t>
  </si>
  <si>
    <t>D2_ID_y_500,01/01/2029,22</t>
  </si>
  <si>
    <t>D2_ID_y_500,01/01/2030,21</t>
  </si>
  <si>
    <t>D2_ID_y_500,01/01/2031,19</t>
  </si>
  <si>
    <t>D2_ID_y_500,01/01/2032,17</t>
  </si>
  <si>
    <t>D2_ID_y_500,01/01/2033,16</t>
  </si>
  <si>
    <t>D2_ID_y_500,01/01/2034,14</t>
  </si>
  <si>
    <t>D2_ID_y_500,01/01/2035,12</t>
  </si>
  <si>
    <t>D2_ID_y_500,01/01/2036,10</t>
  </si>
  <si>
    <t>D2_ID_z_750,01/01/2017,10</t>
  </si>
  <si>
    <t>D2_ID_z_750,01/01/2018,12</t>
  </si>
  <si>
    <t>D2_ID_z_750,01/01/2019,14</t>
  </si>
  <si>
    <t>D2_ID_z_750,01/01/2020,16</t>
  </si>
  <si>
    <t>D2_ID_z_750,01/01/2021,18</t>
  </si>
  <si>
    <t>D2_ID_z_750,01/01/2022,21</t>
  </si>
  <si>
    <t>D2_ID_z_750,01/01/2023,22</t>
  </si>
  <si>
    <t>D2_ID_z_750,01/01/2024,24</t>
  </si>
  <si>
    <t>D2_ID_z_750,01/01/2025,25</t>
  </si>
  <si>
    <t>D2_ID_z_750,01/01/2026,25</t>
  </si>
  <si>
    <t>D2_ID_z_750,01/01/2027,25</t>
  </si>
  <si>
    <t>D2_ID_z_750,01/01/2028,24</t>
  </si>
  <si>
    <t>D2_ID_z_750,01/01/2029,23</t>
  </si>
  <si>
    <t>D2_ID_z_750,01/01/2030,22</t>
  </si>
  <si>
    <t>D2_ID_z_750,01/01/2031,21</t>
  </si>
  <si>
    <t>D2_ID_z_750,01/01/2032,19</t>
  </si>
  <si>
    <t>D2_ID_z_750,01/01/2033,18</t>
  </si>
  <si>
    <t>D2_ID_z_750,01/01/2034,16</t>
  </si>
  <si>
    <t>D2_ID_z_750,01/01/2035,15</t>
  </si>
  <si>
    <t>D2_ID_z_750,01/01/2036,14</t>
  </si>
  <si>
    <t>D2_ID_z_9999,01/01/2017,38</t>
  </si>
  <si>
    <t>D2_ID_z_9999,01/01/2018,40</t>
  </si>
  <si>
    <t>D2_ID_z_9999,01/01/2019,42</t>
  </si>
  <si>
    <t>D2_ID_z_9999,01/01/2020,44</t>
  </si>
  <si>
    <t>D2_ID_z_9999,01/01/2021,44</t>
  </si>
  <si>
    <t>D2_ID_z_9999,01/01/2022,42</t>
  </si>
  <si>
    <t>D2_ID_z_9999,01/01/2023,39</t>
  </si>
  <si>
    <t>D2_ID_z_9999,01/01/2024,34</t>
  </si>
  <si>
    <t>D2_ID_z_9999,01/01/2025,32</t>
  </si>
  <si>
    <t>D2_ID_z_9999,01/01/2026,31</t>
  </si>
  <si>
    <t>D2_ID_z_9999,01/01/2027,30</t>
  </si>
  <si>
    <t>D2_ID_z_9999,01/01/2028,29</t>
  </si>
  <si>
    <t>D2_ID_z_9999,01/01/2029,27</t>
  </si>
  <si>
    <t>D2_ID_z_9999,01/01/2030,26</t>
  </si>
  <si>
    <t>D2_ID_z_9999,01/01/2031,25</t>
  </si>
  <si>
    <t>D2_ID_z_9999,01/01/2032,22</t>
  </si>
  <si>
    <t>D2_ID_z_9999,01/01/2033,19</t>
  </si>
  <si>
    <t>D2_ID_z_9999,01/01/2034,17</t>
  </si>
  <si>
    <t>D2_ID_z_9999,01/01/2035,15</t>
  </si>
  <si>
    <t>D2_ID_z_9999,01/01/2036,13</t>
  </si>
  <si>
    <t>D2_OR_a_00,01/01/2017,123</t>
  </si>
  <si>
    <t>D2_OR_a_00,01/01/2018,120</t>
  </si>
  <si>
    <t>D2_OR_a_00,01/01/2019,119</t>
  </si>
  <si>
    <t>D2_OR_a_00,01/01/2020,102</t>
  </si>
  <si>
    <t>D2_OR_a_00,01/01/2021,85</t>
  </si>
  <si>
    <t>D2_OR_a_00,01/01/2022,72</t>
  </si>
  <si>
    <t>D2_OR_a_00,01/01/2023,62</t>
  </si>
  <si>
    <t>D2_OR_a_00,01/01/2024,61</t>
  </si>
  <si>
    <t>D2_OR_a_00,01/01/2025,52</t>
  </si>
  <si>
    <t>D2_OR_a_00,01/01/2026,46</t>
  </si>
  <si>
    <t>D2_OR_a_00,01/01/2027,47</t>
  </si>
  <si>
    <t>D2_OR_a_00,01/01/2028,43</t>
  </si>
  <si>
    <t>D2_OR_a_00,01/01/2029,41</t>
  </si>
  <si>
    <t>D2_OR_a_00,01/01/2030,41</t>
  </si>
  <si>
    <t>D2_OR_a_00,01/01/2031,39</t>
  </si>
  <si>
    <t>D2_OR_a_00,01/01/2032,40</t>
  </si>
  <si>
    <t>D2_OR_a_00,01/01/2033,36</t>
  </si>
  <si>
    <t>D2_OR_a_00,01/01/2034,36</t>
  </si>
  <si>
    <t>D2_OR_a_00,01/01/2035,38</t>
  </si>
  <si>
    <t>D2_OR_a_00,01/01/2036,38</t>
  </si>
  <si>
    <t>D2_OR_b_10,01/01/2017,60</t>
  </si>
  <si>
    <t>D2_OR_b_10,01/01/2018,49</t>
  </si>
  <si>
    <t>D2_OR_b_10,01/01/2019,30</t>
  </si>
  <si>
    <t>D2_OR_b_10,01/01/2020,26</t>
  </si>
  <si>
    <t>D2_OR_b_10,01/01/2021,21</t>
  </si>
  <si>
    <t>D2_OR_b_10,01/01/2022,20</t>
  </si>
  <si>
    <t>D2_OR_b_10,01/01/2023,18</t>
  </si>
  <si>
    <t>D2_OR_b_10,01/01/2024,18</t>
  </si>
  <si>
    <t>D2_OR_b_10,01/01/2025,14</t>
  </si>
  <si>
    <t>D2_OR_b_10,01/01/2026,11</t>
  </si>
  <si>
    <t>D2_OR_b_10,01/01/2027,14</t>
  </si>
  <si>
    <t>D2_OR_b_10,01/01/2028,13</t>
  </si>
  <si>
    <t>D2_OR_b_10,01/01/2029,11</t>
  </si>
  <si>
    <t>D2_OR_b_10,01/01/2030,12</t>
  </si>
  <si>
    <t>D2_OR_b_10,01/01/2031,11</t>
  </si>
  <si>
    <t>D2_OR_b_10,01/01/2032,12</t>
  </si>
  <si>
    <t>D2_OR_b_10,01/01/2033,9</t>
  </si>
  <si>
    <t>D2_OR_b_10,01/01/2034,10</t>
  </si>
  <si>
    <t>D2_OR_b_10,01/01/2035,10</t>
  </si>
  <si>
    <t>D2_OR_b_10,01/01/2036,11</t>
  </si>
  <si>
    <t>D2_OR_c_20,01/01/2017,118</t>
  </si>
  <si>
    <t>D2_OR_c_20,01/01/2018,111</t>
  </si>
  <si>
    <t>D2_OR_c_20,01/01/2019,111</t>
  </si>
  <si>
    <t>D2_OR_c_20,01/01/2020,102</t>
  </si>
  <si>
    <t>D2_OR_c_20,01/01/2021,91</t>
  </si>
  <si>
    <t>D2_OR_c_20,01/01/2022,77</t>
  </si>
  <si>
    <t>D2_OR_c_20,01/01/2023,62</t>
  </si>
  <si>
    <t>D2_OR_c_20,01/01/2024,61</t>
  </si>
  <si>
    <t>D2_OR_c_20,01/01/2025,53</t>
  </si>
  <si>
    <t>D2_OR_c_20,01/01/2026,54</t>
  </si>
  <si>
    <t>D2_OR_c_20,01/01/2027,53</t>
  </si>
  <si>
    <t>D2_OR_c_20,01/01/2028,47</t>
  </si>
  <si>
    <t>D2_OR_c_20,01/01/2029,46</t>
  </si>
  <si>
    <t>D2_OR_c_20,01/01/2030,46</t>
  </si>
  <si>
    <t>D2_OR_c_20,01/01/2031,44</t>
  </si>
  <si>
    <t>D2_OR_c_20,01/01/2032,45</t>
  </si>
  <si>
    <t>D2_OR_c_20,01/01/2033,42</t>
  </si>
  <si>
    <t>D2_OR_c_20,01/01/2034,41</t>
  </si>
  <si>
    <t>D2_OR_c_20,01/01/2035,45</t>
  </si>
  <si>
    <t>D2_OR_c_20,01/01/2036,45</t>
  </si>
  <si>
    <t>D2_OR_d_30,01/01/2017,75</t>
  </si>
  <si>
    <t>D2_OR_d_30,01/01/2018,76</t>
  </si>
  <si>
    <t>D2_OR_d_30,01/01/2019,85</t>
  </si>
  <si>
    <t>D2_OR_d_30,01/01/2020,64</t>
  </si>
  <si>
    <t>D2_OR_d_30,01/01/2021,50</t>
  </si>
  <si>
    <t>D2_OR_d_30,01/01/2022,39</t>
  </si>
  <si>
    <t>D2_OR_d_30,01/01/2023,38</t>
  </si>
  <si>
    <t>D2_OR_d_30,01/01/2024,38</t>
  </si>
  <si>
    <t>D2_OR_d_30,01/01/2025,34</t>
  </si>
  <si>
    <t>D2_OR_d_30,01/01/2026,29</t>
  </si>
  <si>
    <t>D2_OR_d_30,01/01/2027,26</t>
  </si>
  <si>
    <t>D2_OR_d_30,01/01/2028,26</t>
  </si>
  <si>
    <t>D2_OR_d_30,01/01/2029,26</t>
  </si>
  <si>
    <t>D2_OR_d_30,01/01/2030,26</t>
  </si>
  <si>
    <t>D2_OR_d_30,01/01/2031,26</t>
  </si>
  <si>
    <t>D2_OR_d_30,01/01/2032,26</t>
  </si>
  <si>
    <t>D2_OR_d_30,01/01/2033,25</t>
  </si>
  <si>
    <t>D2_OR_d_30,01/01/2034,25</t>
  </si>
  <si>
    <t>D2_OR_d_30,01/01/2035,25</t>
  </si>
  <si>
    <t>D2_OR_d_30,01/01/2036,25</t>
  </si>
  <si>
    <t>D2_OR_e_40,01/01/2017,50</t>
  </si>
  <si>
    <t>D2_OR_e_40,01/01/2018,43</t>
  </si>
  <si>
    <t>D2_OR_e_40,01/01/2019,42</t>
  </si>
  <si>
    <t>D2_OR_e_40,01/01/2020,43</t>
  </si>
  <si>
    <t>D2_OR_e_40,01/01/2021,40</t>
  </si>
  <si>
    <t>D2_OR_e_40,01/01/2022,36</t>
  </si>
  <si>
    <t>D2_OR_e_40,01/01/2023,33</t>
  </si>
  <si>
    <t>D2_OR_e_40,01/01/2024,30</t>
  </si>
  <si>
    <t>D2_OR_e_40,01/01/2025,28</t>
  </si>
  <si>
    <t>D2_OR_e_40,01/01/2026,30</t>
  </si>
  <si>
    <t>D2_OR_e_40,01/01/2027,29</t>
  </si>
  <si>
    <t>D2_OR_e_40,01/01/2028,28</t>
  </si>
  <si>
    <t>D2_OR_e_40,01/01/2029,27</t>
  </si>
  <si>
    <t>D2_OR_e_40,01/01/2030,26</t>
  </si>
  <si>
    <t>D2_OR_e_40,01/01/2031,27</t>
  </si>
  <si>
    <t>D2_OR_e_40,01/01/2032,29</t>
  </si>
  <si>
    <t>D2_OR_e_40,01/01/2033,28</t>
  </si>
  <si>
    <t>D2_OR_e_40,01/01/2034,27</t>
  </si>
  <si>
    <t>D2_OR_e_40,01/01/2035,31</t>
  </si>
  <si>
    <t>D2_OR_e_40,01/01/2036,30</t>
  </si>
  <si>
    <t>D2_OR_f_50,01/01/2017,36</t>
  </si>
  <si>
    <t>D2_OR_f_50,01/01/2018,36</t>
  </si>
  <si>
    <t>D2_OR_f_50,01/01/2019,37</t>
  </si>
  <si>
    <t>D2_OR_f_50,01/01/2020,31</t>
  </si>
  <si>
    <t>D2_OR_f_50,01/01/2021,25</t>
  </si>
  <si>
    <t>D2_OR_f_50,01/01/2022,18</t>
  </si>
  <si>
    <t>D2_OR_f_50,01/01/2023,18</t>
  </si>
  <si>
    <t>D2_OR_f_50,01/01/2024,17</t>
  </si>
  <si>
    <t>D2_OR_f_50,01/01/2025,16</t>
  </si>
  <si>
    <t>D2_OR_f_50,01/01/2026,14</t>
  </si>
  <si>
    <t>D2_OR_f_50,01/01/2027,13</t>
  </si>
  <si>
    <t>D2_OR_f_50,01/01/2028,13</t>
  </si>
  <si>
    <t>D2_OR_f_50,01/01/2029,13</t>
  </si>
  <si>
    <t>D2_OR_f_50,01/01/2030,12</t>
  </si>
  <si>
    <t>D2_OR_f_50,01/01/2031,13</t>
  </si>
  <si>
    <t>D2_OR_f_50,01/01/2032,13</t>
  </si>
  <si>
    <t>D2_OR_f_50,01/01/2033,13</t>
  </si>
  <si>
    <t>D2_OR_f_50,01/01/2034,13</t>
  </si>
  <si>
    <t>D2_OR_f_50,01/01/2035,13</t>
  </si>
  <si>
    <t>D2_OR_f_50,01/01/2036,13</t>
  </si>
  <si>
    <t>D2_OR_g_60,01/01/2017,1</t>
  </si>
  <si>
    <t>D2_OR_g_60,01/01/2018,1</t>
  </si>
  <si>
    <t>D2_OR_g_60,01/01/2019,1</t>
  </si>
  <si>
    <t>D2_OR_g_60,01/01/2020,1</t>
  </si>
  <si>
    <t>D2_OR_g_60,01/01/2021,1</t>
  </si>
  <si>
    <t>D2_OR_g_60,01/01/2022,1</t>
  </si>
  <si>
    <t>D2_OR_g_60,01/01/2023,1</t>
  </si>
  <si>
    <t>D2_OR_g_60,01/01/2024,1</t>
  </si>
  <si>
    <t>D2_OR_g_60,01/01/2025,1</t>
  </si>
  <si>
    <t>D2_OR_g_60,01/01/2026,1</t>
  </si>
  <si>
    <t>D2_OR_g_60,01/01/2027,1</t>
  </si>
  <si>
    <t>D2_OR_g_60,01/01/2028,1</t>
  </si>
  <si>
    <t>D2_OR_g_60,01/01/2029,1</t>
  </si>
  <si>
    <t>D2_OR_g_60,01/01/2030,1</t>
  </si>
  <si>
    <t>D2_OR_g_60,01/01/2031,1</t>
  </si>
  <si>
    <t>D2_OR_g_60,01/01/2032,1</t>
  </si>
  <si>
    <t>D2_OR_g_60,01/01/2033,1</t>
  </si>
  <si>
    <t>D2_OR_g_60,01/01/2034,1</t>
  </si>
  <si>
    <t>D2_OR_g_60,01/01/2035,1</t>
  </si>
  <si>
    <t>D2_OR_g_60,01/01/2036,1</t>
  </si>
  <si>
    <t>D2_OR_h_70,01/01/2017,91</t>
  </si>
  <si>
    <t>D2_OR_h_70,01/01/2018,103</t>
  </si>
  <si>
    <t>D2_OR_h_70,01/01/2019,92</t>
  </si>
  <si>
    <t>D2_OR_h_70,01/01/2020,70</t>
  </si>
  <si>
    <t>D2_OR_h_70,01/01/2021,39</t>
  </si>
  <si>
    <t>D2_OR_h_70,01/01/2022,47</t>
  </si>
  <si>
    <t>D2_OR_h_70,01/01/2023,44</t>
  </si>
  <si>
    <t>D2_OR_h_70,01/01/2024,50</t>
  </si>
  <si>
    <t>D2_OR_h_70,01/01/2025,29</t>
  </si>
  <si>
    <t>D2_OR_h_70,01/01/2026,20</t>
  </si>
  <si>
    <t>D2_OR_h_70,01/01/2027,40</t>
  </si>
  <si>
    <t>D2_OR_h_70,01/01/2028,43</t>
  </si>
  <si>
    <t>D2_OR_h_70,01/01/2029,30</t>
  </si>
  <si>
    <t>D2_OR_h_70,01/01/2030,36</t>
  </si>
  <si>
    <t>D2_OR_h_70,01/01/2031,37</t>
  </si>
  <si>
    <t>D2_OR_h_70,01/01/2032,43</t>
  </si>
  <si>
    <t>D2_OR_h_70,01/01/2033,31</t>
  </si>
  <si>
    <t>D2_OR_h_70,01/01/2034,37</t>
  </si>
  <si>
    <t>D2_OR_h_70,01/01/2035,39</t>
  </si>
  <si>
    <t>D2_OR_h_70,01/01/2036,47</t>
  </si>
  <si>
    <t>D2_OR_i_80,01/01/2017,41</t>
  </si>
  <si>
    <t>D2_OR_i_80,01/01/2018,35</t>
  </si>
  <si>
    <t>D2_OR_i_80,01/01/2019,33</t>
  </si>
  <si>
    <t>D2_OR_i_80,01/01/2020,27</t>
  </si>
  <si>
    <t>D2_OR_i_80,01/01/2021,23</t>
  </si>
  <si>
    <t>D2_OR_i_80,01/01/2022,20</t>
  </si>
  <si>
    <t>D2_OR_i_80,01/01/2023,18</t>
  </si>
  <si>
    <t>D2_OR_i_80,01/01/2024,17</t>
  </si>
  <si>
    <t>D2_OR_i_80,01/01/2025,16</t>
  </si>
  <si>
    <t>D2_OR_i_80,01/01/2026,14</t>
  </si>
  <si>
    <t>D2_OR_i_80,01/01/2027,15</t>
  </si>
  <si>
    <t>D2_OR_i_80,01/01/2028,15</t>
  </si>
  <si>
    <t>D2_OR_i_80,01/01/2029,14</t>
  </si>
  <si>
    <t>D2_OR_i_80,01/01/2030,14</t>
  </si>
  <si>
    <t>D2_OR_i_80,01/01/2031,14</t>
  </si>
  <si>
    <t>D2_OR_i_80,01/01/2032,14</t>
  </si>
  <si>
    <t>D2_OR_i_80,01/01/2033,14</t>
  </si>
  <si>
    <t>D2_OR_i_80,01/01/2034,14</t>
  </si>
  <si>
    <t>D2_OR_i_80,01/01/2035,14</t>
  </si>
  <si>
    <t>D2_OR_i_80,01/01/2036,14</t>
  </si>
  <si>
    <t>D2_OR_j_90,01/01/2017,111</t>
  </si>
  <si>
    <t>D2_OR_j_90,01/01/2018,95</t>
  </si>
  <si>
    <t>D2_OR_j_90,01/01/2019,93</t>
  </si>
  <si>
    <t>D2_OR_j_90,01/01/2020,92</t>
  </si>
  <si>
    <t>D2_OR_j_90,01/01/2021,84</t>
  </si>
  <si>
    <t>D2_OR_j_90,01/01/2022,76</t>
  </si>
  <si>
    <t>D2_OR_j_90,01/01/2023,70</t>
  </si>
  <si>
    <t>D2_OR_j_90,01/01/2024,64</t>
  </si>
  <si>
    <t>D2_OR_j_90,01/01/2025,60</t>
  </si>
  <si>
    <t>D2_OR_j_90,01/01/2026,61</t>
  </si>
  <si>
    <t>D2_OR_j_90,01/01/2027,59</t>
  </si>
  <si>
    <t>D2_OR_j_90,01/01/2028,57</t>
  </si>
  <si>
    <t>D2_OR_j_90,01/01/2029,56</t>
  </si>
  <si>
    <t>D2_OR_j_90,01/01/2030,54</t>
  </si>
  <si>
    <t>D2_OR_j_90,01/01/2031,56</t>
  </si>
  <si>
    <t>D2_OR_j_90,01/01/2032,58</t>
  </si>
  <si>
    <t>D2_OR_j_90,01/01/2033,56</t>
  </si>
  <si>
    <t>D2_OR_j_90,01/01/2034,55</t>
  </si>
  <si>
    <t>D2_OR_j_90,01/01/2035,60</t>
  </si>
  <si>
    <t>D2_OR_j_90,01/01/2036,60</t>
  </si>
  <si>
    <t>D2_OR_k_100,01/01/2017,31</t>
  </si>
  <si>
    <t>D2_OR_k_100,01/01/2018,29</t>
  </si>
  <si>
    <t>D2_OR_k_100,01/01/2019,29</t>
  </si>
  <si>
    <t>D2_OR_k_100,01/01/2020,30</t>
  </si>
  <si>
    <t>D2_OR_k_100,01/01/2021,27</t>
  </si>
  <si>
    <t>D2_OR_k_100,01/01/2022,23</t>
  </si>
  <si>
    <t>D2_OR_k_100,01/01/2023,23</t>
  </si>
  <si>
    <t>D2_OR_k_100,01/01/2024,22</t>
  </si>
  <si>
    <t>D2_OR_k_100,01/01/2025,21</t>
  </si>
  <si>
    <t>D2_OR_k_100,01/01/2026,21</t>
  </si>
  <si>
    <t>D2_OR_k_100,01/01/2027,20</t>
  </si>
  <si>
    <t>D2_OR_k_100,01/01/2028,20</t>
  </si>
  <si>
    <t>D2_OR_k_100,01/01/2029,20</t>
  </si>
  <si>
    <t>D2_OR_k_100,01/01/2030,20</t>
  </si>
  <si>
    <t>D2_OR_k_100,01/01/2031,21</t>
  </si>
  <si>
    <t>D2_OR_k_100,01/01/2032,22</t>
  </si>
  <si>
    <t>D2_OR_k_100,01/01/2033,22</t>
  </si>
  <si>
    <t>D2_OR_k_100,01/01/2034,21</t>
  </si>
  <si>
    <t>D2_OR_k_100,01/01/2035,24</t>
  </si>
  <si>
    <t>D2_OR_k_100,01/01/2036,24</t>
  </si>
  <si>
    <t>D2_OR_l_110,01/01/2017,17</t>
  </si>
  <si>
    <t>D2_OR_l_110,01/01/2018,18</t>
  </si>
  <si>
    <t>D2_OR_l_110,01/01/2019,20</t>
  </si>
  <si>
    <t>D2_OR_l_110,01/01/2020,20</t>
  </si>
  <si>
    <t>D2_OR_l_110,01/01/2021,16</t>
  </si>
  <si>
    <t>D2_OR_l_110,01/01/2022,10</t>
  </si>
  <si>
    <t>D2_OR_l_110,01/01/2023,10</t>
  </si>
  <si>
    <t>D2_OR_l_110,01/01/2024,10</t>
  </si>
  <si>
    <t>D2_OR_l_110,01/01/2025,9</t>
  </si>
  <si>
    <t>D2_OR_l_110,01/01/2026,8</t>
  </si>
  <si>
    <t>D2_OR_l_110,01/01/2027,7</t>
  </si>
  <si>
    <t>D2_OR_l_110,01/01/2028,7</t>
  </si>
  <si>
    <t>D2_OR_l_110,01/01/2029,7</t>
  </si>
  <si>
    <t>D2_OR_l_110,01/01/2030,6</t>
  </si>
  <si>
    <t>D2_OR_l_110,01/01/2031,6</t>
  </si>
  <si>
    <t>D2_OR_l_110,01/01/2032,6</t>
  </si>
  <si>
    <t>D2_OR_l_110,01/01/2033,6</t>
  </si>
  <si>
    <t>D2_OR_l_110,01/01/2034,6</t>
  </si>
  <si>
    <t>D2_OR_l_110,01/01/2035,6</t>
  </si>
  <si>
    <t>D2_OR_l_110,01/01/2036,6</t>
  </si>
  <si>
    <t>D2_OR_m_120,01/01/2017,9</t>
  </si>
  <si>
    <t>D2_OR_m_120,01/01/2018,8</t>
  </si>
  <si>
    <t>D2_OR_m_120,01/01/2019,8</t>
  </si>
  <si>
    <t>D2_OR_m_120,01/01/2020,10</t>
  </si>
  <si>
    <t>D2_OR_m_120,01/01/2021,10</t>
  </si>
  <si>
    <t>D2_OR_m_120,01/01/2022,10</t>
  </si>
  <si>
    <t>D2_OR_m_120,01/01/2023,10</t>
  </si>
  <si>
    <t>D2_OR_m_120,01/01/2024,10</t>
  </si>
  <si>
    <t>D2_OR_m_120,01/01/2025,10</t>
  </si>
  <si>
    <t>D2_OR_m_120,01/01/2026,11</t>
  </si>
  <si>
    <t>D2_OR_m_120,01/01/2027,11</t>
  </si>
  <si>
    <t>D2_OR_m_120,01/01/2028,11</t>
  </si>
  <si>
    <t>D2_OR_m_120,01/01/2029,10</t>
  </si>
  <si>
    <t>D2_OR_m_120,01/01/2030,10</t>
  </si>
  <si>
    <t>D2_OR_m_120,01/01/2031,11</t>
  </si>
  <si>
    <t>D2_OR_m_120,01/01/2032,12</t>
  </si>
  <si>
    <t>D2_OR_m_120,01/01/2033,12</t>
  </si>
  <si>
    <t>D2_OR_m_120,01/01/2034,12</t>
  </si>
  <si>
    <t>D2_OR_m_120,01/01/2035,14</t>
  </si>
  <si>
    <t>D2_OR_m_120,01/01/2036,14</t>
  </si>
  <si>
    <t>D2_OR_n_130,01/01/2017,0</t>
  </si>
  <si>
    <t>D2_OR_n_130,01/01/2018,0</t>
  </si>
  <si>
    <t>D2_OR_n_130,01/01/2019,0</t>
  </si>
  <si>
    <t>D2_OR_n_130,01/01/2020,0</t>
  </si>
  <si>
    <t>D2_OR_n_130,01/01/2021,0</t>
  </si>
  <si>
    <t>D2_OR_n_130,01/01/2022,0</t>
  </si>
  <si>
    <t>D2_OR_n_130,01/01/2023,0</t>
  </si>
  <si>
    <t>D2_OR_n_130,01/01/2024,0</t>
  </si>
  <si>
    <t>D2_OR_n_130,01/01/2025,0</t>
  </si>
  <si>
    <t>D2_OR_n_130,01/01/2026,0</t>
  </si>
  <si>
    <t>D2_OR_n_130,01/01/2027,0</t>
  </si>
  <si>
    <t>D2_OR_n_130,01/01/2028,0</t>
  </si>
  <si>
    <t>D2_OR_n_130,01/01/2029,0</t>
  </si>
  <si>
    <t>D2_OR_n_130,01/01/2030,0</t>
  </si>
  <si>
    <t>D2_OR_n_130,01/01/2031,0</t>
  </si>
  <si>
    <t>D2_OR_n_130,01/01/2032,0</t>
  </si>
  <si>
    <t>D2_OR_n_130,01/01/2033,0</t>
  </si>
  <si>
    <t>D2_OR_n_130,01/01/2034,0</t>
  </si>
  <si>
    <t>D2_OR_n_130,01/01/2035,0</t>
  </si>
  <si>
    <t>D2_OR_n_130,01/01/2036,0</t>
  </si>
  <si>
    <t>D2_OR_o_140,01/01/2017,7</t>
  </si>
  <si>
    <t>D2_OR_o_140,01/01/2018,7</t>
  </si>
  <si>
    <t>D2_OR_o_140,01/01/2019,6</t>
  </si>
  <si>
    <t>D2_OR_o_140,01/01/2020,0</t>
  </si>
  <si>
    <t>D2_OR_o_140,01/01/2021,0</t>
  </si>
  <si>
    <t>D2_OR_o_140,01/01/2022,0</t>
  </si>
  <si>
    <t>D2_OR_o_140,01/01/2023,0</t>
  </si>
  <si>
    <t>D2_OR_o_140,01/01/2024,0</t>
  </si>
  <si>
    <t>D2_OR_o_140,01/01/2025,0</t>
  </si>
  <si>
    <t>D2_OR_o_140,01/01/2026,0</t>
  </si>
  <si>
    <t>D2_OR_o_140,01/01/2027,0</t>
  </si>
  <si>
    <t>D2_OR_o_140,01/01/2028,0</t>
  </si>
  <si>
    <t>D2_OR_o_140,01/01/2029,0</t>
  </si>
  <si>
    <t>D2_OR_o_140,01/01/2030,0</t>
  </si>
  <si>
    <t>D2_OR_o_140,01/01/2031,0</t>
  </si>
  <si>
    <t>D2_OR_o_140,01/01/2032,0</t>
  </si>
  <si>
    <t>D2_OR_o_140,01/01/2033,0</t>
  </si>
  <si>
    <t>D2_OR_o_140,01/01/2034,0</t>
  </si>
  <si>
    <t>D2_OR_o_140,01/01/2035,0</t>
  </si>
  <si>
    <t>D2_OR_o_140,01/01/2036,0</t>
  </si>
  <si>
    <t>D2_OR_p_150,01/01/2017,2</t>
  </si>
  <si>
    <t>D2_OR_p_150,01/01/2018,2</t>
  </si>
  <si>
    <t>D2_OR_p_150,01/01/2019,2</t>
  </si>
  <si>
    <t>D2_OR_p_150,01/01/2020,2</t>
  </si>
  <si>
    <t>D2_OR_p_150,01/01/2021,2</t>
  </si>
  <si>
    <t>D2_OR_p_150,01/01/2022,2</t>
  </si>
  <si>
    <t>D2_OR_p_150,01/01/2023,2</t>
  </si>
  <si>
    <t>D2_OR_p_150,01/01/2024,2</t>
  </si>
  <si>
    <t>D2_OR_p_150,01/01/2025,2</t>
  </si>
  <si>
    <t>D2_OR_p_150,01/01/2026,2</t>
  </si>
  <si>
    <t>D2_OR_p_150,01/01/2027,2</t>
  </si>
  <si>
    <t>D2_OR_p_150,01/01/2028,2</t>
  </si>
  <si>
    <t>D2_OR_p_150,01/01/2029,2</t>
  </si>
  <si>
    <t>D2_OR_p_150,01/01/2030,2</t>
  </si>
  <si>
    <t>D2_OR_p_150,01/01/2031,2</t>
  </si>
  <si>
    <t>D2_OR_p_150,01/01/2032,2</t>
  </si>
  <si>
    <t>D2_OR_p_150,01/01/2033,2</t>
  </si>
  <si>
    <t>D2_OR_p_150,01/01/2034,2</t>
  </si>
  <si>
    <t>D2_OR_p_150,01/01/2035,2</t>
  </si>
  <si>
    <t>D2_OR_p_150,01/01/2036,2</t>
  </si>
  <si>
    <t>D2_OR_q_160,01/01/2017,2</t>
  </si>
  <si>
    <t>D2_OR_q_160,01/01/2018,3</t>
  </si>
  <si>
    <t>D2_OR_q_160,01/01/2019,3</t>
  </si>
  <si>
    <t>D2_OR_q_160,01/01/2020,3</t>
  </si>
  <si>
    <t>D2_OR_q_160,01/01/2021,2</t>
  </si>
  <si>
    <t>D2_OR_q_160,01/01/2022,1</t>
  </si>
  <si>
    <t>D2_OR_q_160,01/01/2023,1</t>
  </si>
  <si>
    <t>D2_OR_q_160,01/01/2024,1</t>
  </si>
  <si>
    <t>D2_OR_q_160,01/01/2025,1</t>
  </si>
  <si>
    <t>D2_OR_q_160,01/01/2026,1</t>
  </si>
  <si>
    <t>D2_OR_q_160,01/01/2027,1</t>
  </si>
  <si>
    <t>D2_OR_q_160,01/01/2028,1</t>
  </si>
  <si>
    <t>D2_OR_q_160,01/01/2029,1</t>
  </si>
  <si>
    <t>D2_OR_q_160,01/01/2030,1</t>
  </si>
  <si>
    <t>D2_OR_q_160,01/01/2031,1</t>
  </si>
  <si>
    <t>D2_OR_q_160,01/01/2032,1</t>
  </si>
  <si>
    <t>D2_OR_q_160,01/01/2033,1</t>
  </si>
  <si>
    <t>D2_OR_q_160,01/01/2034,1</t>
  </si>
  <si>
    <t>D2_OR_q_160,01/01/2035,1</t>
  </si>
  <si>
    <t>D2_OR_q_160,01/01/2036,1</t>
  </si>
  <si>
    <t>D2_OR_r_170,01/01/2017,42</t>
  </si>
  <si>
    <t>D2_OR_r_170,01/01/2018,37</t>
  </si>
  <si>
    <t>D2_OR_r_170,01/01/2019,37</t>
  </si>
  <si>
    <t>D2_OR_r_170,01/01/2020,42</t>
  </si>
  <si>
    <t>D2_OR_r_170,01/01/2021,38</t>
  </si>
  <si>
    <t>D2_OR_r_170,01/01/2022,33</t>
  </si>
  <si>
    <t>D2_OR_r_170,01/01/2023,29</t>
  </si>
  <si>
    <t>D2_OR_r_170,01/01/2024,25</t>
  </si>
  <si>
    <t>D2_OR_r_170,01/01/2025,24</t>
  </si>
  <si>
    <t>D2_OR_r_170,01/01/2026,22</t>
  </si>
  <si>
    <t>D2_OR_r_170,01/01/2027,22</t>
  </si>
  <si>
    <t>D2_OR_r_170,01/01/2028,21</t>
  </si>
  <si>
    <t>D2_OR_r_170,01/01/2029,21</t>
  </si>
  <si>
    <t>D2_OR_r_170,01/01/2030,20</t>
  </si>
  <si>
    <t>D2_OR_r_170,01/01/2031,19</t>
  </si>
  <si>
    <t>D2_OR_r_170,01/01/2032,18</t>
  </si>
  <si>
    <t>D2_OR_r_170,01/01/2033,18</t>
  </si>
  <si>
    <t>D2_OR_r_170,01/01/2034,17</t>
  </si>
  <si>
    <t>D2_OR_r_170,01/01/2035,16</t>
  </si>
  <si>
    <t>D2_OR_r_170,01/01/2036,16</t>
  </si>
  <si>
    <t>D2_OR_s_180,01/01/2017,9</t>
  </si>
  <si>
    <t>D2_OR_s_180,01/01/2018,9</t>
  </si>
  <si>
    <t>D2_OR_s_180,01/01/2019,8</t>
  </si>
  <si>
    <t>D2_OR_s_180,01/01/2020,8</t>
  </si>
  <si>
    <t>D2_OR_s_180,01/01/2021,7</t>
  </si>
  <si>
    <t>D2_OR_s_180,01/01/2022,6</t>
  </si>
  <si>
    <t>D2_OR_s_180,01/01/2023,5</t>
  </si>
  <si>
    <t>D2_OR_s_180,01/01/2024,5</t>
  </si>
  <si>
    <t>D2_OR_s_180,01/01/2025,4</t>
  </si>
  <si>
    <t>D2_OR_s_180,01/01/2026,4</t>
  </si>
  <si>
    <t>D2_OR_s_180,01/01/2027,4</t>
  </si>
  <si>
    <t>D2_OR_s_180,01/01/2028,3</t>
  </si>
  <si>
    <t>D2_OR_s_180,01/01/2029,3</t>
  </si>
  <si>
    <t>D2_OR_s_180,01/01/2030,3</t>
  </si>
  <si>
    <t>D2_OR_s_180,01/01/2031,3</t>
  </si>
  <si>
    <t>D2_OR_s_180,01/01/2032,3</t>
  </si>
  <si>
    <t>D2_OR_s_180,01/01/2033,3</t>
  </si>
  <si>
    <t>D2_OR_s_180,01/01/2034,3</t>
  </si>
  <si>
    <t>D2_OR_s_180,01/01/2035,3</t>
  </si>
  <si>
    <t>D2_OR_s_180,01/01/2036,3</t>
  </si>
  <si>
    <t>D2_OR_t_190,01/01/2017,0</t>
  </si>
  <si>
    <t>D2_OR_t_190,01/01/2018,0</t>
  </si>
  <si>
    <t>D2_OR_t_190,01/01/2019,0</t>
  </si>
  <si>
    <t>D2_OR_t_190,01/01/2020,0</t>
  </si>
  <si>
    <t>D2_OR_t_190,01/01/2021,0</t>
  </si>
  <si>
    <t>D2_OR_t_190,01/01/2022,0</t>
  </si>
  <si>
    <t>D2_OR_t_190,01/01/2023,0</t>
  </si>
  <si>
    <t>D2_OR_t_190,01/01/2024,0</t>
  </si>
  <si>
    <t>D2_OR_t_190,01/01/2025,0</t>
  </si>
  <si>
    <t>D2_OR_t_190,01/01/2026,0</t>
  </si>
  <si>
    <t>D2_OR_t_190,01/01/2027,0</t>
  </si>
  <si>
    <t>D2_OR_t_190,01/01/2028,0</t>
  </si>
  <si>
    <t>D2_OR_t_190,01/01/2029,0</t>
  </si>
  <si>
    <t>D2_OR_t_190,01/01/2030,0</t>
  </si>
  <si>
    <t>D2_OR_t_190,01/01/2031,0</t>
  </si>
  <si>
    <t>D2_OR_t_190,01/01/2032,0</t>
  </si>
  <si>
    <t>D2_OR_t_190,01/01/2033,0</t>
  </si>
  <si>
    <t>D2_OR_t_190,01/01/2034,0</t>
  </si>
  <si>
    <t>D2_OR_t_190,01/01/2035,0</t>
  </si>
  <si>
    <t>D2_OR_t_190,01/01/2036,0</t>
  </si>
  <si>
    <t>D2_OR_u_200,01/01/2017,9</t>
  </si>
  <si>
    <t>D2_OR_u_200,01/01/2018,3</t>
  </si>
  <si>
    <t>D2_OR_u_200,01/01/2019,3</t>
  </si>
  <si>
    <t>D2_OR_u_200,01/01/2020,4</t>
  </si>
  <si>
    <t>D2_OR_u_200,01/01/2021,4</t>
  </si>
  <si>
    <t>D2_OR_u_200,01/01/2022,4</t>
  </si>
  <si>
    <t>D2_OR_u_200,01/01/2023,3</t>
  </si>
  <si>
    <t>D2_OR_u_200,01/01/2024,3</t>
  </si>
  <si>
    <t>D2_OR_u_200,01/01/2025,3</t>
  </si>
  <si>
    <t>D2_OR_u_200,01/01/2026,4</t>
  </si>
  <si>
    <t>D2_OR_u_200,01/01/2027,4</t>
  </si>
  <si>
    <t>D2_OR_u_200,01/01/2028,4</t>
  </si>
  <si>
    <t>D2_OR_u_200,01/01/2029,4</t>
  </si>
  <si>
    <t>D2_OR_u_200,01/01/2030,4</t>
  </si>
  <si>
    <t>D2_OR_u_200,01/01/2031,4</t>
  </si>
  <si>
    <t>D2_OR_u_200,01/01/2032,4</t>
  </si>
  <si>
    <t>D2_OR_u_200,01/01/2033,4</t>
  </si>
  <si>
    <t>D2_OR_u_200,01/01/2034,4</t>
  </si>
  <si>
    <t>D2_OR_u_200,01/01/2035,5</t>
  </si>
  <si>
    <t>D2_OR_u_200,01/01/2036,5</t>
  </si>
  <si>
    <t>D2_OR_v_250,01/01/2017,28</t>
  </si>
  <si>
    <t>D2_OR_v_250,01/01/2018,19</t>
  </si>
  <si>
    <t>D2_OR_v_250,01/01/2019,13</t>
  </si>
  <si>
    <t>D2_OR_v_250,01/01/2020,10</t>
  </si>
  <si>
    <t>D2_OR_v_250,01/01/2021,6</t>
  </si>
  <si>
    <t>D2_OR_v_250,01/01/2022,6</t>
  </si>
  <si>
    <t>D2_OR_v_250,01/01/2023,6</t>
  </si>
  <si>
    <t>D2_OR_v_250,01/01/2024,7</t>
  </si>
  <si>
    <t>D2_OR_v_250,01/01/2025,4</t>
  </si>
  <si>
    <t>D2_OR_v_250,01/01/2026,1</t>
  </si>
  <si>
    <t>D2_OR_v_250,01/01/2027,4</t>
  </si>
  <si>
    <t>D2_OR_v_250,01/01/2028,4</t>
  </si>
  <si>
    <t>D2_OR_v_250,01/01/2029,3</t>
  </si>
  <si>
    <t>D2_OR_v_250,01/01/2030,3</t>
  </si>
  <si>
    <t>D2_OR_v_250,01/01/2031,3</t>
  </si>
  <si>
    <t>D2_OR_v_250,01/01/2032,4</t>
  </si>
  <si>
    <t>D2_OR_v_250,01/01/2033,3</t>
  </si>
  <si>
    <t>D2_OR_v_250,01/01/2034,3</t>
  </si>
  <si>
    <t>D2_OR_v_250,01/01/2035,3</t>
  </si>
  <si>
    <t>D2_OR_v_250,01/01/2036,4</t>
  </si>
  <si>
    <t>D2_OR_w_300,01/01/2017,23</t>
  </si>
  <si>
    <t>D2_OR_w_300,01/01/2018,23</t>
  </si>
  <si>
    <t>D2_OR_w_300,01/01/2019,24</t>
  </si>
  <si>
    <t>D2_OR_w_300,01/01/2020,19</t>
  </si>
  <si>
    <t>D2_OR_w_300,01/01/2021,15</t>
  </si>
  <si>
    <t>D2_OR_w_300,01/01/2022,10</t>
  </si>
  <si>
    <t>D2_OR_w_300,01/01/2023,10</t>
  </si>
  <si>
    <t>D2_OR_w_300,01/01/2024,10</t>
  </si>
  <si>
    <t>D2_OR_w_300,01/01/2025,9</t>
  </si>
  <si>
    <t>D2_OR_w_300,01/01/2026,8</t>
  </si>
  <si>
    <t>D2_OR_w_300,01/01/2027,7</t>
  </si>
  <si>
    <t>D2_OR_w_300,01/01/2028,7</t>
  </si>
  <si>
    <t>D2_OR_w_300,01/01/2029,7</t>
  </si>
  <si>
    <t>D2_OR_w_300,01/01/2030,7</t>
  </si>
  <si>
    <t>D2_OR_w_300,01/01/2031,7</t>
  </si>
  <si>
    <t>D2_OR_w_300,01/01/2032,7</t>
  </si>
  <si>
    <t>D2_OR_w_300,01/01/2033,7</t>
  </si>
  <si>
    <t>D2_OR_w_300,01/01/2034,7</t>
  </si>
  <si>
    <t>D2_OR_w_300,01/01/2035,7</t>
  </si>
  <si>
    <t>D2_OR_w_300,01/01/2036,7</t>
  </si>
  <si>
    <t>D2_OR_x_400,01/01/2017,4</t>
  </si>
  <si>
    <t>D2_OR_x_400,01/01/2018,4</t>
  </si>
  <si>
    <t>D2_OR_x_400,01/01/2019,3</t>
  </si>
  <si>
    <t>D2_OR_x_400,01/01/2020,17</t>
  </si>
  <si>
    <t>D2_OR_x_400,01/01/2021,14</t>
  </si>
  <si>
    <t>D2_OR_x_400,01/01/2022,13</t>
  </si>
  <si>
    <t>D2_OR_x_400,01/01/2023,11</t>
  </si>
  <si>
    <t>D2_OR_x_400,01/01/2024,10</t>
  </si>
  <si>
    <t>D2_OR_x_400,01/01/2025,8</t>
  </si>
  <si>
    <t>D2_OR_x_400,01/01/2026,8</t>
  </si>
  <si>
    <t>D2_OR_x_400,01/01/2027,8</t>
  </si>
  <si>
    <t>D2_OR_x_400,01/01/2028,7</t>
  </si>
  <si>
    <t>D2_OR_x_400,01/01/2029,7</t>
  </si>
  <si>
    <t>D2_OR_x_400,01/01/2030,6</t>
  </si>
  <si>
    <t>D2_OR_x_400,01/01/2031,6</t>
  </si>
  <si>
    <t>D2_OR_x_400,01/01/2032,6</t>
  </si>
  <si>
    <t>D2_OR_x_400,01/01/2033,5</t>
  </si>
  <si>
    <t>D2_OR_x_400,01/01/2034,5</t>
  </si>
  <si>
    <t>D2_OR_x_400,01/01/2035,5</t>
  </si>
  <si>
    <t>D2_OR_x_400,01/01/2036,5</t>
  </si>
  <si>
    <t>D2_OR_y_500,01/01/2017,2</t>
  </si>
  <si>
    <t>D2_OR_y_500,01/01/2018,2</t>
  </si>
  <si>
    <t>D2_OR_y_500,01/01/2019,2</t>
  </si>
  <si>
    <t>D2_OR_y_500,01/01/2020,2</t>
  </si>
  <si>
    <t>D2_OR_y_500,01/01/2021,2</t>
  </si>
  <si>
    <t>D2_OR_y_500,01/01/2022,2</t>
  </si>
  <si>
    <t>D2_OR_y_500,01/01/2023,2</t>
  </si>
  <si>
    <t>D2_OR_y_500,01/01/2024,1</t>
  </si>
  <si>
    <t>D2_OR_y_500,01/01/2025,1</t>
  </si>
  <si>
    <t>D2_OR_y_500,01/01/2026,1</t>
  </si>
  <si>
    <t>D2_OR_y_500,01/01/2027,1</t>
  </si>
  <si>
    <t>D2_OR_y_500,01/01/2028,1</t>
  </si>
  <si>
    <t>D2_OR_y_500,01/01/2029,1</t>
  </si>
  <si>
    <t>D2_OR_y_500,01/01/2030,1</t>
  </si>
  <si>
    <t>D2_OR_y_500,01/01/2031,1</t>
  </si>
  <si>
    <t>D2_OR_y_500,01/01/2032,1</t>
  </si>
  <si>
    <t>D2_OR_y_500,01/01/2033,1</t>
  </si>
  <si>
    <t>D2_OR_y_500,01/01/2034,1</t>
  </si>
  <si>
    <t>D2_OR_y_500,01/01/2035,1</t>
  </si>
  <si>
    <t>D2_OR_y_500,01/01/2036,1</t>
  </si>
  <si>
    <t>D2_OR_z_750,01/01/2017,1</t>
  </si>
  <si>
    <t>D2_OR_z_750,01/01/2018,1</t>
  </si>
  <si>
    <t>D2_OR_z_750,01/01/2019,1</t>
  </si>
  <si>
    <t>D2_OR_z_750,01/01/2020,1</t>
  </si>
  <si>
    <t>D2_OR_z_750,01/01/2021,1</t>
  </si>
  <si>
    <t>D2_OR_z_750,01/01/2022,1</t>
  </si>
  <si>
    <t>D2_OR_z_750,01/01/2023,1</t>
  </si>
  <si>
    <t>D2_OR_z_750,01/01/2024,1</t>
  </si>
  <si>
    <t>D2_OR_z_750,01/01/2025,1</t>
  </si>
  <si>
    <t>D2_OR_z_750,01/01/2026,1</t>
  </si>
  <si>
    <t>D2_OR_z_750,01/01/2027,1</t>
  </si>
  <si>
    <t>D2_OR_z_750,01/01/2028,1</t>
  </si>
  <si>
    <t>D2_OR_z_750,01/01/2029,1</t>
  </si>
  <si>
    <t>D2_OR_z_750,01/01/2030,1</t>
  </si>
  <si>
    <t>D2_OR_z_750,01/01/2031,1</t>
  </si>
  <si>
    <t>D2_OR_z_750,01/01/2032,1</t>
  </si>
  <si>
    <t>D2_OR_z_750,01/01/2033,1</t>
  </si>
  <si>
    <t>D2_OR_z_750,01/01/2034,1</t>
  </si>
  <si>
    <t>D2_OR_z_750,01/01/2035,0</t>
  </si>
  <si>
    <t>D2_OR_z_750,01/01/2036,1</t>
  </si>
  <si>
    <t>D2_OR_z_9999,01/01/2017,72</t>
  </si>
  <si>
    <t>D2_OR_z_9999,01/01/2018,74</t>
  </si>
  <si>
    <t>D2_OR_z_9999,01/01/2019,75</t>
  </si>
  <si>
    <t>D2_OR_z_9999,01/01/2020,61</t>
  </si>
  <si>
    <t>D2_OR_z_9999,01/01/2021,48</t>
  </si>
  <si>
    <t>D2_OR_z_9999,01/01/2022,33</t>
  </si>
  <si>
    <t>D2_OR_z_9999,01/01/2023,32</t>
  </si>
  <si>
    <t>D2_OR_z_9999,01/01/2024,32</t>
  </si>
  <si>
    <t>D2_OR_z_9999,01/01/2025,29</t>
  </si>
  <si>
    <t>D2_OR_z_9999,01/01/2026,26</t>
  </si>
  <si>
    <t>D2_OR_z_9999,01/01/2027,22</t>
  </si>
  <si>
    <t>D2_OR_z_9999,01/01/2028,22</t>
  </si>
  <si>
    <t>D2_OR_z_9999,01/01/2029,22</t>
  </si>
  <si>
    <t>D2_OR_z_9999,01/01/2030,22</t>
  </si>
  <si>
    <t>D2_OR_z_9999,01/01/2031,22</t>
  </si>
  <si>
    <t>D2_OR_z_9999,01/01/2032,22</t>
  </si>
  <si>
    <t>D2_OR_z_9999,01/01/2033,22</t>
  </si>
  <si>
    <t>D2_OR_z_9999,01/01/2034,22</t>
  </si>
  <si>
    <t>D2_OR_z_9999,01/01/2035,23</t>
  </si>
  <si>
    <t>D2_OR_z_9999,01/01/2036,23</t>
  </si>
  <si>
    <t>D2_UT_a_00,01/01/2017,140</t>
  </si>
  <si>
    <t>D2_UT_a_00,01/01/2018,165</t>
  </si>
  <si>
    <t>D2_UT_a_00,01/01/2019,170</t>
  </si>
  <si>
    <t>D2_UT_a_00,01/01/2020,153</t>
  </si>
  <si>
    <t>D2_UT_a_00,01/01/2021,152</t>
  </si>
  <si>
    <t>D2_UT_a_00,01/01/2022,134</t>
  </si>
  <si>
    <t>D2_UT_a_00,01/01/2023,127</t>
  </si>
  <si>
    <t>D2_UT_a_00,01/01/2024,122</t>
  </si>
  <si>
    <t>D2_UT_a_00,01/01/2025,115</t>
  </si>
  <si>
    <t>D2_UT_a_00,01/01/2026,111</t>
  </si>
  <si>
    <t>D2_UT_a_00,01/01/2027,107</t>
  </si>
  <si>
    <t>D2_UT_a_00,01/01/2028,104</t>
  </si>
  <si>
    <t>D2_UT_a_00,01/01/2029,102</t>
  </si>
  <si>
    <t>D2_UT_a_00,01/01/2030,103</t>
  </si>
  <si>
    <t>D2_UT_a_00,01/01/2031,101</t>
  </si>
  <si>
    <t>D2_UT_a_00,01/01/2032,65</t>
  </si>
  <si>
    <t>D2_UT_a_00,01/01/2033,45</t>
  </si>
  <si>
    <t>D2_UT_a_00,01/01/2034,34</t>
  </si>
  <si>
    <t>D2_UT_a_00,01/01/2035,31</t>
  </si>
  <si>
    <t>D2_UT_a_00,01/01/2036,30</t>
  </si>
  <si>
    <t>D2_UT_b_10,01/01/2017,163</t>
  </si>
  <si>
    <t>D2_UT_b_10,01/01/2018,190</t>
  </si>
  <si>
    <t>D2_UT_b_10,01/01/2019,196</t>
  </si>
  <si>
    <t>D2_UT_b_10,01/01/2020,168</t>
  </si>
  <si>
    <t>D2_UT_b_10,01/01/2021,171</t>
  </si>
  <si>
    <t>D2_UT_b_10,01/01/2022,161</t>
  </si>
  <si>
    <t>D2_UT_b_10,01/01/2023,144</t>
  </si>
  <si>
    <t>D2_UT_b_10,01/01/2024,136</t>
  </si>
  <si>
    <t>D2_UT_b_10,01/01/2025,124</t>
  </si>
  <si>
    <t>D2_UT_b_10,01/01/2026,116</t>
  </si>
  <si>
    <t>D2_UT_b_10,01/01/2027,108</t>
  </si>
  <si>
    <t>D2_UT_b_10,01/01/2028,100</t>
  </si>
  <si>
    <t>D2_UT_b_10,01/01/2029,94</t>
  </si>
  <si>
    <t>D2_UT_b_10,01/01/2030,97</t>
  </si>
  <si>
    <t>D2_UT_b_10,01/01/2031,96</t>
  </si>
  <si>
    <t>D2_UT_b_10,01/01/2032,68</t>
  </si>
  <si>
    <t>D2_UT_b_10,01/01/2033,50</t>
  </si>
  <si>
    <t>D2_UT_b_10,01/01/2034,43</t>
  </si>
  <si>
    <t>D2_UT_b_10,01/01/2035,41</t>
  </si>
  <si>
    <t>D2_UT_b_10,01/01/2036,42</t>
  </si>
  <si>
    <t>D2_UT_c_20,01/01/2017,54</t>
  </si>
  <si>
    <t>D2_UT_c_20,01/01/2018,67</t>
  </si>
  <si>
    <t>D2_UT_c_20,01/01/2019,76</t>
  </si>
  <si>
    <t>D2_UT_c_20,01/01/2020,87</t>
  </si>
  <si>
    <t>D2_UT_c_20,01/01/2021,93</t>
  </si>
  <si>
    <t>D2_UT_c_20,01/01/2022,95</t>
  </si>
  <si>
    <t>D2_UT_c_20,01/01/2023,93</t>
  </si>
  <si>
    <t>D2_UT_c_20,01/01/2024,97</t>
  </si>
  <si>
    <t>D2_UT_c_20,01/01/2025,93</t>
  </si>
  <si>
    <t>D2_UT_c_20,01/01/2026,89</t>
  </si>
  <si>
    <t>D2_UT_c_20,01/01/2027,84</t>
  </si>
  <si>
    <t>D2_UT_c_20,01/01/2028,79</t>
  </si>
  <si>
    <t>D2_UT_c_20,01/01/2029,74</t>
  </si>
  <si>
    <t>D2_UT_c_20,01/01/2030,76</t>
  </si>
  <si>
    <t>D2_UT_c_20,01/01/2031,76</t>
  </si>
  <si>
    <t>D2_UT_c_20,01/01/2032,58</t>
  </si>
  <si>
    <t>D2_UT_c_20,01/01/2033,48</t>
  </si>
  <si>
    <t>D2_UT_c_20,01/01/2034,35</t>
  </si>
  <si>
    <t>D2_UT_c_20,01/01/2035,29</t>
  </si>
  <si>
    <t>D2_UT_c_20,01/01/2036,31</t>
  </si>
  <si>
    <t>D2_UT_d_30,01/01/2017,53</t>
  </si>
  <si>
    <t>D2_UT_d_30,01/01/2018,71</t>
  </si>
  <si>
    <t>D2_UT_d_30,01/01/2019,80</t>
  </si>
  <si>
    <t>D2_UT_d_30,01/01/2020,62</t>
  </si>
  <si>
    <t>D2_UT_d_30,01/01/2021,67</t>
  </si>
  <si>
    <t>D2_UT_d_30,01/01/2022,67</t>
  </si>
  <si>
    <t>D2_UT_d_30,01/01/2023,66</t>
  </si>
  <si>
    <t>D2_UT_d_30,01/01/2024,66</t>
  </si>
  <si>
    <t>D2_UT_d_30,01/01/2025,62</t>
  </si>
  <si>
    <t>D2_UT_d_30,01/01/2026,56</t>
  </si>
  <si>
    <t>D2_UT_d_30,01/01/2027,50</t>
  </si>
  <si>
    <t>D2_UT_d_30,01/01/2028,43</t>
  </si>
  <si>
    <t>D2_UT_d_30,01/01/2029,36</t>
  </si>
  <si>
    <t>D2_UT_d_30,01/01/2030,33</t>
  </si>
  <si>
    <t>D2_UT_d_30,01/01/2031,32</t>
  </si>
  <si>
    <t>D2_UT_d_30,01/01/2032,32</t>
  </si>
  <si>
    <t>D2_UT_d_30,01/01/2033,30</t>
  </si>
  <si>
    <t>D2_UT_d_30,01/01/2034,21</t>
  </si>
  <si>
    <t>D2_UT_d_30,01/01/2035,18</t>
  </si>
  <si>
    <t>D2_UT_d_30,01/01/2036,19</t>
  </si>
  <si>
    <t>D2_UT_e_40,01/01/2017,76</t>
  </si>
  <si>
    <t>D2_UT_e_40,01/01/2018,98</t>
  </si>
  <si>
    <t>D2_UT_e_40,01/01/2019,92</t>
  </si>
  <si>
    <t>D2_UT_e_40,01/01/2020,102</t>
  </si>
  <si>
    <t>D2_UT_e_40,01/01/2021,98</t>
  </si>
  <si>
    <t>D2_UT_e_40,01/01/2022,83</t>
  </si>
  <si>
    <t>D2_UT_e_40,01/01/2023,76</t>
  </si>
  <si>
    <t>D2_UT_e_40,01/01/2024,71</t>
  </si>
  <si>
    <t>D2_UT_e_40,01/01/2025,69</t>
  </si>
  <si>
    <t>D2_UT_e_40,01/01/2026,62</t>
  </si>
  <si>
    <t>D2_UT_e_40,01/01/2027,55</t>
  </si>
  <si>
    <t>D2_UT_e_40,01/01/2028,51</t>
  </si>
  <si>
    <t>D2_UT_e_40,01/01/2029,47</t>
  </si>
  <si>
    <t>D2_UT_e_40,01/01/2030,47</t>
  </si>
  <si>
    <t>D2_UT_e_40,01/01/2031,46</t>
  </si>
  <si>
    <t>D2_UT_e_40,01/01/2032,44</t>
  </si>
  <si>
    <t>D2_UT_e_40,01/01/2033,42</t>
  </si>
  <si>
    <t>D2_UT_e_40,01/01/2034,32</t>
  </si>
  <si>
    <t>D2_UT_e_40,01/01/2035,28</t>
  </si>
  <si>
    <t>D2_UT_e_40,01/01/2036,31</t>
  </si>
  <si>
    <t>D2_UT_f_50,01/01/2017,33</t>
  </si>
  <si>
    <t>D2_UT_f_50,01/01/2018,44</t>
  </si>
  <si>
    <t>D2_UT_f_50,01/01/2019,57</t>
  </si>
  <si>
    <t>D2_UT_f_50,01/01/2020,76</t>
  </si>
  <si>
    <t>D2_UT_f_50,01/01/2021,81</t>
  </si>
  <si>
    <t>D2_UT_f_50,01/01/2022,90</t>
  </si>
  <si>
    <t>D2_UT_f_50,01/01/2023,94</t>
  </si>
  <si>
    <t>D2_UT_f_50,01/01/2024,103</t>
  </si>
  <si>
    <t>D2_UT_f_50,01/01/2025,99</t>
  </si>
  <si>
    <t>D2_UT_f_50,01/01/2026,98</t>
  </si>
  <si>
    <t>D2_UT_f_50,01/01/2027,94</t>
  </si>
  <si>
    <t>D2_UT_f_50,01/01/2028,90</t>
  </si>
  <si>
    <t>D2_UT_f_50,01/01/2029,80</t>
  </si>
  <si>
    <t>D2_UT_f_50,01/01/2030,83</t>
  </si>
  <si>
    <t>D2_UT_f_50,01/01/2031,84</t>
  </si>
  <si>
    <t>D2_UT_f_50,01/01/2032,75</t>
  </si>
  <si>
    <t>D2_UT_f_50,01/01/2033,64</t>
  </si>
  <si>
    <t>D2_UT_f_50,01/01/2034,44</t>
  </si>
  <si>
    <t>D2_UT_f_50,01/01/2035,37</t>
  </si>
  <si>
    <t>D2_UT_f_50,01/01/2036,43</t>
  </si>
  <si>
    <t>D2_UT_g_60,01/01/2017,61</t>
  </si>
  <si>
    <t>D2_UT_g_60,01/01/2018,97</t>
  </si>
  <si>
    <t>D2_UT_g_60,01/01/2019,121</t>
  </si>
  <si>
    <t>D2_UT_g_60,01/01/2020,56</t>
  </si>
  <si>
    <t>D2_UT_g_60,01/01/2021,59</t>
  </si>
  <si>
    <t>D2_UT_g_60,01/01/2022,57</t>
  </si>
  <si>
    <t>D2_UT_g_60,01/01/2023,56</t>
  </si>
  <si>
    <t>D2_UT_g_60,01/01/2024,57</t>
  </si>
  <si>
    <t>D2_UT_g_60,01/01/2025,58</t>
  </si>
  <si>
    <t>D2_UT_g_60,01/01/2026,55</t>
  </si>
  <si>
    <t>D2_UT_g_60,01/01/2027,53</t>
  </si>
  <si>
    <t>D2_UT_g_60,01/01/2028,51</t>
  </si>
  <si>
    <t>D2_UT_g_60,01/01/2029,53</t>
  </si>
  <si>
    <t>D2_UT_g_60,01/01/2030,52</t>
  </si>
  <si>
    <t>D2_UT_g_60,01/01/2031,51</t>
  </si>
  <si>
    <t>D2_UT_g_60,01/01/2032,47</t>
  </si>
  <si>
    <t>D2_UT_g_60,01/01/2033,44</t>
  </si>
  <si>
    <t>D2_UT_g_60,01/01/2034,34</t>
  </si>
  <si>
    <t>D2_UT_g_60,01/01/2035,29</t>
  </si>
  <si>
    <t>D2_UT_g_60,01/01/2036,29</t>
  </si>
  <si>
    <t>D2_UT_h_70,01/01/2017,67</t>
  </si>
  <si>
    <t>D2_UT_h_70,01/01/2018,73</t>
  </si>
  <si>
    <t>D2_UT_h_70,01/01/2019,79</t>
  </si>
  <si>
    <t>D2_UT_h_70,01/01/2020,84</t>
  </si>
  <si>
    <t>D2_UT_h_70,01/01/2021,89</t>
  </si>
  <si>
    <t>D2_UT_h_70,01/01/2022,92</t>
  </si>
  <si>
    <t>D2_UT_h_70,01/01/2023,91</t>
  </si>
  <si>
    <t>D2_UT_h_70,01/01/2024,88</t>
  </si>
  <si>
    <t>D2_UT_h_70,01/01/2025,83</t>
  </si>
  <si>
    <t>D2_UT_h_70,01/01/2026,76</t>
  </si>
  <si>
    <t>D2_UT_h_70,01/01/2027,68</t>
  </si>
  <si>
    <t>D2_UT_h_70,01/01/2028,59</t>
  </si>
  <si>
    <t>D2_UT_h_70,01/01/2029,52</t>
  </si>
  <si>
    <t>D2_UT_h_70,01/01/2030,45</t>
  </si>
  <si>
    <t>D2_UT_h_70,01/01/2031,41</t>
  </si>
  <si>
    <t>D2_UT_h_70,01/01/2032,37</t>
  </si>
  <si>
    <t>D2_UT_h_70,01/01/2033,32</t>
  </si>
  <si>
    <t>D2_UT_h_70,01/01/2034,29</t>
  </si>
  <si>
    <t>D2_UT_h_70,01/01/2035,27</t>
  </si>
  <si>
    <t>D2_UT_h_70,01/01/2036,26</t>
  </si>
  <si>
    <t>D2_UT_i_80,01/01/2017,15</t>
  </si>
  <si>
    <t>D2_UT_i_80,01/01/2018,16</t>
  </si>
  <si>
    <t>D2_UT_i_80,01/01/2019,16</t>
  </si>
  <si>
    <t>D2_UT_i_80,01/01/2020,16</t>
  </si>
  <si>
    <t>D2_UT_i_80,01/01/2021,17</t>
  </si>
  <si>
    <t>D2_UT_i_80,01/01/2022,17</t>
  </si>
  <si>
    <t>D2_UT_i_80,01/01/2023,17</t>
  </si>
  <si>
    <t>D2_UT_i_80,01/01/2024,18</t>
  </si>
  <si>
    <t>D2_UT_i_80,01/01/2025,18</t>
  </si>
  <si>
    <t>D2_UT_i_80,01/01/2026,19</t>
  </si>
  <si>
    <t>D2_UT_i_80,01/01/2027,19</t>
  </si>
  <si>
    <t>D2_UT_i_80,01/01/2028,20</t>
  </si>
  <si>
    <t>D2_UT_i_80,01/01/2029,20</t>
  </si>
  <si>
    <t>D2_UT_i_80,01/01/2030,20</t>
  </si>
  <si>
    <t>D2_UT_i_80,01/01/2031,20</t>
  </si>
  <si>
    <t>D2_UT_i_80,01/01/2032,19</t>
  </si>
  <si>
    <t>D2_UT_i_80,01/01/2033,19</t>
  </si>
  <si>
    <t>D2_UT_i_80,01/01/2034,18</t>
  </si>
  <si>
    <t>D2_UT_i_80,01/01/2035,17</t>
  </si>
  <si>
    <t>D2_UT_i_80,01/01/2036,16</t>
  </si>
  <si>
    <t>D2_UT_j_90,01/01/2017,23</t>
  </si>
  <si>
    <t>D2_UT_j_90,01/01/2018,24</t>
  </si>
  <si>
    <t>D2_UT_j_90,01/01/2019,24</t>
  </si>
  <si>
    <t>D2_UT_j_90,01/01/2020,25</t>
  </si>
  <si>
    <t>D2_UT_j_90,01/01/2021,25</t>
  </si>
  <si>
    <t>D2_UT_j_90,01/01/2022,24</t>
  </si>
  <si>
    <t>D2_UT_j_90,01/01/2023,22</t>
  </si>
  <si>
    <t>D2_UT_j_90,01/01/2024,20</t>
  </si>
  <si>
    <t>D2_UT_j_90,01/01/2025,19</t>
  </si>
  <si>
    <t>D2_UT_j_90,01/01/2026,19</t>
  </si>
  <si>
    <t>D2_UT_j_90,01/01/2027,18</t>
  </si>
  <si>
    <t>D2_UT_j_90,01/01/2028,18</t>
  </si>
  <si>
    <t>D2_UT_j_90,01/01/2029,18</t>
  </si>
  <si>
    <t>D2_UT_j_90,01/01/2030,18</t>
  </si>
  <si>
    <t>D2_UT_j_90,01/01/2031,18</t>
  </si>
  <si>
    <t>D2_UT_j_90,01/01/2032,17</t>
  </si>
  <si>
    <t>D2_UT_j_90,01/01/2033,17</t>
  </si>
  <si>
    <t>D2_UT_j_90,01/01/2034,17</t>
  </si>
  <si>
    <t>D2_UT_j_90,01/01/2035,16</t>
  </si>
  <si>
    <t>D2_UT_j_90,01/01/2036,16</t>
  </si>
  <si>
    <t>D2_UT_k_100,01/01/2017,17</t>
  </si>
  <si>
    <t>D2_UT_k_100,01/01/2018,18</t>
  </si>
  <si>
    <t>D2_UT_k_100,01/01/2019,19</t>
  </si>
  <si>
    <t>D2_UT_k_100,01/01/2020,20</t>
  </si>
  <si>
    <t>D2_UT_k_100,01/01/2021,21</t>
  </si>
  <si>
    <t>D2_UT_k_100,01/01/2022,20</t>
  </si>
  <si>
    <t>D2_UT_k_100,01/01/2023,19</t>
  </si>
  <si>
    <t>D2_UT_k_100,01/01/2024,18</t>
  </si>
  <si>
    <t>D2_UT_k_100,01/01/2025,17</t>
  </si>
  <si>
    <t>D2_UT_k_100,01/01/2026,16</t>
  </si>
  <si>
    <t>D2_UT_k_100,01/01/2027,15</t>
  </si>
  <si>
    <t>D2_UT_k_100,01/01/2028,14</t>
  </si>
  <si>
    <t>D2_UT_k_100,01/01/2029,13</t>
  </si>
  <si>
    <t>D2_UT_k_100,01/01/2030,13</t>
  </si>
  <si>
    <t>D2_UT_k_100,01/01/2031,12</t>
  </si>
  <si>
    <t>D2_UT_k_100,01/01/2032,11</t>
  </si>
  <si>
    <t>D2_UT_k_100,01/01/2033,9</t>
  </si>
  <si>
    <t>D2_UT_k_100,01/01/2034,9</t>
  </si>
  <si>
    <t>D2_UT_k_100,01/01/2035,8</t>
  </si>
  <si>
    <t>D2_UT_k_100,01/01/2036,8</t>
  </si>
  <si>
    <t>D2_UT_l_110,01/01/2017,15</t>
  </si>
  <si>
    <t>D2_UT_l_110,01/01/2018,16</t>
  </si>
  <si>
    <t>D2_UT_l_110,01/01/2019,17</t>
  </si>
  <si>
    <t>D2_UT_l_110,01/01/2020,19</t>
  </si>
  <si>
    <t>D2_UT_l_110,01/01/2021,20</t>
  </si>
  <si>
    <t>D2_UT_l_110,01/01/2022,21</t>
  </si>
  <si>
    <t>D2_UT_l_110,01/01/2023,21</t>
  </si>
  <si>
    <t>D2_UT_l_110,01/01/2024,21</t>
  </si>
  <si>
    <t>D2_UT_l_110,01/01/2025,20</t>
  </si>
  <si>
    <t>D2_UT_l_110,01/01/2026,17</t>
  </si>
  <si>
    <t>D2_UT_l_110,01/01/2027,15</t>
  </si>
  <si>
    <t>D2_UT_l_110,01/01/2028,12</t>
  </si>
  <si>
    <t>D2_UT_l_110,01/01/2029,9</t>
  </si>
  <si>
    <t>D2_UT_l_110,01/01/2030,7</t>
  </si>
  <si>
    <t>D2_UT_l_110,01/01/2031,6</t>
  </si>
  <si>
    <t>D2_UT_l_110,01/01/2032,5</t>
  </si>
  <si>
    <t>D2_UT_l_110,01/01/2033,5</t>
  </si>
  <si>
    <t>D2_UT_l_110,01/01/2034,4</t>
  </si>
  <si>
    <t>D2_UT_l_110,01/01/2035,4</t>
  </si>
  <si>
    <t>D2_UT_l_110,01/01/2036,4</t>
  </si>
  <si>
    <t>D2_UT_m_120,01/01/2017,52</t>
  </si>
  <si>
    <t>D2_UT_m_120,01/01/2018,54</t>
  </si>
  <si>
    <t>D2_UT_m_120,01/01/2019,57</t>
  </si>
  <si>
    <t>D2_UT_m_120,01/01/2020,59</t>
  </si>
  <si>
    <t>D2_UT_m_120,01/01/2021,61</t>
  </si>
  <si>
    <t>D2_UT_m_120,01/01/2022,59</t>
  </si>
  <si>
    <t>D2_UT_m_120,01/01/2023,53</t>
  </si>
  <si>
    <t>D2_UT_m_120,01/01/2024,48</t>
  </si>
  <si>
    <t>D2_UT_m_120,01/01/2025,42</t>
  </si>
  <si>
    <t>D2_UT_m_120,01/01/2026,36</t>
  </si>
  <si>
    <t>D2_UT_m_120,01/01/2027,30</t>
  </si>
  <si>
    <t>D2_UT_m_120,01/01/2028,25</t>
  </si>
  <si>
    <t>D2_UT_m_120,01/01/2029,21</t>
  </si>
  <si>
    <t>D2_UT_m_120,01/01/2030,18</t>
  </si>
  <si>
    <t>D2_UT_m_120,01/01/2031,15</t>
  </si>
  <si>
    <t>D2_UT_m_120,01/01/2032,13</t>
  </si>
  <si>
    <t>D2_UT_m_120,01/01/2033,9</t>
  </si>
  <si>
    <t>D2_UT_m_120,01/01/2034,9</t>
  </si>
  <si>
    <t>D2_UT_m_120,01/01/2035,8</t>
  </si>
  <si>
    <t>D2_UT_m_120,01/01/2036,8</t>
  </si>
  <si>
    <t>D2_UT_n_130,01/01/2017,14</t>
  </si>
  <si>
    <t>D2_UT_n_130,01/01/2018,16</t>
  </si>
  <si>
    <t>D2_UT_n_130,01/01/2019,17</t>
  </si>
  <si>
    <t>D2_UT_n_130,01/01/2020,18</t>
  </si>
  <si>
    <t>D2_UT_n_130,01/01/2021,19</t>
  </si>
  <si>
    <t>D2_UT_n_130,01/01/2022,19</t>
  </si>
  <si>
    <t>D2_UT_n_130,01/01/2023,18</t>
  </si>
  <si>
    <t>D2_UT_n_130,01/01/2024,18</t>
  </si>
  <si>
    <t>D2_UT_n_130,01/01/2025,18</t>
  </si>
  <si>
    <t>D2_UT_n_130,01/01/2026,18</t>
  </si>
  <si>
    <t>D2_UT_n_130,01/01/2027,19</t>
  </si>
  <si>
    <t>D2_UT_n_130,01/01/2028,19</t>
  </si>
  <si>
    <t>D2_UT_n_130,01/01/2029,20</t>
  </si>
  <si>
    <t>D2_UT_n_130,01/01/2030,21</t>
  </si>
  <si>
    <t>D2_UT_n_130,01/01/2031,21</t>
  </si>
  <si>
    <t>D2_UT_n_130,01/01/2032,21</t>
  </si>
  <si>
    <t>D2_UT_n_130,01/01/2033,21</t>
  </si>
  <si>
    <t>D2_UT_n_130,01/01/2034,21</t>
  </si>
  <si>
    <t>D2_UT_n_130,01/01/2035,21</t>
  </si>
  <si>
    <t>D2_UT_n_130,01/01/2036,22</t>
  </si>
  <si>
    <t>D2_UT_o_140,01/01/2017,19</t>
  </si>
  <si>
    <t>D2_UT_o_140,01/01/2018,20</t>
  </si>
  <si>
    <t>D2_UT_o_140,01/01/2019,22</t>
  </si>
  <si>
    <t>D2_UT_o_140,01/01/2020,23</t>
  </si>
  <si>
    <t>D2_UT_o_140,01/01/2021,23</t>
  </si>
  <si>
    <t>D2_UT_o_140,01/01/2022,23</t>
  </si>
  <si>
    <t>D2_UT_o_140,01/01/2023,21</t>
  </si>
  <si>
    <t>D2_UT_o_140,01/01/2024,20</t>
  </si>
  <si>
    <t>D2_UT_o_140,01/01/2025,18</t>
  </si>
  <si>
    <t>D2_UT_o_140,01/01/2026,16</t>
  </si>
  <si>
    <t>D2_UT_o_140,01/01/2027,15</t>
  </si>
  <si>
    <t>D2_UT_o_140,01/01/2028,14</t>
  </si>
  <si>
    <t>D2_UT_o_140,01/01/2029,12</t>
  </si>
  <si>
    <t>D2_UT_o_140,01/01/2030,13</t>
  </si>
  <si>
    <t>D2_UT_o_140,01/01/2031,12</t>
  </si>
  <si>
    <t>D2_UT_o_140,01/01/2032,12</t>
  </si>
  <si>
    <t>D2_UT_o_140,01/01/2033,11</t>
  </si>
  <si>
    <t>D2_UT_o_140,01/01/2034,9</t>
  </si>
  <si>
    <t>D2_UT_o_140,01/01/2035,8</t>
  </si>
  <si>
    <t>D2_UT_o_140,01/01/2036,7</t>
  </si>
  <si>
    <t>D2_UT_p_150,01/01/2017,11</t>
  </si>
  <si>
    <t>D2_UT_p_150,01/01/2018,14</t>
  </si>
  <si>
    <t>D2_UT_p_150,01/01/2019,16</t>
  </si>
  <si>
    <t>D2_UT_p_150,01/01/2020,19</t>
  </si>
  <si>
    <t>D2_UT_p_150,01/01/2021,21</t>
  </si>
  <si>
    <t>D2_UT_p_150,01/01/2022,23</t>
  </si>
  <si>
    <t>D2_UT_p_150,01/01/2023,23</t>
  </si>
  <si>
    <t>D2_UT_p_150,01/01/2024,24</t>
  </si>
  <si>
    <t>D2_UT_p_150,01/01/2025,24</t>
  </si>
  <si>
    <t>D2_UT_p_150,01/01/2026,25</t>
  </si>
  <si>
    <t>D2_UT_p_150,01/01/2027,26</t>
  </si>
  <si>
    <t>D2_UT_p_150,01/01/2028,26</t>
  </si>
  <si>
    <t>D2_UT_p_150,01/01/2029,27</t>
  </si>
  <si>
    <t>D2_UT_p_150,01/01/2030,25</t>
  </si>
  <si>
    <t>D2_UT_p_150,01/01/2031,23</t>
  </si>
  <si>
    <t>D2_UT_p_150,01/01/2032,20</t>
  </si>
  <si>
    <t>D2_UT_p_150,01/01/2033,24</t>
  </si>
  <si>
    <t>D2_UT_p_150,01/01/2034,20</t>
  </si>
  <si>
    <t>D2_UT_p_150,01/01/2035,17</t>
  </si>
  <si>
    <t>D2_UT_p_150,01/01/2036,15</t>
  </si>
  <si>
    <t>D2_UT_q_160,01/01/2017,9</t>
  </si>
  <si>
    <t>D2_UT_q_160,01/01/2018,9</t>
  </si>
  <si>
    <t>D2_UT_q_160,01/01/2019,9</t>
  </si>
  <si>
    <t>D2_UT_q_160,01/01/2020,10</t>
  </si>
  <si>
    <t>D2_UT_q_160,01/01/2021,10</t>
  </si>
  <si>
    <t>D2_UT_q_160,01/01/2022,10</t>
  </si>
  <si>
    <t>D2_UT_q_160,01/01/2023,9</t>
  </si>
  <si>
    <t>D2_UT_q_160,01/01/2024,9</t>
  </si>
  <si>
    <t>D2_UT_q_160,01/01/2025,10</t>
  </si>
  <si>
    <t>D2_UT_q_160,01/01/2026,10</t>
  </si>
  <si>
    <t>D2_UT_q_160,01/01/2027,11</t>
  </si>
  <si>
    <t>D2_UT_q_160,01/01/2028,11</t>
  </si>
  <si>
    <t>D2_UT_q_160,01/01/2029,12</t>
  </si>
  <si>
    <t>D2_UT_q_160,01/01/2030,13</t>
  </si>
  <si>
    <t>D2_UT_q_160,01/01/2031,13</t>
  </si>
  <si>
    <t>D2_UT_q_160,01/01/2032,14</t>
  </si>
  <si>
    <t>D2_UT_q_160,01/01/2033,15</t>
  </si>
  <si>
    <t>D2_UT_q_160,01/01/2034,15</t>
  </si>
  <si>
    <t>D2_UT_q_160,01/01/2035,16</t>
  </si>
  <si>
    <t>D2_UT_q_160,01/01/2036,16</t>
  </si>
  <si>
    <t>D2_UT_r_170,01/01/2017,4</t>
  </si>
  <si>
    <t>D2_UT_r_170,01/01/2018,5</t>
  </si>
  <si>
    <t>D2_UT_r_170,01/01/2019,5</t>
  </si>
  <si>
    <t>D2_UT_r_170,01/01/2020,5</t>
  </si>
  <si>
    <t>D2_UT_r_170,01/01/2021,6</t>
  </si>
  <si>
    <t>D2_UT_r_170,01/01/2022,6</t>
  </si>
  <si>
    <t>D2_UT_r_170,01/01/2023,5</t>
  </si>
  <si>
    <t>D2_UT_r_170,01/01/2024,5</t>
  </si>
  <si>
    <t>D2_UT_r_170,01/01/2025,5</t>
  </si>
  <si>
    <t>D2_UT_r_170,01/01/2026,5</t>
  </si>
  <si>
    <t>D2_UT_r_170,01/01/2027,5</t>
  </si>
  <si>
    <t>D2_UT_r_170,01/01/2028,5</t>
  </si>
  <si>
    <t>D2_UT_r_170,01/01/2029,5</t>
  </si>
  <si>
    <t>D2_UT_r_170,01/01/2030,5</t>
  </si>
  <si>
    <t>D2_UT_r_170,01/01/2031,5</t>
  </si>
  <si>
    <t>D2_UT_r_170,01/01/2032,4</t>
  </si>
  <si>
    <t>D2_UT_r_170,01/01/2033,4</t>
  </si>
  <si>
    <t>D2_UT_r_170,01/01/2034,3</t>
  </si>
  <si>
    <t>D2_UT_r_170,01/01/2035,3</t>
  </si>
  <si>
    <t>D2_UT_r_170,01/01/2036,3</t>
  </si>
  <si>
    <t>D2_UT_s_180,01/01/2017,2</t>
  </si>
  <si>
    <t>D2_UT_s_180,01/01/2018,2</t>
  </si>
  <si>
    <t>D2_UT_s_180,01/01/2019,2</t>
  </si>
  <si>
    <t>D2_UT_s_180,01/01/2020,2</t>
  </si>
  <si>
    <t>D2_UT_s_180,01/01/2021,3</t>
  </si>
  <si>
    <t>D2_UT_s_180,01/01/2022,3</t>
  </si>
  <si>
    <t>D2_UT_s_180,01/01/2023,4</t>
  </si>
  <si>
    <t>D2_UT_s_180,01/01/2024,5</t>
  </si>
  <si>
    <t>D2_UT_s_180,01/01/2025,5</t>
  </si>
  <si>
    <t>D2_UT_s_180,01/01/2026,6</t>
  </si>
  <si>
    <t>D2_UT_s_180,01/01/2027,8</t>
  </si>
  <si>
    <t>D2_UT_s_180,01/01/2028,9</t>
  </si>
  <si>
    <t>D2_UT_s_180,01/01/2029,10</t>
  </si>
  <si>
    <t>D2_UT_s_180,01/01/2030,12</t>
  </si>
  <si>
    <t>D2_UT_s_180,01/01/2031,13</t>
  </si>
  <si>
    <t>D2_UT_s_180,01/01/2032,14</t>
  </si>
  <si>
    <t>D2_UT_s_180,01/01/2033,14</t>
  </si>
  <si>
    <t>D2_UT_s_180,01/01/2034,15</t>
  </si>
  <si>
    <t>D2_UT_s_180,01/01/2035,15</t>
  </si>
  <si>
    <t>D2_UT_s_180,01/01/2036,15</t>
  </si>
  <si>
    <t>D2_UT_t_190,01/01/2017,17</t>
  </si>
  <si>
    <t>D2_UT_t_190,01/01/2018,7</t>
  </si>
  <si>
    <t>D2_UT_t_190,01/01/2019,0</t>
  </si>
  <si>
    <t>D2_UT_t_190,01/01/2020,0</t>
  </si>
  <si>
    <t>D2_UT_t_190,01/01/2021,0</t>
  </si>
  <si>
    <t>D2_UT_t_190,01/01/2022,1</t>
  </si>
  <si>
    <t>D2_UT_t_190,01/01/2023,1</t>
  </si>
  <si>
    <t>D2_UT_t_190,01/01/2024,1</t>
  </si>
  <si>
    <t>D2_UT_t_190,01/01/2025,1</t>
  </si>
  <si>
    <t>D2_UT_t_190,01/01/2026,1</t>
  </si>
  <si>
    <t>D2_UT_t_190,01/01/2027,1</t>
  </si>
  <si>
    <t>D2_UT_t_190,01/01/2028,1</t>
  </si>
  <si>
    <t>D2_UT_t_190,01/01/2029,1</t>
  </si>
  <si>
    <t>D2_UT_t_190,01/01/2030,1</t>
  </si>
  <si>
    <t>D2_UT_t_190,01/01/2031,1</t>
  </si>
  <si>
    <t>D2_UT_t_190,01/01/2032,1</t>
  </si>
  <si>
    <t>D2_UT_t_190,01/01/2033,1</t>
  </si>
  <si>
    <t>D2_UT_t_190,01/01/2034,1</t>
  </si>
  <si>
    <t>D2_UT_t_190,01/01/2035,1</t>
  </si>
  <si>
    <t>D2_UT_t_190,01/01/2036,1</t>
  </si>
  <si>
    <t>D2_UT_u_200,01/01/2017,18</t>
  </si>
  <si>
    <t>D2_UT_u_200,01/01/2018,15</t>
  </si>
  <si>
    <t>D2_UT_u_200,01/01/2019,12</t>
  </si>
  <si>
    <t>D2_UT_u_200,01/01/2020,13</t>
  </si>
  <si>
    <t>D2_UT_u_200,01/01/2021,14</t>
  </si>
  <si>
    <t>D2_UT_u_200,01/01/2022,15</t>
  </si>
  <si>
    <t>D2_UT_u_200,01/01/2023,15</t>
  </si>
  <si>
    <t>D2_UT_u_200,01/01/2024,15</t>
  </si>
  <si>
    <t>D2_UT_u_200,01/01/2025,15</t>
  </si>
  <si>
    <t>D2_UT_u_200,01/01/2026,16</t>
  </si>
  <si>
    <t>D2_UT_u_200,01/01/2027,16</t>
  </si>
  <si>
    <t>D2_UT_u_200,01/01/2028,17</t>
  </si>
  <si>
    <t>D2_UT_u_200,01/01/2029,18</t>
  </si>
  <si>
    <t>D2_UT_u_200,01/01/2030,18</t>
  </si>
  <si>
    <t>D2_UT_u_200,01/01/2031,17</t>
  </si>
  <si>
    <t>D2_UT_u_200,01/01/2032,16</t>
  </si>
  <si>
    <t>D2_UT_u_200,01/01/2033,13</t>
  </si>
  <si>
    <t>D2_UT_u_200,01/01/2034,11</t>
  </si>
  <si>
    <t>D2_UT_u_200,01/01/2035,9</t>
  </si>
  <si>
    <t>D2_UT_u_200,01/01/2036,8</t>
  </si>
  <si>
    <t>D2_UT_v_250,01/01/2017,13</t>
  </si>
  <si>
    <t>D2_UT_v_250,01/01/2018,13</t>
  </si>
  <si>
    <t>D2_UT_v_250,01/01/2019,13</t>
  </si>
  <si>
    <t>D2_UT_v_250,01/01/2020,13</t>
  </si>
  <si>
    <t>D2_UT_v_250,01/01/2021,13</t>
  </si>
  <si>
    <t>D2_UT_v_250,01/01/2022,13</t>
  </si>
  <si>
    <t>D2_UT_v_250,01/01/2023,12</t>
  </si>
  <si>
    <t>D2_UT_v_250,01/01/2024,12</t>
  </si>
  <si>
    <t>D2_UT_v_250,01/01/2025,11</t>
  </si>
  <si>
    <t>D2_UT_v_250,01/01/2026,11</t>
  </si>
  <si>
    <t>D2_UT_v_250,01/01/2027,10</t>
  </si>
  <si>
    <t>D2_UT_v_250,01/01/2028,10</t>
  </si>
  <si>
    <t>D2_UT_v_250,01/01/2029,9</t>
  </si>
  <si>
    <t>D2_UT_v_250,01/01/2030,8</t>
  </si>
  <si>
    <t>D2_UT_v_250,01/01/2031,8</t>
  </si>
  <si>
    <t>D2_UT_v_250,01/01/2032,7</t>
  </si>
  <si>
    <t>D2_UT_v_250,01/01/2033,5</t>
  </si>
  <si>
    <t>D2_UT_v_250,01/01/2034,4</t>
  </si>
  <si>
    <t>D2_UT_v_250,01/01/2035,3</t>
  </si>
  <si>
    <t>D2_UT_v_250,01/01/2036,2</t>
  </si>
  <si>
    <t>D2_UT_w_300,01/01/2017,57</t>
  </si>
  <si>
    <t>D2_UT_w_300,01/01/2018,59</t>
  </si>
  <si>
    <t>D2_UT_w_300,01/01/2019,62</t>
  </si>
  <si>
    <t>D2_UT_w_300,01/01/2020,66</t>
  </si>
  <si>
    <t>D2_UT_w_300,01/01/2021,70</t>
  </si>
  <si>
    <t>D2_UT_w_300,01/01/2022,73</t>
  </si>
  <si>
    <t>D2_UT_w_300,01/01/2023,76</t>
  </si>
  <si>
    <t>D2_UT_w_300,01/01/2024,79</t>
  </si>
  <si>
    <t>D2_UT_w_300,01/01/2025,83</t>
  </si>
  <si>
    <t>D2_UT_w_300,01/01/2026,87</t>
  </si>
  <si>
    <t>D2_UT_w_300,01/01/2027,89</t>
  </si>
  <si>
    <t>D2_UT_w_300,01/01/2028,90</t>
  </si>
  <si>
    <t>D2_UT_w_300,01/01/2029,92</t>
  </si>
  <si>
    <t>D2_UT_w_300,01/01/2030,91</t>
  </si>
  <si>
    <t>D2_UT_w_300,01/01/2031,89</t>
  </si>
  <si>
    <t>D2_UT_w_300,01/01/2032,85</t>
  </si>
  <si>
    <t>D2_UT_w_300,01/01/2033,80</t>
  </si>
  <si>
    <t>D2_UT_w_300,01/01/2034,75</t>
  </si>
  <si>
    <t>D2_UT_w_300,01/01/2035,72</t>
  </si>
  <si>
    <t>D2_UT_w_300,01/01/2036,69</t>
  </si>
  <si>
    <t>D2_UT_x_400,01/01/2017,24</t>
  </si>
  <si>
    <t>D2_UT_x_400,01/01/2018,29</t>
  </si>
  <si>
    <t>D2_UT_x_400,01/01/2019,36</t>
  </si>
  <si>
    <t>D2_UT_x_400,01/01/2020,44</t>
  </si>
  <si>
    <t>D2_UT_x_400,01/01/2021,53</t>
  </si>
  <si>
    <t>D2_UT_x_400,01/01/2022,62</t>
  </si>
  <si>
    <t>D2_UT_x_400,01/01/2023,72</t>
  </si>
  <si>
    <t>D2_UT_x_400,01/01/2024,82</t>
  </si>
  <si>
    <t>D2_UT_x_400,01/01/2025,91</t>
  </si>
  <si>
    <t>D2_UT_x_400,01/01/2026,99</t>
  </si>
  <si>
    <t>D2_UT_x_400,01/01/2027,105</t>
  </si>
  <si>
    <t>D2_UT_x_400,01/01/2028,108</t>
  </si>
  <si>
    <t>D2_UT_x_400,01/01/2029,110</t>
  </si>
  <si>
    <t>D2_UT_x_400,01/01/2030,109</t>
  </si>
  <si>
    <t>D2_UT_x_400,01/01/2031,106</t>
  </si>
  <si>
    <t>D2_UT_x_400,01/01/2032,99</t>
  </si>
  <si>
    <t>D2_UT_x_400,01/01/2033,90</t>
  </si>
  <si>
    <t>D2_UT_x_400,01/01/2034,81</t>
  </si>
  <si>
    <t>D2_UT_x_400,01/01/2035,71</t>
  </si>
  <si>
    <t>D2_UT_x_400,01/01/2036,62</t>
  </si>
  <si>
    <t>D2_UT_y_500,01/01/2017,15</t>
  </si>
  <si>
    <t>D2_UT_y_500,01/01/2018,16</t>
  </si>
  <si>
    <t>D2_UT_y_500,01/01/2019,18</t>
  </si>
  <si>
    <t>D2_UT_y_500,01/01/2020,20</t>
  </si>
  <si>
    <t>D2_UT_y_500,01/01/2021,22</t>
  </si>
  <si>
    <t>D2_UT_y_500,01/01/2022,23</t>
  </si>
  <si>
    <t>D2_UT_y_500,01/01/2023,22</t>
  </si>
  <si>
    <t>D2_UT_y_500,01/01/2024,22</t>
  </si>
  <si>
    <t>D2_UT_y_500,01/01/2025,21</t>
  </si>
  <si>
    <t>D2_UT_y_500,01/01/2026,20</t>
  </si>
  <si>
    <t>D2_UT_y_500,01/01/2027,19</t>
  </si>
  <si>
    <t>D2_UT_y_500,01/01/2028,17</t>
  </si>
  <si>
    <t>D2_UT_y_500,01/01/2029,15</t>
  </si>
  <si>
    <t>D2_UT_y_500,01/01/2030,14</t>
  </si>
  <si>
    <t>D2_UT_y_500,01/01/2031,12</t>
  </si>
  <si>
    <t>D2_UT_y_500,01/01/2032,11</t>
  </si>
  <si>
    <t>D2_UT_y_500,01/01/2033,8</t>
  </si>
  <si>
    <t>D2_UT_y_500,01/01/2034,7</t>
  </si>
  <si>
    <t>D2_UT_y_500,01/01/2035,6</t>
  </si>
  <si>
    <t>D2_UT_y_500,01/01/2036,5</t>
  </si>
  <si>
    <t>D2_UT_z_750,01/01/2017,7</t>
  </si>
  <si>
    <t>D2_UT_z_750,01/01/2018,9</t>
  </si>
  <si>
    <t>D2_UT_z_750,01/01/2019,10</t>
  </si>
  <si>
    <t>D2_UT_z_750,01/01/2020,11</t>
  </si>
  <si>
    <t>D2_UT_z_750,01/01/2021,10</t>
  </si>
  <si>
    <t>D2_UT_z_750,01/01/2022,10</t>
  </si>
  <si>
    <t>D2_UT_z_750,01/01/2023,9</t>
  </si>
  <si>
    <t>D2_UT_z_750,01/01/2024,9</t>
  </si>
  <si>
    <t>D2_UT_z_750,01/01/2025,8</t>
  </si>
  <si>
    <t>D2_UT_z_750,01/01/2026,8</t>
  </si>
  <si>
    <t>D2_UT_z_750,01/01/2027,7</t>
  </si>
  <si>
    <t>D2_UT_z_750,01/01/2028,7</t>
  </si>
  <si>
    <t>D2_UT_z_750,01/01/2029,6</t>
  </si>
  <si>
    <t>D2_UT_z_750,01/01/2030,6</t>
  </si>
  <si>
    <t>D2_UT_z_750,01/01/2031,5</t>
  </si>
  <si>
    <t>D2_UT_z_750,01/01/2032,4</t>
  </si>
  <si>
    <t>D2_UT_z_750,01/01/2033,4</t>
  </si>
  <si>
    <t>D2_UT_z_750,01/01/2034,3</t>
  </si>
  <si>
    <t>D2_UT_z_750,01/01/2035,3</t>
  </si>
  <si>
    <t>D2_UT_z_750,01/01/2036,2</t>
  </si>
  <si>
    <t>D2_UT_z_9999,01/01/2017,20</t>
  </si>
  <si>
    <t>D2_UT_z_9999,01/01/2018,20</t>
  </si>
  <si>
    <t>D2_UT_z_9999,01/01/2019,20</t>
  </si>
  <si>
    <t>D2_UT_z_9999,01/01/2020,20</t>
  </si>
  <si>
    <t>D2_UT_z_9999,01/01/2021,19</t>
  </si>
  <si>
    <t>D2_UT_z_9999,01/01/2022,17</t>
  </si>
  <si>
    <t>D2_UT_z_9999,01/01/2023,14</t>
  </si>
  <si>
    <t>D2_UT_z_9999,01/01/2024,10</t>
  </si>
  <si>
    <t>D2_UT_z_9999,01/01/2025,8</t>
  </si>
  <si>
    <t>D2_UT_z_9999,01/01/2026,7</t>
  </si>
  <si>
    <t>D2_UT_z_9999,01/01/2027,6</t>
  </si>
  <si>
    <t>D2_UT_z_9999,01/01/2028,5</t>
  </si>
  <si>
    <t>D2_UT_z_9999,01/01/2029,5</t>
  </si>
  <si>
    <t>D2_UT_z_9999,01/01/2030,4</t>
  </si>
  <si>
    <t>D2_UT_z_9999,01/01/2031,4</t>
  </si>
  <si>
    <t>D2_UT_z_9999,01/01/2032,3</t>
  </si>
  <si>
    <t>D2_UT_z_9999,01/01/2033,2</t>
  </si>
  <si>
    <t>D2_UT_z_9999,01/01/2034,2</t>
  </si>
  <si>
    <t>D2_UT_z_9999,01/01/2035,2</t>
  </si>
  <si>
    <t>D2_UT_z_9999,01/01/2036,2</t>
  </si>
  <si>
    <t>D2_WW_a_00,01/01/2017,60</t>
  </si>
  <si>
    <t>D2_WW_a_00,01/01/2018,69</t>
  </si>
  <si>
    <t>D2_WW_a_00,01/01/2019,64</t>
  </si>
  <si>
    <t>D2_WW_a_00,01/01/2020,54</t>
  </si>
  <si>
    <t>D2_WW_a_00,01/01/2021,54</t>
  </si>
  <si>
    <t>D2_WW_a_00,01/01/2022,46</t>
  </si>
  <si>
    <t>D2_WW_a_00,01/01/2023,43</t>
  </si>
  <si>
    <t>D2_WW_a_00,01/01/2024,41</t>
  </si>
  <si>
    <t>D2_WW_a_00,01/01/2025,38</t>
  </si>
  <si>
    <t>D2_WW_a_00,01/01/2026,35</t>
  </si>
  <si>
    <t>D2_WW_a_00,01/01/2027,32</t>
  </si>
  <si>
    <t>D2_WW_a_00,01/01/2028,29</t>
  </si>
  <si>
    <t>D2_WW_a_00,01/01/2029,29</t>
  </si>
  <si>
    <t>D2_WW_a_00,01/01/2030,26</t>
  </si>
  <si>
    <t>D2_WW_a_00,01/01/2031,25</t>
  </si>
  <si>
    <t>D2_WW_a_00,01/01/2032,15</t>
  </si>
  <si>
    <t>D2_WW_a_00,01/01/2033,9</t>
  </si>
  <si>
    <t>D2_WW_a_00,01/01/2034,7</t>
  </si>
  <si>
    <t>D2_WW_a_00,01/01/2035,6</t>
  </si>
  <si>
    <t>D2_WW_a_00,01/01/2036,5</t>
  </si>
  <si>
    <t>D2_WW_b_10,01/01/2017,32</t>
  </si>
  <si>
    <t>D2_WW_b_10,01/01/2018,35</t>
  </si>
  <si>
    <t>D2_WW_b_10,01/01/2019,37</t>
  </si>
  <si>
    <t>D2_WW_b_10,01/01/2020,41</t>
  </si>
  <si>
    <t>D2_WW_b_10,01/01/2021,42</t>
  </si>
  <si>
    <t>D2_WW_b_10,01/01/2022,43</t>
  </si>
  <si>
    <t>D2_WW_b_10,01/01/2023,42</t>
  </si>
  <si>
    <t>D2_WW_b_10,01/01/2024,40</t>
  </si>
  <si>
    <t>D2_WW_b_10,01/01/2025,38</t>
  </si>
  <si>
    <t>D2_WW_b_10,01/01/2026,35</t>
  </si>
  <si>
    <t>D2_WW_b_10,01/01/2027,31</t>
  </si>
  <si>
    <t>D2_WW_b_10,01/01/2028,27</t>
  </si>
  <si>
    <t>D2_WW_b_10,01/01/2029,25</t>
  </si>
  <si>
    <t>D2_WW_b_10,01/01/2030,23</t>
  </si>
  <si>
    <t>D2_WW_b_10,01/01/2031,22</t>
  </si>
  <si>
    <t>D2_WW_b_10,01/01/2032,18</t>
  </si>
  <si>
    <t>D2_WW_b_10,01/01/2033,16</t>
  </si>
  <si>
    <t>D2_WW_b_10,01/01/2034,15</t>
  </si>
  <si>
    <t>D2_WW_b_10,01/01/2035,14</t>
  </si>
  <si>
    <t>D2_WW_b_10,01/01/2036,14</t>
  </si>
  <si>
    <t>D2_WW_c_20,01/01/2017,35</t>
  </si>
  <si>
    <t>D2_WW_c_20,01/01/2018,39</t>
  </si>
  <si>
    <t>D2_WW_c_20,01/01/2019,41</t>
  </si>
  <si>
    <t>D2_WW_c_20,01/01/2020,45</t>
  </si>
  <si>
    <t>D2_WW_c_20,01/01/2021,46</t>
  </si>
  <si>
    <t>D2_WW_c_20,01/01/2022,44</t>
  </si>
  <si>
    <t>D2_WW_c_20,01/01/2023,40</t>
  </si>
  <si>
    <t>D2_WW_c_20,01/01/2024,38</t>
  </si>
  <si>
    <t>D2_WW_c_20,01/01/2025,34</t>
  </si>
  <si>
    <t>D2_WW_c_20,01/01/2026,32</t>
  </si>
  <si>
    <t>D2_WW_c_20,01/01/2027,29</t>
  </si>
  <si>
    <t>D2_WW_c_20,01/01/2028,28</t>
  </si>
  <si>
    <t>D2_WW_c_20,01/01/2029,26</t>
  </si>
  <si>
    <t>D2_WW_c_20,01/01/2030,25</t>
  </si>
  <si>
    <t>D2_WW_c_20,01/01/2031,24</t>
  </si>
  <si>
    <t>D2_WW_c_20,01/01/2032,18</t>
  </si>
  <si>
    <t>D2_WW_c_20,01/01/2033,14</t>
  </si>
  <si>
    <t>D2_WW_c_20,01/01/2034,8</t>
  </si>
  <si>
    <t>D2_WW_c_20,01/01/2035,6</t>
  </si>
  <si>
    <t>D2_WW_c_20,01/01/2036,5</t>
  </si>
  <si>
    <t>D2_WW_d_30,01/01/2017,16</t>
  </si>
  <si>
    <t>D2_WW_d_30,01/01/2018,21</t>
  </si>
  <si>
    <t>D2_WW_d_30,01/01/2019,24</t>
  </si>
  <si>
    <t>D2_WW_d_30,01/01/2020,25</t>
  </si>
  <si>
    <t>D2_WW_d_30,01/01/2021,26</t>
  </si>
  <si>
    <t>D2_WW_d_30,01/01/2022,26</t>
  </si>
  <si>
    <t>D2_WW_d_30,01/01/2023,25</t>
  </si>
  <si>
    <t>D2_WW_d_30,01/01/2024,25</t>
  </si>
  <si>
    <t>D2_WW_d_30,01/01/2025,24</t>
  </si>
  <si>
    <t>D2_WW_d_30,01/01/2026,22</t>
  </si>
  <si>
    <t>D2_WW_d_30,01/01/2027,19</t>
  </si>
  <si>
    <t>D2_WW_d_30,01/01/2028,18</t>
  </si>
  <si>
    <t>D2_WW_d_30,01/01/2029,17</t>
  </si>
  <si>
    <t>D2_WW_d_30,01/01/2030,15</t>
  </si>
  <si>
    <t>D2_WW_d_30,01/01/2031,15</t>
  </si>
  <si>
    <t>D2_WW_d_30,01/01/2032,9</t>
  </si>
  <si>
    <t>D2_WW_d_30,01/01/2033,7</t>
  </si>
  <si>
    <t>D2_WW_d_30,01/01/2034,5</t>
  </si>
  <si>
    <t>D2_WW_d_30,01/01/2035,4</t>
  </si>
  <si>
    <t>D2_WW_d_30,01/01/2036,4</t>
  </si>
  <si>
    <t>D2_WW_e_40,01/01/2017,44</t>
  </si>
  <si>
    <t>D2_WW_e_40,01/01/2018,45</t>
  </si>
  <si>
    <t>D2_WW_e_40,01/01/2019,45</t>
  </si>
  <si>
    <t>D2_WW_e_40,01/01/2020,47</t>
  </si>
  <si>
    <t>D2_WW_e_40,01/01/2021,48</t>
  </si>
  <si>
    <t>D2_WW_e_40,01/01/2022,44</t>
  </si>
  <si>
    <t>D2_WW_e_40,01/01/2023,38</t>
  </si>
  <si>
    <t>D2_WW_e_40,01/01/2024,34</t>
  </si>
  <si>
    <t>D2_WW_e_40,01/01/2025,29</t>
  </si>
  <si>
    <t>D2_WW_e_40,01/01/2026,25</t>
  </si>
  <si>
    <t>D2_WW_e_40,01/01/2027,22</t>
  </si>
  <si>
    <t>D2_WW_e_40,01/01/2028,18</t>
  </si>
  <si>
    <t>D2_WW_e_40,01/01/2029,16</t>
  </si>
  <si>
    <t>D2_WW_e_40,01/01/2030,16</t>
  </si>
  <si>
    <t>D2_WW_e_40,01/01/2031,15</t>
  </si>
  <si>
    <t>D2_WW_e_40,01/01/2032,13</t>
  </si>
  <si>
    <t>D2_WW_e_40,01/01/2033,10</t>
  </si>
  <si>
    <t>D2_WW_e_40,01/01/2034,6</t>
  </si>
  <si>
    <t>D2_WW_e_40,01/01/2035,3</t>
  </si>
  <si>
    <t>D2_WW_e_40,01/01/2036,3</t>
  </si>
  <si>
    <t>D2_WW_f_50,01/01/2017,39</t>
  </si>
  <si>
    <t>D2_WW_f_50,01/01/2018,47</t>
  </si>
  <si>
    <t>D2_WW_f_50,01/01/2019,52</t>
  </si>
  <si>
    <t>D2_WW_f_50,01/01/2020,42</t>
  </si>
  <si>
    <t>D2_WW_f_50,01/01/2021,43</t>
  </si>
  <si>
    <t>D2_WW_f_50,01/01/2022,42</t>
  </si>
  <si>
    <t>D2_WW_f_50,01/01/2023,38</t>
  </si>
  <si>
    <t>D2_WW_f_50,01/01/2024,37</t>
  </si>
  <si>
    <t>D2_WW_f_50,01/01/2025,35</t>
  </si>
  <si>
    <t>D2_WW_f_50,01/01/2026,31</t>
  </si>
  <si>
    <t>D2_WW_f_50,01/01/2027,28</t>
  </si>
  <si>
    <t>D2_WW_f_50,01/01/2028,25</t>
  </si>
  <si>
    <t>D2_WW_f_50,01/01/2029,23</t>
  </si>
  <si>
    <t>D2_WW_f_50,01/01/2030,21</t>
  </si>
  <si>
    <t>D2_WW_f_50,01/01/2031,20</t>
  </si>
  <si>
    <t>D2_WW_f_50,01/01/2032,18</t>
  </si>
  <si>
    <t>D2_WW_f_50,01/01/2033,16</t>
  </si>
  <si>
    <t>D2_WW_f_50,01/01/2034,11</t>
  </si>
  <si>
    <t>D2_WW_f_50,01/01/2035,8</t>
  </si>
  <si>
    <t>D2_WW_f_50,01/01/2036,8</t>
  </si>
  <si>
    <t>D2_WW_g_60,01/01/2017,35</t>
  </si>
  <si>
    <t>D2_WW_g_60,01/01/2018,40</t>
  </si>
  <si>
    <t>D2_WW_g_60,01/01/2019,46</t>
  </si>
  <si>
    <t>D2_WW_g_60,01/01/2020,47</t>
  </si>
  <si>
    <t>D2_WW_g_60,01/01/2021,51</t>
  </si>
  <si>
    <t>D2_WW_g_60,01/01/2022,55</t>
  </si>
  <si>
    <t>D2_WW_g_60,01/01/2023,57</t>
  </si>
  <si>
    <t>D2_WW_g_60,01/01/2024,56</t>
  </si>
  <si>
    <t>D2_WW_g_60,01/01/2025,53</t>
  </si>
  <si>
    <t>D2_WW_g_60,01/01/2026,46</t>
  </si>
  <si>
    <t>D2_WW_g_60,01/01/2027,37</t>
  </si>
  <si>
    <t>D2_WW_g_60,01/01/2028,28</t>
  </si>
  <si>
    <t>D2_WW_g_60,01/01/2029,20</t>
  </si>
  <si>
    <t>D2_WW_g_60,01/01/2030,14</t>
  </si>
  <si>
    <t>D2_WW_g_60,01/01/2031,10</t>
  </si>
  <si>
    <t>D2_WW_g_60,01/01/2032,8</t>
  </si>
  <si>
    <t>D2_WW_g_60,01/01/2033,6</t>
  </si>
  <si>
    <t>D2_WW_g_60,01/01/2034,5</t>
  </si>
  <si>
    <t>D2_WW_g_60,01/01/2035,5</t>
  </si>
  <si>
    <t>D2_WW_g_60,01/01/2036,5</t>
  </si>
  <si>
    <t>D2_WW_h_70,01/01/2017,14</t>
  </si>
  <si>
    <t>D2_WW_h_70,01/01/2018,16</t>
  </si>
  <si>
    <t>D2_WW_h_70,01/01/2019,19</t>
  </si>
  <si>
    <t>D2_WW_h_70,01/01/2020,20</t>
  </si>
  <si>
    <t>D2_WW_h_70,01/01/2021,22</t>
  </si>
  <si>
    <t>D2_WW_h_70,01/01/2022,25</t>
  </si>
  <si>
    <t>D2_WW_h_70,01/01/2023,27</t>
  </si>
  <si>
    <t>D2_WW_h_70,01/01/2024,28</t>
  </si>
  <si>
    <t>D2_WW_h_70,01/01/2025,27</t>
  </si>
  <si>
    <t>D2_WW_h_70,01/01/2026,25</t>
  </si>
  <si>
    <t>D2_WW_h_70,01/01/2027,23</t>
  </si>
  <si>
    <t>D2_WW_h_70,01/01/2028,20</t>
  </si>
  <si>
    <t>D2_WW_h_70,01/01/2029,17</t>
  </si>
  <si>
    <t>D2_WW_h_70,01/01/2030,15</t>
  </si>
  <si>
    <t>D2_WW_h_70,01/01/2031,14</t>
  </si>
  <si>
    <t>D2_WW_h_70,01/01/2032,13</t>
  </si>
  <si>
    <t>D2_WW_h_70,01/01/2033,16</t>
  </si>
  <si>
    <t>D2_WW_h_70,01/01/2034,15</t>
  </si>
  <si>
    <t>D2_WW_h_70,01/01/2035,14</t>
  </si>
  <si>
    <t>D2_WW_h_70,01/01/2036,13</t>
  </si>
  <si>
    <t>D2_WW_i_80,01/01/2017,28</t>
  </si>
  <si>
    <t>D2_WW_i_80,01/01/2018,29</t>
  </si>
  <si>
    <t>D2_WW_i_80,01/01/2019,29</t>
  </si>
  <si>
    <t>D2_WW_i_80,01/01/2020,28</t>
  </si>
  <si>
    <t>D2_WW_i_80,01/01/2021,28</t>
  </si>
  <si>
    <t>D2_WW_i_80,01/01/2022,26</t>
  </si>
  <si>
    <t>D2_WW_i_80,01/01/2023,22</t>
  </si>
  <si>
    <t>D2_WW_i_80,01/01/2024,18</t>
  </si>
  <si>
    <t>D2_WW_i_80,01/01/2025,16</t>
  </si>
  <si>
    <t>D2_WW_i_80,01/01/2026,13</t>
  </si>
  <si>
    <t>D2_WW_i_80,01/01/2027,12</t>
  </si>
  <si>
    <t>D2_WW_i_80,01/01/2028,10</t>
  </si>
  <si>
    <t>D2_WW_i_80,01/01/2029,9</t>
  </si>
  <si>
    <t>D2_WW_i_80,01/01/2030,8</t>
  </si>
  <si>
    <t>D2_WW_i_80,01/01/2031,7</t>
  </si>
  <si>
    <t>D2_WW_i_80,01/01/2032,6</t>
  </si>
  <si>
    <t>D2_WW_i_80,01/01/2033,4</t>
  </si>
  <si>
    <t>D2_WW_i_80,01/01/2034,4</t>
  </si>
  <si>
    <t>D2_WW_i_80,01/01/2035,4</t>
  </si>
  <si>
    <t>D2_WW_i_80,01/01/2036,4</t>
  </si>
  <si>
    <t>D2_WW_j_90,01/01/2017,6</t>
  </si>
  <si>
    <t>D2_WW_j_90,01/01/2018,7</t>
  </si>
  <si>
    <t>D2_WW_j_90,01/01/2019,8</t>
  </si>
  <si>
    <t>D2_WW_j_90,01/01/2020,10</t>
  </si>
  <si>
    <t>D2_WW_j_90,01/01/2021,11</t>
  </si>
  <si>
    <t>D2_WW_j_90,01/01/2022,12</t>
  </si>
  <si>
    <t>D2_WW_j_90,01/01/2023,13</t>
  </si>
  <si>
    <t>D2_WW_j_90,01/01/2024,13</t>
  </si>
  <si>
    <t>D2_WW_j_90,01/01/2025,13</t>
  </si>
  <si>
    <t>D2_WW_j_90,01/01/2026,13</t>
  </si>
  <si>
    <t>D2_WW_j_90,01/01/2027,13</t>
  </si>
  <si>
    <t>D2_WW_j_90,01/01/2028,12</t>
  </si>
  <si>
    <t>D2_WW_j_90,01/01/2029,12</t>
  </si>
  <si>
    <t>D2_WW_j_90,01/01/2030,11</t>
  </si>
  <si>
    <t>D2_WW_j_90,01/01/2031,11</t>
  </si>
  <si>
    <t>D2_WW_j_90,01/01/2032,9</t>
  </si>
  <si>
    <t>D2_WW_j_90,01/01/2033,8</t>
  </si>
  <si>
    <t>D2_WW_j_90,01/01/2034,7</t>
  </si>
  <si>
    <t>D2_WW_j_90,01/01/2035,7</t>
  </si>
  <si>
    <t>D2_WW_j_90,01/01/2036,6</t>
  </si>
  <si>
    <t>D2_WW_k_100,01/01/2017,18</t>
  </si>
  <si>
    <t>D2_WW_k_100,01/01/2018,18</t>
  </si>
  <si>
    <t>D2_WW_k_100,01/01/2019,19</t>
  </si>
  <si>
    <t>D2_WW_k_100,01/01/2020,19</t>
  </si>
  <si>
    <t>D2_WW_k_100,01/01/2021,20</t>
  </si>
  <si>
    <t>D2_WW_k_100,01/01/2022,20</t>
  </si>
  <si>
    <t>D2_WW_k_100,01/01/2023,19</t>
  </si>
  <si>
    <t>D2_WW_k_100,01/01/2024,18</t>
  </si>
  <si>
    <t>D2_WW_k_100,01/01/2025,17</t>
  </si>
  <si>
    <t>D2_WW_k_100,01/01/2026,16</t>
  </si>
  <si>
    <t>D2_WW_k_100,01/01/2027,15</t>
  </si>
  <si>
    <t>D2_WW_k_100,01/01/2028,14</t>
  </si>
  <si>
    <t>D2_WW_k_100,01/01/2029,13</t>
  </si>
  <si>
    <t>D2_WW_k_100,01/01/2030,12</t>
  </si>
  <si>
    <t>D2_WW_k_100,01/01/2031,11</t>
  </si>
  <si>
    <t>D2_WW_k_100,01/01/2032,11</t>
  </si>
  <si>
    <t>D2_WW_k_100,01/01/2033,11</t>
  </si>
  <si>
    <t>D2_WW_k_100,01/01/2034,11</t>
  </si>
  <si>
    <t>D2_WW_k_100,01/01/2035,10</t>
  </si>
  <si>
    <t>D2_WW_k_100,01/01/2036,9</t>
  </si>
  <si>
    <t>D2_WW_l_110,01/01/2017,13</t>
  </si>
  <si>
    <t>D2_WW_l_110,01/01/2018,13</t>
  </si>
  <si>
    <t>D2_WW_l_110,01/01/2019,13</t>
  </si>
  <si>
    <t>D2_WW_l_110,01/01/2020,13</t>
  </si>
  <si>
    <t>D2_WW_l_110,01/01/2021,13</t>
  </si>
  <si>
    <t>D2_WW_l_110,01/01/2022,13</t>
  </si>
  <si>
    <t>D2_WW_l_110,01/01/2023,12</t>
  </si>
  <si>
    <t>D2_WW_l_110,01/01/2024,11</t>
  </si>
  <si>
    <t>D2_WW_l_110,01/01/2025,11</t>
  </si>
  <si>
    <t>D2_WW_l_110,01/01/2026,11</t>
  </si>
  <si>
    <t>D2_WW_l_110,01/01/2027,11</t>
  </si>
  <si>
    <t>D2_WW_l_110,01/01/2028,11</t>
  </si>
  <si>
    <t>D2_WW_l_110,01/01/2029,12</t>
  </si>
  <si>
    <t>D2_WW_l_110,01/01/2030,12</t>
  </si>
  <si>
    <t>D2_WW_l_110,01/01/2031,12</t>
  </si>
  <si>
    <t>D2_WW_l_110,01/01/2032,11</t>
  </si>
  <si>
    <t>D2_WW_l_110,01/01/2033,13</t>
  </si>
  <si>
    <t>D2_WW_l_110,01/01/2034,12</t>
  </si>
  <si>
    <t>D2_WW_l_110,01/01/2035,12</t>
  </si>
  <si>
    <t>D2_WW_l_110,01/01/2036,11</t>
  </si>
  <si>
    <t>D2_WW_m_120,01/01/2017,10</t>
  </si>
  <si>
    <t>D2_WW_m_120,01/01/2018,10</t>
  </si>
  <si>
    <t>D2_WW_m_120,01/01/2019,10</t>
  </si>
  <si>
    <t>D2_WW_m_120,01/01/2020,10</t>
  </si>
  <si>
    <t>D2_WW_m_120,01/01/2021,10</t>
  </si>
  <si>
    <t>D2_WW_m_120,01/01/2022,10</t>
  </si>
  <si>
    <t>D2_WW_m_120,01/01/2023,9</t>
  </si>
  <si>
    <t>D2_WW_m_120,01/01/2024,9</t>
  </si>
  <si>
    <t>D2_WW_m_120,01/01/2025,9</t>
  </si>
  <si>
    <t>D2_WW_m_120,01/01/2026,9</t>
  </si>
  <si>
    <t>D2_WW_m_120,01/01/2027,9</t>
  </si>
  <si>
    <t>D2_WW_m_120,01/01/2028,9</t>
  </si>
  <si>
    <t>D2_WW_m_120,01/01/2029,9</t>
  </si>
  <si>
    <t>D2_WW_m_120,01/01/2030,9</t>
  </si>
  <si>
    <t>D2_WW_m_120,01/01/2031,9</t>
  </si>
  <si>
    <t>D2_WW_m_120,01/01/2032,9</t>
  </si>
  <si>
    <t>D2_WW_m_120,01/01/2033,10</t>
  </si>
  <si>
    <t>D2_WW_m_120,01/01/2034,9</t>
  </si>
  <si>
    <t>D2_WW_m_120,01/01/2035,8</t>
  </si>
  <si>
    <t>D2_WW_m_120,01/01/2036,8</t>
  </si>
  <si>
    <t>D2_WW_n_130,01/01/2017,3</t>
  </si>
  <si>
    <t>D2_WW_n_130,01/01/2018,3</t>
  </si>
  <si>
    <t>D2_WW_n_130,01/01/2019,3</t>
  </si>
  <si>
    <t>D2_WW_n_130,01/01/2020,4</t>
  </si>
  <si>
    <t>D2_WW_n_130,01/01/2021,4</t>
  </si>
  <si>
    <t>D2_WW_n_130,01/01/2022,4</t>
  </si>
  <si>
    <t>D2_WW_n_130,01/01/2023,4</t>
  </si>
  <si>
    <t>D2_WW_n_130,01/01/2024,5</t>
  </si>
  <si>
    <t>D2_WW_n_130,01/01/2025,5</t>
  </si>
  <si>
    <t>D2_WW_n_130,01/01/2026,5</t>
  </si>
  <si>
    <t>D2_WW_n_130,01/01/2027,5</t>
  </si>
  <si>
    <t>D2_WW_n_130,01/01/2028,5</t>
  </si>
  <si>
    <t>D2_WW_n_130,01/01/2029,6</t>
  </si>
  <si>
    <t>D2_WW_n_130,01/01/2030,6</t>
  </si>
  <si>
    <t>D2_WW_n_130,01/01/2031,6</t>
  </si>
  <si>
    <t>D2_WW_n_130,01/01/2032,5</t>
  </si>
  <si>
    <t>D2_WW_n_130,01/01/2033,6</t>
  </si>
  <si>
    <t>D2_WW_n_130,01/01/2034,6</t>
  </si>
  <si>
    <t>D2_WW_n_130,01/01/2035,5</t>
  </si>
  <si>
    <t>D2_WW_n_130,01/01/2036,5</t>
  </si>
  <si>
    <t>D2_WW_o_140,01/01/2017,14</t>
  </si>
  <si>
    <t>D2_WW_o_140,01/01/2018,16</t>
  </si>
  <si>
    <t>D2_WW_o_140,01/01/2019,18</t>
  </si>
  <si>
    <t>D2_WW_o_140,01/01/2020,20</t>
  </si>
  <si>
    <t>D2_WW_o_140,01/01/2021,22</t>
  </si>
  <si>
    <t>D2_WW_o_140,01/01/2022,24</t>
  </si>
  <si>
    <t>D2_WW_o_140,01/01/2023,25</t>
  </si>
  <si>
    <t>D2_WW_o_140,01/01/2024,25</t>
  </si>
  <si>
    <t>D2_WW_o_140,01/01/2025,23</t>
  </si>
  <si>
    <t>D2_WW_o_140,01/01/2026,20</t>
  </si>
  <si>
    <t>D2_WW_o_140,01/01/2027,16</t>
  </si>
  <si>
    <t>D2_WW_o_140,01/01/2028,12</t>
  </si>
  <si>
    <t>D2_WW_o_140,01/01/2029,8</t>
  </si>
  <si>
    <t>D2_WW_o_140,01/01/2030,6</t>
  </si>
  <si>
    <t>D2_WW_o_140,01/01/2031,4</t>
  </si>
  <si>
    <t>D2_WW_o_140,01/01/2032,3</t>
  </si>
  <si>
    <t>D2_WW_o_140,01/01/2033,3</t>
  </si>
  <si>
    <t>D2_WW_o_140,01/01/2034,2</t>
  </si>
  <si>
    <t>D2_WW_o_140,01/01/2035,2</t>
  </si>
  <si>
    <t>D2_WW_o_140,01/01/2036,2</t>
  </si>
  <si>
    <t>D2_WW_p_150,01/01/2017,2</t>
  </si>
  <si>
    <t>D2_WW_p_150,01/01/2018,3</t>
  </si>
  <si>
    <t>D2_WW_p_150,01/01/2019,3</t>
  </si>
  <si>
    <t>D2_WW_p_150,01/01/2020,3</t>
  </si>
  <si>
    <t>D2_WW_p_150,01/01/2021,3</t>
  </si>
  <si>
    <t>D2_WW_p_150,01/01/2022,4</t>
  </si>
  <si>
    <t>D2_WW_p_150,01/01/2023,3</t>
  </si>
  <si>
    <t>D2_WW_p_150,01/01/2024,3</t>
  </si>
  <si>
    <t>D2_WW_p_150,01/01/2025,3</t>
  </si>
  <si>
    <t>D2_WW_p_150,01/01/2026,3</t>
  </si>
  <si>
    <t>D2_WW_p_150,01/01/2027,3</t>
  </si>
  <si>
    <t>D2_WW_p_150,01/01/2028,3</t>
  </si>
  <si>
    <t>D2_WW_p_150,01/01/2029,3</t>
  </si>
  <si>
    <t>D2_WW_p_150,01/01/2030,3</t>
  </si>
  <si>
    <t>D2_WW_p_150,01/01/2031,3</t>
  </si>
  <si>
    <t>D2_WW_p_150,01/01/2032,3</t>
  </si>
  <si>
    <t>D2_WW_p_150,01/01/2033,3</t>
  </si>
  <si>
    <t>D2_WW_p_150,01/01/2034,3</t>
  </si>
  <si>
    <t>D2_WW_p_150,01/01/2035,3</t>
  </si>
  <si>
    <t>D2_WW_p_150,01/01/2036,3</t>
  </si>
  <si>
    <t>D2_WW_q_160,01/01/2017,5</t>
  </si>
  <si>
    <t>D2_WW_q_160,01/01/2018,6</t>
  </si>
  <si>
    <t>D2_WW_q_160,01/01/2019,6</t>
  </si>
  <si>
    <t>D2_WW_q_160,01/01/2020,6</t>
  </si>
  <si>
    <t>D2_WW_q_160,01/01/2021,6</t>
  </si>
  <si>
    <t>D2_WW_q_160,01/01/2022,6</t>
  </si>
  <si>
    <t>D2_WW_q_160,01/01/2023,5</t>
  </si>
  <si>
    <t>D2_WW_q_160,01/01/2024,5</t>
  </si>
  <si>
    <t>D2_WW_q_160,01/01/2025,5</t>
  </si>
  <si>
    <t>D2_WW_q_160,01/01/2026,5</t>
  </si>
  <si>
    <t>D2_WW_q_160,01/01/2027,4</t>
  </si>
  <si>
    <t>D2_WW_q_160,01/01/2028,4</t>
  </si>
  <si>
    <t>D2_WW_q_160,01/01/2029,4</t>
  </si>
  <si>
    <t>D2_WW_q_160,01/01/2030,4</t>
  </si>
  <si>
    <t>D2_WW_q_160,01/01/2031,4</t>
  </si>
  <si>
    <t>D2_WW_q_160,01/01/2032,4</t>
  </si>
  <si>
    <t>D2_WW_q_160,01/01/2033,4</t>
  </si>
  <si>
    <t>D2_WW_q_160,01/01/2034,3</t>
  </si>
  <si>
    <t>D2_WW_q_160,01/01/2035,3</t>
  </si>
  <si>
    <t>D2_WW_q_160,01/01/2036,3</t>
  </si>
  <si>
    <t>D2_WW_r_170,01/01/2017,22</t>
  </si>
  <si>
    <t>D2_WW_r_170,01/01/2018,23</t>
  </si>
  <si>
    <t>D2_WW_r_170,01/01/2019,24</t>
  </si>
  <si>
    <t>D2_WW_r_170,01/01/2020,24</t>
  </si>
  <si>
    <t>D2_WW_r_170,01/01/2021,24</t>
  </si>
  <si>
    <t>D2_WW_r_170,01/01/2022,22</t>
  </si>
  <si>
    <t>D2_WW_r_170,01/01/2023,20</t>
  </si>
  <si>
    <t>D2_WW_r_170,01/01/2024,17</t>
  </si>
  <si>
    <t>D2_WW_r_170,01/01/2025,16</t>
  </si>
  <si>
    <t>D2_WW_r_170,01/01/2026,14</t>
  </si>
  <si>
    <t>D2_WW_r_170,01/01/2027,13</t>
  </si>
  <si>
    <t>D2_WW_r_170,01/01/2028,11</t>
  </si>
  <si>
    <t>D2_WW_r_170,01/01/2029,11</t>
  </si>
  <si>
    <t>D2_WW_r_170,01/01/2030,10</t>
  </si>
  <si>
    <t>D2_WW_r_170,01/01/2031,10</t>
  </si>
  <si>
    <t>D2_WW_r_170,01/01/2032,9</t>
  </si>
  <si>
    <t>D2_WW_r_170,01/01/2033,8</t>
  </si>
  <si>
    <t>D2_WW_r_170,01/01/2034,8</t>
  </si>
  <si>
    <t>D2_WW_r_170,01/01/2035,8</t>
  </si>
  <si>
    <t>D2_WW_r_170,01/01/2036,8</t>
  </si>
  <si>
    <t>D2_WW_s_180,01/01/2017,42</t>
  </si>
  <si>
    <t>D2_WW_s_180,01/01/2018,42</t>
  </si>
  <si>
    <t>D2_WW_s_180,01/01/2019,42</t>
  </si>
  <si>
    <t>D2_WW_s_180,01/01/2020,42</t>
  </si>
  <si>
    <t>D2_WW_s_180,01/01/2021,41</t>
  </si>
  <si>
    <t>D2_WW_s_180,01/01/2022,38</t>
  </si>
  <si>
    <t>D2_WW_s_180,01/01/2023,31</t>
  </si>
  <si>
    <t>D2_WW_s_180,01/01/2024,25</t>
  </si>
  <si>
    <t>D2_WW_s_180,01/01/2025,21</t>
  </si>
  <si>
    <t>D2_WW_s_180,01/01/2026,17</t>
  </si>
  <si>
    <t>D2_WW_s_180,01/01/2027,14</t>
  </si>
  <si>
    <t>D2_WW_s_180,01/01/2028,11</t>
  </si>
  <si>
    <t>D2_WW_s_180,01/01/2029,9</t>
  </si>
  <si>
    <t>D2_WW_s_180,01/01/2030,8</t>
  </si>
  <si>
    <t>D2_WW_s_180,01/01/2031,6</t>
  </si>
  <si>
    <t>D2_WW_s_180,01/01/2032,5</t>
  </si>
  <si>
    <t>D2_WW_s_180,01/01/2033,2</t>
  </si>
  <si>
    <t>D2_WW_s_180,01/01/2034,2</t>
  </si>
  <si>
    <t>D2_WW_s_180,01/01/2035,2</t>
  </si>
  <si>
    <t>D2_WW_s_180,01/01/2036,2</t>
  </si>
  <si>
    <t>D2_WW_t_190,01/01/2017,5</t>
  </si>
  <si>
    <t>D2_WW_t_190,01/01/2018,6</t>
  </si>
  <si>
    <t>D2_WW_t_190,01/01/2019,8</t>
  </si>
  <si>
    <t>D2_WW_t_190,01/01/2020,10</t>
  </si>
  <si>
    <t>D2_WW_t_190,01/01/2021,11</t>
  </si>
  <si>
    <t>D2_WW_t_190,01/01/2022,12</t>
  </si>
  <si>
    <t>D2_WW_t_190,01/01/2023,13</t>
  </si>
  <si>
    <t>D2_WW_t_190,01/01/2024,13</t>
  </si>
  <si>
    <t>D2_WW_t_190,01/01/2025,13</t>
  </si>
  <si>
    <t>D2_WW_t_190,01/01/2026,13</t>
  </si>
  <si>
    <t>D2_WW_t_190,01/01/2027,13</t>
  </si>
  <si>
    <t>D2_WW_t_190,01/01/2028,14</t>
  </si>
  <si>
    <t>D2_WW_t_190,01/01/2029,15</t>
  </si>
  <si>
    <t>D2_WW_t_190,01/01/2030,14</t>
  </si>
  <si>
    <t>D2_WW_t_190,01/01/2031,12</t>
  </si>
  <si>
    <t>D2_WW_t_190,01/01/2032,11</t>
  </si>
  <si>
    <t>D2_WW_t_190,01/01/2033,12</t>
  </si>
  <si>
    <t>D2_WW_t_190,01/01/2034,10</t>
  </si>
  <si>
    <t>D2_WW_t_190,01/01/2035,10</t>
  </si>
  <si>
    <t>D2_WW_t_190,01/01/2036,9</t>
  </si>
  <si>
    <t>D2_WW_u_200,01/01/2017,7</t>
  </si>
  <si>
    <t>D2_WW_u_200,01/01/2018,7</t>
  </si>
  <si>
    <t>D2_WW_u_200,01/01/2019,8</t>
  </si>
  <si>
    <t>D2_WW_u_200,01/01/2020,9</t>
  </si>
  <si>
    <t>D2_WW_u_200,01/01/2021,9</t>
  </si>
  <si>
    <t>D2_WW_u_200,01/01/2022,10</t>
  </si>
  <si>
    <t>D2_WW_u_200,01/01/2023,10</t>
  </si>
  <si>
    <t>D2_WW_u_200,01/01/2024,10</t>
  </si>
  <si>
    <t>D2_WW_u_200,01/01/2025,10</t>
  </si>
  <si>
    <t>D2_WW_u_200,01/01/2026,11</t>
  </si>
  <si>
    <t>D2_WW_u_200,01/01/2027,11</t>
  </si>
  <si>
    <t>D2_WW_u_200,01/01/2028,11</t>
  </si>
  <si>
    <t>D2_WW_u_200,01/01/2029,11</t>
  </si>
  <si>
    <t>D2_WW_u_200,01/01/2030,11</t>
  </si>
  <si>
    <t>D2_WW_u_200,01/01/2031,11</t>
  </si>
  <si>
    <t>D2_WW_u_200,01/01/2032,11</t>
  </si>
  <si>
    <t>D2_WW_u_200,01/01/2033,11</t>
  </si>
  <si>
    <t>D2_WW_u_200,01/01/2034,11</t>
  </si>
  <si>
    <t>D2_WW_u_200,01/01/2035,10</t>
  </si>
  <si>
    <t>D2_WW_u_200,01/01/2036,9</t>
  </si>
  <si>
    <t>D2_WW_v_250,01/01/2017,13</t>
  </si>
  <si>
    <t>D2_WW_v_250,01/01/2018,13</t>
  </si>
  <si>
    <t>D2_WW_v_250,01/01/2019,13</t>
  </si>
  <si>
    <t>D2_WW_v_250,01/01/2020,13</t>
  </si>
  <si>
    <t>D2_WW_v_250,01/01/2021,13</t>
  </si>
  <si>
    <t>D2_WW_v_250,01/01/2022,13</t>
  </si>
  <si>
    <t>D2_WW_v_250,01/01/2023,11</t>
  </si>
  <si>
    <t>D2_WW_v_250,01/01/2024,10</t>
  </si>
  <si>
    <t>D2_WW_v_250,01/01/2025,9</t>
  </si>
  <si>
    <t>D2_WW_v_250,01/01/2026,8</t>
  </si>
  <si>
    <t>D2_WW_v_250,01/01/2027,7</t>
  </si>
  <si>
    <t>D2_WW_v_250,01/01/2028,6</t>
  </si>
  <si>
    <t>D2_WW_v_250,01/01/2029,6</t>
  </si>
  <si>
    <t>D2_WW_v_250,01/01/2030,5</t>
  </si>
  <si>
    <t>D2_WW_v_250,01/01/2031,5</t>
  </si>
  <si>
    <t>D2_WW_v_250,01/01/2032,4</t>
  </si>
  <si>
    <t>D2_WW_v_250,01/01/2033,3</t>
  </si>
  <si>
    <t>D2_WW_v_250,01/01/2034,3</t>
  </si>
  <si>
    <t>D2_WW_v_250,01/01/2035,3</t>
  </si>
  <si>
    <t>D2_WW_v_250,01/01/2036,3</t>
  </si>
  <si>
    <t>D2_WW_w_300,01/01/2017,22</t>
  </si>
  <si>
    <t>D2_WW_w_300,01/01/2018,21</t>
  </si>
  <si>
    <t>D2_WW_w_300,01/01/2019,21</t>
  </si>
  <si>
    <t>D2_WW_w_300,01/01/2020,21</t>
  </si>
  <si>
    <t>D2_WW_w_300,01/01/2021,21</t>
  </si>
  <si>
    <t>D2_WW_w_300,01/01/2022,19</t>
  </si>
  <si>
    <t>D2_WW_w_300,01/01/2023,16</t>
  </si>
  <si>
    <t>D2_WW_w_300,01/01/2024,14</t>
  </si>
  <si>
    <t>D2_WW_w_300,01/01/2025,13</t>
  </si>
  <si>
    <t>D2_WW_w_300,01/01/2026,11</t>
  </si>
  <si>
    <t>D2_WW_w_300,01/01/2027,10</t>
  </si>
  <si>
    <t>D2_WW_w_300,01/01/2028,9</t>
  </si>
  <si>
    <t>D2_WW_w_300,01/01/2029,9</t>
  </si>
  <si>
    <t>D2_WW_w_300,01/01/2030,8</t>
  </si>
  <si>
    <t>D2_WW_w_300,01/01/2031,7</t>
  </si>
  <si>
    <t>D2_WW_w_300,01/01/2032,6</t>
  </si>
  <si>
    <t>D2_WW_w_300,01/01/2033,4</t>
  </si>
  <si>
    <t>D2_WW_w_300,01/01/2034,4</t>
  </si>
  <si>
    <t>D2_WW_w_300,01/01/2035,4</t>
  </si>
  <si>
    <t>D2_WW_w_300,01/01/2036,3</t>
  </si>
  <si>
    <t>D2_WW_x_400,01/01/2017,12</t>
  </si>
  <si>
    <t>D2_WW_x_400,01/01/2018,13</t>
  </si>
  <si>
    <t>D2_WW_x_400,01/01/2019,14</t>
  </si>
  <si>
    <t>D2_WW_x_400,01/01/2020,15</t>
  </si>
  <si>
    <t>D2_WW_x_400,01/01/2021,15</t>
  </si>
  <si>
    <t>D2_WW_x_400,01/01/2022,16</t>
  </si>
  <si>
    <t>D2_WW_x_400,01/01/2023,16</t>
  </si>
  <si>
    <t>D2_WW_x_400,01/01/2024,15</t>
  </si>
  <si>
    <t>D2_WW_x_400,01/01/2025,14</t>
  </si>
  <si>
    <t>D2_WW_x_400,01/01/2026,12</t>
  </si>
  <si>
    <t>D2_WW_x_400,01/01/2027,10</t>
  </si>
  <si>
    <t>D2_WW_x_400,01/01/2028,7</t>
  </si>
  <si>
    <t>D2_WW_x_400,01/01/2029,5</t>
  </si>
  <si>
    <t>D2_WW_x_400,01/01/2030,4</t>
  </si>
  <si>
    <t>D2_WW_x_400,01/01/2031,3</t>
  </si>
  <si>
    <t>D2_WW_x_400,01/01/2032,2</t>
  </si>
  <si>
    <t>D2_WW_x_400,01/01/2033,2</t>
  </si>
  <si>
    <t>D2_WW_x_400,01/01/2034,2</t>
  </si>
  <si>
    <t>D2_WW_x_400,01/01/2035,1</t>
  </si>
  <si>
    <t>D2_WW_x_400,01/01/2036,1</t>
  </si>
  <si>
    <t>D2_WW_y_500,01/01/2017,7</t>
  </si>
  <si>
    <t>D2_WW_y_500,01/01/2018,8</t>
  </si>
  <si>
    <t>D2_WW_y_500,01/01/2019,10</t>
  </si>
  <si>
    <t>D2_WW_y_500,01/01/2020,11</t>
  </si>
  <si>
    <t>D2_WW_y_500,01/01/2021,12</t>
  </si>
  <si>
    <t>D2_WW_y_500,01/01/2022,13</t>
  </si>
  <si>
    <t>D2_WW_y_500,01/01/2023,12</t>
  </si>
  <si>
    <t>D2_WW_y_500,01/01/2024,12</t>
  </si>
  <si>
    <t>D2_WW_y_500,01/01/2025,11</t>
  </si>
  <si>
    <t>D2_WW_y_500,01/01/2026,10</t>
  </si>
  <si>
    <t>D2_WW_y_500,01/01/2027,10</t>
  </si>
  <si>
    <t>D2_WW_y_500,01/01/2028,9</t>
  </si>
  <si>
    <t>D2_WW_y_500,01/01/2029,8</t>
  </si>
  <si>
    <t>D2_WW_y_500,01/01/2030,8</t>
  </si>
  <si>
    <t>D2_WW_y_500,01/01/2031,7</t>
  </si>
  <si>
    <t>D2_WW_y_500,01/01/2032,6</t>
  </si>
  <si>
    <t>D2_WW_y_500,01/01/2033,5</t>
  </si>
  <si>
    <t>D2_WW_y_500,01/01/2034,5</t>
  </si>
  <si>
    <t>D2_WW_y_500,01/01/2035,4</t>
  </si>
  <si>
    <t>D2_WW_y_500,01/01/2036,4</t>
  </si>
  <si>
    <t>D2_WW_z_750,01/01/2017,6</t>
  </si>
  <si>
    <t>D2_WW_z_750,01/01/2018,7</t>
  </si>
  <si>
    <t>D2_WW_z_750,01/01/2019,8</t>
  </si>
  <si>
    <t>D2_WW_z_750,01/01/2020,9</t>
  </si>
  <si>
    <t>D2_WW_z_750,01/01/2021,10</t>
  </si>
  <si>
    <t>D2_WW_z_750,01/01/2022,10</t>
  </si>
  <si>
    <t>D2_WW_z_750,01/01/2023,10</t>
  </si>
  <si>
    <t>D2_WW_z_750,01/01/2024,10</t>
  </si>
  <si>
    <t>D2_WW_z_750,01/01/2025,10</t>
  </si>
  <si>
    <t>D2_WW_z_750,01/01/2026,10</t>
  </si>
  <si>
    <t>D2_WW_z_750,01/01/2027,9</t>
  </si>
  <si>
    <t>D2_WW_z_750,01/01/2028,9</t>
  </si>
  <si>
    <t>D2_WW_z_750,01/01/2029,9</t>
  </si>
  <si>
    <t>D2_WW_z_750,01/01/2030,8</t>
  </si>
  <si>
    <t>D2_WW_z_750,01/01/2031,7</t>
  </si>
  <si>
    <t>D2_WW_z_750,01/01/2032,6</t>
  </si>
  <si>
    <t>D2_WW_z_750,01/01/2033,6</t>
  </si>
  <si>
    <t>D2_WW_z_750,01/01/2034,5</t>
  </si>
  <si>
    <t>D2_WW_z_750,01/01/2035,4</t>
  </si>
  <si>
    <t>D2_WW_z_750,01/01/2036,3</t>
  </si>
  <si>
    <t>D2_WW_z_9999,01/01/2017,17</t>
  </si>
  <si>
    <t>D2_WW_z_9999,01/01/2018,17</t>
  </si>
  <si>
    <t>D2_WW_z_9999,01/01/2019,17</t>
  </si>
  <si>
    <t>D2_WW_z_9999,01/01/2020,17</t>
  </si>
  <si>
    <t>D2_WW_z_9999,01/01/2021,17</t>
  </si>
  <si>
    <t>D2_WW_z_9999,01/01/2022,15</t>
  </si>
  <si>
    <t>D2_WW_z_9999,01/01/2023,13</t>
  </si>
  <si>
    <t>D2_WW_z_9999,01/01/2024,11</t>
  </si>
  <si>
    <t>D2_WW_z_9999,01/01/2025,9</t>
  </si>
  <si>
    <t>D2_WW_z_9999,01/01/2026,8</t>
  </si>
  <si>
    <t>D2_WW_z_9999,01/01/2027,7</t>
  </si>
  <si>
    <t>D2_WW_z_9999,01/01/2028,7</t>
  </si>
  <si>
    <t>D2_WW_z_9999,01/01/2029,6</t>
  </si>
  <si>
    <t>D2_WW_z_9999,01/01/2030,5</t>
  </si>
  <si>
    <t>D2_WW_z_9999,01/01/2031,5</t>
  </si>
  <si>
    <t>D2_WW_z_9999,01/01/2032,4</t>
  </si>
  <si>
    <t>D2_WW_z_9999,01/01/2033,3</t>
  </si>
  <si>
    <t>D2_WW_z_9999,01/01/2034,2</t>
  </si>
  <si>
    <t>D2_WW_z_9999,01/01/2035,2</t>
  </si>
  <si>
    <t>D2_WW_z_9999,01/01/2036,1</t>
  </si>
  <si>
    <t>D2_WY_a_00,01/01/2017,287</t>
  </si>
  <si>
    <t>D2_WY_a_00,01/01/2018,369</t>
  </si>
  <si>
    <t>D2_WY_a_00,01/01/2019,362</t>
  </si>
  <si>
    <t>D2_WY_a_00,01/01/2020,295</t>
  </si>
  <si>
    <t>D2_WY_a_00,01/01/2021,282</t>
  </si>
  <si>
    <t>D2_WY_a_00,01/01/2022,244</t>
  </si>
  <si>
    <t>D2_WY_a_00,01/01/2023,238</t>
  </si>
  <si>
    <t>D2_WY_a_00,01/01/2024,222</t>
  </si>
  <si>
    <t>D2_WY_a_00,01/01/2025,223</t>
  </si>
  <si>
    <t>D2_WY_a_00,01/01/2026,219</t>
  </si>
  <si>
    <t>D2_WY_a_00,01/01/2027,199</t>
  </si>
  <si>
    <t>D2_WY_a_00,01/01/2028,202</t>
  </si>
  <si>
    <t>D2_WY_a_00,01/01/2029,205</t>
  </si>
  <si>
    <t>D2_WY_a_00,01/01/2030,198</t>
  </si>
  <si>
    <t>D2_WY_a_00,01/01/2031,201</t>
  </si>
  <si>
    <t>D2_WY_a_00,01/01/2032,140</t>
  </si>
  <si>
    <t>D2_WY_a_00,01/01/2033,99</t>
  </si>
  <si>
    <t>D2_WY_a_00,01/01/2034,85</t>
  </si>
  <si>
    <t>D2_WY_a_00,01/01/2035,82</t>
  </si>
  <si>
    <t>D2_WY_a_00,01/01/2036,86</t>
  </si>
  <si>
    <t>D2_WY_b_10,01/01/2017,55</t>
  </si>
  <si>
    <t>D2_WY_b_10,01/01/2018,69</t>
  </si>
  <si>
    <t>D2_WY_b_10,01/01/2019,81</t>
  </si>
  <si>
    <t>D2_WY_b_10,01/01/2020,104</t>
  </si>
  <si>
    <t>D2_WY_b_10,01/01/2021,113</t>
  </si>
  <si>
    <t>D2_WY_b_10,01/01/2022,121</t>
  </si>
  <si>
    <t>D2_WY_b_10,01/01/2023,126</t>
  </si>
  <si>
    <t>D2_WY_b_10,01/01/2024,135</t>
  </si>
  <si>
    <t>D2_WY_b_10,01/01/2025,135</t>
  </si>
  <si>
    <t>D2_WY_b_10,01/01/2026,133</t>
  </si>
  <si>
    <t>D2_WY_b_10,01/01/2027,127</t>
  </si>
  <si>
    <t>D2_WY_b_10,01/01/2028,122</t>
  </si>
  <si>
    <t>D2_WY_b_10,01/01/2029,116</t>
  </si>
  <si>
    <t>D2_WY_b_10,01/01/2030,118</t>
  </si>
  <si>
    <t>D2_WY_b_10,01/01/2031,116</t>
  </si>
  <si>
    <t>D2_WY_b_10,01/01/2032,84</t>
  </si>
  <si>
    <t>D2_WY_b_10,01/01/2033,70</t>
  </si>
  <si>
    <t>D2_WY_b_10,01/01/2034,53</t>
  </si>
  <si>
    <t>D2_WY_b_10,01/01/2035,48</t>
  </si>
  <si>
    <t>D2_WY_b_10,01/01/2036,49</t>
  </si>
  <si>
    <t>D2_WY_c_20,01/01/2017,87</t>
  </si>
  <si>
    <t>D2_WY_c_20,01/01/2018,119</t>
  </si>
  <si>
    <t>D2_WY_c_20,01/01/2019,145</t>
  </si>
  <si>
    <t>D2_WY_c_20,01/01/2020,148</t>
  </si>
  <si>
    <t>D2_WY_c_20,01/01/2021,162</t>
  </si>
  <si>
    <t>D2_WY_c_20,01/01/2022,173</t>
  </si>
  <si>
    <t>D2_WY_c_20,01/01/2023,180</t>
  </si>
  <si>
    <t>D2_WY_c_20,01/01/2024,191</t>
  </si>
  <si>
    <t>D2_WY_c_20,01/01/2025,189</t>
  </si>
  <si>
    <t>D2_WY_c_20,01/01/2026,183</t>
  </si>
  <si>
    <t>D2_WY_c_20,01/01/2027,172</t>
  </si>
  <si>
    <t>D2_WY_c_20,01/01/2028,161</t>
  </si>
  <si>
    <t>D2_WY_c_20,01/01/2029,149</t>
  </si>
  <si>
    <t>D2_WY_c_20,01/01/2030,147</t>
  </si>
  <si>
    <t>D2_WY_c_20,01/01/2031,140</t>
  </si>
  <si>
    <t>D2_WY_c_20,01/01/2032,102</t>
  </si>
  <si>
    <t>D2_WY_c_20,01/01/2033,86</t>
  </si>
  <si>
    <t>D2_WY_c_20,01/01/2034,58</t>
  </si>
  <si>
    <t>D2_WY_c_20,01/01/2035,49</t>
  </si>
  <si>
    <t>D2_WY_c_20,01/01/2036,50</t>
  </si>
  <si>
    <t>D2_WY_d_30,01/01/2017,268</t>
  </si>
  <si>
    <t>D2_WY_d_30,01/01/2018,310</t>
  </si>
  <si>
    <t>D2_WY_d_30,01/01/2019,352</t>
  </si>
  <si>
    <t>D2_WY_d_30,01/01/2020,388</t>
  </si>
  <si>
    <t>D2_WY_d_30,01/01/2021,427</t>
  </si>
  <si>
    <t>D2_WY_d_30,01/01/2022,444</t>
  </si>
  <si>
    <t>D2_WY_d_30,01/01/2023,434</t>
  </si>
  <si>
    <t>D2_WY_d_30,01/01/2024,421</t>
  </si>
  <si>
    <t>D2_WY_d_30,01/01/2025,402</t>
  </si>
  <si>
    <t>D2_WY_d_30,01/01/2026,380</t>
  </si>
  <si>
    <t>D2_WY_d_30,01/01/2027,332</t>
  </si>
  <si>
    <t>D2_WY_d_30,01/01/2028,291</t>
  </si>
  <si>
    <t>D2_WY_d_30,01/01/2029,247</t>
  </si>
  <si>
    <t>D2_WY_d_30,01/01/2030,209</t>
  </si>
  <si>
    <t>D2_WY_d_30,01/01/2031,187</t>
  </si>
  <si>
    <t>D2_WY_d_30,01/01/2032,166</t>
  </si>
  <si>
    <t>D2_WY_d_30,01/01/2033,134</t>
  </si>
  <si>
    <t>D2_WY_d_30,01/01/2034,116</t>
  </si>
  <si>
    <t>D2_WY_d_30,01/01/2035,108</t>
  </si>
  <si>
    <t>D2_WY_d_30,01/01/2036,106</t>
  </si>
  <si>
    <t>D2_WY_e_40,01/01/2017,117</t>
  </si>
  <si>
    <t>D2_WY_e_40,01/01/2018,169</t>
  </si>
  <si>
    <t>D2_WY_e_40,01/01/2019,211</t>
  </si>
  <si>
    <t>D2_WY_e_40,01/01/2020,177</t>
  </si>
  <si>
    <t>D2_WY_e_40,01/01/2021,203</t>
  </si>
  <si>
    <t>D2_WY_e_40,01/01/2022,231</t>
  </si>
  <si>
    <t>D2_WY_e_40,01/01/2023,255</t>
  </si>
  <si>
    <t>D2_WY_e_40,01/01/2024,271</t>
  </si>
  <si>
    <t>D2_WY_e_40,01/01/2025,274</t>
  </si>
  <si>
    <t>D2_WY_e_40,01/01/2026,261</t>
  </si>
  <si>
    <t>D2_WY_e_40,01/01/2027,230</t>
  </si>
  <si>
    <t>D2_WY_e_40,01/01/2028,196</t>
  </si>
  <si>
    <t>D2_WY_e_40,01/01/2029,163</t>
  </si>
  <si>
    <t>D2_WY_e_40,01/01/2030,132</t>
  </si>
  <si>
    <t>D2_WY_e_40,01/01/2031,112</t>
  </si>
  <si>
    <t>D2_WY_e_40,01/01/2032,102</t>
  </si>
  <si>
    <t>D2_WY_e_40,01/01/2033,97</t>
  </si>
  <si>
    <t>D2_WY_e_40,01/01/2034,75</t>
  </si>
  <si>
    <t>D2_WY_e_40,01/01/2035,65</t>
  </si>
  <si>
    <t>D2_WY_e_40,01/01/2036,64</t>
  </si>
  <si>
    <t>D2_WY_f_50,01/01/2017,149</t>
  </si>
  <si>
    <t>D2_WY_f_50,01/01/2018,166</t>
  </si>
  <si>
    <t>D2_WY_f_50,01/01/2019,184</t>
  </si>
  <si>
    <t>D2_WY_f_50,01/01/2020,193</t>
  </si>
  <si>
    <t>D2_WY_f_50,01/01/2021,207</t>
  </si>
  <si>
    <t>D2_WY_f_50,01/01/2022,205</t>
  </si>
  <si>
    <t>D2_WY_f_50,01/01/2023,190</t>
  </si>
  <si>
    <t>D2_WY_f_50,01/01/2024,176</t>
  </si>
  <si>
    <t>D2_WY_f_50,01/01/2025,164</t>
  </si>
  <si>
    <t>D2_WY_f_50,01/01/2026,152</t>
  </si>
  <si>
    <t>D2_WY_f_50,01/01/2027,131</t>
  </si>
  <si>
    <t>D2_WY_f_50,01/01/2028,114</t>
  </si>
  <si>
    <t>D2_WY_f_50,01/01/2029,97</t>
  </si>
  <si>
    <t>D2_WY_f_50,01/01/2030,79</t>
  </si>
  <si>
    <t>D2_WY_f_50,01/01/2031,72</t>
  </si>
  <si>
    <t>D2_WY_f_50,01/01/2032,67</t>
  </si>
  <si>
    <t>D2_WY_f_50,01/01/2033,51</t>
  </si>
  <si>
    <t>D2_WY_f_50,01/01/2034,50</t>
  </si>
  <si>
    <t>D2_WY_f_50,01/01/2035,50</t>
  </si>
  <si>
    <t>D2_WY_f_50,01/01/2036,50</t>
  </si>
  <si>
    <t>D2_WY_g_60,01/01/2017,81</t>
  </si>
  <si>
    <t>D2_WY_g_60,01/01/2018,68</t>
  </si>
  <si>
    <t>D2_WY_g_60,01/01/2019,46</t>
  </si>
  <si>
    <t>D2_WY_g_60,01/01/2020,55</t>
  </si>
  <si>
    <t>D2_WY_g_60,01/01/2021,64</t>
  </si>
  <si>
    <t>D2_WY_g_60,01/01/2022,75</t>
  </si>
  <si>
    <t>D2_WY_g_60,01/01/2023,84</t>
  </si>
  <si>
    <t>D2_WY_g_60,01/01/2024,89</t>
  </si>
  <si>
    <t>D2_WY_g_60,01/01/2025,90</t>
  </si>
  <si>
    <t>D2_WY_g_60,01/01/2026,86</t>
  </si>
  <si>
    <t>D2_WY_g_60,01/01/2027,76</t>
  </si>
  <si>
    <t>D2_WY_g_60,01/01/2028,64</t>
  </si>
  <si>
    <t>D2_WY_g_60,01/01/2029,53</t>
  </si>
  <si>
    <t>D2_WY_g_60,01/01/2030,40</t>
  </si>
  <si>
    <t>D2_WY_g_60,01/01/2031,33</t>
  </si>
  <si>
    <t>D2_WY_g_60,01/01/2032,30</t>
  </si>
  <si>
    <t>D2_WY_g_60,01/01/2033,26</t>
  </si>
  <si>
    <t>D2_WY_g_60,01/01/2034,25</t>
  </si>
  <si>
    <t>D2_WY_g_60,01/01/2035,24</t>
  </si>
  <si>
    <t>D2_WY_g_60,01/01/2036,24</t>
  </si>
  <si>
    <t>D2_WY_h_70,01/01/2017,37</t>
  </si>
  <si>
    <t>D2_WY_h_70,01/01/2018,43</t>
  </si>
  <si>
    <t>D2_WY_h_70,01/01/2019,55</t>
  </si>
  <si>
    <t>D2_WY_h_70,01/01/2020,82</t>
  </si>
  <si>
    <t>D2_WY_h_70,01/01/2021,77</t>
  </si>
  <si>
    <t>D2_WY_h_70,01/01/2022,89</t>
  </si>
  <si>
    <t>D2_WY_h_70,01/01/2023,98</t>
  </si>
  <si>
    <t>D2_WY_h_70,01/01/2024,94</t>
  </si>
  <si>
    <t>D2_WY_h_70,01/01/2025,105</t>
  </si>
  <si>
    <t>D2_WY_h_70,01/01/2026,120</t>
  </si>
  <si>
    <t>D2_WY_h_70,01/01/2027,104</t>
  </si>
  <si>
    <t>D2_WY_h_70,01/01/2028,122</t>
  </si>
  <si>
    <t>D2_WY_h_70,01/01/2029,137</t>
  </si>
  <si>
    <t>D2_WY_h_70,01/01/2030,132</t>
  </si>
  <si>
    <t>D2_WY_h_70,01/01/2031,150</t>
  </si>
  <si>
    <t>D2_WY_h_70,01/01/2032,131</t>
  </si>
  <si>
    <t>D2_WY_h_70,01/01/2033,105</t>
  </si>
  <si>
    <t>D2_WY_h_70,01/01/2034,105</t>
  </si>
  <si>
    <t>D2_WY_h_70,01/01/2035,104</t>
  </si>
  <si>
    <t>D2_WY_h_70,01/01/2036,116</t>
  </si>
  <si>
    <t>D2_WY_i_80,01/01/2017,95</t>
  </si>
  <si>
    <t>D2_WY_i_80,01/01/2018,102</t>
  </si>
  <si>
    <t>D2_WY_i_80,01/01/2019,108</t>
  </si>
  <si>
    <t>D2_WY_i_80,01/01/2020,114</t>
  </si>
  <si>
    <t>D2_WY_i_80,01/01/2021,119</t>
  </si>
  <si>
    <t>D2_WY_i_80,01/01/2022,115</t>
  </si>
  <si>
    <t>D2_WY_i_80,01/01/2023,103</t>
  </si>
  <si>
    <t>D2_WY_i_80,01/01/2024,92</t>
  </si>
  <si>
    <t>D2_WY_i_80,01/01/2025,84</t>
  </si>
  <si>
    <t>D2_WY_i_80,01/01/2026,77</t>
  </si>
  <si>
    <t>D2_WY_i_80,01/01/2027,71</t>
  </si>
  <si>
    <t>D2_WY_i_80,01/01/2028,67</t>
  </si>
  <si>
    <t>D2_WY_i_80,01/01/2029,64</t>
  </si>
  <si>
    <t>D2_WY_i_80,01/01/2030,61</t>
  </si>
  <si>
    <t>D2_WY_i_80,01/01/2031,58</t>
  </si>
  <si>
    <t>D2_WY_i_80,01/01/2032,53</t>
  </si>
  <si>
    <t>D2_WY_i_80,01/01/2033,41</t>
  </si>
  <si>
    <t>D2_WY_i_80,01/01/2034,38</t>
  </si>
  <si>
    <t>D2_WY_i_80,01/01/2035,36</t>
  </si>
  <si>
    <t>D2_WY_i_80,01/01/2036,37</t>
  </si>
  <si>
    <t>D2_WY_j_90,01/01/2017,24</t>
  </si>
  <si>
    <t>D2_WY_j_90,01/01/2018,28</t>
  </si>
  <si>
    <t>D2_WY_j_90,01/01/2019,32</t>
  </si>
  <si>
    <t>D2_WY_j_90,01/01/2020,35</t>
  </si>
  <si>
    <t>D2_WY_j_90,01/01/2021,38</t>
  </si>
  <si>
    <t>D2_WY_j_90,01/01/2022,41</t>
  </si>
  <si>
    <t>D2_WY_j_90,01/01/2023,43</t>
  </si>
  <si>
    <t>D2_WY_j_90,01/01/2024,43</t>
  </si>
  <si>
    <t>D2_WY_j_90,01/01/2025,42</t>
  </si>
  <si>
    <t>D2_WY_j_90,01/01/2026,40</t>
  </si>
  <si>
    <t>D2_WY_j_90,01/01/2027,36</t>
  </si>
  <si>
    <t>D2_WY_j_90,01/01/2028,33</t>
  </si>
  <si>
    <t>D2_WY_j_90,01/01/2029,31</t>
  </si>
  <si>
    <t>D2_WY_j_90,01/01/2030,29</t>
  </si>
  <si>
    <t>D2_WY_j_90,01/01/2031,28</t>
  </si>
  <si>
    <t>D2_WY_j_90,01/01/2032,27</t>
  </si>
  <si>
    <t>D2_WY_j_90,01/01/2033,28</t>
  </si>
  <si>
    <t>D2_WY_j_90,01/01/2034,28</t>
  </si>
  <si>
    <t>D2_WY_j_90,01/01/2035,28</t>
  </si>
  <si>
    <t>D2_WY_j_90,01/01/2036,29</t>
  </si>
  <si>
    <t>D2_WY_k_100,01/01/2017,65</t>
  </si>
  <si>
    <t>D2_WY_k_100,01/01/2018,69</t>
  </si>
  <si>
    <t>D2_WY_k_100,01/01/2019,74</t>
  </si>
  <si>
    <t>D2_WY_k_100,01/01/2020,77</t>
  </si>
  <si>
    <t>D2_WY_k_100,01/01/2021,81</t>
  </si>
  <si>
    <t>D2_WY_k_100,01/01/2022,83</t>
  </si>
  <si>
    <t>D2_WY_k_100,01/01/2023,84</t>
  </si>
  <si>
    <t>D2_WY_k_100,01/01/2024,84</t>
  </si>
  <si>
    <t>D2_WY_k_100,01/01/2025,84</t>
  </si>
  <si>
    <t>D2_WY_k_100,01/01/2026,83</t>
  </si>
  <si>
    <t>D2_WY_k_100,01/01/2027,81</t>
  </si>
  <si>
    <t>D2_WY_k_100,01/01/2028,80</t>
  </si>
  <si>
    <t>D2_WY_k_100,01/01/2029,79</t>
  </si>
  <si>
    <t>D2_WY_k_100,01/01/2030,79</t>
  </si>
  <si>
    <t>D2_WY_k_100,01/01/2031,79</t>
  </si>
  <si>
    <t>D2_WY_k_100,01/01/2032,80</t>
  </si>
  <si>
    <t>D2_WY_k_100,01/01/2033,82</t>
  </si>
  <si>
    <t>D2_WY_k_100,01/01/2034,82</t>
  </si>
  <si>
    <t>D2_WY_k_100,01/01/2035,82</t>
  </si>
  <si>
    <t>D2_WY_k_100,01/01/2036,82</t>
  </si>
  <si>
    <t>D2_WY_l_110,01/01/2017,38</t>
  </si>
  <si>
    <t>D2_WY_l_110,01/01/2018,36</t>
  </si>
  <si>
    <t>D2_WY_l_110,01/01/2019,35</t>
  </si>
  <si>
    <t>D2_WY_l_110,01/01/2020,36</t>
  </si>
  <si>
    <t>D2_WY_l_110,01/01/2021,37</t>
  </si>
  <si>
    <t>D2_WY_l_110,01/01/2022,36</t>
  </si>
  <si>
    <t>D2_WY_l_110,01/01/2023,35</t>
  </si>
  <si>
    <t>D2_WY_l_110,01/01/2024,34</t>
  </si>
  <si>
    <t>D2_WY_l_110,01/01/2025,34</t>
  </si>
  <si>
    <t>D2_WY_l_110,01/01/2026,34</t>
  </si>
  <si>
    <t>D2_WY_l_110,01/01/2027,34</t>
  </si>
  <si>
    <t>D2_WY_l_110,01/01/2028,35</t>
  </si>
  <si>
    <t>D2_WY_l_110,01/01/2029,35</t>
  </si>
  <si>
    <t>D2_WY_l_110,01/01/2030,35</t>
  </si>
  <si>
    <t>D2_WY_l_110,01/01/2031,35</t>
  </si>
  <si>
    <t>D2_WY_l_110,01/01/2032,34</t>
  </si>
  <si>
    <t>D2_WY_l_110,01/01/2033,37</t>
  </si>
  <si>
    <t>D2_WY_l_110,01/01/2034,35</t>
  </si>
  <si>
    <t>D2_WY_l_110,01/01/2035,34</t>
  </si>
  <si>
    <t>D2_WY_l_110,01/01/2036,32</t>
  </si>
  <si>
    <t>D2_WY_m_120,01/01/2017,31</t>
  </si>
  <si>
    <t>D2_WY_m_120,01/01/2018,32</t>
  </si>
  <si>
    <t>D2_WY_m_120,01/01/2019,31</t>
  </si>
  <si>
    <t>D2_WY_m_120,01/01/2020,31</t>
  </si>
  <si>
    <t>D2_WY_m_120,01/01/2021,30</t>
  </si>
  <si>
    <t>D2_WY_m_120,01/01/2022,26</t>
  </si>
  <si>
    <t>D2_WY_m_120,01/01/2023,21</t>
  </si>
  <si>
    <t>D2_WY_m_120,01/01/2024,18</t>
  </si>
  <si>
    <t>D2_WY_m_120,01/01/2025,15</t>
  </si>
  <si>
    <t>D2_WY_m_120,01/01/2026,12</t>
  </si>
  <si>
    <t>D2_WY_m_120,01/01/2027,11</t>
  </si>
  <si>
    <t>D2_WY_m_120,01/01/2028,9</t>
  </si>
  <si>
    <t>D2_WY_m_120,01/01/2029,8</t>
  </si>
  <si>
    <t>D2_WY_m_120,01/01/2030,8</t>
  </si>
  <si>
    <t>D2_WY_m_120,01/01/2031,7</t>
  </si>
  <si>
    <t>D2_WY_m_120,01/01/2032,7</t>
  </si>
  <si>
    <t>D2_WY_m_120,01/01/2033,5</t>
  </si>
  <si>
    <t>D2_WY_m_120,01/01/2034,5</t>
  </si>
  <si>
    <t>D2_WY_m_120,01/01/2035,5</t>
  </si>
  <si>
    <t>D2_WY_m_120,01/01/2036,5</t>
  </si>
  <si>
    <t>D2_WY_n_130,01/01/2017,20</t>
  </si>
  <si>
    <t>D2_WY_n_130,01/01/2018,20</t>
  </si>
  <si>
    <t>D2_WY_n_130,01/01/2019,20</t>
  </si>
  <si>
    <t>D2_WY_n_130,01/01/2020,20</t>
  </si>
  <si>
    <t>D2_WY_n_130,01/01/2021,19</t>
  </si>
  <si>
    <t>D2_WY_n_130,01/01/2022,18</t>
  </si>
  <si>
    <t>D2_WY_n_130,01/01/2023,15</t>
  </si>
  <si>
    <t>D2_WY_n_130,01/01/2024,14</t>
  </si>
  <si>
    <t>D2_WY_n_130,01/01/2025,12</t>
  </si>
  <si>
    <t>D2_WY_n_130,01/01/2026,11</t>
  </si>
  <si>
    <t>D2_WY_n_130,01/01/2027,10</t>
  </si>
  <si>
    <t>D2_WY_n_130,01/01/2028,9</t>
  </si>
  <si>
    <t>D2_WY_n_130,01/01/2029,9</t>
  </si>
  <si>
    <t>D2_WY_n_130,01/01/2030,8</t>
  </si>
  <si>
    <t>D2_WY_n_130,01/01/2031,8</t>
  </si>
  <si>
    <t>D2_WY_n_130,01/01/2032,7</t>
  </si>
  <si>
    <t>D2_WY_n_130,01/01/2033,6</t>
  </si>
  <si>
    <t>D2_WY_n_130,01/01/2034,6</t>
  </si>
  <si>
    <t>D2_WY_n_130,01/01/2035,6</t>
  </si>
  <si>
    <t>D2_WY_n_130,01/01/2036,6</t>
  </si>
  <si>
    <t>D2_WY_o_140,01/01/2017,10</t>
  </si>
  <si>
    <t>D2_WY_o_140,01/01/2018,12</t>
  </si>
  <si>
    <t>D2_WY_o_140,01/01/2019,15</t>
  </si>
  <si>
    <t>D2_WY_o_140,01/01/2020,20</t>
  </si>
  <si>
    <t>D2_WY_o_140,01/01/2021,18</t>
  </si>
  <si>
    <t>D2_WY_o_140,01/01/2022,21</t>
  </si>
  <si>
    <t>D2_WY_o_140,01/01/2023,23</t>
  </si>
  <si>
    <t>D2_WY_o_140,01/01/2024,22</t>
  </si>
  <si>
    <t>D2_WY_o_140,01/01/2025,24</t>
  </si>
  <si>
    <t>D2_WY_o_140,01/01/2026,27</t>
  </si>
  <si>
    <t>D2_WY_o_140,01/01/2027,23</t>
  </si>
  <si>
    <t>D2_WY_o_140,01/01/2028,26</t>
  </si>
  <si>
    <t>D2_WY_o_140,01/01/2029,29</t>
  </si>
  <si>
    <t>D2_WY_o_140,01/01/2030,27</t>
  </si>
  <si>
    <t>D2_WY_o_140,01/01/2031,31</t>
  </si>
  <si>
    <t>D2_WY_o_140,01/01/2032,34</t>
  </si>
  <si>
    <t>D2_WY_o_140,01/01/2033,30</t>
  </si>
  <si>
    <t>D2_WY_o_140,01/01/2034,27</t>
  </si>
  <si>
    <t>D2_WY_o_140,01/01/2035,31</t>
  </si>
  <si>
    <t>D2_WY_o_140,01/01/2036,33</t>
  </si>
  <si>
    <t>D2_WY_p_150,01/01/2017,26</t>
  </si>
  <si>
    <t>D2_WY_p_150,01/01/2018,29</t>
  </si>
  <si>
    <t>D2_WY_p_150,01/01/2019,31</t>
  </si>
  <si>
    <t>D2_WY_p_150,01/01/2020,34</t>
  </si>
  <si>
    <t>D2_WY_p_150,01/01/2021,36</t>
  </si>
  <si>
    <t>D2_WY_p_150,01/01/2022,38</t>
  </si>
  <si>
    <t>D2_WY_p_150,01/01/2023,38</t>
  </si>
  <si>
    <t>D2_WY_p_150,01/01/2024,37</t>
  </si>
  <si>
    <t>D2_WY_p_150,01/01/2025,34</t>
  </si>
  <si>
    <t>D2_WY_p_150,01/01/2026,30</t>
  </si>
  <si>
    <t>D2_WY_p_150,01/01/2027,25</t>
  </si>
  <si>
    <t>D2_WY_p_150,01/01/2028,19</t>
  </si>
  <si>
    <t>D2_WY_p_150,01/01/2029,15</t>
  </si>
  <si>
    <t>D2_WY_p_150,01/01/2030,12</t>
  </si>
  <si>
    <t>D2_WY_p_150,01/01/2031,10</t>
  </si>
  <si>
    <t>D2_WY_p_150,01/01/2032,9</t>
  </si>
  <si>
    <t>D2_WY_p_150,01/01/2033,9</t>
  </si>
  <si>
    <t>D2_WY_p_150,01/01/2034,9</t>
  </si>
  <si>
    <t>D2_WY_p_150,01/01/2035,9</t>
  </si>
  <si>
    <t>D2_WY_p_150,01/01/2036,8</t>
  </si>
  <si>
    <t>D2_WY_q_160,01/01/2017,20</t>
  </si>
  <si>
    <t>D2_WY_q_160,01/01/2018,27</t>
  </si>
  <si>
    <t>D2_WY_q_160,01/01/2019,36</t>
  </si>
  <si>
    <t>D2_WY_q_160,01/01/2020,39</t>
  </si>
  <si>
    <t>D2_WY_q_160,01/01/2021,44</t>
  </si>
  <si>
    <t>D2_WY_q_160,01/01/2022,47</t>
  </si>
  <si>
    <t>D2_WY_q_160,01/01/2023,50</t>
  </si>
  <si>
    <t>D2_WY_q_160,01/01/2024,52</t>
  </si>
  <si>
    <t>D2_WY_q_160,01/01/2025,53</t>
  </si>
  <si>
    <t>D2_WY_q_160,01/01/2026,52</t>
  </si>
  <si>
    <t>D2_WY_q_160,01/01/2027,53</t>
  </si>
  <si>
    <t>D2_WY_q_160,01/01/2028,57</t>
  </si>
  <si>
    <t>D2_WY_q_160,01/01/2029,60</t>
  </si>
  <si>
    <t>D2_WY_q_160,01/01/2030,55</t>
  </si>
  <si>
    <t>D2_WY_q_160,01/01/2031,50</t>
  </si>
  <si>
    <t>D2_WY_q_160,01/01/2032,44</t>
  </si>
  <si>
    <t>D2_WY_q_160,01/01/2033,48</t>
  </si>
  <si>
    <t>D2_WY_q_160,01/01/2034,40</t>
  </si>
  <si>
    <t>D2_WY_q_160,01/01/2035,39</t>
  </si>
  <si>
    <t>D2_WY_q_160,01/01/2036,33</t>
  </si>
  <si>
    <t>D2_WY_r_170,01/01/2017,7</t>
  </si>
  <si>
    <t>D2_WY_r_170,01/01/2018,10</t>
  </si>
  <si>
    <t>D2_WY_r_170,01/01/2019,12</t>
  </si>
  <si>
    <t>D2_WY_r_170,01/01/2020,14</t>
  </si>
  <si>
    <t>D2_WY_r_170,01/01/2021,16</t>
  </si>
  <si>
    <t>D2_WY_r_170,01/01/2022,18</t>
  </si>
  <si>
    <t>D2_WY_r_170,01/01/2023,20</t>
  </si>
  <si>
    <t>D2_WY_r_170,01/01/2024,21</t>
  </si>
  <si>
    <t>D2_WY_r_170,01/01/2025,23</t>
  </si>
  <si>
    <t>D2_WY_r_170,01/01/2026,24</t>
  </si>
  <si>
    <t>D2_WY_r_170,01/01/2027,25</t>
  </si>
  <si>
    <t>D2_WY_r_170,01/01/2028,27</t>
  </si>
  <si>
    <t>D2_WY_r_170,01/01/2029,28</t>
  </si>
  <si>
    <t>D2_WY_r_170,01/01/2030,28</t>
  </si>
  <si>
    <t>D2_WY_r_170,01/01/2031,28</t>
  </si>
  <si>
    <t>D2_WY_r_170,01/01/2032,28</t>
  </si>
  <si>
    <t>D2_WY_r_170,01/01/2033,30</t>
  </si>
  <si>
    <t>D2_WY_r_170,01/01/2034,29</t>
  </si>
  <si>
    <t>D2_WY_r_170,01/01/2035,28</t>
  </si>
  <si>
    <t>D2_WY_r_170,01/01/2036,26</t>
  </si>
  <si>
    <t>D2_WY_s_180,01/01/2017,10</t>
  </si>
  <si>
    <t>D2_WY_s_180,01/01/2018,9</t>
  </si>
  <si>
    <t>D2_WY_s_180,01/01/2019,9</t>
  </si>
  <si>
    <t>D2_WY_s_180,01/01/2020,8</t>
  </si>
  <si>
    <t>D2_WY_s_180,01/01/2021,8</t>
  </si>
  <si>
    <t>D2_WY_s_180,01/01/2022,7</t>
  </si>
  <si>
    <t>D2_WY_s_180,01/01/2023,6</t>
  </si>
  <si>
    <t>D2_WY_s_180,01/01/2024,6</t>
  </si>
  <si>
    <t>D2_WY_s_180,01/01/2025,5</t>
  </si>
  <si>
    <t>D2_WY_s_180,01/01/2026,5</t>
  </si>
  <si>
    <t>D2_WY_s_180,01/01/2027,5</t>
  </si>
  <si>
    <t>D2_WY_s_180,01/01/2028,4</t>
  </si>
  <si>
    <t>D2_WY_s_180,01/01/2029,4</t>
  </si>
  <si>
    <t>D2_WY_s_180,01/01/2030,4</t>
  </si>
  <si>
    <t>D2_WY_s_180,01/01/2031,4</t>
  </si>
  <si>
    <t>D2_WY_s_180,01/01/2032,4</t>
  </si>
  <si>
    <t>D2_WY_s_180,01/01/2033,4</t>
  </si>
  <si>
    <t>D2_WY_s_180,01/01/2034,4</t>
  </si>
  <si>
    <t>D2_WY_s_180,01/01/2035,4</t>
  </si>
  <si>
    <t>D2_WY_s_180,01/01/2036,4</t>
  </si>
  <si>
    <t>D2_WY_t_190,01/01/2017,23</t>
  </si>
  <si>
    <t>D2_WY_t_190,01/01/2018,23</t>
  </si>
  <si>
    <t>D2_WY_t_190,01/01/2019,23</t>
  </si>
  <si>
    <t>D2_WY_t_190,01/01/2020,23</t>
  </si>
  <si>
    <t>D2_WY_t_190,01/01/2021,23</t>
  </si>
  <si>
    <t>D2_WY_t_190,01/01/2022,21</t>
  </si>
  <si>
    <t>D2_WY_t_190,01/01/2023,17</t>
  </si>
  <si>
    <t>D2_WY_t_190,01/01/2024,14</t>
  </si>
  <si>
    <t>D2_WY_t_190,01/01/2025,12</t>
  </si>
  <si>
    <t>D2_WY_t_190,01/01/2026,10</t>
  </si>
  <si>
    <t>D2_WY_t_190,01/01/2027,8</t>
  </si>
  <si>
    <t>D2_WY_t_190,01/01/2028,7</t>
  </si>
  <si>
    <t>D2_WY_t_190,01/01/2029,6</t>
  </si>
  <si>
    <t>D2_WY_t_190,01/01/2030,5</t>
  </si>
  <si>
    <t>D2_WY_t_190,01/01/2031,5</t>
  </si>
  <si>
    <t>D2_WY_t_190,01/01/2032,4</t>
  </si>
  <si>
    <t>D2_WY_t_190,01/01/2033,3</t>
  </si>
  <si>
    <t>D2_WY_t_190,01/01/2034,3</t>
  </si>
  <si>
    <t>D2_WY_t_190,01/01/2035,3</t>
  </si>
  <si>
    <t>D2_WY_t_190,01/01/2036,3</t>
  </si>
  <si>
    <t>D2_WY_u_200,01/01/2017,69</t>
  </si>
  <si>
    <t>D2_WY_u_200,01/01/2018,71</t>
  </si>
  <si>
    <t>D2_WY_u_200,01/01/2019,73</t>
  </si>
  <si>
    <t>D2_WY_u_200,01/01/2020,75</t>
  </si>
  <si>
    <t>D2_WY_u_200,01/01/2021,76</t>
  </si>
  <si>
    <t>D2_WY_u_200,01/01/2022,72</t>
  </si>
  <si>
    <t>D2_WY_u_200,01/01/2023,64</t>
  </si>
  <si>
    <t>D2_WY_u_200,01/01/2024,58</t>
  </si>
  <si>
    <t>D2_WY_u_200,01/01/2025,55</t>
  </si>
  <si>
    <t>D2_WY_u_200,01/01/2026,53</t>
  </si>
  <si>
    <t>D2_WY_u_200,01/01/2027,51</t>
  </si>
  <si>
    <t>D2_WY_u_200,01/01/2028,52</t>
  </si>
  <si>
    <t>D2_WY_u_200,01/01/2029,53</t>
  </si>
  <si>
    <t>D2_WY_u_200,01/01/2030,54</t>
  </si>
  <si>
    <t>D2_WY_u_200,01/01/2031,56</t>
  </si>
  <si>
    <t>D2_WY_u_200,01/01/2032,56</t>
  </si>
  <si>
    <t>D2_WY_u_200,01/01/2033,52</t>
  </si>
  <si>
    <t>D2_WY_u_200,01/01/2034,52</t>
  </si>
  <si>
    <t>D2_WY_u_200,01/01/2035,52</t>
  </si>
  <si>
    <t>D2_WY_u_200,01/01/2036,51</t>
  </si>
  <si>
    <t>D2_WY_v_250,01/01/2017,22</t>
  </si>
  <si>
    <t>D2_WY_v_250,01/01/2018,23</t>
  </si>
  <si>
    <t>D2_WY_v_250,01/01/2019,24</t>
  </si>
  <si>
    <t>D2_WY_v_250,01/01/2020,25</t>
  </si>
  <si>
    <t>D2_WY_v_250,01/01/2021,27</t>
  </si>
  <si>
    <t>D2_WY_v_250,01/01/2022,27</t>
  </si>
  <si>
    <t>D2_WY_v_250,01/01/2023,27</t>
  </si>
  <si>
    <t>D2_WY_v_250,01/01/2024,27</t>
  </si>
  <si>
    <t>D2_WY_v_250,01/01/2025,27</t>
  </si>
  <si>
    <t>D2_WY_v_250,01/01/2026,28</t>
  </si>
  <si>
    <t>D2_WY_v_250,01/01/2027,29</t>
  </si>
  <si>
    <t>D2_WY_v_250,01/01/2028,30</t>
  </si>
  <si>
    <t>D2_WY_v_250,01/01/2029,31</t>
  </si>
  <si>
    <t>D2_WY_v_250,01/01/2030,31</t>
  </si>
  <si>
    <t>D2_WY_v_250,01/01/2031,29</t>
  </si>
  <si>
    <t>D2_WY_v_250,01/01/2032,25</t>
  </si>
  <si>
    <t>D2_WY_v_250,01/01/2033,20</t>
  </si>
  <si>
    <t>D2_WY_v_250,01/01/2034,16</t>
  </si>
  <si>
    <t>D2_WY_v_250,01/01/2035,13</t>
  </si>
  <si>
    <t>D2_WY_v_250,01/01/2036,10</t>
  </si>
  <si>
    <t>D2_WY_w_300,01/01/2017,47</t>
  </si>
  <si>
    <t>D2_WY_w_300,01/01/2018,46</t>
  </si>
  <si>
    <t>D2_WY_w_300,01/01/2019,46</t>
  </si>
  <si>
    <t>D2_WY_w_300,01/01/2020,48</t>
  </si>
  <si>
    <t>D2_WY_w_300,01/01/2021,49</t>
  </si>
  <si>
    <t>D2_WY_w_300,01/01/2022,48</t>
  </si>
  <si>
    <t>D2_WY_w_300,01/01/2023,46</t>
  </si>
  <si>
    <t>D2_WY_w_300,01/01/2024,46</t>
  </si>
  <si>
    <t>D2_WY_w_300,01/01/2025,47</t>
  </si>
  <si>
    <t>D2_WY_w_300,01/01/2026,48</t>
  </si>
  <si>
    <t>D2_WY_w_300,01/01/2027,47</t>
  </si>
  <si>
    <t>D2_WY_w_300,01/01/2028,47</t>
  </si>
  <si>
    <t>D2_WY_w_300,01/01/2029,45</t>
  </si>
  <si>
    <t>D2_WY_w_300,01/01/2030,42</t>
  </si>
  <si>
    <t>D2_WY_w_300,01/01/2031,37</t>
  </si>
  <si>
    <t>D2_WY_w_300,01/01/2032,31</t>
  </si>
  <si>
    <t>D2_WY_w_300,01/01/2033,23</t>
  </si>
  <si>
    <t>D2_WY_w_300,01/01/2034,18</t>
  </si>
  <si>
    <t>D2_WY_w_300,01/01/2035,13</t>
  </si>
  <si>
    <t>D2_WY_w_300,01/01/2036,9</t>
  </si>
  <si>
    <t>D2_WY_x_400,01/01/2017,37</t>
  </si>
  <si>
    <t>D2_WY_x_400,01/01/2018,39</t>
  </si>
  <si>
    <t>D2_WY_x_400,01/01/2019,40</t>
  </si>
  <si>
    <t>D2_WY_x_400,01/01/2020,42</t>
  </si>
  <si>
    <t>D2_WY_x_400,01/01/2021,43</t>
  </si>
  <si>
    <t>D2_WY_x_400,01/01/2022,43</t>
  </si>
  <si>
    <t>D2_WY_x_400,01/01/2023,40</t>
  </si>
  <si>
    <t>D2_WY_x_400,01/01/2024,38</t>
  </si>
  <si>
    <t>D2_WY_x_400,01/01/2025,36</t>
  </si>
  <si>
    <t>D2_WY_x_400,01/01/2026,34</t>
  </si>
  <si>
    <t>D2_WY_x_400,01/01/2027,31</t>
  </si>
  <si>
    <t>D2_WY_x_400,01/01/2028,28</t>
  </si>
  <si>
    <t>D2_WY_x_400,01/01/2029,26</t>
  </si>
  <si>
    <t>D2_WY_x_400,01/01/2030,23</t>
  </si>
  <si>
    <t>D2_WY_x_400,01/01/2031,20</t>
  </si>
  <si>
    <t>D2_WY_x_400,01/01/2032,17</t>
  </si>
  <si>
    <t>D2_WY_x_400,01/01/2033,12</t>
  </si>
  <si>
    <t>D2_WY_x_400,01/01/2034,9</t>
  </si>
  <si>
    <t>D2_WY_x_400,01/01/2035,6</t>
  </si>
  <si>
    <t>D2_WY_x_400,01/01/2036,4</t>
  </si>
  <si>
    <t>D2_WY_y_500,01/01/2017,30</t>
  </si>
  <si>
    <t>D2_WY_y_500,01/01/2018,38</t>
  </si>
  <si>
    <t>D2_WY_y_500,01/01/2019,45</t>
  </si>
  <si>
    <t>D2_WY_y_500,01/01/2020,52</t>
  </si>
  <si>
    <t>D2_WY_y_500,01/01/2021,59</t>
  </si>
  <si>
    <t>D2_WY_y_500,01/01/2022,64</t>
  </si>
  <si>
    <t>D2_WY_y_500,01/01/2023,65</t>
  </si>
  <si>
    <t>D2_WY_y_500,01/01/2024,65</t>
  </si>
  <si>
    <t>D2_WY_y_500,01/01/2025,63</t>
  </si>
  <si>
    <t>D2_WY_y_500,01/01/2026,60</t>
  </si>
  <si>
    <t>D2_WY_y_500,01/01/2027,54</t>
  </si>
  <si>
    <t>D2_WY_y_500,01/01/2028,49</t>
  </si>
  <si>
    <t>D2_WY_y_500,01/01/2029,43</t>
  </si>
  <si>
    <t>D2_WY_y_500,01/01/2030,38</t>
  </si>
  <si>
    <t>D2_WY_y_500,01/01/2031,33</t>
  </si>
  <si>
    <t>D2_WY_y_500,01/01/2032,29</t>
  </si>
  <si>
    <t>D2_WY_y_500,01/01/2033,25</t>
  </si>
  <si>
    <t>D2_WY_y_500,01/01/2034,20</t>
  </si>
  <si>
    <t>D2_WY_y_500,01/01/2035,17</t>
  </si>
  <si>
    <t>D2_WY_y_500,01/01/2036,14</t>
  </si>
  <si>
    <t>D2_WY_z_750,01/01/2017,22</t>
  </si>
  <si>
    <t>D2_WY_z_750,01/01/2018,22</t>
  </si>
  <si>
    <t>D2_WY_z_750,01/01/2019,22</t>
  </si>
  <si>
    <t>D2_WY_z_750,01/01/2020,22</t>
  </si>
  <si>
    <t>D2_WY_z_750,01/01/2021,22</t>
  </si>
  <si>
    <t>D2_WY_z_750,01/01/2022,21</t>
  </si>
  <si>
    <t>D2_WY_z_750,01/01/2023,18</t>
  </si>
  <si>
    <t>D2_WY_z_750,01/01/2024,16</t>
  </si>
  <si>
    <t>D2_WY_z_750,01/01/2025,15</t>
  </si>
  <si>
    <t>D2_WY_z_750,01/01/2026,14</t>
  </si>
  <si>
    <t>D2_WY_z_750,01/01/2027,14</t>
  </si>
  <si>
    <t>D2_WY_z_750,01/01/2028,13</t>
  </si>
  <si>
    <t>D2_WY_z_750,01/01/2029,13</t>
  </si>
  <si>
    <t>D2_WY_z_750,01/01/2030,12</t>
  </si>
  <si>
    <t>D2_WY_z_750,01/01/2031,11</t>
  </si>
  <si>
    <t>D2_WY_z_750,01/01/2032,10</t>
  </si>
  <si>
    <t>D2_WY_z_750,01/01/2033,8</t>
  </si>
  <si>
    <t>D2_WY_z_750,01/01/2034,7</t>
  </si>
  <si>
    <t>D2_WY_z_750,01/01/2035,6</t>
  </si>
  <si>
    <t>D2_WY_z_750,01/01/2036,5</t>
  </si>
  <si>
    <t>D2_WY_z_9999,01/01/2017,76</t>
  </si>
  <si>
    <t>D2_WY_z_9999,01/01/2018,80</t>
  </si>
  <si>
    <t>D2_WY_z_9999,01/01/2019,84</t>
  </si>
  <si>
    <t>D2_WY_z_9999,01/01/2020,89</t>
  </si>
  <si>
    <t>D2_WY_z_9999,01/01/2021,89</t>
  </si>
  <si>
    <t>D2_WY_z_9999,01/01/2022,84</t>
  </si>
  <si>
    <t>D2_WY_z_9999,01/01/2023,76</t>
  </si>
  <si>
    <t>D2_WY_z_9999,01/01/2024,67</t>
  </si>
  <si>
    <t>D2_WY_z_9999,01/01/2025,61</t>
  </si>
  <si>
    <t>D2_WY_z_9999,01/01/2026,58</t>
  </si>
  <si>
    <t>D2_WY_z_9999,01/01/2027,53</t>
  </si>
  <si>
    <t>D2_WY_z_9999,01/01/2028,51</t>
  </si>
  <si>
    <t>D2_WY_z_9999,01/01/2029,48</t>
  </si>
  <si>
    <t>D2_WY_z_9999,01/01/2030,46</t>
  </si>
  <si>
    <t>D2_WY_z_9999,01/01/2031,43</t>
  </si>
  <si>
    <t>D2_WY_z_9999,01/01/2032,39</t>
  </si>
  <si>
    <t>D2_WY_z_9999,01/01/2033,31</t>
  </si>
  <si>
    <t>D2_WY_z_9999,01/01/2034,28</t>
  </si>
  <si>
    <t>D2_WY_z_9999,01/01/2035,26</t>
  </si>
  <si>
    <t>D2_WY_z_9999,01/01/2036,24</t>
  </si>
  <si>
    <t>D2_YK_a_00,01/01/2017,145</t>
  </si>
  <si>
    <t>D2_YK_a_00,01/01/2018,168</t>
  </si>
  <si>
    <t>D2_YK_a_00,01/01/2019,155</t>
  </si>
  <si>
    <t>D2_YK_a_00,01/01/2020,130</t>
  </si>
  <si>
    <t>D2_YK_a_00,01/01/2021,131</t>
  </si>
  <si>
    <t>D2_YK_a_00,01/01/2022,111</t>
  </si>
  <si>
    <t>D2_YK_a_00,01/01/2023,104</t>
  </si>
  <si>
    <t>D2_YK_a_00,01/01/2024,99</t>
  </si>
  <si>
    <t>D2_YK_a_00,01/01/2025,91</t>
  </si>
  <si>
    <t>D2_YK_a_00,01/01/2026,85</t>
  </si>
  <si>
    <t>D2_YK_a_00,01/01/2027,76</t>
  </si>
  <si>
    <t>D2_YK_a_00,01/01/2028,70</t>
  </si>
  <si>
    <t>D2_YK_a_00,01/01/2029,69</t>
  </si>
  <si>
    <t>D2_YK_a_00,01/01/2030,63</t>
  </si>
  <si>
    <t>D2_YK_a_00,01/01/2031,60</t>
  </si>
  <si>
    <t>D2_YK_a_00,01/01/2032,36</t>
  </si>
  <si>
    <t>D2_YK_a_00,01/01/2033,22</t>
  </si>
  <si>
    <t>D2_YK_a_00,01/01/2034,16</t>
  </si>
  <si>
    <t>D2_YK_a_00,01/01/2035,13</t>
  </si>
  <si>
    <t>D2_YK_a_00,01/01/2036,11</t>
  </si>
  <si>
    <t>D2_YK_b_10,01/01/2017,78</t>
  </si>
  <si>
    <t>D2_YK_b_10,01/01/2018,84</t>
  </si>
  <si>
    <t>D2_YK_b_10,01/01/2019,90</t>
  </si>
  <si>
    <t>D2_YK_b_10,01/01/2020,98</t>
  </si>
  <si>
    <t>D2_YK_b_10,01/01/2021,103</t>
  </si>
  <si>
    <t>D2_YK_b_10,01/01/2022,104</t>
  </si>
  <si>
    <t>D2_YK_b_10,01/01/2023,101</t>
  </si>
  <si>
    <t>D2_YK_b_10,01/01/2024,98</t>
  </si>
  <si>
    <t>D2_YK_b_10,01/01/2025,91</t>
  </si>
  <si>
    <t>D2_YK_b_10,01/01/2026,84</t>
  </si>
  <si>
    <t>D2_YK_b_10,01/01/2027,75</t>
  </si>
  <si>
    <t>D2_YK_b_10,01/01/2028,66</t>
  </si>
  <si>
    <t>D2_YK_b_10,01/01/2029,59</t>
  </si>
  <si>
    <t>D2_YK_b_10,01/01/2030,55</t>
  </si>
  <si>
    <t>D2_YK_b_10,01/01/2031,52</t>
  </si>
  <si>
    <t>D2_YK_b_10,01/01/2032,43</t>
  </si>
  <si>
    <t>D2_YK_b_10,01/01/2033,39</t>
  </si>
  <si>
    <t>D2_YK_b_10,01/01/2034,35</t>
  </si>
  <si>
    <t>D2_YK_b_10,01/01/2035,34</t>
  </si>
  <si>
    <t>D2_YK_b_10,01/01/2036,34</t>
  </si>
  <si>
    <t>D2_YK_c_20,01/01/2017,85</t>
  </si>
  <si>
    <t>D2_YK_c_20,01/01/2018,94</t>
  </si>
  <si>
    <t>D2_YK_c_20,01/01/2019,100</t>
  </si>
  <si>
    <t>D2_YK_c_20,01/01/2020,109</t>
  </si>
  <si>
    <t>D2_YK_c_20,01/01/2021,112</t>
  </si>
  <si>
    <t>D2_YK_c_20,01/01/2022,107</t>
  </si>
  <si>
    <t>D2_YK_c_20,01/01/2023,97</t>
  </si>
  <si>
    <t>D2_YK_c_20,01/01/2024,91</t>
  </si>
  <si>
    <t>D2_YK_c_20,01/01/2025,83</t>
  </si>
  <si>
    <t>D2_YK_c_20,01/01/2026,76</t>
  </si>
  <si>
    <t>D2_YK_c_20,01/01/2027,71</t>
  </si>
  <si>
    <t>D2_YK_c_20,01/01/2028,66</t>
  </si>
  <si>
    <t>D2_YK_c_20,01/01/2029,63</t>
  </si>
  <si>
    <t>D2_YK_c_20,01/01/2030,61</t>
  </si>
  <si>
    <t>D2_YK_c_20,01/01/2031,58</t>
  </si>
  <si>
    <t>D2_YK_c_20,01/01/2032,43</t>
  </si>
  <si>
    <t>D2_YK_c_20,01/01/2033,32</t>
  </si>
  <si>
    <t>D2_YK_c_20,01/01/2034,19</t>
  </si>
  <si>
    <t>D2_YK_c_20,01/01/2035,13</t>
  </si>
  <si>
    <t>D2_YK_c_20,01/01/2036,13</t>
  </si>
  <si>
    <t>D2_YK_d_30,01/01/2017,39</t>
  </si>
  <si>
    <t>D2_YK_d_30,01/01/2018,50</t>
  </si>
  <si>
    <t>D2_YK_d_30,01/01/2019,57</t>
  </si>
  <si>
    <t>D2_YK_d_30,01/01/2020,59</t>
  </si>
  <si>
    <t>D2_YK_d_30,01/01/2021,63</t>
  </si>
  <si>
    <t>D2_YK_d_30,01/01/2022,63</t>
  </si>
  <si>
    <t>D2_YK_d_30,01/01/2023,60</t>
  </si>
  <si>
    <t>D2_YK_d_30,01/01/2024,60</t>
  </si>
  <si>
    <t>D2_YK_d_30,01/01/2025,57</t>
  </si>
  <si>
    <t>D2_YK_d_30,01/01/2026,53</t>
  </si>
  <si>
    <t>D2_YK_d_30,01/01/2027,46</t>
  </si>
  <si>
    <t>D2_YK_d_30,01/01/2028,42</t>
  </si>
  <si>
    <t>D2_YK_d_30,01/01/2029,41</t>
  </si>
  <si>
    <t>D2_YK_d_30,01/01/2030,36</t>
  </si>
  <si>
    <t>D2_YK_d_30,01/01/2031,35</t>
  </si>
  <si>
    <t>D2_YK_d_30,01/01/2032,22</t>
  </si>
  <si>
    <t>D2_YK_d_30,01/01/2033,16</t>
  </si>
  <si>
    <t>D2_YK_d_30,01/01/2034,11</t>
  </si>
  <si>
    <t>D2_YK_d_30,01/01/2035,9</t>
  </si>
  <si>
    <t>D2_YK_d_30,01/01/2036,8</t>
  </si>
  <si>
    <t>D2_YK_e_40,01/01/2017,105</t>
  </si>
  <si>
    <t>D2_YK_e_40,01/01/2018,108</t>
  </si>
  <si>
    <t>D2_YK_e_40,01/01/2019,110</t>
  </si>
  <si>
    <t>D2_YK_e_40,01/01/2020,115</t>
  </si>
  <si>
    <t>D2_YK_e_40,01/01/2021,116</t>
  </si>
  <si>
    <t>D2_YK_e_40,01/01/2022,108</t>
  </si>
  <si>
    <t>D2_YK_e_40,01/01/2023,92</t>
  </si>
  <si>
    <t>D2_YK_e_40,01/01/2024,82</t>
  </si>
  <si>
    <t>D2_YK_e_40,01/01/2025,71</t>
  </si>
  <si>
    <t>D2_YK_e_40,01/01/2026,61</t>
  </si>
  <si>
    <t>D2_YK_e_40,01/01/2027,52</t>
  </si>
  <si>
    <t>D2_YK_e_40,01/01/2028,44</t>
  </si>
  <si>
    <t>D2_YK_e_40,01/01/2029,39</t>
  </si>
  <si>
    <t>D2_YK_e_40,01/01/2030,37</t>
  </si>
  <si>
    <t>D2_YK_e_40,01/01/2031,35</t>
  </si>
  <si>
    <t>D2_YK_e_40,01/01/2032,31</t>
  </si>
  <si>
    <t>D2_YK_e_40,01/01/2033,24</t>
  </si>
  <si>
    <t>D2_YK_e_40,01/01/2034,13</t>
  </si>
  <si>
    <t>D2_YK_e_40,01/01/2035,8</t>
  </si>
  <si>
    <t>D2_YK_e_40,01/01/2036,8</t>
  </si>
  <si>
    <t>D2_YK_f_50,01/01/2017,94</t>
  </si>
  <si>
    <t>D2_YK_f_50,01/01/2018,113</t>
  </si>
  <si>
    <t>D2_YK_f_50,01/01/2019,126</t>
  </si>
  <si>
    <t>D2_YK_f_50,01/01/2020,102</t>
  </si>
  <si>
    <t>D2_YK_f_50,01/01/2021,105</t>
  </si>
  <si>
    <t>D2_YK_f_50,01/01/2022,101</t>
  </si>
  <si>
    <t>D2_YK_f_50,01/01/2023,93</t>
  </si>
  <si>
    <t>D2_YK_f_50,01/01/2024,90</t>
  </si>
  <si>
    <t>D2_YK_f_50,01/01/2025,84</t>
  </si>
  <si>
    <t>D2_YK_f_50,01/01/2026,75</t>
  </si>
  <si>
    <t>D2_YK_f_50,01/01/2027,66</t>
  </si>
  <si>
    <t>D2_YK_f_50,01/01/2028,59</t>
  </si>
  <si>
    <t>D2_YK_f_50,01/01/2029,55</t>
  </si>
  <si>
    <t>D2_YK_f_50,01/01/2030,51</t>
  </si>
  <si>
    <t>D2_YK_f_50,01/01/2031,47</t>
  </si>
  <si>
    <t>D2_YK_f_50,01/01/2032,42</t>
  </si>
  <si>
    <t>D2_YK_f_50,01/01/2033,38</t>
  </si>
  <si>
    <t>D2_YK_f_50,01/01/2034,25</t>
  </si>
  <si>
    <t>D2_YK_f_50,01/01/2035,19</t>
  </si>
  <si>
    <t>D2_YK_f_50,01/01/2036,18</t>
  </si>
  <si>
    <t>D2_YK_g_60,01/01/2017,84</t>
  </si>
  <si>
    <t>D2_YK_g_60,01/01/2018,97</t>
  </si>
  <si>
    <t>D2_YK_g_60,01/01/2019,110</t>
  </si>
  <si>
    <t>D2_YK_g_60,01/01/2020,113</t>
  </si>
  <si>
    <t>D2_YK_g_60,01/01/2021,123</t>
  </si>
  <si>
    <t>D2_YK_g_60,01/01/2022,133</t>
  </si>
  <si>
    <t>D2_YK_g_60,01/01/2023,137</t>
  </si>
  <si>
    <t>D2_YK_g_60,01/01/2024,136</t>
  </si>
  <si>
    <t>D2_YK_g_60,01/01/2025,128</t>
  </si>
  <si>
    <t>D2_YK_g_60,01/01/2026,112</t>
  </si>
  <si>
    <t>D2_YK_g_60,01/01/2027,90</t>
  </si>
  <si>
    <t>D2_YK_g_60,01/01/2028,68</t>
  </si>
  <si>
    <t>D2_YK_g_60,01/01/2029,49</t>
  </si>
  <si>
    <t>D2_YK_g_60,01/01/2030,34</t>
  </si>
  <si>
    <t>D2_YK_g_60,01/01/2031,24</t>
  </si>
  <si>
    <t>D2_YK_g_60,01/01/2032,18</t>
  </si>
  <si>
    <t>D2_YK_g_60,01/01/2033,13</t>
  </si>
  <si>
    <t>D2_YK_g_60,01/01/2034,12</t>
  </si>
  <si>
    <t>D2_YK_g_60,01/01/2035,11</t>
  </si>
  <si>
    <t>D2_YK_g_60,01/01/2036,10</t>
  </si>
  <si>
    <t>D2_YK_h_70,01/01/2017,33</t>
  </si>
  <si>
    <t>D2_YK_h_70,01/01/2018,39</t>
  </si>
  <si>
    <t>D2_YK_h_70,01/01/2019,46</t>
  </si>
  <si>
    <t>D2_YK_h_70,01/01/2020,48</t>
  </si>
  <si>
    <t>D2_YK_h_70,01/01/2021,54</t>
  </si>
  <si>
    <t>D2_YK_h_70,01/01/2022,60</t>
  </si>
  <si>
    <t>D2_YK_h_70,01/01/2023,65</t>
  </si>
  <si>
    <t>D2_YK_h_70,01/01/2024,67</t>
  </si>
  <si>
    <t>D2_YK_h_70,01/01/2025,66</t>
  </si>
  <si>
    <t>D2_YK_h_70,01/01/2026,61</t>
  </si>
  <si>
    <t>D2_YK_h_70,01/01/2027,54</t>
  </si>
  <si>
    <t>D2_YK_h_70,01/01/2028,47</t>
  </si>
  <si>
    <t>D2_YK_h_70,01/01/2029,41</t>
  </si>
  <si>
    <t>D2_YK_h_70,01/01/2030,36</t>
  </si>
  <si>
    <t>D2_YK_h_70,01/01/2031,34</t>
  </si>
  <si>
    <t>D2_YK_h_70,01/01/2032,32</t>
  </si>
  <si>
    <t>D2_YK_h_70,01/01/2033,38</t>
  </si>
  <si>
    <t>D2_YK_h_70,01/01/2034,35</t>
  </si>
  <si>
    <t>D2_YK_h_70,01/01/2035,33</t>
  </si>
  <si>
    <t>D2_YK_h_70,01/01/2036,30</t>
  </si>
  <si>
    <t>D2_YK_i_80,01/01/2017,68</t>
  </si>
  <si>
    <t>D2_YK_i_80,01/01/2018,69</t>
  </si>
  <si>
    <t>D2_YK_i_80,01/01/2019,69</t>
  </si>
  <si>
    <t>D2_YK_i_80,01/01/2020,68</t>
  </si>
  <si>
    <t>D2_YK_i_80,01/01/2021,68</t>
  </si>
  <si>
    <t>D2_YK_i_80,01/01/2022,62</t>
  </si>
  <si>
    <t>D2_YK_i_80,01/01/2023,52</t>
  </si>
  <si>
    <t>D2_YK_i_80,01/01/2024,44</t>
  </si>
  <si>
    <t>D2_YK_i_80,01/01/2025,37</t>
  </si>
  <si>
    <t>D2_YK_i_80,01/01/2026,32</t>
  </si>
  <si>
    <t>D2_YK_i_80,01/01/2027,27</t>
  </si>
  <si>
    <t>D2_YK_i_80,01/01/2028,24</t>
  </si>
  <si>
    <t>D2_YK_i_80,01/01/2029,21</t>
  </si>
  <si>
    <t>D2_YK_i_80,01/01/2030,18</t>
  </si>
  <si>
    <t>D2_YK_i_80,01/01/2031,16</t>
  </si>
  <si>
    <t>D2_YK_i_80,01/01/2032,14</t>
  </si>
  <si>
    <t>D2_YK_i_80,01/01/2033,9</t>
  </si>
  <si>
    <t>D2_YK_i_80,01/01/2034,9</t>
  </si>
  <si>
    <t>D2_YK_i_80,01/01/2035,8</t>
  </si>
  <si>
    <t>D2_YK_i_80,01/01/2036,8</t>
  </si>
  <si>
    <t>D2_YK_j_90,01/01/2017,13</t>
  </si>
  <si>
    <t>D2_YK_j_90,01/01/2018,17</t>
  </si>
  <si>
    <t>D2_YK_j_90,01/01/2019,19</t>
  </si>
  <si>
    <t>D2_YK_j_90,01/01/2020,24</t>
  </si>
  <si>
    <t>D2_YK_j_90,01/01/2021,26</t>
  </si>
  <si>
    <t>D2_YK_j_90,01/01/2022,29</t>
  </si>
  <si>
    <t>D2_YK_j_90,01/01/2023,30</t>
  </si>
  <si>
    <t>D2_YK_j_90,01/01/2024,32</t>
  </si>
  <si>
    <t>D2_YK_j_90,01/01/2025,32</t>
  </si>
  <si>
    <t>D2_YK_j_90,01/01/2026,31</t>
  </si>
  <si>
    <t>D2_YK_j_90,01/01/2027,30</t>
  </si>
  <si>
    <t>D2_YK_j_90,01/01/2028,29</t>
  </si>
  <si>
    <t>D2_YK_j_90,01/01/2029,27</t>
  </si>
  <si>
    <t>D2_YK_j_90,01/01/2030,27</t>
  </si>
  <si>
    <t>D2_YK_j_90,01/01/2031,26</t>
  </si>
  <si>
    <t>D2_YK_j_90,01/01/2032,21</t>
  </si>
  <si>
    <t>D2_YK_j_90,01/01/2033,20</t>
  </si>
  <si>
    <t>D2_YK_j_90,01/01/2034,17</t>
  </si>
  <si>
    <t>D2_YK_j_90,01/01/2035,15</t>
  </si>
  <si>
    <t>D2_YK_j_90,01/01/2036,13</t>
  </si>
  <si>
    <t>D2_YK_k_100,01/01/2017,43</t>
  </si>
  <si>
    <t>D2_YK_k_100,01/01/2018,44</t>
  </si>
  <si>
    <t>D2_YK_k_100,01/01/2019,45</t>
  </si>
  <si>
    <t>D2_YK_k_100,01/01/2020,47</t>
  </si>
  <si>
    <t>D2_YK_k_100,01/01/2021,48</t>
  </si>
  <si>
    <t>D2_YK_k_100,01/01/2022,48</t>
  </si>
  <si>
    <t>D2_YK_k_100,01/01/2023,45</t>
  </si>
  <si>
    <t>D2_YK_k_100,01/01/2024,43</t>
  </si>
  <si>
    <t>D2_YK_k_100,01/01/2025,41</t>
  </si>
  <si>
    <t>D2_YK_k_100,01/01/2026,38</t>
  </si>
  <si>
    <t>D2_YK_k_100,01/01/2027,36</t>
  </si>
  <si>
    <t>D2_YK_k_100,01/01/2028,33</t>
  </si>
  <si>
    <t>D2_YK_k_100,01/01/2029,30</t>
  </si>
  <si>
    <t>D2_YK_k_100,01/01/2030,28</t>
  </si>
  <si>
    <t>D2_YK_k_100,01/01/2031,27</t>
  </si>
  <si>
    <t>D2_YK_k_100,01/01/2032,26</t>
  </si>
  <si>
    <t>D2_YK_k_100,01/01/2033,27</t>
  </si>
  <si>
    <t>D2_YK_k_100,01/01/2034,25</t>
  </si>
  <si>
    <t>D2_YK_k_100,01/01/2035,23</t>
  </si>
  <si>
    <t>D2_YK_k_100,01/01/2036,22</t>
  </si>
  <si>
    <t>D2_YK_l_110,01/01/2017,31</t>
  </si>
  <si>
    <t>D2_YK_l_110,01/01/2018,31</t>
  </si>
  <si>
    <t>D2_YK_l_110,01/01/2019,31</t>
  </si>
  <si>
    <t>D2_YK_l_110,01/01/2020,31</t>
  </si>
  <si>
    <t>D2_YK_l_110,01/01/2021,32</t>
  </si>
  <si>
    <t>D2_YK_l_110,01/01/2022,30</t>
  </si>
  <si>
    <t>D2_YK_l_110,01/01/2023,28</t>
  </si>
  <si>
    <t>D2_YK_l_110,01/01/2024,26</t>
  </si>
  <si>
    <t>D2_YK_l_110,01/01/2025,26</t>
  </si>
  <si>
    <t>D2_YK_l_110,01/01/2026,26</t>
  </si>
  <si>
    <t>D2_YK_l_110,01/01/2027,26</t>
  </si>
  <si>
    <t>D2_YK_l_110,01/01/2028,27</t>
  </si>
  <si>
    <t>D2_YK_l_110,01/01/2029,27</t>
  </si>
  <si>
    <t>D2_YK_l_110,01/01/2030,28</t>
  </si>
  <si>
    <t>D2_YK_l_110,01/01/2031,28</t>
  </si>
  <si>
    <t>D2_YK_l_110,01/01/2032,27</t>
  </si>
  <si>
    <t>D2_YK_l_110,01/01/2033,31</t>
  </si>
  <si>
    <t>D2_YK_l_110,01/01/2034,29</t>
  </si>
  <si>
    <t>D2_YK_l_110,01/01/2035,28</t>
  </si>
  <si>
    <t>D2_YK_l_110,01/01/2036,26</t>
  </si>
  <si>
    <t>D2_YK_m_120,01/01/2017,23</t>
  </si>
  <si>
    <t>D2_YK_m_120,01/01/2018,23</t>
  </si>
  <si>
    <t>D2_YK_m_120,01/01/2019,23</t>
  </si>
  <si>
    <t>D2_YK_m_120,01/01/2020,23</t>
  </si>
  <si>
    <t>D2_YK_m_120,01/01/2021,23</t>
  </si>
  <si>
    <t>D2_YK_m_120,01/01/2022,23</t>
  </si>
  <si>
    <t>D2_YK_m_120,01/01/2023,22</t>
  </si>
  <si>
    <t>D2_YK_m_120,01/01/2024,22</t>
  </si>
  <si>
    <t>D2_YK_m_120,01/01/2025,21</t>
  </si>
  <si>
    <t>D2_YK_m_120,01/01/2026,22</t>
  </si>
  <si>
    <t>D2_YK_m_120,01/01/2027,22</t>
  </si>
  <si>
    <t>D2_YK_m_120,01/01/2028,22</t>
  </si>
  <si>
    <t>D2_YK_m_120,01/01/2029,22</t>
  </si>
  <si>
    <t>D2_YK_m_120,01/01/2030,22</t>
  </si>
  <si>
    <t>D2_YK_m_120,01/01/2031,21</t>
  </si>
  <si>
    <t>D2_YK_m_120,01/01/2032,21</t>
  </si>
  <si>
    <t>D2_YK_m_120,01/01/2033,23</t>
  </si>
  <si>
    <t>D2_YK_m_120,01/01/2034,21</t>
  </si>
  <si>
    <t>D2_YK_m_120,01/01/2035,20</t>
  </si>
  <si>
    <t>D2_YK_m_120,01/01/2036,18</t>
  </si>
  <si>
    <t>D2_YK_n_130,01/01/2017,6</t>
  </si>
  <si>
    <t>D2_YK_n_130,01/01/2018,7</t>
  </si>
  <si>
    <t>D2_YK_n_130,01/01/2019,8</t>
  </si>
  <si>
    <t>D2_YK_n_130,01/01/2020,9</t>
  </si>
  <si>
    <t>D2_YK_n_130,01/01/2021,9</t>
  </si>
  <si>
    <t>D2_YK_n_130,01/01/2022,10</t>
  </si>
  <si>
    <t>D2_YK_n_130,01/01/2023,10</t>
  </si>
  <si>
    <t>D2_YK_n_130,01/01/2024,11</t>
  </si>
  <si>
    <t>D2_YK_n_130,01/01/2025,11</t>
  </si>
  <si>
    <t>D2_YK_n_130,01/01/2026,12</t>
  </si>
  <si>
    <t>D2_YK_n_130,01/01/2027,12</t>
  </si>
  <si>
    <t>D2_YK_n_130,01/01/2028,13</t>
  </si>
  <si>
    <t>D2_YK_n_130,01/01/2029,13</t>
  </si>
  <si>
    <t>D2_YK_n_130,01/01/2030,13</t>
  </si>
  <si>
    <t>D2_YK_n_130,01/01/2031,13</t>
  </si>
  <si>
    <t>D2_YK_n_130,01/01/2032,13</t>
  </si>
  <si>
    <t>D2_YK_n_130,01/01/2033,14</t>
  </si>
  <si>
    <t>D2_YK_n_130,01/01/2034,13</t>
  </si>
  <si>
    <t>D2_YK_n_130,01/01/2035,12</t>
  </si>
  <si>
    <t>D2_YK_n_130,01/01/2036,11</t>
  </si>
  <si>
    <t>D2_YK_o_140,01/01/2017,32</t>
  </si>
  <si>
    <t>D2_YK_o_140,01/01/2018,38</t>
  </si>
  <si>
    <t>D2_YK_o_140,01/01/2019,43</t>
  </si>
  <si>
    <t>D2_YK_o_140,01/01/2020,48</t>
  </si>
  <si>
    <t>D2_YK_o_140,01/01/2021,53</t>
  </si>
  <si>
    <t>D2_YK_o_140,01/01/2022,58</t>
  </si>
  <si>
    <t>D2_YK_o_140,01/01/2023,60</t>
  </si>
  <si>
    <t>D2_YK_o_140,01/01/2024,60</t>
  </si>
  <si>
    <t>D2_YK_o_140,01/01/2025,55</t>
  </si>
  <si>
    <t>D2_YK_o_140,01/01/2026,48</t>
  </si>
  <si>
    <t>D2_YK_o_140,01/01/2027,38</t>
  </si>
  <si>
    <t>D2_YK_o_140,01/01/2028,28</t>
  </si>
  <si>
    <t>D2_YK_o_140,01/01/2029,19</t>
  </si>
  <si>
    <t>D2_YK_o_140,01/01/2030,13</t>
  </si>
  <si>
    <t>D2_YK_o_140,01/01/2031,9</t>
  </si>
  <si>
    <t>D2_YK_o_140,01/01/2032,7</t>
  </si>
  <si>
    <t>D2_YK_o_140,01/01/2033,6</t>
  </si>
  <si>
    <t>D2_YK_o_140,01/01/2034,5</t>
  </si>
  <si>
    <t>D2_YK_o_140,01/01/2035,5</t>
  </si>
  <si>
    <t>D2_YK_o_140,01/01/2036,5</t>
  </si>
  <si>
    <t>D2_YK_p_150,01/01/2017,5</t>
  </si>
  <si>
    <t>D2_YK_p_150,01/01/2018,6</t>
  </si>
  <si>
    <t>D2_YK_p_150,01/01/2019,6</t>
  </si>
  <si>
    <t>D2_YK_p_150,01/01/2020,7</t>
  </si>
  <si>
    <t>D2_YK_p_150,01/01/2021,8</t>
  </si>
  <si>
    <t>D2_YK_p_150,01/01/2022,8</t>
  </si>
  <si>
    <t>D2_YK_p_150,01/01/2023,8</t>
  </si>
  <si>
    <t>D2_YK_p_150,01/01/2024,8</t>
  </si>
  <si>
    <t>D2_YK_p_150,01/01/2025,7</t>
  </si>
  <si>
    <t>D2_YK_p_150,01/01/2026,7</t>
  </si>
  <si>
    <t>D2_YK_p_150,01/01/2027,7</t>
  </si>
  <si>
    <t>D2_YK_p_150,01/01/2028,8</t>
  </si>
  <si>
    <t>D2_YK_p_150,01/01/2029,8</t>
  </si>
  <si>
    <t>D2_YK_p_150,01/01/2030,8</t>
  </si>
  <si>
    <t>D2_YK_p_150,01/01/2031,7</t>
  </si>
  <si>
    <t>D2_YK_p_150,01/01/2032,7</t>
  </si>
  <si>
    <t>D2_YK_p_150,01/01/2033,7</t>
  </si>
  <si>
    <t>D2_YK_p_150,01/01/2034,7</t>
  </si>
  <si>
    <t>D2_YK_p_150,01/01/2035,7</t>
  </si>
  <si>
    <t>D2_YK_p_150,01/01/2036,7</t>
  </si>
  <si>
    <t>D2_YK_q_160,01/01/2017,12</t>
  </si>
  <si>
    <t>D2_YK_q_160,01/01/2018,13</t>
  </si>
  <si>
    <t>D2_YK_q_160,01/01/2019,14</t>
  </si>
  <si>
    <t>D2_YK_q_160,01/01/2020,15</t>
  </si>
  <si>
    <t>D2_YK_q_160,01/01/2021,15</t>
  </si>
  <si>
    <t>D2_YK_q_160,01/01/2022,14</t>
  </si>
  <si>
    <t>D2_YK_q_160,01/01/2023,13</t>
  </si>
  <si>
    <t>D2_YK_q_160,01/01/2024,12</t>
  </si>
  <si>
    <t>D2_YK_q_160,01/01/2025,11</t>
  </si>
  <si>
    <t>D2_YK_q_160,01/01/2026,11</t>
  </si>
  <si>
    <t>D2_YK_q_160,01/01/2027,10</t>
  </si>
  <si>
    <t>D2_YK_q_160,01/01/2028,10</t>
  </si>
  <si>
    <t>D2_YK_q_160,01/01/2029,9</t>
  </si>
  <si>
    <t>D2_YK_q_160,01/01/2030,9</t>
  </si>
  <si>
    <t>D2_YK_q_160,01/01/2031,9</t>
  </si>
  <si>
    <t>D2_YK_q_160,01/01/2032,9</t>
  </si>
  <si>
    <t>D2_YK_q_160,01/01/2033,8</t>
  </si>
  <si>
    <t>D2_YK_q_160,01/01/2034,7</t>
  </si>
  <si>
    <t>D2_YK_q_160,01/01/2035,6</t>
  </si>
  <si>
    <t>D2_YK_q_160,01/01/2036,6</t>
  </si>
  <si>
    <t>D2_YK_r_170,01/01/2017,53</t>
  </si>
  <si>
    <t>D2_YK_r_170,01/01/2018,56</t>
  </si>
  <si>
    <t>D2_YK_r_170,01/01/2019,58</t>
  </si>
  <si>
    <t>D2_YK_r_170,01/01/2020,58</t>
  </si>
  <si>
    <t>D2_YK_r_170,01/01/2021,58</t>
  </si>
  <si>
    <t>D2_YK_r_170,01/01/2022,54</t>
  </si>
  <si>
    <t>D2_YK_r_170,01/01/2023,47</t>
  </si>
  <si>
    <t>D2_YK_r_170,01/01/2024,42</t>
  </si>
  <si>
    <t>D2_YK_r_170,01/01/2025,37</t>
  </si>
  <si>
    <t>D2_YK_r_170,01/01/2026,34</t>
  </si>
  <si>
    <t>D2_YK_r_170,01/01/2027,30</t>
  </si>
  <si>
    <t>D2_YK_r_170,01/01/2028,27</t>
  </si>
  <si>
    <t>D2_YK_r_170,01/01/2029,25</t>
  </si>
  <si>
    <t>D2_YK_r_170,01/01/2030,24</t>
  </si>
  <si>
    <t>D2_YK_r_170,01/01/2031,23</t>
  </si>
  <si>
    <t>D2_YK_r_170,01/01/2032,22</t>
  </si>
  <si>
    <t>D2_YK_r_170,01/01/2033,19</t>
  </si>
  <si>
    <t>D2_YK_r_170,01/01/2034,19</t>
  </si>
  <si>
    <t>D2_YK_r_170,01/01/2035,19</t>
  </si>
  <si>
    <t>D2_YK_r_170,01/01/2036,19</t>
  </si>
  <si>
    <t>D2_YK_s_180,01/01/2017,101</t>
  </si>
  <si>
    <t>D2_YK_s_180,01/01/2018,101</t>
  </si>
  <si>
    <t>D2_YK_s_180,01/01/2019,101</t>
  </si>
  <si>
    <t>D2_YK_s_180,01/01/2020,101</t>
  </si>
  <si>
    <t>D2_YK_s_180,01/01/2021,100</t>
  </si>
  <si>
    <t>D2_YK_s_180,01/01/2022,91</t>
  </si>
  <si>
    <t>D2_YK_s_180,01/01/2023,74</t>
  </si>
  <si>
    <t>D2_YK_s_180,01/01/2024,61</t>
  </si>
  <si>
    <t>D2_YK_s_180,01/01/2025,50</t>
  </si>
  <si>
    <t>D2_YK_s_180,01/01/2026,40</t>
  </si>
  <si>
    <t>D2_YK_s_180,01/01/2027,33</t>
  </si>
  <si>
    <t>D2_YK_s_180,01/01/2028,27</t>
  </si>
  <si>
    <t>D2_YK_s_180,01/01/2029,22</t>
  </si>
  <si>
    <t>D2_YK_s_180,01/01/2030,18</t>
  </si>
  <si>
    <t>D2_YK_s_180,01/01/2031,15</t>
  </si>
  <si>
    <t>D2_YK_s_180,01/01/2032,12</t>
  </si>
  <si>
    <t>D2_YK_s_180,01/01/2033,4</t>
  </si>
  <si>
    <t>D2_YK_s_180,01/01/2034,4</t>
  </si>
  <si>
    <t>D2_YK_s_180,01/01/2035,4</t>
  </si>
  <si>
    <t>D2_YK_s_180,01/01/2036,4</t>
  </si>
  <si>
    <t>D2_YK_t_190,01/01/2017,10</t>
  </si>
  <si>
    <t>D2_YK_t_190,01/01/2018,15</t>
  </si>
  <si>
    <t>D2_YK_t_190,01/01/2019,19</t>
  </si>
  <si>
    <t>D2_YK_t_190,01/01/2020,23</t>
  </si>
  <si>
    <t>D2_YK_t_190,01/01/2021,26</t>
  </si>
  <si>
    <t>D2_YK_t_190,01/01/2022,29</t>
  </si>
  <si>
    <t>D2_YK_t_190,01/01/2023,30</t>
  </si>
  <si>
    <t>D2_YK_t_190,01/01/2024,31</t>
  </si>
  <si>
    <t>D2_YK_t_190,01/01/2025,31</t>
  </si>
  <si>
    <t>D2_YK_t_190,01/01/2026,32</t>
  </si>
  <si>
    <t>D2_YK_t_190,01/01/2027,32</t>
  </si>
  <si>
    <t>D2_YK_t_190,01/01/2028,34</t>
  </si>
  <si>
    <t>D2_YK_t_190,01/01/2029,35</t>
  </si>
  <si>
    <t>D2_YK_t_190,01/01/2030,33</t>
  </si>
  <si>
    <t>D2_YK_t_190,01/01/2031,30</t>
  </si>
  <si>
    <t>D2_YK_t_190,01/01/2032,26</t>
  </si>
  <si>
    <t>D2_YK_t_190,01/01/2033,28</t>
  </si>
  <si>
    <t>D2_YK_t_190,01/01/2034,24</t>
  </si>
  <si>
    <t>D2_YK_t_190,01/01/2035,23</t>
  </si>
  <si>
    <t>D2_YK_t_190,01/01/2036,20</t>
  </si>
  <si>
    <t>D2_YK_u_200,01/01/2017,15</t>
  </si>
  <si>
    <t>D2_YK_u_200,01/01/2018,17</t>
  </si>
  <si>
    <t>D2_YK_u_200,01/01/2019,19</t>
  </si>
  <si>
    <t>D2_YK_u_200,01/01/2020,20</t>
  </si>
  <si>
    <t>D2_YK_u_200,01/01/2021,22</t>
  </si>
  <si>
    <t>D2_YK_u_200,01/01/2022,23</t>
  </si>
  <si>
    <t>D2_YK_u_200,01/01/2023,24</t>
  </si>
  <si>
    <t>D2_YK_u_200,01/01/2024,24</t>
  </si>
  <si>
    <t>D2_YK_u_200,01/01/2025,25</t>
  </si>
  <si>
    <t>D2_YK_u_200,01/01/2026,25</t>
  </si>
  <si>
    <t>D2_YK_u_200,01/01/2027,26</t>
  </si>
  <si>
    <t>D2_YK_u_200,01/01/2028,26</t>
  </si>
  <si>
    <t>D2_YK_u_200,01/01/2029,27</t>
  </si>
  <si>
    <t>D2_YK_u_200,01/01/2030,27</t>
  </si>
  <si>
    <t>D2_YK_u_200,01/01/2031,26</t>
  </si>
  <si>
    <t>D2_YK_u_200,01/01/2032,25</t>
  </si>
  <si>
    <t>D2_YK_u_200,01/01/2033,27</t>
  </si>
  <si>
    <t>D2_YK_u_200,01/01/2034,25</t>
  </si>
  <si>
    <t>D2_YK_u_200,01/01/2035,23</t>
  </si>
  <si>
    <t>D2_YK_u_200,01/01/2036,22</t>
  </si>
  <si>
    <t>D2_YK_v_250,01/01/2017,30</t>
  </si>
  <si>
    <t>D2_YK_v_250,01/01/2018,30</t>
  </si>
  <si>
    <t>D2_YK_v_250,01/01/2019,31</t>
  </si>
  <si>
    <t>D2_YK_v_250,01/01/2020,31</t>
  </si>
  <si>
    <t>D2_YK_v_250,01/01/2021,32</t>
  </si>
  <si>
    <t>D2_YK_v_250,01/01/2022,30</t>
  </si>
  <si>
    <t>D2_YK_v_250,01/01/2023,27</t>
  </si>
  <si>
    <t>D2_YK_v_250,01/01/2024,24</t>
  </si>
  <si>
    <t>D2_YK_v_250,01/01/2025,21</t>
  </si>
  <si>
    <t>D2_YK_v_250,01/01/2026,19</t>
  </si>
  <si>
    <t>D2_YK_v_250,01/01/2027,16</t>
  </si>
  <si>
    <t>D2_YK_v_250,01/01/2028,14</t>
  </si>
  <si>
    <t>D2_YK_v_250,01/01/2029,13</t>
  </si>
  <si>
    <t>D2_YK_v_250,01/01/2030,12</t>
  </si>
  <si>
    <t>D2_YK_v_250,01/01/2031,11</t>
  </si>
  <si>
    <t>D2_YK_v_250,01/01/2032,10</t>
  </si>
  <si>
    <t>D2_YK_v_250,01/01/2033,7</t>
  </si>
  <si>
    <t>D2_YK_v_250,01/01/2034,7</t>
  </si>
  <si>
    <t>D2_YK_v_250,01/01/2035,7</t>
  </si>
  <si>
    <t>D2_YK_v_250,01/01/2036,6</t>
  </si>
  <si>
    <t>D2_YK_w_300,01/01/2017,53</t>
  </si>
  <si>
    <t>D2_YK_w_300,01/01/2018,52</t>
  </si>
  <si>
    <t>D2_YK_w_300,01/01/2019,51</t>
  </si>
  <si>
    <t>D2_YK_w_300,01/01/2020,51</t>
  </si>
  <si>
    <t>D2_YK_w_300,01/01/2021,51</t>
  </si>
  <si>
    <t>D2_YK_w_300,01/01/2022,47</t>
  </si>
  <si>
    <t>D2_YK_w_300,01/01/2023,39</t>
  </si>
  <si>
    <t>D2_YK_w_300,01/01/2024,34</t>
  </si>
  <si>
    <t>D2_YK_w_300,01/01/2025,30</t>
  </si>
  <si>
    <t>D2_YK_w_300,01/01/2026,27</t>
  </si>
  <si>
    <t>D2_YK_w_300,01/01/2027,24</t>
  </si>
  <si>
    <t>D2_YK_w_300,01/01/2028,21</t>
  </si>
  <si>
    <t>D2_YK_w_300,01/01/2029,20</t>
  </si>
  <si>
    <t>D2_YK_w_300,01/01/2030,18</t>
  </si>
  <si>
    <t>D2_YK_w_300,01/01/2031,17</t>
  </si>
  <si>
    <t>D2_YK_w_300,01/01/2032,15</t>
  </si>
  <si>
    <t>D2_YK_w_300,01/01/2033,10</t>
  </si>
  <si>
    <t>D2_YK_w_300,01/01/2034,9</t>
  </si>
  <si>
    <t>D2_YK_w_300,01/01/2035,8</t>
  </si>
  <si>
    <t>D2_YK_w_300,01/01/2036,7</t>
  </si>
  <si>
    <t>D2_YK_x_400,01/01/2017,29</t>
  </si>
  <si>
    <t>D2_YK_x_400,01/01/2018,31</t>
  </si>
  <si>
    <t>D2_YK_x_400,01/01/2019,33</t>
  </si>
  <si>
    <t>D2_YK_x_400,01/01/2020,35</t>
  </si>
  <si>
    <t>D2_YK_x_400,01/01/2021,37</t>
  </si>
  <si>
    <t>D2_YK_x_400,01/01/2022,38</t>
  </si>
  <si>
    <t>D2_YK_x_400,01/01/2023,37</t>
  </si>
  <si>
    <t>D2_YK_x_400,01/01/2024,36</t>
  </si>
  <si>
    <t>D2_YK_x_400,01/01/2025,33</t>
  </si>
  <si>
    <t>D2_YK_x_400,01/01/2026,28</t>
  </si>
  <si>
    <t>D2_YK_x_400,01/01/2027,22</t>
  </si>
  <si>
    <t>D2_YK_x_400,01/01/2028,17</t>
  </si>
  <si>
    <t>D2_YK_x_400,01/01/2029,12</t>
  </si>
  <si>
    <t>D2_YK_x_400,01/01/2030,8</t>
  </si>
  <si>
    <t>D2_YK_x_400,01/01/2031,6</t>
  </si>
  <si>
    <t>D2_YK_x_400,01/01/2032,5</t>
  </si>
  <si>
    <t>D2_YK_x_400,01/01/2033,3</t>
  </si>
  <si>
    <t>D2_YK_x_400,01/01/2034,3</t>
  </si>
  <si>
    <t>D2_YK_x_400,01/01/2035,3</t>
  </si>
  <si>
    <t>D2_YK_x_400,01/01/2036,3</t>
  </si>
  <si>
    <t>D2_YK_y_500,01/01/2017,15</t>
  </si>
  <si>
    <t>D2_YK_y_500,01/01/2018,19</t>
  </si>
  <si>
    <t>D2_YK_y_500,01/01/2019,23</t>
  </si>
  <si>
    <t>D2_YK_y_500,01/01/2020,26</t>
  </si>
  <si>
    <t>D2_YK_y_500,01/01/2021,29</t>
  </si>
  <si>
    <t>D2_YK_y_500,01/01/2022,31</t>
  </si>
  <si>
    <t>D2_YK_y_500,01/01/2023,29</t>
  </si>
  <si>
    <t>D2_YK_y_500,01/01/2024,28</t>
  </si>
  <si>
    <t>D2_YK_y_500,01/01/2025,26</t>
  </si>
  <si>
    <t>D2_YK_y_500,01/01/2026,25</t>
  </si>
  <si>
    <t>D2_YK_y_500,01/01/2027,23</t>
  </si>
  <si>
    <t>D2_YK_y_500,01/01/2028,21</t>
  </si>
  <si>
    <t>D2_YK_y_500,01/01/2029,19</t>
  </si>
  <si>
    <t>D2_YK_y_500,01/01/2030,18</t>
  </si>
  <si>
    <t>D2_YK_y_500,01/01/2031,16</t>
  </si>
  <si>
    <t>D2_YK_y_500,01/01/2032,14</t>
  </si>
  <si>
    <t>D2_YK_y_500,01/01/2033,12</t>
  </si>
  <si>
    <t>D2_YK_y_500,01/01/2034,11</t>
  </si>
  <si>
    <t>D2_YK_y_500,01/01/2035,9</t>
  </si>
  <si>
    <t>D2_YK_y_500,01/01/2036,8</t>
  </si>
  <si>
    <t>D2_YK_z_750,01/01/2017,14</t>
  </si>
  <si>
    <t>D2_YK_z_750,01/01/2018,16</t>
  </si>
  <si>
    <t>D2_YK_z_750,01/01/2019,18</t>
  </si>
  <si>
    <t>D2_YK_z_750,01/01/2020,21</t>
  </si>
  <si>
    <t>D2_YK_z_750,01/01/2021,23</t>
  </si>
  <si>
    <t>D2_YK_z_750,01/01/2022,24</t>
  </si>
  <si>
    <t>D2_YK_z_750,01/01/2023,23</t>
  </si>
  <si>
    <t>D2_YK_z_750,01/01/2024,23</t>
  </si>
  <si>
    <t>D2_YK_z_750,01/01/2025,23</t>
  </si>
  <si>
    <t>D2_YK_z_750,01/01/2026,23</t>
  </si>
  <si>
    <t>D2_YK_z_750,01/01/2027,22</t>
  </si>
  <si>
    <t>D2_YK_z_750,01/01/2028,21</t>
  </si>
  <si>
    <t>D2_YK_z_750,01/01/2029,20</t>
  </si>
  <si>
    <t>D2_YK_z_750,01/01/2030,19</t>
  </si>
  <si>
    <t>D2_YK_z_750,01/01/2031,17</t>
  </si>
  <si>
    <t>D2_YK_z_750,01/01/2032,15</t>
  </si>
  <si>
    <t>D2_YK_z_750,01/01/2033,13</t>
  </si>
  <si>
    <t>D2_YK_z_750,01/01/2034,11</t>
  </si>
  <si>
    <t>D2_YK_z_750,01/01/2035,9</t>
  </si>
  <si>
    <t>D2_YK_z_750,01/01/2036,8</t>
  </si>
  <si>
    <t>D2_YK_z_9999,01/01/2017,41</t>
  </si>
  <si>
    <t>D2_YK_z_9999,01/01/2018,42</t>
  </si>
  <si>
    <t>D2_YK_z_9999,01/01/2019,42</t>
  </si>
  <si>
    <t>D2_YK_z_9999,01/01/2020,42</t>
  </si>
  <si>
    <t>D2_YK_z_9999,01/01/2021,40</t>
  </si>
  <si>
    <t>D2_YK_z_9999,01/01/2022,35</t>
  </si>
  <si>
    <t>D2_YK_z_9999,01/01/2023,30</t>
  </si>
  <si>
    <t>D2_YK_z_9999,01/01/2024,25</t>
  </si>
  <si>
    <t>D2_YK_z_9999,01/01/2025,22</t>
  </si>
  <si>
    <t>D2_YK_z_9999,01/01/2026,20</t>
  </si>
  <si>
    <t>D2_YK_z_9999,01/01/2027,17</t>
  </si>
  <si>
    <t>D2_YK_z_9999,01/01/2028,16</t>
  </si>
  <si>
    <t>D2_YK_z_9999,01/01/2029,14</t>
  </si>
  <si>
    <t>D2_YK_z_9999,01/01/2030,12</t>
  </si>
  <si>
    <t>D2_YK_z_9999,01/01/2031,11</t>
  </si>
  <si>
    <t>D2_YK_z_9999,01/01/2032,9</t>
  </si>
  <si>
    <t>D2_YK_z_9999,01/01/2033,6</t>
  </si>
  <si>
    <t>D2_YK_z_9999,01/01/2034,5</t>
  </si>
  <si>
    <t>D2_YK_z_9999,01/01/2035,3</t>
  </si>
  <si>
    <t>D2_YK_z_9999,01/01/2036,2</t>
  </si>
  <si>
    <t>Sum of Capacity</t>
  </si>
  <si>
    <t>\\pdxfilc21p\par\data1\DatabaseFiles\DSM2 Energy Shapes - 2019 IRP.accdb</t>
  </si>
  <si>
    <t>Check</t>
  </si>
  <si>
    <t>This data obtained from the source data in:</t>
  </si>
  <si>
    <t>State and Cost Bundle</t>
  </si>
  <si>
    <t>Note: The LINKED PCF File needs to be updated prior to this file being completed</t>
  </si>
  <si>
    <t>Generator</t>
  </si>
  <si>
    <t>Property</t>
  </si>
  <si>
    <t>Value</t>
  </si>
  <si>
    <t>Data File</t>
  </si>
  <si>
    <t>Band</t>
  </si>
  <si>
    <t>Date From</t>
  </si>
  <si>
    <t>Date To</t>
  </si>
  <si>
    <t>Timeslice</t>
  </si>
  <si>
    <t>Scenario</t>
  </si>
  <si>
    <t>Memo</t>
  </si>
  <si>
    <t>Category</t>
  </si>
  <si>
    <t>EE_.PX.SOC._.001.CA - [00-10]</t>
  </si>
  <si>
    <t>Max Units Built in Year</t>
  </si>
  <si>
    <t xml:space="preserve"> </t>
  </si>
  <si>
    <t>-</t>
  </si>
  <si>
    <t>EE Updates</t>
  </si>
  <si>
    <t>Cal-a</t>
  </si>
  <si>
    <t>DSM - Energy Efficiency</t>
  </si>
  <si>
    <t>EE_.PX.SOC._.002.CA - [10-20]</t>
  </si>
  <si>
    <t>Cal-b</t>
  </si>
  <si>
    <t>EE_.PX.SOC._.003.CA - [20-30]</t>
  </si>
  <si>
    <t>Cal-c</t>
  </si>
  <si>
    <t>EE_.PX.SOC._.004.CA - [30-40]</t>
  </si>
  <si>
    <t>Cal-d</t>
  </si>
  <si>
    <t>EE_.PX.SOC._.005.CA - [40-50]</t>
  </si>
  <si>
    <t>Cal-e</t>
  </si>
  <si>
    <t>EE_.PX.SOC._.006.CA - [50-60]</t>
  </si>
  <si>
    <t>Cal-f</t>
  </si>
  <si>
    <t>EE_.PX.SOC._.007.CA - [60-70]</t>
  </si>
  <si>
    <t>Cal-g</t>
  </si>
  <si>
    <t>EE_.PX.SOC._.008.CA - [70-80]</t>
  </si>
  <si>
    <t>Cal-h</t>
  </si>
  <si>
    <t>EE_.PX.SOC._.009.CA - [80-90]</t>
  </si>
  <si>
    <t>Cal-i</t>
  </si>
  <si>
    <t>EE_.PX.SOC._.010.CA - [90-100]</t>
  </si>
  <si>
    <t>Cal-j</t>
  </si>
  <si>
    <t>EE_.PX.SOC._.011.CA - [100-110]</t>
  </si>
  <si>
    <t>Cal-k</t>
  </si>
  <si>
    <t>EE_.PX.SOC._.012.CA - [110-120]</t>
  </si>
  <si>
    <t>Cal-l</t>
  </si>
  <si>
    <t>EE_.PX.SOC._.013.CA - [120-130]</t>
  </si>
  <si>
    <t>Cal-m</t>
  </si>
  <si>
    <t>EE_.PX.SOC._.014.CA - [130-140]</t>
  </si>
  <si>
    <t>Cal-n</t>
  </si>
  <si>
    <t>EE_.PX.SOC._.015.CA - [140-150]</t>
  </si>
  <si>
    <t>Cal-o</t>
  </si>
  <si>
    <t>EE_.PX.SOC._.016.CA - [150-160]</t>
  </si>
  <si>
    <t>Cal-p</t>
  </si>
  <si>
    <t>EE_.PX.SOC._.017.CA - [160-170]</t>
  </si>
  <si>
    <t>Cal-q</t>
  </si>
  <si>
    <t>EE_.PX.SOC._.018.CA - [170-180]</t>
  </si>
  <si>
    <t>Cal-r</t>
  </si>
  <si>
    <t>EE_.PX.SOC._.019.CA - [180-190]</t>
  </si>
  <si>
    <t>Cal-s</t>
  </si>
  <si>
    <t>EE_.PX.SOC._.020.CA - [190-200]</t>
  </si>
  <si>
    <t>Cal-t</t>
  </si>
  <si>
    <t>EE_.PX.SOC._.021.CA - [200-250]</t>
  </si>
  <si>
    <t>Cal-u</t>
  </si>
  <si>
    <t>EE_.PX.SOC._.022.CA - [250-300]</t>
  </si>
  <si>
    <t>Cal-v</t>
  </si>
  <si>
    <t>EE_.PX.SOC._.023.CA - [300-400]</t>
  </si>
  <si>
    <t>Cal-w</t>
  </si>
  <si>
    <t>EE_.PX.SOC._.024.CA - [400-500]</t>
  </si>
  <si>
    <t>Cal-x</t>
  </si>
  <si>
    <t>EE_.PX.SOC._.025.CA - [500-750]</t>
  </si>
  <si>
    <t>Cal-y</t>
  </si>
  <si>
    <t>EE_.PX.SOC._.026.CA - [750-1000]</t>
  </si>
  <si>
    <t>Cal-z</t>
  </si>
  <si>
    <t>EE_.PX.SOC._.027.CA - [1000-9999]</t>
  </si>
  <si>
    <t>Cal-z2</t>
  </si>
  <si>
    <t>EE_.PX.GOE._.001.ID - [00-10]</t>
  </si>
  <si>
    <t>Ida-a</t>
  </si>
  <si>
    <t>EE_.PX.GOE._.002.ID - [10-20]</t>
  </si>
  <si>
    <t>Ida-b</t>
  </si>
  <si>
    <t>EE_.PX.GOE._.003.ID - [20-30]</t>
  </si>
  <si>
    <t>Ida-c</t>
  </si>
  <si>
    <t>EE_.PX.GOE._.004.ID - [30-40]</t>
  </si>
  <si>
    <t>Ida-d</t>
  </si>
  <si>
    <t>EE_.PX.GOE._.005.ID - [40-50]</t>
  </si>
  <si>
    <t>Ida-e</t>
  </si>
  <si>
    <t>EE_.PX.GOE._.006.ID - [50-60]</t>
  </si>
  <si>
    <t>Ida-f</t>
  </si>
  <si>
    <t>EE_.PX.GOE._.007.ID - [60-70]</t>
  </si>
  <si>
    <t>Ida-g</t>
  </si>
  <si>
    <t>EE_.PX.GOE._.008.ID - [70-80]</t>
  </si>
  <si>
    <t>Ida-h</t>
  </si>
  <si>
    <t>EE_.PX.GOE._.009.ID - [80-90]</t>
  </si>
  <si>
    <t>Ida-i</t>
  </si>
  <si>
    <t>EE_.PX.GOE._.010.ID - [90-100]</t>
  </si>
  <si>
    <t>Ida-j</t>
  </si>
  <si>
    <t>EE_.PX.GOE._.011.ID - [100-110]</t>
  </si>
  <si>
    <t>Ida-k</t>
  </si>
  <si>
    <t>EE_.PX.GOE._.012.ID - [110-120]</t>
  </si>
  <si>
    <t>Ida-l</t>
  </si>
  <si>
    <t>EE_.PX.GOE._.013.ID - [120-130]</t>
  </si>
  <si>
    <t>Ida-m</t>
  </si>
  <si>
    <t>EE_.PX.GOE._.014.ID - [130-140]</t>
  </si>
  <si>
    <t>Ida-n</t>
  </si>
  <si>
    <t>EE_.PX.GOE._.015.ID - [140-150]</t>
  </si>
  <si>
    <t>Ida-o</t>
  </si>
  <si>
    <t>EE_.PX.GOE._.016.ID - [150-160]</t>
  </si>
  <si>
    <t>Ida-p</t>
  </si>
  <si>
    <t>EE_.PX.GOE._.017.ID - [160-170]</t>
  </si>
  <si>
    <t>Ida-q</t>
  </si>
  <si>
    <t>EE_.PX.GOE._.018.ID - [170-180]</t>
  </si>
  <si>
    <t>Ida-r</t>
  </si>
  <si>
    <t>EE_.PX.GOE._.019.ID - [180-190]</t>
  </si>
  <si>
    <t>Ida-s</t>
  </si>
  <si>
    <t>EE_.PX.GOE._.020.ID - [190-200]</t>
  </si>
  <si>
    <t>Ida-t</t>
  </si>
  <si>
    <t>EE_.PX.GOE._.021.ID - [200-250]</t>
  </si>
  <si>
    <t>Ida-u</t>
  </si>
  <si>
    <t>EE_.PX.GOE._.022.ID - [250-300]</t>
  </si>
  <si>
    <t>Ida-v</t>
  </si>
  <si>
    <t>EE_.PX.GOE._.023.ID - [300-400]</t>
  </si>
  <si>
    <t>Ida-w</t>
  </si>
  <si>
    <t>EE_.PX.GOE._.024.ID - [400-500]</t>
  </si>
  <si>
    <t>Ida-x</t>
  </si>
  <si>
    <t>EE_.PX.GOE._.025.ID - [500-750]</t>
  </si>
  <si>
    <t>Ida-y</t>
  </si>
  <si>
    <t>EE_.PX.GOE._.026.ID - [750-1000]</t>
  </si>
  <si>
    <t>Ida-z</t>
  </si>
  <si>
    <t>EE_.PX.GOE._.027.ID - [1000-9999]</t>
  </si>
  <si>
    <t>Ida-z2</t>
  </si>
  <si>
    <t>EE_.PX.SOC._.001.OR - [00-10]</t>
  </si>
  <si>
    <t>Ore-a</t>
  </si>
  <si>
    <t>EE_.PX.PNC._.002.OR - [10-20]</t>
  </si>
  <si>
    <t>Ore-b</t>
  </si>
  <si>
    <t>EE_.PX.BPA._.003.OR - [20-30]</t>
  </si>
  <si>
    <t>Ore-c</t>
  </si>
  <si>
    <t>EE_.PX.SOC._.004.OR - [30-40]</t>
  </si>
  <si>
    <t>Ore-d</t>
  </si>
  <si>
    <t>EE_.PX.PNC._.005.OR - [40-50]</t>
  </si>
  <si>
    <t>Ore-e</t>
  </si>
  <si>
    <t>EE_.PX.WMV._.006.OR - [50-60]</t>
  </si>
  <si>
    <t>Ore-f</t>
  </si>
  <si>
    <t>EE_.PX.SOC._.007.OR - [60-70]</t>
  </si>
  <si>
    <t>Ore-g</t>
  </si>
  <si>
    <t>EE_.PX.WMV._.008.OR - [70-80]</t>
  </si>
  <si>
    <t>Ore-h</t>
  </si>
  <si>
    <t>EE_.PX.SOC._.009.OR - [80-90]</t>
  </si>
  <si>
    <t>Ore-i</t>
  </si>
  <si>
    <t>EE_.PX.SOC._.010.OR - [90-100]</t>
  </si>
  <si>
    <t>Ore-j</t>
  </si>
  <si>
    <t>EE_.PX.SOC._.011.OR - [100-110]</t>
  </si>
  <si>
    <t>Ore-k</t>
  </si>
  <si>
    <t>EE_.PX.SOC._.012.OR - [110-120]</t>
  </si>
  <si>
    <t>Ore-l</t>
  </si>
  <si>
    <t>EE_.PX.SOC._.013.OR - [120-130]</t>
  </si>
  <si>
    <t>Ore-m</t>
  </si>
  <si>
    <t>EE_.PX.SOC._.014.OR - [130-140]</t>
  </si>
  <si>
    <t>Ore-n</t>
  </si>
  <si>
    <t>EE_.PX.SOC._.015.OR - [140-150]</t>
  </si>
  <si>
    <t>Ore-o</t>
  </si>
  <si>
    <t>EE_.PX.SOC._.016.OR - [150-160]</t>
  </si>
  <si>
    <t>Ore-p</t>
  </si>
  <si>
    <t>EE_.PX.SOC._.017.OR - [160-170]</t>
  </si>
  <si>
    <t>Ore-q</t>
  </si>
  <si>
    <t>EE_.PX.SOC._.018.OR - [170-180]</t>
  </si>
  <si>
    <t>Ore-r</t>
  </si>
  <si>
    <t>EE_.PX.SOC._.019.OR - [180-190]</t>
  </si>
  <si>
    <t>Ore-s</t>
  </si>
  <si>
    <t>EE_.PX.SOC._.020.OR - [190-200]</t>
  </si>
  <si>
    <t>Ore-t</t>
  </si>
  <si>
    <t>EE_.PX.SOC._.021.OR - [200-250]</t>
  </si>
  <si>
    <t>Ore-u</t>
  </si>
  <si>
    <t>EE_.PX.SOC._.022.OR - [250-300]</t>
  </si>
  <si>
    <t>Ore-v</t>
  </si>
  <si>
    <t>EE_.PX.SOC._.023.OR - [300-400]</t>
  </si>
  <si>
    <t>Ore-w</t>
  </si>
  <si>
    <t>EE_.PX.SOC._.024.OR - [400-500]</t>
  </si>
  <si>
    <t>Ore-x</t>
  </si>
  <si>
    <t>EE_.PX.SOC._.025.OR - [500-750]</t>
  </si>
  <si>
    <t>Ore-y</t>
  </si>
  <si>
    <t>EE_.PX.SOC._.026.OR - [750-1000]</t>
  </si>
  <si>
    <t>Ore-z</t>
  </si>
  <si>
    <t>EE_.PX.SOC._.027.OR - [1000-9999]</t>
  </si>
  <si>
    <t>Ore-z2</t>
  </si>
  <si>
    <t>EE_.PX.UTN._.001.UT - [00-10]</t>
  </si>
  <si>
    <t>Uta-a</t>
  </si>
  <si>
    <t>EE_.PX.UTN._.002.UT - [10-20]</t>
  </si>
  <si>
    <t>Uta-b</t>
  </si>
  <si>
    <t>EE_.PX.UTN._.003.UT - [20-30]</t>
  </si>
  <si>
    <t>Uta-c</t>
  </si>
  <si>
    <t>EE_.PX.UTN._.004.UT - [30-40]</t>
  </si>
  <si>
    <t>Uta-d</t>
  </si>
  <si>
    <t>EE_.PX.UTN._.005.UT - [40-50]</t>
  </si>
  <si>
    <t>Uta-e</t>
  </si>
  <si>
    <t>EE_.PX.UTN._.006.UT - [50-60]</t>
  </si>
  <si>
    <t>Uta-f</t>
  </si>
  <si>
    <t>EE_.PX.UTN._.007.UT - [60-70]</t>
  </si>
  <si>
    <t>Uta-g</t>
  </si>
  <si>
    <t>EE_.PX.UTN._.008.UT - [70-80]</t>
  </si>
  <si>
    <t>Uta-h</t>
  </si>
  <si>
    <t>EE_.PX.UTN._.009.UT - [80-90]</t>
  </si>
  <si>
    <t>Uta-i</t>
  </si>
  <si>
    <t>EE_.PX.UTN._.010.UT - [90-100]</t>
  </si>
  <si>
    <t>Uta-j</t>
  </si>
  <si>
    <t>EE_.PX.UTN._.011.UT - [100-110]</t>
  </si>
  <si>
    <t>Uta-k</t>
  </si>
  <si>
    <t>EE_.PX.UTN._.012.UT - [110-120]</t>
  </si>
  <si>
    <t>Uta-l</t>
  </si>
  <si>
    <t>EE_.PX.UTN._.013.UT - [120-130]</t>
  </si>
  <si>
    <t>Uta-m</t>
  </si>
  <si>
    <t>EE_.PX.UTN._.014.UT - [130-140]</t>
  </si>
  <si>
    <t>Uta-n</t>
  </si>
  <si>
    <t>EE_.PX.UTN._.015.UT - [140-150]</t>
  </si>
  <si>
    <t>Uta-o</t>
  </si>
  <si>
    <t>EE_.PX.UTN._.016.UT - [150-160]</t>
  </si>
  <si>
    <t>Uta-p</t>
  </si>
  <si>
    <t>EE_.PX.UTN._.017.UT - [160-170]</t>
  </si>
  <si>
    <t>Uta-q</t>
  </si>
  <si>
    <t>EE_.PX.UTN._.018.UT - [170-180]</t>
  </si>
  <si>
    <t>Uta-r</t>
  </si>
  <si>
    <t>EE_.PX.UTN._.019.UT - [180-190]</t>
  </si>
  <si>
    <t>Uta-s</t>
  </si>
  <si>
    <t>EE_.PX.UTN._.020.UT - [190-200]</t>
  </si>
  <si>
    <t>Uta-t</t>
  </si>
  <si>
    <t>EE_.PX.UTN._.021.UT - [200-250]</t>
  </si>
  <si>
    <t>Uta-u</t>
  </si>
  <si>
    <t>EE_.PX.UTN._.022.UT - [250-300]</t>
  </si>
  <si>
    <t>Uta-v</t>
  </si>
  <si>
    <t>EE_.PX.UTN._.023.UT - [300-400]</t>
  </si>
  <si>
    <t>Uta-w</t>
  </si>
  <si>
    <t>EE_.PX.UTN._.024.UT - [400-500]</t>
  </si>
  <si>
    <t>Uta-x</t>
  </si>
  <si>
    <t>EE_.PX.UTN._.025.UT - [500-750]</t>
  </si>
  <si>
    <t>Uta-y</t>
  </si>
  <si>
    <t>EE_.PX.UTN._.026.UT - [750-1000]</t>
  </si>
  <si>
    <t>Uta-z</t>
  </si>
  <si>
    <t>EE_.PX.UTN._.027.UT - [1000-9999]</t>
  </si>
  <si>
    <t>Uta-z2</t>
  </si>
  <si>
    <t>EE_.PX.WWA._.001.WW - [00-10]</t>
  </si>
  <si>
    <t>Wal-a</t>
  </si>
  <si>
    <t>EE_.PX.WWA._.002.WW - [10-20]</t>
  </si>
  <si>
    <t>Wal-b</t>
  </si>
  <si>
    <t>EE_.PX.WWA._.003.WW - [20-30]</t>
  </si>
  <si>
    <t>Wal-c</t>
  </si>
  <si>
    <t>EE_.PX.WWA._.004.WW - [30-40]</t>
  </si>
  <si>
    <t>Wal-d</t>
  </si>
  <si>
    <t>EE_.PX.WWA._.005.WW - [40-50]</t>
  </si>
  <si>
    <t>Wal-e</t>
  </si>
  <si>
    <t>EE_.PX.WWA._.006.WW - [50-60]</t>
  </si>
  <si>
    <t>Wal-f</t>
  </si>
  <si>
    <t>EE_.PX.WWA._.007.WW - [60-70]</t>
  </si>
  <si>
    <t>Wal-g</t>
  </si>
  <si>
    <t>EE_.PX.WWA._.008.WW - [70-80]</t>
  </si>
  <si>
    <t>Wal-h</t>
  </si>
  <si>
    <t>EE_.PX.WWA._.009.WW - [80-90]</t>
  </si>
  <si>
    <t>Wal-i</t>
  </si>
  <si>
    <t>EE_.PX.WWA._.010.WW - [90-100]</t>
  </si>
  <si>
    <t>Wal-j</t>
  </si>
  <si>
    <t>EE_.PX.WWA._.011.WW - [100-110]</t>
  </si>
  <si>
    <t>Wal-k</t>
  </si>
  <si>
    <t>EE_.PX.WWA._.012.WW - [110-120]</t>
  </si>
  <si>
    <t>Wal-l</t>
  </si>
  <si>
    <t>EE_.PX.WWA._.013.WW - [120-130]</t>
  </si>
  <si>
    <t>Wal-m</t>
  </si>
  <si>
    <t>EE_.PX.WWA._.014.WW - [130-140]</t>
  </si>
  <si>
    <t>Wal-n</t>
  </si>
  <si>
    <t>EE_.PX.WWA._.015.WW - [140-150]</t>
  </si>
  <si>
    <t>Wal-o</t>
  </si>
  <si>
    <t>EE_.PX.WWA._.016.WW - [150-160]</t>
  </si>
  <si>
    <t>Wal-p</t>
  </si>
  <si>
    <t>EE_.PX.WWA._.017.WW - [160-170]</t>
  </si>
  <si>
    <t>Wal-q</t>
  </si>
  <si>
    <t>EE_.PX.WWA._.018.WW - [170-180]</t>
  </si>
  <si>
    <t>Wal-r</t>
  </si>
  <si>
    <t>EE_.PX.WWA._.019.WW - [180-190]</t>
  </si>
  <si>
    <t>Wal-s</t>
  </si>
  <si>
    <t>EE_.PX.WWA._.020.WW - [190-200]</t>
  </si>
  <si>
    <t>Wal-t</t>
  </si>
  <si>
    <t>EE_.PX.WWA._.021.WW - [200-250]</t>
  </si>
  <si>
    <t>Wal-u</t>
  </si>
  <si>
    <t>EE_.PX.WWA._.022.WW - [250-300]</t>
  </si>
  <si>
    <t>Wal-v</t>
  </si>
  <si>
    <t>EE_.PX.WWA._.023.WW - [300-400]</t>
  </si>
  <si>
    <t>Wal-w</t>
  </si>
  <si>
    <t>EE_.PX.WWA._.024.WW - [400-500]</t>
  </si>
  <si>
    <t>Wal-x</t>
  </si>
  <si>
    <t>EE_.PX.WWA._.025.WW - [500-750]</t>
  </si>
  <si>
    <t>Wal-y</t>
  </si>
  <si>
    <t>EE_.PX.WWA._.026.WW - [750-1000]</t>
  </si>
  <si>
    <t>Wal-z</t>
  </si>
  <si>
    <t>EE_.PX.WWA._.027.WW - [1000-9999]</t>
  </si>
  <si>
    <t>Wal-z2</t>
  </si>
  <si>
    <t>EE_.PX.WSW._.001.WY - [00-10]</t>
  </si>
  <si>
    <t>Wyo-a</t>
  </si>
  <si>
    <t>EE_.PX.WSW._.002.WY - [10-20]</t>
  </si>
  <si>
    <t>Wyo-b</t>
  </si>
  <si>
    <t>EE_.PX.WSW._.003.WY - [20-30]</t>
  </si>
  <si>
    <t>Wyo-c</t>
  </si>
  <si>
    <t>EE_.PX.WSW._.004.WY - [30-40]</t>
  </si>
  <si>
    <t>Wyo-d</t>
  </si>
  <si>
    <t>EE_.PX.WSW._.005.WY - [40-50]</t>
  </si>
  <si>
    <t>Wyo-e</t>
  </si>
  <si>
    <t>EE_.PX.WSW._.006.WY - [50-60]</t>
  </si>
  <si>
    <t>Wyo-f</t>
  </si>
  <si>
    <t>EE_.PX.WSW._.007.WY - [60-70]</t>
  </si>
  <si>
    <t>Wyo-g</t>
  </si>
  <si>
    <t>EE_.PX.WSW._.008.WY - [70-80]</t>
  </si>
  <si>
    <t>Wyo-h</t>
  </si>
  <si>
    <t>EE_.PX.WSW._.009.WY - [80-90]</t>
  </si>
  <si>
    <t>Wyo-i</t>
  </si>
  <si>
    <t>EE_.PX.WSW._.010.WY - [90-100]</t>
  </si>
  <si>
    <t>Wyo-j</t>
  </si>
  <si>
    <t>EE_.PX.WSW._.011.WY - [100-110]</t>
  </si>
  <si>
    <t>Wyo-k</t>
  </si>
  <si>
    <t>EE_.PX.WSW._.012.WY - [110-120]</t>
  </si>
  <si>
    <t>Wyo-l</t>
  </si>
  <si>
    <t>EE_.PX.WSW._.013.WY - [120-130]</t>
  </si>
  <si>
    <t>Wyo-m</t>
  </si>
  <si>
    <t>EE_.PX.WSW._.014.WY - [130-140]</t>
  </si>
  <si>
    <t>Wyo-n</t>
  </si>
  <si>
    <t>EE_.PX.WSW._.015.WY - [140-150]</t>
  </si>
  <si>
    <t>Wyo-o</t>
  </si>
  <si>
    <t>EE_.PX.WSW._.016.WY - [150-160]</t>
  </si>
  <si>
    <t>Wyo-p</t>
  </si>
  <si>
    <t>EE_.PX.WSW._.017.WY - [160-170]</t>
  </si>
  <si>
    <t>Wyo-q</t>
  </si>
  <si>
    <t>EE_.PX.WSW._.018.WY - [170-180]</t>
  </si>
  <si>
    <t>Wyo-r</t>
  </si>
  <si>
    <t>EE_.PX.WSW._.019.WY - [180-190]</t>
  </si>
  <si>
    <t>Wyo-s</t>
  </si>
  <si>
    <t>EE_.PX.WSW._.020.WY - [190-200]</t>
  </si>
  <si>
    <t>Wyo-t</t>
  </si>
  <si>
    <t>EE_.PX.WSW._.021.WY - [200-250]</t>
  </si>
  <si>
    <t>Wyo-u</t>
  </si>
  <si>
    <t>EE_.PX.WSW._.022.WY - [250-300]</t>
  </si>
  <si>
    <t>Wyo-v</t>
  </si>
  <si>
    <t>EE_.PX.WSW._.023.WY - [300-400]</t>
  </si>
  <si>
    <t>Wyo-w</t>
  </si>
  <si>
    <t>EE_.PX.WSW._.024.WY - [400-500]</t>
  </si>
  <si>
    <t>Wyo-x</t>
  </si>
  <si>
    <t>EE_.PX.WSW._.025.WY - [500-750]</t>
  </si>
  <si>
    <t>Wyo-y</t>
  </si>
  <si>
    <t>EE_.PX.WSW._.026.WY - [750-1000]</t>
  </si>
  <si>
    <t>Wyo-z</t>
  </si>
  <si>
    <t>EE_.PX.WSW._.027.WY - [1000-9999]</t>
  </si>
  <si>
    <t>Wyo-z2</t>
  </si>
  <si>
    <t>EE_.PX.YAK._.001.YK - [00-10]</t>
  </si>
  <si>
    <t>Yak-a</t>
  </si>
  <si>
    <t>EE_.PX.YAK._.002.YK - [10-20]</t>
  </si>
  <si>
    <t>Yak-b</t>
  </si>
  <si>
    <t>EE_.PX.YAK._.003.YK - [20-30]</t>
  </si>
  <si>
    <t>Yak-c</t>
  </si>
  <si>
    <t>EE_.PX.YAK._.004.YK - [30-40]</t>
  </si>
  <si>
    <t>Yak-d</t>
  </si>
  <si>
    <t>EE_.PX.YAK._.005.YK - [40-50]</t>
  </si>
  <si>
    <t>Yak-e</t>
  </si>
  <si>
    <t>EE_.PX.YAK._.006.YK - [50-60]</t>
  </si>
  <si>
    <t>Yak-f</t>
  </si>
  <si>
    <t>EE_.PX.YAK._.007.YK - [60-70]</t>
  </si>
  <si>
    <t>Yak-g</t>
  </si>
  <si>
    <t>EE_.PX.YAK._.008.YK - [70-80]</t>
  </si>
  <si>
    <t>Yak-h</t>
  </si>
  <si>
    <t>EE_.PX.YAK._.009.YK - [80-90]</t>
  </si>
  <si>
    <t>Yak-i</t>
  </si>
  <si>
    <t>EE_.PX.YAK._.010.YK - [90-100]</t>
  </si>
  <si>
    <t>Yak-j</t>
  </si>
  <si>
    <t>EE_.PX.YAK._.011.YK - [100-110]</t>
  </si>
  <si>
    <t>Yak-k</t>
  </si>
  <si>
    <t>EE_.PX.YAK._.012.YK - [110-120]</t>
  </si>
  <si>
    <t>Yak-l</t>
  </si>
  <si>
    <t>EE_.PX.YAK._.013.YK - [120-130]</t>
  </si>
  <si>
    <t>Yak-m</t>
  </si>
  <si>
    <t>EE_.PX.YAK._.014.YK - [130-140]</t>
  </si>
  <si>
    <t>Yak-n</t>
  </si>
  <si>
    <t>EE_.PX.YAK._.015.YK - [140-150]</t>
  </si>
  <si>
    <t>Yak-o</t>
  </si>
  <si>
    <t>EE_.PX.YAK._.016.YK - [150-160]</t>
  </si>
  <si>
    <t>Yak-p</t>
  </si>
  <si>
    <t>EE_.PX.YAK._.017.YK - [160-170]</t>
  </si>
  <si>
    <t>Yak-q</t>
  </si>
  <si>
    <t>EE_.PX.YAK._.018.YK - [170-180]</t>
  </si>
  <si>
    <t>Yak-r</t>
  </si>
  <si>
    <t>EE_.PX.YAK._.019.YK - [180-190]</t>
  </si>
  <si>
    <t>Yak-s</t>
  </si>
  <si>
    <t>EE_.PX.YAK._.020.YK - [190-200]</t>
  </si>
  <si>
    <t>Yak-t</t>
  </si>
  <si>
    <t>EE_.PX.YAK._.021.YK - [200-250]</t>
  </si>
  <si>
    <t>Yak-u</t>
  </si>
  <si>
    <t>EE_.PX.YAK._.022.YK - [250-300]</t>
  </si>
  <si>
    <t>Yak-v</t>
  </si>
  <si>
    <t>EE_.PX.YAK._.023.YK - [300-400]</t>
  </si>
  <si>
    <t>Yak-w</t>
  </si>
  <si>
    <t>EE_.PX.YAK._.024.YK - [400-500]</t>
  </si>
  <si>
    <t>Yak-x</t>
  </si>
  <si>
    <t>EE_.PX.YAK._.025.YK - [500-750]</t>
  </si>
  <si>
    <t>Yak-y</t>
  </si>
  <si>
    <t>EE_.PX.YAK._.026.YK - [750-1000]</t>
  </si>
  <si>
    <t>Yak-z</t>
  </si>
  <si>
    <t>EE_.PX.YAK._.027.YK - [1000-9999]</t>
  </si>
  <si>
    <t>Yak-z2</t>
  </si>
  <si>
    <t>Resource Master Name</t>
  </si>
  <si>
    <t>Shape</t>
  </si>
  <si>
    <t>PLEXOS Name</t>
  </si>
  <si>
    <t>D2YK_a_00</t>
  </si>
  <si>
    <t>D2YK_b_10</t>
  </si>
  <si>
    <t>D2YK_c_20</t>
  </si>
  <si>
    <t>D2YK_d_30</t>
  </si>
  <si>
    <t>D2YK_e_40</t>
  </si>
  <si>
    <t>D2YK_f_50</t>
  </si>
  <si>
    <t>D2YK_g_60</t>
  </si>
  <si>
    <t>D2YK_h_70</t>
  </si>
  <si>
    <t>D2YK_i_80</t>
  </si>
  <si>
    <t>D2YK_j_90</t>
  </si>
  <si>
    <t>D2YK_k_100</t>
  </si>
  <si>
    <t>D2YK_l_110</t>
  </si>
  <si>
    <t>D2YK_m_120</t>
  </si>
  <si>
    <t>D2YK_n_130</t>
  </si>
  <si>
    <t>D2YK_o_140</t>
  </si>
  <si>
    <t>D2YK_p_150</t>
  </si>
  <si>
    <t>D2YK_q_160</t>
  </si>
  <si>
    <t>D2YK_r_170</t>
  </si>
  <si>
    <t>D2YK_s_180</t>
  </si>
  <si>
    <t>D2YK_t_190</t>
  </si>
  <si>
    <t>D2YK_u_200</t>
  </si>
  <si>
    <t>D2YK_v_250</t>
  </si>
  <si>
    <t>D2YK_w_300</t>
  </si>
  <si>
    <t>D2YK_x_400</t>
  </si>
  <si>
    <t>D2YK_y_500</t>
  </si>
  <si>
    <t>D2YK_z_750</t>
  </si>
  <si>
    <t>D2YK_z_9999</t>
  </si>
  <si>
    <t>Delta Check</t>
  </si>
  <si>
    <t>Sort data in PLEXOS using the "Memo" field</t>
  </si>
  <si>
    <t>Project Start Date</t>
  </si>
  <si>
    <t>Max Capacity</t>
  </si>
  <si>
    <t>MW</t>
  </si>
  <si>
    <t>Rating Factor</t>
  </si>
  <si>
    <t>Firm Capacity</t>
  </si>
  <si>
    <t>Enitity-1 Name</t>
  </si>
  <si>
    <t>July</t>
  </si>
  <si>
    <t>December</t>
  </si>
  <si>
    <t>CPlanCapFactor</t>
  </si>
  <si>
    <t xml:space="preserve">Source: </t>
  </si>
  <si>
    <t>SO_NewConservation.gms file.xlsx</t>
  </si>
  <si>
    <t>SummerPeakMonth</t>
  </si>
  <si>
    <t>WinterPeakMonth</t>
  </si>
  <si>
    <t>Keep Formatting as "General" (for Pasting to Plexos)</t>
  </si>
  <si>
    <t>Gross up</t>
  </si>
  <si>
    <t>Action</t>
  </si>
  <si>
    <t>Expression</t>
  </si>
  <si>
    <t>=</t>
  </si>
  <si>
    <t>Generators</t>
  </si>
  <si>
    <t>System</t>
  </si>
  <si>
    <t>NCA._.001</t>
  </si>
  <si>
    <t>NCA._.002</t>
  </si>
  <si>
    <t>NCA._.003</t>
  </si>
  <si>
    <t>NCA._.004</t>
  </si>
  <si>
    <t>NCA._.005</t>
  </si>
  <si>
    <t>NCA._.006</t>
  </si>
  <si>
    <t>NCA._.007</t>
  </si>
  <si>
    <t>NCA._.008</t>
  </si>
  <si>
    <t>NCA._.009</t>
  </si>
  <si>
    <t>NCA._.010</t>
  </si>
  <si>
    <t>NCA._.011</t>
  </si>
  <si>
    <t>NCA._.012</t>
  </si>
  <si>
    <t>NCA._.013</t>
  </si>
  <si>
    <t>NCA._.014</t>
  </si>
  <si>
    <t>NCA._.015</t>
  </si>
  <si>
    <t>NCA._.016</t>
  </si>
  <si>
    <t>NCA._.017</t>
  </si>
  <si>
    <t>NCA._.018</t>
  </si>
  <si>
    <t>NCA._.019</t>
  </si>
  <si>
    <t>NCA._.020</t>
  </si>
  <si>
    <t>NCA._.021</t>
  </si>
  <si>
    <t>NCA._.022</t>
  </si>
  <si>
    <t>NCA._.023</t>
  </si>
  <si>
    <t>NCA._.024</t>
  </si>
  <si>
    <t>NCA._.025</t>
  </si>
  <si>
    <t>NCA._.026</t>
  </si>
  <si>
    <t>NCA._.027</t>
  </si>
  <si>
    <t>SOR._.001</t>
  </si>
  <si>
    <t>SOR._.002</t>
  </si>
  <si>
    <t>SOR._.003</t>
  </si>
  <si>
    <t>SOR._.004</t>
  </si>
  <si>
    <t>SOR._.005</t>
  </si>
  <si>
    <t>SOR._.006</t>
  </si>
  <si>
    <t>SOR._.007</t>
  </si>
  <si>
    <t>SOR._.008</t>
  </si>
  <si>
    <t>SOR._.009</t>
  </si>
  <si>
    <t>SOR._.010</t>
  </si>
  <si>
    <t>SOR._.011</t>
  </si>
  <si>
    <t>SOR._.012</t>
  </si>
  <si>
    <t>SOR._.013</t>
  </si>
  <si>
    <t>SOR._.014</t>
  </si>
  <si>
    <t>SOR._.015</t>
  </si>
  <si>
    <t>SOR._.016</t>
  </si>
  <si>
    <t>SOR._.017</t>
  </si>
  <si>
    <t>SOR._.018</t>
  </si>
  <si>
    <t>SOR._.019</t>
  </si>
  <si>
    <t>SOR._.020</t>
  </si>
  <si>
    <t>SOR._.021</t>
  </si>
  <si>
    <t>SOR._.022</t>
  </si>
  <si>
    <t>SOR._.023</t>
  </si>
  <si>
    <t>SOR._.024</t>
  </si>
  <si>
    <t>SOR._.025</t>
  </si>
  <si>
    <t>SOR._.026</t>
  </si>
  <si>
    <t>SOR._.027</t>
  </si>
  <si>
    <t>UTH._.001</t>
  </si>
  <si>
    <t>UTH._.002</t>
  </si>
  <si>
    <t>UTH._.003</t>
  </si>
  <si>
    <t>UTH._.004</t>
  </si>
  <si>
    <t>UTH._.005</t>
  </si>
  <si>
    <t>UTH._.006</t>
  </si>
  <si>
    <t>UTH._.007</t>
  </si>
  <si>
    <t>UTH._.008</t>
  </si>
  <si>
    <t>UTH._.009</t>
  </si>
  <si>
    <t>UTH._.010</t>
  </si>
  <si>
    <t>UTH._.011</t>
  </si>
  <si>
    <t>UTH._.012</t>
  </si>
  <si>
    <t>UTH._.013</t>
  </si>
  <si>
    <t>UTH._.014</t>
  </si>
  <si>
    <t>UTH._.015</t>
  </si>
  <si>
    <t>UTH._.016</t>
  </si>
  <si>
    <t>UTH._.017</t>
  </si>
  <si>
    <t>UTH._.018</t>
  </si>
  <si>
    <t>UTH._.019</t>
  </si>
  <si>
    <t>UTH._.020</t>
  </si>
  <si>
    <t>UTH._.021</t>
  </si>
  <si>
    <t>UTH._.022</t>
  </si>
  <si>
    <t>UTH._.023</t>
  </si>
  <si>
    <t>UTH._.024</t>
  </si>
  <si>
    <t>UTH._.025</t>
  </si>
  <si>
    <t>UTH._.026</t>
  </si>
  <si>
    <t>UTH._.027</t>
  </si>
  <si>
    <t>WWA._.001</t>
  </si>
  <si>
    <t>WWA._.002</t>
  </si>
  <si>
    <t>WWA._.003</t>
  </si>
  <si>
    <t>WWA._.004</t>
  </si>
  <si>
    <t>WWA._.005</t>
  </si>
  <si>
    <t>WWA._.006</t>
  </si>
  <si>
    <t>WWA._.007</t>
  </si>
  <si>
    <t>WWA._.008</t>
  </si>
  <si>
    <t>WWA._.009</t>
  </si>
  <si>
    <t>WWA._.010</t>
  </si>
  <si>
    <t>WWA._.011</t>
  </si>
  <si>
    <t>WWA._.012</t>
  </si>
  <si>
    <t>WWA._.013</t>
  </si>
  <si>
    <t>WWA._.014</t>
  </si>
  <si>
    <t>WWA._.015</t>
  </si>
  <si>
    <t>WWA._.016</t>
  </si>
  <si>
    <t>WWA._.017</t>
  </si>
  <si>
    <t>WWA._.018</t>
  </si>
  <si>
    <t>WWA._.019</t>
  </si>
  <si>
    <t>WWA._.020</t>
  </si>
  <si>
    <t>WWA._.021</t>
  </si>
  <si>
    <t>WWA._.022</t>
  </si>
  <si>
    <t>WWA._.023</t>
  </si>
  <si>
    <t>WWA._.024</t>
  </si>
  <si>
    <t>WWA._.025</t>
  </si>
  <si>
    <t>WWA._.026</t>
  </si>
  <si>
    <t>WWA._.027</t>
  </si>
  <si>
    <t>WYC._.001</t>
  </si>
  <si>
    <t>WYC._.002</t>
  </si>
  <si>
    <t>WYC._.003</t>
  </si>
  <si>
    <t>WYC._.004</t>
  </si>
  <si>
    <t>WYC._.005</t>
  </si>
  <si>
    <t>WYC._.006</t>
  </si>
  <si>
    <t>WYC._.007</t>
  </si>
  <si>
    <t>WYC._.008</t>
  </si>
  <si>
    <t>WYC._.009</t>
  </si>
  <si>
    <t>WYC._.010</t>
  </si>
  <si>
    <t>WYC._.011</t>
  </si>
  <si>
    <t>WYC._.012</t>
  </si>
  <si>
    <t>WYC._.013</t>
  </si>
  <si>
    <t>WYC._.014</t>
  </si>
  <si>
    <t>WYC._.015</t>
  </si>
  <si>
    <t>WYC._.016</t>
  </si>
  <si>
    <t>WYC._.017</t>
  </si>
  <si>
    <t>WYC._.018</t>
  </si>
  <si>
    <t>WYC._.019</t>
  </si>
  <si>
    <t>WYC._.020</t>
  </si>
  <si>
    <t>WYC._.021</t>
  </si>
  <si>
    <t>WYC._.022</t>
  </si>
  <si>
    <t>WYC._.023</t>
  </si>
  <si>
    <t>WYC._.024</t>
  </si>
  <si>
    <t>WYC._.025</t>
  </si>
  <si>
    <t>WYC._.026</t>
  </si>
  <si>
    <t>WYC._.027</t>
  </si>
  <si>
    <t>YAK._.001</t>
  </si>
  <si>
    <t>YAK._.002</t>
  </si>
  <si>
    <t>YAK._.003</t>
  </si>
  <si>
    <t>YAK._.004</t>
  </si>
  <si>
    <t>YAK._.005</t>
  </si>
  <si>
    <t>YAK._.006</t>
  </si>
  <si>
    <t>YAK._.007</t>
  </si>
  <si>
    <t>YAK._.008</t>
  </si>
  <si>
    <t>YAK._.009</t>
  </si>
  <si>
    <t>YAK._.010</t>
  </si>
  <si>
    <t>YAK._.011</t>
  </si>
  <si>
    <t>YAK._.012</t>
  </si>
  <si>
    <t>YAK._.013</t>
  </si>
  <si>
    <t>YAK._.014</t>
  </si>
  <si>
    <t>YAK._.015</t>
  </si>
  <si>
    <t>YAK._.016</t>
  </si>
  <si>
    <t>YAK._.017</t>
  </si>
  <si>
    <t>YAK._.018</t>
  </si>
  <si>
    <t>YAK._.019</t>
  </si>
  <si>
    <t>YAK._.020</t>
  </si>
  <si>
    <t>YAK._.021</t>
  </si>
  <si>
    <t>YAK._.022</t>
  </si>
  <si>
    <t>YAK._.023</t>
  </si>
  <si>
    <t>YAK._.024</t>
  </si>
  <si>
    <t>YAK._.025</t>
  </si>
  <si>
    <t>YAK._.026</t>
  </si>
  <si>
    <t>YAK._.027</t>
  </si>
  <si>
    <t>GOE._.001</t>
  </si>
  <si>
    <t>GOE._.002</t>
  </si>
  <si>
    <t>GOE._.003</t>
  </si>
  <si>
    <t>GOE._.004</t>
  </si>
  <si>
    <t>GOE._.005</t>
  </si>
  <si>
    <t>GOE._.006</t>
  </si>
  <si>
    <t>GOE._.007</t>
  </si>
  <si>
    <t>GOE._.008</t>
  </si>
  <si>
    <t>GOE._.009</t>
  </si>
  <si>
    <t>GOE._.010</t>
  </si>
  <si>
    <t>GOE._.011</t>
  </si>
  <si>
    <t>GOE._.012</t>
  </si>
  <si>
    <t>GOE._.013</t>
  </si>
  <si>
    <t>GOE._.014</t>
  </si>
  <si>
    <t>GOE._.015</t>
  </si>
  <si>
    <t>GOE._.016</t>
  </si>
  <si>
    <t>GOE._.017</t>
  </si>
  <si>
    <t>GOE._.018</t>
  </si>
  <si>
    <t>GOE._.019</t>
  </si>
  <si>
    <t>GOE._.020</t>
  </si>
  <si>
    <t>GOE._.021</t>
  </si>
  <si>
    <t>GOE._.022</t>
  </si>
  <si>
    <t>GOE._.023</t>
  </si>
  <si>
    <t>GOE._.024</t>
  </si>
  <si>
    <t>GOE._.025</t>
  </si>
  <si>
    <t>GOE._.026</t>
  </si>
  <si>
    <t>GOE._.027</t>
  </si>
  <si>
    <t>EE_.PX.NCA._.001.CA</t>
  </si>
  <si>
    <t>EE_.PX.NCA._.002.CA</t>
  </si>
  <si>
    <t>EE_.PX.NCA._.003.CA</t>
  </si>
  <si>
    <t>EE_.PX.NCA._.004.CA</t>
  </si>
  <si>
    <t>EE_.PX.NCA._.005.CA</t>
  </si>
  <si>
    <t>EE_.PX.NCA._.006.CA</t>
  </si>
  <si>
    <t>EE_.PX.NCA._.007.CA</t>
  </si>
  <si>
    <t>EE_.PX.NCA._.008.CA</t>
  </si>
  <si>
    <t>EE_.PX.NCA._.009.CA</t>
  </si>
  <si>
    <t>EE_.PX.NCA._.010.CA</t>
  </si>
  <si>
    <t>EE_.PX.NCA._.011.CA</t>
  </si>
  <si>
    <t>EE_.PX.NCA._.012.CA</t>
  </si>
  <si>
    <t>EE_.PX.NCA._.013.CA</t>
  </si>
  <si>
    <t>EE_.PX.NCA._.014.CA</t>
  </si>
  <si>
    <t>EE_.PX.NCA._.015.CA</t>
  </si>
  <si>
    <t>EE_.PX.NCA._.016.CA</t>
  </si>
  <si>
    <t>EE_.PX.NCA._.017.CA</t>
  </si>
  <si>
    <t>EE_.PX.NCA._.018.CA</t>
  </si>
  <si>
    <t>EE_.PX.NCA._.019.CA</t>
  </si>
  <si>
    <t>EE_.PX.NCA._.020.CA</t>
  </si>
  <si>
    <t>EE_.PX.NCA._.021.CA</t>
  </si>
  <si>
    <t>EE_.PX.NCA._.022.CA</t>
  </si>
  <si>
    <t>EE_.PX.NCA._.023.CA</t>
  </si>
  <si>
    <t>EE_.PX.NCA._.024.CA</t>
  </si>
  <si>
    <t>EE_.PX.NCA._.025.CA</t>
  </si>
  <si>
    <t>EE_.PX.NCA._.026.CA</t>
  </si>
  <si>
    <t>EE_.PX.NCA._.027.CA</t>
  </si>
  <si>
    <t>EE_.PX.GOE._.001.ID</t>
  </si>
  <si>
    <t>EE_.PX.GOE._.002.ID</t>
  </si>
  <si>
    <t>EE_.PX.GOE._.003.ID</t>
  </si>
  <si>
    <t>EE_.PX.GOE._.004.ID</t>
  </si>
  <si>
    <t>EE_.PX.GOE._.005.ID</t>
  </si>
  <si>
    <t>EE_.PX.GOE._.006.ID</t>
  </si>
  <si>
    <t>EE_.PX.GOE._.007.ID</t>
  </si>
  <si>
    <t>EE_.PX.GOE._.008.ID</t>
  </si>
  <si>
    <t>EE_.PX.GOE._.009.ID</t>
  </si>
  <si>
    <t>EE_.PX.GOE._.010.ID</t>
  </si>
  <si>
    <t>EE_.PX.GOE._.011.ID</t>
  </si>
  <si>
    <t>EE_.PX.GOE._.012.ID</t>
  </si>
  <si>
    <t>EE_.PX.GOE._.013.ID</t>
  </si>
  <si>
    <t>EE_.PX.GOE._.014.ID</t>
  </si>
  <si>
    <t>EE_.PX.GOE._.015.ID</t>
  </si>
  <si>
    <t>EE_.PX.GOE._.016.ID</t>
  </si>
  <si>
    <t>EE_.PX.GOE._.017.ID</t>
  </si>
  <si>
    <t>EE_.PX.GOE._.018.ID</t>
  </si>
  <si>
    <t>EE_.PX.GOE._.019.ID</t>
  </si>
  <si>
    <t>EE_.PX.GOE._.020.ID</t>
  </si>
  <si>
    <t>EE_.PX.GOE._.021.ID</t>
  </si>
  <si>
    <t>EE_.PX.GOE._.022.ID</t>
  </si>
  <si>
    <t>EE_.PX.GOE._.023.ID</t>
  </si>
  <si>
    <t>EE_.PX.GOE._.024.ID</t>
  </si>
  <si>
    <t>EE_.PX.GOE._.025.ID</t>
  </si>
  <si>
    <t>EE_.PX.GOE._.026.ID</t>
  </si>
  <si>
    <t>EE_.PX.GOE._.027.ID</t>
  </si>
  <si>
    <t>EE_.PX.SOR._.001.OR</t>
  </si>
  <si>
    <t>EE_.PX.SOR._.002.OR</t>
  </si>
  <si>
    <t>EE_.PX.SOR._.003.OR</t>
  </si>
  <si>
    <t>EE_.PX.SOR._.004.OR</t>
  </si>
  <si>
    <t>EE_.PX.SOR._.005.OR</t>
  </si>
  <si>
    <t>EE_.PX.SOR._.006.OR</t>
  </si>
  <si>
    <t>EE_.PX.SOR._.007.OR</t>
  </si>
  <si>
    <t>EE_.PX.SOR._.008.OR</t>
  </si>
  <si>
    <t>EE_.PX.SOR._.009.OR</t>
  </si>
  <si>
    <t>EE_.PX.SOR._.010.OR</t>
  </si>
  <si>
    <t>EE_.PX.SOR._.011.OR</t>
  </si>
  <si>
    <t>EE_.PX.SOR._.012.OR</t>
  </si>
  <si>
    <t>EE_.PX.SOR._.013.OR</t>
  </si>
  <si>
    <t>EE_.PX.SOR._.014.OR</t>
  </si>
  <si>
    <t>EE_.PX.SOR._.015.OR</t>
  </si>
  <si>
    <t>EE_.PX.SOR._.016.OR</t>
  </si>
  <si>
    <t>EE_.PX.SOR._.017.OR</t>
  </si>
  <si>
    <t>EE_.PX.SOR._.018.OR</t>
  </si>
  <si>
    <t>EE_.PX.SOR._.019.OR</t>
  </si>
  <si>
    <t>EE_.PX.SOR._.020.OR</t>
  </si>
  <si>
    <t>EE_.PX.SOR._.021.OR</t>
  </si>
  <si>
    <t>EE_.PX.SOR._.022.OR</t>
  </si>
  <si>
    <t>EE_.PX.SOR._.023.OR</t>
  </si>
  <si>
    <t>EE_.PX.SOR._.024.OR</t>
  </si>
  <si>
    <t>EE_.PX.SOR._.025.OR</t>
  </si>
  <si>
    <t>EE_.PX.SOR._.026.OR</t>
  </si>
  <si>
    <t>EE_.PX.SOR._.027.OR</t>
  </si>
  <si>
    <t>EE_.PX.UTN._.001.UT</t>
  </si>
  <si>
    <t>EE_.PX.UTN._.002.UT</t>
  </si>
  <si>
    <t>EE_.PX.UTN._.003.UT</t>
  </si>
  <si>
    <t>EE_.PX.UTN._.004.UT</t>
  </si>
  <si>
    <t>EE_.PX.UTN._.005.UT</t>
  </si>
  <si>
    <t>EE_.PX.UTN._.006.UT</t>
  </si>
  <si>
    <t>EE_.PX.UTN._.007.UT</t>
  </si>
  <si>
    <t>EE_.PX.UTN._.008.UT</t>
  </si>
  <si>
    <t>EE_.PX.UTN._.009.UT</t>
  </si>
  <si>
    <t>EE_.PX.UTN._.010.UT</t>
  </si>
  <si>
    <t>EE_.PX.UTN._.011.UT</t>
  </si>
  <si>
    <t>EE_.PX.UTN._.012.UT</t>
  </si>
  <si>
    <t>EE_.PX.UTN._.013.UT</t>
  </si>
  <si>
    <t>EE_.PX.UTN._.014.UT</t>
  </si>
  <si>
    <t>EE_.PX.UTN._.015.UT</t>
  </si>
  <si>
    <t>EE_.PX.UTN._.016.UT</t>
  </si>
  <si>
    <t>EE_.PX.UTN._.017.UT</t>
  </si>
  <si>
    <t>EE_.PX.UTN._.018.UT</t>
  </si>
  <si>
    <t>EE_.PX.UTN._.019.UT</t>
  </si>
  <si>
    <t>EE_.PX.UTN._.020.UT</t>
  </si>
  <si>
    <t>EE_.PX.UTN._.021.UT</t>
  </si>
  <si>
    <t>EE_.PX.UTN._.022.UT</t>
  </si>
  <si>
    <t>EE_.PX.UTN._.023.UT</t>
  </si>
  <si>
    <t>EE_.PX.UTN._.024.UT</t>
  </si>
  <si>
    <t>EE_.PX.UTN._.025.UT</t>
  </si>
  <si>
    <t>EE_.PX.UTN._.026.UT</t>
  </si>
  <si>
    <t>EE_.PX.UTN._.027.UT</t>
  </si>
  <si>
    <t>EE_.PX.YAK._.001.WA</t>
  </si>
  <si>
    <t>EE_.PX.YAK._.002.WA</t>
  </si>
  <si>
    <t>EE_.PX.YAK._.003.WA</t>
  </si>
  <si>
    <t>EE_.PX.YAK._.004.WA</t>
  </si>
  <si>
    <t>EE_.PX.YAK._.005.WA</t>
  </si>
  <si>
    <t>EE_.PX.YAK._.006.WA</t>
  </si>
  <si>
    <t>EE_.PX.YAK._.007.WA</t>
  </si>
  <si>
    <t>EE_.PX.YAK._.008.WA</t>
  </si>
  <si>
    <t>EE_.PX.YAK._.009.WA</t>
  </si>
  <si>
    <t>EE_.PX.YAK._.010.WA</t>
  </si>
  <si>
    <t>EE_.PX.YAK._.011.WA</t>
  </si>
  <si>
    <t>EE_.PX.YAK._.012.WA</t>
  </si>
  <si>
    <t>EE_.PX.YAK._.013.WA</t>
  </si>
  <si>
    <t>EE_.PX.YAK._.014.WA</t>
  </si>
  <si>
    <t>EE_.PX.YAK._.015.WA</t>
  </si>
  <si>
    <t>EE_.PX.YAK._.016.WA</t>
  </si>
  <si>
    <t>EE_.PX.YAK._.017.WA</t>
  </si>
  <si>
    <t>EE_.PX.YAK._.018.WA</t>
  </si>
  <si>
    <t>EE_.PX.YAK._.019.WA</t>
  </si>
  <si>
    <t>EE_.PX.YAK._.020.WA</t>
  </si>
  <si>
    <t>EE_.PX.YAK._.021.WA</t>
  </si>
  <si>
    <t>EE_.PX.YAK._.022.WA</t>
  </si>
  <si>
    <t>EE_.PX.YAK._.023.WA</t>
  </si>
  <si>
    <t>EE_.PX.YAK._.024.WA</t>
  </si>
  <si>
    <t>EE_.PX.YAK._.025.WA</t>
  </si>
  <si>
    <t>EE_.PX.YAK._.026.WA</t>
  </si>
  <si>
    <t>EE_.PX.YAK._.027.WA</t>
  </si>
  <si>
    <t>EE_.PX.WYC._.001.WY</t>
  </si>
  <si>
    <t>EE_.PX.WYC._.002.WY</t>
  </si>
  <si>
    <t>EE_.PX.WYC._.003.WY</t>
  </si>
  <si>
    <t>EE_.PX.WYC._.004.WY</t>
  </si>
  <si>
    <t>EE_.PX.WYC._.005.WY</t>
  </si>
  <si>
    <t>EE_.PX.WYC._.006.WY</t>
  </si>
  <si>
    <t>EE_.PX.WYC._.007.WY</t>
  </si>
  <si>
    <t>EE_.PX.WYC._.008.WY</t>
  </si>
  <si>
    <t>EE_.PX.WYC._.009.WY</t>
  </si>
  <si>
    <t>EE_.PX.WYC._.010.WY</t>
  </si>
  <si>
    <t>EE_.PX.WYC._.011.WY</t>
  </si>
  <si>
    <t>EE_.PX.WYC._.012.WY</t>
  </si>
  <si>
    <t>EE_.PX.WYC._.013.WY</t>
  </si>
  <si>
    <t>EE_.PX.WYC._.014.WY</t>
  </si>
  <si>
    <t>EE_.PX.WYC._.015.WY</t>
  </si>
  <si>
    <t>EE_.PX.WYC._.016.WY</t>
  </si>
  <si>
    <t>EE_.PX.WYC._.017.WY</t>
  </si>
  <si>
    <t>EE_.PX.WYC._.018.WY</t>
  </si>
  <si>
    <t>EE_.PX.WYC._.019.WY</t>
  </si>
  <si>
    <t>EE_.PX.WYC._.020.WY</t>
  </si>
  <si>
    <t>EE_.PX.WYC._.021.WY</t>
  </si>
  <si>
    <t>EE_.PX.WYC._.022.WY</t>
  </si>
  <si>
    <t>EE_.PX.WYC._.023.WY</t>
  </si>
  <si>
    <t>EE_.PX.WYC._.024.WY</t>
  </si>
  <si>
    <t>EE_.PX.WYC._.025.WY</t>
  </si>
  <si>
    <t>EE_.PX.WYC._.026.WY</t>
  </si>
  <si>
    <t>EE_.PX.WYC._.027.WY</t>
  </si>
  <si>
    <t>EE_.PX.GOE._.HER.ID</t>
  </si>
  <si>
    <t>EE_.PX.NCA._.HER.CA</t>
  </si>
  <si>
    <t>EE_.PX.SOR._.HER.OR</t>
  </si>
  <si>
    <t>EE_.PX.WYC._.HER.WY</t>
  </si>
  <si>
    <t>EE_.PX.YAK._.HER.WA</t>
  </si>
  <si>
    <t>Avg Shape</t>
  </si>
  <si>
    <t>EE_.PX.UTN._.HER.UT</t>
  </si>
  <si>
    <t>New DSM Energy Efficiency</t>
  </si>
  <si>
    <t>Utah North - ID</t>
  </si>
  <si>
    <t>Southern OR - CA</t>
  </si>
  <si>
    <t>BPA NITS - OR</t>
  </si>
  <si>
    <t>Central OR</t>
  </si>
  <si>
    <t>Portland North Coast</t>
  </si>
  <si>
    <t>Southern OR</t>
  </si>
  <si>
    <t>Walla Walla - OR</t>
  </si>
  <si>
    <t>Willamette Valley</t>
  </si>
  <si>
    <t>Clover</t>
  </si>
  <si>
    <t>Utah North</t>
  </si>
  <si>
    <t>Utah South</t>
  </si>
  <si>
    <t>Trona</t>
  </si>
  <si>
    <t>Utah North - WY</t>
  </si>
  <si>
    <t>Wyoming Central</t>
  </si>
  <si>
    <t>Wyoming East</t>
  </si>
  <si>
    <t>Wyoming North</t>
  </si>
  <si>
    <t>BPA NITS - WA</t>
  </si>
  <si>
    <t>Walla Walla - WA</t>
  </si>
  <si>
    <t>Collection</t>
  </si>
  <si>
    <t>Child Object</t>
  </si>
  <si>
    <t>Parent Object</t>
  </si>
  <si>
    <t>First year of IRP is not modeled (ie.e, Planned EE)</t>
  </si>
  <si>
    <t>EE California</t>
  </si>
  <si>
    <t>EE Idaho</t>
  </si>
  <si>
    <t>EE Oregon</t>
  </si>
  <si>
    <t>EE Utah</t>
  </si>
  <si>
    <t>EE Wyoming</t>
  </si>
  <si>
    <t>EE Washington</t>
  </si>
  <si>
    <t>NODE</t>
  </si>
  <si>
    <t>STATE</t>
  </si>
  <si>
    <t>Total Load</t>
  </si>
  <si>
    <t>Percent</t>
  </si>
  <si>
    <t>Min Units Built in Year</t>
  </si>
  <si>
    <t>EE ReBundled 11302020</t>
  </si>
  <si>
    <t>2024 = 0</t>
  </si>
  <si>
    <t>Planned DSM-EE</t>
  </si>
  <si>
    <t>DSM-EE 23IRP</t>
  </si>
  <si>
    <t>2024 Selected Bundles</t>
  </si>
  <si>
    <t>2025 Selected Bundles</t>
  </si>
  <si>
    <t>MW Incremental Potential Modeled by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</si>
</sst>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_(&quot;$&quot;* #,##0_);_(&quot;$&quot;* \(#,##0\);_(&quot;$&quot;* &quot;-&quot;??_);_(@_)"/>
    <numFmt numFmtId="167" formatCode="0.000000"/>
    <numFmt numFmtId="168" formatCode="#,##0.000000_);\(#,##0.000000\)"/>
    <numFmt numFmtId="169" formatCode="0.0000000000"/>
    <numFmt numFmtId="170" formatCode="mm/dd/yy;@"/>
    <numFmt numFmtId="171" formatCode="0.000"/>
  </numFmts>
  <fonts count="40" x14ac:knownFonts="1">
    <font>
      <sz val="10"/>
      <name val="MS Sans Serif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0"/>
      <name val="MS Sans Serif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MS Sans Serif"/>
      <family val="2"/>
    </font>
    <font>
      <sz val="10"/>
      <color rgb="FF0070C0"/>
      <name val="MS Sans Serif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MS Sans Serif"/>
      <family val="2"/>
    </font>
    <font>
      <sz val="10"/>
      <color theme="1"/>
      <name val="MS Sans Serif"/>
      <family val="2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color theme="10"/>
      <name val="MS Sans Serif"/>
      <family val="2"/>
    </font>
    <font>
      <sz val="10"/>
      <color rgb="FFFF0000"/>
      <name val="MS Sans Serif"/>
      <family val="2"/>
    </font>
    <font>
      <b/>
      <i/>
      <sz val="16"/>
      <color rgb="FFFF000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theme="1"/>
      <name val="MS Sans Serif"/>
      <family val="2"/>
    </font>
    <font>
      <b/>
      <sz val="10"/>
      <color theme="1"/>
      <name val="MS Sans Serif"/>
      <family val="2"/>
    </font>
    <font>
      <b/>
      <sz val="10"/>
      <name val="MS Sans Serif"/>
      <family val="2"/>
    </font>
    <font>
      <b/>
      <sz val="10"/>
      <name val="MS Sans Serif"/>
    </font>
    <font>
      <b/>
      <i/>
      <sz val="10"/>
      <color rgb="FFFF0000"/>
      <name val="MS Sans Serif"/>
    </font>
    <font>
      <b/>
      <u/>
      <sz val="10"/>
      <color rgb="FFFF0000"/>
      <name val="MS Sans Serif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2"/>
      <name val="Times New Roman"/>
      <family val="1"/>
    </font>
    <font>
      <i/>
      <sz val="10"/>
      <name val="Times New Roman"/>
      <family val="1"/>
    </font>
    <font>
      <i/>
      <sz val="10"/>
      <name val="MS Sans Serif"/>
    </font>
    <font>
      <sz val="10"/>
      <color theme="0"/>
      <name val="Times New Roman"/>
      <family val="1"/>
    </font>
    <font>
      <sz val="10"/>
      <color rgb="FFC00000"/>
      <name val="MS Sans Serif"/>
    </font>
    <font>
      <b/>
      <sz val="14"/>
      <name val="MS Sans Serif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-0.499984740745262"/>
        <bgColor theme="6" tint="-0.49998474074526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theme="6" tint="-0.49998474074526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theme="6" tint="0.59999389629810485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 tint="-0.499984740745262"/>
      </top>
      <bottom style="thin">
        <color theme="6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" fillId="0" borderId="0"/>
    <xf numFmtId="0" fontId="12" fillId="0" borderId="0"/>
    <xf numFmtId="9" fontId="3" fillId="0" borderId="0" applyFont="0" applyFill="0" applyBorder="0" applyAlignment="0" applyProtection="0"/>
    <xf numFmtId="0" fontId="15" fillId="0" borderId="0"/>
    <xf numFmtId="0" fontId="11" fillId="0" borderId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" fillId="0" borderId="0"/>
    <xf numFmtId="9" fontId="3" fillId="0" borderId="0" applyFont="0" applyFill="0" applyBorder="0" applyAlignment="0" applyProtection="0"/>
    <xf numFmtId="0" fontId="11" fillId="0" borderId="0"/>
    <xf numFmtId="0" fontId="11" fillId="0" borderId="0"/>
    <xf numFmtId="0" fontId="8" fillId="0" borderId="0"/>
    <xf numFmtId="9" fontId="8" fillId="0" borderId="0" applyFont="0" applyFill="0" applyBorder="0" applyAlignment="0" applyProtection="0"/>
    <xf numFmtId="0" fontId="1" fillId="0" borderId="0"/>
    <xf numFmtId="0" fontId="21" fillId="0" borderId="0" applyNumberFormat="0" applyFill="0" applyBorder="0" applyAlignment="0" applyProtection="0"/>
    <xf numFmtId="0" fontId="11" fillId="0" borderId="0"/>
    <xf numFmtId="0" fontId="11" fillId="0" borderId="0"/>
    <xf numFmtId="0" fontId="24" fillId="0" borderId="0"/>
    <xf numFmtId="0" fontId="3" fillId="0" borderId="0"/>
    <xf numFmtId="43" fontId="24" fillId="0" borderId="0" applyFont="0" applyFill="0" applyBorder="0" applyAlignment="0" applyProtection="0"/>
    <xf numFmtId="0" fontId="11" fillId="0" borderId="0"/>
  </cellStyleXfs>
  <cellXfs count="196">
    <xf numFmtId="0" fontId="0" fillId="0" borderId="0" xfId="0"/>
    <xf numFmtId="0" fontId="0" fillId="0" borderId="0" xfId="0" quotePrefix="1" applyNumberFormat="1"/>
    <xf numFmtId="0" fontId="0" fillId="0" borderId="0" xfId="0" applyNumberFormat="1"/>
    <xf numFmtId="2" fontId="0" fillId="0" borderId="0" xfId="0" applyNumberFormat="1"/>
    <xf numFmtId="0" fontId="0" fillId="0" borderId="2" xfId="0" applyBorder="1"/>
    <xf numFmtId="0" fontId="0" fillId="0" borderId="0" xfId="0" applyAlignment="1">
      <alignment horizontal="center"/>
    </xf>
    <xf numFmtId="4" fontId="0" fillId="0" borderId="0" xfId="0" applyNumberFormat="1"/>
    <xf numFmtId="0" fontId="3" fillId="0" borderId="0" xfId="0" applyFont="1"/>
    <xf numFmtId="0" fontId="3" fillId="0" borderId="0" xfId="0" quotePrefix="1" applyNumberFormat="1" applyFont="1"/>
    <xf numFmtId="0" fontId="3" fillId="0" borderId="0" xfId="0" applyNumberFormat="1" applyFont="1"/>
    <xf numFmtId="0" fontId="5" fillId="0" borderId="0" xfId="0" applyNumberFormat="1" applyFont="1"/>
    <xf numFmtId="0" fontId="5" fillId="0" borderId="0" xfId="0" quotePrefix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quotePrefix="1" applyNumberFormat="1" applyAlignment="1">
      <alignment horizontal="center"/>
    </xf>
    <xf numFmtId="2" fontId="3" fillId="0" borderId="0" xfId="0" applyNumberFormat="1" applyFont="1"/>
    <xf numFmtId="165" fontId="0" fillId="0" borderId="0" xfId="0" applyNumberFormat="1"/>
    <xf numFmtId="0" fontId="5" fillId="0" borderId="0" xfId="0" applyNumberFormat="1" applyFont="1" applyAlignment="1">
      <alignment horizontal="center"/>
    </xf>
    <xf numFmtId="0" fontId="0" fillId="7" borderId="0" xfId="0" applyFill="1"/>
    <xf numFmtId="3" fontId="0" fillId="0" borderId="0" xfId="0" applyNumberFormat="1"/>
    <xf numFmtId="0" fontId="16" fillId="0" borderId="0" xfId="0" applyFont="1"/>
    <xf numFmtId="0" fontId="3" fillId="0" borderId="0" xfId="10"/>
    <xf numFmtId="0" fontId="10" fillId="8" borderId="1" xfId="8" applyFont="1" applyFill="1" applyBorder="1" applyAlignment="1">
      <alignment horizontal="center"/>
    </xf>
    <xf numFmtId="0" fontId="5" fillId="0" borderId="0" xfId="10" applyFont="1"/>
    <xf numFmtId="2" fontId="3" fillId="0" borderId="0" xfId="10" applyNumberFormat="1"/>
    <xf numFmtId="3" fontId="3" fillId="0" borderId="0" xfId="10" applyNumberFormat="1"/>
    <xf numFmtId="0" fontId="14" fillId="0" borderId="0" xfId="0" applyFont="1"/>
    <xf numFmtId="4" fontId="14" fillId="0" borderId="0" xfId="0" applyNumberFormat="1" applyFont="1"/>
    <xf numFmtId="165" fontId="14" fillId="0" borderId="0" xfId="0" applyNumberFormat="1" applyFont="1"/>
    <xf numFmtId="0" fontId="3" fillId="0" borderId="0" xfId="10"/>
    <xf numFmtId="0" fontId="0" fillId="0" borderId="0" xfId="0" applyAlignment="1">
      <alignment horizontal="left" indent="1"/>
    </xf>
    <xf numFmtId="0" fontId="13" fillId="11" borderId="6" xfId="0" applyFont="1" applyFill="1" applyBorder="1"/>
    <xf numFmtId="11" fontId="3" fillId="0" borderId="0" xfId="10" applyNumberFormat="1"/>
    <xf numFmtId="0" fontId="21" fillId="0" borderId="0" xfId="20"/>
    <xf numFmtId="0" fontId="0" fillId="13" borderId="2" xfId="0" applyFill="1" applyBorder="1" applyAlignment="1">
      <alignment horizontal="left"/>
    </xf>
    <xf numFmtId="0" fontId="5" fillId="13" borderId="2" xfId="0" applyFont="1" applyFill="1" applyBorder="1" applyAlignment="1">
      <alignment horizontal="left"/>
    </xf>
    <xf numFmtId="0" fontId="17" fillId="0" borderId="8" xfId="0" applyNumberFormat="1" applyFont="1" applyBorder="1"/>
    <xf numFmtId="0" fontId="17" fillId="4" borderId="9" xfId="0" applyFont="1" applyFill="1" applyBorder="1"/>
    <xf numFmtId="0" fontId="17" fillId="4" borderId="10" xfId="0" applyFont="1" applyFill="1" applyBorder="1"/>
    <xf numFmtId="0" fontId="14" fillId="10" borderId="11" xfId="10" applyNumberFormat="1" applyFont="1" applyFill="1" applyBorder="1" applyAlignment="1"/>
    <xf numFmtId="4" fontId="14" fillId="10" borderId="11" xfId="10" applyNumberFormat="1" applyFont="1" applyFill="1" applyBorder="1" applyAlignment="1"/>
    <xf numFmtId="0" fontId="14" fillId="0" borderId="8" xfId="10" applyNumberFormat="1" applyFont="1" applyBorder="1" applyAlignment="1"/>
    <xf numFmtId="4" fontId="14" fillId="0" borderId="8" xfId="10" applyNumberFormat="1" applyFont="1" applyBorder="1" applyAlignment="1"/>
    <xf numFmtId="0" fontId="14" fillId="10" borderId="8" xfId="10" applyNumberFormat="1" applyFont="1" applyFill="1" applyBorder="1" applyAlignment="1"/>
    <xf numFmtId="4" fontId="14" fillId="10" borderId="8" xfId="10" applyNumberFormat="1" applyFont="1" applyFill="1" applyBorder="1" applyAlignment="1"/>
    <xf numFmtId="2" fontId="18" fillId="10" borderId="8" xfId="0" applyNumberFormat="1" applyFont="1" applyFill="1" applyBorder="1"/>
    <xf numFmtId="0" fontId="17" fillId="4" borderId="0" xfId="0" applyFont="1" applyFill="1" applyBorder="1"/>
    <xf numFmtId="0" fontId="10" fillId="6" borderId="4" xfId="15" applyFont="1" applyFill="1" applyBorder="1" applyAlignment="1">
      <alignment horizontal="center"/>
    </xf>
    <xf numFmtId="0" fontId="10" fillId="0" borderId="5" xfId="15" applyFont="1" applyFill="1" applyBorder="1" applyAlignment="1">
      <alignment wrapText="1"/>
    </xf>
    <xf numFmtId="0" fontId="10" fillId="0" borderId="5" xfId="15" applyFont="1" applyFill="1" applyBorder="1" applyAlignment="1">
      <alignment horizontal="right" wrapText="1"/>
    </xf>
    <xf numFmtId="0" fontId="0" fillId="2" borderId="0" xfId="0" applyFill="1"/>
    <xf numFmtId="4" fontId="18" fillId="10" borderId="8" xfId="0" applyNumberFormat="1" applyFont="1" applyFill="1" applyBorder="1"/>
    <xf numFmtId="165" fontId="18" fillId="12" borderId="7" xfId="0" applyNumberFormat="1" applyFont="1" applyFill="1" applyBorder="1"/>
    <xf numFmtId="0" fontId="10" fillId="6" borderId="4" xfId="21" applyFont="1" applyFill="1" applyBorder="1" applyAlignment="1">
      <alignment horizontal="center"/>
    </xf>
    <xf numFmtId="0" fontId="10" fillId="0" borderId="5" xfId="21" applyFont="1" applyFill="1" applyBorder="1" applyAlignment="1">
      <alignment wrapText="1"/>
    </xf>
    <xf numFmtId="0" fontId="10" fillId="0" borderId="5" xfId="21" applyFont="1" applyFill="1" applyBorder="1" applyAlignment="1">
      <alignment horizontal="right" wrapText="1"/>
    </xf>
    <xf numFmtId="0" fontId="10" fillId="6" borderId="0" xfId="21" applyFont="1" applyFill="1" applyBorder="1" applyAlignment="1">
      <alignment horizontal="center"/>
    </xf>
    <xf numFmtId="0" fontId="10" fillId="0" borderId="0" xfId="16" applyFont="1" applyFill="1" applyBorder="1" applyAlignment="1">
      <alignment horizontal="right" wrapText="1"/>
    </xf>
    <xf numFmtId="0" fontId="22" fillId="7" borderId="0" xfId="0" applyFont="1" applyFill="1"/>
    <xf numFmtId="0" fontId="23" fillId="7" borderId="0" xfId="0" applyFont="1" applyFill="1" applyAlignment="1">
      <alignment horizontal="left"/>
    </xf>
    <xf numFmtId="0" fontId="0" fillId="9" borderId="2" xfId="0" applyFill="1" applyBorder="1"/>
    <xf numFmtId="0" fontId="10" fillId="6" borderId="4" xfId="22" applyFont="1" applyFill="1" applyBorder="1" applyAlignment="1">
      <alignment horizontal="center"/>
    </xf>
    <xf numFmtId="0" fontId="10" fillId="0" borderId="5" xfId="22" applyFont="1" applyFill="1" applyBorder="1" applyAlignment="1">
      <alignment wrapText="1"/>
    </xf>
    <xf numFmtId="0" fontId="10" fillId="0" borderId="5" xfId="22" applyFont="1" applyFill="1" applyBorder="1" applyAlignment="1">
      <alignment horizontal="right" wrapText="1"/>
    </xf>
    <xf numFmtId="0" fontId="24" fillId="0" borderId="0" xfId="23"/>
    <xf numFmtId="0" fontId="3" fillId="0" borderId="0" xfId="24"/>
    <xf numFmtId="0" fontId="16" fillId="15" borderId="0" xfId="23" applyFont="1" applyFill="1" applyAlignment="1">
      <alignment horizontal="center" wrapText="1"/>
    </xf>
    <xf numFmtId="0" fontId="16" fillId="2" borderId="0" xfId="23" applyFont="1" applyFill="1" applyAlignment="1">
      <alignment horizontal="center" wrapText="1"/>
    </xf>
    <xf numFmtId="164" fontId="0" fillId="2" borderId="0" xfId="25" applyNumberFormat="1" applyFont="1" applyFill="1"/>
    <xf numFmtId="164" fontId="0" fillId="2" borderId="12" xfId="25" applyNumberFormat="1" applyFont="1" applyFill="1" applyBorder="1"/>
    <xf numFmtId="0" fontId="16" fillId="0" borderId="0" xfId="23" applyFont="1"/>
    <xf numFmtId="164" fontId="25" fillId="2" borderId="0" xfId="25" applyNumberFormat="1" applyFont="1" applyFill="1"/>
    <xf numFmtId="0" fontId="27" fillId="10" borderId="0" xfId="0" applyFont="1" applyFill="1" applyAlignment="1">
      <alignment horizontal="left"/>
    </xf>
    <xf numFmtId="0" fontId="26" fillId="0" borderId="0" xfId="0" applyFont="1" applyAlignment="1">
      <alignment horizontal="left" indent="1"/>
    </xf>
    <xf numFmtId="0" fontId="0" fillId="0" borderId="0" xfId="0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right"/>
    </xf>
    <xf numFmtId="164" fontId="28" fillId="0" borderId="0" xfId="0" applyNumberFormat="1" applyFont="1"/>
    <xf numFmtId="3" fontId="0" fillId="7" borderId="0" xfId="0" applyNumberFormat="1" applyFill="1"/>
    <xf numFmtId="164" fontId="0" fillId="0" borderId="0" xfId="1" applyNumberFormat="1" applyFont="1"/>
    <xf numFmtId="0" fontId="10" fillId="2" borderId="5" xfId="22" applyFont="1" applyFill="1" applyBorder="1" applyAlignment="1">
      <alignment wrapText="1"/>
    </xf>
    <xf numFmtId="0" fontId="10" fillId="2" borderId="5" xfId="21" applyFont="1" applyFill="1" applyBorder="1" applyAlignment="1">
      <alignment wrapText="1"/>
    </xf>
    <xf numFmtId="0" fontId="19" fillId="0" borderId="0" xfId="0" applyFont="1"/>
    <xf numFmtId="0" fontId="19" fillId="7" borderId="0" xfId="0" applyFont="1" applyFill="1"/>
    <xf numFmtId="166" fontId="19" fillId="0" borderId="0" xfId="3" applyNumberFormat="1" applyFont="1"/>
    <xf numFmtId="2" fontId="19" fillId="0" borderId="0" xfId="0" applyNumberFormat="1" applyFont="1"/>
    <xf numFmtId="0" fontId="19" fillId="2" borderId="0" xfId="0" applyFont="1" applyFill="1"/>
    <xf numFmtId="0" fontId="29" fillId="0" borderId="0" xfId="0" applyFont="1"/>
    <xf numFmtId="2" fontId="14" fillId="0" borderId="8" xfId="10" applyNumberFormat="1" applyFont="1" applyBorder="1" applyAlignment="1"/>
    <xf numFmtId="43" fontId="14" fillId="0" borderId="8" xfId="10" applyNumberFormat="1" applyFont="1" applyBorder="1" applyAlignment="1"/>
    <xf numFmtId="2" fontId="14" fillId="10" borderId="8" xfId="10" applyNumberFormat="1" applyFont="1" applyFill="1" applyBorder="1" applyAlignment="1"/>
    <xf numFmtId="43" fontId="14" fillId="10" borderId="8" xfId="10" applyNumberFormat="1" applyFont="1" applyFill="1" applyBorder="1" applyAlignment="1"/>
    <xf numFmtId="2" fontId="14" fillId="10" borderId="11" xfId="10" applyNumberFormat="1" applyFont="1" applyFill="1" applyBorder="1" applyAlignment="1"/>
    <xf numFmtId="43" fontId="14" fillId="10" borderId="11" xfId="10" applyNumberFormat="1" applyFont="1" applyFill="1" applyBorder="1" applyAlignment="1"/>
    <xf numFmtId="0" fontId="13" fillId="16" borderId="6" xfId="0" applyFont="1" applyFill="1" applyBorder="1"/>
    <xf numFmtId="0" fontId="17" fillId="2" borderId="8" xfId="0" applyNumberFormat="1" applyFont="1" applyFill="1" applyBorder="1"/>
    <xf numFmtId="0" fontId="17" fillId="2" borderId="8" xfId="0" applyFont="1" applyFill="1" applyBorder="1"/>
    <xf numFmtId="0" fontId="10" fillId="6" borderId="4" xfId="26" applyFont="1" applyFill="1" applyBorder="1" applyAlignment="1">
      <alignment horizontal="center"/>
    </xf>
    <xf numFmtId="0" fontId="10" fillId="0" borderId="5" xfId="26" applyFont="1" applyFill="1" applyBorder="1" applyAlignment="1">
      <alignment horizontal="right" wrapText="1"/>
    </xf>
    <xf numFmtId="0" fontId="29" fillId="0" borderId="0" xfId="10" applyFont="1"/>
    <xf numFmtId="0" fontId="30" fillId="0" borderId="0" xfId="0" applyFont="1"/>
    <xf numFmtId="0" fontId="10" fillId="6" borderId="13" xfId="26" applyFont="1" applyFill="1" applyBorder="1" applyAlignment="1">
      <alignment horizontal="center"/>
    </xf>
    <xf numFmtId="43" fontId="29" fillId="0" borderId="3" xfId="1" applyFont="1" applyBorder="1"/>
    <xf numFmtId="0" fontId="31" fillId="7" borderId="0" xfId="20" applyFont="1" applyFill="1"/>
    <xf numFmtId="43" fontId="3" fillId="0" borderId="0" xfId="10" applyNumberFormat="1"/>
    <xf numFmtId="0" fontId="29" fillId="0" borderId="0" xfId="0" applyNumberFormat="1" applyFont="1" applyAlignment="1">
      <alignment horizontal="center"/>
    </xf>
    <xf numFmtId="0" fontId="32" fillId="0" borderId="0" xfId="0" applyFont="1"/>
    <xf numFmtId="0" fontId="33" fillId="0" borderId="0" xfId="0" applyFont="1"/>
    <xf numFmtId="0" fontId="19" fillId="13" borderId="2" xfId="0" applyFont="1" applyFill="1" applyBorder="1"/>
    <xf numFmtId="166" fontId="19" fillId="13" borderId="2" xfId="3" applyNumberFormat="1" applyFont="1" applyFill="1" applyBorder="1"/>
    <xf numFmtId="0" fontId="19" fillId="17" borderId="2" xfId="0" applyFont="1" applyFill="1" applyBorder="1"/>
    <xf numFmtId="166" fontId="19" fillId="17" borderId="2" xfId="3" applyNumberFormat="1" applyFont="1" applyFill="1" applyBorder="1"/>
    <xf numFmtId="0" fontId="19" fillId="9" borderId="2" xfId="0" applyFont="1" applyFill="1" applyBorder="1"/>
    <xf numFmtId="166" fontId="19" fillId="9" borderId="2" xfId="3" applyNumberFormat="1" applyFont="1" applyFill="1" applyBorder="1"/>
    <xf numFmtId="0" fontId="19" fillId="2" borderId="2" xfId="0" applyFont="1" applyFill="1" applyBorder="1"/>
    <xf numFmtId="166" fontId="19" fillId="2" borderId="2" xfId="3" applyNumberFormat="1" applyFont="1" applyFill="1" applyBorder="1"/>
    <xf numFmtId="1" fontId="19" fillId="0" borderId="0" xfId="0" applyNumberFormat="1" applyFont="1"/>
    <xf numFmtId="1" fontId="19" fillId="9" borderId="2" xfId="0" applyNumberFormat="1" applyFont="1" applyFill="1" applyBorder="1"/>
    <xf numFmtId="1" fontId="19" fillId="2" borderId="2" xfId="6" applyNumberFormat="1" applyFont="1" applyFill="1" applyBorder="1"/>
    <xf numFmtId="1" fontId="19" fillId="9" borderId="2" xfId="6" applyNumberFormat="1" applyFont="1" applyFill="1" applyBorder="1"/>
    <xf numFmtId="1" fontId="19" fillId="17" borderId="2" xfId="6" applyNumberFormat="1" applyFont="1" applyFill="1" applyBorder="1"/>
    <xf numFmtId="1" fontId="19" fillId="13" borderId="2" xfId="6" applyNumberFormat="1" applyFont="1" applyFill="1" applyBorder="1"/>
    <xf numFmtId="7" fontId="19" fillId="0" borderId="0" xfId="3" applyNumberFormat="1" applyFont="1"/>
    <xf numFmtId="7" fontId="19" fillId="9" borderId="2" xfId="3" applyNumberFormat="1" applyFont="1" applyFill="1" applyBorder="1"/>
    <xf numFmtId="2" fontId="20" fillId="2" borderId="3" xfId="0" applyNumberFormat="1" applyFont="1" applyFill="1" applyBorder="1"/>
    <xf numFmtId="0" fontId="19" fillId="7" borderId="2" xfId="0" applyFont="1" applyFill="1" applyBorder="1"/>
    <xf numFmtId="0" fontId="34" fillId="7" borderId="0" xfId="0" applyFont="1" applyFill="1" applyAlignment="1">
      <alignment horizontal="left"/>
    </xf>
    <xf numFmtId="14" fontId="19" fillId="2" borderId="2" xfId="3" applyNumberFormat="1" applyFont="1" applyFill="1" applyBorder="1"/>
    <xf numFmtId="14" fontId="19" fillId="9" borderId="2" xfId="3" applyNumberFormat="1" applyFont="1" applyFill="1" applyBorder="1"/>
    <xf numFmtId="0" fontId="19" fillId="17" borderId="2" xfId="3" applyNumberFormat="1" applyFont="1" applyFill="1" applyBorder="1" applyAlignment="1">
      <alignment horizontal="center"/>
    </xf>
    <xf numFmtId="0" fontId="19" fillId="13" borderId="2" xfId="3" applyNumberFormat="1" applyFont="1" applyFill="1" applyBorder="1" applyAlignment="1">
      <alignment horizontal="center"/>
    </xf>
    <xf numFmtId="0" fontId="19" fillId="0" borderId="0" xfId="3" applyNumberFormat="1" applyFont="1" applyAlignment="1">
      <alignment horizontal="center"/>
    </xf>
    <xf numFmtId="2" fontId="0" fillId="0" borderId="2" xfId="0" applyNumberFormat="1" applyFont="1" applyBorder="1" applyAlignment="1">
      <alignment horizontal="center"/>
    </xf>
    <xf numFmtId="2" fontId="19" fillId="0" borderId="0" xfId="3" applyNumberFormat="1" applyFont="1"/>
    <xf numFmtId="2" fontId="19" fillId="9" borderId="2" xfId="3" applyNumberFormat="1" applyFont="1" applyFill="1" applyBorder="1"/>
    <xf numFmtId="2" fontId="19" fillId="17" borderId="2" xfId="3" applyNumberFormat="1" applyFont="1" applyFill="1" applyBorder="1"/>
    <xf numFmtId="2" fontId="19" fillId="13" borderId="2" xfId="3" applyNumberFormat="1" applyFont="1" applyFill="1" applyBorder="1"/>
    <xf numFmtId="0" fontId="0" fillId="3" borderId="2" xfId="0" applyFill="1" applyBorder="1"/>
    <xf numFmtId="0" fontId="0" fillId="14" borderId="0" xfId="0" applyFill="1"/>
    <xf numFmtId="0" fontId="36" fillId="0" borderId="0" xfId="10" applyFont="1"/>
    <xf numFmtId="0" fontId="0" fillId="3" borderId="2" xfId="0" applyFill="1" applyBorder="1" applyAlignment="1">
      <alignment horizontal="center"/>
    </xf>
    <xf numFmtId="165" fontId="3" fillId="0" borderId="0" xfId="10" applyNumberFormat="1"/>
    <xf numFmtId="4" fontId="0" fillId="0" borderId="0" xfId="0" applyNumberFormat="1" applyAlignment="1">
      <alignment horizontal="center"/>
    </xf>
    <xf numFmtId="167" fontId="19" fillId="17" borderId="2" xfId="3" applyNumberFormat="1" applyFont="1" applyFill="1" applyBorder="1"/>
    <xf numFmtId="167" fontId="19" fillId="13" borderId="2" xfId="3" applyNumberFormat="1" applyFont="1" applyFill="1" applyBorder="1"/>
    <xf numFmtId="168" fontId="19" fillId="0" borderId="0" xfId="3" applyNumberFormat="1" applyFont="1"/>
    <xf numFmtId="168" fontId="19" fillId="9" borderId="2" xfId="3" applyNumberFormat="1" applyFont="1" applyFill="1" applyBorder="1"/>
    <xf numFmtId="168" fontId="19" fillId="2" borderId="2" xfId="3" applyNumberFormat="1" applyFont="1" applyFill="1" applyBorder="1"/>
    <xf numFmtId="167" fontId="19" fillId="0" borderId="0" xfId="0" applyNumberFormat="1" applyFont="1"/>
    <xf numFmtId="167" fontId="20" fillId="2" borderId="3" xfId="0" applyNumberFormat="1" applyFont="1" applyFill="1" applyBorder="1"/>
    <xf numFmtId="0" fontId="37" fillId="5" borderId="2" xfId="3" applyNumberFormat="1" applyFont="1" applyFill="1" applyBorder="1" applyAlignment="1">
      <alignment horizontal="center"/>
    </xf>
    <xf numFmtId="0" fontId="19" fillId="0" borderId="0" xfId="3" applyNumberFormat="1" applyFont="1" applyAlignment="1">
      <alignment horizontal="left"/>
    </xf>
    <xf numFmtId="0" fontId="3" fillId="0" borderId="2" xfId="10" applyBorder="1"/>
    <xf numFmtId="0" fontId="10" fillId="18" borderId="5" xfId="22" applyFont="1" applyFill="1" applyBorder="1" applyAlignment="1">
      <alignment wrapText="1"/>
    </xf>
    <xf numFmtId="0" fontId="10" fillId="18" borderId="5" xfId="22" applyFont="1" applyFill="1" applyBorder="1" applyAlignment="1">
      <alignment horizontal="right" wrapText="1"/>
    </xf>
    <xf numFmtId="165" fontId="18" fillId="19" borderId="7" xfId="0" applyNumberFormat="1" applyFont="1" applyFill="1" applyBorder="1"/>
    <xf numFmtId="0" fontId="0" fillId="18" borderId="0" xfId="0" applyFill="1"/>
    <xf numFmtId="0" fontId="10" fillId="18" borderId="5" xfId="21" applyFont="1" applyFill="1" applyBorder="1" applyAlignment="1">
      <alignment wrapText="1"/>
    </xf>
    <xf numFmtId="0" fontId="10" fillId="18" borderId="5" xfId="21" applyFont="1" applyFill="1" applyBorder="1" applyAlignment="1">
      <alignment horizontal="right" wrapText="1"/>
    </xf>
    <xf numFmtId="0" fontId="10" fillId="18" borderId="0" xfId="16" applyFont="1" applyFill="1" applyBorder="1" applyAlignment="1">
      <alignment horizontal="right" wrapText="1"/>
    </xf>
    <xf numFmtId="3" fontId="0" fillId="9" borderId="2" xfId="0" applyNumberFormat="1" applyFill="1" applyBorder="1"/>
    <xf numFmtId="0" fontId="17" fillId="4" borderId="0" xfId="0" applyFont="1" applyFill="1" applyBorder="1" applyAlignment="1">
      <alignment horizontal="right"/>
    </xf>
    <xf numFmtId="0" fontId="35" fillId="0" borderId="0" xfId="0" applyFont="1" applyAlignment="1">
      <alignment horizontal="right"/>
    </xf>
    <xf numFmtId="14" fontId="19" fillId="0" borderId="2" xfId="0" applyNumberFormat="1" applyFont="1" applyBorder="1" applyAlignment="1">
      <alignment horizontal="center"/>
    </xf>
    <xf numFmtId="0" fontId="19" fillId="9" borderId="0" xfId="0" applyFont="1" applyFill="1" applyBorder="1"/>
    <xf numFmtId="0" fontId="19" fillId="2" borderId="0" xfId="0" applyFont="1" applyFill="1" applyBorder="1"/>
    <xf numFmtId="0" fontId="19" fillId="15" borderId="2" xfId="3" applyNumberFormat="1" applyFont="1" applyFill="1" applyBorder="1" applyAlignment="1">
      <alignment horizontal="center"/>
    </xf>
    <xf numFmtId="0" fontId="16" fillId="3" borderId="2" xfId="0" applyFont="1" applyFill="1" applyBorder="1"/>
    <xf numFmtId="0" fontId="16" fillId="3" borderId="2" xfId="0" applyFont="1" applyFill="1" applyBorder="1" applyAlignment="1">
      <alignment horizontal="right"/>
    </xf>
    <xf numFmtId="0" fontId="0" fillId="0" borderId="2" xfId="0" applyFill="1" applyBorder="1"/>
    <xf numFmtId="3" fontId="0" fillId="0" borderId="2" xfId="0" applyNumberFormat="1" applyFill="1" applyBorder="1"/>
    <xf numFmtId="10" fontId="0" fillId="0" borderId="2" xfId="6" applyNumberFormat="1" applyFont="1" applyFill="1" applyBorder="1"/>
    <xf numFmtId="0" fontId="19" fillId="7" borderId="2" xfId="3" applyNumberFormat="1" applyFont="1" applyFill="1" applyBorder="1" applyAlignment="1">
      <alignment horizontal="center"/>
    </xf>
    <xf numFmtId="0" fontId="38" fillId="0" borderId="0" xfId="0" applyFont="1"/>
    <xf numFmtId="0" fontId="29" fillId="13" borderId="2" xfId="0" applyFont="1" applyFill="1" applyBorder="1"/>
    <xf numFmtId="0" fontId="0" fillId="13" borderId="2" xfId="0" applyFont="1" applyFill="1" applyBorder="1"/>
    <xf numFmtId="167" fontId="0" fillId="13" borderId="2" xfId="0" applyNumberFormat="1" applyFill="1" applyBorder="1"/>
    <xf numFmtId="0" fontId="19" fillId="7" borderId="0" xfId="0" applyFont="1" applyFill="1" applyBorder="1"/>
    <xf numFmtId="167" fontId="0" fillId="3" borderId="2" xfId="0" applyNumberFormat="1" applyFill="1" applyBorder="1"/>
    <xf numFmtId="0" fontId="0" fillId="3" borderId="0" xfId="0" applyFill="1"/>
    <xf numFmtId="169" fontId="0" fillId="0" borderId="0" xfId="0" applyNumberFormat="1"/>
    <xf numFmtId="169" fontId="29" fillId="13" borderId="2" xfId="0" applyNumberFormat="1" applyFont="1" applyFill="1" applyBorder="1"/>
    <xf numFmtId="169" fontId="0" fillId="3" borderId="2" xfId="0" applyNumberFormat="1" applyFill="1" applyBorder="1"/>
    <xf numFmtId="169" fontId="0" fillId="13" borderId="2" xfId="0" applyNumberFormat="1" applyFill="1" applyBorder="1"/>
    <xf numFmtId="0" fontId="38" fillId="9" borderId="0" xfId="0" applyFont="1" applyFill="1"/>
    <xf numFmtId="170" fontId="19" fillId="0" borderId="0" xfId="3" applyNumberFormat="1" applyFont="1" applyAlignment="1">
      <alignment horizontal="center"/>
    </xf>
    <xf numFmtId="171" fontId="0" fillId="0" borderId="0" xfId="0" applyNumberFormat="1"/>
    <xf numFmtId="167" fontId="0" fillId="2" borderId="2" xfId="0" applyNumberFormat="1" applyFill="1" applyBorder="1"/>
    <xf numFmtId="167" fontId="0" fillId="2" borderId="0" xfId="0" applyNumberFormat="1" applyFill="1"/>
    <xf numFmtId="167" fontId="0" fillId="0" borderId="0" xfId="0" applyNumberFormat="1"/>
    <xf numFmtId="0" fontId="29" fillId="0" borderId="2" xfId="0" applyFont="1" applyFill="1" applyBorder="1"/>
    <xf numFmtId="167" fontId="0" fillId="0" borderId="2" xfId="0" applyNumberFormat="1" applyFill="1" applyBorder="1"/>
    <xf numFmtId="169" fontId="0" fillId="0" borderId="2" xfId="0" applyNumberFormat="1" applyFill="1" applyBorder="1"/>
    <xf numFmtId="0" fontId="39" fillId="0" borderId="0" xfId="0" applyFont="1"/>
    <xf numFmtId="0" fontId="29" fillId="20" borderId="2" xfId="0" applyFont="1" applyFill="1" applyBorder="1"/>
    <xf numFmtId="169" fontId="29" fillId="20" borderId="2" xfId="0" applyNumberFormat="1" applyFont="1" applyFill="1" applyBorder="1"/>
  </cellXfs>
  <cellStyles count="27">
    <cellStyle name="Comma" xfId="1" builtinId="3"/>
    <cellStyle name="Comma 2" xfId="2" xr:uid="{00000000-0005-0000-0000-000001000000}"/>
    <cellStyle name="Comma 3" xfId="11" xr:uid="{00000000-0005-0000-0000-000002000000}"/>
    <cellStyle name="Comma 60" xfId="25" xr:uid="{00000000-0005-0000-0000-000003000000}"/>
    <cellStyle name="Currency" xfId="3" builtinId="4"/>
    <cellStyle name="Currency 2" xfId="12" xr:uid="{00000000-0005-0000-0000-000005000000}"/>
    <cellStyle name="Hyperlink" xfId="20" builtinId="8"/>
    <cellStyle name="Normal" xfId="0" builtinId="0"/>
    <cellStyle name="Normal 2" xfId="4" xr:uid="{00000000-0005-0000-0000-000008000000}"/>
    <cellStyle name="Normal 2 2" xfId="13" xr:uid="{00000000-0005-0000-0000-000009000000}"/>
    <cellStyle name="Normal 2 2 2" xfId="17" xr:uid="{00000000-0005-0000-0000-00000A000000}"/>
    <cellStyle name="Normal 3" xfId="5" xr:uid="{00000000-0005-0000-0000-00000B000000}"/>
    <cellStyle name="Normal 4" xfId="7" xr:uid="{00000000-0005-0000-0000-00000C000000}"/>
    <cellStyle name="Normal 5" xfId="9" xr:uid="{00000000-0005-0000-0000-00000D000000}"/>
    <cellStyle name="Normal 6" xfId="10" xr:uid="{00000000-0005-0000-0000-00000E000000}"/>
    <cellStyle name="Normal 6 9" xfId="24" xr:uid="{00000000-0005-0000-0000-00000F000000}"/>
    <cellStyle name="Normal 66" xfId="23" xr:uid="{00000000-0005-0000-0000-000010000000}"/>
    <cellStyle name="Normal 7" xfId="19" xr:uid="{00000000-0005-0000-0000-000011000000}"/>
    <cellStyle name="Normal_Average Energy" xfId="15" xr:uid="{00000000-0005-0000-0000-000012000000}"/>
    <cellStyle name="Normal_PCF" xfId="16" xr:uid="{00000000-0005-0000-0000-000014000000}"/>
    <cellStyle name="Normal_Sheet1" xfId="26" xr:uid="{00000000-0005-0000-0000-000015000000}"/>
    <cellStyle name="Normal_Sheet3" xfId="8" xr:uid="{00000000-0005-0000-0000-000016000000}"/>
    <cellStyle name="Normal_Summer PCF" xfId="22" xr:uid="{00000000-0005-0000-0000-000017000000}"/>
    <cellStyle name="Normal_Winter PCF" xfId="21" xr:uid="{00000000-0005-0000-0000-000018000000}"/>
    <cellStyle name="Percent" xfId="6" builtinId="5"/>
    <cellStyle name="Percent 2" xfId="14" xr:uid="{00000000-0005-0000-0000-00001A000000}"/>
    <cellStyle name="Percent 27" xfId="18" xr:uid="{00000000-0005-0000-0000-00001B000000}"/>
  </cellStyles>
  <dxfs count="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</dxf>
  </dxfs>
  <tableStyles count="0" defaultTableStyle="TableStyleMedium9" defaultPivotStyle="PivotStyleLight16"/>
  <colors>
    <mruColors>
      <color rgb="FF8DB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onnections" Target="connections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3%20IRP/3%20-%20Assumptions/3%20-%20DSM/2%20-%20Energy%20Efficiency/Received/AEG%20Supply%20Curves/Recd%2011-22-2022/PLEXOS%20EE%20CostperMWh%20wCredits%20after%20losses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3%20IRP/3%20-%20Assumptions/3%20-%20DSM/2%20-%20Energy%20Efficiency/Received/AEG%20Supply%20Curves/Recd%2011-22-2022/PLEXOS%20EE%20Build%20MW%20after%20line%20losses%20grossup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%20IRP/3%20-%20Assumptions/3%20-%20DSM/2%20-%20Energy%20Efficiency/Plexos%20setups%20for%20Generator.Node%20Participation%20factor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mer%20Solutions%20-%20Limits%20for%202024%20Potenti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IRP/3%20-%20Assumptions/DSM/2%20-%20Energy%20Efficiency/Template%20-%20Energy%20Shapes/Template%20for%20DSM2%20Capacity%20Index%20shapes%20with%20ETO%20Adder%20-%20Adjusted%20PCF%20-%20(04302019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lexos/Resource%20Inputs/SO%20Inputs/SO_NewConservation.gms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-Optionality"/>
      <sheetName val="Market Value"/>
      <sheetName val="Capacity by Bundle WA"/>
      <sheetName val="Capacity by Bundle OR"/>
      <sheetName val="Load Shapes"/>
      <sheetName val="Data - IRP bundle data"/>
      <sheetName val="PLEXOS Risk Credits (UoS)"/>
      <sheetName val="HER Objects setup"/>
      <sheetName val="Zone Participation Factor"/>
    </sheetNames>
    <sheetDataSet>
      <sheetData sheetId="0"/>
      <sheetData sheetId="1">
        <row r="2">
          <cell r="B2">
            <v>6.88E-2</v>
          </cell>
        </row>
      </sheetData>
      <sheetData sheetId="2" refreshError="1"/>
      <sheetData sheetId="3" refreshError="1"/>
      <sheetData sheetId="4">
        <row r="9">
          <cell r="C9" t="str">
            <v>New table</v>
          </cell>
        </row>
      </sheetData>
      <sheetData sheetId="5">
        <row r="1">
          <cell r="A1" t="str">
            <v>year</v>
          </cell>
        </row>
      </sheetData>
      <sheetData sheetId="6"/>
      <sheetData sheetId="7" refreshError="1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XOS EE CostperMWh wCredits a"/>
    </sheetNames>
    <sheetDataSet>
      <sheetData sheetId="0">
        <row r="1">
          <cell r="A1" t="str">
            <v>Year</v>
          </cell>
          <cell r="B1" t="str">
            <v>EE_.PX.GOE._.001.ID</v>
          </cell>
          <cell r="C1" t="str">
            <v>EE_.PX.GOE._.002.ID</v>
          </cell>
          <cell r="D1" t="str">
            <v>EE_.PX.GOE._.003.ID</v>
          </cell>
          <cell r="E1" t="str">
            <v>EE_.PX.GOE._.004.ID</v>
          </cell>
          <cell r="F1" t="str">
            <v>EE_.PX.GOE._.005.ID</v>
          </cell>
          <cell r="G1" t="str">
            <v>EE_.PX.GOE._.006.ID</v>
          </cell>
          <cell r="H1" t="str">
            <v>EE_.PX.GOE._.007.ID</v>
          </cell>
          <cell r="I1" t="str">
            <v>EE_.PX.GOE._.008.ID</v>
          </cell>
          <cell r="J1" t="str">
            <v>EE_.PX.GOE._.009.ID</v>
          </cell>
          <cell r="K1" t="str">
            <v>EE_.PX.GOE._.010.ID</v>
          </cell>
          <cell r="L1" t="str">
            <v>EE_.PX.GOE._.011.ID</v>
          </cell>
          <cell r="M1" t="str">
            <v>EE_.PX.GOE._.012.ID</v>
          </cell>
          <cell r="N1" t="str">
            <v>EE_.PX.GOE._.013.ID</v>
          </cell>
          <cell r="O1" t="str">
            <v>EE_.PX.GOE._.014.ID</v>
          </cell>
          <cell r="P1" t="str">
            <v>EE_.PX.GOE._.015.ID</v>
          </cell>
          <cell r="Q1" t="str">
            <v>EE_.PX.GOE._.016.ID</v>
          </cell>
          <cell r="R1" t="str">
            <v>EE_.PX.GOE._.017.ID</v>
          </cell>
          <cell r="S1" t="str">
            <v>EE_.PX.GOE._.018.ID</v>
          </cell>
          <cell r="T1" t="str">
            <v>EE_.PX.GOE._.019.ID</v>
          </cell>
          <cell r="U1" t="str">
            <v>EE_.PX.GOE._.020.ID</v>
          </cell>
          <cell r="V1" t="str">
            <v>EE_.PX.GOE._.021.ID</v>
          </cell>
          <cell r="W1" t="str">
            <v>EE_.PX.GOE._.022.ID</v>
          </cell>
          <cell r="X1" t="str">
            <v>EE_.PX.GOE._.023.ID</v>
          </cell>
          <cell r="Y1" t="str">
            <v>EE_.PX.GOE._.024.ID</v>
          </cell>
          <cell r="Z1" t="str">
            <v>EE_.PX.GOE._.025.ID</v>
          </cell>
          <cell r="AA1" t="str">
            <v>EE_.PX.GOE._.026.ID</v>
          </cell>
          <cell r="AB1" t="str">
            <v>EE_.PX.GOE._.027.ID</v>
          </cell>
          <cell r="AC1" t="str">
            <v>EE_.PX.NCA._.001.CA</v>
          </cell>
          <cell r="AD1" t="str">
            <v>EE_.PX.NCA._.002.CA</v>
          </cell>
          <cell r="AE1" t="str">
            <v>EE_.PX.NCA._.003.CA</v>
          </cell>
          <cell r="AF1" t="str">
            <v>EE_.PX.NCA._.004.CA</v>
          </cell>
          <cell r="AG1" t="str">
            <v>EE_.PX.NCA._.005.CA</v>
          </cell>
          <cell r="AH1" t="str">
            <v>EE_.PX.NCA._.006.CA</v>
          </cell>
          <cell r="AI1" t="str">
            <v>EE_.PX.NCA._.007.CA</v>
          </cell>
          <cell r="AJ1" t="str">
            <v>EE_.PX.NCA._.008.CA</v>
          </cell>
          <cell r="AK1" t="str">
            <v>EE_.PX.NCA._.009.CA</v>
          </cell>
          <cell r="AL1" t="str">
            <v>EE_.PX.NCA._.010.CA</v>
          </cell>
          <cell r="AM1" t="str">
            <v>EE_.PX.NCA._.011.CA</v>
          </cell>
          <cell r="AN1" t="str">
            <v>EE_.PX.NCA._.012.CA</v>
          </cell>
          <cell r="AO1" t="str">
            <v>EE_.PX.NCA._.013.CA</v>
          </cell>
          <cell r="AP1" t="str">
            <v>EE_.PX.NCA._.014.CA</v>
          </cell>
          <cell r="AQ1" t="str">
            <v>EE_.PX.NCA._.015.CA</v>
          </cell>
          <cell r="AR1" t="str">
            <v>EE_.PX.NCA._.016.CA</v>
          </cell>
          <cell r="AS1" t="str">
            <v>EE_.PX.NCA._.017.CA</v>
          </cell>
          <cell r="AT1" t="str">
            <v>EE_.PX.NCA._.018.CA</v>
          </cell>
          <cell r="AU1" t="str">
            <v>EE_.PX.NCA._.019.CA</v>
          </cell>
          <cell r="AV1" t="str">
            <v>EE_.PX.NCA._.020.CA</v>
          </cell>
          <cell r="AW1" t="str">
            <v>EE_.PX.NCA._.021.CA</v>
          </cell>
          <cell r="AX1" t="str">
            <v>EE_.PX.NCA._.022.CA</v>
          </cell>
          <cell r="AY1" t="str">
            <v>EE_.PX.NCA._.023.CA</v>
          </cell>
          <cell r="AZ1" t="str">
            <v>EE_.PX.NCA._.024.CA</v>
          </cell>
          <cell r="BA1" t="str">
            <v>EE_.PX.NCA._.025.CA</v>
          </cell>
          <cell r="BB1" t="str">
            <v>EE_.PX.NCA._.026.CA</v>
          </cell>
          <cell r="BC1" t="str">
            <v>EE_.PX.NCA._.027.CA</v>
          </cell>
          <cell r="BD1" t="str">
            <v>EE_.PX.SOR._.001.OR</v>
          </cell>
          <cell r="BE1" t="str">
            <v>EE_.PX.SOR._.002.OR</v>
          </cell>
          <cell r="BF1" t="str">
            <v>EE_.PX.SOR._.003.OR</v>
          </cell>
          <cell r="BG1" t="str">
            <v>EE_.PX.SOR._.004.OR</v>
          </cell>
          <cell r="BH1" t="str">
            <v>EE_.PX.SOR._.005.OR</v>
          </cell>
          <cell r="BI1" t="str">
            <v>EE_.PX.SOR._.006.OR</v>
          </cell>
          <cell r="BJ1" t="str">
            <v>EE_.PX.SOR._.007.OR</v>
          </cell>
          <cell r="BK1" t="str">
            <v>EE_.PX.SOR._.008.OR</v>
          </cell>
          <cell r="BL1" t="str">
            <v>EE_.PX.SOR._.009.OR</v>
          </cell>
          <cell r="BM1" t="str">
            <v>EE_.PX.SOR._.010.OR</v>
          </cell>
          <cell r="BN1" t="str">
            <v>EE_.PX.SOR._.011.OR</v>
          </cell>
          <cell r="BO1" t="str">
            <v>EE_.PX.SOR._.012.OR</v>
          </cell>
          <cell r="BP1" t="str">
            <v>EE_.PX.SOR._.013.OR</v>
          </cell>
          <cell r="BQ1" t="str">
            <v>EE_.PX.SOR._.014.OR</v>
          </cell>
          <cell r="BR1" t="str">
            <v>EE_.PX.SOR._.015.OR</v>
          </cell>
          <cell r="BS1" t="str">
            <v>EE_.PX.SOR._.016.OR</v>
          </cell>
          <cell r="BT1" t="str">
            <v>EE_.PX.SOR._.017.OR</v>
          </cell>
          <cell r="BU1" t="str">
            <v>EE_.PX.SOR._.018.OR</v>
          </cell>
          <cell r="BV1" t="str">
            <v>EE_.PX.SOR._.019.OR</v>
          </cell>
          <cell r="BW1" t="str">
            <v>EE_.PX.SOR._.020.OR</v>
          </cell>
          <cell r="BX1" t="str">
            <v>EE_.PX.SOR._.021.OR</v>
          </cell>
          <cell r="BY1" t="str">
            <v>EE_.PX.SOR._.022.OR</v>
          </cell>
          <cell r="BZ1" t="str">
            <v>EE_.PX.SOR._.023.OR</v>
          </cell>
          <cell r="CA1" t="str">
            <v>EE_.PX.SOR._.024.OR</v>
          </cell>
          <cell r="CB1" t="str">
            <v>EE_.PX.SOR._.025.OR</v>
          </cell>
          <cell r="CC1" t="str">
            <v>EE_.PX.SOR._.026.OR</v>
          </cell>
          <cell r="CD1" t="str">
            <v>EE_.PX.SOR._.027.OR</v>
          </cell>
          <cell r="CE1" t="str">
            <v>EE_.PX.UTN._.001.UT</v>
          </cell>
          <cell r="CF1" t="str">
            <v>EE_.PX.UTN._.002.UT</v>
          </cell>
          <cell r="CG1" t="str">
            <v>EE_.PX.UTN._.003.UT</v>
          </cell>
          <cell r="CH1" t="str">
            <v>EE_.PX.UTN._.004.UT</v>
          </cell>
          <cell r="CI1" t="str">
            <v>EE_.PX.UTN._.005.UT</v>
          </cell>
          <cell r="CJ1" t="str">
            <v>EE_.PX.UTN._.006.UT</v>
          </cell>
          <cell r="CK1" t="str">
            <v>EE_.PX.UTN._.007.UT</v>
          </cell>
          <cell r="CL1" t="str">
            <v>EE_.PX.UTN._.008.UT</v>
          </cell>
          <cell r="CM1" t="str">
            <v>EE_.PX.UTN._.009.UT</v>
          </cell>
          <cell r="CN1" t="str">
            <v>EE_.PX.UTN._.010.UT</v>
          </cell>
          <cell r="CO1" t="str">
            <v>EE_.PX.UTN._.011.UT</v>
          </cell>
          <cell r="CP1" t="str">
            <v>EE_.PX.UTN._.012.UT</v>
          </cell>
          <cell r="CQ1" t="str">
            <v>EE_.PX.UTN._.013.UT</v>
          </cell>
          <cell r="CR1" t="str">
            <v>EE_.PX.UTN._.014.UT</v>
          </cell>
          <cell r="CS1" t="str">
            <v>EE_.PX.UTN._.015.UT</v>
          </cell>
          <cell r="CT1" t="str">
            <v>EE_.PX.UTN._.016.UT</v>
          </cell>
          <cell r="CU1" t="str">
            <v>EE_.PX.UTN._.017.UT</v>
          </cell>
          <cell r="CV1" t="str">
            <v>EE_.PX.UTN._.018.UT</v>
          </cell>
          <cell r="CW1" t="str">
            <v>EE_.PX.UTN._.019.UT</v>
          </cell>
          <cell r="CX1" t="str">
            <v>EE_.PX.UTN._.020.UT</v>
          </cell>
          <cell r="CY1" t="str">
            <v>EE_.PX.UTN._.021.UT</v>
          </cell>
          <cell r="CZ1" t="str">
            <v>EE_.PX.UTN._.022.UT</v>
          </cell>
          <cell r="DA1" t="str">
            <v>EE_.PX.UTN._.023.UT</v>
          </cell>
          <cell r="DB1" t="str">
            <v>EE_.PX.UTN._.024.UT</v>
          </cell>
          <cell r="DC1" t="str">
            <v>EE_.PX.UTN._.025.UT</v>
          </cell>
          <cell r="DD1" t="str">
            <v>EE_.PX.UTN._.026.UT</v>
          </cell>
          <cell r="DE1" t="str">
            <v>EE_.PX.UTN._.027.UT</v>
          </cell>
          <cell r="DF1" t="str">
            <v>EE_.PX.WYC._.001.WY</v>
          </cell>
          <cell r="DG1" t="str">
            <v>EE_.PX.WYC._.002.WY</v>
          </cell>
          <cell r="DH1" t="str">
            <v>EE_.PX.WYC._.003.WY</v>
          </cell>
          <cell r="DI1" t="str">
            <v>EE_.PX.WYC._.004.WY</v>
          </cell>
          <cell r="DJ1" t="str">
            <v>EE_.PX.WYC._.005.WY</v>
          </cell>
          <cell r="DK1" t="str">
            <v>EE_.PX.WYC._.006.WY</v>
          </cell>
          <cell r="DL1" t="str">
            <v>EE_.PX.WYC._.007.WY</v>
          </cell>
          <cell r="DM1" t="str">
            <v>EE_.PX.WYC._.008.WY</v>
          </cell>
          <cell r="DN1" t="str">
            <v>EE_.PX.WYC._.009.WY</v>
          </cell>
          <cell r="DO1" t="str">
            <v>EE_.PX.WYC._.010.WY</v>
          </cell>
          <cell r="DP1" t="str">
            <v>EE_.PX.WYC._.011.WY</v>
          </cell>
          <cell r="DQ1" t="str">
            <v>EE_.PX.WYC._.012.WY</v>
          </cell>
          <cell r="DR1" t="str">
            <v>EE_.PX.WYC._.013.WY</v>
          </cell>
          <cell r="DS1" t="str">
            <v>EE_.PX.WYC._.014.WY</v>
          </cell>
          <cell r="DT1" t="str">
            <v>EE_.PX.WYC._.015.WY</v>
          </cell>
          <cell r="DU1" t="str">
            <v>EE_.PX.WYC._.016.WY</v>
          </cell>
          <cell r="DV1" t="str">
            <v>EE_.PX.WYC._.017.WY</v>
          </cell>
          <cell r="DW1" t="str">
            <v>EE_.PX.WYC._.018.WY</v>
          </cell>
          <cell r="DX1" t="str">
            <v>EE_.PX.WYC._.019.WY</v>
          </cell>
          <cell r="DY1" t="str">
            <v>EE_.PX.WYC._.020.WY</v>
          </cell>
          <cell r="DZ1" t="str">
            <v>EE_.PX.WYC._.021.WY</v>
          </cell>
          <cell r="EA1" t="str">
            <v>EE_.PX.WYC._.022.WY</v>
          </cell>
          <cell r="EB1" t="str">
            <v>EE_.PX.WYC._.023.WY</v>
          </cell>
          <cell r="EC1" t="str">
            <v>EE_.PX.WYC._.024.WY</v>
          </cell>
          <cell r="ED1" t="str">
            <v>EE_.PX.WYC._.025.WY</v>
          </cell>
          <cell r="EE1" t="str">
            <v>EE_.PX.WYC._.026.WY</v>
          </cell>
          <cell r="EF1" t="str">
            <v>EE_.PX.WYC._.027.WY</v>
          </cell>
          <cell r="EG1" t="str">
            <v>EE_.PX.YAK._.001.WA</v>
          </cell>
          <cell r="EH1" t="str">
            <v>EE_.PX.YAK._.002.WA</v>
          </cell>
          <cell r="EI1" t="str">
            <v>EE_.PX.YAK._.003.WA</v>
          </cell>
          <cell r="EJ1" t="str">
            <v>EE_.PX.YAK._.004.WA</v>
          </cell>
          <cell r="EK1" t="str">
            <v>EE_.PX.YAK._.005.WA</v>
          </cell>
          <cell r="EL1" t="str">
            <v>EE_.PX.YAK._.006.WA</v>
          </cell>
          <cell r="EM1" t="str">
            <v>EE_.PX.YAK._.007.WA</v>
          </cell>
          <cell r="EN1" t="str">
            <v>EE_.PX.YAK._.008.WA</v>
          </cell>
          <cell r="EO1" t="str">
            <v>EE_.PX.YAK._.009.WA</v>
          </cell>
          <cell r="EP1" t="str">
            <v>EE_.PX.YAK._.010.WA</v>
          </cell>
          <cell r="EQ1" t="str">
            <v>EE_.PX.YAK._.011.WA</v>
          </cell>
          <cell r="ER1" t="str">
            <v>EE_.PX.YAK._.012.WA</v>
          </cell>
          <cell r="ES1" t="str">
            <v>EE_.PX.YAK._.013.WA</v>
          </cell>
          <cell r="ET1" t="str">
            <v>EE_.PX.YAK._.014.WA</v>
          </cell>
          <cell r="EU1" t="str">
            <v>EE_.PX.YAK._.015.WA</v>
          </cell>
          <cell r="EV1" t="str">
            <v>EE_.PX.YAK._.016.WA</v>
          </cell>
          <cell r="EW1" t="str">
            <v>EE_.PX.YAK._.017.WA</v>
          </cell>
          <cell r="EX1" t="str">
            <v>EE_.PX.YAK._.018.WA</v>
          </cell>
          <cell r="EY1" t="str">
            <v>EE_.PX.YAK._.019.WA</v>
          </cell>
          <cell r="EZ1" t="str">
            <v>EE_.PX.YAK._.020.WA</v>
          </cell>
          <cell r="FA1" t="str">
            <v>EE_.PX.YAK._.021.WA</v>
          </cell>
          <cell r="FB1" t="str">
            <v>EE_.PX.YAK._.022.WA</v>
          </cell>
          <cell r="FC1" t="str">
            <v>EE_.PX.YAK._.023.WA</v>
          </cell>
          <cell r="FD1" t="str">
            <v>EE_.PX.YAK._.024.WA</v>
          </cell>
          <cell r="FE1" t="str">
            <v>EE_.PX.YAK._.025.WA</v>
          </cell>
          <cell r="FF1" t="str">
            <v>EE_.PX.YAK._.026.WA</v>
          </cell>
          <cell r="FG1" t="str">
            <v>EE_.PX.YAK._.027.WA</v>
          </cell>
        </row>
        <row r="2">
          <cell r="A2">
            <v>2023</v>
          </cell>
          <cell r="B2">
            <v>54.457011979999997</v>
          </cell>
          <cell r="C2">
            <v>69.285841430000005</v>
          </cell>
          <cell r="D2">
            <v>71.264538479999999</v>
          </cell>
          <cell r="E2">
            <v>91.807969139999997</v>
          </cell>
          <cell r="F2">
            <v>124.7143492</v>
          </cell>
          <cell r="G2">
            <v>143.60824579999999</v>
          </cell>
          <cell r="H2">
            <v>230.08569700000001</v>
          </cell>
          <cell r="I2">
            <v>1490.525416</v>
          </cell>
          <cell r="J2">
            <v>26.54201973</v>
          </cell>
          <cell r="K2">
            <v>26.444062859999999</v>
          </cell>
          <cell r="L2">
            <v>43.248302320000001</v>
          </cell>
          <cell r="M2">
            <v>48.517744290000003</v>
          </cell>
          <cell r="N2">
            <v>61.269961039999998</v>
          </cell>
          <cell r="O2">
            <v>71.941752620000003</v>
          </cell>
          <cell r="P2">
            <v>192.47981999999999</v>
          </cell>
          <cell r="Q2">
            <v>205.34566960000001</v>
          </cell>
          <cell r="R2">
            <v>545.1440053</v>
          </cell>
          <cell r="S2">
            <v>120.30444749999999</v>
          </cell>
          <cell r="T2">
            <v>732.92037679999999</v>
          </cell>
          <cell r="U2">
            <v>43.387409460000001</v>
          </cell>
          <cell r="V2">
            <v>59.92622059</v>
          </cell>
          <cell r="W2">
            <v>89.59195502</v>
          </cell>
          <cell r="X2">
            <v>160.728047</v>
          </cell>
          <cell r="Y2">
            <v>181.68757009999999</v>
          </cell>
          <cell r="Z2">
            <v>1197.8073609999999</v>
          </cell>
          <cell r="AA2">
            <v>7.1360133279999998</v>
          </cell>
          <cell r="AB2">
            <v>19.005330610000001</v>
          </cell>
          <cell r="AC2">
            <v>86.310679179999994</v>
          </cell>
          <cell r="AD2">
            <v>138.7153701</v>
          </cell>
          <cell r="AE2">
            <v>155.8222371</v>
          </cell>
          <cell r="AF2">
            <v>219.03265569999999</v>
          </cell>
          <cell r="AG2">
            <v>275.73539879999998</v>
          </cell>
          <cell r="AH2">
            <v>543.94783640000003</v>
          </cell>
          <cell r="AI2">
            <v>4646.7912349999997</v>
          </cell>
          <cell r="AJ2">
            <v>91.403855989999997</v>
          </cell>
          <cell r="AK2">
            <v>153.1383774</v>
          </cell>
          <cell r="AL2">
            <v>191.7543196</v>
          </cell>
          <cell r="AM2">
            <v>260.52338639999999</v>
          </cell>
          <cell r="AN2">
            <v>2289.243962</v>
          </cell>
          <cell r="AO2">
            <v>1434.6305110000001</v>
          </cell>
          <cell r="AP2">
            <v>120.145602</v>
          </cell>
          <cell r="AQ2">
            <v>167.58945729999999</v>
          </cell>
          <cell r="AR2">
            <v>61.517848360000002</v>
          </cell>
          <cell r="AS2">
            <v>2070.754042</v>
          </cell>
          <cell r="AT2">
            <v>62.68304835</v>
          </cell>
          <cell r="AU2">
            <v>65.416445629999998</v>
          </cell>
          <cell r="AV2">
            <v>75.317065209999996</v>
          </cell>
          <cell r="AW2">
            <v>81.48702935</v>
          </cell>
          <cell r="AX2">
            <v>104.027198</v>
          </cell>
          <cell r="AY2">
            <v>172.15325290000001</v>
          </cell>
          <cell r="AZ2">
            <v>217.20242949999999</v>
          </cell>
          <cell r="BA2">
            <v>368.50924900000001</v>
          </cell>
          <cell r="BB2">
            <v>-4624.6998519999997</v>
          </cell>
          <cell r="BC2">
            <v>21.246121259999999</v>
          </cell>
          <cell r="BD2">
            <v>54.935987339999997</v>
          </cell>
          <cell r="BE2">
            <v>51.200904379999997</v>
          </cell>
          <cell r="BF2">
            <v>53.340832370000001</v>
          </cell>
          <cell r="BG2">
            <v>133.3634299</v>
          </cell>
          <cell r="BH2">
            <v>186.71968190000001</v>
          </cell>
          <cell r="BI2">
            <v>229.30439849999999</v>
          </cell>
          <cell r="BJ2">
            <v>903.29189369999995</v>
          </cell>
          <cell r="BK2">
            <v>44.14755255</v>
          </cell>
          <cell r="BL2">
            <v>182.6456014</v>
          </cell>
          <cell r="BM2">
            <v>512.47337649999997</v>
          </cell>
          <cell r="BN2">
            <v>44.14755255</v>
          </cell>
          <cell r="BO2">
            <v>44.14755255</v>
          </cell>
          <cell r="BP2">
            <v>44.817821649999999</v>
          </cell>
          <cell r="BQ2">
            <v>49.592806510000003</v>
          </cell>
          <cell r="BR2">
            <v>51.091232179999999</v>
          </cell>
          <cell r="BS2">
            <v>82.154470810000007</v>
          </cell>
          <cell r="BT2">
            <v>113.9461168</v>
          </cell>
          <cell r="BU2">
            <v>134.6456014</v>
          </cell>
          <cell r="BV2">
            <v>45.256239290000003</v>
          </cell>
          <cell r="BW2">
            <v>54.181751370000001</v>
          </cell>
          <cell r="BX2">
            <v>55.074681830000003</v>
          </cell>
          <cell r="BY2">
            <v>55.074681830000003</v>
          </cell>
          <cell r="BZ2">
            <v>54.297467640000001</v>
          </cell>
          <cell r="CA2">
            <v>109.5775074</v>
          </cell>
          <cell r="CB2">
            <v>180.05422179999999</v>
          </cell>
          <cell r="CC2">
            <v>16.792998189999999</v>
          </cell>
          <cell r="CD2">
            <v>13.535184129999999</v>
          </cell>
          <cell r="CE2">
            <v>47.07463431</v>
          </cell>
          <cell r="CF2">
            <v>168.61427309999999</v>
          </cell>
          <cell r="CG2">
            <v>224.43099029999999</v>
          </cell>
          <cell r="CH2">
            <v>1554.7215590000001</v>
          </cell>
          <cell r="CI2">
            <v>54.024050680000002</v>
          </cell>
          <cell r="CJ2">
            <v>59.336455370000003</v>
          </cell>
          <cell r="CK2">
            <v>73.682578520000007</v>
          </cell>
          <cell r="CL2">
            <v>68.586623380000006</v>
          </cell>
          <cell r="CM2">
            <v>70.971504330000002</v>
          </cell>
          <cell r="CN2">
            <v>86.138915179999998</v>
          </cell>
          <cell r="CO2">
            <v>78.099738439999996</v>
          </cell>
          <cell r="CP2">
            <v>96.990064459999999</v>
          </cell>
          <cell r="CQ2">
            <v>33.209406979999997</v>
          </cell>
          <cell r="CR2">
            <v>60.042747769999998</v>
          </cell>
          <cell r="CS2">
            <v>76.222488659999996</v>
          </cell>
          <cell r="CT2">
            <v>90.447214900000006</v>
          </cell>
          <cell r="CU2">
            <v>109.8798362</v>
          </cell>
          <cell r="CV2">
            <v>353.59242219999999</v>
          </cell>
          <cell r="CW2">
            <v>248.16342019999999</v>
          </cell>
          <cell r="CX2">
            <v>53.56593093</v>
          </cell>
          <cell r="CY2">
            <v>72.098194399999997</v>
          </cell>
          <cell r="CZ2">
            <v>119.963892</v>
          </cell>
          <cell r="DA2">
            <v>166.6006821</v>
          </cell>
          <cell r="DB2">
            <v>144.10559269999999</v>
          </cell>
          <cell r="DC2">
            <v>1038.6635490000001</v>
          </cell>
          <cell r="DD2">
            <v>7.0265262169999998</v>
          </cell>
          <cell r="DE2">
            <v>17.592569869999998</v>
          </cell>
          <cell r="DF2">
            <v>50.629334210000003</v>
          </cell>
          <cell r="DG2">
            <v>65.871491750000004</v>
          </cell>
          <cell r="DH2">
            <v>78.449623869999996</v>
          </cell>
          <cell r="DI2">
            <v>79.2676862</v>
          </cell>
          <cell r="DJ2">
            <v>98.565826290000004</v>
          </cell>
          <cell r="DK2">
            <v>132.41999369999999</v>
          </cell>
          <cell r="DL2">
            <v>212.5136444</v>
          </cell>
          <cell r="DM2">
            <v>1671.0707219999999</v>
          </cell>
          <cell r="DN2">
            <v>32.892923660000001</v>
          </cell>
          <cell r="DO2">
            <v>77.148272469999995</v>
          </cell>
          <cell r="DP2">
            <v>419.05243960000001</v>
          </cell>
          <cell r="DQ2">
            <v>230.22422900000001</v>
          </cell>
          <cell r="DR2">
            <v>39.412929339999998</v>
          </cell>
          <cell r="DS2">
            <v>182.30273539999999</v>
          </cell>
          <cell r="DT2">
            <v>217.46742739999999</v>
          </cell>
          <cell r="DU2">
            <v>217.6113713</v>
          </cell>
          <cell r="DV2">
            <v>1238.925379</v>
          </cell>
          <cell r="DW2">
            <v>34.241234900000002</v>
          </cell>
          <cell r="DX2">
            <v>51.242130609999997</v>
          </cell>
          <cell r="DY2">
            <v>51.117329830000003</v>
          </cell>
          <cell r="DZ2">
            <v>53.865789820000003</v>
          </cell>
          <cell r="EA2">
            <v>65.146351629999998</v>
          </cell>
          <cell r="EB2">
            <v>96.943083529999996</v>
          </cell>
          <cell r="EC2">
            <v>103.24251460000001</v>
          </cell>
          <cell r="ED2">
            <v>142.29585599999999</v>
          </cell>
          <cell r="EE2">
            <v>13.507259960000001</v>
          </cell>
          <cell r="EF2">
            <v>20.58751505</v>
          </cell>
          <cell r="EG2">
            <v>80.861971920000002</v>
          </cell>
          <cell r="EH2">
            <v>105.5819094</v>
          </cell>
          <cell r="EI2">
            <v>164.2815296</v>
          </cell>
          <cell r="EJ2">
            <v>228.73609479999999</v>
          </cell>
          <cell r="EK2">
            <v>273.0523829</v>
          </cell>
          <cell r="EL2">
            <v>329.23703769999997</v>
          </cell>
          <cell r="EM2">
            <v>2824.2531949999998</v>
          </cell>
          <cell r="EN2">
            <v>88.837246089999994</v>
          </cell>
          <cell r="EO2">
            <v>119.885324</v>
          </cell>
          <cell r="EP2">
            <v>125.2326157</v>
          </cell>
          <cell r="EQ2">
            <v>189.41158419999999</v>
          </cell>
          <cell r="ER2">
            <v>265.87066429999999</v>
          </cell>
          <cell r="ES2">
            <v>1029.0531000000001</v>
          </cell>
          <cell r="ET2">
            <v>1051.177011</v>
          </cell>
          <cell r="EU2">
            <v>49.046871099999997</v>
          </cell>
          <cell r="EV2">
            <v>319.4352212</v>
          </cell>
          <cell r="EW2">
            <v>1636.8929189999999</v>
          </cell>
          <cell r="EX2">
            <v>50.575188330000003</v>
          </cell>
          <cell r="EY2">
            <v>69.283911360000005</v>
          </cell>
          <cell r="EZ2">
            <v>64.271353739999995</v>
          </cell>
          <cell r="FA2">
            <v>74.038779099999999</v>
          </cell>
          <cell r="FB2">
            <v>86.667479920000005</v>
          </cell>
          <cell r="FC2">
            <v>136.13196249999999</v>
          </cell>
          <cell r="FD2">
            <v>187.96386240000001</v>
          </cell>
          <cell r="FE2">
            <v>276.70618999999999</v>
          </cell>
          <cell r="FF2">
            <v>-1229.7247199999999</v>
          </cell>
          <cell r="FG2">
            <v>-4.8023081479999998</v>
          </cell>
        </row>
        <row r="3">
          <cell r="A3">
            <v>2024</v>
          </cell>
          <cell r="B3">
            <v>57.155555139999997</v>
          </cell>
          <cell r="C3">
            <v>73.130433249999996</v>
          </cell>
          <cell r="D3">
            <v>73.113808199999994</v>
          </cell>
          <cell r="E3">
            <v>92.921332469999996</v>
          </cell>
          <cell r="F3">
            <v>126.6927479</v>
          </cell>
          <cell r="G3">
            <v>144.76326320000001</v>
          </cell>
          <cell r="H3">
            <v>232.07032910000001</v>
          </cell>
          <cell r="I3">
            <v>1456.6413789999999</v>
          </cell>
          <cell r="J3">
            <v>27.17759195</v>
          </cell>
          <cell r="K3">
            <v>27.205852830000001</v>
          </cell>
          <cell r="L3">
            <v>43.543163880000002</v>
          </cell>
          <cell r="M3">
            <v>48.756008710000003</v>
          </cell>
          <cell r="N3">
            <v>61.3020675</v>
          </cell>
          <cell r="O3">
            <v>73.981613400000001</v>
          </cell>
          <cell r="P3">
            <v>194.21229149999999</v>
          </cell>
          <cell r="Q3">
            <v>207.0754565</v>
          </cell>
          <cell r="R3">
            <v>544.96970510000006</v>
          </cell>
          <cell r="S3">
            <v>122.6715872</v>
          </cell>
          <cell r="T3">
            <v>629.29569279999998</v>
          </cell>
          <cell r="U3">
            <v>44.025445189999999</v>
          </cell>
          <cell r="V3">
            <v>60.152939070000002</v>
          </cell>
          <cell r="W3">
            <v>90.253457760000003</v>
          </cell>
          <cell r="X3">
            <v>159.96413860000001</v>
          </cell>
          <cell r="Y3">
            <v>178.76742659999999</v>
          </cell>
          <cell r="Z3">
            <v>1051.924616</v>
          </cell>
          <cell r="AA3">
            <v>8.7026410900000002</v>
          </cell>
          <cell r="AB3">
            <v>20.971680079999999</v>
          </cell>
          <cell r="AC3">
            <v>89.042868859999999</v>
          </cell>
          <cell r="AD3">
            <v>140.24795750000001</v>
          </cell>
          <cell r="AE3">
            <v>157.21297730000001</v>
          </cell>
          <cell r="AF3">
            <v>222.12693429999999</v>
          </cell>
          <cell r="AG3">
            <v>280.25332250000002</v>
          </cell>
          <cell r="AH3">
            <v>551.94480820000001</v>
          </cell>
          <cell r="AI3">
            <v>4557.3604720000003</v>
          </cell>
          <cell r="AJ3">
            <v>93.220072959999996</v>
          </cell>
          <cell r="AK3">
            <v>155.12198280000001</v>
          </cell>
          <cell r="AL3">
            <v>193.8390488</v>
          </cell>
          <cell r="AM3">
            <v>265.93690240000001</v>
          </cell>
          <cell r="AN3">
            <v>2220.7567530000001</v>
          </cell>
          <cell r="AO3">
            <v>1435.65806</v>
          </cell>
          <cell r="AP3">
            <v>123.7776843</v>
          </cell>
          <cell r="AQ3">
            <v>172.51747929999999</v>
          </cell>
          <cell r="AR3">
            <v>59.660224329999998</v>
          </cell>
          <cell r="AS3">
            <v>1779.988433</v>
          </cell>
          <cell r="AT3">
            <v>62.727432270000001</v>
          </cell>
          <cell r="AU3">
            <v>65.481357340000002</v>
          </cell>
          <cell r="AV3">
            <v>70.269975979999998</v>
          </cell>
          <cell r="AW3">
            <v>81.219560329999993</v>
          </cell>
          <cell r="AX3">
            <v>103.653409</v>
          </cell>
          <cell r="AY3">
            <v>172.03640390000001</v>
          </cell>
          <cell r="AZ3">
            <v>217.15914409999999</v>
          </cell>
          <cell r="BA3">
            <v>375.19602559999998</v>
          </cell>
          <cell r="BB3">
            <v>-3522.2454640000001</v>
          </cell>
          <cell r="BC3">
            <v>21.554927599999999</v>
          </cell>
          <cell r="BD3">
            <v>55.480925130000003</v>
          </cell>
          <cell r="BE3">
            <v>51.910083800000002</v>
          </cell>
          <cell r="BF3">
            <v>54.403816519999999</v>
          </cell>
          <cell r="BG3">
            <v>138.9019567</v>
          </cell>
          <cell r="BH3">
            <v>187.7956849</v>
          </cell>
          <cell r="BI3">
            <v>248.6322255</v>
          </cell>
          <cell r="BJ3">
            <v>919.55230240000003</v>
          </cell>
          <cell r="BK3">
            <v>45.427248839999997</v>
          </cell>
          <cell r="BL3">
            <v>184.4591399</v>
          </cell>
          <cell r="BM3">
            <v>625.97597889999997</v>
          </cell>
          <cell r="BN3">
            <v>45.427248839999997</v>
          </cell>
          <cell r="BO3">
            <v>45.427248839999997</v>
          </cell>
          <cell r="BP3">
            <v>46.097517850000003</v>
          </cell>
          <cell r="BQ3">
            <v>50.929073940000002</v>
          </cell>
          <cell r="BR3">
            <v>52.305853169999999</v>
          </cell>
          <cell r="BS3">
            <v>83.382632259999994</v>
          </cell>
          <cell r="BT3">
            <v>115.4155038</v>
          </cell>
          <cell r="BU3">
            <v>135.84291930000001</v>
          </cell>
          <cell r="BV3">
            <v>45.700759689999998</v>
          </cell>
          <cell r="BW3">
            <v>54.615445119999997</v>
          </cell>
          <cell r="BX3">
            <v>55.916258470000002</v>
          </cell>
          <cell r="BY3">
            <v>55.916258470000002</v>
          </cell>
          <cell r="BZ3">
            <v>54.429146660000001</v>
          </cell>
          <cell r="CA3">
            <v>109.7629476</v>
          </cell>
          <cell r="CB3">
            <v>179.7117567</v>
          </cell>
          <cell r="CC3">
            <v>13.71317138</v>
          </cell>
          <cell r="CD3">
            <v>14.6102393</v>
          </cell>
          <cell r="CE3">
            <v>50.144106999999998</v>
          </cell>
          <cell r="CF3">
            <v>174.2830573</v>
          </cell>
          <cell r="CG3">
            <v>228.26018880000001</v>
          </cell>
          <cell r="CH3">
            <v>1493.2020500000001</v>
          </cell>
          <cell r="CI3">
            <v>56.745589629999998</v>
          </cell>
          <cell r="CJ3">
            <v>62.948694879999998</v>
          </cell>
          <cell r="CK3">
            <v>77.966660189999999</v>
          </cell>
          <cell r="CL3">
            <v>71.470767559999999</v>
          </cell>
          <cell r="CM3">
            <v>75.858538089999996</v>
          </cell>
          <cell r="CN3">
            <v>89.864866140000004</v>
          </cell>
          <cell r="CO3">
            <v>81.098086910000006</v>
          </cell>
          <cell r="CP3">
            <v>99.476586519999998</v>
          </cell>
          <cell r="CQ3">
            <v>33.79268665</v>
          </cell>
          <cell r="CR3">
            <v>59.233326339999998</v>
          </cell>
          <cell r="CS3">
            <v>78.780754569999999</v>
          </cell>
          <cell r="CT3">
            <v>91.345937129999996</v>
          </cell>
          <cell r="CU3">
            <v>110.3834986</v>
          </cell>
          <cell r="CV3">
            <v>350.92891739999999</v>
          </cell>
          <cell r="CW3">
            <v>282.84112390000001</v>
          </cell>
          <cell r="CX3">
            <v>54.449920200000001</v>
          </cell>
          <cell r="CY3">
            <v>72.266011050000003</v>
          </cell>
          <cell r="CZ3">
            <v>119.0169758</v>
          </cell>
          <cell r="DA3">
            <v>164.87419399999999</v>
          </cell>
          <cell r="DB3">
            <v>144.99914190000001</v>
          </cell>
          <cell r="DC3">
            <v>967.37043610000001</v>
          </cell>
          <cell r="DD3">
            <v>6.9573699949999996</v>
          </cell>
          <cell r="DE3">
            <v>20.10026276</v>
          </cell>
          <cell r="DF3">
            <v>52.369401619999998</v>
          </cell>
          <cell r="DG3">
            <v>68.105399390000002</v>
          </cell>
          <cell r="DH3">
            <v>81.149482370000001</v>
          </cell>
          <cell r="DI3">
            <v>81.148234860000002</v>
          </cell>
          <cell r="DJ3">
            <v>100.0341901</v>
          </cell>
          <cell r="DK3">
            <v>132.699265</v>
          </cell>
          <cell r="DL3">
            <v>214.31383049999999</v>
          </cell>
          <cell r="DM3">
            <v>1608.7755979999999</v>
          </cell>
          <cell r="DN3">
            <v>33.530568819999999</v>
          </cell>
          <cell r="DO3">
            <v>77.353614480000005</v>
          </cell>
          <cell r="DP3">
            <v>417.6597415</v>
          </cell>
          <cell r="DQ3">
            <v>230.55779100000001</v>
          </cell>
          <cell r="DR3">
            <v>39.363485160000003</v>
          </cell>
          <cell r="DS3">
            <v>179.49220209999999</v>
          </cell>
          <cell r="DT3">
            <v>216.564922</v>
          </cell>
          <cell r="DU3">
            <v>217.63338150000001</v>
          </cell>
          <cell r="DV3">
            <v>1135.189073</v>
          </cell>
          <cell r="DW3">
            <v>33.96808085</v>
          </cell>
          <cell r="DX3">
            <v>52.559996210000001</v>
          </cell>
          <cell r="DY3">
            <v>51.318108170000002</v>
          </cell>
          <cell r="DZ3">
            <v>54.039925850000003</v>
          </cell>
          <cell r="EA3">
            <v>65.600503029999999</v>
          </cell>
          <cell r="EB3">
            <v>97.527580439999994</v>
          </cell>
          <cell r="EC3">
            <v>103.2976555</v>
          </cell>
          <cell r="ED3">
            <v>141.6464896</v>
          </cell>
          <cell r="EE3">
            <v>11.104630390000001</v>
          </cell>
          <cell r="EF3">
            <v>21.35393646</v>
          </cell>
          <cell r="EG3">
            <v>86.06985985</v>
          </cell>
          <cell r="EH3">
            <v>107.09094330000001</v>
          </cell>
          <cell r="EI3">
            <v>166.32261299999999</v>
          </cell>
          <cell r="EJ3">
            <v>230.89751649999999</v>
          </cell>
          <cell r="EK3">
            <v>277.91410889999997</v>
          </cell>
          <cell r="EL3">
            <v>332.65138189999999</v>
          </cell>
          <cell r="EM3">
            <v>2727.1279290000002</v>
          </cell>
          <cell r="EN3">
            <v>89.149831349999999</v>
          </cell>
          <cell r="EO3">
            <v>122.9975008</v>
          </cell>
          <cell r="EP3">
            <v>129.18506099999999</v>
          </cell>
          <cell r="EQ3">
            <v>190.76865509999999</v>
          </cell>
          <cell r="ER3">
            <v>267.61159470000001</v>
          </cell>
          <cell r="ES3">
            <v>1025.5994479999999</v>
          </cell>
          <cell r="ET3">
            <v>1026.2245660000001</v>
          </cell>
          <cell r="EU3">
            <v>49.918385720000003</v>
          </cell>
          <cell r="EV3">
            <v>320.66624109999998</v>
          </cell>
          <cell r="EW3">
            <v>1471.2427339999999</v>
          </cell>
          <cell r="EX3">
            <v>50.336614400000002</v>
          </cell>
          <cell r="EY3">
            <v>58.530212679999998</v>
          </cell>
          <cell r="EZ3">
            <v>64.425136030000004</v>
          </cell>
          <cell r="FA3">
            <v>75.234851509999999</v>
          </cell>
          <cell r="FB3">
            <v>87.950284170000003</v>
          </cell>
          <cell r="FC3">
            <v>137.9298392</v>
          </cell>
          <cell r="FD3">
            <v>188.93518520000001</v>
          </cell>
          <cell r="FE3">
            <v>276.70675670000003</v>
          </cell>
          <cell r="FF3">
            <v>-961.23162560000003</v>
          </cell>
          <cell r="FG3">
            <v>-1.687884875</v>
          </cell>
        </row>
        <row r="4">
          <cell r="A4">
            <v>2025</v>
          </cell>
          <cell r="B4">
            <v>58.607981700000003</v>
          </cell>
          <cell r="C4">
            <v>75.613227309999999</v>
          </cell>
          <cell r="D4">
            <v>75.177287239999998</v>
          </cell>
          <cell r="E4">
            <v>94.571624099999994</v>
          </cell>
          <cell r="F4">
            <v>129.06254910000001</v>
          </cell>
          <cell r="G4">
            <v>146.24742040000001</v>
          </cell>
          <cell r="H4">
            <v>232.96443729999999</v>
          </cell>
          <cell r="I4">
            <v>1420.549565</v>
          </cell>
          <cell r="J4">
            <v>29.973360410000002</v>
          </cell>
          <cell r="K4">
            <v>30.194038490000001</v>
          </cell>
          <cell r="L4">
            <v>45.177977349999999</v>
          </cell>
          <cell r="M4">
            <v>50.309642420000003</v>
          </cell>
          <cell r="N4">
            <v>62.982590119999998</v>
          </cell>
          <cell r="O4">
            <v>77.648771030000006</v>
          </cell>
          <cell r="P4">
            <v>194.11463180000001</v>
          </cell>
          <cell r="Q4">
            <v>209.14936489999999</v>
          </cell>
          <cell r="R4">
            <v>543.41277219999995</v>
          </cell>
          <cell r="S4">
            <v>122.97398</v>
          </cell>
          <cell r="T4">
            <v>549.41527829999995</v>
          </cell>
          <cell r="U4">
            <v>44.508945949999998</v>
          </cell>
          <cell r="V4">
            <v>60.549927599999997</v>
          </cell>
          <cell r="W4">
            <v>90.731907609999993</v>
          </cell>
          <cell r="X4">
            <v>159.0798163</v>
          </cell>
          <cell r="Y4">
            <v>176.30789150000001</v>
          </cell>
          <cell r="Z4">
            <v>935.37272789999997</v>
          </cell>
          <cell r="AA4">
            <v>9.6382008110000008</v>
          </cell>
          <cell r="AB4">
            <v>21.701520169999998</v>
          </cell>
          <cell r="AC4">
            <v>90.410718900000006</v>
          </cell>
          <cell r="AD4">
            <v>140.15993409999999</v>
          </cell>
          <cell r="AE4">
            <v>158.50815270000001</v>
          </cell>
          <cell r="AF4">
            <v>223.6616502</v>
          </cell>
          <cell r="AG4">
            <v>285.25552069999998</v>
          </cell>
          <cell r="AH4">
            <v>559.53185550000001</v>
          </cell>
          <cell r="AI4">
            <v>4445.1771959999996</v>
          </cell>
          <cell r="AJ4">
            <v>95.281529489999997</v>
          </cell>
          <cell r="AK4">
            <v>157.56750360000001</v>
          </cell>
          <cell r="AL4">
            <v>196.5969983</v>
          </cell>
          <cell r="AM4">
            <v>272.88314630000002</v>
          </cell>
          <cell r="AN4">
            <v>2116.0123920000001</v>
          </cell>
          <cell r="AO4">
            <v>1437.351604</v>
          </cell>
          <cell r="AP4">
            <v>125.4233639</v>
          </cell>
          <cell r="AQ4">
            <v>176.7532128</v>
          </cell>
          <cell r="AR4">
            <v>59.65704994</v>
          </cell>
          <cell r="AS4">
            <v>1604.9885159999999</v>
          </cell>
          <cell r="AT4">
            <v>63.056331520000001</v>
          </cell>
          <cell r="AU4">
            <v>65.829201069999996</v>
          </cell>
          <cell r="AV4">
            <v>70.557297680000005</v>
          </cell>
          <cell r="AW4">
            <v>81.108839209999999</v>
          </cell>
          <cell r="AX4">
            <v>103.258923</v>
          </cell>
          <cell r="AY4">
            <v>172.03616349999999</v>
          </cell>
          <cell r="AZ4">
            <v>217.1608578</v>
          </cell>
          <cell r="BA4">
            <v>387.18016230000001</v>
          </cell>
          <cell r="BB4">
            <v>-2939.2360680000002</v>
          </cell>
          <cell r="BC4">
            <v>19.405865219999999</v>
          </cell>
          <cell r="BD4">
            <v>57.899307010000001</v>
          </cell>
          <cell r="BE4">
            <v>54.2797658</v>
          </cell>
          <cell r="BF4">
            <v>56.789147800000002</v>
          </cell>
          <cell r="BG4">
            <v>142.70004130000001</v>
          </cell>
          <cell r="BH4">
            <v>188.1499287</v>
          </cell>
          <cell r="BI4">
            <v>257.99112630000002</v>
          </cell>
          <cell r="BJ4">
            <v>927.30370049999999</v>
          </cell>
          <cell r="BK4">
            <v>47.67993293</v>
          </cell>
          <cell r="BL4">
            <v>186.02961350000001</v>
          </cell>
          <cell r="BM4">
            <v>663.82158270000002</v>
          </cell>
          <cell r="BN4">
            <v>47.67993293</v>
          </cell>
          <cell r="BO4">
            <v>47.67993293</v>
          </cell>
          <cell r="BP4">
            <v>48.350201929999997</v>
          </cell>
          <cell r="BQ4">
            <v>52.982536490000001</v>
          </cell>
          <cell r="BR4">
            <v>53.697336710000002</v>
          </cell>
          <cell r="BS4">
            <v>86.182046170000007</v>
          </cell>
          <cell r="BT4">
            <v>117.7700773</v>
          </cell>
          <cell r="BU4">
            <v>137.1649956</v>
          </cell>
          <cell r="BV4">
            <v>46.506662159999998</v>
          </cell>
          <cell r="BW4">
            <v>55.38234491</v>
          </cell>
          <cell r="BX4">
            <v>56.937210550000003</v>
          </cell>
          <cell r="BY4">
            <v>56.937210550000003</v>
          </cell>
          <cell r="BZ4">
            <v>55.205025550000002</v>
          </cell>
          <cell r="CA4">
            <v>110.6492197</v>
          </cell>
          <cell r="CB4">
            <v>180.30072749999999</v>
          </cell>
          <cell r="CC4">
            <v>12.984236429999999</v>
          </cell>
          <cell r="CD4">
            <v>17.385837339999998</v>
          </cell>
          <cell r="CE4">
            <v>51.655523500000001</v>
          </cell>
          <cell r="CF4">
            <v>179.3668734</v>
          </cell>
          <cell r="CG4">
            <v>232.2168059</v>
          </cell>
          <cell r="CH4">
            <v>1422.830502</v>
          </cell>
          <cell r="CI4">
            <v>57.652041619999999</v>
          </cell>
          <cell r="CJ4">
            <v>65.479949849999997</v>
          </cell>
          <cell r="CK4">
            <v>80.65502051</v>
          </cell>
          <cell r="CL4">
            <v>73.099857909999997</v>
          </cell>
          <cell r="CM4">
            <v>79.680449589999995</v>
          </cell>
          <cell r="CN4">
            <v>92.144732390000001</v>
          </cell>
          <cell r="CO4">
            <v>83.302465979999994</v>
          </cell>
          <cell r="CP4">
            <v>101.6021049</v>
          </cell>
          <cell r="CQ4">
            <v>37.360269359999997</v>
          </cell>
          <cell r="CR4">
            <v>60.514615820000003</v>
          </cell>
          <cell r="CS4">
            <v>82.950240910000005</v>
          </cell>
          <cell r="CT4">
            <v>93.574150750000001</v>
          </cell>
          <cell r="CU4">
            <v>112.3410191</v>
          </cell>
          <cell r="CV4">
            <v>349.8296115</v>
          </cell>
          <cell r="CW4">
            <v>311.42109260000001</v>
          </cell>
          <cell r="CX4">
            <v>55.162360159999999</v>
          </cell>
          <cell r="CY4">
            <v>72.23074235</v>
          </cell>
          <cell r="CZ4">
            <v>117.9853701</v>
          </cell>
          <cell r="DA4">
            <v>163.11687040000001</v>
          </cell>
          <cell r="DB4">
            <v>145.17260780000001</v>
          </cell>
          <cell r="DC4">
            <v>898.22529659999998</v>
          </cell>
          <cell r="DD4">
            <v>7.1293251639999999</v>
          </cell>
          <cell r="DE4">
            <v>21.55218816</v>
          </cell>
          <cell r="DF4">
            <v>53.383168429999998</v>
          </cell>
          <cell r="DG4">
            <v>69.520117229999997</v>
          </cell>
          <cell r="DH4">
            <v>82.866016340000002</v>
          </cell>
          <cell r="DI4">
            <v>82.377012579999999</v>
          </cell>
          <cell r="DJ4">
            <v>100.7647357</v>
          </cell>
          <cell r="DK4">
            <v>132.3303698</v>
          </cell>
          <cell r="DL4">
            <v>215.66831060000001</v>
          </cell>
          <cell r="DM4">
            <v>1539.4564780000001</v>
          </cell>
          <cell r="DN4">
            <v>34.443544719999998</v>
          </cell>
          <cell r="DO4">
            <v>77.789326860000003</v>
          </cell>
          <cell r="DP4">
            <v>415.669894</v>
          </cell>
          <cell r="DQ4">
            <v>230.53188280000001</v>
          </cell>
          <cell r="DR4">
            <v>39.15087595</v>
          </cell>
          <cell r="DS4">
            <v>176.06309690000001</v>
          </cell>
          <cell r="DT4">
            <v>215.75935250000001</v>
          </cell>
          <cell r="DU4">
            <v>217.62091419999999</v>
          </cell>
          <cell r="DV4">
            <v>1054.8585479999999</v>
          </cell>
          <cell r="DW4">
            <v>33.616478430000001</v>
          </cell>
          <cell r="DX4">
            <v>53.567994830000004</v>
          </cell>
          <cell r="DY4">
            <v>51.521510259999999</v>
          </cell>
          <cell r="DZ4">
            <v>54.233765320000003</v>
          </cell>
          <cell r="EA4">
            <v>66.205787599999994</v>
          </cell>
          <cell r="EB4">
            <v>97.967016790000002</v>
          </cell>
          <cell r="EC4">
            <v>103.3176539</v>
          </cell>
          <cell r="ED4">
            <v>140.83996859999999</v>
          </cell>
          <cell r="EE4">
            <v>10.63032407</v>
          </cell>
          <cell r="EF4">
            <v>21.301737030000002</v>
          </cell>
          <cell r="EG4">
            <v>91.815350129999999</v>
          </cell>
          <cell r="EH4">
            <v>111.7118098</v>
          </cell>
          <cell r="EI4">
            <v>169.69943069999999</v>
          </cell>
          <cell r="EJ4">
            <v>234.19598450000001</v>
          </cell>
          <cell r="EK4">
            <v>284.92274209999999</v>
          </cell>
          <cell r="EL4">
            <v>338.79000250000001</v>
          </cell>
          <cell r="EM4">
            <v>2624.1983310000001</v>
          </cell>
          <cell r="EN4">
            <v>91.852916919999998</v>
          </cell>
          <cell r="EO4">
            <v>127.47506060000001</v>
          </cell>
          <cell r="EP4">
            <v>135.6672039</v>
          </cell>
          <cell r="EQ4">
            <v>194.40415960000001</v>
          </cell>
          <cell r="ER4">
            <v>271.74102850000003</v>
          </cell>
          <cell r="ES4">
            <v>1020.967913</v>
          </cell>
          <cell r="ET4">
            <v>1035.1473149999999</v>
          </cell>
          <cell r="EU4">
            <v>50.521467979999997</v>
          </cell>
          <cell r="EV4">
            <v>321.60370899999998</v>
          </cell>
          <cell r="EW4">
            <v>1318.4052349999999</v>
          </cell>
          <cell r="EX4">
            <v>51.270500970000001</v>
          </cell>
          <cell r="EY4">
            <v>59.520784939999999</v>
          </cell>
          <cell r="EZ4">
            <v>65.009588010000002</v>
          </cell>
          <cell r="FA4">
            <v>75.854870669999997</v>
          </cell>
          <cell r="FB4">
            <v>88.623180210000001</v>
          </cell>
          <cell r="FC4">
            <v>139.86500169999999</v>
          </cell>
          <cell r="FD4">
            <v>189.5483333</v>
          </cell>
          <cell r="FE4">
            <v>276.3601792</v>
          </cell>
          <cell r="FF4">
            <v>-767.42241090000005</v>
          </cell>
          <cell r="FG4">
            <v>0.813848554</v>
          </cell>
        </row>
        <row r="5">
          <cell r="A5">
            <v>2026</v>
          </cell>
          <cell r="B5">
            <v>59.25673149</v>
          </cell>
          <cell r="C5">
            <v>77.385841279999994</v>
          </cell>
          <cell r="D5">
            <v>76.018762269999996</v>
          </cell>
          <cell r="E5">
            <v>95.268433819999998</v>
          </cell>
          <cell r="F5">
            <v>130.30690920000001</v>
          </cell>
          <cell r="G5">
            <v>147.10985539999999</v>
          </cell>
          <cell r="H5">
            <v>232.84365439999999</v>
          </cell>
          <cell r="I5">
            <v>1388.398788</v>
          </cell>
          <cell r="J5">
            <v>30.56863886</v>
          </cell>
          <cell r="K5">
            <v>31.00836808</v>
          </cell>
          <cell r="L5">
            <v>45.533762150000001</v>
          </cell>
          <cell r="M5">
            <v>50.66004805</v>
          </cell>
          <cell r="N5">
            <v>63.186110659999997</v>
          </cell>
          <cell r="O5">
            <v>81.630510619999995</v>
          </cell>
          <cell r="P5">
            <v>191.72712859999999</v>
          </cell>
          <cell r="Q5">
            <v>208.68102870000001</v>
          </cell>
          <cell r="R5">
            <v>538.3350567</v>
          </cell>
          <cell r="S5">
            <v>122.75248980000001</v>
          </cell>
          <cell r="T5">
            <v>490.31502419999998</v>
          </cell>
          <cell r="U5">
            <v>45.094795920000003</v>
          </cell>
          <cell r="V5">
            <v>60.766775850000002</v>
          </cell>
          <cell r="W5">
            <v>90.936023919999997</v>
          </cell>
          <cell r="X5">
            <v>156.9787954</v>
          </cell>
          <cell r="Y5">
            <v>174.40651930000001</v>
          </cell>
          <cell r="Z5">
            <v>856.20460830000002</v>
          </cell>
          <cell r="AA5">
            <v>9.9708239140000003</v>
          </cell>
          <cell r="AB5">
            <v>21.713453770000001</v>
          </cell>
          <cell r="AC5">
            <v>91.351930609999997</v>
          </cell>
          <cell r="AD5">
            <v>140.13924560000001</v>
          </cell>
          <cell r="AE5">
            <v>159.8449171</v>
          </cell>
          <cell r="AF5">
            <v>224.67584500000001</v>
          </cell>
          <cell r="AG5">
            <v>289.97076700000002</v>
          </cell>
          <cell r="AH5">
            <v>567.96780860000001</v>
          </cell>
          <cell r="AI5">
            <v>4328.8213169999999</v>
          </cell>
          <cell r="AJ5">
            <v>96.698369229999997</v>
          </cell>
          <cell r="AK5">
            <v>159.66648430000001</v>
          </cell>
          <cell r="AL5">
            <v>199.2360965</v>
          </cell>
          <cell r="AM5">
            <v>279.87190609999999</v>
          </cell>
          <cell r="AN5">
            <v>1791.2370249999999</v>
          </cell>
          <cell r="AO5">
            <v>1438.2200800000001</v>
          </cell>
          <cell r="AP5">
            <v>126.4817757</v>
          </cell>
          <cell r="AQ5">
            <v>181.4483764</v>
          </cell>
          <cell r="AR5">
            <v>59.792209049999997</v>
          </cell>
          <cell r="AS5">
            <v>1492.847315</v>
          </cell>
          <cell r="AT5">
            <v>63.397307740000002</v>
          </cell>
          <cell r="AU5">
            <v>66.174505629999999</v>
          </cell>
          <cell r="AV5">
            <v>70.873635019999995</v>
          </cell>
          <cell r="AW5">
            <v>81.044032360000003</v>
          </cell>
          <cell r="AX5">
            <v>102.7970378</v>
          </cell>
          <cell r="AY5">
            <v>171.98081010000001</v>
          </cell>
          <cell r="AZ5">
            <v>216.53690230000001</v>
          </cell>
          <cell r="BA5">
            <v>412.24701700000003</v>
          </cell>
          <cell r="BB5">
            <v>-2319.4217950000002</v>
          </cell>
          <cell r="BC5">
            <v>15.78097539</v>
          </cell>
          <cell r="BD5">
            <v>61.359505460000001</v>
          </cell>
          <cell r="BE5">
            <v>56.561959340000001</v>
          </cell>
          <cell r="BF5">
            <v>58.967508889999998</v>
          </cell>
          <cell r="BG5">
            <v>147.16429110000001</v>
          </cell>
          <cell r="BH5">
            <v>189.9720154</v>
          </cell>
          <cell r="BI5">
            <v>263.04472449999997</v>
          </cell>
          <cell r="BJ5">
            <v>931.93899750000003</v>
          </cell>
          <cell r="BK5">
            <v>48.801157230000001</v>
          </cell>
          <cell r="BL5">
            <v>186.9463734</v>
          </cell>
          <cell r="BM5">
            <v>689.19285769999999</v>
          </cell>
          <cell r="BN5">
            <v>48.801157230000001</v>
          </cell>
          <cell r="BO5">
            <v>48.801157230000001</v>
          </cell>
          <cell r="BP5">
            <v>49.471426229999999</v>
          </cell>
          <cell r="BQ5">
            <v>54.011208189999998</v>
          </cell>
          <cell r="BR5">
            <v>54.491191800000003</v>
          </cell>
          <cell r="BS5">
            <v>87.530848559999995</v>
          </cell>
          <cell r="BT5">
            <v>118.8806228</v>
          </cell>
          <cell r="BU5">
            <v>137.94200369999999</v>
          </cell>
          <cell r="BV5">
            <v>48.467623039999999</v>
          </cell>
          <cell r="BW5">
            <v>57.549636790000001</v>
          </cell>
          <cell r="BX5">
            <v>59.093415319999998</v>
          </cell>
          <cell r="BY5">
            <v>59.093415319999998</v>
          </cell>
          <cell r="BZ5">
            <v>57.234544479999997</v>
          </cell>
          <cell r="CA5">
            <v>112.7535305</v>
          </cell>
          <cell r="CB5">
            <v>182.1938261</v>
          </cell>
          <cell r="CC5">
            <v>14.4286803</v>
          </cell>
          <cell r="CD5">
            <v>20.036323079999999</v>
          </cell>
          <cell r="CE5">
            <v>52.593861089999997</v>
          </cell>
          <cell r="CF5">
            <v>184.31399819999999</v>
          </cell>
          <cell r="CG5">
            <v>236.4093756</v>
          </cell>
          <cell r="CH5">
            <v>1365.964385</v>
          </cell>
          <cell r="CI5">
            <v>57.39643779</v>
          </cell>
          <cell r="CJ5">
            <v>67.730199279999994</v>
          </cell>
          <cell r="CK5">
            <v>82.645226219999998</v>
          </cell>
          <cell r="CL5">
            <v>74.113197729999996</v>
          </cell>
          <cell r="CM5">
            <v>83.709029939999994</v>
          </cell>
          <cell r="CN5">
            <v>93.389117850000005</v>
          </cell>
          <cell r="CO5">
            <v>84.698026850000005</v>
          </cell>
          <cell r="CP5">
            <v>102.8926439</v>
          </cell>
          <cell r="CQ5">
            <v>38.371865870000001</v>
          </cell>
          <cell r="CR5">
            <v>60.131531580000001</v>
          </cell>
          <cell r="CS5">
            <v>85.26034009</v>
          </cell>
          <cell r="CT5">
            <v>94.40557579</v>
          </cell>
          <cell r="CU5">
            <v>113.05885499999999</v>
          </cell>
          <cell r="CV5">
            <v>346.75525399999998</v>
          </cell>
          <cell r="CW5">
            <v>328.1355959</v>
          </cell>
          <cell r="CX5">
            <v>55.741425</v>
          </cell>
          <cell r="CY5">
            <v>72.188161440000002</v>
          </cell>
          <cell r="CZ5">
            <v>114.8722697</v>
          </cell>
          <cell r="DA5">
            <v>160.22389949999999</v>
          </cell>
          <cell r="DB5">
            <v>145.37232650000001</v>
          </cell>
          <cell r="DC5">
            <v>847.26456410000003</v>
          </cell>
          <cell r="DD5">
            <v>7.294730156</v>
          </cell>
          <cell r="DE5">
            <v>22.56171075</v>
          </cell>
          <cell r="DF5">
            <v>52.815657799999997</v>
          </cell>
          <cell r="DG5">
            <v>69.955538669999996</v>
          </cell>
          <cell r="DH5">
            <v>84.213612569999995</v>
          </cell>
          <cell r="DI5">
            <v>83.357743880000001</v>
          </cell>
          <cell r="DJ5">
            <v>101.7245822</v>
          </cell>
          <cell r="DK5">
            <v>131.92754489999999</v>
          </cell>
          <cell r="DL5">
            <v>216.82846950000001</v>
          </cell>
          <cell r="DM5">
            <v>1477.9433730000001</v>
          </cell>
          <cell r="DN5">
            <v>35.046786359999999</v>
          </cell>
          <cell r="DO5">
            <v>78.15421628</v>
          </cell>
          <cell r="DP5">
            <v>412.89882740000002</v>
          </cell>
          <cell r="DQ5">
            <v>232.74777080000001</v>
          </cell>
          <cell r="DR5">
            <v>39.078036709999999</v>
          </cell>
          <cell r="DS5">
            <v>172.1661904</v>
          </cell>
          <cell r="DT5">
            <v>215.18787159999999</v>
          </cell>
          <cell r="DU5">
            <v>217.6297701</v>
          </cell>
          <cell r="DV5">
            <v>1006.2625849999999</v>
          </cell>
          <cell r="DW5">
            <v>33.731971710000003</v>
          </cell>
          <cell r="DX5">
            <v>53.759293620000001</v>
          </cell>
          <cell r="DY5">
            <v>51.745612020000003</v>
          </cell>
          <cell r="DZ5">
            <v>54.406251640000001</v>
          </cell>
          <cell r="EA5">
            <v>66.480049629999996</v>
          </cell>
          <cell r="EB5">
            <v>98.190413419999999</v>
          </cell>
          <cell r="EC5">
            <v>103.3486783</v>
          </cell>
          <cell r="ED5">
            <v>139.48619790000001</v>
          </cell>
          <cell r="EE5">
            <v>10.781202759999999</v>
          </cell>
          <cell r="EF5">
            <v>21.2043401</v>
          </cell>
          <cell r="EG5">
            <v>97.102261470000002</v>
          </cell>
          <cell r="EH5">
            <v>116.0300834</v>
          </cell>
          <cell r="EI5">
            <v>173.13238469999999</v>
          </cell>
          <cell r="EJ5">
            <v>237.3511513</v>
          </cell>
          <cell r="EK5">
            <v>290.78188319999998</v>
          </cell>
          <cell r="EL5">
            <v>344.10658690000002</v>
          </cell>
          <cell r="EM5">
            <v>2529.4819750000001</v>
          </cell>
          <cell r="EN5">
            <v>92.625823609999998</v>
          </cell>
          <cell r="EO5">
            <v>130.94425720000001</v>
          </cell>
          <cell r="EP5">
            <v>144.11011149999999</v>
          </cell>
          <cell r="EQ5">
            <v>196.88448510000001</v>
          </cell>
          <cell r="ER5">
            <v>274.70925390000002</v>
          </cell>
          <cell r="ES5">
            <v>1023.028052</v>
          </cell>
          <cell r="ET5">
            <v>1045.1228470000001</v>
          </cell>
          <cell r="EU5">
            <v>52.332424570000001</v>
          </cell>
          <cell r="EV5">
            <v>323.71588179999998</v>
          </cell>
          <cell r="EW5">
            <v>1199.8679380000001</v>
          </cell>
          <cell r="EX5">
            <v>53.369059530000001</v>
          </cell>
          <cell r="EY5">
            <v>61.644469299999997</v>
          </cell>
          <cell r="EZ5">
            <v>66.853047270000005</v>
          </cell>
          <cell r="FA5">
            <v>77.542842669999999</v>
          </cell>
          <cell r="FB5">
            <v>90.138977069999996</v>
          </cell>
          <cell r="FC5">
            <v>142.5667268</v>
          </cell>
          <cell r="FD5">
            <v>191.04351170000001</v>
          </cell>
          <cell r="FE5">
            <v>276.39367520000002</v>
          </cell>
          <cell r="FF5">
            <v>-624.28155960000004</v>
          </cell>
          <cell r="FG5">
            <v>4.369348724</v>
          </cell>
        </row>
        <row r="6">
          <cell r="A6">
            <v>2027</v>
          </cell>
          <cell r="B6">
            <v>59.638280049999999</v>
          </cell>
          <cell r="C6">
            <v>78.908170279999993</v>
          </cell>
          <cell r="D6">
            <v>77.156433140000004</v>
          </cell>
          <cell r="E6">
            <v>95.988831480000002</v>
          </cell>
          <cell r="F6">
            <v>131.3460461</v>
          </cell>
          <cell r="G6">
            <v>147.90239510000001</v>
          </cell>
          <cell r="H6">
            <v>232.8250578</v>
          </cell>
          <cell r="I6">
            <v>1357.3220060000001</v>
          </cell>
          <cell r="J6">
            <v>31.143220830000001</v>
          </cell>
          <cell r="K6">
            <v>31.821883790000001</v>
          </cell>
          <cell r="L6">
            <v>45.863745989999998</v>
          </cell>
          <cell r="M6">
            <v>50.995659150000002</v>
          </cell>
          <cell r="N6">
            <v>63.191318719999998</v>
          </cell>
          <cell r="O6">
            <v>85.548593139999994</v>
          </cell>
          <cell r="P6">
            <v>189.1762751</v>
          </cell>
          <cell r="Q6">
            <v>207.5834156</v>
          </cell>
          <cell r="R6">
            <v>531.3234033</v>
          </cell>
          <cell r="S6">
            <v>122.28103849999999</v>
          </cell>
          <cell r="T6">
            <v>447.57756110000003</v>
          </cell>
          <cell r="U6">
            <v>45.734522890000001</v>
          </cell>
          <cell r="V6">
            <v>60.96329111</v>
          </cell>
          <cell r="W6">
            <v>91.071888189999996</v>
          </cell>
          <cell r="X6">
            <v>155.54477360000001</v>
          </cell>
          <cell r="Y6">
            <v>172.910515</v>
          </cell>
          <cell r="Z6">
            <v>801.15211920000002</v>
          </cell>
          <cell r="AA6">
            <v>10.411727369999999</v>
          </cell>
          <cell r="AB6">
            <v>21.788661000000001</v>
          </cell>
          <cell r="AC6">
            <v>91.941606219999997</v>
          </cell>
          <cell r="AD6">
            <v>140.0852041</v>
          </cell>
          <cell r="AE6">
            <v>161.26315339999999</v>
          </cell>
          <cell r="AF6">
            <v>225.48465820000001</v>
          </cell>
          <cell r="AG6">
            <v>294.66174000000001</v>
          </cell>
          <cell r="AH6">
            <v>577.39219030000004</v>
          </cell>
          <cell r="AI6">
            <v>4204.2405849999996</v>
          </cell>
          <cell r="AJ6">
            <v>97.703546259999996</v>
          </cell>
          <cell r="AK6">
            <v>161.57876590000001</v>
          </cell>
          <cell r="AL6">
            <v>201.8528096</v>
          </cell>
          <cell r="AM6">
            <v>286.76346569999998</v>
          </cell>
          <cell r="AN6">
            <v>1572.932448</v>
          </cell>
          <cell r="AO6">
            <v>1438.6422050000001</v>
          </cell>
          <cell r="AP6">
            <v>127.02672339999999</v>
          </cell>
          <cell r="AQ6">
            <v>186.89853500000001</v>
          </cell>
          <cell r="AR6">
            <v>59.977407730000003</v>
          </cell>
          <cell r="AS6">
            <v>1417.9092840000001</v>
          </cell>
          <cell r="AT6">
            <v>63.715300290000002</v>
          </cell>
          <cell r="AU6">
            <v>66.492642189999998</v>
          </cell>
          <cell r="AV6">
            <v>71.174934469999997</v>
          </cell>
          <cell r="AW6">
            <v>81.111221499999999</v>
          </cell>
          <cell r="AX6">
            <v>102.50988700000001</v>
          </cell>
          <cell r="AY6">
            <v>171.90724399999999</v>
          </cell>
          <cell r="AZ6">
            <v>216.29497649999999</v>
          </cell>
          <cell r="BA6">
            <v>440.6852864</v>
          </cell>
          <cell r="BB6">
            <v>-1920.7153029999999</v>
          </cell>
          <cell r="BC6">
            <v>11.26463148</v>
          </cell>
          <cell r="BD6">
            <v>63.574372240000002</v>
          </cell>
          <cell r="BE6">
            <v>58.181456730000001</v>
          </cell>
          <cell r="BF6">
            <v>60.555320440000003</v>
          </cell>
          <cell r="BG6">
            <v>151.06776049999999</v>
          </cell>
          <cell r="BH6">
            <v>192.9376882</v>
          </cell>
          <cell r="BI6">
            <v>269.59369479999998</v>
          </cell>
          <cell r="BJ6">
            <v>934.93145589999995</v>
          </cell>
          <cell r="BK6">
            <v>49.500576379999998</v>
          </cell>
          <cell r="BL6">
            <v>187.69695060000001</v>
          </cell>
          <cell r="BM6">
            <v>706.95201580000003</v>
          </cell>
          <cell r="BN6">
            <v>49.500576379999998</v>
          </cell>
          <cell r="BO6">
            <v>49.500576379999998</v>
          </cell>
          <cell r="BP6">
            <v>50.170845440000001</v>
          </cell>
          <cell r="BQ6">
            <v>54.682253639999999</v>
          </cell>
          <cell r="BR6">
            <v>55.15346306</v>
          </cell>
          <cell r="BS6">
            <v>88.397861449999994</v>
          </cell>
          <cell r="BT6">
            <v>119.5405054</v>
          </cell>
          <cell r="BU6">
            <v>138.59911009999999</v>
          </cell>
          <cell r="BV6">
            <v>49.52222742</v>
          </cell>
          <cell r="BW6">
            <v>58.561510439999999</v>
          </cell>
          <cell r="BX6">
            <v>60.152983829999997</v>
          </cell>
          <cell r="BY6">
            <v>60.152983829999997</v>
          </cell>
          <cell r="BZ6">
            <v>58.277244269999997</v>
          </cell>
          <cell r="CA6">
            <v>113.89134869999999</v>
          </cell>
          <cell r="CB6">
            <v>183.26456880000001</v>
          </cell>
          <cell r="CC6">
            <v>14.97941587</v>
          </cell>
          <cell r="CD6">
            <v>21.94685977</v>
          </cell>
          <cell r="CE6">
            <v>53.154090869999997</v>
          </cell>
          <cell r="CF6">
            <v>189.72657129999999</v>
          </cell>
          <cell r="CG6">
            <v>241.03022809999999</v>
          </cell>
          <cell r="CH6">
            <v>1301.1517530000001</v>
          </cell>
          <cell r="CI6">
            <v>57.460538849999999</v>
          </cell>
          <cell r="CJ6">
            <v>69.196466220000005</v>
          </cell>
          <cell r="CK6">
            <v>84.079007599999997</v>
          </cell>
          <cell r="CL6">
            <v>74.619378350000005</v>
          </cell>
          <cell r="CM6">
            <v>86.795708160000004</v>
          </cell>
          <cell r="CN6">
            <v>94.260341359999998</v>
          </cell>
          <cell r="CO6">
            <v>86.258454650000004</v>
          </cell>
          <cell r="CP6">
            <v>104.6929301</v>
          </cell>
          <cell r="CQ6">
            <v>39.65180505</v>
          </cell>
          <cell r="CR6">
            <v>60.171830319999998</v>
          </cell>
          <cell r="CS6">
            <v>87.842346669999998</v>
          </cell>
          <cell r="CT6">
            <v>95.556477090000001</v>
          </cell>
          <cell r="CU6">
            <v>114.1571203</v>
          </cell>
          <cell r="CV6">
            <v>343.88178399999998</v>
          </cell>
          <cell r="CW6">
            <v>335.68335080000003</v>
          </cell>
          <cell r="CX6">
            <v>56.153668740000001</v>
          </cell>
          <cell r="CY6">
            <v>72.182516160000006</v>
          </cell>
          <cell r="CZ6">
            <v>113.03122</v>
          </cell>
          <cell r="DA6">
            <v>157.9310868</v>
          </cell>
          <cell r="DB6">
            <v>145.5602591</v>
          </cell>
          <cell r="DC6">
            <v>803.15258889999996</v>
          </cell>
          <cell r="DD6">
            <v>7.5011443990000002</v>
          </cell>
          <cell r="DE6">
            <v>23.86332457</v>
          </cell>
          <cell r="DF6">
            <v>53.144345219999998</v>
          </cell>
          <cell r="DG6">
            <v>70.382043460000006</v>
          </cell>
          <cell r="DH6">
            <v>84.82013843</v>
          </cell>
          <cell r="DI6">
            <v>84.242315270000006</v>
          </cell>
          <cell r="DJ6">
            <v>102.5415181</v>
          </cell>
          <cell r="DK6">
            <v>131.5330218</v>
          </cell>
          <cell r="DL6">
            <v>218.1295093</v>
          </cell>
          <cell r="DM6">
            <v>1417.724954</v>
          </cell>
          <cell r="DN6">
            <v>35.860966650000002</v>
          </cell>
          <cell r="DO6">
            <v>78.664057009999993</v>
          </cell>
          <cell r="DP6">
            <v>409.33927219999998</v>
          </cell>
          <cell r="DQ6">
            <v>236.25418400000001</v>
          </cell>
          <cell r="DR6">
            <v>39.016947219999999</v>
          </cell>
          <cell r="DS6">
            <v>169.61493429999999</v>
          </cell>
          <cell r="DT6">
            <v>214.7161418</v>
          </cell>
          <cell r="DU6">
            <v>217.6380107</v>
          </cell>
          <cell r="DV6">
            <v>975.02513469999997</v>
          </cell>
          <cell r="DW6">
            <v>33.875051290000002</v>
          </cell>
          <cell r="DX6">
            <v>53.936542269999997</v>
          </cell>
          <cell r="DY6">
            <v>52.008966659999999</v>
          </cell>
          <cell r="DZ6">
            <v>54.62197493</v>
          </cell>
          <cell r="EA6">
            <v>66.749798190000007</v>
          </cell>
          <cell r="EB6">
            <v>98.283647770000002</v>
          </cell>
          <cell r="EC6">
            <v>103.3789261</v>
          </cell>
          <cell r="ED6">
            <v>138.5059407</v>
          </cell>
          <cell r="EE6">
            <v>11.0134629</v>
          </cell>
          <cell r="EF6">
            <v>21.224200190000001</v>
          </cell>
          <cell r="EG6">
            <v>100.0983111</v>
          </cell>
          <cell r="EH6">
            <v>118.70267269999999</v>
          </cell>
          <cell r="EI6">
            <v>175.0491269</v>
          </cell>
          <cell r="EJ6">
            <v>238.78121379999999</v>
          </cell>
          <cell r="EK6">
            <v>294.8491765</v>
          </cell>
          <cell r="EL6">
            <v>347.93936179999997</v>
          </cell>
          <cell r="EM6">
            <v>2434.079088</v>
          </cell>
          <cell r="EN6">
            <v>92.442412050000001</v>
          </cell>
          <cell r="EO6">
            <v>132.91907939999999</v>
          </cell>
          <cell r="EP6">
            <v>150.9075698</v>
          </cell>
          <cell r="EQ6">
            <v>198.506001</v>
          </cell>
          <cell r="ER6">
            <v>276.89116940000002</v>
          </cell>
          <cell r="ES6">
            <v>1016.409293</v>
          </cell>
          <cell r="ET6">
            <v>1049.8013659999999</v>
          </cell>
          <cell r="EU6">
            <v>53.053043099999996</v>
          </cell>
          <cell r="EV6">
            <v>324.41024249999998</v>
          </cell>
          <cell r="EW6">
            <v>1111.3646630000001</v>
          </cell>
          <cell r="EX6">
            <v>54.385536739999999</v>
          </cell>
          <cell r="EY6">
            <v>62.670763540000003</v>
          </cell>
          <cell r="EZ6">
            <v>67.751008900000002</v>
          </cell>
          <cell r="FA6">
            <v>78.306107299999994</v>
          </cell>
          <cell r="FB6">
            <v>90.838759969999998</v>
          </cell>
          <cell r="FC6">
            <v>143.82394170000001</v>
          </cell>
          <cell r="FD6">
            <v>191.7161993</v>
          </cell>
          <cell r="FE6">
            <v>275.76030969999999</v>
          </cell>
          <cell r="FF6">
            <v>-523.96064109999998</v>
          </cell>
          <cell r="FG6">
            <v>6.6503624700000001</v>
          </cell>
        </row>
        <row r="7">
          <cell r="A7">
            <v>2028</v>
          </cell>
          <cell r="B7">
            <v>60.212851399999998</v>
          </cell>
          <cell r="C7">
            <v>80.412069549999998</v>
          </cell>
          <cell r="D7">
            <v>78.640904379999995</v>
          </cell>
          <cell r="E7">
            <v>97.085077650000002</v>
          </cell>
          <cell r="F7">
            <v>132.73833759999999</v>
          </cell>
          <cell r="G7">
            <v>148.95873700000001</v>
          </cell>
          <cell r="H7">
            <v>233.11781909999999</v>
          </cell>
          <cell r="I7">
            <v>1321.9717189999999</v>
          </cell>
          <cell r="J7">
            <v>32.494572669999997</v>
          </cell>
          <cell r="K7">
            <v>33.425441499999998</v>
          </cell>
          <cell r="L7">
            <v>46.74061657</v>
          </cell>
          <cell r="M7">
            <v>51.851567029999998</v>
          </cell>
          <cell r="N7">
            <v>63.70091755</v>
          </cell>
          <cell r="O7">
            <v>89.846260409999999</v>
          </cell>
          <cell r="P7">
            <v>187.4445781</v>
          </cell>
          <cell r="Q7">
            <v>206.97309630000001</v>
          </cell>
          <cell r="R7">
            <v>523.5988357</v>
          </cell>
          <cell r="S7">
            <v>121.6328882</v>
          </cell>
          <cell r="T7">
            <v>416.4174648</v>
          </cell>
          <cell r="U7">
            <v>46.42152274</v>
          </cell>
          <cell r="V7">
            <v>61.280001319999997</v>
          </cell>
          <cell r="W7">
            <v>91.178612999999999</v>
          </cell>
          <cell r="X7">
            <v>154.57065270000001</v>
          </cell>
          <cell r="Y7">
            <v>171.86982939999999</v>
          </cell>
          <cell r="Z7">
            <v>767.03775069999995</v>
          </cell>
          <cell r="AA7">
            <v>10.964158899999999</v>
          </cell>
          <cell r="AB7">
            <v>22.098283339999998</v>
          </cell>
          <cell r="AC7">
            <v>92.518434080000006</v>
          </cell>
          <cell r="AD7">
            <v>139.97538309999999</v>
          </cell>
          <cell r="AE7">
            <v>163.05809360000001</v>
          </cell>
          <cell r="AF7">
            <v>226.659493</v>
          </cell>
          <cell r="AG7">
            <v>300.56639919999998</v>
          </cell>
          <cell r="AH7">
            <v>587.31464319999998</v>
          </cell>
          <cell r="AI7">
            <v>4058.0633469999998</v>
          </cell>
          <cell r="AJ7">
            <v>98.791458480000003</v>
          </cell>
          <cell r="AK7">
            <v>163.94222070000001</v>
          </cell>
          <cell r="AL7">
            <v>205.14704470000001</v>
          </cell>
          <cell r="AM7">
            <v>294.19020860000001</v>
          </cell>
          <cell r="AN7">
            <v>1420.4165519999999</v>
          </cell>
          <cell r="AO7">
            <v>1439.7274379999999</v>
          </cell>
          <cell r="AP7">
            <v>126.8464328</v>
          </cell>
          <cell r="AQ7">
            <v>193.7215898</v>
          </cell>
          <cell r="AR7">
            <v>60.21209219</v>
          </cell>
          <cell r="AS7">
            <v>1366.191196</v>
          </cell>
          <cell r="AT7">
            <v>64.058698960000001</v>
          </cell>
          <cell r="AU7">
            <v>66.830695219999996</v>
          </cell>
          <cell r="AV7">
            <v>71.506897449999997</v>
          </cell>
          <cell r="AW7">
            <v>81.284662389999994</v>
          </cell>
          <cell r="AX7">
            <v>102.3876121</v>
          </cell>
          <cell r="AY7">
            <v>171.9254372</v>
          </cell>
          <cell r="AZ7">
            <v>215.51001740000001</v>
          </cell>
          <cell r="BA7">
            <v>471.36168259999999</v>
          </cell>
          <cell r="BB7">
            <v>-1614.6843469999999</v>
          </cell>
          <cell r="BC7">
            <v>6.0950560830000002</v>
          </cell>
          <cell r="BD7">
            <v>66.267128389999996</v>
          </cell>
          <cell r="BE7">
            <v>60.277516910000003</v>
          </cell>
          <cell r="BF7">
            <v>62.604259550000002</v>
          </cell>
          <cell r="BG7">
            <v>155.50805009999999</v>
          </cell>
          <cell r="BH7">
            <v>196.62510169999999</v>
          </cell>
          <cell r="BI7">
            <v>276.44113599999997</v>
          </cell>
          <cell r="BJ7">
            <v>937.87502429999995</v>
          </cell>
          <cell r="BK7">
            <v>51.078025949999997</v>
          </cell>
          <cell r="BL7">
            <v>189.19046879999999</v>
          </cell>
          <cell r="BM7">
            <v>723.04407500000002</v>
          </cell>
          <cell r="BN7">
            <v>51.078025949999997</v>
          </cell>
          <cell r="BO7">
            <v>51.078025949999997</v>
          </cell>
          <cell r="BP7">
            <v>51.74829502</v>
          </cell>
          <cell r="BQ7">
            <v>56.205644120000002</v>
          </cell>
          <cell r="BR7">
            <v>56.587114479999997</v>
          </cell>
          <cell r="BS7">
            <v>90.271407839999995</v>
          </cell>
          <cell r="BT7">
            <v>121.1009639</v>
          </cell>
          <cell r="BU7">
            <v>140.01491100000001</v>
          </cell>
          <cell r="BV7">
            <v>51.564745739999999</v>
          </cell>
          <cell r="BW7">
            <v>60.578684879999997</v>
          </cell>
          <cell r="BX7">
            <v>61.721966000000002</v>
          </cell>
          <cell r="BY7">
            <v>61.721966000000002</v>
          </cell>
          <cell r="BZ7">
            <v>60.310651409999998</v>
          </cell>
          <cell r="CA7">
            <v>116.0348418</v>
          </cell>
          <cell r="CB7">
            <v>185.3631177</v>
          </cell>
          <cell r="CC7">
            <v>16.694059670000001</v>
          </cell>
          <cell r="CD7">
            <v>24.520928699999999</v>
          </cell>
          <cell r="CE7">
            <v>53.608241399999997</v>
          </cell>
          <cell r="CF7">
            <v>195.91948859999999</v>
          </cell>
          <cell r="CG7">
            <v>245.87933799999999</v>
          </cell>
          <cell r="CH7">
            <v>1226.7058750000001</v>
          </cell>
          <cell r="CI7">
            <v>58.070397700000001</v>
          </cell>
          <cell r="CJ7">
            <v>70.346618460000002</v>
          </cell>
          <cell r="CK7">
            <v>85.135305529999997</v>
          </cell>
          <cell r="CL7">
            <v>75.356808880000003</v>
          </cell>
          <cell r="CM7">
            <v>89.409069070000001</v>
          </cell>
          <cell r="CN7">
            <v>94.785508899999996</v>
          </cell>
          <cell r="CO7">
            <v>88.223694350000002</v>
          </cell>
          <cell r="CP7">
            <v>106.9354529</v>
          </cell>
          <cell r="CQ7">
            <v>41.521856829999997</v>
          </cell>
          <cell r="CR7">
            <v>60.941763100000003</v>
          </cell>
          <cell r="CS7">
            <v>91.36752851</v>
          </cell>
          <cell r="CT7">
            <v>97.52086147</v>
          </cell>
          <cell r="CU7">
            <v>116.0597482</v>
          </cell>
          <cell r="CV7">
            <v>341.61345460000001</v>
          </cell>
          <cell r="CW7">
            <v>342.51788119999998</v>
          </cell>
          <cell r="CX7">
            <v>56.565323790000001</v>
          </cell>
          <cell r="CY7">
            <v>72.215568200000007</v>
          </cell>
          <cell r="CZ7">
            <v>112.05286030000001</v>
          </cell>
          <cell r="DA7">
            <v>156.11479800000001</v>
          </cell>
          <cell r="DB7">
            <v>145.77904989999999</v>
          </cell>
          <cell r="DC7">
            <v>764.84627509999996</v>
          </cell>
          <cell r="DD7">
            <v>7.798501108</v>
          </cell>
          <cell r="DE7">
            <v>25.588150370000001</v>
          </cell>
          <cell r="DF7">
            <v>53.646342429999997</v>
          </cell>
          <cell r="DG7">
            <v>70.676019249999996</v>
          </cell>
          <cell r="DH7">
            <v>85.268239530000002</v>
          </cell>
          <cell r="DI7">
            <v>85.180696690000005</v>
          </cell>
          <cell r="DJ7">
            <v>103.47903959999999</v>
          </cell>
          <cell r="DK7">
            <v>131.2456957</v>
          </cell>
          <cell r="DL7">
            <v>219.73297779999999</v>
          </cell>
          <cell r="DM7">
            <v>1348.6331499999999</v>
          </cell>
          <cell r="DN7">
            <v>37.003973049999999</v>
          </cell>
          <cell r="DO7">
            <v>79.445550389999994</v>
          </cell>
          <cell r="DP7">
            <v>405.0600847</v>
          </cell>
          <cell r="DQ7">
            <v>239.89517599999999</v>
          </cell>
          <cell r="DR7">
            <v>38.966232669999997</v>
          </cell>
          <cell r="DS7">
            <v>167.80216820000001</v>
          </cell>
          <cell r="DT7">
            <v>214.4008091</v>
          </cell>
          <cell r="DU7">
            <v>217.67134160000001</v>
          </cell>
          <cell r="DV7">
            <v>952.88490249999995</v>
          </cell>
          <cell r="DW7">
            <v>33.97897408</v>
          </cell>
          <cell r="DX7">
            <v>54.195954790000002</v>
          </cell>
          <cell r="DY7">
            <v>52.350531150000002</v>
          </cell>
          <cell r="DZ7">
            <v>54.938517150000003</v>
          </cell>
          <cell r="EA7">
            <v>67.131629029999999</v>
          </cell>
          <cell r="EB7">
            <v>98.293782219999997</v>
          </cell>
          <cell r="EC7">
            <v>103.4302515</v>
          </cell>
          <cell r="ED7">
            <v>137.8521758</v>
          </cell>
          <cell r="EE7">
            <v>11.21681021</v>
          </cell>
          <cell r="EF7">
            <v>21.349015300000001</v>
          </cell>
          <cell r="EG7">
            <v>102.6338279</v>
          </cell>
          <cell r="EH7">
            <v>121.22988890000001</v>
          </cell>
          <cell r="EI7">
            <v>176.81075939999999</v>
          </cell>
          <cell r="EJ7">
            <v>240.01078580000001</v>
          </cell>
          <cell r="EK7">
            <v>299.46925829999998</v>
          </cell>
          <cell r="EL7">
            <v>352.14859380000001</v>
          </cell>
          <cell r="EM7">
            <v>2328.3488000000002</v>
          </cell>
          <cell r="EN7">
            <v>92.662911600000001</v>
          </cell>
          <cell r="EO7">
            <v>134.8360697</v>
          </cell>
          <cell r="EP7">
            <v>157.02561689999999</v>
          </cell>
          <cell r="EQ7">
            <v>200.44898810000001</v>
          </cell>
          <cell r="ER7">
            <v>279.51352750000001</v>
          </cell>
          <cell r="ES7">
            <v>1003.40859</v>
          </cell>
          <cell r="ET7">
            <v>1049.369492</v>
          </cell>
          <cell r="EU7">
            <v>54.149220190000001</v>
          </cell>
          <cell r="EV7">
            <v>325.61711480000002</v>
          </cell>
          <cell r="EW7">
            <v>1047.526427</v>
          </cell>
          <cell r="EX7">
            <v>55.919970810000002</v>
          </cell>
          <cell r="EY7">
            <v>64.191232619999994</v>
          </cell>
          <cell r="EZ7">
            <v>69.199107839999996</v>
          </cell>
          <cell r="FA7">
            <v>79.341973530000004</v>
          </cell>
          <cell r="FB7">
            <v>91.796710399999995</v>
          </cell>
          <cell r="FC7">
            <v>145.3097631</v>
          </cell>
          <cell r="FD7">
            <v>192.5521937</v>
          </cell>
          <cell r="FE7">
            <v>275.99510850000001</v>
          </cell>
          <cell r="FF7">
            <v>-437.6778683</v>
          </cell>
          <cell r="FG7">
            <v>8.7460692760000001</v>
          </cell>
        </row>
        <row r="8">
          <cell r="A8">
            <v>2029</v>
          </cell>
          <cell r="B8">
            <v>60.355888849999999</v>
          </cell>
          <cell r="C8">
            <v>81.501665320000001</v>
          </cell>
          <cell r="D8">
            <v>79.54856624</v>
          </cell>
          <cell r="E8">
            <v>97.769012450000005</v>
          </cell>
          <cell r="F8">
            <v>133.57036479999999</v>
          </cell>
          <cell r="G8">
            <v>149.61420440000001</v>
          </cell>
          <cell r="H8">
            <v>232.74189519999999</v>
          </cell>
          <cell r="I8">
            <v>1284.573108</v>
          </cell>
          <cell r="J8">
            <v>33.007475149999998</v>
          </cell>
          <cell r="K8">
            <v>34.161169909999998</v>
          </cell>
          <cell r="L8">
            <v>46.921493269999999</v>
          </cell>
          <cell r="M8">
            <v>52.049296740000003</v>
          </cell>
          <cell r="N8">
            <v>63.325538799999997</v>
          </cell>
          <cell r="O8">
            <v>93.272110870000006</v>
          </cell>
          <cell r="P8">
            <v>185.7583104</v>
          </cell>
          <cell r="Q8">
            <v>205.87532479999999</v>
          </cell>
          <cell r="R8">
            <v>515.05760410000005</v>
          </cell>
          <cell r="S8">
            <v>121.0171797</v>
          </cell>
          <cell r="T8">
            <v>392.99445409999998</v>
          </cell>
          <cell r="U8">
            <v>46.98462851</v>
          </cell>
          <cell r="V8">
            <v>61.412369869999999</v>
          </cell>
          <cell r="W8">
            <v>91.18226559</v>
          </cell>
          <cell r="X8">
            <v>153.74925020000001</v>
          </cell>
          <cell r="Y8">
            <v>171.02105520000001</v>
          </cell>
          <cell r="Z8">
            <v>734.40560310000001</v>
          </cell>
          <cell r="AA8">
            <v>11.421539299999999</v>
          </cell>
          <cell r="AB8">
            <v>22.109693610000001</v>
          </cell>
          <cell r="AC8">
            <v>93.088546210000004</v>
          </cell>
          <cell r="AD8">
            <v>139.92989840000001</v>
          </cell>
          <cell r="AE8">
            <v>165.0188005</v>
          </cell>
          <cell r="AF8">
            <v>227.7915735</v>
          </cell>
          <cell r="AG8">
            <v>306.95207310000001</v>
          </cell>
          <cell r="AH8">
            <v>597.66297299999997</v>
          </cell>
          <cell r="AI8">
            <v>3896.9349240000001</v>
          </cell>
          <cell r="AJ8">
            <v>99.80169764</v>
          </cell>
          <cell r="AK8">
            <v>166.63547650000001</v>
          </cell>
          <cell r="AL8">
            <v>209.12780100000001</v>
          </cell>
          <cell r="AM8">
            <v>301.92394830000001</v>
          </cell>
          <cell r="AN8">
            <v>1310.3792350000001</v>
          </cell>
          <cell r="AO8">
            <v>1440.606972</v>
          </cell>
          <cell r="AP8">
            <v>126.1878579</v>
          </cell>
          <cell r="AQ8">
            <v>202.247365</v>
          </cell>
          <cell r="AR8">
            <v>60.354038850000002</v>
          </cell>
          <cell r="AS8">
            <v>1328.3812479999999</v>
          </cell>
          <cell r="AT8">
            <v>64.268632690000004</v>
          </cell>
          <cell r="AU8">
            <v>67.035918670000001</v>
          </cell>
          <cell r="AV8">
            <v>71.708743049999995</v>
          </cell>
          <cell r="AW8">
            <v>81.374556179999999</v>
          </cell>
          <cell r="AX8">
            <v>102.3027807</v>
          </cell>
          <cell r="AY8">
            <v>171.8616553</v>
          </cell>
          <cell r="AZ8">
            <v>214.7791081</v>
          </cell>
          <cell r="BA8">
            <v>503.06313899999998</v>
          </cell>
          <cell r="BB8">
            <v>-1398.5846819999999</v>
          </cell>
          <cell r="BC8">
            <v>0.51796242400000003</v>
          </cell>
          <cell r="BD8">
            <v>66.576488159999997</v>
          </cell>
          <cell r="BE8">
            <v>60.806352050000001</v>
          </cell>
          <cell r="BF8">
            <v>62.996123699999998</v>
          </cell>
          <cell r="BG8">
            <v>155.8214787</v>
          </cell>
          <cell r="BH8">
            <v>196.91455329999999</v>
          </cell>
          <cell r="BI8">
            <v>280.66432040000001</v>
          </cell>
          <cell r="BJ8">
            <v>938.6638322</v>
          </cell>
          <cell r="BK8">
            <v>51.813744749999998</v>
          </cell>
          <cell r="BL8">
            <v>189.51829369999999</v>
          </cell>
          <cell r="BM8">
            <v>736.99515610000003</v>
          </cell>
          <cell r="BN8">
            <v>51.813744749999998</v>
          </cell>
          <cell r="BO8">
            <v>51.813744749999998</v>
          </cell>
          <cell r="BP8">
            <v>52.484013840000003</v>
          </cell>
          <cell r="BQ8">
            <v>56.813447680000003</v>
          </cell>
          <cell r="BR8">
            <v>56.866371989999998</v>
          </cell>
          <cell r="BS8">
            <v>91.173733589999998</v>
          </cell>
          <cell r="BT8">
            <v>121.80367440000001</v>
          </cell>
          <cell r="BU8">
            <v>140.26407839999999</v>
          </cell>
          <cell r="BV8">
            <v>51.842043850000003</v>
          </cell>
          <cell r="BW8">
            <v>60.855930260000001</v>
          </cell>
          <cell r="BX8">
            <v>62.230192590000001</v>
          </cell>
          <cell r="BY8">
            <v>62.230192590000001</v>
          </cell>
          <cell r="BZ8">
            <v>60.641770530000002</v>
          </cell>
          <cell r="CA8">
            <v>116.4340289</v>
          </cell>
          <cell r="CB8">
            <v>185.7233396</v>
          </cell>
          <cell r="CC8">
            <v>16.733490679999999</v>
          </cell>
          <cell r="CD8">
            <v>25.210634150000001</v>
          </cell>
          <cell r="CE8">
            <v>53.874594559999998</v>
          </cell>
          <cell r="CF8">
            <v>201.50288499999999</v>
          </cell>
          <cell r="CG8">
            <v>249.42643380000001</v>
          </cell>
          <cell r="CH8">
            <v>1149.2930759999999</v>
          </cell>
          <cell r="CI8">
            <v>57.877095240000003</v>
          </cell>
          <cell r="CJ8">
            <v>71.203818080000005</v>
          </cell>
          <cell r="CK8">
            <v>85.795556270000006</v>
          </cell>
          <cell r="CL8">
            <v>75.597489929999995</v>
          </cell>
          <cell r="CM8">
            <v>91.372143050000005</v>
          </cell>
          <cell r="CN8">
            <v>94.95023793</v>
          </cell>
          <cell r="CO8">
            <v>89.381183320000005</v>
          </cell>
          <cell r="CP8">
            <v>108.3727679</v>
          </cell>
          <cell r="CQ8">
            <v>42.027153499999997</v>
          </cell>
          <cell r="CR8">
            <v>60.4929433</v>
          </cell>
          <cell r="CS8">
            <v>93.508055440000007</v>
          </cell>
          <cell r="CT8">
            <v>98.183113250000005</v>
          </cell>
          <cell r="CU8">
            <v>116.6691385</v>
          </cell>
          <cell r="CV8">
            <v>337.84457739999999</v>
          </cell>
          <cell r="CW8">
            <v>350.23839989999999</v>
          </cell>
          <cell r="CX8">
            <v>56.837097329999999</v>
          </cell>
          <cell r="CY8">
            <v>72.212046369999996</v>
          </cell>
          <cell r="CZ8">
            <v>111.4465648</v>
          </cell>
          <cell r="DA8">
            <v>154.65453729999999</v>
          </cell>
          <cell r="DB8">
            <v>145.9967973</v>
          </cell>
          <cell r="DC8">
            <v>719.65865220000001</v>
          </cell>
          <cell r="DD8">
            <v>7.9585970330000002</v>
          </cell>
          <cell r="DE8">
            <v>26.539783750000002</v>
          </cell>
          <cell r="DF8">
            <v>53.877119039999997</v>
          </cell>
          <cell r="DG8">
            <v>70.800065590000003</v>
          </cell>
          <cell r="DH8">
            <v>85.491972860000004</v>
          </cell>
          <cell r="DI8">
            <v>85.715070690000005</v>
          </cell>
          <cell r="DJ8">
            <v>104.1610805</v>
          </cell>
          <cell r="DK8">
            <v>130.64348759999999</v>
          </cell>
          <cell r="DL8">
            <v>220.9161268</v>
          </cell>
          <cell r="DM8">
            <v>1276.759243</v>
          </cell>
          <cell r="DN8">
            <v>37.503242399999998</v>
          </cell>
          <cell r="DO8">
            <v>79.651384500000006</v>
          </cell>
          <cell r="DP8">
            <v>399.17741890000002</v>
          </cell>
          <cell r="DQ8">
            <v>244.76637299999999</v>
          </cell>
          <cell r="DR8">
            <v>38.890382150000001</v>
          </cell>
          <cell r="DS8">
            <v>166.4843668</v>
          </cell>
          <cell r="DT8">
            <v>214.1470592</v>
          </cell>
          <cell r="DU8">
            <v>217.6819773</v>
          </cell>
          <cell r="DV8">
            <v>927.4889435</v>
          </cell>
          <cell r="DW8">
            <v>34.107820400000001</v>
          </cell>
          <cell r="DX8">
            <v>54.334569690000002</v>
          </cell>
          <cell r="DY8">
            <v>52.73551492</v>
          </cell>
          <cell r="DZ8">
            <v>55.249553499999998</v>
          </cell>
          <cell r="EA8">
            <v>67.396714000000003</v>
          </cell>
          <cell r="EB8">
            <v>98.204001009999999</v>
          </cell>
          <cell r="EC8">
            <v>103.4550042</v>
          </cell>
          <cell r="ED8">
            <v>137.41016759999999</v>
          </cell>
          <cell r="EE8">
            <v>11.41254511</v>
          </cell>
          <cell r="EF8">
            <v>21.22248403</v>
          </cell>
          <cell r="EG8">
            <v>103.631736</v>
          </cell>
          <cell r="EH8">
            <v>122.5584624</v>
          </cell>
          <cell r="EI8">
            <v>177.36096219999999</v>
          </cell>
          <cell r="EJ8">
            <v>239.8497228</v>
          </cell>
          <cell r="EK8">
            <v>303.34937680000002</v>
          </cell>
          <cell r="EL8">
            <v>355.7207631</v>
          </cell>
          <cell r="EM8">
            <v>2219.8463320000001</v>
          </cell>
          <cell r="EN8">
            <v>92.506936670000002</v>
          </cell>
          <cell r="EO8">
            <v>136.05842989999999</v>
          </cell>
          <cell r="EP8">
            <v>161.77840620000001</v>
          </cell>
          <cell r="EQ8">
            <v>201.9577567</v>
          </cell>
          <cell r="ER8">
            <v>281.65082690000003</v>
          </cell>
          <cell r="ES8">
            <v>985.37036420000004</v>
          </cell>
          <cell r="ET8">
            <v>1055.515907</v>
          </cell>
          <cell r="EU8">
            <v>54.418970119999997</v>
          </cell>
          <cell r="EV8">
            <v>325.97587700000003</v>
          </cell>
          <cell r="EW8">
            <v>998.57476069999996</v>
          </cell>
          <cell r="EX8">
            <v>56.404836430000003</v>
          </cell>
          <cell r="EY8">
            <v>64.672655309999996</v>
          </cell>
          <cell r="EZ8">
            <v>69.639574229999994</v>
          </cell>
          <cell r="FA8">
            <v>79.547474519999994</v>
          </cell>
          <cell r="FB8">
            <v>91.901397180000004</v>
          </cell>
          <cell r="FC8">
            <v>145.78418869999999</v>
          </cell>
          <cell r="FD8">
            <v>192.58713750000001</v>
          </cell>
          <cell r="FE8">
            <v>275.54084540000002</v>
          </cell>
          <cell r="FF8">
            <v>-376.27503100000001</v>
          </cell>
          <cell r="FG8">
            <v>9.718810714</v>
          </cell>
        </row>
        <row r="9">
          <cell r="A9">
            <v>2030</v>
          </cell>
          <cell r="B9">
            <v>60.464517720000003</v>
          </cell>
          <cell r="C9">
            <v>82.552287820000004</v>
          </cell>
          <cell r="D9">
            <v>80.468125720000003</v>
          </cell>
          <cell r="E9">
            <v>98.848969909999994</v>
          </cell>
          <cell r="F9">
            <v>134.2989699</v>
          </cell>
          <cell r="G9">
            <v>150.19937569999999</v>
          </cell>
          <cell r="H9">
            <v>232.43901629999999</v>
          </cell>
          <cell r="I9">
            <v>1252.922861</v>
          </cell>
          <cell r="J9">
            <v>33.445846119999999</v>
          </cell>
          <cell r="K9">
            <v>34.849714659999997</v>
          </cell>
          <cell r="L9">
            <v>47.160178379999998</v>
          </cell>
          <cell r="M9">
            <v>52.292901309999998</v>
          </cell>
          <cell r="N9">
            <v>62.973224739999999</v>
          </cell>
          <cell r="O9">
            <v>97.195955119999994</v>
          </cell>
          <cell r="P9">
            <v>184.40781509999999</v>
          </cell>
          <cell r="Q9">
            <v>204.95070229999999</v>
          </cell>
          <cell r="R9">
            <v>507.2748229</v>
          </cell>
          <cell r="S9">
            <v>120.4291958</v>
          </cell>
          <cell r="T9">
            <v>375.50486669999998</v>
          </cell>
          <cell r="U9">
            <v>47.539697410000002</v>
          </cell>
          <cell r="V9">
            <v>61.520124299999999</v>
          </cell>
          <cell r="W9">
            <v>91.199588370000001</v>
          </cell>
          <cell r="X9">
            <v>153.11081970000001</v>
          </cell>
          <cell r="Y9">
            <v>170.2791015</v>
          </cell>
          <cell r="Z9">
            <v>706.61374190000004</v>
          </cell>
          <cell r="AA9">
            <v>11.96908595</v>
          </cell>
          <cell r="AB9">
            <v>22.199155009999998</v>
          </cell>
          <cell r="AC9">
            <v>93.904847329999996</v>
          </cell>
          <cell r="AD9">
            <v>140.17683930000001</v>
          </cell>
          <cell r="AE9">
            <v>167.3351783</v>
          </cell>
          <cell r="AF9">
            <v>228.96904169999999</v>
          </cell>
          <cell r="AG9">
            <v>313.47284910000002</v>
          </cell>
          <cell r="AH9">
            <v>606.81511439999997</v>
          </cell>
          <cell r="AI9">
            <v>3738.0162359999999</v>
          </cell>
          <cell r="AJ9">
            <v>100.68546240000001</v>
          </cell>
          <cell r="AK9">
            <v>169.30417979999999</v>
          </cell>
          <cell r="AL9">
            <v>213.37471239999999</v>
          </cell>
          <cell r="AM9">
            <v>309.15949089999998</v>
          </cell>
          <cell r="AN9">
            <v>1228.8656739999999</v>
          </cell>
          <cell r="AO9">
            <v>1441.1465450000001</v>
          </cell>
          <cell r="AP9">
            <v>125.3306956</v>
          </cell>
          <cell r="AQ9">
            <v>212.19653360000001</v>
          </cell>
          <cell r="AR9">
            <v>60.463965569999999</v>
          </cell>
          <cell r="AS9">
            <v>1301.459785</v>
          </cell>
          <cell r="AT9">
            <v>64.424791850000005</v>
          </cell>
          <cell r="AU9">
            <v>67.184782769999998</v>
          </cell>
          <cell r="AV9">
            <v>71.857408570000004</v>
          </cell>
          <cell r="AW9">
            <v>81.490922350000005</v>
          </cell>
          <cell r="AX9">
            <v>102.29966020000001</v>
          </cell>
          <cell r="AY9">
            <v>171.68230299999999</v>
          </cell>
          <cell r="AZ9">
            <v>214.02160050000001</v>
          </cell>
          <cell r="BA9">
            <v>533.20668790000002</v>
          </cell>
          <cell r="BB9">
            <v>-1306.413575</v>
          </cell>
          <cell r="BC9">
            <v>-5.8559439160000002</v>
          </cell>
          <cell r="BD9">
            <v>67.583851539999998</v>
          </cell>
          <cell r="BE9">
            <v>61.838531609999997</v>
          </cell>
          <cell r="BF9">
            <v>63.964836259999998</v>
          </cell>
          <cell r="BG9">
            <v>157.28091209999999</v>
          </cell>
          <cell r="BH9">
            <v>198.50080800000001</v>
          </cell>
          <cell r="BI9">
            <v>286.82463730000001</v>
          </cell>
          <cell r="BJ9">
            <v>940.09025670000005</v>
          </cell>
          <cell r="BK9">
            <v>52.900923200000001</v>
          </cell>
          <cell r="BL9">
            <v>190.9097318</v>
          </cell>
          <cell r="BM9">
            <v>749.34682710000004</v>
          </cell>
          <cell r="BN9">
            <v>52.900923200000001</v>
          </cell>
          <cell r="BO9">
            <v>52.900923200000001</v>
          </cell>
          <cell r="BP9">
            <v>53.571192289999999</v>
          </cell>
          <cell r="BQ9">
            <v>57.949898449999999</v>
          </cell>
          <cell r="BR9">
            <v>58.197943080000002</v>
          </cell>
          <cell r="BS9">
            <v>92.325469490000003</v>
          </cell>
          <cell r="BT9">
            <v>122.8449006</v>
          </cell>
          <cell r="BU9">
            <v>141.6068061</v>
          </cell>
          <cell r="BV9">
            <v>52.40138795</v>
          </cell>
          <cell r="BW9">
            <v>61.422537679999998</v>
          </cell>
          <cell r="BX9">
            <v>62.882870619999998</v>
          </cell>
          <cell r="BY9">
            <v>62.882870619999998</v>
          </cell>
          <cell r="BZ9">
            <v>61.198033989999999</v>
          </cell>
          <cell r="CA9">
            <v>117.0472202</v>
          </cell>
          <cell r="CB9">
            <v>186.35635439999999</v>
          </cell>
          <cell r="CC9">
            <v>17.165356460000002</v>
          </cell>
          <cell r="CD9">
            <v>26.394475490000001</v>
          </cell>
          <cell r="CE9">
            <v>53.843661849999997</v>
          </cell>
          <cell r="CF9">
            <v>207.04183180000001</v>
          </cell>
          <cell r="CG9">
            <v>252.50879320000001</v>
          </cell>
          <cell r="CH9">
            <v>1081.741732</v>
          </cell>
          <cell r="CI9">
            <v>57.72481526</v>
          </cell>
          <cell r="CJ9">
            <v>72.091365850000003</v>
          </cell>
          <cell r="CK9">
            <v>86.281117949999995</v>
          </cell>
          <cell r="CL9">
            <v>75.908303709999998</v>
          </cell>
          <cell r="CM9">
            <v>92.82960018</v>
          </cell>
          <cell r="CN9">
            <v>95.033363870000002</v>
          </cell>
          <cell r="CO9">
            <v>90.540525130000006</v>
          </cell>
          <cell r="CP9">
            <v>109.85383330000001</v>
          </cell>
          <cell r="CQ9">
            <v>42.368292359999998</v>
          </cell>
          <cell r="CR9">
            <v>60.171762399999999</v>
          </cell>
          <cell r="CS9">
            <v>95.7063919</v>
          </cell>
          <cell r="CT9">
            <v>98.953403690000002</v>
          </cell>
          <cell r="CU9">
            <v>117.3731147</v>
          </cell>
          <cell r="CV9">
            <v>333.93328489999999</v>
          </cell>
          <cell r="CW9">
            <v>353.73095489999997</v>
          </cell>
          <cell r="CX9">
            <v>57.07579707</v>
          </cell>
          <cell r="CY9">
            <v>72.262139680000004</v>
          </cell>
          <cell r="CZ9">
            <v>111.0386407</v>
          </cell>
          <cell r="DA9">
            <v>153.57052680000001</v>
          </cell>
          <cell r="DB9">
            <v>146.1616066</v>
          </cell>
          <cell r="DC9">
            <v>683.35655199999997</v>
          </cell>
          <cell r="DD9">
            <v>8.1776141639999995</v>
          </cell>
          <cell r="DE9">
            <v>27.420465870000001</v>
          </cell>
          <cell r="DF9">
            <v>53.922392279999997</v>
          </cell>
          <cell r="DG9">
            <v>70.542230919999994</v>
          </cell>
          <cell r="DH9">
            <v>85.502469770000005</v>
          </cell>
          <cell r="DI9">
            <v>86.019834299999999</v>
          </cell>
          <cell r="DJ9">
            <v>105.0041456</v>
          </cell>
          <cell r="DK9">
            <v>130.20945800000001</v>
          </cell>
          <cell r="DL9">
            <v>221.99447079999999</v>
          </cell>
          <cell r="DM9">
            <v>1212.4469750000001</v>
          </cell>
          <cell r="DN9">
            <v>37.687544750000001</v>
          </cell>
          <cell r="DO9">
            <v>79.589402960000001</v>
          </cell>
          <cell r="DP9">
            <v>392.1026225</v>
          </cell>
          <cell r="DQ9">
            <v>250.75592399999999</v>
          </cell>
          <cell r="DR9">
            <v>38.843391400000002</v>
          </cell>
          <cell r="DS9">
            <v>165.44631229999999</v>
          </cell>
          <cell r="DT9">
            <v>213.9499744</v>
          </cell>
          <cell r="DU9">
            <v>217.7037602</v>
          </cell>
          <cell r="DV9">
            <v>906.06176319999997</v>
          </cell>
          <cell r="DW9">
            <v>34.205151290000003</v>
          </cell>
          <cell r="DX9">
            <v>54.486865600000002</v>
          </cell>
          <cell r="DY9">
            <v>53.198347259999998</v>
          </cell>
          <cell r="DZ9">
            <v>55.588232050000002</v>
          </cell>
          <cell r="EA9">
            <v>67.721180039999993</v>
          </cell>
          <cell r="EB9">
            <v>98.128250379999997</v>
          </cell>
          <cell r="EC9">
            <v>103.4947001</v>
          </cell>
          <cell r="ED9">
            <v>137.170435</v>
          </cell>
          <cell r="EE9">
            <v>11.602652689999999</v>
          </cell>
          <cell r="EF9">
            <v>20.958014410000001</v>
          </cell>
          <cell r="EG9">
            <v>105.0637844</v>
          </cell>
          <cell r="EH9">
            <v>124.809988</v>
          </cell>
          <cell r="EI9">
            <v>179.280777</v>
          </cell>
          <cell r="EJ9">
            <v>240.90201350000001</v>
          </cell>
          <cell r="EK9">
            <v>307.1688221</v>
          </cell>
          <cell r="EL9">
            <v>359.43052990000001</v>
          </cell>
          <cell r="EM9">
            <v>2125.176422</v>
          </cell>
          <cell r="EN9">
            <v>92.782143660000003</v>
          </cell>
          <cell r="EO9">
            <v>137.3469623</v>
          </cell>
          <cell r="EP9">
            <v>165.9695437</v>
          </cell>
          <cell r="EQ9">
            <v>203.86496260000001</v>
          </cell>
          <cell r="ER9">
            <v>284.20742039999999</v>
          </cell>
          <cell r="ES9">
            <v>966.31271819999995</v>
          </cell>
          <cell r="ET9">
            <v>1059.481947</v>
          </cell>
          <cell r="EU9">
            <v>54.976246000000003</v>
          </cell>
          <cell r="EV9">
            <v>326.4146121</v>
          </cell>
          <cell r="EW9">
            <v>965.82152940000003</v>
          </cell>
          <cell r="EX9">
            <v>57.040172480000003</v>
          </cell>
          <cell r="EY9">
            <v>65.314874549999999</v>
          </cell>
          <cell r="EZ9">
            <v>70.252949900000004</v>
          </cell>
          <cell r="FA9">
            <v>80.162984249999994</v>
          </cell>
          <cell r="FB9">
            <v>92.415032569999994</v>
          </cell>
          <cell r="FC9">
            <v>146.4467387</v>
          </cell>
          <cell r="FD9">
            <v>193.036362</v>
          </cell>
          <cell r="FE9">
            <v>275.63144269999998</v>
          </cell>
          <cell r="FF9">
            <v>-330.7227125</v>
          </cell>
          <cell r="FG9">
            <v>11.22992646</v>
          </cell>
        </row>
        <row r="10">
          <cell r="A10">
            <v>2031</v>
          </cell>
          <cell r="B10">
            <v>60.430078459999997</v>
          </cell>
          <cell r="C10">
            <v>83.441643069999998</v>
          </cell>
          <cell r="D10">
            <v>81.377343030000006</v>
          </cell>
          <cell r="E10">
            <v>99.910079400000001</v>
          </cell>
          <cell r="F10">
            <v>134.92107519999999</v>
          </cell>
          <cell r="G10">
            <v>150.6869202</v>
          </cell>
          <cell r="H10">
            <v>232.0578343</v>
          </cell>
          <cell r="I10">
            <v>1228.961294</v>
          </cell>
          <cell r="J10">
            <v>34.133182169999998</v>
          </cell>
          <cell r="K10">
            <v>35.776668749999999</v>
          </cell>
          <cell r="L10">
            <v>47.585445030000002</v>
          </cell>
          <cell r="M10">
            <v>52.697070099999998</v>
          </cell>
          <cell r="N10">
            <v>62.880339849999999</v>
          </cell>
          <cell r="O10">
            <v>101.3073873</v>
          </cell>
          <cell r="P10">
            <v>183.6629734</v>
          </cell>
          <cell r="Q10">
            <v>204.49253849999999</v>
          </cell>
          <cell r="R10">
            <v>501.2597806</v>
          </cell>
          <cell r="S10">
            <v>119.82666709999999</v>
          </cell>
          <cell r="T10">
            <v>362.4171877</v>
          </cell>
          <cell r="U10">
            <v>48.042413230000001</v>
          </cell>
          <cell r="V10">
            <v>61.578024159999998</v>
          </cell>
          <cell r="W10">
            <v>91.198083960000005</v>
          </cell>
          <cell r="X10">
            <v>152.53851180000001</v>
          </cell>
          <cell r="Y10">
            <v>169.50804149999999</v>
          </cell>
          <cell r="Z10">
            <v>684.72402690000001</v>
          </cell>
          <cell r="AA10">
            <v>12.41004738</v>
          </cell>
          <cell r="AB10">
            <v>22.30160412</v>
          </cell>
          <cell r="AC10">
            <v>94.504299149999994</v>
          </cell>
          <cell r="AD10">
            <v>140.3496323</v>
          </cell>
          <cell r="AE10">
            <v>169.20283800000001</v>
          </cell>
          <cell r="AF10">
            <v>229.63425459999999</v>
          </cell>
          <cell r="AG10">
            <v>319.39073330000002</v>
          </cell>
          <cell r="AH10">
            <v>615.66250079999998</v>
          </cell>
          <cell r="AI10">
            <v>3590.2869209999999</v>
          </cell>
          <cell r="AJ10">
            <v>101.04001100000001</v>
          </cell>
          <cell r="AK10">
            <v>171.2781707</v>
          </cell>
          <cell r="AL10">
            <v>217.19197729999999</v>
          </cell>
          <cell r="AM10">
            <v>315.0661958</v>
          </cell>
          <cell r="AN10">
            <v>1167.502667</v>
          </cell>
          <cell r="AO10">
            <v>1442.4074270000001</v>
          </cell>
          <cell r="AP10">
            <v>124.5275231</v>
          </cell>
          <cell r="AQ10">
            <v>223.37172219999999</v>
          </cell>
          <cell r="AR10">
            <v>60.551220100000002</v>
          </cell>
          <cell r="AS10">
            <v>1281.8301690000001</v>
          </cell>
          <cell r="AT10">
            <v>64.530576569999994</v>
          </cell>
          <cell r="AU10">
            <v>67.303290770000004</v>
          </cell>
          <cell r="AV10">
            <v>71.958544680000003</v>
          </cell>
          <cell r="AW10">
            <v>81.613152510000006</v>
          </cell>
          <cell r="AX10">
            <v>102.3892342</v>
          </cell>
          <cell r="AY10">
            <v>171.34401690000001</v>
          </cell>
          <cell r="AZ10">
            <v>213.07090550000001</v>
          </cell>
          <cell r="BA10">
            <v>560.93831139999998</v>
          </cell>
          <cell r="BB10">
            <v>-1162.5495989999999</v>
          </cell>
          <cell r="BC10">
            <v>-13.41706318</v>
          </cell>
          <cell r="BD10">
            <v>67.409893359999998</v>
          </cell>
          <cell r="BE10">
            <v>61.629827689999999</v>
          </cell>
          <cell r="BF10">
            <v>63.720063940000003</v>
          </cell>
          <cell r="BG10">
            <v>158.3098229</v>
          </cell>
          <cell r="BH10">
            <v>199.6296686</v>
          </cell>
          <cell r="BI10">
            <v>292.64708569999999</v>
          </cell>
          <cell r="BJ10">
            <v>940.62750770000002</v>
          </cell>
          <cell r="BK10">
            <v>52.655254480000004</v>
          </cell>
          <cell r="BL10">
            <v>189.7837438</v>
          </cell>
          <cell r="BM10">
            <v>759.58896909999999</v>
          </cell>
          <cell r="BN10">
            <v>52.655254480000004</v>
          </cell>
          <cell r="BO10">
            <v>52.655254480000004</v>
          </cell>
          <cell r="BP10">
            <v>53.325523580000002</v>
          </cell>
          <cell r="BQ10">
            <v>57.473651340000004</v>
          </cell>
          <cell r="BR10">
            <v>57.03351164</v>
          </cell>
          <cell r="BS10">
            <v>92.299745310000006</v>
          </cell>
          <cell r="BT10">
            <v>122.5844359</v>
          </cell>
          <cell r="BU10">
            <v>140.38016690000001</v>
          </cell>
          <cell r="BV10">
            <v>52.69800738</v>
          </cell>
          <cell r="BW10">
            <v>61.719979739999999</v>
          </cell>
          <cell r="BX10">
            <v>63.25298042</v>
          </cell>
          <cell r="BY10">
            <v>63.25298042</v>
          </cell>
          <cell r="BZ10">
            <v>61.480972029999997</v>
          </cell>
          <cell r="CA10">
            <v>117.37915099999999</v>
          </cell>
          <cell r="CB10">
            <v>186.749256</v>
          </cell>
          <cell r="CC10">
            <v>17.346085689999999</v>
          </cell>
          <cell r="CD10">
            <v>26.488437739999998</v>
          </cell>
          <cell r="CE10">
            <v>53.799914229999999</v>
          </cell>
          <cell r="CF10">
            <v>212.5240087</v>
          </cell>
          <cell r="CG10">
            <v>255.19441119999999</v>
          </cell>
          <cell r="CH10">
            <v>1025.7890990000001</v>
          </cell>
          <cell r="CI10">
            <v>57.826282599999999</v>
          </cell>
          <cell r="CJ10">
            <v>72.882091220000007</v>
          </cell>
          <cell r="CK10">
            <v>86.694734370000006</v>
          </cell>
          <cell r="CL10">
            <v>76.370729600000004</v>
          </cell>
          <cell r="CM10">
            <v>93.943743220000002</v>
          </cell>
          <cell r="CN10">
            <v>94.998179339999993</v>
          </cell>
          <cell r="CO10">
            <v>91.783142729999994</v>
          </cell>
          <cell r="CP10">
            <v>111.5038503</v>
          </cell>
          <cell r="CQ10">
            <v>42.849879950000002</v>
          </cell>
          <cell r="CR10">
            <v>60.234645489999998</v>
          </cell>
          <cell r="CS10">
            <v>98.136586449999996</v>
          </cell>
          <cell r="CT10">
            <v>100.05869869999999</v>
          </cell>
          <cell r="CU10">
            <v>118.3932604</v>
          </cell>
          <cell r="CV10">
            <v>330.1808479</v>
          </cell>
          <cell r="CW10">
            <v>356.98663540000001</v>
          </cell>
          <cell r="CX10">
            <v>57.280756869999998</v>
          </cell>
          <cell r="CY10">
            <v>72.334143260000005</v>
          </cell>
          <cell r="CZ10">
            <v>110.7695803</v>
          </cell>
          <cell r="DA10">
            <v>152.76945069999999</v>
          </cell>
          <cell r="DB10">
            <v>146.27680950000001</v>
          </cell>
          <cell r="DC10">
            <v>651.66918680000003</v>
          </cell>
          <cell r="DD10">
            <v>8.3547902589999996</v>
          </cell>
          <cell r="DE10">
            <v>28.421653169999999</v>
          </cell>
          <cell r="DF10">
            <v>54.278541130000001</v>
          </cell>
          <cell r="DG10">
            <v>70.681511139999998</v>
          </cell>
          <cell r="DH10">
            <v>85.789420910000004</v>
          </cell>
          <cell r="DI10">
            <v>86.636037630000004</v>
          </cell>
          <cell r="DJ10">
            <v>106.21641959999999</v>
          </cell>
          <cell r="DK10">
            <v>130.24028269999999</v>
          </cell>
          <cell r="DL10">
            <v>223.37519090000001</v>
          </cell>
          <cell r="DM10">
            <v>1159.8264340000001</v>
          </cell>
          <cell r="DN10">
            <v>38.262715540000002</v>
          </cell>
          <cell r="DO10">
            <v>80.107261159999993</v>
          </cell>
          <cell r="DP10">
            <v>385.03588330000002</v>
          </cell>
          <cell r="DQ10">
            <v>258.21925850000002</v>
          </cell>
          <cell r="DR10">
            <v>38.788489370000001</v>
          </cell>
          <cell r="DS10">
            <v>164.5444536</v>
          </cell>
          <cell r="DT10">
            <v>213.74882790000001</v>
          </cell>
          <cell r="DU10">
            <v>217.71828859999999</v>
          </cell>
          <cell r="DV10">
            <v>892.15981629999999</v>
          </cell>
          <cell r="DW10">
            <v>34.246388119999999</v>
          </cell>
          <cell r="DX10">
            <v>54.588814290000002</v>
          </cell>
          <cell r="DY10">
            <v>53.708253620000001</v>
          </cell>
          <cell r="DZ10">
            <v>55.903609060000001</v>
          </cell>
          <cell r="EA10">
            <v>67.984830709999997</v>
          </cell>
          <cell r="EB10">
            <v>98.081924830000005</v>
          </cell>
          <cell r="EC10">
            <v>103.5252988</v>
          </cell>
          <cell r="ED10">
            <v>137.1085406</v>
          </cell>
          <cell r="EE10">
            <v>11.723611200000001</v>
          </cell>
          <cell r="EF10">
            <v>21.16930589</v>
          </cell>
          <cell r="EG10">
            <v>105.8441634</v>
          </cell>
          <cell r="EH10">
            <v>126.75911410000001</v>
          </cell>
          <cell r="EI10">
            <v>180.73697920000001</v>
          </cell>
          <cell r="EJ10">
            <v>241.3506088</v>
          </cell>
          <cell r="EK10">
            <v>309.71142140000001</v>
          </cell>
          <cell r="EL10">
            <v>362.37136270000002</v>
          </cell>
          <cell r="EM10">
            <v>2043.816468</v>
          </cell>
          <cell r="EN10">
            <v>92.876371610000007</v>
          </cell>
          <cell r="EO10">
            <v>138.2430718</v>
          </cell>
          <cell r="EP10">
            <v>169.25360309999999</v>
          </cell>
          <cell r="EQ10">
            <v>205.63773649999999</v>
          </cell>
          <cell r="ER10">
            <v>286.56097940000001</v>
          </cell>
          <cell r="ES10">
            <v>947.69652810000002</v>
          </cell>
          <cell r="ET10">
            <v>1063.1050909999999</v>
          </cell>
          <cell r="EU10">
            <v>55.304942660000002</v>
          </cell>
          <cell r="EV10">
            <v>326.60969549999999</v>
          </cell>
          <cell r="EW10">
            <v>944.67110509999998</v>
          </cell>
          <cell r="EX10">
            <v>57.395974449999997</v>
          </cell>
          <cell r="EY10">
            <v>65.681185780000007</v>
          </cell>
          <cell r="EZ10">
            <v>70.595746160000004</v>
          </cell>
          <cell r="FA10">
            <v>80.562216410000005</v>
          </cell>
          <cell r="FB10">
            <v>92.684689939999998</v>
          </cell>
          <cell r="FC10">
            <v>146.68758220000001</v>
          </cell>
          <cell r="FD10">
            <v>193.25746480000001</v>
          </cell>
          <cell r="FE10">
            <v>275.60395890000001</v>
          </cell>
          <cell r="FF10">
            <v>-293.18974109999999</v>
          </cell>
          <cell r="FG10">
            <v>12.495637009999999</v>
          </cell>
        </row>
        <row r="11">
          <cell r="A11">
            <v>2032</v>
          </cell>
          <cell r="B11">
            <v>61.051049620000001</v>
          </cell>
          <cell r="C11">
            <v>85.166770549999995</v>
          </cell>
          <cell r="D11">
            <v>82.739523730000002</v>
          </cell>
          <cell r="E11">
            <v>101.35721959999999</v>
          </cell>
          <cell r="F11">
            <v>135.76796849999999</v>
          </cell>
          <cell r="G11">
            <v>151.33058149999999</v>
          </cell>
          <cell r="H11">
            <v>232.0861419</v>
          </cell>
          <cell r="I11">
            <v>1214.320062</v>
          </cell>
          <cell r="J11">
            <v>34.354104700000001</v>
          </cell>
          <cell r="K11">
            <v>36.161017880000003</v>
          </cell>
          <cell r="L11">
            <v>47.574784309999998</v>
          </cell>
          <cell r="M11">
            <v>52.707337860000003</v>
          </cell>
          <cell r="N11">
            <v>62.401597350000003</v>
          </cell>
          <cell r="O11">
            <v>105.0691984</v>
          </cell>
          <cell r="P11">
            <v>182.50100269999999</v>
          </cell>
          <cell r="Q11">
            <v>203.6933583</v>
          </cell>
          <cell r="R11">
            <v>496.51346410000002</v>
          </cell>
          <cell r="S11">
            <v>119.36162469999999</v>
          </cell>
          <cell r="T11">
            <v>352.53887120000002</v>
          </cell>
          <cell r="U11">
            <v>48.510452010000002</v>
          </cell>
          <cell r="V11">
            <v>61.561919320000001</v>
          </cell>
          <cell r="W11">
            <v>91.187577989999994</v>
          </cell>
          <cell r="X11">
            <v>152.0606277</v>
          </cell>
          <cell r="Y11">
            <v>168.7977961</v>
          </cell>
          <cell r="Z11">
            <v>667.80005989999995</v>
          </cell>
          <cell r="AA11">
            <v>12.81812478</v>
          </cell>
          <cell r="AB11">
            <v>22.88790689</v>
          </cell>
          <cell r="AC11">
            <v>95.090222060000002</v>
          </cell>
          <cell r="AD11">
            <v>140.87004949999999</v>
          </cell>
          <cell r="AE11">
            <v>171.51436269999999</v>
          </cell>
          <cell r="AF11">
            <v>230.2992485</v>
          </cell>
          <cell r="AG11">
            <v>325.11909830000002</v>
          </cell>
          <cell r="AH11">
            <v>624.33650769999997</v>
          </cell>
          <cell r="AI11">
            <v>3459.1807410000001</v>
          </cell>
          <cell r="AJ11">
            <v>101.9556809</v>
          </cell>
          <cell r="AK11">
            <v>173.920208</v>
          </cell>
          <cell r="AL11">
            <v>221.59703959999999</v>
          </cell>
          <cell r="AM11">
            <v>320.64154980000001</v>
          </cell>
          <cell r="AN11">
            <v>1121.1992459999999</v>
          </cell>
          <cell r="AO11">
            <v>1442.4074270000001</v>
          </cell>
          <cell r="AP11">
            <v>123.7900353</v>
          </cell>
          <cell r="AQ11">
            <v>235.3581724</v>
          </cell>
          <cell r="AR11">
            <v>60.639696950000001</v>
          </cell>
          <cell r="AS11">
            <v>1269.5514909999999</v>
          </cell>
          <cell r="AT11">
            <v>64.621174730000007</v>
          </cell>
          <cell r="AU11">
            <v>67.416110590000002</v>
          </cell>
          <cell r="AV11">
            <v>72.046529960000001</v>
          </cell>
          <cell r="AW11">
            <v>81.756073209999997</v>
          </cell>
          <cell r="AX11">
            <v>102.587934</v>
          </cell>
          <cell r="AY11">
            <v>170.93175049999999</v>
          </cell>
          <cell r="AZ11">
            <v>211.9162723</v>
          </cell>
          <cell r="BA11">
            <v>586.04644759999996</v>
          </cell>
          <cell r="BB11">
            <v>-1052.787075</v>
          </cell>
          <cell r="BC11">
            <v>-21.781014259999999</v>
          </cell>
          <cell r="BD11">
            <v>68.161207730000001</v>
          </cell>
          <cell r="BE11">
            <v>62.531795940000002</v>
          </cell>
          <cell r="BF11">
            <v>64.608694689999993</v>
          </cell>
          <cell r="BG11">
            <v>159.08720700000001</v>
          </cell>
          <cell r="BH11">
            <v>200.93789290000001</v>
          </cell>
          <cell r="BI11">
            <v>300.05835830000001</v>
          </cell>
          <cell r="BJ11">
            <v>942.61936609999998</v>
          </cell>
          <cell r="BK11">
            <v>53.730013030000002</v>
          </cell>
          <cell r="BL11">
            <v>191.88280800000001</v>
          </cell>
          <cell r="BM11">
            <v>770.17082340000002</v>
          </cell>
          <cell r="BN11">
            <v>53.730013030000002</v>
          </cell>
          <cell r="BO11">
            <v>53.730013030000002</v>
          </cell>
          <cell r="BP11">
            <v>54.400282109999999</v>
          </cell>
          <cell r="BQ11">
            <v>58.786587689999998</v>
          </cell>
          <cell r="BR11">
            <v>59.05428886</v>
          </cell>
          <cell r="BS11">
            <v>93.311392909999995</v>
          </cell>
          <cell r="BT11">
            <v>123.59912869999999</v>
          </cell>
          <cell r="BU11">
            <v>142.4533356</v>
          </cell>
          <cell r="BV11">
            <v>52.75154045</v>
          </cell>
          <cell r="BW11">
            <v>61.758916939999999</v>
          </cell>
          <cell r="BX11">
            <v>63.365578710000001</v>
          </cell>
          <cell r="BY11">
            <v>63.365578710000001</v>
          </cell>
          <cell r="BZ11">
            <v>61.490817710000002</v>
          </cell>
          <cell r="CA11">
            <v>117.4311203</v>
          </cell>
          <cell r="CB11">
            <v>186.90980540000001</v>
          </cell>
          <cell r="CC11">
            <v>17.265480539999999</v>
          </cell>
          <cell r="CD11">
            <v>27.36922143</v>
          </cell>
          <cell r="CE11">
            <v>54.027753650000001</v>
          </cell>
          <cell r="CF11">
            <v>217.7149383</v>
          </cell>
          <cell r="CG11">
            <v>257.5030898</v>
          </cell>
          <cell r="CH11">
            <v>982.91639959999998</v>
          </cell>
          <cell r="CI11">
            <v>57.992410540000002</v>
          </cell>
          <cell r="CJ11">
            <v>73.744648850000004</v>
          </cell>
          <cell r="CK11">
            <v>87.182511980000001</v>
          </cell>
          <cell r="CL11">
            <v>77.028815530000003</v>
          </cell>
          <cell r="CM11">
            <v>94.904173589999999</v>
          </cell>
          <cell r="CN11">
            <v>95.109409220000003</v>
          </cell>
          <cell r="CO11">
            <v>93.224109200000001</v>
          </cell>
          <cell r="CP11">
            <v>113.3112666</v>
          </cell>
          <cell r="CQ11">
            <v>42.913551750000003</v>
          </cell>
          <cell r="CR11">
            <v>59.931672589999998</v>
          </cell>
          <cell r="CS11">
            <v>99.720295919999998</v>
          </cell>
          <cell r="CT11">
            <v>100.61178030000001</v>
          </cell>
          <cell r="CU11">
            <v>118.87560740000001</v>
          </cell>
          <cell r="CV11">
            <v>325.72780979999999</v>
          </cell>
          <cell r="CW11">
            <v>359.26359719999999</v>
          </cell>
          <cell r="CX11">
            <v>57.44895125</v>
          </cell>
          <cell r="CY11">
            <v>72.471612660000005</v>
          </cell>
          <cell r="CZ11">
            <v>110.5447913</v>
          </cell>
          <cell r="DA11">
            <v>152.3137739</v>
          </cell>
          <cell r="DB11">
            <v>146.3552976</v>
          </cell>
          <cell r="DC11">
            <v>626.87214300000005</v>
          </cell>
          <cell r="DD11">
            <v>8.5778994419999997</v>
          </cell>
          <cell r="DE11">
            <v>29.181818830000001</v>
          </cell>
          <cell r="DF11">
            <v>54.643412210000001</v>
          </cell>
          <cell r="DG11">
            <v>70.828908429999998</v>
          </cell>
          <cell r="DH11">
            <v>86.170606969999994</v>
          </cell>
          <cell r="DI11">
            <v>87.215496799999997</v>
          </cell>
          <cell r="DJ11">
            <v>107.6014028</v>
          </cell>
          <cell r="DK11">
            <v>130.42899030000001</v>
          </cell>
          <cell r="DL11">
            <v>224.55383900000001</v>
          </cell>
          <cell r="DM11">
            <v>1122.6945700000001</v>
          </cell>
          <cell r="DN11">
            <v>38.713946749999998</v>
          </cell>
          <cell r="DO11">
            <v>80.556375739999993</v>
          </cell>
          <cell r="DP11">
            <v>377.41622059999997</v>
          </cell>
          <cell r="DQ11">
            <v>266.98402170000003</v>
          </cell>
          <cell r="DR11">
            <v>38.734734719999999</v>
          </cell>
          <cell r="DS11">
            <v>163.8619123</v>
          </cell>
          <cell r="DT11">
            <v>213.58294179999999</v>
          </cell>
          <cell r="DU11">
            <v>217.73366580000001</v>
          </cell>
          <cell r="DV11">
            <v>885.56254300000001</v>
          </cell>
          <cell r="DW11">
            <v>34.220819839999997</v>
          </cell>
          <cell r="DX11">
            <v>54.68867264</v>
          </cell>
          <cell r="DY11">
            <v>54.259409900000001</v>
          </cell>
          <cell r="DZ11">
            <v>56.192357010000002</v>
          </cell>
          <cell r="EA11">
            <v>68.299566249999998</v>
          </cell>
          <cell r="EB11">
            <v>98.043398969999998</v>
          </cell>
          <cell r="EC11">
            <v>103.5577421</v>
          </cell>
          <cell r="ED11">
            <v>137.21804449999999</v>
          </cell>
          <cell r="EE11">
            <v>11.79393101</v>
          </cell>
          <cell r="EF11">
            <v>21.503170879999999</v>
          </cell>
          <cell r="EG11">
            <v>106.79094430000001</v>
          </cell>
          <cell r="EH11">
            <v>128.8704333</v>
          </cell>
          <cell r="EI11">
            <v>182.42546039999999</v>
          </cell>
          <cell r="EJ11">
            <v>241.71274679999999</v>
          </cell>
          <cell r="EK11">
            <v>311.0974506</v>
          </cell>
          <cell r="EL11">
            <v>364.71972520000003</v>
          </cell>
          <cell r="EM11">
            <v>1977.712759</v>
          </cell>
          <cell r="EN11">
            <v>92.980329220000002</v>
          </cell>
          <cell r="EO11">
            <v>138.9298531</v>
          </cell>
          <cell r="EP11">
            <v>171.91344839999999</v>
          </cell>
          <cell r="EQ11">
            <v>207.4283551</v>
          </cell>
          <cell r="ER11">
            <v>288.91695850000002</v>
          </cell>
          <cell r="ES11">
            <v>930.66283290000001</v>
          </cell>
          <cell r="ET11">
            <v>1065.409948</v>
          </cell>
          <cell r="EU11">
            <v>55.385448650000001</v>
          </cell>
          <cell r="EV11">
            <v>326.54911929999997</v>
          </cell>
          <cell r="EW11">
            <v>932.84091439999997</v>
          </cell>
          <cell r="EX11">
            <v>57.496429380000002</v>
          </cell>
          <cell r="EY11">
            <v>65.785921110000004</v>
          </cell>
          <cell r="EZ11">
            <v>70.685623539999995</v>
          </cell>
          <cell r="FA11">
            <v>80.743811030000003</v>
          </cell>
          <cell r="FB11">
            <v>92.705740480000003</v>
          </cell>
          <cell r="FC11">
            <v>146.5473068</v>
          </cell>
          <cell r="FD11">
            <v>193.24440910000001</v>
          </cell>
          <cell r="FE11">
            <v>275.55614220000001</v>
          </cell>
          <cell r="FF11">
            <v>-264.61873650000001</v>
          </cell>
          <cell r="FG11">
            <v>14.16403667</v>
          </cell>
        </row>
        <row r="12">
          <cell r="A12">
            <v>2033</v>
          </cell>
          <cell r="B12">
            <v>61.396835199999998</v>
          </cell>
          <cell r="C12">
            <v>86.700169259999996</v>
          </cell>
          <cell r="D12">
            <v>83.837654810000004</v>
          </cell>
          <cell r="E12">
            <v>102.60638590000001</v>
          </cell>
          <cell r="F12">
            <v>136.30640460000001</v>
          </cell>
          <cell r="G12">
            <v>151.7013675</v>
          </cell>
          <cell r="H12">
            <v>231.99899110000001</v>
          </cell>
          <cell r="I12">
            <v>1207.8109899999999</v>
          </cell>
          <cell r="J12">
            <v>34.336692939999999</v>
          </cell>
          <cell r="K12">
            <v>36.330267130000003</v>
          </cell>
          <cell r="L12">
            <v>47.469362099999998</v>
          </cell>
          <cell r="M12">
            <v>52.616285580000003</v>
          </cell>
          <cell r="N12">
            <v>61.884762449999997</v>
          </cell>
          <cell r="O12">
            <v>108.9433021</v>
          </cell>
          <cell r="P12">
            <v>181.8017208</v>
          </cell>
          <cell r="Q12">
            <v>203.20839989999999</v>
          </cell>
          <cell r="R12">
            <v>493.77468440000001</v>
          </cell>
          <cell r="S12">
            <v>119.2724549</v>
          </cell>
          <cell r="T12">
            <v>345.08980839999998</v>
          </cell>
          <cell r="U12">
            <v>48.844859139999997</v>
          </cell>
          <cell r="V12">
            <v>61.404933870000001</v>
          </cell>
          <cell r="W12">
            <v>91.145822089999996</v>
          </cell>
          <cell r="X12">
            <v>151.5012151</v>
          </cell>
          <cell r="Y12">
            <v>167.97060579999999</v>
          </cell>
          <cell r="Z12">
            <v>652.0884787</v>
          </cell>
          <cell r="AA12">
            <v>13.15537159</v>
          </cell>
          <cell r="AB12">
            <v>23.30611412</v>
          </cell>
          <cell r="AC12">
            <v>95.565621269999994</v>
          </cell>
          <cell r="AD12">
            <v>141.24773400000001</v>
          </cell>
          <cell r="AE12">
            <v>173.40303850000001</v>
          </cell>
          <cell r="AF12">
            <v>230.74923559999999</v>
          </cell>
          <cell r="AG12">
            <v>330.20663860000002</v>
          </cell>
          <cell r="AH12">
            <v>632.46265110000002</v>
          </cell>
          <cell r="AI12">
            <v>3346.0887699999998</v>
          </cell>
          <cell r="AJ12">
            <v>102.55293330000001</v>
          </cell>
          <cell r="AK12">
            <v>175.72487570000001</v>
          </cell>
          <cell r="AL12">
            <v>225.2817211</v>
          </cell>
          <cell r="AM12">
            <v>324.68763100000001</v>
          </cell>
          <cell r="AN12">
            <v>1085.8998449999999</v>
          </cell>
          <cell r="AO12">
            <v>1442.4074270000001</v>
          </cell>
          <cell r="AP12">
            <v>123.29157600000001</v>
          </cell>
          <cell r="AQ12">
            <v>247.9475205</v>
          </cell>
          <cell r="AR12">
            <v>60.543573250000001</v>
          </cell>
          <cell r="AS12">
            <v>1261.396066</v>
          </cell>
          <cell r="AT12">
            <v>64.508738640000004</v>
          </cell>
          <cell r="AU12">
            <v>67.325547090000001</v>
          </cell>
          <cell r="AV12">
            <v>71.932446889999994</v>
          </cell>
          <cell r="AW12">
            <v>81.765886309999999</v>
          </cell>
          <cell r="AX12">
            <v>102.8143644</v>
          </cell>
          <cell r="AY12">
            <v>170.2908707</v>
          </cell>
          <cell r="AZ12">
            <v>210.70244969999999</v>
          </cell>
          <cell r="BA12">
            <v>609.30094029999998</v>
          </cell>
          <cell r="BB12">
            <v>-965.63210939999999</v>
          </cell>
          <cell r="BC12">
            <v>-30.895124209999999</v>
          </cell>
          <cell r="BD12">
            <v>67.842237420000004</v>
          </cell>
          <cell r="BE12">
            <v>62.289715340000001</v>
          </cell>
          <cell r="BF12">
            <v>64.328467200000006</v>
          </cell>
          <cell r="BG12">
            <v>159.85035730000001</v>
          </cell>
          <cell r="BH12">
            <v>201.88919519999999</v>
          </cell>
          <cell r="BI12">
            <v>306.29999040000001</v>
          </cell>
          <cell r="BJ12">
            <v>944.18375160000005</v>
          </cell>
          <cell r="BK12">
            <v>53.493736929999997</v>
          </cell>
          <cell r="BL12">
            <v>191.41655159999999</v>
          </cell>
          <cell r="BM12">
            <v>779.58203409999999</v>
          </cell>
          <cell r="BN12">
            <v>53.493736929999997</v>
          </cell>
          <cell r="BO12">
            <v>53.493736929999997</v>
          </cell>
          <cell r="BP12">
            <v>54.164006000000001</v>
          </cell>
          <cell r="BQ12">
            <v>58.490632269999999</v>
          </cell>
          <cell r="BR12">
            <v>58.522024389999999</v>
          </cell>
          <cell r="BS12">
            <v>93.128149390000004</v>
          </cell>
          <cell r="BT12">
            <v>123.32941630000001</v>
          </cell>
          <cell r="BU12">
            <v>141.898034</v>
          </cell>
          <cell r="BV12">
            <v>52.705549259999998</v>
          </cell>
          <cell r="BW12">
            <v>61.700760840000001</v>
          </cell>
          <cell r="BX12">
            <v>63.249894159999997</v>
          </cell>
          <cell r="BY12">
            <v>63.249894159999997</v>
          </cell>
          <cell r="BZ12">
            <v>61.426554590000002</v>
          </cell>
          <cell r="CA12">
            <v>117.42164990000001</v>
          </cell>
          <cell r="CB12">
            <v>186.9802301</v>
          </cell>
          <cell r="CC12">
            <v>17.112838539999998</v>
          </cell>
          <cell r="CD12">
            <v>27.295168</v>
          </cell>
          <cell r="CE12">
            <v>54.279025820000001</v>
          </cell>
          <cell r="CF12">
            <v>222.55581770000001</v>
          </cell>
          <cell r="CG12">
            <v>259.45932649999997</v>
          </cell>
          <cell r="CH12">
            <v>951.454159</v>
          </cell>
          <cell r="CI12">
            <v>58.319252149999997</v>
          </cell>
          <cell r="CJ12">
            <v>74.541281589999997</v>
          </cell>
          <cell r="CK12">
            <v>87.590825539999997</v>
          </cell>
          <cell r="CL12">
            <v>77.768268460000002</v>
          </cell>
          <cell r="CM12">
            <v>95.686732629999995</v>
          </cell>
          <cell r="CN12">
            <v>95.271361499999998</v>
          </cell>
          <cell r="CO12">
            <v>94.653640159999995</v>
          </cell>
          <cell r="CP12">
            <v>115.18747519999999</v>
          </cell>
          <cell r="CQ12">
            <v>42.867615460000003</v>
          </cell>
          <cell r="CR12">
            <v>59.914943600000001</v>
          </cell>
          <cell r="CS12">
            <v>101.4854095</v>
          </cell>
          <cell r="CT12">
            <v>101.3862043</v>
          </cell>
          <cell r="CU12">
            <v>119.5757078</v>
          </cell>
          <cell r="CV12">
            <v>321.4187402</v>
          </cell>
          <cell r="CW12">
            <v>361.51326130000001</v>
          </cell>
          <cell r="CX12">
            <v>57.488307689999999</v>
          </cell>
          <cell r="CY12">
            <v>72.616580339999999</v>
          </cell>
          <cell r="CZ12">
            <v>110.2823258</v>
          </cell>
          <cell r="DA12">
            <v>151.91268930000001</v>
          </cell>
          <cell r="DB12">
            <v>146.2964327</v>
          </cell>
          <cell r="DC12">
            <v>604.31352419999996</v>
          </cell>
          <cell r="DD12">
            <v>8.7375549970000002</v>
          </cell>
          <cell r="DE12">
            <v>30.0211705</v>
          </cell>
          <cell r="DF12">
            <v>54.977751419999997</v>
          </cell>
          <cell r="DG12">
            <v>71.047050909999996</v>
          </cell>
          <cell r="DH12">
            <v>86.683289360000003</v>
          </cell>
          <cell r="DI12">
            <v>87.755479050000005</v>
          </cell>
          <cell r="DJ12">
            <v>109.05304599999999</v>
          </cell>
          <cell r="DK12">
            <v>130.66859220000001</v>
          </cell>
          <cell r="DL12">
            <v>225.7967984</v>
          </cell>
          <cell r="DM12">
            <v>1096.6870469999999</v>
          </cell>
          <cell r="DN12">
            <v>38.754286790000002</v>
          </cell>
          <cell r="DO12">
            <v>80.775738599999997</v>
          </cell>
          <cell r="DP12">
            <v>369.28342930000002</v>
          </cell>
          <cell r="DQ12">
            <v>276.76568070000002</v>
          </cell>
          <cell r="DR12">
            <v>38.688799520000003</v>
          </cell>
          <cell r="DS12">
            <v>163.2994367</v>
          </cell>
          <cell r="DT12">
            <v>213.35757939999999</v>
          </cell>
          <cell r="DU12">
            <v>217.7247419</v>
          </cell>
          <cell r="DV12">
            <v>882.59112000000005</v>
          </cell>
          <cell r="DW12">
            <v>34.18215738</v>
          </cell>
          <cell r="DX12">
            <v>54.742784739999998</v>
          </cell>
          <cell r="DY12">
            <v>54.794349189999998</v>
          </cell>
          <cell r="DZ12">
            <v>56.407773759999998</v>
          </cell>
          <cell r="EA12">
            <v>68.543402259999993</v>
          </cell>
          <cell r="EB12">
            <v>97.966510769999999</v>
          </cell>
          <cell r="EC12">
            <v>103.5664134</v>
          </cell>
          <cell r="ED12">
            <v>137.41491329999999</v>
          </cell>
          <cell r="EE12">
            <v>11.801065449999999</v>
          </cell>
          <cell r="EF12">
            <v>21.786351360000001</v>
          </cell>
          <cell r="EG12">
            <v>107.38883970000001</v>
          </cell>
          <cell r="EH12">
            <v>130.71794840000001</v>
          </cell>
          <cell r="EI12">
            <v>183.64907629999999</v>
          </cell>
          <cell r="EJ12">
            <v>241.60821139999999</v>
          </cell>
          <cell r="EK12">
            <v>311.42251110000001</v>
          </cell>
          <cell r="EL12">
            <v>366.28528319999998</v>
          </cell>
          <cell r="EM12">
            <v>1926.15165</v>
          </cell>
          <cell r="EN12">
            <v>92.691209529999995</v>
          </cell>
          <cell r="EO12">
            <v>139.2850033</v>
          </cell>
          <cell r="EP12">
            <v>173.96867309999999</v>
          </cell>
          <cell r="EQ12">
            <v>208.96161649999999</v>
          </cell>
          <cell r="ER12">
            <v>290.8472319</v>
          </cell>
          <cell r="ES12">
            <v>915.15772960000004</v>
          </cell>
          <cell r="ET12">
            <v>1071.5011260000001</v>
          </cell>
          <cell r="EU12">
            <v>55.433536879999998</v>
          </cell>
          <cell r="EV12">
            <v>326.43653499999999</v>
          </cell>
          <cell r="EW12">
            <v>925.30647939999994</v>
          </cell>
          <cell r="EX12">
            <v>57.384925209999999</v>
          </cell>
          <cell r="EY12">
            <v>65.693877779999994</v>
          </cell>
          <cell r="EZ12">
            <v>70.568488919999993</v>
          </cell>
          <cell r="FA12">
            <v>80.879272220000004</v>
          </cell>
          <cell r="FB12">
            <v>92.719986520000006</v>
          </cell>
          <cell r="FC12">
            <v>146.18202120000001</v>
          </cell>
          <cell r="FD12">
            <v>193.22459559999999</v>
          </cell>
          <cell r="FE12">
            <v>275.56173280000002</v>
          </cell>
          <cell r="FF12">
            <v>-241.92929559999999</v>
          </cell>
          <cell r="FG12">
            <v>15.35079601</v>
          </cell>
        </row>
        <row r="13">
          <cell r="A13">
            <v>2034</v>
          </cell>
          <cell r="B13">
            <v>61.452613569999997</v>
          </cell>
          <cell r="C13">
            <v>88.069118470000006</v>
          </cell>
          <cell r="D13">
            <v>84.67235694</v>
          </cell>
          <cell r="E13">
            <v>103.3524951</v>
          </cell>
          <cell r="F13">
            <v>136.43460020000001</v>
          </cell>
          <cell r="G13">
            <v>151.63642379999999</v>
          </cell>
          <cell r="H13">
            <v>231.7572897</v>
          </cell>
          <cell r="I13">
            <v>1207.8343150000001</v>
          </cell>
          <cell r="J13">
            <v>33.728221339999997</v>
          </cell>
          <cell r="K13">
            <v>35.91848727</v>
          </cell>
          <cell r="L13">
            <v>46.970170330000002</v>
          </cell>
          <cell r="M13">
            <v>52.142241990000002</v>
          </cell>
          <cell r="N13">
            <v>60.993160449999998</v>
          </cell>
          <cell r="O13">
            <v>111.9423209</v>
          </cell>
          <cell r="P13">
            <v>180.60696680000001</v>
          </cell>
          <cell r="Q13">
            <v>202.31228580000001</v>
          </cell>
          <cell r="R13">
            <v>492.04725309999998</v>
          </cell>
          <cell r="S13">
            <v>119.33586940000001</v>
          </cell>
          <cell r="T13">
            <v>339.50071789999998</v>
          </cell>
          <cell r="U13">
            <v>49.135795090000002</v>
          </cell>
          <cell r="V13">
            <v>61.171574960000001</v>
          </cell>
          <cell r="W13">
            <v>91.080359900000005</v>
          </cell>
          <cell r="X13">
            <v>150.96976559999999</v>
          </cell>
          <cell r="Y13">
            <v>167.07457070000001</v>
          </cell>
          <cell r="Z13">
            <v>637.90246530000002</v>
          </cell>
          <cell r="AA13">
            <v>13.40650933</v>
          </cell>
          <cell r="AB13">
            <v>23.429619219999999</v>
          </cell>
          <cell r="AC13">
            <v>96.055017090000007</v>
          </cell>
          <cell r="AD13">
            <v>141.7794653</v>
          </cell>
          <cell r="AE13">
            <v>175.27524310000001</v>
          </cell>
          <cell r="AF13">
            <v>231.21824319999999</v>
          </cell>
          <cell r="AG13">
            <v>334.7261618</v>
          </cell>
          <cell r="AH13">
            <v>639.35197289999996</v>
          </cell>
          <cell r="AI13">
            <v>3251.0161899999998</v>
          </cell>
          <cell r="AJ13">
            <v>102.9143469</v>
          </cell>
          <cell r="AK13">
            <v>177.22496609999999</v>
          </cell>
          <cell r="AL13">
            <v>228.55743799999999</v>
          </cell>
          <cell r="AM13">
            <v>327.78231820000002</v>
          </cell>
          <cell r="AN13">
            <v>1058.687737</v>
          </cell>
          <cell r="AO13">
            <v>1442.4074270000001</v>
          </cell>
          <cell r="AP13">
            <v>122.92717349999999</v>
          </cell>
          <cell r="AQ13">
            <v>260.09644839999999</v>
          </cell>
          <cell r="AR13">
            <v>60.397340419999999</v>
          </cell>
          <cell r="AS13">
            <v>1255.7088920000001</v>
          </cell>
          <cell r="AT13">
            <v>64.342937030000002</v>
          </cell>
          <cell r="AU13">
            <v>67.180547849999996</v>
          </cell>
          <cell r="AV13">
            <v>71.765096709999995</v>
          </cell>
          <cell r="AW13">
            <v>81.748572679999995</v>
          </cell>
          <cell r="AX13">
            <v>103.08612100000001</v>
          </cell>
          <cell r="AY13">
            <v>169.5248363</v>
          </cell>
          <cell r="AZ13">
            <v>209.5313228</v>
          </cell>
          <cell r="BA13">
            <v>630.41423280000004</v>
          </cell>
          <cell r="BB13">
            <v>-901.65506660000005</v>
          </cell>
          <cell r="BC13">
            <v>-40.43756372</v>
          </cell>
          <cell r="BD13">
            <v>67.437497289999996</v>
          </cell>
          <cell r="BE13">
            <v>61.804712819999999</v>
          </cell>
          <cell r="BF13">
            <v>63.843310989999999</v>
          </cell>
          <cell r="BG13">
            <v>160.79823579999999</v>
          </cell>
          <cell r="BH13">
            <v>202.76819</v>
          </cell>
          <cell r="BI13">
            <v>312.40131700000001</v>
          </cell>
          <cell r="BJ13">
            <v>946.54615090000004</v>
          </cell>
          <cell r="BK13">
            <v>52.839733369999998</v>
          </cell>
          <cell r="BL13">
            <v>190.73835650000001</v>
          </cell>
          <cell r="BM13">
            <v>787.7511422</v>
          </cell>
          <cell r="BN13">
            <v>52.839733369999998</v>
          </cell>
          <cell r="BO13">
            <v>52.839733369999998</v>
          </cell>
          <cell r="BP13">
            <v>53.510002440000001</v>
          </cell>
          <cell r="BQ13">
            <v>57.832189759999999</v>
          </cell>
          <cell r="BR13">
            <v>57.762518450000002</v>
          </cell>
          <cell r="BS13">
            <v>92.447174329999996</v>
          </cell>
          <cell r="BT13">
            <v>122.6320113</v>
          </cell>
          <cell r="BU13">
            <v>141.12877330000001</v>
          </cell>
          <cell r="BV13">
            <v>52.751092960000001</v>
          </cell>
          <cell r="BW13">
            <v>61.766114780000002</v>
          </cell>
          <cell r="BX13">
            <v>63.187317649999997</v>
          </cell>
          <cell r="BY13">
            <v>63.187317649999997</v>
          </cell>
          <cell r="BZ13">
            <v>61.414620530000001</v>
          </cell>
          <cell r="CA13">
            <v>117.4541648</v>
          </cell>
          <cell r="CB13">
            <v>187.12780079999999</v>
          </cell>
          <cell r="CC13">
            <v>17.192718859999999</v>
          </cell>
          <cell r="CD13">
            <v>26.913024969999999</v>
          </cell>
          <cell r="CE13">
            <v>54.246237870000002</v>
          </cell>
          <cell r="CF13">
            <v>226.51783560000001</v>
          </cell>
          <cell r="CG13">
            <v>260.65630750000003</v>
          </cell>
          <cell r="CH13">
            <v>929.12660500000004</v>
          </cell>
          <cell r="CI13">
            <v>58.20117518</v>
          </cell>
          <cell r="CJ13">
            <v>75.054982449999997</v>
          </cell>
          <cell r="CK13">
            <v>87.91930945</v>
          </cell>
          <cell r="CL13">
            <v>78.27718849</v>
          </cell>
          <cell r="CM13">
            <v>96.134942229999993</v>
          </cell>
          <cell r="CN13">
            <v>95.257850009999999</v>
          </cell>
          <cell r="CO13">
            <v>95.695599830000006</v>
          </cell>
          <cell r="CP13">
            <v>116.6575028</v>
          </cell>
          <cell r="CQ13">
            <v>41.85836183</v>
          </cell>
          <cell r="CR13">
            <v>59.19436494</v>
          </cell>
          <cell r="CS13">
            <v>102.05409659999999</v>
          </cell>
          <cell r="CT13">
            <v>101.2723263</v>
          </cell>
          <cell r="CU13">
            <v>119.4174453</v>
          </cell>
          <cell r="CV13">
            <v>316.07173440000003</v>
          </cell>
          <cell r="CW13">
            <v>362.8306953</v>
          </cell>
          <cell r="CX13">
            <v>57.430658600000001</v>
          </cell>
          <cell r="CY13">
            <v>72.796121970000002</v>
          </cell>
          <cell r="CZ13">
            <v>109.9812093</v>
          </cell>
          <cell r="DA13">
            <v>151.7351993</v>
          </cell>
          <cell r="DB13">
            <v>146.17262299999999</v>
          </cell>
          <cell r="DC13">
            <v>583.37616560000004</v>
          </cell>
          <cell r="DD13">
            <v>8.8574122769999999</v>
          </cell>
          <cell r="DE13">
            <v>29.999694179999999</v>
          </cell>
          <cell r="DF13">
            <v>55.139676270000002</v>
          </cell>
          <cell r="DG13">
            <v>71.135034660000002</v>
          </cell>
          <cell r="DH13">
            <v>87.14962663</v>
          </cell>
          <cell r="DI13">
            <v>88.191094849999999</v>
          </cell>
          <cell r="DJ13">
            <v>110.4125791</v>
          </cell>
          <cell r="DK13">
            <v>130.8543397</v>
          </cell>
          <cell r="DL13">
            <v>227.0081179</v>
          </cell>
          <cell r="DM13">
            <v>1081.8200830000001</v>
          </cell>
          <cell r="DN13">
            <v>38.643322730000001</v>
          </cell>
          <cell r="DO13">
            <v>80.963760899999997</v>
          </cell>
          <cell r="DP13">
            <v>361.0807858</v>
          </cell>
          <cell r="DQ13">
            <v>286.75378590000003</v>
          </cell>
          <cell r="DR13">
            <v>38.658207269999998</v>
          </cell>
          <cell r="DS13">
            <v>162.8418532</v>
          </cell>
          <cell r="DT13">
            <v>213.08738450000001</v>
          </cell>
          <cell r="DU13">
            <v>217.71820159999999</v>
          </cell>
          <cell r="DV13">
            <v>881.84297279999998</v>
          </cell>
          <cell r="DW13">
            <v>34.117776120000002</v>
          </cell>
          <cell r="DX13">
            <v>54.801168009999998</v>
          </cell>
          <cell r="DY13">
            <v>55.321459650000001</v>
          </cell>
          <cell r="DZ13">
            <v>56.583184029999998</v>
          </cell>
          <cell r="EA13">
            <v>68.805757240000005</v>
          </cell>
          <cell r="EB13">
            <v>97.876511239999999</v>
          </cell>
          <cell r="EC13">
            <v>103.57865459999999</v>
          </cell>
          <cell r="ED13">
            <v>137.69198919999999</v>
          </cell>
          <cell r="EE13">
            <v>11.68281934</v>
          </cell>
          <cell r="EF13">
            <v>21.99961832</v>
          </cell>
          <cell r="EG13">
            <v>108.1567788</v>
          </cell>
          <cell r="EH13">
            <v>132.56123579999999</v>
          </cell>
          <cell r="EI13">
            <v>184.47007070000001</v>
          </cell>
          <cell r="EJ13">
            <v>241.10488749999999</v>
          </cell>
          <cell r="EK13">
            <v>310.98868470000002</v>
          </cell>
          <cell r="EL13">
            <v>367.36530959999999</v>
          </cell>
          <cell r="EM13">
            <v>1885.9423589999999</v>
          </cell>
          <cell r="EN13">
            <v>92.257590140000005</v>
          </cell>
          <cell r="EO13">
            <v>139.4057147</v>
          </cell>
          <cell r="EP13">
            <v>175.5225275</v>
          </cell>
          <cell r="EQ13">
            <v>210.37923079999999</v>
          </cell>
          <cell r="ER13">
            <v>292.6981581</v>
          </cell>
          <cell r="ES13">
            <v>901.31900059999998</v>
          </cell>
          <cell r="ET13">
            <v>1074.7682159999999</v>
          </cell>
          <cell r="EU13">
            <v>55.596689779999998</v>
          </cell>
          <cell r="EV13">
            <v>326.41112729999998</v>
          </cell>
          <cell r="EW13">
            <v>920.47065499999997</v>
          </cell>
          <cell r="EX13">
            <v>57.336723210000002</v>
          </cell>
          <cell r="EY13">
            <v>65.670358230000005</v>
          </cell>
          <cell r="EZ13">
            <v>70.515973779999996</v>
          </cell>
          <cell r="FA13">
            <v>81.192544249999997</v>
          </cell>
          <cell r="FB13">
            <v>92.925336709999996</v>
          </cell>
          <cell r="FC13">
            <v>145.84133990000001</v>
          </cell>
          <cell r="FD13">
            <v>193.3808287</v>
          </cell>
          <cell r="FE13">
            <v>275.76011089999997</v>
          </cell>
          <cell r="FF13">
            <v>-224.24424379999999</v>
          </cell>
          <cell r="FG13">
            <v>16.504709120000001</v>
          </cell>
        </row>
        <row r="14">
          <cell r="A14">
            <v>2035</v>
          </cell>
          <cell r="B14">
            <v>61.38652828</v>
          </cell>
          <cell r="C14">
            <v>89.404952980000004</v>
          </cell>
          <cell r="D14">
            <v>85.377705800000001</v>
          </cell>
          <cell r="E14">
            <v>103.68466189999999</v>
          </cell>
          <cell r="F14">
            <v>136.27744989999999</v>
          </cell>
          <cell r="G14">
            <v>151.2799321</v>
          </cell>
          <cell r="H14">
            <v>231.32137610000001</v>
          </cell>
          <cell r="I14">
            <v>1212.1495339999999</v>
          </cell>
          <cell r="J14">
            <v>32.357176920000001</v>
          </cell>
          <cell r="K14">
            <v>34.81619895</v>
          </cell>
          <cell r="L14">
            <v>46.014240729999997</v>
          </cell>
          <cell r="M14">
            <v>51.224175459999998</v>
          </cell>
          <cell r="N14">
            <v>59.656364590000003</v>
          </cell>
          <cell r="O14">
            <v>114.10744560000001</v>
          </cell>
          <cell r="P14">
            <v>178.92856750000001</v>
          </cell>
          <cell r="Q14">
            <v>201.03808000000001</v>
          </cell>
          <cell r="R14">
            <v>491.02697649999999</v>
          </cell>
          <cell r="S14">
            <v>119.6276829</v>
          </cell>
          <cell r="T14">
            <v>335.39937579999997</v>
          </cell>
          <cell r="U14">
            <v>49.351655110000003</v>
          </cell>
          <cell r="V14">
            <v>60.818681400000003</v>
          </cell>
          <cell r="W14">
            <v>90.966480070000003</v>
          </cell>
          <cell r="X14">
            <v>150.46755529999999</v>
          </cell>
          <cell r="Y14">
            <v>166.14810800000001</v>
          </cell>
          <cell r="Z14">
            <v>625.44566280000004</v>
          </cell>
          <cell r="AA14">
            <v>13.605182490000001</v>
          </cell>
          <cell r="AB14">
            <v>23.29974923</v>
          </cell>
          <cell r="AC14">
            <v>96.750313539999993</v>
          </cell>
          <cell r="AD14">
            <v>142.59388200000001</v>
          </cell>
          <cell r="AE14">
            <v>177.33122320000001</v>
          </cell>
          <cell r="AF14">
            <v>231.97455339999999</v>
          </cell>
          <cell r="AG14">
            <v>338.81021709999999</v>
          </cell>
          <cell r="AH14">
            <v>644.19664750000004</v>
          </cell>
          <cell r="AI14">
            <v>3173.0869499999999</v>
          </cell>
          <cell r="AJ14">
            <v>103.1112316</v>
          </cell>
          <cell r="AK14">
            <v>178.538465</v>
          </cell>
          <cell r="AL14">
            <v>231.45053619999999</v>
          </cell>
          <cell r="AM14">
            <v>330.31067289999999</v>
          </cell>
          <cell r="AN14">
            <v>1037.9241979999999</v>
          </cell>
          <cell r="AO14">
            <v>1442.4074270000001</v>
          </cell>
          <cell r="AP14">
            <v>122.7676865</v>
          </cell>
          <cell r="AQ14">
            <v>271.29317359999999</v>
          </cell>
          <cell r="AR14">
            <v>60.091252140000002</v>
          </cell>
          <cell r="AS14">
            <v>1252.43688</v>
          </cell>
          <cell r="AT14">
            <v>64.00802856</v>
          </cell>
          <cell r="AU14">
            <v>66.866686419999994</v>
          </cell>
          <cell r="AV14">
            <v>71.429122059999997</v>
          </cell>
          <cell r="AW14">
            <v>81.627882389999996</v>
          </cell>
          <cell r="AX14">
            <v>103.3267706</v>
          </cell>
          <cell r="AY14">
            <v>168.62761750000001</v>
          </cell>
          <cell r="AZ14">
            <v>208.4070557</v>
          </cell>
          <cell r="BA14">
            <v>648.48134909999999</v>
          </cell>
          <cell r="BB14">
            <v>-890.6498924</v>
          </cell>
          <cell r="BC14">
            <v>-49.052178019999999</v>
          </cell>
          <cell r="BD14">
            <v>66.739602230000003</v>
          </cell>
          <cell r="BE14">
            <v>60.935857089999999</v>
          </cell>
          <cell r="BF14">
            <v>62.989359710000002</v>
          </cell>
          <cell r="BG14">
            <v>161.5127852</v>
          </cell>
          <cell r="BH14">
            <v>203.30234830000001</v>
          </cell>
          <cell r="BI14">
            <v>318.44764179999999</v>
          </cell>
          <cell r="BJ14">
            <v>949.59883490000004</v>
          </cell>
          <cell r="BK14">
            <v>51.773514949999999</v>
          </cell>
          <cell r="BL14">
            <v>190.27214860000001</v>
          </cell>
          <cell r="BM14">
            <v>795.01200370000004</v>
          </cell>
          <cell r="BN14">
            <v>51.773514949999999</v>
          </cell>
          <cell r="BO14">
            <v>51.773514949999999</v>
          </cell>
          <cell r="BP14">
            <v>52.443784020000002</v>
          </cell>
          <cell r="BQ14">
            <v>56.908593639999999</v>
          </cell>
          <cell r="BR14">
            <v>57.194404589999998</v>
          </cell>
          <cell r="BS14">
            <v>91.242472939999999</v>
          </cell>
          <cell r="BT14">
            <v>121.50776380000001</v>
          </cell>
          <cell r="BU14">
            <v>140.59323509999999</v>
          </cell>
          <cell r="BV14">
            <v>52.260223889999999</v>
          </cell>
          <cell r="BW14">
            <v>61.261138500000001</v>
          </cell>
          <cell r="BX14">
            <v>62.456998069999997</v>
          </cell>
          <cell r="BY14">
            <v>62.456998069999997</v>
          </cell>
          <cell r="BZ14">
            <v>60.852383099999997</v>
          </cell>
          <cell r="CA14">
            <v>116.9390008</v>
          </cell>
          <cell r="CB14">
            <v>186.74979239999999</v>
          </cell>
          <cell r="CC14">
            <v>16.70775342</v>
          </cell>
          <cell r="CD14">
            <v>26.07358146</v>
          </cell>
          <cell r="CE14">
            <v>54.124287850000002</v>
          </cell>
          <cell r="CF14">
            <v>229.72875540000001</v>
          </cell>
          <cell r="CG14">
            <v>261.29738479999997</v>
          </cell>
          <cell r="CH14">
            <v>913.55099250000001</v>
          </cell>
          <cell r="CI14">
            <v>57.863653489999997</v>
          </cell>
          <cell r="CJ14">
            <v>75.424472629999997</v>
          </cell>
          <cell r="CK14">
            <v>88.219945179999996</v>
          </cell>
          <cell r="CL14">
            <v>78.699053259999999</v>
          </cell>
          <cell r="CM14">
            <v>96.465851229999998</v>
          </cell>
          <cell r="CN14">
            <v>95.237929930000007</v>
          </cell>
          <cell r="CO14">
            <v>96.524135799999996</v>
          </cell>
          <cell r="CP14">
            <v>117.843076</v>
          </cell>
          <cell r="CQ14">
            <v>39.701298600000001</v>
          </cell>
          <cell r="CR14">
            <v>57.848625920000003</v>
          </cell>
          <cell r="CS14">
            <v>101.680874</v>
          </cell>
          <cell r="CT14">
            <v>100.3859765</v>
          </cell>
          <cell r="CU14">
            <v>118.50272560000001</v>
          </cell>
          <cell r="CV14">
            <v>309.7491278</v>
          </cell>
          <cell r="CW14">
            <v>363.89382230000001</v>
          </cell>
          <cell r="CX14">
            <v>57.249163179999996</v>
          </cell>
          <cell r="CY14">
            <v>72.983568500000004</v>
          </cell>
          <cell r="CZ14">
            <v>109.6649038</v>
          </cell>
          <cell r="DA14">
            <v>151.65240220000001</v>
          </cell>
          <cell r="DB14">
            <v>145.9137116</v>
          </cell>
          <cell r="DC14">
            <v>564.95932259999995</v>
          </cell>
          <cell r="DD14">
            <v>8.9234469690000005</v>
          </cell>
          <cell r="DE14">
            <v>29.300370439999998</v>
          </cell>
          <cell r="DF14">
            <v>55.121233029999999</v>
          </cell>
          <cell r="DG14">
            <v>71.144790889999996</v>
          </cell>
          <cell r="DH14">
            <v>87.614360259999998</v>
          </cell>
          <cell r="DI14">
            <v>88.488496780000006</v>
          </cell>
          <cell r="DJ14">
            <v>111.6479461</v>
          </cell>
          <cell r="DK14">
            <v>130.94646589999999</v>
          </cell>
          <cell r="DL14">
            <v>228.0182456</v>
          </cell>
          <cell r="DM14">
            <v>1075.099111</v>
          </cell>
          <cell r="DN14">
            <v>38.100951129999999</v>
          </cell>
          <cell r="DO14">
            <v>80.817460069999996</v>
          </cell>
          <cell r="DP14">
            <v>352.9270641</v>
          </cell>
          <cell r="DQ14">
            <v>296.3261</v>
          </cell>
          <cell r="DR14">
            <v>38.650894319999999</v>
          </cell>
          <cell r="DS14">
            <v>162.4560749</v>
          </cell>
          <cell r="DT14">
            <v>212.78529929999999</v>
          </cell>
          <cell r="DU14">
            <v>217.70514030000001</v>
          </cell>
          <cell r="DV14">
            <v>881.38204840000003</v>
          </cell>
          <cell r="DW14">
            <v>34.062421430000001</v>
          </cell>
          <cell r="DX14">
            <v>54.85622249</v>
          </cell>
          <cell r="DY14">
            <v>55.837909109999998</v>
          </cell>
          <cell r="DZ14">
            <v>56.709172270000003</v>
          </cell>
          <cell r="EA14">
            <v>69.063332040000006</v>
          </cell>
          <cell r="EB14">
            <v>97.740046309999997</v>
          </cell>
          <cell r="EC14">
            <v>103.5853762</v>
          </cell>
          <cell r="ED14">
            <v>137.9737164</v>
          </cell>
          <cell r="EE14">
            <v>11.513944540000001</v>
          </cell>
          <cell r="EF14">
            <v>22.028421420000001</v>
          </cell>
          <cell r="EG14">
            <v>108.165571</v>
          </cell>
          <cell r="EH14">
            <v>133.63859429999999</v>
          </cell>
          <cell r="EI14">
            <v>184.27762720000001</v>
          </cell>
          <cell r="EJ14">
            <v>239.63691850000001</v>
          </cell>
          <cell r="EK14">
            <v>309.26352889999998</v>
          </cell>
          <cell r="EL14">
            <v>367.39298880000001</v>
          </cell>
          <cell r="EM14">
            <v>1854.7576260000001</v>
          </cell>
          <cell r="EN14">
            <v>91.105847449999999</v>
          </cell>
          <cell r="EO14">
            <v>138.76568560000001</v>
          </cell>
          <cell r="EP14">
            <v>176.15546789999999</v>
          </cell>
          <cell r="EQ14">
            <v>211.08918370000001</v>
          </cell>
          <cell r="ER14">
            <v>293.7579088</v>
          </cell>
          <cell r="ES14">
            <v>888.56617989999995</v>
          </cell>
          <cell r="ET14">
            <v>1075.116824</v>
          </cell>
          <cell r="EU14">
            <v>55.149299589999998</v>
          </cell>
          <cell r="EV14">
            <v>325.83508840000002</v>
          </cell>
          <cell r="EW14">
            <v>917.81509059999996</v>
          </cell>
          <cell r="EX14">
            <v>56.623370700000002</v>
          </cell>
          <cell r="EY14">
            <v>64.983604439999993</v>
          </cell>
          <cell r="EZ14">
            <v>69.79768962</v>
          </cell>
          <cell r="FA14">
            <v>80.894567289999998</v>
          </cell>
          <cell r="FB14">
            <v>92.532552629999998</v>
          </cell>
          <cell r="FC14">
            <v>144.781014</v>
          </cell>
          <cell r="FD14">
            <v>192.98934550000001</v>
          </cell>
          <cell r="FE14">
            <v>275.41866950000002</v>
          </cell>
          <cell r="FF14">
            <v>-211.77388809999999</v>
          </cell>
          <cell r="FG14">
            <v>16.860609539999999</v>
          </cell>
        </row>
        <row r="15">
          <cell r="A15">
            <v>2036</v>
          </cell>
          <cell r="B15">
            <v>61.082562490000001</v>
          </cell>
          <cell r="C15">
            <v>90.860605449999994</v>
          </cell>
          <cell r="D15">
            <v>85.691515820000006</v>
          </cell>
          <cell r="E15">
            <v>103.3055408</v>
          </cell>
          <cell r="F15">
            <v>135.54751709999999</v>
          </cell>
          <cell r="G15">
            <v>150.293252</v>
          </cell>
          <cell r="H15">
            <v>230.73549460000001</v>
          </cell>
          <cell r="I15">
            <v>1218.6012490000001</v>
          </cell>
          <cell r="J15">
            <v>29.053485869999999</v>
          </cell>
          <cell r="K15">
            <v>32.007201199999997</v>
          </cell>
          <cell r="L15">
            <v>43.818900040000003</v>
          </cell>
          <cell r="M15">
            <v>49.114610140000003</v>
          </cell>
          <cell r="N15">
            <v>57.048259620000003</v>
          </cell>
          <cell r="O15">
            <v>114.8441416</v>
          </cell>
          <cell r="P15">
            <v>175.82035300000001</v>
          </cell>
          <cell r="Q15">
            <v>198.4722783</v>
          </cell>
          <cell r="R15">
            <v>489.49316879999998</v>
          </cell>
          <cell r="S15">
            <v>119.998531</v>
          </cell>
          <cell r="T15">
            <v>332.50867269999998</v>
          </cell>
          <cell r="U15">
            <v>49.33620706</v>
          </cell>
          <cell r="V15">
            <v>60.098474029999998</v>
          </cell>
          <cell r="W15">
            <v>90.751638549999996</v>
          </cell>
          <cell r="X15">
            <v>149.9200549</v>
          </cell>
          <cell r="Y15">
            <v>164.90205180000001</v>
          </cell>
          <cell r="Z15">
            <v>615.12353510000003</v>
          </cell>
          <cell r="AA15">
            <v>13.46638879</v>
          </cell>
          <cell r="AB15">
            <v>22.53856034</v>
          </cell>
          <cell r="AC15">
            <v>97.432391469999999</v>
          </cell>
          <cell r="AD15">
            <v>143.3859751</v>
          </cell>
          <cell r="AE15">
            <v>179.0214186</v>
          </cell>
          <cell r="AF15">
            <v>232.65049010000001</v>
          </cell>
          <cell r="AG15">
            <v>342.20777399999997</v>
          </cell>
          <cell r="AH15">
            <v>646.60112600000002</v>
          </cell>
          <cell r="AI15">
            <v>3109.5854770000001</v>
          </cell>
          <cell r="AJ15">
            <v>102.4061964</v>
          </cell>
          <cell r="AK15">
            <v>178.88992949999999</v>
          </cell>
          <cell r="AL15">
            <v>233.2748713</v>
          </cell>
          <cell r="AM15">
            <v>331.6125538</v>
          </cell>
          <cell r="AN15">
            <v>1020.88737</v>
          </cell>
          <cell r="AO15">
            <v>1442.4074270000001</v>
          </cell>
          <cell r="AP15">
            <v>122.6928398</v>
          </cell>
          <cell r="AQ15">
            <v>281.05513539999998</v>
          </cell>
          <cell r="AR15">
            <v>59.155938980000002</v>
          </cell>
          <cell r="AS15">
            <v>1250.33223</v>
          </cell>
          <cell r="AT15">
            <v>63.013781979999997</v>
          </cell>
          <cell r="AU15">
            <v>65.890660280000006</v>
          </cell>
          <cell r="AV15">
            <v>70.437260330000001</v>
          </cell>
          <cell r="AW15">
            <v>81.125455340000002</v>
          </cell>
          <cell r="AX15">
            <v>103.43366330000001</v>
          </cell>
          <cell r="AY15">
            <v>167.4006967</v>
          </cell>
          <cell r="AZ15">
            <v>207.23596069999999</v>
          </cell>
          <cell r="BA15">
            <v>665.34093529999996</v>
          </cell>
          <cell r="BB15">
            <v>-850.13664259999996</v>
          </cell>
          <cell r="BC15">
            <v>-57.304050740000001</v>
          </cell>
          <cell r="BD15">
            <v>65.189547300000001</v>
          </cell>
          <cell r="BE15">
            <v>58.654952119999997</v>
          </cell>
          <cell r="BF15">
            <v>60.78040549</v>
          </cell>
          <cell r="BG15">
            <v>162.4983311</v>
          </cell>
          <cell r="BH15">
            <v>203.54712789999999</v>
          </cell>
          <cell r="BI15">
            <v>324.39993340000001</v>
          </cell>
          <cell r="BJ15">
            <v>952.39435579999997</v>
          </cell>
          <cell r="BK15">
            <v>48.683066879999998</v>
          </cell>
          <cell r="BL15">
            <v>188.7021546</v>
          </cell>
          <cell r="BM15">
            <v>798.97897279999995</v>
          </cell>
          <cell r="BN15">
            <v>48.683066879999998</v>
          </cell>
          <cell r="BO15">
            <v>48.683066879999998</v>
          </cell>
          <cell r="BP15">
            <v>49.353335950000002</v>
          </cell>
          <cell r="BQ15">
            <v>54.160068959999997</v>
          </cell>
          <cell r="BR15">
            <v>55.498488420000001</v>
          </cell>
          <cell r="BS15">
            <v>87.761291999999997</v>
          </cell>
          <cell r="BT15">
            <v>118.32509020000001</v>
          </cell>
          <cell r="BU15">
            <v>138.9996979</v>
          </cell>
          <cell r="BV15">
            <v>51.712649669999998</v>
          </cell>
          <cell r="BW15">
            <v>60.824151899999997</v>
          </cell>
          <cell r="BX15">
            <v>61.221951590000003</v>
          </cell>
          <cell r="BY15">
            <v>61.221951590000003</v>
          </cell>
          <cell r="BZ15">
            <v>60.130007710000001</v>
          </cell>
          <cell r="CA15">
            <v>116.2376233</v>
          </cell>
          <cell r="CB15">
            <v>186.19044070000001</v>
          </cell>
          <cell r="CC15">
            <v>16.60121848</v>
          </cell>
          <cell r="CD15">
            <v>23.73991367</v>
          </cell>
          <cell r="CE15">
            <v>53.92308482</v>
          </cell>
          <cell r="CF15">
            <v>232.05873629999999</v>
          </cell>
          <cell r="CG15">
            <v>261.35944510000002</v>
          </cell>
          <cell r="CH15">
            <v>902.34709339999995</v>
          </cell>
          <cell r="CI15">
            <v>57.218706990000001</v>
          </cell>
          <cell r="CJ15">
            <v>75.761363270000004</v>
          </cell>
          <cell r="CK15">
            <v>88.505224600000005</v>
          </cell>
          <cell r="CL15">
            <v>78.965624790000007</v>
          </cell>
          <cell r="CM15">
            <v>96.740125059999997</v>
          </cell>
          <cell r="CN15">
            <v>95.338437830000004</v>
          </cell>
          <cell r="CO15">
            <v>97.238317409999993</v>
          </cell>
          <cell r="CP15">
            <v>118.61838760000001</v>
          </cell>
          <cell r="CQ15">
            <v>34.931767909999998</v>
          </cell>
          <cell r="CR15">
            <v>55.39147818</v>
          </cell>
          <cell r="CS15">
            <v>99.956633010000004</v>
          </cell>
          <cell r="CT15">
            <v>98.289143850000002</v>
          </cell>
          <cell r="CU15">
            <v>116.36800220000001</v>
          </cell>
          <cell r="CV15">
            <v>302.02880770000002</v>
          </cell>
          <cell r="CW15">
            <v>364.63919120000003</v>
          </cell>
          <cell r="CX15">
            <v>56.778972930000002</v>
          </cell>
          <cell r="CY15">
            <v>73.156745619999995</v>
          </cell>
          <cell r="CZ15">
            <v>109.34933890000001</v>
          </cell>
          <cell r="DA15">
            <v>151.48904440000001</v>
          </cell>
          <cell r="DB15">
            <v>145.1369966</v>
          </cell>
          <cell r="DC15">
            <v>548.39930979999997</v>
          </cell>
          <cell r="DD15">
            <v>8.6886568349999997</v>
          </cell>
          <cell r="DE15">
            <v>27.49936782</v>
          </cell>
          <cell r="DF15">
            <v>55.056518879999999</v>
          </cell>
          <cell r="DG15">
            <v>71.210397479999997</v>
          </cell>
          <cell r="DH15">
            <v>88.246158989999998</v>
          </cell>
          <cell r="DI15">
            <v>88.767070279999999</v>
          </cell>
          <cell r="DJ15">
            <v>112.8429478</v>
          </cell>
          <cell r="DK15">
            <v>131.0579994</v>
          </cell>
          <cell r="DL15">
            <v>228.97513040000001</v>
          </cell>
          <cell r="DM15">
            <v>1072.8183919999999</v>
          </cell>
          <cell r="DN15">
            <v>36.958337319999998</v>
          </cell>
          <cell r="DO15">
            <v>80.30454177</v>
          </cell>
          <cell r="DP15">
            <v>344.99760029999999</v>
          </cell>
          <cell r="DQ15">
            <v>304.4648085</v>
          </cell>
          <cell r="DR15">
            <v>38.63682609</v>
          </cell>
          <cell r="DS15">
            <v>162.1143016</v>
          </cell>
          <cell r="DT15">
            <v>212.45271270000001</v>
          </cell>
          <cell r="DU15">
            <v>217.67617190000001</v>
          </cell>
          <cell r="DV15">
            <v>879.87715560000004</v>
          </cell>
          <cell r="DW15">
            <v>33.922415970000003</v>
          </cell>
          <cell r="DX15">
            <v>54.894433100000001</v>
          </cell>
          <cell r="DY15">
            <v>56.347231389999997</v>
          </cell>
          <cell r="DZ15">
            <v>56.747246939999997</v>
          </cell>
          <cell r="EA15">
            <v>69.296805800000001</v>
          </cell>
          <cell r="EB15">
            <v>97.540920240000005</v>
          </cell>
          <cell r="EC15">
            <v>103.5767894</v>
          </cell>
          <cell r="ED15">
            <v>138.2991102</v>
          </cell>
          <cell r="EE15">
            <v>11.13587562</v>
          </cell>
          <cell r="EF15">
            <v>21.90487916</v>
          </cell>
          <cell r="EG15">
            <v>108.50054950000001</v>
          </cell>
          <cell r="EH15">
            <v>134.36732359999999</v>
          </cell>
          <cell r="EI15">
            <v>183.43174450000001</v>
          </cell>
          <cell r="EJ15">
            <v>237.6125337</v>
          </cell>
          <cell r="EK15">
            <v>306.92943120000001</v>
          </cell>
          <cell r="EL15">
            <v>366.33380990000001</v>
          </cell>
          <cell r="EM15">
            <v>1830.453595</v>
          </cell>
          <cell r="EN15">
            <v>88.230549150000002</v>
          </cell>
          <cell r="EO15">
            <v>136.47036919999999</v>
          </cell>
          <cell r="EP15">
            <v>175.04492870000001</v>
          </cell>
          <cell r="EQ15">
            <v>210.2110945</v>
          </cell>
          <cell r="ER15">
            <v>293.23702250000002</v>
          </cell>
          <cell r="ES15">
            <v>875.78745049999998</v>
          </cell>
          <cell r="ET15">
            <v>1072.442041</v>
          </cell>
          <cell r="EU15">
            <v>54.703886500000003</v>
          </cell>
          <cell r="EV15">
            <v>325.07092399999999</v>
          </cell>
          <cell r="EW15">
            <v>917.63363200000003</v>
          </cell>
          <cell r="EX15">
            <v>55.402727939999998</v>
          </cell>
          <cell r="EY15">
            <v>63.836002389999997</v>
          </cell>
          <cell r="EZ15">
            <v>68.614986720000005</v>
          </cell>
          <cell r="FA15">
            <v>80.896630759999994</v>
          </cell>
          <cell r="FB15">
            <v>92.56597936</v>
          </cell>
          <cell r="FC15">
            <v>143.69502890000001</v>
          </cell>
          <cell r="FD15">
            <v>193.08736469999999</v>
          </cell>
          <cell r="FE15">
            <v>275.36262249999999</v>
          </cell>
          <cell r="FF15">
            <v>-200.4851492</v>
          </cell>
          <cell r="FG15">
            <v>16.33182935</v>
          </cell>
        </row>
        <row r="16">
          <cell r="A16">
            <v>2037</v>
          </cell>
          <cell r="B16">
            <v>61.828398210000003</v>
          </cell>
          <cell r="C16">
            <v>92.506114269999998</v>
          </cell>
          <cell r="D16">
            <v>87.472672230000001</v>
          </cell>
          <cell r="E16">
            <v>104.6198401</v>
          </cell>
          <cell r="F16">
            <v>136.65099050000001</v>
          </cell>
          <cell r="G16">
            <v>151.42229019999999</v>
          </cell>
          <cell r="H16">
            <v>231.5548058</v>
          </cell>
          <cell r="I16">
            <v>1227.9340400000001</v>
          </cell>
          <cell r="J16">
            <v>30.878768359999999</v>
          </cell>
          <cell r="K16">
            <v>33.847980839999998</v>
          </cell>
          <cell r="L16">
            <v>45.084348480000003</v>
          </cell>
          <cell r="M16">
            <v>50.313625330000001</v>
          </cell>
          <cell r="N16">
            <v>58.244278379999997</v>
          </cell>
          <cell r="O16">
            <v>119.0297585</v>
          </cell>
          <cell r="P16">
            <v>176.92116530000001</v>
          </cell>
          <cell r="Q16">
            <v>199.91222239999999</v>
          </cell>
          <cell r="R16">
            <v>492.15350439999997</v>
          </cell>
          <cell r="S16">
            <v>120.2270772</v>
          </cell>
          <cell r="T16">
            <v>330.56523559999999</v>
          </cell>
          <cell r="U16">
            <v>49.787097250000002</v>
          </cell>
          <cell r="V16">
            <v>60.25309824</v>
          </cell>
          <cell r="W16">
            <v>90.800227289999995</v>
          </cell>
          <cell r="X16">
            <v>149.8032915</v>
          </cell>
          <cell r="Y16">
            <v>164.89508280000001</v>
          </cell>
          <cell r="Z16">
            <v>607.46027879999997</v>
          </cell>
          <cell r="AA16">
            <v>13.78122613</v>
          </cell>
          <cell r="AB16">
            <v>23.581951879999998</v>
          </cell>
          <cell r="AC16">
            <v>97.857984279999997</v>
          </cell>
          <cell r="AD16">
            <v>144.21357190000001</v>
          </cell>
          <cell r="AE16">
            <v>180.5821254</v>
          </cell>
          <cell r="AF16">
            <v>233.67491440000001</v>
          </cell>
          <cell r="AG16">
            <v>345.51642850000002</v>
          </cell>
          <cell r="AH16">
            <v>644.33135240000001</v>
          </cell>
          <cell r="AI16">
            <v>3061.433399</v>
          </cell>
          <cell r="AJ16">
            <v>102.5674722</v>
          </cell>
          <cell r="AK16">
            <v>179.9525233</v>
          </cell>
          <cell r="AL16">
            <v>235.6477467</v>
          </cell>
          <cell r="AM16">
            <v>333.2932563</v>
          </cell>
          <cell r="AN16">
            <v>1008.023738</v>
          </cell>
          <cell r="AO16">
            <v>1442.4074270000001</v>
          </cell>
          <cell r="AP16">
            <v>122.5921367</v>
          </cell>
          <cell r="AQ16">
            <v>288.72405520000001</v>
          </cell>
          <cell r="AR16">
            <v>59.36111442</v>
          </cell>
          <cell r="AS16">
            <v>1249.914808</v>
          </cell>
          <cell r="AT16">
            <v>63.212668030000003</v>
          </cell>
          <cell r="AU16">
            <v>66.112073379999998</v>
          </cell>
          <cell r="AV16">
            <v>70.633827339999996</v>
          </cell>
          <cell r="AW16">
            <v>81.399301399999999</v>
          </cell>
          <cell r="AX16">
            <v>103.7232241</v>
          </cell>
          <cell r="AY16">
            <v>166.81160750000001</v>
          </cell>
          <cell r="AZ16">
            <v>206.48933270000001</v>
          </cell>
          <cell r="BA16">
            <v>681.66264630000001</v>
          </cell>
          <cell r="BB16">
            <v>-819.50406710000004</v>
          </cell>
          <cell r="BC16">
            <v>-62.759052390000001</v>
          </cell>
          <cell r="BD16">
            <v>65.222016879999998</v>
          </cell>
          <cell r="BE16">
            <v>58.855842420000002</v>
          </cell>
          <cell r="BF16">
            <v>60.982010070000001</v>
          </cell>
          <cell r="BG16">
            <v>162.97550129999999</v>
          </cell>
          <cell r="BH16">
            <v>204.1696039</v>
          </cell>
          <cell r="BI16">
            <v>331.70061329999999</v>
          </cell>
          <cell r="BJ16">
            <v>958.38429629999996</v>
          </cell>
          <cell r="BK16">
            <v>49.348351209999997</v>
          </cell>
          <cell r="BL16">
            <v>189.30917239999999</v>
          </cell>
          <cell r="BM16">
            <v>807.63539470000001</v>
          </cell>
          <cell r="BN16">
            <v>49.348351209999997</v>
          </cell>
          <cell r="BO16">
            <v>49.348351209999997</v>
          </cell>
          <cell r="BP16">
            <v>50.01862027</v>
          </cell>
          <cell r="BQ16">
            <v>54.809603629999998</v>
          </cell>
          <cell r="BR16">
            <v>55.99908052</v>
          </cell>
          <cell r="BS16">
            <v>88.643091530000007</v>
          </cell>
          <cell r="BT16">
            <v>118.9945747</v>
          </cell>
          <cell r="BU16">
            <v>139.48663719999999</v>
          </cell>
          <cell r="BV16">
            <v>51.483418800000003</v>
          </cell>
          <cell r="BW16">
            <v>60.431309120000002</v>
          </cell>
          <cell r="BX16">
            <v>61.109959449999998</v>
          </cell>
          <cell r="BY16">
            <v>61.109959449999998</v>
          </cell>
          <cell r="BZ16">
            <v>59.88844752</v>
          </cell>
          <cell r="CA16">
            <v>116.0549532</v>
          </cell>
          <cell r="CB16">
            <v>186.19649190000001</v>
          </cell>
          <cell r="CC16">
            <v>16.208150939999999</v>
          </cell>
          <cell r="CD16">
            <v>24.090735280000001</v>
          </cell>
          <cell r="CE16">
            <v>54.503998180000004</v>
          </cell>
          <cell r="CF16">
            <v>234.77699770000001</v>
          </cell>
          <cell r="CG16">
            <v>262.3905446</v>
          </cell>
          <cell r="CH16">
            <v>896.63622469999996</v>
          </cell>
          <cell r="CI16">
            <v>58.29803484</v>
          </cell>
          <cell r="CJ16">
            <v>76.531744880000005</v>
          </cell>
          <cell r="CK16">
            <v>88.780370399999995</v>
          </cell>
          <cell r="CL16">
            <v>80.342576910000005</v>
          </cell>
          <cell r="CM16">
            <v>97.560698029999998</v>
          </cell>
          <cell r="CN16">
            <v>96.222996309999999</v>
          </cell>
          <cell r="CO16">
            <v>99.440646099999995</v>
          </cell>
          <cell r="CP16">
            <v>120.8630325</v>
          </cell>
          <cell r="CQ16">
            <v>38.467031429999999</v>
          </cell>
          <cell r="CR16">
            <v>57.262154180000003</v>
          </cell>
          <cell r="CS16">
            <v>102.806286</v>
          </cell>
          <cell r="CT16">
            <v>100.6238388</v>
          </cell>
          <cell r="CU16">
            <v>118.6941716</v>
          </cell>
          <cell r="CV16">
            <v>298.6475729</v>
          </cell>
          <cell r="CW16">
            <v>364.7667993</v>
          </cell>
          <cell r="CX16">
            <v>56.994641819999998</v>
          </cell>
          <cell r="CY16">
            <v>73.418342780000003</v>
          </cell>
          <cell r="CZ16">
            <v>109.2899749</v>
          </cell>
          <cell r="DA16">
            <v>151.87161399999999</v>
          </cell>
          <cell r="DB16">
            <v>145.798731</v>
          </cell>
          <cell r="DC16">
            <v>535.07407369999999</v>
          </cell>
          <cell r="DD16">
            <v>8.9988007920000008</v>
          </cell>
          <cell r="DE16">
            <v>28.484450160000002</v>
          </cell>
          <cell r="DF16">
            <v>55.11786189</v>
          </cell>
          <cell r="DG16">
            <v>71.45576149</v>
          </cell>
          <cell r="DH16">
            <v>89.029958390000004</v>
          </cell>
          <cell r="DI16">
            <v>89.379952680000002</v>
          </cell>
          <cell r="DJ16">
            <v>114.31466020000001</v>
          </cell>
          <cell r="DK16">
            <v>131.65689420000001</v>
          </cell>
          <cell r="DL16">
            <v>230.2917502</v>
          </cell>
          <cell r="DM16">
            <v>1072.725027</v>
          </cell>
          <cell r="DN16">
            <v>36.988892470000003</v>
          </cell>
          <cell r="DO16">
            <v>80.814050750000007</v>
          </cell>
          <cell r="DP16">
            <v>338.48386240000002</v>
          </cell>
          <cell r="DQ16">
            <v>310.46499569999997</v>
          </cell>
          <cell r="DR16">
            <v>38.631683780000003</v>
          </cell>
          <cell r="DS16">
            <v>162.0326699</v>
          </cell>
          <cell r="DT16">
            <v>212.213626</v>
          </cell>
          <cell r="DU16">
            <v>217.67898339999999</v>
          </cell>
          <cell r="DV16">
            <v>877.89345739999999</v>
          </cell>
          <cell r="DW16">
            <v>33.84840337</v>
          </cell>
          <cell r="DX16">
            <v>54.99638152</v>
          </cell>
          <cell r="DY16">
            <v>56.850982399999999</v>
          </cell>
          <cell r="DZ16">
            <v>56.927208229999998</v>
          </cell>
          <cell r="EA16">
            <v>69.581036150000003</v>
          </cell>
          <cell r="EB16">
            <v>97.552273810000003</v>
          </cell>
          <cell r="EC16">
            <v>103.6063082</v>
          </cell>
          <cell r="ED16">
            <v>138.71605199999999</v>
          </cell>
          <cell r="EE16">
            <v>10.9659408</v>
          </cell>
          <cell r="EF16">
            <v>22.127934509999999</v>
          </cell>
          <cell r="EG16">
            <v>108.3135181</v>
          </cell>
          <cell r="EH16">
            <v>136.05235920000001</v>
          </cell>
          <cell r="EI16">
            <v>183.87728860000001</v>
          </cell>
          <cell r="EJ16">
            <v>237.06329640000001</v>
          </cell>
          <cell r="EK16">
            <v>305.91474849999997</v>
          </cell>
          <cell r="EL16">
            <v>367.19081890000001</v>
          </cell>
          <cell r="EM16">
            <v>1814.3569689999999</v>
          </cell>
          <cell r="EN16">
            <v>89.155851290000001</v>
          </cell>
          <cell r="EO16">
            <v>137.79746019999999</v>
          </cell>
          <cell r="EP16">
            <v>177.4405295</v>
          </cell>
          <cell r="EQ16">
            <v>212.68553309999999</v>
          </cell>
          <cell r="ER16">
            <v>295.12730440000001</v>
          </cell>
          <cell r="ES16">
            <v>868.14996140000005</v>
          </cell>
          <cell r="ET16">
            <v>1067.380306</v>
          </cell>
          <cell r="EU16">
            <v>54.525729499999997</v>
          </cell>
          <cell r="EV16">
            <v>325.35155120000002</v>
          </cell>
          <cell r="EW16">
            <v>919.00060429999996</v>
          </cell>
          <cell r="EX16">
            <v>55.316588729999999</v>
          </cell>
          <cell r="EY16">
            <v>63.754382880000001</v>
          </cell>
          <cell r="EZ16">
            <v>68.501353809999998</v>
          </cell>
          <cell r="FA16">
            <v>80.522296429999997</v>
          </cell>
          <cell r="FB16">
            <v>92.133639740000007</v>
          </cell>
          <cell r="FC16">
            <v>143.01639460000001</v>
          </cell>
          <cell r="FD16">
            <v>192.62041970000001</v>
          </cell>
          <cell r="FE16">
            <v>274.9502478</v>
          </cell>
          <cell r="FF16">
            <v>-191.9751804</v>
          </cell>
          <cell r="FG16">
            <v>17.27963978</v>
          </cell>
        </row>
        <row r="17">
          <cell r="A17">
            <v>2038</v>
          </cell>
          <cell r="B17">
            <v>61.882448240000002</v>
          </cell>
          <cell r="C17">
            <v>93.723929200000001</v>
          </cell>
          <cell r="D17">
            <v>88.22684778</v>
          </cell>
          <cell r="E17">
            <v>104.69820660000001</v>
          </cell>
          <cell r="F17">
            <v>136.63529510000001</v>
          </cell>
          <cell r="G17">
            <v>151.4193588</v>
          </cell>
          <cell r="H17">
            <v>231.461105</v>
          </cell>
          <cell r="I17">
            <v>1234.5802309999999</v>
          </cell>
          <cell r="J17">
            <v>29.944988439999999</v>
          </cell>
          <cell r="K17">
            <v>33.057038140000003</v>
          </cell>
          <cell r="L17">
            <v>44.386883990000001</v>
          </cell>
          <cell r="M17">
            <v>49.631559899999999</v>
          </cell>
          <cell r="N17">
            <v>57.287024379999998</v>
          </cell>
          <cell r="O17">
            <v>120.99467780000001</v>
          </cell>
          <cell r="P17">
            <v>175.61330580000001</v>
          </cell>
          <cell r="Q17">
            <v>199.0631774</v>
          </cell>
          <cell r="R17">
            <v>492.7634855</v>
          </cell>
          <cell r="S17">
            <v>120.4722732</v>
          </cell>
          <cell r="T17">
            <v>329.39428830000003</v>
          </cell>
          <cell r="U17">
            <v>50.163930880000002</v>
          </cell>
          <cell r="V17">
            <v>60.134937960000002</v>
          </cell>
          <cell r="W17">
            <v>90.750804500000001</v>
          </cell>
          <cell r="X17">
            <v>149.55176510000001</v>
          </cell>
          <cell r="Y17">
            <v>164.56514100000001</v>
          </cell>
          <cell r="Z17">
            <v>601.6314926</v>
          </cell>
          <cell r="AA17">
            <v>13.97896239</v>
          </cell>
          <cell r="AB17">
            <v>23.408360250000001</v>
          </cell>
          <cell r="AC17">
            <v>98.129291240000001</v>
          </cell>
          <cell r="AD17">
            <v>144.843683</v>
          </cell>
          <cell r="AE17">
            <v>181.6594278</v>
          </cell>
          <cell r="AF17">
            <v>234.6272505</v>
          </cell>
          <cell r="AG17">
            <v>348.05067029999998</v>
          </cell>
          <cell r="AH17">
            <v>640.25283509999997</v>
          </cell>
          <cell r="AI17">
            <v>3021.5425810000002</v>
          </cell>
          <cell r="AJ17">
            <v>102.1365215</v>
          </cell>
          <cell r="AK17">
            <v>180.28159690000001</v>
          </cell>
          <cell r="AL17">
            <v>237.41659060000001</v>
          </cell>
          <cell r="AM17">
            <v>334.36511400000001</v>
          </cell>
          <cell r="AN17">
            <v>996.27010889999997</v>
          </cell>
          <cell r="AO17">
            <v>1442.4074270000001</v>
          </cell>
          <cell r="AP17">
            <v>122.5322714</v>
          </cell>
          <cell r="AQ17">
            <v>294.57637849999998</v>
          </cell>
          <cell r="AR17">
            <v>59.411427529999997</v>
          </cell>
          <cell r="AS17">
            <v>1250.3816879999999</v>
          </cell>
          <cell r="AT17">
            <v>63.249087080000002</v>
          </cell>
          <cell r="AU17">
            <v>66.171772379999993</v>
          </cell>
          <cell r="AV17">
            <v>70.670208149999993</v>
          </cell>
          <cell r="AW17">
            <v>81.537195120000007</v>
          </cell>
          <cell r="AX17">
            <v>103.9382422</v>
          </cell>
          <cell r="AY17">
            <v>166.09561740000001</v>
          </cell>
          <cell r="AZ17">
            <v>205.6573425</v>
          </cell>
          <cell r="BA17">
            <v>696.3677447</v>
          </cell>
          <cell r="BB17">
            <v>-791.824704</v>
          </cell>
          <cell r="BC17">
            <v>-67.295387509999998</v>
          </cell>
          <cell r="BD17">
            <v>64.930902219999993</v>
          </cell>
          <cell r="BE17">
            <v>58.136877060000003</v>
          </cell>
          <cell r="BF17">
            <v>60.316952350000001</v>
          </cell>
          <cell r="BG17">
            <v>164.70930770000001</v>
          </cell>
          <cell r="BH17">
            <v>205.47244190000001</v>
          </cell>
          <cell r="BI17">
            <v>339.42440379999999</v>
          </cell>
          <cell r="BJ17">
            <v>964.57537200000002</v>
          </cell>
          <cell r="BK17">
            <v>48.217539119999998</v>
          </cell>
          <cell r="BL17">
            <v>188.35437110000001</v>
          </cell>
          <cell r="BM17">
            <v>813.75281240000004</v>
          </cell>
          <cell r="BN17">
            <v>48.217539119999998</v>
          </cell>
          <cell r="BO17">
            <v>48.217539119999998</v>
          </cell>
          <cell r="BP17">
            <v>48.887808190000001</v>
          </cell>
          <cell r="BQ17">
            <v>53.712396220000002</v>
          </cell>
          <cell r="BR17">
            <v>54.913637860000001</v>
          </cell>
          <cell r="BS17">
            <v>87.496740650000007</v>
          </cell>
          <cell r="BT17">
            <v>117.7856282</v>
          </cell>
          <cell r="BU17">
            <v>138.41645059999999</v>
          </cell>
          <cell r="BV17">
            <v>51.903810059999998</v>
          </cell>
          <cell r="BW17">
            <v>60.797578790000003</v>
          </cell>
          <cell r="BX17">
            <v>61.47681043</v>
          </cell>
          <cell r="BY17">
            <v>61.47681043</v>
          </cell>
          <cell r="BZ17">
            <v>60.253435680000003</v>
          </cell>
          <cell r="CA17">
            <v>116.4711752</v>
          </cell>
          <cell r="CB17">
            <v>186.65213019999999</v>
          </cell>
          <cell r="CC17">
            <v>16.62609587</v>
          </cell>
          <cell r="CD17">
            <v>23.470783010000002</v>
          </cell>
          <cell r="CE17">
            <v>54.32173495</v>
          </cell>
          <cell r="CF17">
            <v>235.8800162</v>
          </cell>
          <cell r="CG17">
            <v>262.07004690000002</v>
          </cell>
          <cell r="CH17">
            <v>891.25171439999997</v>
          </cell>
          <cell r="CI17">
            <v>58.010386869999998</v>
          </cell>
          <cell r="CJ17">
            <v>76.758535420000001</v>
          </cell>
          <cell r="CK17">
            <v>89.07135341</v>
          </cell>
          <cell r="CL17">
            <v>80.848866110000003</v>
          </cell>
          <cell r="CM17">
            <v>97.844696560000003</v>
          </cell>
          <cell r="CN17">
            <v>96.585867609999994</v>
          </cell>
          <cell r="CO17">
            <v>100.41046129999999</v>
          </cell>
          <cell r="CP17">
            <v>121.6392883</v>
          </cell>
          <cell r="CQ17">
            <v>36.62647466</v>
          </cell>
          <cell r="CR17">
            <v>56.059310539999998</v>
          </cell>
          <cell r="CS17">
            <v>102.111998</v>
          </cell>
          <cell r="CT17">
            <v>99.625567329999996</v>
          </cell>
          <cell r="CU17">
            <v>117.6975678</v>
          </cell>
          <cell r="CV17">
            <v>292.12047840000002</v>
          </cell>
          <cell r="CW17">
            <v>364.32659489999998</v>
          </cell>
          <cell r="CX17">
            <v>56.961901849999997</v>
          </cell>
          <cell r="CY17">
            <v>73.619921419999997</v>
          </cell>
          <cell r="CZ17">
            <v>109.0460142</v>
          </cell>
          <cell r="DA17">
            <v>152.0100147</v>
          </cell>
          <cell r="DB17">
            <v>145.9041881</v>
          </cell>
          <cell r="DC17">
            <v>525.20315010000002</v>
          </cell>
          <cell r="DD17">
            <v>9.2485943129999999</v>
          </cell>
          <cell r="DE17">
            <v>27.024341799999998</v>
          </cell>
          <cell r="DF17">
            <v>55.05005688</v>
          </cell>
          <cell r="DG17">
            <v>71.62279479</v>
          </cell>
          <cell r="DH17">
            <v>89.686794359999993</v>
          </cell>
          <cell r="DI17">
            <v>89.850211849999994</v>
          </cell>
          <cell r="DJ17">
            <v>115.5017373</v>
          </cell>
          <cell r="DK17">
            <v>131.9754926</v>
          </cell>
          <cell r="DL17">
            <v>231.462479</v>
          </cell>
          <cell r="DM17">
            <v>1073.136352</v>
          </cell>
          <cell r="DN17">
            <v>36.586003640000001</v>
          </cell>
          <cell r="DO17">
            <v>80.96658291</v>
          </cell>
          <cell r="DP17">
            <v>331.85977109999999</v>
          </cell>
          <cell r="DQ17">
            <v>314.48627060000001</v>
          </cell>
          <cell r="DR17">
            <v>38.623204870000002</v>
          </cell>
          <cell r="DS17">
            <v>161.933008</v>
          </cell>
          <cell r="DT17">
            <v>211.9838968</v>
          </cell>
          <cell r="DU17">
            <v>217.68100219999999</v>
          </cell>
          <cell r="DV17">
            <v>877.05227420000006</v>
          </cell>
          <cell r="DW17">
            <v>33.76767143</v>
          </cell>
          <cell r="DX17">
            <v>55.077590110000003</v>
          </cell>
          <cell r="DY17">
            <v>57.32511478</v>
          </cell>
          <cell r="DZ17">
            <v>57.100992009999999</v>
          </cell>
          <cell r="EA17">
            <v>69.844899659999996</v>
          </cell>
          <cell r="EB17">
            <v>97.504870150000002</v>
          </cell>
          <cell r="EC17">
            <v>103.63044859999999</v>
          </cell>
          <cell r="ED17">
            <v>139.0614654</v>
          </cell>
          <cell r="EE17">
            <v>10.85045137</v>
          </cell>
          <cell r="EF17">
            <v>22.098281400000001</v>
          </cell>
          <cell r="EG17">
            <v>108.87825580000001</v>
          </cell>
          <cell r="EH17">
            <v>137.93125599999999</v>
          </cell>
          <cell r="EI17">
            <v>184.4425277</v>
          </cell>
          <cell r="EJ17">
            <v>236.67004750000001</v>
          </cell>
          <cell r="EK17">
            <v>305.53795000000002</v>
          </cell>
          <cell r="EL17">
            <v>368.1480229</v>
          </cell>
          <cell r="EM17">
            <v>1802.340103</v>
          </cell>
          <cell r="EN17">
            <v>89.586200149999996</v>
          </cell>
          <cell r="EO17">
            <v>138.62594659999999</v>
          </cell>
          <cell r="EP17">
            <v>179.24827869999999</v>
          </cell>
          <cell r="EQ17">
            <v>214.7242837</v>
          </cell>
          <cell r="ER17">
            <v>297.33546209999997</v>
          </cell>
          <cell r="ES17">
            <v>861.46388709999997</v>
          </cell>
          <cell r="ET17">
            <v>1059.8873129999999</v>
          </cell>
          <cell r="EU17">
            <v>54.932181810000003</v>
          </cell>
          <cell r="EV17">
            <v>325.78158509999997</v>
          </cell>
          <cell r="EW17">
            <v>922.20696889999999</v>
          </cell>
          <cell r="EX17">
            <v>55.703006950000002</v>
          </cell>
          <cell r="EY17">
            <v>64.141217040000001</v>
          </cell>
          <cell r="EZ17">
            <v>68.870637099999996</v>
          </cell>
          <cell r="FA17">
            <v>80.798731270000005</v>
          </cell>
          <cell r="FB17">
            <v>92.355161120000005</v>
          </cell>
          <cell r="FC17">
            <v>142.8548499</v>
          </cell>
          <cell r="FD17">
            <v>192.7521424</v>
          </cell>
          <cell r="FE17">
            <v>275.10503590000002</v>
          </cell>
          <cell r="FF17">
            <v>-184.22974980000001</v>
          </cell>
          <cell r="FG17">
            <v>18.136099810000001</v>
          </cell>
        </row>
        <row r="18">
          <cell r="A18">
            <v>2039</v>
          </cell>
          <cell r="B18">
            <v>62.162612860000003</v>
          </cell>
          <cell r="C18">
            <v>94.93297733</v>
          </cell>
          <cell r="D18">
            <v>89.234770310000002</v>
          </cell>
          <cell r="E18">
            <v>105.0277407</v>
          </cell>
          <cell r="F18">
            <v>136.9767482</v>
          </cell>
          <cell r="G18">
            <v>151.9529527</v>
          </cell>
          <cell r="H18">
            <v>231.64874800000001</v>
          </cell>
          <cell r="I18">
            <v>1239.660359</v>
          </cell>
          <cell r="J18">
            <v>29.839980700000002</v>
          </cell>
          <cell r="K18">
            <v>32.998506659999997</v>
          </cell>
          <cell r="L18">
            <v>44.202150199999998</v>
          </cell>
          <cell r="M18">
            <v>49.435527059999998</v>
          </cell>
          <cell r="N18">
            <v>56.945992519999997</v>
          </cell>
          <cell r="O18">
            <v>123.4840916</v>
          </cell>
          <cell r="P18">
            <v>174.98215189999999</v>
          </cell>
          <cell r="Q18">
            <v>198.85156610000001</v>
          </cell>
          <cell r="R18">
            <v>493.44518649999998</v>
          </cell>
          <cell r="S18">
            <v>120.7378451</v>
          </cell>
          <cell r="T18">
            <v>328.7839161</v>
          </cell>
          <cell r="U18">
            <v>50.52985194</v>
          </cell>
          <cell r="V18">
            <v>60.07316625</v>
          </cell>
          <cell r="W18">
            <v>90.706945860000005</v>
          </cell>
          <cell r="X18">
            <v>149.36318460000001</v>
          </cell>
          <cell r="Y18">
            <v>164.1817087</v>
          </cell>
          <cell r="Z18">
            <v>597.0891014</v>
          </cell>
          <cell r="AA18">
            <v>14.1454211</v>
          </cell>
          <cell r="AB18">
            <v>23.52415298</v>
          </cell>
          <cell r="AC18">
            <v>98.524159429999997</v>
          </cell>
          <cell r="AD18">
            <v>145.66198170000001</v>
          </cell>
          <cell r="AE18">
            <v>182.92933859999999</v>
          </cell>
          <cell r="AF18">
            <v>236.13908369999999</v>
          </cell>
          <cell r="AG18">
            <v>350.60628939999998</v>
          </cell>
          <cell r="AH18">
            <v>637.81320119999998</v>
          </cell>
          <cell r="AI18">
            <v>2990.7880260000002</v>
          </cell>
          <cell r="AJ18">
            <v>102.16793029999999</v>
          </cell>
          <cell r="AK18">
            <v>181.03631619999999</v>
          </cell>
          <cell r="AL18">
            <v>239.34918909999999</v>
          </cell>
          <cell r="AM18">
            <v>335.62532979999997</v>
          </cell>
          <cell r="AN18">
            <v>986.80887419999999</v>
          </cell>
          <cell r="AO18">
            <v>1442.4074270000001</v>
          </cell>
          <cell r="AP18">
            <v>122.2861207</v>
          </cell>
          <cell r="AQ18">
            <v>299.42352360000001</v>
          </cell>
          <cell r="AR18">
            <v>59.444910450000002</v>
          </cell>
          <cell r="AS18">
            <v>1249.601975</v>
          </cell>
          <cell r="AT18">
            <v>63.265980140000003</v>
          </cell>
          <cell r="AU18">
            <v>66.213284119999997</v>
          </cell>
          <cell r="AV18">
            <v>70.687843670000007</v>
          </cell>
          <cell r="AW18">
            <v>81.656002189999995</v>
          </cell>
          <cell r="AX18">
            <v>104.1283009</v>
          </cell>
          <cell r="AY18">
            <v>165.48797759999999</v>
          </cell>
          <cell r="AZ18">
            <v>204.96448820000001</v>
          </cell>
          <cell r="BA18">
            <v>709.88397510000004</v>
          </cell>
          <cell r="BB18">
            <v>-770.21240190000003</v>
          </cell>
          <cell r="BC18">
            <v>-69.836607549999997</v>
          </cell>
          <cell r="BD18">
            <v>64.606632279999999</v>
          </cell>
          <cell r="BE18">
            <v>57.523500919999996</v>
          </cell>
          <cell r="BF18">
            <v>59.75792079</v>
          </cell>
          <cell r="BG18">
            <v>166.10882179999999</v>
          </cell>
          <cell r="BH18">
            <v>206.0106949</v>
          </cell>
          <cell r="BI18">
            <v>345.56535910000002</v>
          </cell>
          <cell r="BJ18">
            <v>971.15520089999995</v>
          </cell>
          <cell r="BK18">
            <v>47.360538069999997</v>
          </cell>
          <cell r="BL18">
            <v>187.72316810000001</v>
          </cell>
          <cell r="BM18">
            <v>819.41965519999997</v>
          </cell>
          <cell r="BN18">
            <v>47.360538069999997</v>
          </cell>
          <cell r="BO18">
            <v>47.360538069999997</v>
          </cell>
          <cell r="BP18">
            <v>48.03080714</v>
          </cell>
          <cell r="BQ18">
            <v>52.896931649999999</v>
          </cell>
          <cell r="BR18">
            <v>54.150315079999999</v>
          </cell>
          <cell r="BS18">
            <v>86.639507080000001</v>
          </cell>
          <cell r="BT18">
            <v>116.8600041</v>
          </cell>
          <cell r="BU18">
            <v>137.66578179999999</v>
          </cell>
          <cell r="BV18">
            <v>51.962071719999997</v>
          </cell>
          <cell r="BW18">
            <v>60.811041969999998</v>
          </cell>
          <cell r="BX18">
            <v>61.464958690000003</v>
          </cell>
          <cell r="BY18">
            <v>61.464958690000003</v>
          </cell>
          <cell r="BZ18">
            <v>60.2418689</v>
          </cell>
          <cell r="CA18">
            <v>116.4999756</v>
          </cell>
          <cell r="CB18">
            <v>186.65038190000001</v>
          </cell>
          <cell r="CC18">
            <v>16.752362699999999</v>
          </cell>
          <cell r="CD18">
            <v>22.928153810000001</v>
          </cell>
          <cell r="CE18">
            <v>54.413004319999999</v>
          </cell>
          <cell r="CF18">
            <v>236.77661570000001</v>
          </cell>
          <cell r="CG18">
            <v>261.98704850000001</v>
          </cell>
          <cell r="CH18">
            <v>886.49280739999995</v>
          </cell>
          <cell r="CI18">
            <v>58.18096954</v>
          </cell>
          <cell r="CJ18">
            <v>77.138469610000001</v>
          </cell>
          <cell r="CK18">
            <v>89.309551580000004</v>
          </cell>
          <cell r="CL18">
            <v>81.601593579999999</v>
          </cell>
          <cell r="CM18">
            <v>98.302706220000005</v>
          </cell>
          <cell r="CN18">
            <v>97.232988820000003</v>
          </cell>
          <cell r="CO18">
            <v>101.76505950000001</v>
          </cell>
          <cell r="CP18">
            <v>122.7022437</v>
          </cell>
          <cell r="CQ18">
            <v>36.319904749999999</v>
          </cell>
          <cell r="CR18">
            <v>55.874906539999998</v>
          </cell>
          <cell r="CS18">
            <v>102.5975162</v>
          </cell>
          <cell r="CT18">
            <v>99.737234389999998</v>
          </cell>
          <cell r="CU18">
            <v>117.80704110000001</v>
          </cell>
          <cell r="CV18">
            <v>286.3898509</v>
          </cell>
          <cell r="CW18">
            <v>363.48765179999998</v>
          </cell>
          <cell r="CX18">
            <v>56.972018069999997</v>
          </cell>
          <cell r="CY18">
            <v>73.789699529999993</v>
          </cell>
          <cell r="CZ18">
            <v>108.7957567</v>
          </cell>
          <cell r="DA18">
            <v>152.15641830000001</v>
          </cell>
          <cell r="DB18">
            <v>145.9405964</v>
          </cell>
          <cell r="DC18">
            <v>515.44258930000001</v>
          </cell>
          <cell r="DD18">
            <v>9.481278584</v>
          </cell>
          <cell r="DE18">
            <v>26.210266149999999</v>
          </cell>
          <cell r="DF18">
            <v>55.10013481</v>
          </cell>
          <cell r="DG18">
            <v>71.927431670000004</v>
          </cell>
          <cell r="DH18">
            <v>90.343554209999994</v>
          </cell>
          <cell r="DI18">
            <v>90.465422360000005</v>
          </cell>
          <cell r="DJ18">
            <v>116.7126713</v>
          </cell>
          <cell r="DK18">
            <v>132.40291629999999</v>
          </cell>
          <cell r="DL18">
            <v>232.91389469999999</v>
          </cell>
          <cell r="DM18">
            <v>1071.5835380000001</v>
          </cell>
          <cell r="DN18">
            <v>36.7264646</v>
          </cell>
          <cell r="DO18">
            <v>81.627849659999995</v>
          </cell>
          <cell r="DP18">
            <v>326.12816629999998</v>
          </cell>
          <cell r="DQ18">
            <v>316.58499219999999</v>
          </cell>
          <cell r="DR18">
            <v>38.617061319999998</v>
          </cell>
          <cell r="DS18">
            <v>161.84618029999999</v>
          </cell>
          <cell r="DT18">
            <v>211.7320264</v>
          </cell>
          <cell r="DU18">
            <v>217.68182350000001</v>
          </cell>
          <cell r="DV18">
            <v>875.87907970000003</v>
          </cell>
          <cell r="DW18">
            <v>33.693883059999997</v>
          </cell>
          <cell r="DX18">
            <v>55.148566559999999</v>
          </cell>
          <cell r="DY18">
            <v>57.799115960000002</v>
          </cell>
          <cell r="DZ18">
            <v>57.295839440000002</v>
          </cell>
          <cell r="EA18">
            <v>70.082385430000002</v>
          </cell>
          <cell r="EB18">
            <v>97.476444909999998</v>
          </cell>
          <cell r="EC18">
            <v>103.6509609</v>
          </cell>
          <cell r="ED18">
            <v>139.33377870000001</v>
          </cell>
          <cell r="EE18">
            <v>10.76068712</v>
          </cell>
          <cell r="EF18">
            <v>22.271770849999999</v>
          </cell>
          <cell r="EG18">
            <v>109.5076615</v>
          </cell>
          <cell r="EH18">
            <v>139.68997880000001</v>
          </cell>
          <cell r="EI18">
            <v>184.90514089999999</v>
          </cell>
          <cell r="EJ18">
            <v>236.237707</v>
          </cell>
          <cell r="EK18">
            <v>305.09597100000002</v>
          </cell>
          <cell r="EL18">
            <v>368.77459279999999</v>
          </cell>
          <cell r="EM18">
            <v>1791.951822</v>
          </cell>
          <cell r="EN18">
            <v>89.651661320000002</v>
          </cell>
          <cell r="EO18">
            <v>139.05850720000001</v>
          </cell>
          <cell r="EP18">
            <v>180.62481840000001</v>
          </cell>
          <cell r="EQ18">
            <v>216.33598979999999</v>
          </cell>
          <cell r="ER18">
            <v>298.98157179999998</v>
          </cell>
          <cell r="ES18">
            <v>853.98005620000004</v>
          </cell>
          <cell r="ET18">
            <v>1050.922233</v>
          </cell>
          <cell r="EU18">
            <v>55.018333980000001</v>
          </cell>
          <cell r="EV18">
            <v>325.76553510000002</v>
          </cell>
          <cell r="EW18">
            <v>924.52354879999996</v>
          </cell>
          <cell r="EX18">
            <v>55.7127008</v>
          </cell>
          <cell r="EY18">
            <v>64.167837289999994</v>
          </cell>
          <cell r="EZ18">
            <v>68.876666999999998</v>
          </cell>
          <cell r="FA18">
            <v>80.94352662</v>
          </cell>
          <cell r="FB18">
            <v>92.487125719999995</v>
          </cell>
          <cell r="FC18">
            <v>142.50076630000001</v>
          </cell>
          <cell r="FD18">
            <v>192.78127929999999</v>
          </cell>
          <cell r="FE18">
            <v>275.08212659999998</v>
          </cell>
          <cell r="FF18">
            <v>-178.19901590000001</v>
          </cell>
          <cell r="FG18">
            <v>18.637565989999999</v>
          </cell>
        </row>
        <row r="19">
          <cell r="A19">
            <v>2040</v>
          </cell>
          <cell r="B19">
            <v>62.960862749999997</v>
          </cell>
          <cell r="C19">
            <v>96.252359720000001</v>
          </cell>
          <cell r="D19">
            <v>90.489714719999995</v>
          </cell>
          <cell r="E19">
            <v>105.3561404</v>
          </cell>
          <cell r="F19">
            <v>137.4355439</v>
          </cell>
          <cell r="G19">
            <v>152.7206151</v>
          </cell>
          <cell r="H19">
            <v>231.48799500000001</v>
          </cell>
          <cell r="I19">
            <v>1242.148893</v>
          </cell>
          <cell r="J19">
            <v>29.97184798</v>
          </cell>
          <cell r="K19">
            <v>33.121778589999998</v>
          </cell>
          <cell r="L19">
            <v>44.124130309999998</v>
          </cell>
          <cell r="M19">
            <v>49.338971819999998</v>
          </cell>
          <cell r="N19">
            <v>56.777281410000001</v>
          </cell>
          <cell r="O19">
            <v>125.92482699999999</v>
          </cell>
          <cell r="P19">
            <v>174.39725379999999</v>
          </cell>
          <cell r="Q19">
            <v>198.69255889999999</v>
          </cell>
          <cell r="R19">
            <v>493.93901049999999</v>
          </cell>
          <cell r="S19">
            <v>121.02676649999999</v>
          </cell>
          <cell r="T19">
            <v>328.64108249999998</v>
          </cell>
          <cell r="U19">
            <v>50.869940360000001</v>
          </cell>
          <cell r="V19">
            <v>60.025678480000003</v>
          </cell>
          <cell r="W19">
            <v>90.664886089999996</v>
          </cell>
          <cell r="X19">
            <v>149.2073302</v>
          </cell>
          <cell r="Y19">
            <v>163.87254960000001</v>
          </cell>
          <cell r="Z19">
            <v>593.52827360000003</v>
          </cell>
          <cell r="AA19">
            <v>14.342851870000001</v>
          </cell>
          <cell r="AB19">
            <v>24.105646320000002</v>
          </cell>
          <cell r="AC19">
            <v>99.075847769999996</v>
          </cell>
          <cell r="AD19">
            <v>146.74034459999999</v>
          </cell>
          <cell r="AE19">
            <v>184.42764819999999</v>
          </cell>
          <cell r="AF19">
            <v>237.86593540000001</v>
          </cell>
          <cell r="AG19">
            <v>353.0482624</v>
          </cell>
          <cell r="AH19">
            <v>636.72653820000005</v>
          </cell>
          <cell r="AI19">
            <v>2970.9151729999999</v>
          </cell>
          <cell r="AJ19">
            <v>102.82149630000001</v>
          </cell>
          <cell r="AK19">
            <v>182.28083380000001</v>
          </cell>
          <cell r="AL19">
            <v>241.5035924</v>
          </cell>
          <cell r="AM19">
            <v>337.2550344</v>
          </cell>
          <cell r="AN19">
            <v>979.02968169999997</v>
          </cell>
          <cell r="AO19">
            <v>1442.4074270000001</v>
          </cell>
          <cell r="AP19">
            <v>122.0813488</v>
          </cell>
          <cell r="AQ19">
            <v>302.56629199999998</v>
          </cell>
          <cell r="AR19">
            <v>59.478097560000002</v>
          </cell>
          <cell r="AS19">
            <v>1250.590048</v>
          </cell>
          <cell r="AT19">
            <v>63.278398770000003</v>
          </cell>
          <cell r="AU19">
            <v>66.253017830000005</v>
          </cell>
          <cell r="AV19">
            <v>70.701580250000006</v>
          </cell>
          <cell r="AW19">
            <v>81.771878779999994</v>
          </cell>
          <cell r="AX19">
            <v>104.31048970000001</v>
          </cell>
          <cell r="AY19">
            <v>164.98064980000001</v>
          </cell>
          <cell r="AZ19">
            <v>204.32293519999999</v>
          </cell>
          <cell r="BA19">
            <v>722.46875780000005</v>
          </cell>
          <cell r="BB19">
            <v>-752.53441769999995</v>
          </cell>
          <cell r="BC19">
            <v>-70.878547859999998</v>
          </cell>
          <cell r="BD19">
            <v>64.280182049999993</v>
          </cell>
          <cell r="BE19">
            <v>57.199996730000002</v>
          </cell>
          <cell r="BF19">
            <v>59.495184340000002</v>
          </cell>
          <cell r="BG19">
            <v>166.4152665</v>
          </cell>
          <cell r="BH19">
            <v>204.8754237</v>
          </cell>
          <cell r="BI19">
            <v>352.32640179999999</v>
          </cell>
          <cell r="BJ19">
            <v>978.26341490000004</v>
          </cell>
          <cell r="BK19">
            <v>47.120666040000003</v>
          </cell>
          <cell r="BL19">
            <v>187.58029010000001</v>
          </cell>
          <cell r="BM19">
            <v>824.96797379999998</v>
          </cell>
          <cell r="BN19">
            <v>47.120666040000003</v>
          </cell>
          <cell r="BO19">
            <v>47.120666040000003</v>
          </cell>
          <cell r="BP19">
            <v>47.790935109999999</v>
          </cell>
          <cell r="BQ19">
            <v>52.670808030000003</v>
          </cell>
          <cell r="BR19">
            <v>53.875420060000003</v>
          </cell>
          <cell r="BS19">
            <v>86.464448759999996</v>
          </cell>
          <cell r="BT19">
            <v>116.5652034</v>
          </cell>
          <cell r="BU19">
            <v>137.38852059999999</v>
          </cell>
          <cell r="BV19">
            <v>51.67539</v>
          </cell>
          <cell r="BW19">
            <v>60.452811609999998</v>
          </cell>
          <cell r="BX19">
            <v>61.114442969999999</v>
          </cell>
          <cell r="BY19">
            <v>61.114442969999999</v>
          </cell>
          <cell r="BZ19">
            <v>59.892485579999999</v>
          </cell>
          <cell r="CA19">
            <v>116.10647160000001</v>
          </cell>
          <cell r="CB19">
            <v>186.28057140000001</v>
          </cell>
          <cell r="CC19">
            <v>16.437979510000002</v>
          </cell>
          <cell r="CD19">
            <v>22.652944430000002</v>
          </cell>
          <cell r="CE19">
            <v>54.528331049999998</v>
          </cell>
          <cell r="CF19">
            <v>237.332334</v>
          </cell>
          <cell r="CG19">
            <v>262.11381269999998</v>
          </cell>
          <cell r="CH19">
            <v>877.71546430000001</v>
          </cell>
          <cell r="CI19">
            <v>59.174088220000002</v>
          </cell>
          <cell r="CJ19">
            <v>77.550589549999998</v>
          </cell>
          <cell r="CK19">
            <v>89.530830890000004</v>
          </cell>
          <cell r="CL19">
            <v>82.386284110000005</v>
          </cell>
          <cell r="CM19">
            <v>98.910886309999995</v>
          </cell>
          <cell r="CN19">
            <v>97.979179909999999</v>
          </cell>
          <cell r="CO19">
            <v>103.3667706</v>
          </cell>
          <cell r="CP19">
            <v>123.7870332</v>
          </cell>
          <cell r="CQ19">
            <v>36.16921911</v>
          </cell>
          <cell r="CR19">
            <v>55.862778059999997</v>
          </cell>
          <cell r="CS19">
            <v>103.1722724</v>
          </cell>
          <cell r="CT19">
            <v>100.0342957</v>
          </cell>
          <cell r="CU19">
            <v>118.1123762</v>
          </cell>
          <cell r="CV19">
            <v>281.04975669999999</v>
          </cell>
          <cell r="CW19">
            <v>362.1223071</v>
          </cell>
          <cell r="CX19">
            <v>56.992365220000003</v>
          </cell>
          <cell r="CY19">
            <v>73.952948090000007</v>
          </cell>
          <cell r="CZ19">
            <v>108.52578699999999</v>
          </cell>
          <cell r="DA19">
            <v>152.2941295</v>
          </cell>
          <cell r="DB19">
            <v>145.94858550000001</v>
          </cell>
          <cell r="DC19">
            <v>508.82439590000001</v>
          </cell>
          <cell r="DD19">
            <v>9.7408251260000007</v>
          </cell>
          <cell r="DE19">
            <v>25.80407344</v>
          </cell>
          <cell r="DF19">
            <v>56.610376420000001</v>
          </cell>
          <cell r="DG19">
            <v>73.342431000000005</v>
          </cell>
          <cell r="DH19">
            <v>91.380167220000004</v>
          </cell>
          <cell r="DI19">
            <v>91.425538669999995</v>
          </cell>
          <cell r="DJ19">
            <v>118.0077962</v>
          </cell>
          <cell r="DK19">
            <v>132.96702049999999</v>
          </cell>
          <cell r="DL19">
            <v>232.40412850000001</v>
          </cell>
          <cell r="DM19">
            <v>1059.765357</v>
          </cell>
          <cell r="DN19">
            <v>37.465625609999996</v>
          </cell>
          <cell r="DO19">
            <v>82.800184369999997</v>
          </cell>
          <cell r="DP19">
            <v>321.40308440000001</v>
          </cell>
          <cell r="DQ19">
            <v>317.15111689999998</v>
          </cell>
          <cell r="DR19">
            <v>38.61373072</v>
          </cell>
          <cell r="DS19">
            <v>161.7902283</v>
          </cell>
          <cell r="DT19">
            <v>211.52835289999999</v>
          </cell>
          <cell r="DU19">
            <v>217.6880348</v>
          </cell>
          <cell r="DV19">
            <v>876.30822149999995</v>
          </cell>
          <cell r="DW19">
            <v>33.629287849999997</v>
          </cell>
          <cell r="DX19">
            <v>55.216560950000002</v>
          </cell>
          <cell r="DY19">
            <v>58.23924118</v>
          </cell>
          <cell r="DZ19">
            <v>57.492901369999998</v>
          </cell>
          <cell r="EA19">
            <v>70.296749829999996</v>
          </cell>
          <cell r="EB19">
            <v>97.467793470000004</v>
          </cell>
          <cell r="EC19">
            <v>103.67926420000001</v>
          </cell>
          <cell r="ED19">
            <v>139.51205619999999</v>
          </cell>
          <cell r="EE19">
            <v>10.731852719999999</v>
          </cell>
          <cell r="EF19">
            <v>23.8852841</v>
          </cell>
          <cell r="EG19">
            <v>109.2245648</v>
          </cell>
          <cell r="EH19">
            <v>140.7041911</v>
          </cell>
          <cell r="EI19">
            <v>184.78392109999999</v>
          </cell>
          <cell r="EJ19">
            <v>235.3714439</v>
          </cell>
          <cell r="EK19">
            <v>303.95486069999998</v>
          </cell>
          <cell r="EL19">
            <v>368.79504209999999</v>
          </cell>
          <cell r="EM19">
            <v>1784.4022749999999</v>
          </cell>
          <cell r="EN19">
            <v>89.676206339999993</v>
          </cell>
          <cell r="EO19">
            <v>139.27187670000001</v>
          </cell>
          <cell r="EP19">
            <v>181.70500490000001</v>
          </cell>
          <cell r="EQ19">
            <v>217.68748070000001</v>
          </cell>
          <cell r="ER19">
            <v>300.33194159999999</v>
          </cell>
          <cell r="ES19">
            <v>847.58590049999998</v>
          </cell>
          <cell r="ET19">
            <v>1037.963843</v>
          </cell>
          <cell r="EU19">
            <v>54.689030330000001</v>
          </cell>
          <cell r="EV19">
            <v>325.39841569999999</v>
          </cell>
          <cell r="EW19">
            <v>928.68925379999996</v>
          </cell>
          <cell r="EX19">
            <v>55.381654500000003</v>
          </cell>
          <cell r="EY19">
            <v>63.844193629999999</v>
          </cell>
          <cell r="EZ19">
            <v>68.528045210000002</v>
          </cell>
          <cell r="FA19">
            <v>80.621996730000006</v>
          </cell>
          <cell r="FB19">
            <v>92.108223019999997</v>
          </cell>
          <cell r="FC19">
            <v>141.6967142</v>
          </cell>
          <cell r="FD19">
            <v>192.32379220000001</v>
          </cell>
          <cell r="FE19">
            <v>274.49130639999998</v>
          </cell>
          <cell r="FF19">
            <v>-173.5597047</v>
          </cell>
          <cell r="FG19">
            <v>18.6780008</v>
          </cell>
        </row>
        <row r="20">
          <cell r="A20">
            <v>2041</v>
          </cell>
          <cell r="B20">
            <v>63.506710290000001</v>
          </cell>
          <cell r="C20">
            <v>97.342263160000002</v>
          </cell>
          <cell r="D20">
            <v>91.716002219999993</v>
          </cell>
          <cell r="E20">
            <v>106.0497993</v>
          </cell>
          <cell r="F20">
            <v>138.33290869999999</v>
          </cell>
          <cell r="G20">
            <v>154.14396249999999</v>
          </cell>
          <cell r="H20">
            <v>232.0019873</v>
          </cell>
          <cell r="I20">
            <v>1246.6598550000001</v>
          </cell>
          <cell r="J20">
            <v>30.860961020000001</v>
          </cell>
          <cell r="K20">
            <v>33.985297199999998</v>
          </cell>
          <cell r="L20">
            <v>44.637794890000002</v>
          </cell>
          <cell r="M20">
            <v>49.809598540000003</v>
          </cell>
          <cell r="N20">
            <v>57.314168369999997</v>
          </cell>
          <cell r="O20">
            <v>129.116727</v>
          </cell>
          <cell r="P20">
            <v>174.80610780000001</v>
          </cell>
          <cell r="Q20">
            <v>199.4046711</v>
          </cell>
          <cell r="R20">
            <v>494.9774931</v>
          </cell>
          <cell r="S20">
            <v>121.3482801</v>
          </cell>
          <cell r="T20">
            <v>328.79925859999997</v>
          </cell>
          <cell r="U20">
            <v>51.171313069999997</v>
          </cell>
          <cell r="V20">
            <v>60.015071409999997</v>
          </cell>
          <cell r="W20">
            <v>90.630314560000002</v>
          </cell>
          <cell r="X20">
            <v>149.0278878</v>
          </cell>
          <cell r="Y20">
            <v>163.61514</v>
          </cell>
          <cell r="Z20">
            <v>591.06212779999998</v>
          </cell>
          <cell r="AA20">
            <v>14.484995290000001</v>
          </cell>
          <cell r="AB20">
            <v>24.64983539</v>
          </cell>
          <cell r="AC20">
            <v>99.821293370000006</v>
          </cell>
          <cell r="AD20">
            <v>148.09048809999999</v>
          </cell>
          <cell r="AE20">
            <v>186.23155700000001</v>
          </cell>
          <cell r="AF20">
            <v>239.8603828</v>
          </cell>
          <cell r="AG20">
            <v>355.67185080000002</v>
          </cell>
          <cell r="AH20">
            <v>637.57081270000003</v>
          </cell>
          <cell r="AI20">
            <v>2962.1618549999998</v>
          </cell>
          <cell r="AJ20">
            <v>104.29084159999999</v>
          </cell>
          <cell r="AK20">
            <v>184.3793258</v>
          </cell>
          <cell r="AL20">
            <v>244.36735870000001</v>
          </cell>
          <cell r="AM20">
            <v>339.5736058</v>
          </cell>
          <cell r="AN20">
            <v>973.1606299</v>
          </cell>
          <cell r="AO20">
            <v>1442.4074270000001</v>
          </cell>
          <cell r="AP20">
            <v>121.9389394</v>
          </cell>
          <cell r="AQ20">
            <v>304.45993729999998</v>
          </cell>
          <cell r="AR20">
            <v>59.493019869999998</v>
          </cell>
          <cell r="AS20">
            <v>1252.63888</v>
          </cell>
          <cell r="AT20">
            <v>63.273207380000002</v>
          </cell>
          <cell r="AU20">
            <v>66.273088729999998</v>
          </cell>
          <cell r="AV20">
            <v>70.696438639999997</v>
          </cell>
          <cell r="AW20">
            <v>81.847293739999998</v>
          </cell>
          <cell r="AX20">
            <v>104.46368699999999</v>
          </cell>
          <cell r="AY20">
            <v>164.5454632</v>
          </cell>
          <cell r="AZ20">
            <v>203.68733140000001</v>
          </cell>
          <cell r="BA20">
            <v>736.01290370000004</v>
          </cell>
          <cell r="BB20">
            <v>-737.37165049999999</v>
          </cell>
          <cell r="BC20">
            <v>-68.50707328</v>
          </cell>
          <cell r="BD20">
            <v>62.577667009999999</v>
          </cell>
          <cell r="BE20">
            <v>56.195733050000001</v>
          </cell>
          <cell r="BF20">
            <v>58.480171400000003</v>
          </cell>
          <cell r="BG20">
            <v>163.6141571</v>
          </cell>
          <cell r="BH20">
            <v>201.17553620000001</v>
          </cell>
          <cell r="BI20">
            <v>356.75969950000001</v>
          </cell>
          <cell r="BJ20">
            <v>982.96332070000005</v>
          </cell>
          <cell r="BK20">
            <v>47.261858949999997</v>
          </cell>
          <cell r="BL20">
            <v>187.65859180000001</v>
          </cell>
          <cell r="BM20">
            <v>830.8997521</v>
          </cell>
          <cell r="BN20">
            <v>47.261858949999997</v>
          </cell>
          <cell r="BO20">
            <v>47.261858949999997</v>
          </cell>
          <cell r="BP20">
            <v>47.932128030000001</v>
          </cell>
          <cell r="BQ20">
            <v>52.79464711</v>
          </cell>
          <cell r="BR20">
            <v>53.837139520000001</v>
          </cell>
          <cell r="BS20">
            <v>86.829049260000005</v>
          </cell>
          <cell r="BT20">
            <v>116.67511930000001</v>
          </cell>
          <cell r="BU20">
            <v>137.3190846</v>
          </cell>
          <cell r="BV20">
            <v>49.635386840000002</v>
          </cell>
          <cell r="BW20">
            <v>58.231497220000001</v>
          </cell>
          <cell r="BX20">
            <v>59.145255319999997</v>
          </cell>
          <cell r="BY20">
            <v>59.145255319999997</v>
          </cell>
          <cell r="BZ20">
            <v>57.8661849</v>
          </cell>
          <cell r="CA20">
            <v>114.0324189</v>
          </cell>
          <cell r="CB20">
            <v>184.1871012</v>
          </cell>
          <cell r="CC20">
            <v>14.087764</v>
          </cell>
          <cell r="CD20">
            <v>21.681136389999999</v>
          </cell>
          <cell r="CE20">
            <v>54.774516830000003</v>
          </cell>
          <cell r="CF20">
            <v>237.6854045</v>
          </cell>
          <cell r="CG20">
            <v>262.32320490000001</v>
          </cell>
          <cell r="CH20">
            <v>875.99615870000002</v>
          </cell>
          <cell r="CI20">
            <v>59.586094060000001</v>
          </cell>
          <cell r="CJ20">
            <v>78.021790659999994</v>
          </cell>
          <cell r="CK20">
            <v>89.794079409999995</v>
          </cell>
          <cell r="CL20">
            <v>83.287415969999998</v>
          </cell>
          <cell r="CM20">
            <v>99.386224130000002</v>
          </cell>
          <cell r="CN20">
            <v>98.763991230000002</v>
          </cell>
          <cell r="CO20">
            <v>104.85207749999999</v>
          </cell>
          <cell r="CP20">
            <v>124.89971370000001</v>
          </cell>
          <cell r="CQ20">
            <v>36.876133400000001</v>
          </cell>
          <cell r="CR20">
            <v>56.321642009999998</v>
          </cell>
          <cell r="CS20">
            <v>104.3098324</v>
          </cell>
          <cell r="CT20">
            <v>100.80502060000001</v>
          </cell>
          <cell r="CU20">
            <v>118.8827065</v>
          </cell>
          <cell r="CV20">
            <v>276.42368099999999</v>
          </cell>
          <cell r="CW20">
            <v>360.80483709999999</v>
          </cell>
          <cell r="CX20">
            <v>57.022850779999999</v>
          </cell>
          <cell r="CY20">
            <v>74.097193450000006</v>
          </cell>
          <cell r="CZ20">
            <v>108.2750107</v>
          </cell>
          <cell r="DA20">
            <v>152.4152406</v>
          </cell>
          <cell r="DB20">
            <v>145.92111399999999</v>
          </cell>
          <cell r="DC20">
            <v>504.48881660000001</v>
          </cell>
          <cell r="DD20">
            <v>9.9695677329999999</v>
          </cell>
          <cell r="DE20">
            <v>25.68099544</v>
          </cell>
          <cell r="DF20">
            <v>56.699460279999997</v>
          </cell>
          <cell r="DG20">
            <v>73.670620130000003</v>
          </cell>
          <cell r="DH20">
            <v>91.911152970000003</v>
          </cell>
          <cell r="DI20">
            <v>92.100506280000005</v>
          </cell>
          <cell r="DJ20">
            <v>119.0793998</v>
          </cell>
          <cell r="DK20">
            <v>133.44455149999999</v>
          </cell>
          <cell r="DL20">
            <v>234.07410960000001</v>
          </cell>
          <cell r="DM20">
            <v>1058.3642600000001</v>
          </cell>
          <cell r="DN20">
            <v>37.93648443</v>
          </cell>
          <cell r="DO20">
            <v>83.827699080000002</v>
          </cell>
          <cell r="DP20">
            <v>317.0322238</v>
          </cell>
          <cell r="DQ20">
            <v>316.58443449999999</v>
          </cell>
          <cell r="DR20">
            <v>38.609968019999997</v>
          </cell>
          <cell r="DS20">
            <v>161.73881470000001</v>
          </cell>
          <cell r="DT20">
            <v>211.35053980000001</v>
          </cell>
          <cell r="DU20">
            <v>217.68182350000001</v>
          </cell>
          <cell r="DV20">
            <v>877.26482190000002</v>
          </cell>
          <cell r="DW20">
            <v>33.56498036</v>
          </cell>
          <cell r="DX20">
            <v>55.265074929999997</v>
          </cell>
          <cell r="DY20">
            <v>58.627323250000003</v>
          </cell>
          <cell r="DZ20">
            <v>57.671448359999999</v>
          </cell>
          <cell r="EA20">
            <v>70.479978970000005</v>
          </cell>
          <cell r="EB20">
            <v>97.445872320000007</v>
          </cell>
          <cell r="EC20">
            <v>103.6950926</v>
          </cell>
          <cell r="ED20">
            <v>139.6608908</v>
          </cell>
          <cell r="EE20">
            <v>10.679471639999999</v>
          </cell>
          <cell r="EF20">
            <v>24.187041409999999</v>
          </cell>
          <cell r="EG20">
            <v>105.07648399999999</v>
          </cell>
          <cell r="EH20">
            <v>138.43368860000001</v>
          </cell>
          <cell r="EI20">
            <v>181.82810269999999</v>
          </cell>
          <cell r="EJ20">
            <v>232.0453559</v>
          </cell>
          <cell r="EK20">
            <v>300.1560364</v>
          </cell>
          <cell r="EL20">
            <v>366.21757530000002</v>
          </cell>
          <cell r="EM20">
            <v>1777.5755750000001</v>
          </cell>
          <cell r="EN20">
            <v>88.188864550000005</v>
          </cell>
          <cell r="EO20">
            <v>137.9105241</v>
          </cell>
          <cell r="EP20">
            <v>181.17925299999999</v>
          </cell>
          <cell r="EQ20">
            <v>217.34348890000001</v>
          </cell>
          <cell r="ER20">
            <v>299.70825380000002</v>
          </cell>
          <cell r="ES20">
            <v>840.40654600000005</v>
          </cell>
          <cell r="ET20">
            <v>1022.297682</v>
          </cell>
          <cell r="EU20">
            <v>52.53336238</v>
          </cell>
          <cell r="EV20">
            <v>323.32928980000003</v>
          </cell>
          <cell r="EW20">
            <v>932.0705858</v>
          </cell>
          <cell r="EX20">
            <v>53.429548439999998</v>
          </cell>
          <cell r="EY20">
            <v>61.893644289999997</v>
          </cell>
          <cell r="EZ20">
            <v>66.542363339999994</v>
          </cell>
          <cell r="FA20">
            <v>78.474065150000001</v>
          </cell>
          <cell r="FB20">
            <v>89.829350309999995</v>
          </cell>
          <cell r="FC20">
            <v>138.90697520000001</v>
          </cell>
          <cell r="FD20">
            <v>189.99400439999999</v>
          </cell>
          <cell r="FE20">
            <v>271.9805164</v>
          </cell>
          <cell r="FF20">
            <v>-171.47739540000001</v>
          </cell>
          <cell r="FG20">
            <v>16.368189910000002</v>
          </cell>
        </row>
        <row r="21">
          <cell r="A21">
            <v>2042</v>
          </cell>
          <cell r="B21">
            <v>64.394637729999999</v>
          </cell>
          <cell r="C21">
            <v>98.461037829999995</v>
          </cell>
          <cell r="D21">
            <v>93.320809760000003</v>
          </cell>
          <cell r="E21">
            <v>107.4608174</v>
          </cell>
          <cell r="F21">
            <v>139.78933520000001</v>
          </cell>
          <cell r="G21">
            <v>156.21526710000001</v>
          </cell>
          <cell r="H21">
            <v>232.952372</v>
          </cell>
          <cell r="I21">
            <v>1251.0121340000001</v>
          </cell>
          <cell r="J21">
            <v>32.779742689999999</v>
          </cell>
          <cell r="K21">
            <v>35.912139369999998</v>
          </cell>
          <cell r="L21">
            <v>46.01281814</v>
          </cell>
          <cell r="M21">
            <v>51.098477490000001</v>
          </cell>
          <cell r="N21">
            <v>58.830247180000001</v>
          </cell>
          <cell r="O21">
            <v>133.21779620000001</v>
          </cell>
          <cell r="P21">
            <v>176.117704</v>
          </cell>
          <cell r="Q21">
            <v>200.99444550000001</v>
          </cell>
          <cell r="R21">
            <v>496.56682119999999</v>
          </cell>
          <cell r="S21">
            <v>121.6297596</v>
          </cell>
          <cell r="T21">
            <v>329.0834304</v>
          </cell>
          <cell r="U21">
            <v>51.45362806</v>
          </cell>
          <cell r="V21">
            <v>60.095753569999999</v>
          </cell>
          <cell r="W21">
            <v>90.627434469999997</v>
          </cell>
          <cell r="X21">
            <v>148.85840830000001</v>
          </cell>
          <cell r="Y21">
            <v>163.43619440000001</v>
          </cell>
          <cell r="Z21">
            <v>589.83731269999998</v>
          </cell>
          <cell r="AA21">
            <v>14.590842289999999</v>
          </cell>
          <cell r="AB21">
            <v>25.779132000000001</v>
          </cell>
          <cell r="AC21">
            <v>100.64338619999999</v>
          </cell>
          <cell r="AD21">
            <v>149.6087397</v>
          </cell>
          <cell r="AE21">
            <v>188.40150180000001</v>
          </cell>
          <cell r="AF21">
            <v>241.96508900000001</v>
          </cell>
          <cell r="AG21">
            <v>358.2802939</v>
          </cell>
          <cell r="AH21">
            <v>639.04760510000006</v>
          </cell>
          <cell r="AI21">
            <v>2958.1166210000001</v>
          </cell>
          <cell r="AJ21">
            <v>106.2897519</v>
          </cell>
          <cell r="AK21">
            <v>187.15277889999999</v>
          </cell>
          <cell r="AL21">
            <v>247.74617860000001</v>
          </cell>
          <cell r="AM21">
            <v>342.29239810000001</v>
          </cell>
          <cell r="AN21">
            <v>968.37630790000003</v>
          </cell>
          <cell r="AO21">
            <v>1442.4074270000001</v>
          </cell>
          <cell r="AP21">
            <v>121.7810044</v>
          </cell>
          <cell r="AQ21">
            <v>305.69663150000002</v>
          </cell>
          <cell r="AR21">
            <v>59.518146080000001</v>
          </cell>
          <cell r="AS21">
            <v>1257.0392870000001</v>
          </cell>
          <cell r="AT21">
            <v>63.27601499</v>
          </cell>
          <cell r="AU21">
            <v>66.3039402</v>
          </cell>
          <cell r="AV21">
            <v>70.700206390000005</v>
          </cell>
          <cell r="AW21">
            <v>81.933102959999999</v>
          </cell>
          <cell r="AX21">
            <v>104.617366</v>
          </cell>
          <cell r="AY21">
            <v>164.2183172</v>
          </cell>
          <cell r="AZ21">
            <v>203.10379689999999</v>
          </cell>
          <cell r="BA21">
            <v>748.45642640000005</v>
          </cell>
          <cell r="BB21">
            <v>-723.14244959999996</v>
          </cell>
          <cell r="BC21">
            <v>-65.506974270000001</v>
          </cell>
          <cell r="BD21">
            <v>64.414582890000005</v>
          </cell>
          <cell r="BE21">
            <v>58.517295079999997</v>
          </cell>
          <cell r="BF21">
            <v>60.801889289999998</v>
          </cell>
          <cell r="BG21">
            <v>165.24618939999999</v>
          </cell>
          <cell r="BH21">
            <v>201.87868470000001</v>
          </cell>
          <cell r="BI21">
            <v>364.71839729999999</v>
          </cell>
          <cell r="BJ21">
            <v>989.49428720000003</v>
          </cell>
          <cell r="BK21">
            <v>49.784716209999999</v>
          </cell>
          <cell r="BL21">
            <v>190.3307508</v>
          </cell>
          <cell r="BM21">
            <v>838.72081809999997</v>
          </cell>
          <cell r="BN21">
            <v>49.784716209999999</v>
          </cell>
          <cell r="BO21">
            <v>49.784716209999999</v>
          </cell>
          <cell r="BP21">
            <v>50.454985280000002</v>
          </cell>
          <cell r="BQ21">
            <v>55.33942682</v>
          </cell>
          <cell r="BR21">
            <v>56.392271350000001</v>
          </cell>
          <cell r="BS21">
            <v>89.398639369999998</v>
          </cell>
          <cell r="BT21">
            <v>119.1469251</v>
          </cell>
          <cell r="BU21">
            <v>139.86570380000001</v>
          </cell>
          <cell r="BV21">
            <v>50.080443350000003</v>
          </cell>
          <cell r="BW21">
            <v>58.66520929</v>
          </cell>
          <cell r="BX21">
            <v>59.335087590000001</v>
          </cell>
          <cell r="BY21">
            <v>59.335087590000001</v>
          </cell>
          <cell r="BZ21">
            <v>58.246615669999997</v>
          </cell>
          <cell r="CA21">
            <v>114.3921248</v>
          </cell>
          <cell r="CB21">
            <v>184.47847759999999</v>
          </cell>
          <cell r="CC21">
            <v>14.72943723</v>
          </cell>
          <cell r="CD21">
            <v>23.884127759999998</v>
          </cell>
          <cell r="CE21">
            <v>55.468968230000002</v>
          </cell>
          <cell r="CF21">
            <v>238.3599772</v>
          </cell>
          <cell r="CG21">
            <v>263.27924830000001</v>
          </cell>
          <cell r="CH21">
            <v>875.73334139999997</v>
          </cell>
          <cell r="CI21">
            <v>60.708879629999998</v>
          </cell>
          <cell r="CJ21">
            <v>78.722918050000004</v>
          </cell>
          <cell r="CK21">
            <v>90.021496839999998</v>
          </cell>
          <cell r="CL21">
            <v>84.57190919</v>
          </cell>
          <cell r="CM21">
            <v>100.0364273</v>
          </cell>
          <cell r="CN21">
            <v>99.775405169999999</v>
          </cell>
          <cell r="CO21">
            <v>107.04250829999999</v>
          </cell>
          <cell r="CP21">
            <v>126.7675806</v>
          </cell>
          <cell r="CQ21">
            <v>40.214988869999999</v>
          </cell>
          <cell r="CR21">
            <v>58.571038250000001</v>
          </cell>
          <cell r="CS21">
            <v>107.3862257</v>
          </cell>
          <cell r="CT21">
            <v>103.57334179999999</v>
          </cell>
          <cell r="CU21">
            <v>121.6410679</v>
          </cell>
          <cell r="CV21">
            <v>273.81938760000003</v>
          </cell>
          <cell r="CW21">
            <v>359.08987880000001</v>
          </cell>
          <cell r="CX21">
            <v>57.127360359999997</v>
          </cell>
          <cell r="CY21">
            <v>74.248619610000006</v>
          </cell>
          <cell r="CZ21">
            <v>108.09146320000001</v>
          </cell>
          <cell r="DA21">
            <v>152.59393119999999</v>
          </cell>
          <cell r="DB21">
            <v>145.90727459999999</v>
          </cell>
          <cell r="DC21">
            <v>501.41739139999999</v>
          </cell>
          <cell r="DD21">
            <v>10.212398670000001</v>
          </cell>
          <cell r="DE21">
            <v>27.083219580000002</v>
          </cell>
          <cell r="DF21">
            <v>56.81391902</v>
          </cell>
          <cell r="DG21">
            <v>73.995497180000001</v>
          </cell>
          <cell r="DH21">
            <v>92.403377980000002</v>
          </cell>
          <cell r="DI21">
            <v>92.757581029999997</v>
          </cell>
          <cell r="DJ21">
            <v>119.9118033</v>
          </cell>
          <cell r="DK21">
            <v>133.95657890000001</v>
          </cell>
          <cell r="DL21">
            <v>235.7761351</v>
          </cell>
          <cell r="DM21">
            <v>1056.8933179999999</v>
          </cell>
          <cell r="DN21">
            <v>38.300007520000001</v>
          </cell>
          <cell r="DO21">
            <v>84.799899370000006</v>
          </cell>
          <cell r="DP21">
            <v>312.93701800000002</v>
          </cell>
          <cell r="DQ21">
            <v>315.47533179999999</v>
          </cell>
          <cell r="DR21">
            <v>38.609818109999999</v>
          </cell>
          <cell r="DS21">
            <v>161.70794760000001</v>
          </cell>
          <cell r="DT21">
            <v>211.21506600000001</v>
          </cell>
          <cell r="DU21">
            <v>217.68091459999999</v>
          </cell>
          <cell r="DV21">
            <v>879.97150439999996</v>
          </cell>
          <cell r="DW21">
            <v>33.497120459999998</v>
          </cell>
          <cell r="DX21">
            <v>55.304751439999997</v>
          </cell>
          <cell r="DY21">
            <v>58.96354565</v>
          </cell>
          <cell r="DZ21">
            <v>57.84761598</v>
          </cell>
          <cell r="EA21">
            <v>70.664023150000006</v>
          </cell>
          <cell r="EB21">
            <v>97.434714400000004</v>
          </cell>
          <cell r="EC21">
            <v>103.7167559</v>
          </cell>
          <cell r="ED21">
            <v>139.80723399999999</v>
          </cell>
          <cell r="EE21">
            <v>10.62396539</v>
          </cell>
          <cell r="EF21">
            <v>24.485757069999998</v>
          </cell>
          <cell r="EG21">
            <v>107.0348249</v>
          </cell>
          <cell r="EH21">
            <v>141.46364270000001</v>
          </cell>
          <cell r="EI21">
            <v>183.6008789</v>
          </cell>
          <cell r="EJ21">
            <v>233.11419280000001</v>
          </cell>
          <cell r="EK21">
            <v>301.09684659999999</v>
          </cell>
          <cell r="EL21">
            <v>368.14604919999999</v>
          </cell>
          <cell r="EM21">
            <v>1777.407203</v>
          </cell>
          <cell r="EN21">
            <v>89.760033070000006</v>
          </cell>
          <cell r="EO21">
            <v>139.6563328</v>
          </cell>
          <cell r="EP21">
            <v>183.77470289999999</v>
          </cell>
          <cell r="EQ21">
            <v>220.0887085</v>
          </cell>
          <cell r="ER21">
            <v>302.43522350000001</v>
          </cell>
          <cell r="ES21">
            <v>836.92816779999998</v>
          </cell>
          <cell r="ET21">
            <v>1008.778598</v>
          </cell>
          <cell r="EU21">
            <v>52.891497409999999</v>
          </cell>
          <cell r="EV21">
            <v>323.51285910000001</v>
          </cell>
          <cell r="EW21">
            <v>939.84369330000004</v>
          </cell>
          <cell r="EX21">
            <v>53.64004216</v>
          </cell>
          <cell r="EY21">
            <v>62.121977350000002</v>
          </cell>
          <cell r="EZ21">
            <v>66.7458393</v>
          </cell>
          <cell r="FA21">
            <v>78.877305000000007</v>
          </cell>
          <cell r="FB21">
            <v>90.273560849999996</v>
          </cell>
          <cell r="FC21">
            <v>139.18902120000001</v>
          </cell>
          <cell r="FD21">
            <v>190.26868260000001</v>
          </cell>
          <cell r="FE21">
            <v>271.99883390000002</v>
          </cell>
          <cell r="FF21">
            <v>-166.8314254</v>
          </cell>
          <cell r="FG21">
            <v>17.927082729999999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XOS EE Build MW after line l"/>
    </sheetNames>
    <sheetDataSet>
      <sheetData sheetId="0">
        <row r="1">
          <cell r="A1" t="str">
            <v>Year</v>
          </cell>
          <cell r="B1" t="str">
            <v>EE_.PX.GOE._.001.ID</v>
          </cell>
          <cell r="C1" t="str">
            <v>EE_.PX.GOE._.002.ID</v>
          </cell>
          <cell r="D1" t="str">
            <v>EE_.PX.GOE._.003.ID</v>
          </cell>
          <cell r="E1" t="str">
            <v>EE_.PX.GOE._.004.ID</v>
          </cell>
          <cell r="F1" t="str">
            <v>EE_.PX.GOE._.005.ID</v>
          </cell>
          <cell r="G1" t="str">
            <v>EE_.PX.GOE._.006.ID</v>
          </cell>
          <cell r="H1" t="str">
            <v>EE_.PX.GOE._.007.ID</v>
          </cell>
          <cell r="I1" t="str">
            <v>EE_.PX.GOE._.008.ID</v>
          </cell>
          <cell r="J1" t="str">
            <v>EE_.PX.GOE._.009.ID</v>
          </cell>
          <cell r="K1" t="str">
            <v>EE_.PX.GOE._.010.ID</v>
          </cell>
          <cell r="L1" t="str">
            <v>EE_.PX.GOE._.011.ID</v>
          </cell>
          <cell r="M1" t="str">
            <v>EE_.PX.GOE._.012.ID</v>
          </cell>
          <cell r="N1" t="str">
            <v>EE_.PX.GOE._.013.ID</v>
          </cell>
          <cell r="O1" t="str">
            <v>EE_.PX.GOE._.014.ID</v>
          </cell>
          <cell r="P1" t="str">
            <v>EE_.PX.GOE._.015.ID</v>
          </cell>
          <cell r="Q1" t="str">
            <v>EE_.PX.GOE._.016.ID</v>
          </cell>
          <cell r="R1" t="str">
            <v>EE_.PX.GOE._.017.ID</v>
          </cell>
          <cell r="S1" t="str">
            <v>EE_.PX.GOE._.018.ID</v>
          </cell>
          <cell r="T1" t="str">
            <v>EE_.PX.GOE._.019.ID</v>
          </cell>
          <cell r="U1" t="str">
            <v>EE_.PX.GOE._.020.ID</v>
          </cell>
          <cell r="V1" t="str">
            <v>EE_.PX.GOE._.021.ID</v>
          </cell>
          <cell r="W1" t="str">
            <v>EE_.PX.GOE._.022.ID</v>
          </cell>
          <cell r="X1" t="str">
            <v>EE_.PX.GOE._.023.ID</v>
          </cell>
          <cell r="Y1" t="str">
            <v>EE_.PX.GOE._.024.ID</v>
          </cell>
          <cell r="Z1" t="str">
            <v>EE_.PX.GOE._.025.ID</v>
          </cell>
          <cell r="AA1" t="str">
            <v>EE_.PX.GOE._.026.ID</v>
          </cell>
          <cell r="AB1" t="str">
            <v>EE_.PX.GOE._.027.ID</v>
          </cell>
          <cell r="AC1" t="str">
            <v>EE_.PX.NCA._.001.CA</v>
          </cell>
          <cell r="AD1" t="str">
            <v>EE_.PX.NCA._.002.CA</v>
          </cell>
          <cell r="AE1" t="str">
            <v>EE_.PX.NCA._.003.CA</v>
          </cell>
          <cell r="AF1" t="str">
            <v>EE_.PX.NCA._.004.CA</v>
          </cell>
          <cell r="AG1" t="str">
            <v>EE_.PX.NCA._.005.CA</v>
          </cell>
          <cell r="AH1" t="str">
            <v>EE_.PX.NCA._.006.CA</v>
          </cell>
          <cell r="AI1" t="str">
            <v>EE_.PX.NCA._.007.CA</v>
          </cell>
          <cell r="AJ1" t="str">
            <v>EE_.PX.NCA._.008.CA</v>
          </cell>
          <cell r="AK1" t="str">
            <v>EE_.PX.NCA._.009.CA</v>
          </cell>
          <cell r="AL1" t="str">
            <v>EE_.PX.NCA._.010.CA</v>
          </cell>
          <cell r="AM1" t="str">
            <v>EE_.PX.NCA._.011.CA</v>
          </cell>
          <cell r="AN1" t="str">
            <v>EE_.PX.NCA._.012.CA</v>
          </cell>
          <cell r="AO1" t="str">
            <v>EE_.PX.NCA._.013.CA</v>
          </cell>
          <cell r="AP1" t="str">
            <v>EE_.PX.NCA._.014.CA</v>
          </cell>
          <cell r="AQ1" t="str">
            <v>EE_.PX.NCA._.015.CA</v>
          </cell>
          <cell r="AR1" t="str">
            <v>EE_.PX.NCA._.016.CA</v>
          </cell>
          <cell r="AS1" t="str">
            <v>EE_.PX.NCA._.017.CA</v>
          </cell>
          <cell r="AT1" t="str">
            <v>EE_.PX.NCA._.018.CA</v>
          </cell>
          <cell r="AU1" t="str">
            <v>EE_.PX.NCA._.019.CA</v>
          </cell>
          <cell r="AV1" t="str">
            <v>EE_.PX.NCA._.020.CA</v>
          </cell>
          <cell r="AW1" t="str">
            <v>EE_.PX.NCA._.021.CA</v>
          </cell>
          <cell r="AX1" t="str">
            <v>EE_.PX.NCA._.022.CA</v>
          </cell>
          <cell r="AY1" t="str">
            <v>EE_.PX.NCA._.023.CA</v>
          </cell>
          <cell r="AZ1" t="str">
            <v>EE_.PX.NCA._.024.CA</v>
          </cell>
          <cell r="BA1" t="str">
            <v>EE_.PX.NCA._.025.CA</v>
          </cell>
          <cell r="BB1" t="str">
            <v>EE_.PX.NCA._.026.CA</v>
          </cell>
          <cell r="BC1" t="str">
            <v>EE_.PX.NCA._.027.CA</v>
          </cell>
          <cell r="BD1" t="str">
            <v>EE_.PX.SOR._.001.OR</v>
          </cell>
          <cell r="BE1" t="str">
            <v>EE_.PX.SOR._.002.OR</v>
          </cell>
          <cell r="BF1" t="str">
            <v>EE_.PX.SOR._.003.OR</v>
          </cell>
          <cell r="BG1" t="str">
            <v>EE_.PX.SOR._.004.OR</v>
          </cell>
          <cell r="BH1" t="str">
            <v>EE_.PX.SOR._.005.OR</v>
          </cell>
          <cell r="BI1" t="str">
            <v>EE_.PX.SOR._.006.OR</v>
          </cell>
          <cell r="BJ1" t="str">
            <v>EE_.PX.SOR._.007.OR</v>
          </cell>
          <cell r="BK1" t="str">
            <v>EE_.PX.SOR._.008.OR</v>
          </cell>
          <cell r="BL1" t="str">
            <v>EE_.PX.SOR._.009.OR</v>
          </cell>
          <cell r="BM1" t="str">
            <v>EE_.PX.SOR._.010.OR</v>
          </cell>
          <cell r="BN1" t="str">
            <v>EE_.PX.SOR._.011.OR</v>
          </cell>
          <cell r="BO1" t="str">
            <v>EE_.PX.SOR._.012.OR</v>
          </cell>
          <cell r="BP1" t="str">
            <v>EE_.PX.SOR._.013.OR</v>
          </cell>
          <cell r="BQ1" t="str">
            <v>EE_.PX.SOR._.014.OR</v>
          </cell>
          <cell r="BR1" t="str">
            <v>EE_.PX.SOR._.015.OR</v>
          </cell>
          <cell r="BS1" t="str">
            <v>EE_.PX.SOR._.016.OR</v>
          </cell>
          <cell r="BT1" t="str">
            <v>EE_.PX.SOR._.017.OR</v>
          </cell>
          <cell r="BU1" t="str">
            <v>EE_.PX.SOR._.018.OR</v>
          </cell>
          <cell r="BV1" t="str">
            <v>EE_.PX.SOR._.019.OR</v>
          </cell>
          <cell r="BW1" t="str">
            <v>EE_.PX.SOR._.020.OR</v>
          </cell>
          <cell r="BX1" t="str">
            <v>EE_.PX.SOR._.021.OR</v>
          </cell>
          <cell r="BY1" t="str">
            <v>EE_.PX.SOR._.022.OR</v>
          </cell>
          <cell r="BZ1" t="str">
            <v>EE_.PX.SOR._.023.OR</v>
          </cell>
          <cell r="CA1" t="str">
            <v>EE_.PX.SOR._.024.OR</v>
          </cell>
          <cell r="CB1" t="str">
            <v>EE_.PX.SOR._.025.OR</v>
          </cell>
          <cell r="CC1" t="str">
            <v>EE_.PX.SOR._.026.OR</v>
          </cell>
          <cell r="CD1" t="str">
            <v>EE_.PX.SOR._.027.OR</v>
          </cell>
          <cell r="CE1" t="str">
            <v>EE_.PX.UTN._.001.UT</v>
          </cell>
          <cell r="CF1" t="str">
            <v>EE_.PX.UTN._.002.UT</v>
          </cell>
          <cell r="CG1" t="str">
            <v>EE_.PX.UTN._.003.UT</v>
          </cell>
          <cell r="CH1" t="str">
            <v>EE_.PX.UTN._.004.UT</v>
          </cell>
          <cell r="CI1" t="str">
            <v>EE_.PX.UTN._.005.UT</v>
          </cell>
          <cell r="CJ1" t="str">
            <v>EE_.PX.UTN._.006.UT</v>
          </cell>
          <cell r="CK1" t="str">
            <v>EE_.PX.UTN._.007.UT</v>
          </cell>
          <cell r="CL1" t="str">
            <v>EE_.PX.UTN._.008.UT</v>
          </cell>
          <cell r="CM1" t="str">
            <v>EE_.PX.UTN._.009.UT</v>
          </cell>
          <cell r="CN1" t="str">
            <v>EE_.PX.UTN._.010.UT</v>
          </cell>
          <cell r="CO1" t="str">
            <v>EE_.PX.UTN._.011.UT</v>
          </cell>
          <cell r="CP1" t="str">
            <v>EE_.PX.UTN._.012.UT</v>
          </cell>
          <cell r="CQ1" t="str">
            <v>EE_.PX.UTN._.013.UT</v>
          </cell>
          <cell r="CR1" t="str">
            <v>EE_.PX.UTN._.014.UT</v>
          </cell>
          <cell r="CS1" t="str">
            <v>EE_.PX.UTN._.015.UT</v>
          </cell>
          <cell r="CT1" t="str">
            <v>EE_.PX.UTN._.016.UT</v>
          </cell>
          <cell r="CU1" t="str">
            <v>EE_.PX.UTN._.017.UT</v>
          </cell>
          <cell r="CV1" t="str">
            <v>EE_.PX.UTN._.018.UT</v>
          </cell>
          <cell r="CW1" t="str">
            <v>EE_.PX.UTN._.019.UT</v>
          </cell>
          <cell r="CX1" t="str">
            <v>EE_.PX.UTN._.020.UT</v>
          </cell>
          <cell r="CY1" t="str">
            <v>EE_.PX.UTN._.021.UT</v>
          </cell>
          <cell r="CZ1" t="str">
            <v>EE_.PX.UTN._.022.UT</v>
          </cell>
          <cell r="DA1" t="str">
            <v>EE_.PX.UTN._.023.UT</v>
          </cell>
          <cell r="DB1" t="str">
            <v>EE_.PX.UTN._.024.UT</v>
          </cell>
          <cell r="DC1" t="str">
            <v>EE_.PX.UTN._.025.UT</v>
          </cell>
          <cell r="DD1" t="str">
            <v>EE_.PX.UTN._.026.UT</v>
          </cell>
          <cell r="DE1" t="str">
            <v>EE_.PX.UTN._.027.UT</v>
          </cell>
          <cell r="DF1" t="str">
            <v>EE_.PX.WYC._.001.WY</v>
          </cell>
          <cell r="DG1" t="str">
            <v>EE_.PX.WYC._.002.WY</v>
          </cell>
          <cell r="DH1" t="str">
            <v>EE_.PX.WYC._.003.WY</v>
          </cell>
          <cell r="DI1" t="str">
            <v>EE_.PX.WYC._.004.WY</v>
          </cell>
          <cell r="DJ1" t="str">
            <v>EE_.PX.WYC._.005.WY</v>
          </cell>
          <cell r="DK1" t="str">
            <v>EE_.PX.WYC._.006.WY</v>
          </cell>
          <cell r="DL1" t="str">
            <v>EE_.PX.WYC._.007.WY</v>
          </cell>
          <cell r="DM1" t="str">
            <v>EE_.PX.WYC._.008.WY</v>
          </cell>
          <cell r="DN1" t="str">
            <v>EE_.PX.WYC._.009.WY</v>
          </cell>
          <cell r="DO1" t="str">
            <v>EE_.PX.WYC._.010.WY</v>
          </cell>
          <cell r="DP1" t="str">
            <v>EE_.PX.WYC._.011.WY</v>
          </cell>
          <cell r="DQ1" t="str">
            <v>EE_.PX.WYC._.012.WY</v>
          </cell>
          <cell r="DR1" t="str">
            <v>EE_.PX.WYC._.013.WY</v>
          </cell>
          <cell r="DS1" t="str">
            <v>EE_.PX.WYC._.014.WY</v>
          </cell>
          <cell r="DT1" t="str">
            <v>EE_.PX.WYC._.015.WY</v>
          </cell>
          <cell r="DU1" t="str">
            <v>EE_.PX.WYC._.016.WY</v>
          </cell>
          <cell r="DV1" t="str">
            <v>EE_.PX.WYC._.017.WY</v>
          </cell>
          <cell r="DW1" t="str">
            <v>EE_.PX.WYC._.018.WY</v>
          </cell>
          <cell r="DX1" t="str">
            <v>EE_.PX.WYC._.019.WY</v>
          </cell>
          <cell r="DY1" t="str">
            <v>EE_.PX.WYC._.020.WY</v>
          </cell>
          <cell r="DZ1" t="str">
            <v>EE_.PX.WYC._.021.WY</v>
          </cell>
          <cell r="EA1" t="str">
            <v>EE_.PX.WYC._.022.WY</v>
          </cell>
          <cell r="EB1" t="str">
            <v>EE_.PX.WYC._.023.WY</v>
          </cell>
          <cell r="EC1" t="str">
            <v>EE_.PX.WYC._.024.WY</v>
          </cell>
          <cell r="ED1" t="str">
            <v>EE_.PX.WYC._.025.WY</v>
          </cell>
          <cell r="EE1" t="str">
            <v>EE_.PX.WYC._.026.WY</v>
          </cell>
          <cell r="EF1" t="str">
            <v>EE_.PX.WYC._.027.WY</v>
          </cell>
          <cell r="EG1" t="str">
            <v>EE_.PX.YAK._.001.WA</v>
          </cell>
          <cell r="EH1" t="str">
            <v>EE_.PX.YAK._.002.WA</v>
          </cell>
          <cell r="EI1" t="str">
            <v>EE_.PX.YAK._.003.WA</v>
          </cell>
          <cell r="EJ1" t="str">
            <v>EE_.PX.YAK._.004.WA</v>
          </cell>
          <cell r="EK1" t="str">
            <v>EE_.PX.YAK._.005.WA</v>
          </cell>
          <cell r="EL1" t="str">
            <v>EE_.PX.YAK._.006.WA</v>
          </cell>
          <cell r="EM1" t="str">
            <v>EE_.PX.YAK._.007.WA</v>
          </cell>
          <cell r="EN1" t="str">
            <v>EE_.PX.YAK._.008.WA</v>
          </cell>
          <cell r="EO1" t="str">
            <v>EE_.PX.YAK._.009.WA</v>
          </cell>
          <cell r="EP1" t="str">
            <v>EE_.PX.YAK._.010.WA</v>
          </cell>
          <cell r="EQ1" t="str">
            <v>EE_.PX.YAK._.011.WA</v>
          </cell>
          <cell r="ER1" t="str">
            <v>EE_.PX.YAK._.012.WA</v>
          </cell>
          <cell r="ES1" t="str">
            <v>EE_.PX.YAK._.013.WA</v>
          </cell>
          <cell r="ET1" t="str">
            <v>EE_.PX.YAK._.014.WA</v>
          </cell>
          <cell r="EU1" t="str">
            <v>EE_.PX.YAK._.015.WA</v>
          </cell>
          <cell r="EV1" t="str">
            <v>EE_.PX.YAK._.016.WA</v>
          </cell>
          <cell r="EW1" t="str">
            <v>EE_.PX.YAK._.017.WA</v>
          </cell>
          <cell r="EX1" t="str">
            <v>EE_.PX.YAK._.018.WA</v>
          </cell>
          <cell r="EY1" t="str">
            <v>EE_.PX.YAK._.019.WA</v>
          </cell>
          <cell r="EZ1" t="str">
            <v>EE_.PX.YAK._.020.WA</v>
          </cell>
          <cell r="FA1" t="str">
            <v>EE_.PX.YAK._.021.WA</v>
          </cell>
          <cell r="FB1" t="str">
            <v>EE_.PX.YAK._.022.WA</v>
          </cell>
          <cell r="FC1" t="str">
            <v>EE_.PX.YAK._.023.WA</v>
          </cell>
          <cell r="FD1" t="str">
            <v>EE_.PX.YAK._.024.WA</v>
          </cell>
          <cell r="FE1" t="str">
            <v>EE_.PX.YAK._.025.WA</v>
          </cell>
          <cell r="FF1" t="str">
            <v>EE_.PX.YAK._.026.WA</v>
          </cell>
          <cell r="FG1" t="str">
            <v>EE_.PX.YAK._.027.WA</v>
          </cell>
        </row>
        <row r="2">
          <cell r="A2">
            <v>2023</v>
          </cell>
        </row>
        <row r="3">
          <cell r="A3">
            <v>2024</v>
          </cell>
          <cell r="B3">
            <v>7.0000000000000007E-2</v>
          </cell>
          <cell r="C3">
            <v>0.14000000000000001</v>
          </cell>
          <cell r="D3">
            <v>0.12</v>
          </cell>
          <cell r="E3">
            <v>0.18</v>
          </cell>
          <cell r="F3">
            <v>0.11</v>
          </cell>
          <cell r="G3">
            <v>0.12</v>
          </cell>
          <cell r="H3">
            <v>0.25</v>
          </cell>
          <cell r="I3">
            <v>0.34</v>
          </cell>
          <cell r="J3">
            <v>0.09</v>
          </cell>
          <cell r="K3">
            <v>0.89</v>
          </cell>
          <cell r="L3">
            <v>0.08</v>
          </cell>
          <cell r="M3">
            <v>0.08</v>
          </cell>
          <cell r="N3">
            <v>0.26</v>
          </cell>
          <cell r="O3">
            <v>0.3</v>
          </cell>
          <cell r="P3">
            <v>0.02</v>
          </cell>
          <cell r="Q3">
            <v>0.08</v>
          </cell>
          <cell r="R3">
            <v>0.33</v>
          </cell>
          <cell r="S3">
            <v>0.2</v>
          </cell>
          <cell r="T3">
            <v>0.04</v>
          </cell>
          <cell r="U3">
            <v>0.04</v>
          </cell>
          <cell r="V3">
            <v>0.11</v>
          </cell>
          <cell r="W3">
            <v>7.0000000000000007E-2</v>
          </cell>
          <cell r="X3">
            <v>0.14000000000000001</v>
          </cell>
          <cell r="Y3">
            <v>0.06</v>
          </cell>
          <cell r="Z3">
            <v>0.05</v>
          </cell>
          <cell r="AA3">
            <v>2.81</v>
          </cell>
          <cell r="AB3">
            <v>0.62</v>
          </cell>
          <cell r="AC3">
            <v>0.16</v>
          </cell>
          <cell r="AD3">
            <v>0.17</v>
          </cell>
          <cell r="AE3">
            <v>0.25</v>
          </cell>
          <cell r="AF3">
            <v>0.18</v>
          </cell>
          <cell r="AG3">
            <v>0.2</v>
          </cell>
          <cell r="AH3">
            <v>0.22</v>
          </cell>
          <cell r="AI3">
            <v>0.26</v>
          </cell>
          <cell r="AJ3">
            <v>0.05</v>
          </cell>
          <cell r="AK3">
            <v>0.1</v>
          </cell>
          <cell r="AL3">
            <v>0.19</v>
          </cell>
          <cell r="AM3">
            <v>0.1</v>
          </cell>
          <cell r="AN3">
            <v>0.08</v>
          </cell>
          <cell r="AO3">
            <v>0</v>
          </cell>
          <cell r="AP3">
            <v>0.01</v>
          </cell>
          <cell r="AQ3">
            <v>0.38</v>
          </cell>
          <cell r="AR3">
            <v>0</v>
          </cell>
          <cell r="AS3">
            <v>0.02</v>
          </cell>
          <cell r="AT3">
            <v>0.02</v>
          </cell>
          <cell r="AU3">
            <v>0</v>
          </cell>
          <cell r="AV3">
            <v>0.03</v>
          </cell>
          <cell r="AW3">
            <v>0.01</v>
          </cell>
          <cell r="AX3">
            <v>0.02</v>
          </cell>
          <cell r="AY3">
            <v>0.04</v>
          </cell>
          <cell r="AZ3">
            <v>0.05</v>
          </cell>
          <cell r="BA3">
            <v>0.03</v>
          </cell>
          <cell r="BB3">
            <v>0.27</v>
          </cell>
          <cell r="BC3">
            <v>0.68</v>
          </cell>
          <cell r="BD3">
            <v>3.9</v>
          </cell>
          <cell r="BE3">
            <v>0.14000000000000001</v>
          </cell>
          <cell r="BF3">
            <v>2.86</v>
          </cell>
          <cell r="BG3">
            <v>8.49</v>
          </cell>
          <cell r="BH3">
            <v>6.78</v>
          </cell>
          <cell r="BI3">
            <v>1.63</v>
          </cell>
          <cell r="BJ3">
            <v>1.57</v>
          </cell>
          <cell r="BK3">
            <v>1.6</v>
          </cell>
          <cell r="BL3">
            <v>11.21</v>
          </cell>
          <cell r="BM3">
            <v>2.09</v>
          </cell>
          <cell r="BN3">
            <v>2.5499999999999998</v>
          </cell>
          <cell r="BO3">
            <v>2.5499999999999998</v>
          </cell>
          <cell r="BP3">
            <v>1.77</v>
          </cell>
          <cell r="BQ3">
            <v>0.91</v>
          </cell>
          <cell r="BR3">
            <v>7.04</v>
          </cell>
          <cell r="BS3">
            <v>3.64</v>
          </cell>
          <cell r="BT3">
            <v>1.25</v>
          </cell>
          <cell r="BU3">
            <v>4.1399999999999997</v>
          </cell>
          <cell r="BV3">
            <v>0.59</v>
          </cell>
          <cell r="BW3">
            <v>0.31</v>
          </cell>
          <cell r="BX3">
            <v>0.27</v>
          </cell>
          <cell r="BY3">
            <v>0.65</v>
          </cell>
          <cell r="BZ3">
            <v>2.19</v>
          </cell>
          <cell r="CA3">
            <v>0.79</v>
          </cell>
          <cell r="CB3">
            <v>1.66</v>
          </cell>
          <cell r="CC3">
            <v>15.17</v>
          </cell>
          <cell r="CD3">
            <v>10.56</v>
          </cell>
          <cell r="CE3">
            <v>3.59</v>
          </cell>
          <cell r="CF3">
            <v>4.08</v>
          </cell>
          <cell r="CG3">
            <v>6.61</v>
          </cell>
          <cell r="CH3">
            <v>5.32</v>
          </cell>
          <cell r="CI3">
            <v>3.53</v>
          </cell>
          <cell r="CJ3">
            <v>2.54</v>
          </cell>
          <cell r="CK3">
            <v>4.6100000000000003</v>
          </cell>
          <cell r="CL3">
            <v>1.86</v>
          </cell>
          <cell r="CM3">
            <v>3.26</v>
          </cell>
          <cell r="CN3">
            <v>2.2200000000000002</v>
          </cell>
          <cell r="CO3">
            <v>5.71</v>
          </cell>
          <cell r="CP3">
            <v>5.0199999999999996</v>
          </cell>
          <cell r="CQ3">
            <v>8.57</v>
          </cell>
          <cell r="CR3">
            <v>3.28</v>
          </cell>
          <cell r="CS3">
            <v>1.38</v>
          </cell>
          <cell r="CT3">
            <v>3.55</v>
          </cell>
          <cell r="CU3">
            <v>1.1000000000000001</v>
          </cell>
          <cell r="CV3">
            <v>7.38</v>
          </cell>
          <cell r="CW3">
            <v>0</v>
          </cell>
          <cell r="CX3">
            <v>1.06</v>
          </cell>
          <cell r="CY3">
            <v>0.8</v>
          </cell>
          <cell r="CZ3">
            <v>1.19</v>
          </cell>
          <cell r="DA3">
            <v>1.37</v>
          </cell>
          <cell r="DB3">
            <v>0.44</v>
          </cell>
          <cell r="DC3">
            <v>0.88</v>
          </cell>
          <cell r="DD3">
            <v>22.51</v>
          </cell>
          <cell r="DE3">
            <v>27.27</v>
          </cell>
          <cell r="DF3">
            <v>1.33</v>
          </cell>
          <cell r="DG3">
            <v>0.82</v>
          </cell>
          <cell r="DH3">
            <v>0.84</v>
          </cell>
          <cell r="DI3">
            <v>0.65</v>
          </cell>
          <cell r="DJ3">
            <v>0.91</v>
          </cell>
          <cell r="DK3">
            <v>0.77</v>
          </cell>
          <cell r="DL3">
            <v>1.26</v>
          </cell>
          <cell r="DM3">
            <v>1.68</v>
          </cell>
          <cell r="DN3">
            <v>1.44</v>
          </cell>
          <cell r="DO3">
            <v>0.81</v>
          </cell>
          <cell r="DP3">
            <v>1.32</v>
          </cell>
          <cell r="DQ3">
            <v>0.02</v>
          </cell>
          <cell r="DR3">
            <v>0.1</v>
          </cell>
          <cell r="DS3">
            <v>0.16</v>
          </cell>
          <cell r="DT3">
            <v>0.1</v>
          </cell>
          <cell r="DU3">
            <v>0.19</v>
          </cell>
          <cell r="DV3">
            <v>0.16</v>
          </cell>
          <cell r="DW3">
            <v>0.25</v>
          </cell>
          <cell r="DX3">
            <v>0.03</v>
          </cell>
          <cell r="DY3">
            <v>0.06</v>
          </cell>
          <cell r="DZ3">
            <v>0.26</v>
          </cell>
          <cell r="EA3">
            <v>0.1</v>
          </cell>
          <cell r="EB3">
            <v>0.2</v>
          </cell>
          <cell r="EC3">
            <v>0.5</v>
          </cell>
          <cell r="ED3">
            <v>0.2</v>
          </cell>
          <cell r="EE3">
            <v>3.57</v>
          </cell>
          <cell r="EF3">
            <v>3.25</v>
          </cell>
          <cell r="EG3">
            <v>0.48</v>
          </cell>
          <cell r="EH3">
            <v>0.68</v>
          </cell>
          <cell r="EI3">
            <v>0.97</v>
          </cell>
          <cell r="EJ3">
            <v>0.66</v>
          </cell>
          <cell r="EK3">
            <v>1.52</v>
          </cell>
          <cell r="EL3">
            <v>0.7</v>
          </cell>
          <cell r="EM3">
            <v>0.83</v>
          </cell>
          <cell r="EN3">
            <v>0.38</v>
          </cell>
          <cell r="EO3">
            <v>0.09</v>
          </cell>
          <cell r="EP3">
            <v>0.48</v>
          </cell>
          <cell r="EQ3">
            <v>0.65</v>
          </cell>
          <cell r="ER3">
            <v>0.88</v>
          </cell>
          <cell r="ES3">
            <v>0.56999999999999995</v>
          </cell>
          <cell r="ET3">
            <v>0.01</v>
          </cell>
          <cell r="EU3">
            <v>0.05</v>
          </cell>
          <cell r="EV3">
            <v>0.1</v>
          </cell>
          <cell r="EW3">
            <v>0.06</v>
          </cell>
          <cell r="EX3">
            <v>0.06</v>
          </cell>
          <cell r="EY3">
            <v>0.02</v>
          </cell>
          <cell r="EZ3">
            <v>0.06</v>
          </cell>
          <cell r="FA3">
            <v>0.14000000000000001</v>
          </cell>
          <cell r="FB3">
            <v>0.19</v>
          </cell>
          <cell r="FC3">
            <v>0.23</v>
          </cell>
          <cell r="FD3">
            <v>0.17</v>
          </cell>
          <cell r="FE3">
            <v>0.24</v>
          </cell>
          <cell r="FF3">
            <v>3.02</v>
          </cell>
          <cell r="FG3">
            <v>3.17</v>
          </cell>
        </row>
        <row r="4">
          <cell r="A4">
            <v>2025</v>
          </cell>
          <cell r="B4">
            <v>0.15</v>
          </cell>
          <cell r="C4">
            <v>0.3</v>
          </cell>
          <cell r="D4">
            <v>0.27</v>
          </cell>
          <cell r="E4">
            <v>0.26</v>
          </cell>
          <cell r="F4">
            <v>0.25</v>
          </cell>
          <cell r="G4">
            <v>0.2</v>
          </cell>
          <cell r="H4">
            <v>0.56999999999999995</v>
          </cell>
          <cell r="I4">
            <v>0.27</v>
          </cell>
          <cell r="J4">
            <v>0.1</v>
          </cell>
          <cell r="K4">
            <v>0.73</v>
          </cell>
          <cell r="L4">
            <v>0.13</v>
          </cell>
          <cell r="M4">
            <v>0.12</v>
          </cell>
          <cell r="N4">
            <v>0.28000000000000003</v>
          </cell>
          <cell r="O4">
            <v>0.36</v>
          </cell>
          <cell r="P4">
            <v>0.05</v>
          </cell>
          <cell r="Q4">
            <v>0.11</v>
          </cell>
          <cell r="R4">
            <v>0.36</v>
          </cell>
          <cell r="S4">
            <v>0.2</v>
          </cell>
          <cell r="T4">
            <v>0.05</v>
          </cell>
          <cell r="U4">
            <v>0.06</v>
          </cell>
          <cell r="V4">
            <v>0.13</v>
          </cell>
          <cell r="W4">
            <v>0.08</v>
          </cell>
          <cell r="X4">
            <v>0.14000000000000001</v>
          </cell>
          <cell r="Y4">
            <v>0.08</v>
          </cell>
          <cell r="Z4">
            <v>0.05</v>
          </cell>
          <cell r="AA4">
            <v>3.07</v>
          </cell>
          <cell r="AB4">
            <v>1.27</v>
          </cell>
          <cell r="AC4">
            <v>0.2</v>
          </cell>
          <cell r="AD4">
            <v>0.21</v>
          </cell>
          <cell r="AE4">
            <v>0.28000000000000003</v>
          </cell>
          <cell r="AF4">
            <v>0.2</v>
          </cell>
          <cell r="AG4">
            <v>0.23</v>
          </cell>
          <cell r="AH4">
            <v>0.28000000000000003</v>
          </cell>
          <cell r="AI4">
            <v>0.28000000000000003</v>
          </cell>
          <cell r="AJ4">
            <v>0.08</v>
          </cell>
          <cell r="AK4">
            <v>0.14000000000000001</v>
          </cell>
          <cell r="AL4">
            <v>0.27</v>
          </cell>
          <cell r="AM4">
            <v>0.14000000000000001</v>
          </cell>
          <cell r="AN4">
            <v>0.13</v>
          </cell>
          <cell r="AO4">
            <v>0</v>
          </cell>
          <cell r="AP4">
            <v>0.02</v>
          </cell>
          <cell r="AQ4">
            <v>0.38</v>
          </cell>
          <cell r="AR4">
            <v>0.02</v>
          </cell>
          <cell r="AS4">
            <v>0.03</v>
          </cell>
          <cell r="AT4">
            <v>0.02</v>
          </cell>
          <cell r="AU4">
            <v>0.01</v>
          </cell>
          <cell r="AV4">
            <v>0.03</v>
          </cell>
          <cell r="AW4">
            <v>0.01</v>
          </cell>
          <cell r="AX4">
            <v>0.03</v>
          </cell>
          <cell r="AY4">
            <v>0.05</v>
          </cell>
          <cell r="AZ4">
            <v>0.05</v>
          </cell>
          <cell r="BA4">
            <v>0.03</v>
          </cell>
          <cell r="BB4">
            <v>0.26</v>
          </cell>
          <cell r="BC4">
            <v>0.78</v>
          </cell>
          <cell r="BD4">
            <v>5.01</v>
          </cell>
          <cell r="BE4">
            <v>0.34</v>
          </cell>
          <cell r="BF4">
            <v>8.06</v>
          </cell>
          <cell r="BG4">
            <v>9.26</v>
          </cell>
          <cell r="BH4">
            <v>7.27</v>
          </cell>
          <cell r="BI4">
            <v>3.11</v>
          </cell>
          <cell r="BJ4">
            <v>4.1500000000000004</v>
          </cell>
          <cell r="BK4">
            <v>3.53</v>
          </cell>
          <cell r="BL4">
            <v>0</v>
          </cell>
          <cell r="BM4">
            <v>3.42</v>
          </cell>
          <cell r="BN4">
            <v>5.62</v>
          </cell>
          <cell r="BO4">
            <v>5.61</v>
          </cell>
          <cell r="BP4">
            <v>4.22</v>
          </cell>
          <cell r="BQ4">
            <v>2.2200000000000002</v>
          </cell>
          <cell r="BR4">
            <v>0</v>
          </cell>
          <cell r="BS4">
            <v>4.08</v>
          </cell>
          <cell r="BT4">
            <v>2.85</v>
          </cell>
          <cell r="BU4">
            <v>0</v>
          </cell>
          <cell r="BV4">
            <v>0.63</v>
          </cell>
          <cell r="BW4">
            <v>0.34</v>
          </cell>
          <cell r="BX4">
            <v>0.31</v>
          </cell>
          <cell r="BY4">
            <v>0.76</v>
          </cell>
          <cell r="BZ4">
            <v>2.1800000000000002</v>
          </cell>
          <cell r="CA4">
            <v>0.76</v>
          </cell>
          <cell r="CB4">
            <v>1.8</v>
          </cell>
          <cell r="CC4">
            <v>14.99</v>
          </cell>
          <cell r="CD4">
            <v>14.45</v>
          </cell>
          <cell r="CE4">
            <v>11.79</v>
          </cell>
          <cell r="CF4">
            <v>10.46</v>
          </cell>
          <cell r="CG4">
            <v>13.99</v>
          </cell>
          <cell r="CH4">
            <v>10.91</v>
          </cell>
          <cell r="CI4">
            <v>11.2</v>
          </cell>
          <cell r="CJ4">
            <v>7.72</v>
          </cell>
          <cell r="CK4">
            <v>11.8</v>
          </cell>
          <cell r="CL4">
            <v>6.48</v>
          </cell>
          <cell r="CM4">
            <v>8.42</v>
          </cell>
          <cell r="CN4">
            <v>7.77</v>
          </cell>
          <cell r="CO4">
            <v>11.98</v>
          </cell>
          <cell r="CP4">
            <v>10.31</v>
          </cell>
          <cell r="CQ4">
            <v>6.18</v>
          </cell>
          <cell r="CR4">
            <v>4.1100000000000003</v>
          </cell>
          <cell r="CS4">
            <v>1.79</v>
          </cell>
          <cell r="CT4">
            <v>5.23</v>
          </cell>
          <cell r="CU4">
            <v>2.06</v>
          </cell>
          <cell r="CV4">
            <v>8.48</v>
          </cell>
          <cell r="CW4">
            <v>0</v>
          </cell>
          <cell r="CX4">
            <v>1.5</v>
          </cell>
          <cell r="CY4">
            <v>0.92</v>
          </cell>
          <cell r="CZ4">
            <v>1.19</v>
          </cell>
          <cell r="DA4">
            <v>1.32</v>
          </cell>
          <cell r="DB4">
            <v>0.7</v>
          </cell>
          <cell r="DC4">
            <v>1.1200000000000001</v>
          </cell>
          <cell r="DD4">
            <v>26.42</v>
          </cell>
          <cell r="DE4">
            <v>53.59</v>
          </cell>
          <cell r="DF4">
            <v>2.56</v>
          </cell>
          <cell r="DG4">
            <v>1.56</v>
          </cell>
          <cell r="DH4">
            <v>2.02</v>
          </cell>
          <cell r="DI4">
            <v>2.08</v>
          </cell>
          <cell r="DJ4">
            <v>2.75</v>
          </cell>
          <cell r="DK4">
            <v>2.31</v>
          </cell>
          <cell r="DL4">
            <v>3.9</v>
          </cell>
          <cell r="DM4">
            <v>2.87</v>
          </cell>
          <cell r="DN4">
            <v>1.24</v>
          </cell>
          <cell r="DO4">
            <v>0.78</v>
          </cell>
          <cell r="DP4">
            <v>1.1299999999999999</v>
          </cell>
          <cell r="DQ4">
            <v>0.03</v>
          </cell>
          <cell r="DR4">
            <v>0.1</v>
          </cell>
          <cell r="DS4">
            <v>0.18</v>
          </cell>
          <cell r="DT4">
            <v>0.12</v>
          </cell>
          <cell r="DU4">
            <v>0.22</v>
          </cell>
          <cell r="DV4">
            <v>0.2</v>
          </cell>
          <cell r="DW4">
            <v>0.42</v>
          </cell>
          <cell r="DX4">
            <v>0.1</v>
          </cell>
          <cell r="DY4">
            <v>0.08</v>
          </cell>
          <cell r="DZ4">
            <v>0.27</v>
          </cell>
          <cell r="EA4">
            <v>0.14000000000000001</v>
          </cell>
          <cell r="EB4">
            <v>0.23</v>
          </cell>
          <cell r="EC4">
            <v>0.59</v>
          </cell>
          <cell r="ED4">
            <v>0.25</v>
          </cell>
          <cell r="EE4">
            <v>4.92</v>
          </cell>
          <cell r="EF4">
            <v>9.6</v>
          </cell>
          <cell r="EG4">
            <v>0.88</v>
          </cell>
          <cell r="EH4">
            <v>1.1599999999999999</v>
          </cell>
          <cell r="EI4">
            <v>1.07</v>
          </cell>
          <cell r="EJ4">
            <v>1.07</v>
          </cell>
          <cell r="EK4">
            <v>1.73</v>
          </cell>
          <cell r="EL4">
            <v>1.1399999999999999</v>
          </cell>
          <cell r="EM4">
            <v>0.8</v>
          </cell>
          <cell r="EN4">
            <v>0.67</v>
          </cell>
          <cell r="EO4">
            <v>0.22</v>
          </cell>
          <cell r="EP4">
            <v>0.9</v>
          </cell>
          <cell r="EQ4">
            <v>1.35</v>
          </cell>
          <cell r="ER4">
            <v>2.0099999999999998</v>
          </cell>
          <cell r="ES4">
            <v>1.1100000000000001</v>
          </cell>
          <cell r="ET4">
            <v>0.02</v>
          </cell>
          <cell r="EU4">
            <v>0.05</v>
          </cell>
          <cell r="EV4">
            <v>0.17</v>
          </cell>
          <cell r="EW4">
            <v>0.09</v>
          </cell>
          <cell r="EX4">
            <v>0.11</v>
          </cell>
          <cell r="EY4">
            <v>0.05</v>
          </cell>
          <cell r="EZ4">
            <v>0.11</v>
          </cell>
          <cell r="FA4">
            <v>0.16</v>
          </cell>
          <cell r="FB4">
            <v>0.2</v>
          </cell>
          <cell r="FC4">
            <v>0.34</v>
          </cell>
          <cell r="FD4">
            <v>0.18</v>
          </cell>
          <cell r="FE4">
            <v>0.25</v>
          </cell>
          <cell r="FF4">
            <v>3.31</v>
          </cell>
          <cell r="FG4">
            <v>3.48</v>
          </cell>
        </row>
        <row r="5">
          <cell r="A5">
            <v>2026</v>
          </cell>
          <cell r="B5">
            <v>0.11</v>
          </cell>
          <cell r="C5">
            <v>0.22</v>
          </cell>
          <cell r="D5">
            <v>0.14000000000000001</v>
          </cell>
          <cell r="E5">
            <v>0.22</v>
          </cell>
          <cell r="F5">
            <v>0.11</v>
          </cell>
          <cell r="G5">
            <v>0.14000000000000001</v>
          </cell>
          <cell r="H5">
            <v>0.27</v>
          </cell>
          <cell r="I5">
            <v>0.3</v>
          </cell>
          <cell r="J5">
            <v>0.15</v>
          </cell>
          <cell r="K5">
            <v>0.89</v>
          </cell>
          <cell r="L5">
            <v>0.17</v>
          </cell>
          <cell r="M5">
            <v>0.17</v>
          </cell>
          <cell r="N5">
            <v>0.24</v>
          </cell>
          <cell r="O5">
            <v>0.2</v>
          </cell>
          <cell r="P5">
            <v>7.0000000000000007E-2</v>
          </cell>
          <cell r="Q5">
            <v>0.16</v>
          </cell>
          <cell r="R5">
            <v>0.37</v>
          </cell>
          <cell r="S5">
            <v>0.22</v>
          </cell>
          <cell r="T5">
            <v>0.08</v>
          </cell>
          <cell r="U5">
            <v>0.06</v>
          </cell>
          <cell r="V5">
            <v>0.14000000000000001</v>
          </cell>
          <cell r="W5">
            <v>0.09</v>
          </cell>
          <cell r="X5">
            <v>7.0000000000000007E-2</v>
          </cell>
          <cell r="Y5">
            <v>0.11</v>
          </cell>
          <cell r="Z5">
            <v>7.0000000000000007E-2</v>
          </cell>
          <cell r="AA5">
            <v>3.42</v>
          </cell>
          <cell r="AB5">
            <v>0.67</v>
          </cell>
          <cell r="AC5">
            <v>0.21</v>
          </cell>
          <cell r="AD5">
            <v>0.21</v>
          </cell>
          <cell r="AE5">
            <v>0.26</v>
          </cell>
          <cell r="AF5">
            <v>0.21</v>
          </cell>
          <cell r="AG5">
            <v>0.21</v>
          </cell>
          <cell r="AH5">
            <v>0.27</v>
          </cell>
          <cell r="AI5">
            <v>0.26</v>
          </cell>
          <cell r="AJ5">
            <v>0.09</v>
          </cell>
          <cell r="AK5">
            <v>0.14000000000000001</v>
          </cell>
          <cell r="AL5">
            <v>0.19</v>
          </cell>
          <cell r="AM5">
            <v>0.13</v>
          </cell>
          <cell r="AN5">
            <v>0.1</v>
          </cell>
          <cell r="AO5">
            <v>0</v>
          </cell>
          <cell r="AP5">
            <v>0.02</v>
          </cell>
          <cell r="AQ5">
            <v>0.39</v>
          </cell>
          <cell r="AR5">
            <v>0.01</v>
          </cell>
          <cell r="AS5">
            <v>0.04</v>
          </cell>
          <cell r="AT5">
            <v>0.04</v>
          </cell>
          <cell r="AU5">
            <v>0.02</v>
          </cell>
          <cell r="AV5">
            <v>0.06</v>
          </cell>
          <cell r="AW5">
            <v>0.01</v>
          </cell>
          <cell r="AX5">
            <v>0.02</v>
          </cell>
          <cell r="AY5">
            <v>0.05</v>
          </cell>
          <cell r="AZ5">
            <v>0.03</v>
          </cell>
          <cell r="BA5">
            <v>0.02</v>
          </cell>
          <cell r="BB5">
            <v>0.35</v>
          </cell>
          <cell r="BC5">
            <v>0.72</v>
          </cell>
          <cell r="BD5">
            <v>3.84</v>
          </cell>
          <cell r="BE5">
            <v>0.22</v>
          </cell>
          <cell r="BF5">
            <v>5.82</v>
          </cell>
          <cell r="BG5">
            <v>8.92</v>
          </cell>
          <cell r="BH5">
            <v>6.61</v>
          </cell>
          <cell r="BI5">
            <v>2.29</v>
          </cell>
          <cell r="BJ5">
            <v>2.73</v>
          </cell>
          <cell r="BK5">
            <v>2.14</v>
          </cell>
          <cell r="BL5">
            <v>3.35</v>
          </cell>
          <cell r="BM5">
            <v>2.69</v>
          </cell>
          <cell r="BN5">
            <v>3.41</v>
          </cell>
          <cell r="BO5">
            <v>3.4</v>
          </cell>
          <cell r="BP5">
            <v>3.09</v>
          </cell>
          <cell r="BQ5">
            <v>1.69</v>
          </cell>
          <cell r="BR5">
            <v>1.84</v>
          </cell>
          <cell r="BS5">
            <v>3.7</v>
          </cell>
          <cell r="BT5">
            <v>2.2000000000000002</v>
          </cell>
          <cell r="BU5">
            <v>1.34</v>
          </cell>
          <cell r="BV5">
            <v>0.63</v>
          </cell>
          <cell r="BW5">
            <v>0.36</v>
          </cell>
          <cell r="BX5">
            <v>0.37</v>
          </cell>
          <cell r="BY5">
            <v>0.87</v>
          </cell>
          <cell r="BZ5">
            <v>1.5</v>
          </cell>
          <cell r="CA5">
            <v>0.53</v>
          </cell>
          <cell r="CB5">
            <v>1.85</v>
          </cell>
          <cell r="CC5">
            <v>14.29</v>
          </cell>
          <cell r="CD5">
            <v>11.86</v>
          </cell>
          <cell r="CE5">
            <v>5.49</v>
          </cell>
          <cell r="CF5">
            <v>4.0199999999999996</v>
          </cell>
          <cell r="CG5">
            <v>6.47</v>
          </cell>
          <cell r="CH5">
            <v>3.86</v>
          </cell>
          <cell r="CI5">
            <v>2.5</v>
          </cell>
          <cell r="CJ5">
            <v>5.0599999999999996</v>
          </cell>
          <cell r="CK5">
            <v>7.86</v>
          </cell>
          <cell r="CL5">
            <v>3.77</v>
          </cell>
          <cell r="CM5">
            <v>3.05</v>
          </cell>
          <cell r="CN5">
            <v>4</v>
          </cell>
          <cell r="CO5">
            <v>4.54</v>
          </cell>
          <cell r="CP5">
            <v>4.16</v>
          </cell>
          <cell r="CQ5">
            <v>7.91</v>
          </cell>
          <cell r="CR5">
            <v>4.8</v>
          </cell>
          <cell r="CS5">
            <v>2.04</v>
          </cell>
          <cell r="CT5">
            <v>5.51</v>
          </cell>
          <cell r="CU5">
            <v>2.71</v>
          </cell>
          <cell r="CV5">
            <v>7.59</v>
          </cell>
          <cell r="CW5">
            <v>0</v>
          </cell>
          <cell r="CX5">
            <v>1.27</v>
          </cell>
          <cell r="CY5">
            <v>1.01</v>
          </cell>
          <cell r="CZ5">
            <v>0.86</v>
          </cell>
          <cell r="DA5">
            <v>0.99</v>
          </cell>
          <cell r="DB5">
            <v>0.96</v>
          </cell>
          <cell r="DC5">
            <v>1.34</v>
          </cell>
          <cell r="DD5">
            <v>30.15</v>
          </cell>
          <cell r="DE5">
            <v>20.77</v>
          </cell>
          <cell r="DF5">
            <v>1.06</v>
          </cell>
          <cell r="DG5">
            <v>1.06</v>
          </cell>
          <cell r="DH5">
            <v>1.4</v>
          </cell>
          <cell r="DI5">
            <v>1.07</v>
          </cell>
          <cell r="DJ5">
            <v>1.1599999999999999</v>
          </cell>
          <cell r="DK5">
            <v>0.89</v>
          </cell>
          <cell r="DL5">
            <v>1.51</v>
          </cell>
          <cell r="DM5">
            <v>1.3</v>
          </cell>
          <cell r="DN5">
            <v>1.5</v>
          </cell>
          <cell r="DO5">
            <v>0.79</v>
          </cell>
          <cell r="DP5">
            <v>1.3</v>
          </cell>
          <cell r="DQ5">
            <v>0.03</v>
          </cell>
          <cell r="DR5">
            <v>0.1</v>
          </cell>
          <cell r="DS5">
            <v>0.14000000000000001</v>
          </cell>
          <cell r="DT5">
            <v>0.13</v>
          </cell>
          <cell r="DU5">
            <v>0.26</v>
          </cell>
          <cell r="DV5">
            <v>0.22</v>
          </cell>
          <cell r="DW5">
            <v>0.28999999999999998</v>
          </cell>
          <cell r="DX5">
            <v>0.08</v>
          </cell>
          <cell r="DY5">
            <v>0.09</v>
          </cell>
          <cell r="DZ5">
            <v>0.28999999999999998</v>
          </cell>
          <cell r="EA5">
            <v>0.15</v>
          </cell>
          <cell r="EB5">
            <v>0.23</v>
          </cell>
          <cell r="EC5">
            <v>0.65</v>
          </cell>
          <cell r="ED5">
            <v>0.19</v>
          </cell>
          <cell r="EE5">
            <v>5.08</v>
          </cell>
          <cell r="EF5">
            <v>3.62</v>
          </cell>
          <cell r="EG5">
            <v>0.75</v>
          </cell>
          <cell r="EH5">
            <v>0.89</v>
          </cell>
          <cell r="EI5">
            <v>1.1100000000000001</v>
          </cell>
          <cell r="EJ5">
            <v>0.8</v>
          </cell>
          <cell r="EK5">
            <v>1.73</v>
          </cell>
          <cell r="EL5">
            <v>0.81</v>
          </cell>
          <cell r="EM5">
            <v>0.8</v>
          </cell>
          <cell r="EN5">
            <v>0.06</v>
          </cell>
          <cell r="EO5">
            <v>0.17</v>
          </cell>
          <cell r="EP5">
            <v>0.09</v>
          </cell>
          <cell r="EQ5">
            <v>0.38</v>
          </cell>
          <cell r="ER5">
            <v>0.44</v>
          </cell>
          <cell r="ES5">
            <v>0.34</v>
          </cell>
          <cell r="ET5">
            <v>0.02</v>
          </cell>
          <cell r="EU5">
            <v>7.0000000000000007E-2</v>
          </cell>
          <cell r="EV5">
            <v>0.23</v>
          </cell>
          <cell r="EW5">
            <v>0.14000000000000001</v>
          </cell>
          <cell r="EX5">
            <v>0.16</v>
          </cell>
          <cell r="EY5">
            <v>7.0000000000000007E-2</v>
          </cell>
          <cell r="EZ5">
            <v>0.17</v>
          </cell>
          <cell r="FA5">
            <v>0.18</v>
          </cell>
          <cell r="FB5">
            <v>0.21</v>
          </cell>
          <cell r="FC5">
            <v>0.28999999999999998</v>
          </cell>
          <cell r="FD5">
            <v>0.18</v>
          </cell>
          <cell r="FE5">
            <v>0.18</v>
          </cell>
          <cell r="FF5">
            <v>3.81</v>
          </cell>
          <cell r="FG5">
            <v>3.57</v>
          </cell>
        </row>
        <row r="6">
          <cell r="A6">
            <v>2027</v>
          </cell>
          <cell r="B6">
            <v>0.17</v>
          </cell>
          <cell r="C6">
            <v>0.25</v>
          </cell>
          <cell r="D6">
            <v>0.17</v>
          </cell>
          <cell r="E6">
            <v>0.24</v>
          </cell>
          <cell r="F6">
            <v>0.17</v>
          </cell>
          <cell r="G6">
            <v>0.19</v>
          </cell>
          <cell r="H6">
            <v>0.28000000000000003</v>
          </cell>
          <cell r="I6">
            <v>0.31</v>
          </cell>
          <cell r="J6">
            <v>0.17</v>
          </cell>
          <cell r="K6">
            <v>0.97</v>
          </cell>
          <cell r="L6">
            <v>0.22</v>
          </cell>
          <cell r="M6">
            <v>0.21</v>
          </cell>
          <cell r="N6">
            <v>0.28000000000000003</v>
          </cell>
          <cell r="O6">
            <v>0.25</v>
          </cell>
          <cell r="P6">
            <v>0.12</v>
          </cell>
          <cell r="Q6">
            <v>0.23</v>
          </cell>
          <cell r="R6">
            <v>0.41</v>
          </cell>
          <cell r="S6">
            <v>0.22</v>
          </cell>
          <cell r="T6">
            <v>0.12</v>
          </cell>
          <cell r="U6">
            <v>0.08</v>
          </cell>
          <cell r="V6">
            <v>0.15</v>
          </cell>
          <cell r="W6">
            <v>0.1</v>
          </cell>
          <cell r="X6">
            <v>0.08</v>
          </cell>
          <cell r="Y6">
            <v>0.14000000000000001</v>
          </cell>
          <cell r="Z6">
            <v>0.08</v>
          </cell>
          <cell r="AA6">
            <v>3.7</v>
          </cell>
          <cell r="AB6">
            <v>0.86</v>
          </cell>
          <cell r="AC6">
            <v>0.27</v>
          </cell>
          <cell r="AD6">
            <v>0.25</v>
          </cell>
          <cell r="AE6">
            <v>0.28999999999999998</v>
          </cell>
          <cell r="AF6">
            <v>0.25</v>
          </cell>
          <cell r="AG6">
            <v>0.24</v>
          </cell>
          <cell r="AH6">
            <v>0.33</v>
          </cell>
          <cell r="AI6">
            <v>0.28999999999999998</v>
          </cell>
          <cell r="AJ6">
            <v>0.13</v>
          </cell>
          <cell r="AK6">
            <v>0.16</v>
          </cell>
          <cell r="AL6">
            <v>0.18</v>
          </cell>
          <cell r="AM6">
            <v>0.16</v>
          </cell>
          <cell r="AN6">
            <v>0.13</v>
          </cell>
          <cell r="AO6">
            <v>0</v>
          </cell>
          <cell r="AP6">
            <v>0.02</v>
          </cell>
          <cell r="AQ6">
            <v>0.39</v>
          </cell>
          <cell r="AR6">
            <v>0.03</v>
          </cell>
          <cell r="AS6">
            <v>0.05</v>
          </cell>
          <cell r="AT6">
            <v>0.06</v>
          </cell>
          <cell r="AU6">
            <v>0.02</v>
          </cell>
          <cell r="AV6">
            <v>0.08</v>
          </cell>
          <cell r="AW6">
            <v>0.02</v>
          </cell>
          <cell r="AX6">
            <v>0.04</v>
          </cell>
          <cell r="AY6">
            <v>0.06</v>
          </cell>
          <cell r="AZ6">
            <v>0.04</v>
          </cell>
          <cell r="BA6">
            <v>0.03</v>
          </cell>
          <cell r="BB6">
            <v>0.39</v>
          </cell>
          <cell r="BC6">
            <v>0.78</v>
          </cell>
          <cell r="BD6">
            <v>4.47</v>
          </cell>
          <cell r="BE6">
            <v>0.25</v>
          </cell>
          <cell r="BF6">
            <v>6.99</v>
          </cell>
          <cell r="BG6">
            <v>10.28</v>
          </cell>
          <cell r="BH6">
            <v>7.76</v>
          </cell>
          <cell r="BI6">
            <v>2.57</v>
          </cell>
          <cell r="BJ6">
            <v>3.07</v>
          </cell>
          <cell r="BK6">
            <v>2.34</v>
          </cell>
          <cell r="BL6">
            <v>14.28</v>
          </cell>
          <cell r="BM6">
            <v>3.17</v>
          </cell>
          <cell r="BN6">
            <v>3.73</v>
          </cell>
          <cell r="BO6">
            <v>3.72</v>
          </cell>
          <cell r="BP6">
            <v>3.64</v>
          </cell>
          <cell r="BQ6">
            <v>2.0099999999999998</v>
          </cell>
          <cell r="BR6">
            <v>8.18</v>
          </cell>
          <cell r="BS6">
            <v>3.89</v>
          </cell>
          <cell r="BT6">
            <v>2.65</v>
          </cell>
          <cell r="BU6">
            <v>5.48</v>
          </cell>
          <cell r="BV6">
            <v>0.62</v>
          </cell>
          <cell r="BW6">
            <v>0.36</v>
          </cell>
          <cell r="BX6">
            <v>0.4</v>
          </cell>
          <cell r="BY6">
            <v>0.97</v>
          </cell>
          <cell r="BZ6">
            <v>1.92</v>
          </cell>
          <cell r="CA6">
            <v>0.68</v>
          </cell>
          <cell r="CB6">
            <v>1.86</v>
          </cell>
          <cell r="CC6">
            <v>14.22</v>
          </cell>
          <cell r="CD6">
            <v>13.57</v>
          </cell>
          <cell r="CE6">
            <v>4.43</v>
          </cell>
          <cell r="CF6">
            <v>3.22</v>
          </cell>
          <cell r="CG6">
            <v>5.2</v>
          </cell>
          <cell r="CH6">
            <v>2.87</v>
          </cell>
          <cell r="CI6">
            <v>1.97</v>
          </cell>
          <cell r="CJ6">
            <v>5.62</v>
          </cell>
          <cell r="CK6">
            <v>14.34</v>
          </cell>
          <cell r="CL6">
            <v>3.68</v>
          </cell>
          <cell r="CM6">
            <v>4.8899999999999997</v>
          </cell>
          <cell r="CN6">
            <v>3.8</v>
          </cell>
          <cell r="CO6">
            <v>3.22</v>
          </cell>
          <cell r="CP6">
            <v>3.21</v>
          </cell>
          <cell r="CQ6">
            <v>8.64</v>
          </cell>
          <cell r="CR6">
            <v>5.64</v>
          </cell>
          <cell r="CS6">
            <v>2.4</v>
          </cell>
          <cell r="CT6">
            <v>6.36</v>
          </cell>
          <cell r="CU6">
            <v>3.53</v>
          </cell>
          <cell r="CV6">
            <v>7.48</v>
          </cell>
          <cell r="CW6">
            <v>0</v>
          </cell>
          <cell r="CX6">
            <v>1.61</v>
          </cell>
          <cell r="CY6">
            <v>1.1100000000000001</v>
          </cell>
          <cell r="CZ6">
            <v>0.99</v>
          </cell>
          <cell r="DA6">
            <v>1.04</v>
          </cell>
          <cell r="DB6">
            <v>1.25</v>
          </cell>
          <cell r="DC6">
            <v>1.63</v>
          </cell>
          <cell r="DD6">
            <v>32.380000000000003</v>
          </cell>
          <cell r="DE6">
            <v>14.91</v>
          </cell>
          <cell r="DF6">
            <v>1.1100000000000001</v>
          </cell>
          <cell r="DG6">
            <v>1.19</v>
          </cell>
          <cell r="DH6">
            <v>1.47</v>
          </cell>
          <cell r="DI6">
            <v>1.27</v>
          </cell>
          <cell r="DJ6">
            <v>1.21</v>
          </cell>
          <cell r="DK6">
            <v>0.98</v>
          </cell>
          <cell r="DL6">
            <v>1.57</v>
          </cell>
          <cell r="DM6">
            <v>1.35</v>
          </cell>
          <cell r="DN6">
            <v>1.58</v>
          </cell>
          <cell r="DO6">
            <v>0.92</v>
          </cell>
          <cell r="DP6">
            <v>1.37</v>
          </cell>
          <cell r="DQ6">
            <v>0.04</v>
          </cell>
          <cell r="DR6">
            <v>0.09</v>
          </cell>
          <cell r="DS6">
            <v>0.15</v>
          </cell>
          <cell r="DT6">
            <v>0.16</v>
          </cell>
          <cell r="DU6">
            <v>0.28000000000000003</v>
          </cell>
          <cell r="DV6">
            <v>0.24</v>
          </cell>
          <cell r="DW6">
            <v>0.28999999999999998</v>
          </cell>
          <cell r="DX6">
            <v>0.1</v>
          </cell>
          <cell r="DY6">
            <v>0.1</v>
          </cell>
          <cell r="DZ6">
            <v>0.3</v>
          </cell>
          <cell r="EA6">
            <v>0.18</v>
          </cell>
          <cell r="EB6">
            <v>0.25</v>
          </cell>
          <cell r="EC6">
            <v>0.71</v>
          </cell>
          <cell r="ED6">
            <v>0.19</v>
          </cell>
          <cell r="EE6">
            <v>5.49</v>
          </cell>
          <cell r="EF6">
            <v>3.77</v>
          </cell>
          <cell r="EG6">
            <v>0.89</v>
          </cell>
          <cell r="EH6">
            <v>0.92</v>
          </cell>
          <cell r="EI6">
            <v>1.19</v>
          </cell>
          <cell r="EJ6">
            <v>0.8</v>
          </cell>
          <cell r="EK6">
            <v>1.76</v>
          </cell>
          <cell r="EL6">
            <v>0.78</v>
          </cell>
          <cell r="EM6">
            <v>0.84</v>
          </cell>
          <cell r="EN6">
            <v>0.34</v>
          </cell>
          <cell r="EO6">
            <v>0.3</v>
          </cell>
          <cell r="EP6">
            <v>0.42</v>
          </cell>
          <cell r="EQ6">
            <v>0.41</v>
          </cell>
          <cell r="ER6">
            <v>0.2</v>
          </cell>
          <cell r="ES6">
            <v>0.62</v>
          </cell>
          <cell r="ET6">
            <v>0.04</v>
          </cell>
          <cell r="EU6">
            <v>7.0000000000000007E-2</v>
          </cell>
          <cell r="EV6">
            <v>0.31</v>
          </cell>
          <cell r="EW6">
            <v>0.17</v>
          </cell>
          <cell r="EX6">
            <v>0.25</v>
          </cell>
          <cell r="EY6">
            <v>0.1</v>
          </cell>
          <cell r="EZ6">
            <v>0.24</v>
          </cell>
          <cell r="FA6">
            <v>0.21</v>
          </cell>
          <cell r="FB6">
            <v>0.21</v>
          </cell>
          <cell r="FC6">
            <v>0.3</v>
          </cell>
          <cell r="FD6">
            <v>0.18</v>
          </cell>
          <cell r="FE6">
            <v>0.2</v>
          </cell>
          <cell r="FF6">
            <v>4.25</v>
          </cell>
          <cell r="FG6">
            <v>3.69</v>
          </cell>
        </row>
        <row r="7">
          <cell r="A7">
            <v>2028</v>
          </cell>
          <cell r="B7">
            <v>0.2</v>
          </cell>
          <cell r="C7">
            <v>0.28999999999999998</v>
          </cell>
          <cell r="D7">
            <v>0.16</v>
          </cell>
          <cell r="E7">
            <v>0.21</v>
          </cell>
          <cell r="F7">
            <v>0.18</v>
          </cell>
          <cell r="G7">
            <v>0.18</v>
          </cell>
          <cell r="H7">
            <v>0.31</v>
          </cell>
          <cell r="I7">
            <v>0.32</v>
          </cell>
          <cell r="J7">
            <v>0.2</v>
          </cell>
          <cell r="K7">
            <v>1.01</v>
          </cell>
          <cell r="L7">
            <v>0.27</v>
          </cell>
          <cell r="M7">
            <v>0.27</v>
          </cell>
          <cell r="N7">
            <v>0.37</v>
          </cell>
          <cell r="O7">
            <v>0.3</v>
          </cell>
          <cell r="P7">
            <v>0.16</v>
          </cell>
          <cell r="Q7">
            <v>0.33</v>
          </cell>
          <cell r="R7">
            <v>0.46</v>
          </cell>
          <cell r="S7">
            <v>0.24</v>
          </cell>
          <cell r="T7">
            <v>0.16</v>
          </cell>
          <cell r="U7">
            <v>0.09</v>
          </cell>
          <cell r="V7">
            <v>0.18</v>
          </cell>
          <cell r="W7">
            <v>0.11</v>
          </cell>
          <cell r="X7">
            <v>0.08</v>
          </cell>
          <cell r="Y7">
            <v>0.16</v>
          </cell>
          <cell r="Z7">
            <v>0.09</v>
          </cell>
          <cell r="AA7">
            <v>3.76</v>
          </cell>
          <cell r="AB7">
            <v>0.94</v>
          </cell>
          <cell r="AC7">
            <v>0.31</v>
          </cell>
          <cell r="AD7">
            <v>0.28000000000000003</v>
          </cell>
          <cell r="AE7">
            <v>0.28000000000000003</v>
          </cell>
          <cell r="AF7">
            <v>0.27</v>
          </cell>
          <cell r="AG7">
            <v>0.23</v>
          </cell>
          <cell r="AH7">
            <v>0.36</v>
          </cell>
          <cell r="AI7">
            <v>0.28000000000000003</v>
          </cell>
          <cell r="AJ7">
            <v>0.13</v>
          </cell>
          <cell r="AK7">
            <v>0.15</v>
          </cell>
          <cell r="AL7">
            <v>0.13</v>
          </cell>
          <cell r="AM7">
            <v>0.14000000000000001</v>
          </cell>
          <cell r="AN7">
            <v>0.14000000000000001</v>
          </cell>
          <cell r="AO7">
            <v>0</v>
          </cell>
          <cell r="AP7">
            <v>0.03</v>
          </cell>
          <cell r="AQ7">
            <v>0.37</v>
          </cell>
          <cell r="AR7">
            <v>0.03</v>
          </cell>
          <cell r="AS7">
            <v>0.06</v>
          </cell>
          <cell r="AT7">
            <v>0.08</v>
          </cell>
          <cell r="AU7">
            <v>0.03</v>
          </cell>
          <cell r="AV7">
            <v>0.11</v>
          </cell>
          <cell r="AW7">
            <v>0.03</v>
          </cell>
          <cell r="AX7">
            <v>0.04</v>
          </cell>
          <cell r="AY7">
            <v>0.06</v>
          </cell>
          <cell r="AZ7">
            <v>0.04</v>
          </cell>
          <cell r="BA7">
            <v>0.02</v>
          </cell>
          <cell r="BB7">
            <v>0.41</v>
          </cell>
          <cell r="BC7">
            <v>0.8</v>
          </cell>
          <cell r="BD7">
            <v>3.63</v>
          </cell>
          <cell r="BE7">
            <v>0.26</v>
          </cell>
          <cell r="BF7">
            <v>7.65</v>
          </cell>
          <cell r="BG7">
            <v>10.69</v>
          </cell>
          <cell r="BH7">
            <v>7.89</v>
          </cell>
          <cell r="BI7">
            <v>2.62</v>
          </cell>
          <cell r="BJ7">
            <v>3.19</v>
          </cell>
          <cell r="BK7">
            <v>2.37</v>
          </cell>
          <cell r="BL7">
            <v>14.94</v>
          </cell>
          <cell r="BM7">
            <v>3.46</v>
          </cell>
          <cell r="BN7">
            <v>3.77</v>
          </cell>
          <cell r="BO7">
            <v>3.77</v>
          </cell>
          <cell r="BP7">
            <v>3.96</v>
          </cell>
          <cell r="BQ7">
            <v>2.2200000000000002</v>
          </cell>
          <cell r="BR7">
            <v>8.39</v>
          </cell>
          <cell r="BS7">
            <v>3.68</v>
          </cell>
          <cell r="BT7">
            <v>2.92</v>
          </cell>
          <cell r="BU7">
            <v>5.82</v>
          </cell>
          <cell r="BV7">
            <v>0.61</v>
          </cell>
          <cell r="BW7">
            <v>0.38</v>
          </cell>
          <cell r="BX7">
            <v>0.45</v>
          </cell>
          <cell r="BY7">
            <v>1.08</v>
          </cell>
          <cell r="BZ7">
            <v>1.76</v>
          </cell>
          <cell r="CA7">
            <v>0.62</v>
          </cell>
          <cell r="CB7">
            <v>1.83</v>
          </cell>
          <cell r="CC7">
            <v>13.33</v>
          </cell>
          <cell r="CD7">
            <v>14.32</v>
          </cell>
          <cell r="CE7">
            <v>3.38</v>
          </cell>
          <cell r="CF7">
            <v>2.4300000000000002</v>
          </cell>
          <cell r="CG7">
            <v>4.59</v>
          </cell>
          <cell r="CH7">
            <v>2.73</v>
          </cell>
          <cell r="CI7">
            <v>1.37</v>
          </cell>
          <cell r="CJ7">
            <v>7.58</v>
          </cell>
          <cell r="CK7">
            <v>14.79</v>
          </cell>
          <cell r="CL7">
            <v>3.3</v>
          </cell>
          <cell r="CM7">
            <v>6.24</v>
          </cell>
          <cell r="CN7">
            <v>3.93</v>
          </cell>
          <cell r="CO7">
            <v>3.03</v>
          </cell>
          <cell r="CP7">
            <v>3.53</v>
          </cell>
          <cell r="CQ7">
            <v>8.08</v>
          </cell>
          <cell r="CR7">
            <v>6.32</v>
          </cell>
          <cell r="CS7">
            <v>2.66</v>
          </cell>
          <cell r="CT7">
            <v>6.94</v>
          </cell>
          <cell r="CU7">
            <v>4.4000000000000004</v>
          </cell>
          <cell r="CV7">
            <v>6.63</v>
          </cell>
          <cell r="CW7">
            <v>0</v>
          </cell>
          <cell r="CX7">
            <v>1.66</v>
          </cell>
          <cell r="CY7">
            <v>1.22</v>
          </cell>
          <cell r="CZ7">
            <v>1.18</v>
          </cell>
          <cell r="DA7">
            <v>1.1000000000000001</v>
          </cell>
          <cell r="DB7">
            <v>1.52</v>
          </cell>
          <cell r="DC7">
            <v>1.85</v>
          </cell>
          <cell r="DD7">
            <v>33.99</v>
          </cell>
          <cell r="DE7">
            <v>18.920000000000002</v>
          </cell>
          <cell r="DF7">
            <v>0.33</v>
          </cell>
          <cell r="DG7">
            <v>1.63</v>
          </cell>
          <cell r="DH7">
            <v>0.98</v>
          </cell>
          <cell r="DI7">
            <v>0.25</v>
          </cell>
          <cell r="DJ7">
            <v>0</v>
          </cell>
          <cell r="DK7">
            <v>0</v>
          </cell>
          <cell r="DL7">
            <v>0</v>
          </cell>
          <cell r="DM7">
            <v>0.71</v>
          </cell>
          <cell r="DN7">
            <v>1.67</v>
          </cell>
          <cell r="DO7">
            <v>1.1299999999999999</v>
          </cell>
          <cell r="DP7">
            <v>1.42</v>
          </cell>
          <cell r="DQ7">
            <v>0.04</v>
          </cell>
          <cell r="DR7">
            <v>0.1</v>
          </cell>
          <cell r="DS7">
            <v>0.17</v>
          </cell>
          <cell r="DT7">
            <v>0.18</v>
          </cell>
          <cell r="DU7">
            <v>0.32</v>
          </cell>
          <cell r="DV7">
            <v>0.26</v>
          </cell>
          <cell r="DW7">
            <v>0.38</v>
          </cell>
          <cell r="DX7">
            <v>0.16</v>
          </cell>
          <cell r="DY7">
            <v>0.1</v>
          </cell>
          <cell r="DZ7">
            <v>0.3</v>
          </cell>
          <cell r="EA7">
            <v>0.23</v>
          </cell>
          <cell r="EB7">
            <v>0.28000000000000003</v>
          </cell>
          <cell r="EC7">
            <v>0.8</v>
          </cell>
          <cell r="ED7">
            <v>0.16</v>
          </cell>
          <cell r="EE7">
            <v>6.04</v>
          </cell>
          <cell r="EF7">
            <v>0</v>
          </cell>
          <cell r="EG7">
            <v>0.82</v>
          </cell>
          <cell r="EH7">
            <v>0.49</v>
          </cell>
          <cell r="EI7">
            <v>1.22</v>
          </cell>
          <cell r="EJ7">
            <v>0.4</v>
          </cell>
          <cell r="EK7">
            <v>1.81</v>
          </cell>
          <cell r="EL7">
            <v>0.34</v>
          </cell>
          <cell r="EM7">
            <v>0.41</v>
          </cell>
          <cell r="EN7">
            <v>0.57999999999999996</v>
          </cell>
          <cell r="EO7">
            <v>0.48</v>
          </cell>
          <cell r="EP7">
            <v>0.72</v>
          </cell>
          <cell r="EQ7">
            <v>0.86</v>
          </cell>
          <cell r="ER7">
            <v>0.96</v>
          </cell>
          <cell r="ES7">
            <v>0.96</v>
          </cell>
          <cell r="ET7">
            <v>0.06</v>
          </cell>
          <cell r="EU7">
            <v>7.0000000000000007E-2</v>
          </cell>
          <cell r="EV7">
            <v>0.37</v>
          </cell>
          <cell r="EW7">
            <v>0.23</v>
          </cell>
          <cell r="EX7">
            <v>0.33</v>
          </cell>
          <cell r="EY7">
            <v>0.14000000000000001</v>
          </cell>
          <cell r="EZ7">
            <v>0.33</v>
          </cell>
          <cell r="FA7">
            <v>0.23</v>
          </cell>
          <cell r="FB7">
            <v>0.24</v>
          </cell>
          <cell r="FC7">
            <v>0.28999999999999998</v>
          </cell>
          <cell r="FD7">
            <v>0.17</v>
          </cell>
          <cell r="FE7">
            <v>0.21</v>
          </cell>
          <cell r="FF7">
            <v>4.67</v>
          </cell>
          <cell r="FG7">
            <v>3.77</v>
          </cell>
        </row>
        <row r="8">
          <cell r="A8">
            <v>2029</v>
          </cell>
          <cell r="B8">
            <v>0.26</v>
          </cell>
          <cell r="C8">
            <v>0.36</v>
          </cell>
          <cell r="D8">
            <v>0.24</v>
          </cell>
          <cell r="E8">
            <v>0.25</v>
          </cell>
          <cell r="F8">
            <v>0.24</v>
          </cell>
          <cell r="G8">
            <v>0.23</v>
          </cell>
          <cell r="H8">
            <v>0.38</v>
          </cell>
          <cell r="I8">
            <v>0.28999999999999998</v>
          </cell>
          <cell r="J8">
            <v>0.18</v>
          </cell>
          <cell r="K8">
            <v>0.96</v>
          </cell>
          <cell r="L8">
            <v>0.36</v>
          </cell>
          <cell r="M8">
            <v>0.36</v>
          </cell>
          <cell r="N8">
            <v>0.43</v>
          </cell>
          <cell r="O8">
            <v>0.42</v>
          </cell>
          <cell r="P8">
            <v>0.25</v>
          </cell>
          <cell r="Q8">
            <v>0.44</v>
          </cell>
          <cell r="R8">
            <v>0.5</v>
          </cell>
          <cell r="S8">
            <v>0.24</v>
          </cell>
          <cell r="T8">
            <v>0.22</v>
          </cell>
          <cell r="U8">
            <v>0.09</v>
          </cell>
          <cell r="V8">
            <v>0.2</v>
          </cell>
          <cell r="W8">
            <v>0.11</v>
          </cell>
          <cell r="X8">
            <v>0.09</v>
          </cell>
          <cell r="Y8">
            <v>0.18</v>
          </cell>
          <cell r="Z8">
            <v>0.1</v>
          </cell>
          <cell r="AA8">
            <v>3.72</v>
          </cell>
          <cell r="AB8">
            <v>1.1000000000000001</v>
          </cell>
          <cell r="AC8">
            <v>0.34</v>
          </cell>
          <cell r="AD8">
            <v>0.3</v>
          </cell>
          <cell r="AE8">
            <v>0.26</v>
          </cell>
          <cell r="AF8">
            <v>0.28999999999999998</v>
          </cell>
          <cell r="AG8">
            <v>0.22</v>
          </cell>
          <cell r="AH8">
            <v>0.39</v>
          </cell>
          <cell r="AI8">
            <v>0.27</v>
          </cell>
          <cell r="AJ8">
            <v>0.18</v>
          </cell>
          <cell r="AK8">
            <v>0.26</v>
          </cell>
          <cell r="AL8">
            <v>0.26</v>
          </cell>
          <cell r="AM8">
            <v>0.23</v>
          </cell>
          <cell r="AN8">
            <v>0.25</v>
          </cell>
          <cell r="AO8">
            <v>0</v>
          </cell>
          <cell r="AP8">
            <v>0.03</v>
          </cell>
          <cell r="AQ8">
            <v>0.32</v>
          </cell>
          <cell r="AR8">
            <v>0.05</v>
          </cell>
          <cell r="AS8">
            <v>0.08</v>
          </cell>
          <cell r="AT8">
            <v>0.1</v>
          </cell>
          <cell r="AU8">
            <v>0.04</v>
          </cell>
          <cell r="AV8">
            <v>0.14000000000000001</v>
          </cell>
          <cell r="AW8">
            <v>0.03</v>
          </cell>
          <cell r="AX8">
            <v>0.05</v>
          </cell>
          <cell r="AY8">
            <v>7.0000000000000007E-2</v>
          </cell>
          <cell r="AZ8">
            <v>0.03</v>
          </cell>
          <cell r="BA8">
            <v>0.04</v>
          </cell>
          <cell r="BB8">
            <v>0.42</v>
          </cell>
          <cell r="BC8">
            <v>0.77</v>
          </cell>
          <cell r="BD8">
            <v>3.75</v>
          </cell>
          <cell r="BE8">
            <v>0.08</v>
          </cell>
          <cell r="BF8">
            <v>3.31</v>
          </cell>
          <cell r="BG8">
            <v>10.45</v>
          </cell>
          <cell r="BH8">
            <v>7.4</v>
          </cell>
          <cell r="BI8">
            <v>2.8</v>
          </cell>
          <cell r="BJ8">
            <v>1.08</v>
          </cell>
          <cell r="BK8">
            <v>0.55000000000000004</v>
          </cell>
          <cell r="BL8">
            <v>17.64</v>
          </cell>
          <cell r="BM8">
            <v>2.0499999999999998</v>
          </cell>
          <cell r="BN8">
            <v>0.89</v>
          </cell>
          <cell r="BO8">
            <v>0.88</v>
          </cell>
          <cell r="BP8">
            <v>1.66</v>
          </cell>
          <cell r="BQ8">
            <v>0.96</v>
          </cell>
          <cell r="BR8">
            <v>9.68</v>
          </cell>
          <cell r="BS8">
            <v>5.93</v>
          </cell>
          <cell r="BT8">
            <v>1.26</v>
          </cell>
          <cell r="BU8">
            <v>6.94</v>
          </cell>
          <cell r="BV8">
            <v>0.57999999999999996</v>
          </cell>
          <cell r="BW8">
            <v>0.37</v>
          </cell>
          <cell r="BX8">
            <v>0.48</v>
          </cell>
          <cell r="BY8">
            <v>1.18</v>
          </cell>
          <cell r="BZ8">
            <v>1.28</v>
          </cell>
          <cell r="CA8">
            <v>0.44</v>
          </cell>
          <cell r="CB8">
            <v>1.75</v>
          </cell>
          <cell r="CC8">
            <v>12.12</v>
          </cell>
          <cell r="CD8">
            <v>9.86</v>
          </cell>
          <cell r="CE8">
            <v>7.68</v>
          </cell>
          <cell r="CF8">
            <v>6.27</v>
          </cell>
          <cell r="CG8">
            <v>9.9499999999999993</v>
          </cell>
          <cell r="CH8">
            <v>6.17</v>
          </cell>
          <cell r="CI8">
            <v>5.82</v>
          </cell>
          <cell r="CJ8">
            <v>10.130000000000001</v>
          </cell>
          <cell r="CK8">
            <v>19.27</v>
          </cell>
          <cell r="CL8">
            <v>6.28</v>
          </cell>
          <cell r="CM8">
            <v>8.4499999999999993</v>
          </cell>
          <cell r="CN8">
            <v>7.28</v>
          </cell>
          <cell r="CO8">
            <v>6.9</v>
          </cell>
          <cell r="CP8">
            <v>6.69</v>
          </cell>
          <cell r="CQ8">
            <v>7.65</v>
          </cell>
          <cell r="CR8">
            <v>8.1199999999999992</v>
          </cell>
          <cell r="CS8">
            <v>3.13</v>
          </cell>
          <cell r="CT8">
            <v>7.36</v>
          </cell>
          <cell r="CU8">
            <v>5.27</v>
          </cell>
          <cell r="CV8">
            <v>6.82</v>
          </cell>
          <cell r="CW8">
            <v>0.01</v>
          </cell>
          <cell r="CX8">
            <v>1.89</v>
          </cell>
          <cell r="CY8">
            <v>1.29</v>
          </cell>
          <cell r="CZ8">
            <v>1.29</v>
          </cell>
          <cell r="DA8">
            <v>1.1399999999999999</v>
          </cell>
          <cell r="DB8">
            <v>1.75</v>
          </cell>
          <cell r="DC8">
            <v>2.17</v>
          </cell>
          <cell r="DD8">
            <v>35.71</v>
          </cell>
          <cell r="DE8">
            <v>32.619999999999997</v>
          </cell>
          <cell r="DF8">
            <v>1.17</v>
          </cell>
          <cell r="DG8">
            <v>1.97</v>
          </cell>
          <cell r="DH8">
            <v>2.1</v>
          </cell>
          <cell r="DI8">
            <v>1.46</v>
          </cell>
          <cell r="DJ8">
            <v>1.1499999999999999</v>
          </cell>
          <cell r="DK8">
            <v>0.88</v>
          </cell>
          <cell r="DL8">
            <v>1.27</v>
          </cell>
          <cell r="DM8">
            <v>1.45</v>
          </cell>
          <cell r="DN8">
            <v>1.17</v>
          </cell>
          <cell r="DO8">
            <v>1</v>
          </cell>
          <cell r="DP8">
            <v>0.93</v>
          </cell>
          <cell r="DQ8">
            <v>0.03</v>
          </cell>
          <cell r="DR8">
            <v>0.09</v>
          </cell>
          <cell r="DS8">
            <v>0.19</v>
          </cell>
          <cell r="DT8">
            <v>0.21</v>
          </cell>
          <cell r="DU8">
            <v>0.34</v>
          </cell>
          <cell r="DV8">
            <v>0.26</v>
          </cell>
          <cell r="DW8">
            <v>0.32</v>
          </cell>
          <cell r="DX8">
            <v>0.18</v>
          </cell>
          <cell r="DY8">
            <v>0.11</v>
          </cell>
          <cell r="DZ8">
            <v>0.28999999999999998</v>
          </cell>
          <cell r="EA8">
            <v>0.24</v>
          </cell>
          <cell r="EB8">
            <v>0.27</v>
          </cell>
          <cell r="EC8">
            <v>0.81</v>
          </cell>
          <cell r="ED8">
            <v>0.2</v>
          </cell>
          <cell r="EE8">
            <v>6.04</v>
          </cell>
          <cell r="EF8">
            <v>2.99</v>
          </cell>
          <cell r="EG8">
            <v>1.3</v>
          </cell>
          <cell r="EH8">
            <v>0.96</v>
          </cell>
          <cell r="EI8">
            <v>1.2</v>
          </cell>
          <cell r="EJ8">
            <v>0.8</v>
          </cell>
          <cell r="EK8">
            <v>1.68</v>
          </cell>
          <cell r="EL8">
            <v>0.71</v>
          </cell>
          <cell r="EM8">
            <v>0.85</v>
          </cell>
          <cell r="EN8">
            <v>0.76</v>
          </cell>
          <cell r="EO8">
            <v>0.64</v>
          </cell>
          <cell r="EP8">
            <v>0.88</v>
          </cell>
          <cell r="EQ8">
            <v>0.84</v>
          </cell>
          <cell r="ER8">
            <v>0.86</v>
          </cell>
          <cell r="ES8">
            <v>1.03</v>
          </cell>
          <cell r="ET8">
            <v>7.0000000000000007E-2</v>
          </cell>
          <cell r="EU8">
            <v>0.09</v>
          </cell>
          <cell r="EV8">
            <v>0.44</v>
          </cell>
          <cell r="EW8">
            <v>0.27</v>
          </cell>
          <cell r="EX8">
            <v>0.43</v>
          </cell>
          <cell r="EY8">
            <v>0.18</v>
          </cell>
          <cell r="EZ8">
            <v>0.43</v>
          </cell>
          <cell r="FA8">
            <v>0.25</v>
          </cell>
          <cell r="FB8">
            <v>0.24</v>
          </cell>
          <cell r="FC8">
            <v>0.33</v>
          </cell>
          <cell r="FD8">
            <v>0.17</v>
          </cell>
          <cell r="FE8">
            <v>0.23</v>
          </cell>
          <cell r="FF8">
            <v>4.91</v>
          </cell>
          <cell r="FG8">
            <v>3.52</v>
          </cell>
        </row>
        <row r="9">
          <cell r="A9">
            <v>2030</v>
          </cell>
          <cell r="B9">
            <v>0.3</v>
          </cell>
          <cell r="C9">
            <v>0.4</v>
          </cell>
          <cell r="D9">
            <v>0.25</v>
          </cell>
          <cell r="E9">
            <v>0.24</v>
          </cell>
          <cell r="F9">
            <v>0.27</v>
          </cell>
          <cell r="G9">
            <v>0.25</v>
          </cell>
          <cell r="H9">
            <v>0.37</v>
          </cell>
          <cell r="I9">
            <v>0.27</v>
          </cell>
          <cell r="J9">
            <v>0.16</v>
          </cell>
          <cell r="K9">
            <v>0.93</v>
          </cell>
          <cell r="L9">
            <v>0.44</v>
          </cell>
          <cell r="M9">
            <v>0.44</v>
          </cell>
          <cell r="N9">
            <v>0.48</v>
          </cell>
          <cell r="O9">
            <v>0.43</v>
          </cell>
          <cell r="P9">
            <v>0.33</v>
          </cell>
          <cell r="Q9">
            <v>0.56000000000000005</v>
          </cell>
          <cell r="R9">
            <v>0.53</v>
          </cell>
          <cell r="S9">
            <v>0.24</v>
          </cell>
          <cell r="T9">
            <v>0.28000000000000003</v>
          </cell>
          <cell r="U9">
            <v>0.1</v>
          </cell>
          <cell r="V9">
            <v>0.19</v>
          </cell>
          <cell r="W9">
            <v>0.12</v>
          </cell>
          <cell r="X9">
            <v>0.1</v>
          </cell>
          <cell r="Y9">
            <v>0.21</v>
          </cell>
          <cell r="Z9">
            <v>0.11</v>
          </cell>
          <cell r="AA9">
            <v>3.65</v>
          </cell>
          <cell r="AB9">
            <v>1.17</v>
          </cell>
          <cell r="AC9">
            <v>0.4</v>
          </cell>
          <cell r="AD9">
            <v>0.32</v>
          </cell>
          <cell r="AE9">
            <v>0.26</v>
          </cell>
          <cell r="AF9">
            <v>0.28999999999999998</v>
          </cell>
          <cell r="AG9">
            <v>0.21</v>
          </cell>
          <cell r="AH9">
            <v>0.38</v>
          </cell>
          <cell r="AI9">
            <v>0.24</v>
          </cell>
          <cell r="AJ9">
            <v>0.19</v>
          </cell>
          <cell r="AK9">
            <v>0.17</v>
          </cell>
          <cell r="AL9">
            <v>0.09</v>
          </cell>
          <cell r="AM9">
            <v>0.15</v>
          </cell>
          <cell r="AN9">
            <v>0.18</v>
          </cell>
          <cell r="AO9">
            <v>0</v>
          </cell>
          <cell r="AP9">
            <v>0.03</v>
          </cell>
          <cell r="AQ9">
            <v>0.28000000000000003</v>
          </cell>
          <cell r="AR9">
            <v>0.05</v>
          </cell>
          <cell r="AS9">
            <v>0.08</v>
          </cell>
          <cell r="AT9">
            <v>0.13</v>
          </cell>
          <cell r="AU9">
            <v>0.04</v>
          </cell>
          <cell r="AV9">
            <v>0.18</v>
          </cell>
          <cell r="AW9">
            <v>0.05</v>
          </cell>
          <cell r="AX9">
            <v>0.05</v>
          </cell>
          <cell r="AY9">
            <v>7.0000000000000007E-2</v>
          </cell>
          <cell r="AZ9">
            <v>0.04</v>
          </cell>
          <cell r="BA9">
            <v>0.03</v>
          </cell>
          <cell r="BB9">
            <v>0.28000000000000003</v>
          </cell>
          <cell r="BC9">
            <v>0.75</v>
          </cell>
          <cell r="BD9">
            <v>3.96</v>
          </cell>
          <cell r="BE9">
            <v>0.05</v>
          </cell>
          <cell r="BF9">
            <v>2.38</v>
          </cell>
          <cell r="BG9">
            <v>11.44</v>
          </cell>
          <cell r="BH9">
            <v>8.14</v>
          </cell>
          <cell r="BI9">
            <v>3.17</v>
          </cell>
          <cell r="BJ9">
            <v>0.66</v>
          </cell>
          <cell r="BK9">
            <v>0.88</v>
          </cell>
          <cell r="BL9">
            <v>26.74</v>
          </cell>
          <cell r="BM9">
            <v>3.26</v>
          </cell>
          <cell r="BN9">
            <v>1.4</v>
          </cell>
          <cell r="BO9">
            <v>1.4</v>
          </cell>
          <cell r="BP9">
            <v>2.1</v>
          </cell>
          <cell r="BQ9">
            <v>1.38</v>
          </cell>
          <cell r="BR9">
            <v>14.62</v>
          </cell>
          <cell r="BS9">
            <v>5.69</v>
          </cell>
          <cell r="BT9">
            <v>2.16</v>
          </cell>
          <cell r="BU9">
            <v>10.54</v>
          </cell>
          <cell r="BV9">
            <v>0.55000000000000004</v>
          </cell>
          <cell r="BW9">
            <v>0.37</v>
          </cell>
          <cell r="BX9">
            <v>0.53</v>
          </cell>
          <cell r="BY9">
            <v>1.26</v>
          </cell>
          <cell r="BZ9">
            <v>1.54</v>
          </cell>
          <cell r="CA9">
            <v>0.55000000000000004</v>
          </cell>
          <cell r="CB9">
            <v>1.64</v>
          </cell>
          <cell r="CC9">
            <v>11.53</v>
          </cell>
          <cell r="CD9">
            <v>17.09</v>
          </cell>
          <cell r="CE9">
            <v>7.21</v>
          </cell>
          <cell r="CF9">
            <v>7.13</v>
          </cell>
          <cell r="CG9">
            <v>12.31</v>
          </cell>
          <cell r="CH9">
            <v>7.75</v>
          </cell>
          <cell r="CI9">
            <v>7.6</v>
          </cell>
          <cell r="CJ9">
            <v>10.72</v>
          </cell>
          <cell r="CK9">
            <v>21.46</v>
          </cell>
          <cell r="CL9">
            <v>7.1</v>
          </cell>
          <cell r="CM9">
            <v>9.49</v>
          </cell>
          <cell r="CN9">
            <v>7.96</v>
          </cell>
          <cell r="CO9">
            <v>8.89</v>
          </cell>
          <cell r="CP9">
            <v>8.5399999999999991</v>
          </cell>
          <cell r="CQ9">
            <v>6.42</v>
          </cell>
          <cell r="CR9">
            <v>9.8000000000000007</v>
          </cell>
          <cell r="CS9">
            <v>4.01</v>
          </cell>
          <cell r="CT9">
            <v>8.9</v>
          </cell>
          <cell r="CU9">
            <v>6.74</v>
          </cell>
          <cell r="CV9">
            <v>7.49</v>
          </cell>
          <cell r="CW9">
            <v>0</v>
          </cell>
          <cell r="CX9">
            <v>1.93</v>
          </cell>
          <cell r="CY9">
            <v>1.28</v>
          </cell>
          <cell r="CZ9">
            <v>1.41</v>
          </cell>
          <cell r="DA9">
            <v>1.1100000000000001</v>
          </cell>
          <cell r="DB9">
            <v>1.93</v>
          </cell>
          <cell r="DC9">
            <v>2.4300000000000002</v>
          </cell>
          <cell r="DD9">
            <v>35.18</v>
          </cell>
          <cell r="DE9">
            <v>40.5</v>
          </cell>
          <cell r="DF9">
            <v>1.6</v>
          </cell>
          <cell r="DG9">
            <v>2.63</v>
          </cell>
          <cell r="DH9">
            <v>2.96</v>
          </cell>
          <cell r="DI9">
            <v>1.63</v>
          </cell>
          <cell r="DJ9">
            <v>1.72</v>
          </cell>
          <cell r="DK9">
            <v>1.08</v>
          </cell>
          <cell r="DL9">
            <v>1.52</v>
          </cell>
          <cell r="DM9">
            <v>2.08</v>
          </cell>
          <cell r="DN9">
            <v>1.26</v>
          </cell>
          <cell r="DO9">
            <v>1.2</v>
          </cell>
          <cell r="DP9">
            <v>0.99</v>
          </cell>
          <cell r="DQ9">
            <v>0.05</v>
          </cell>
          <cell r="DR9">
            <v>0.09</v>
          </cell>
          <cell r="DS9">
            <v>0.2</v>
          </cell>
          <cell r="DT9">
            <v>0.21</v>
          </cell>
          <cell r="DU9">
            <v>0.33</v>
          </cell>
          <cell r="DV9">
            <v>0.27</v>
          </cell>
          <cell r="DW9">
            <v>0.35</v>
          </cell>
          <cell r="DX9">
            <v>0.24</v>
          </cell>
          <cell r="DY9">
            <v>0.1</v>
          </cell>
          <cell r="DZ9">
            <v>0.26</v>
          </cell>
          <cell r="EA9">
            <v>0.28000000000000003</v>
          </cell>
          <cell r="EB9">
            <v>0.27</v>
          </cell>
          <cell r="EC9">
            <v>0.79</v>
          </cell>
          <cell r="ED9">
            <v>0.21</v>
          </cell>
          <cell r="EE9">
            <v>6.37</v>
          </cell>
          <cell r="EF9">
            <v>4.3499999999999996</v>
          </cell>
          <cell r="EG9">
            <v>1.5</v>
          </cell>
          <cell r="EH9">
            <v>1.1499999999999999</v>
          </cell>
          <cell r="EI9">
            <v>1.18</v>
          </cell>
          <cell r="EJ9">
            <v>0.97</v>
          </cell>
          <cell r="EK9">
            <v>1.53</v>
          </cell>
          <cell r="EL9">
            <v>0.86</v>
          </cell>
          <cell r="EM9">
            <v>1.06</v>
          </cell>
          <cell r="EN9">
            <v>0.94</v>
          </cell>
          <cell r="EO9">
            <v>0.79</v>
          </cell>
          <cell r="EP9">
            <v>1.03</v>
          </cell>
          <cell r="EQ9">
            <v>0.83</v>
          </cell>
          <cell r="ER9">
            <v>0.75</v>
          </cell>
          <cell r="ES9">
            <v>1.06</v>
          </cell>
          <cell r="ET9">
            <v>0.09</v>
          </cell>
          <cell r="EU9">
            <v>0.09</v>
          </cell>
          <cell r="EV9">
            <v>0.48</v>
          </cell>
          <cell r="EW9">
            <v>0.31</v>
          </cell>
          <cell r="EX9">
            <v>0.55000000000000004</v>
          </cell>
          <cell r="EY9">
            <v>0.22</v>
          </cell>
          <cell r="EZ9">
            <v>0.54</v>
          </cell>
          <cell r="FA9">
            <v>0.25</v>
          </cell>
          <cell r="FB9">
            <v>0.24</v>
          </cell>
          <cell r="FC9">
            <v>0.34</v>
          </cell>
          <cell r="FD9">
            <v>0.17</v>
          </cell>
          <cell r="FE9">
            <v>0.22</v>
          </cell>
          <cell r="FF9">
            <v>4.9400000000000004</v>
          </cell>
          <cell r="FG9">
            <v>3.28</v>
          </cell>
        </row>
        <row r="10">
          <cell r="A10">
            <v>2031</v>
          </cell>
          <cell r="B10">
            <v>0.71</v>
          </cell>
          <cell r="C10">
            <v>1.31</v>
          </cell>
          <cell r="D10">
            <v>0.88</v>
          </cell>
          <cell r="E10">
            <v>0.47</v>
          </cell>
          <cell r="F10">
            <v>0.49</v>
          </cell>
          <cell r="G10">
            <v>0.44</v>
          </cell>
          <cell r="H10">
            <v>1.4</v>
          </cell>
          <cell r="I10">
            <v>0.06</v>
          </cell>
          <cell r="J10">
            <v>0.04</v>
          </cell>
          <cell r="K10">
            <v>0.21</v>
          </cell>
          <cell r="L10">
            <v>0.5</v>
          </cell>
          <cell r="M10">
            <v>0.5</v>
          </cell>
          <cell r="N10">
            <v>0.46</v>
          </cell>
          <cell r="O10">
            <v>0.47</v>
          </cell>
          <cell r="P10">
            <v>0.42</v>
          </cell>
          <cell r="Q10">
            <v>0.64</v>
          </cell>
          <cell r="R10">
            <v>0.48</v>
          </cell>
          <cell r="S10">
            <v>0.24</v>
          </cell>
          <cell r="T10">
            <v>0.34</v>
          </cell>
          <cell r="U10">
            <v>0.1</v>
          </cell>
          <cell r="V10">
            <v>0.15</v>
          </cell>
          <cell r="W10">
            <v>0.11</v>
          </cell>
          <cell r="X10">
            <v>0.09</v>
          </cell>
          <cell r="Y10">
            <v>0.21</v>
          </cell>
          <cell r="Z10">
            <v>0.13</v>
          </cell>
          <cell r="AA10">
            <v>3.8</v>
          </cell>
          <cell r="AB10">
            <v>3.14</v>
          </cell>
          <cell r="AC10">
            <v>0.5</v>
          </cell>
          <cell r="AD10">
            <v>0.39</v>
          </cell>
          <cell r="AE10">
            <v>0.3</v>
          </cell>
          <cell r="AF10">
            <v>0.34</v>
          </cell>
          <cell r="AG10">
            <v>0.24</v>
          </cell>
          <cell r="AH10">
            <v>0.42</v>
          </cell>
          <cell r="AI10">
            <v>0.26</v>
          </cell>
          <cell r="AJ10">
            <v>0.28000000000000003</v>
          </cell>
          <cell r="AK10">
            <v>0.45</v>
          </cell>
          <cell r="AL10">
            <v>0.42</v>
          </cell>
          <cell r="AM10">
            <v>0.34</v>
          </cell>
          <cell r="AN10">
            <v>0.46</v>
          </cell>
          <cell r="AO10">
            <v>0</v>
          </cell>
          <cell r="AP10">
            <v>0.03</v>
          </cell>
          <cell r="AQ10">
            <v>0.26</v>
          </cell>
          <cell r="AR10">
            <v>0.06</v>
          </cell>
          <cell r="AS10">
            <v>0.09</v>
          </cell>
          <cell r="AT10">
            <v>0.15</v>
          </cell>
          <cell r="AU10">
            <v>0.06</v>
          </cell>
          <cell r="AV10">
            <v>0.21</v>
          </cell>
          <cell r="AW10">
            <v>0.05</v>
          </cell>
          <cell r="AX10">
            <v>0.04</v>
          </cell>
          <cell r="AY10">
            <v>7.0000000000000007E-2</v>
          </cell>
          <cell r="AZ10">
            <v>0.03</v>
          </cell>
          <cell r="BA10">
            <v>0.04</v>
          </cell>
          <cell r="BB10">
            <v>0.44</v>
          </cell>
          <cell r="BC10">
            <v>0.85</v>
          </cell>
          <cell r="BD10">
            <v>6.19</v>
          </cell>
          <cell r="BE10">
            <v>0.74</v>
          </cell>
          <cell r="BF10">
            <v>20.89</v>
          </cell>
          <cell r="BG10">
            <v>12.05</v>
          </cell>
          <cell r="BH10">
            <v>8.4600000000000009</v>
          </cell>
          <cell r="BI10">
            <v>4.8899999999999997</v>
          </cell>
          <cell r="BJ10">
            <v>9.1</v>
          </cell>
          <cell r="BK10">
            <v>6.45</v>
          </cell>
          <cell r="BL10">
            <v>0</v>
          </cell>
          <cell r="BM10">
            <v>6.75</v>
          </cell>
          <cell r="BN10">
            <v>10.27</v>
          </cell>
          <cell r="BO10">
            <v>10.26</v>
          </cell>
          <cell r="BP10">
            <v>10.42</v>
          </cell>
          <cell r="BQ10">
            <v>5.6</v>
          </cell>
          <cell r="BR10">
            <v>0</v>
          </cell>
          <cell r="BS10">
            <v>4.8499999999999996</v>
          </cell>
          <cell r="BT10">
            <v>7.11</v>
          </cell>
          <cell r="BU10">
            <v>0</v>
          </cell>
          <cell r="BV10">
            <v>0.53</v>
          </cell>
          <cell r="BW10">
            <v>0.35</v>
          </cell>
          <cell r="BX10">
            <v>0.56000000000000005</v>
          </cell>
          <cell r="BY10">
            <v>1.34</v>
          </cell>
          <cell r="BZ10">
            <v>1.61</v>
          </cell>
          <cell r="CA10">
            <v>0.57999999999999996</v>
          </cell>
          <cell r="CB10">
            <v>1.52</v>
          </cell>
          <cell r="CC10">
            <v>10.71</v>
          </cell>
          <cell r="CD10">
            <v>23.19</v>
          </cell>
          <cell r="CE10">
            <v>43.92</v>
          </cell>
          <cell r="CF10">
            <v>39.46</v>
          </cell>
          <cell r="CG10">
            <v>52.34</v>
          </cell>
          <cell r="CH10">
            <v>34.85</v>
          </cell>
          <cell r="CI10">
            <v>26.39</v>
          </cell>
          <cell r="CJ10">
            <v>33.64</v>
          </cell>
          <cell r="CK10">
            <v>52.23</v>
          </cell>
          <cell r="CL10">
            <v>34.1</v>
          </cell>
          <cell r="CM10">
            <v>27.81</v>
          </cell>
          <cell r="CN10">
            <v>34.729999999999997</v>
          </cell>
          <cell r="CO10">
            <v>34.54</v>
          </cell>
          <cell r="CP10">
            <v>31.58</v>
          </cell>
          <cell r="CQ10">
            <v>0</v>
          </cell>
          <cell r="CR10">
            <v>11.82</v>
          </cell>
          <cell r="CS10">
            <v>5.24</v>
          </cell>
          <cell r="CT10">
            <v>14.62</v>
          </cell>
          <cell r="CU10">
            <v>10.62</v>
          </cell>
          <cell r="CV10">
            <v>7.73</v>
          </cell>
          <cell r="CW10">
            <v>0.01</v>
          </cell>
          <cell r="CX10">
            <v>2.77</v>
          </cell>
          <cell r="CY10">
            <v>1.18</v>
          </cell>
          <cell r="CZ10">
            <v>1.52</v>
          </cell>
          <cell r="DA10">
            <v>1.23</v>
          </cell>
          <cell r="DB10">
            <v>2.11</v>
          </cell>
          <cell r="DC10">
            <v>2.58</v>
          </cell>
          <cell r="DD10">
            <v>37.85</v>
          </cell>
          <cell r="DE10">
            <v>147.59</v>
          </cell>
          <cell r="DF10">
            <v>5.49</v>
          </cell>
          <cell r="DG10">
            <v>4.72</v>
          </cell>
          <cell r="DH10">
            <v>7.53</v>
          </cell>
          <cell r="DI10">
            <v>8.2100000000000009</v>
          </cell>
          <cell r="DJ10">
            <v>7.35</v>
          </cell>
          <cell r="DK10">
            <v>6.4</v>
          </cell>
          <cell r="DL10">
            <v>9.8000000000000007</v>
          </cell>
          <cell r="DM10">
            <v>6.49</v>
          </cell>
          <cell r="DN10">
            <v>0.62</v>
          </cell>
          <cell r="DO10">
            <v>0.91</v>
          </cell>
          <cell r="DP10">
            <v>0.41</v>
          </cell>
          <cell r="DQ10">
            <v>0.04</v>
          </cell>
          <cell r="DR10">
            <v>0.1</v>
          </cell>
          <cell r="DS10">
            <v>0.2</v>
          </cell>
          <cell r="DT10">
            <v>0.21</v>
          </cell>
          <cell r="DU10">
            <v>0.31</v>
          </cell>
          <cell r="DV10">
            <v>0.22</v>
          </cell>
          <cell r="DW10">
            <v>0.35</v>
          </cell>
          <cell r="DX10">
            <v>0.25</v>
          </cell>
          <cell r="DY10">
            <v>0.11</v>
          </cell>
          <cell r="DZ10">
            <v>0.24</v>
          </cell>
          <cell r="EA10">
            <v>0.26</v>
          </cell>
          <cell r="EB10">
            <v>0.22</v>
          </cell>
          <cell r="EC10">
            <v>0.71</v>
          </cell>
          <cell r="ED10">
            <v>0.36</v>
          </cell>
          <cell r="EE10">
            <v>6.6</v>
          </cell>
          <cell r="EF10">
            <v>22.86</v>
          </cell>
          <cell r="EG10">
            <v>2.2799999999999998</v>
          </cell>
          <cell r="EH10">
            <v>2.38</v>
          </cell>
          <cell r="EI10">
            <v>1.33</v>
          </cell>
          <cell r="EJ10">
            <v>2.0099999999999998</v>
          </cell>
          <cell r="EK10">
            <v>1.28</v>
          </cell>
          <cell r="EL10">
            <v>1.84</v>
          </cell>
          <cell r="EM10">
            <v>2.2200000000000002</v>
          </cell>
          <cell r="EN10">
            <v>2.5</v>
          </cell>
          <cell r="EO10">
            <v>1.7</v>
          </cell>
          <cell r="EP10">
            <v>3.02</v>
          </cell>
          <cell r="EQ10">
            <v>3.37</v>
          </cell>
          <cell r="ER10">
            <v>3.84</v>
          </cell>
          <cell r="ES10">
            <v>3.4</v>
          </cell>
          <cell r="ET10">
            <v>0.11</v>
          </cell>
          <cell r="EU10">
            <v>0.1</v>
          </cell>
          <cell r="EV10">
            <v>0.53</v>
          </cell>
          <cell r="EW10">
            <v>0.34</v>
          </cell>
          <cell r="EX10">
            <v>0.64</v>
          </cell>
          <cell r="EY10">
            <v>0.27</v>
          </cell>
          <cell r="EZ10">
            <v>0.64</v>
          </cell>
          <cell r="FA10">
            <v>0.25</v>
          </cell>
          <cell r="FB10">
            <v>0.23</v>
          </cell>
          <cell r="FC10">
            <v>0.56000000000000005</v>
          </cell>
          <cell r="FD10">
            <v>0.17</v>
          </cell>
          <cell r="FE10">
            <v>0.2</v>
          </cell>
          <cell r="FF10">
            <v>5.07</v>
          </cell>
          <cell r="FG10">
            <v>3.05</v>
          </cell>
        </row>
        <row r="11">
          <cell r="A11">
            <v>2032</v>
          </cell>
          <cell r="B11">
            <v>0.17</v>
          </cell>
          <cell r="C11">
            <v>0</v>
          </cell>
          <cell r="D11">
            <v>0</v>
          </cell>
          <cell r="E11">
            <v>0.23</v>
          </cell>
          <cell r="F11">
            <v>0.32</v>
          </cell>
          <cell r="G11">
            <v>0.28000000000000003</v>
          </cell>
          <cell r="H11">
            <v>0</v>
          </cell>
          <cell r="I11">
            <v>0.11</v>
          </cell>
          <cell r="J11">
            <v>0.13</v>
          </cell>
          <cell r="K11">
            <v>0.8</v>
          </cell>
          <cell r="L11">
            <v>0.45</v>
          </cell>
          <cell r="M11">
            <v>0.45</v>
          </cell>
          <cell r="N11">
            <v>0.46</v>
          </cell>
          <cell r="O11">
            <v>0.36</v>
          </cell>
          <cell r="P11">
            <v>0.44</v>
          </cell>
          <cell r="Q11">
            <v>0.68</v>
          </cell>
          <cell r="R11">
            <v>0.36</v>
          </cell>
          <cell r="S11">
            <v>0.22</v>
          </cell>
          <cell r="T11">
            <v>0.4</v>
          </cell>
          <cell r="U11">
            <v>0.09</v>
          </cell>
          <cell r="V11">
            <v>0.15</v>
          </cell>
          <cell r="W11">
            <v>0.1</v>
          </cell>
          <cell r="X11">
            <v>0.09</v>
          </cell>
          <cell r="Y11">
            <v>0.21</v>
          </cell>
          <cell r="Z11">
            <v>0.14000000000000001</v>
          </cell>
          <cell r="AA11">
            <v>3.78</v>
          </cell>
          <cell r="AB11">
            <v>0.05</v>
          </cell>
          <cell r="AC11">
            <v>0.42</v>
          </cell>
          <cell r="AD11">
            <v>0.28000000000000003</v>
          </cell>
          <cell r="AE11">
            <v>0.16</v>
          </cell>
          <cell r="AF11">
            <v>0.21</v>
          </cell>
          <cell r="AG11">
            <v>0.13</v>
          </cell>
          <cell r="AH11">
            <v>0.23</v>
          </cell>
          <cell r="AI11">
            <v>0.12</v>
          </cell>
          <cell r="AJ11">
            <v>0.22</v>
          </cell>
          <cell r="AK11">
            <v>0.13</v>
          </cell>
          <cell r="AL11">
            <v>0</v>
          </cell>
          <cell r="AM11">
            <v>0.14000000000000001</v>
          </cell>
          <cell r="AN11">
            <v>0.15</v>
          </cell>
          <cell r="AO11">
            <v>0</v>
          </cell>
          <cell r="AP11">
            <v>0.03</v>
          </cell>
          <cell r="AQ11">
            <v>0.24</v>
          </cell>
          <cell r="AR11">
            <v>7.0000000000000007E-2</v>
          </cell>
          <cell r="AS11">
            <v>0.09</v>
          </cell>
          <cell r="AT11">
            <v>0.16</v>
          </cell>
          <cell r="AU11">
            <v>0.06</v>
          </cell>
          <cell r="AV11">
            <v>0.22</v>
          </cell>
          <cell r="AW11">
            <v>0.05</v>
          </cell>
          <cell r="AX11">
            <v>0.05</v>
          </cell>
          <cell r="AY11">
            <v>0.05</v>
          </cell>
          <cell r="AZ11">
            <v>0.02</v>
          </cell>
          <cell r="BA11">
            <v>0.06</v>
          </cell>
          <cell r="BB11">
            <v>0.41</v>
          </cell>
          <cell r="BC11">
            <v>0.45</v>
          </cell>
          <cell r="BD11">
            <v>3.36</v>
          </cell>
          <cell r="BE11">
            <v>0.18</v>
          </cell>
          <cell r="BF11">
            <v>5.33</v>
          </cell>
          <cell r="BG11">
            <v>12.86</v>
          </cell>
          <cell r="BH11">
            <v>9</v>
          </cell>
          <cell r="BI11">
            <v>3.32</v>
          </cell>
          <cell r="BJ11">
            <v>2.14</v>
          </cell>
          <cell r="BK11">
            <v>1.51</v>
          </cell>
          <cell r="BL11">
            <v>0</v>
          </cell>
          <cell r="BM11">
            <v>2.72</v>
          </cell>
          <cell r="BN11">
            <v>2.41</v>
          </cell>
          <cell r="BO11">
            <v>2.4</v>
          </cell>
          <cell r="BP11">
            <v>3.31</v>
          </cell>
          <cell r="BQ11">
            <v>1.81</v>
          </cell>
          <cell r="BR11">
            <v>0</v>
          </cell>
          <cell r="BS11">
            <v>2.2000000000000002</v>
          </cell>
          <cell r="BT11">
            <v>2.46</v>
          </cell>
          <cell r="BU11">
            <v>0</v>
          </cell>
          <cell r="BV11">
            <v>0.49</v>
          </cell>
          <cell r="BW11">
            <v>0.34</v>
          </cell>
          <cell r="BX11">
            <v>0.57999999999999996</v>
          </cell>
          <cell r="BY11">
            <v>1.4</v>
          </cell>
          <cell r="BZ11">
            <v>1.83</v>
          </cell>
          <cell r="CA11">
            <v>0.66</v>
          </cell>
          <cell r="CB11">
            <v>1.37</v>
          </cell>
          <cell r="CC11">
            <v>9.93</v>
          </cell>
          <cell r="CD11">
            <v>10.84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7.5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0.04</v>
          </cell>
          <cell r="CR11">
            <v>9.23</v>
          </cell>
          <cell r="CS11">
            <v>3.92</v>
          </cell>
          <cell r="CT11">
            <v>8.85</v>
          </cell>
          <cell r="CU11">
            <v>7.77</v>
          </cell>
          <cell r="CV11">
            <v>3.34</v>
          </cell>
          <cell r="CW11">
            <v>0.01</v>
          </cell>
          <cell r="CX11">
            <v>1.19</v>
          </cell>
          <cell r="CY11">
            <v>1.02</v>
          </cell>
          <cell r="CZ11">
            <v>1.27</v>
          </cell>
          <cell r="DA11">
            <v>0.42</v>
          </cell>
          <cell r="DB11">
            <v>2.2799999999999998</v>
          </cell>
          <cell r="DC11">
            <v>2.59</v>
          </cell>
          <cell r="DD11">
            <v>38.79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1.17</v>
          </cell>
          <cell r="DO11">
            <v>1.39</v>
          </cell>
          <cell r="DP11">
            <v>0.88</v>
          </cell>
          <cell r="DQ11">
            <v>0.03</v>
          </cell>
          <cell r="DR11">
            <v>0.09</v>
          </cell>
          <cell r="DS11">
            <v>0.22</v>
          </cell>
          <cell r="DT11">
            <v>0.18</v>
          </cell>
          <cell r="DU11">
            <v>0.25</v>
          </cell>
          <cell r="DV11">
            <v>0.23</v>
          </cell>
          <cell r="DW11">
            <v>0.4</v>
          </cell>
          <cell r="DX11">
            <v>0.32</v>
          </cell>
          <cell r="DY11">
            <v>0.12</v>
          </cell>
          <cell r="DZ11">
            <v>0.21</v>
          </cell>
          <cell r="EA11">
            <v>0.26</v>
          </cell>
          <cell r="EB11">
            <v>0.19</v>
          </cell>
          <cell r="EC11">
            <v>0.51</v>
          </cell>
          <cell r="ED11">
            <v>0.08</v>
          </cell>
          <cell r="EE11">
            <v>6.95</v>
          </cell>
          <cell r="EF11">
            <v>0</v>
          </cell>
          <cell r="EG11">
            <v>1.29</v>
          </cell>
          <cell r="EH11">
            <v>0.44</v>
          </cell>
          <cell r="EI11">
            <v>0.76</v>
          </cell>
          <cell r="EJ11">
            <v>0.28999999999999998</v>
          </cell>
          <cell r="EK11">
            <v>0.76</v>
          </cell>
          <cell r="EL11">
            <v>0.11</v>
          </cell>
          <cell r="EM11">
            <v>0.43</v>
          </cell>
          <cell r="EN11">
            <v>0</v>
          </cell>
          <cell r="EO11">
            <v>0.17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0.13</v>
          </cell>
          <cell r="EU11">
            <v>0.11</v>
          </cell>
          <cell r="EV11">
            <v>0.53</v>
          </cell>
          <cell r="EW11">
            <v>0.35</v>
          </cell>
          <cell r="EX11">
            <v>0.74</v>
          </cell>
          <cell r="EY11">
            <v>0.3</v>
          </cell>
          <cell r="EZ11">
            <v>0.73</v>
          </cell>
          <cell r="FA11">
            <v>0.22</v>
          </cell>
          <cell r="FB11">
            <v>0.2</v>
          </cell>
          <cell r="FC11">
            <v>0.15</v>
          </cell>
          <cell r="FD11">
            <v>0.16</v>
          </cell>
          <cell r="FE11">
            <v>0.16</v>
          </cell>
          <cell r="FF11">
            <v>5.07</v>
          </cell>
          <cell r="FG11">
            <v>2.2999999999999998</v>
          </cell>
        </row>
        <row r="12">
          <cell r="A12">
            <v>2033</v>
          </cell>
          <cell r="B12">
            <v>0.35</v>
          </cell>
          <cell r="C12">
            <v>0.26</v>
          </cell>
          <cell r="D12">
            <v>0</v>
          </cell>
          <cell r="E12">
            <v>0.2</v>
          </cell>
          <cell r="F12">
            <v>0.33</v>
          </cell>
          <cell r="G12">
            <v>0.26</v>
          </cell>
          <cell r="H12">
            <v>0</v>
          </cell>
          <cell r="I12">
            <v>0.19</v>
          </cell>
          <cell r="J12">
            <v>0.13</v>
          </cell>
          <cell r="K12">
            <v>0.9</v>
          </cell>
          <cell r="L12">
            <v>0.48</v>
          </cell>
          <cell r="M12">
            <v>0.47</v>
          </cell>
          <cell r="N12">
            <v>0.54</v>
          </cell>
          <cell r="O12">
            <v>0.35</v>
          </cell>
          <cell r="P12">
            <v>0.49</v>
          </cell>
          <cell r="Q12">
            <v>0.78</v>
          </cell>
          <cell r="R12">
            <v>0.35</v>
          </cell>
          <cell r="S12">
            <v>0.21</v>
          </cell>
          <cell r="T12">
            <v>0.44</v>
          </cell>
          <cell r="U12">
            <v>0.08</v>
          </cell>
          <cell r="V12">
            <v>0.1</v>
          </cell>
          <cell r="W12">
            <v>7.0000000000000007E-2</v>
          </cell>
          <cell r="X12">
            <v>0.09</v>
          </cell>
          <cell r="Y12">
            <v>0.21</v>
          </cell>
          <cell r="Z12">
            <v>0.14000000000000001</v>
          </cell>
          <cell r="AA12">
            <v>3.61</v>
          </cell>
          <cell r="AB12">
            <v>1.01</v>
          </cell>
          <cell r="AC12">
            <v>0.48</v>
          </cell>
          <cell r="AD12">
            <v>0.33</v>
          </cell>
          <cell r="AE12">
            <v>0.19</v>
          </cell>
          <cell r="AF12">
            <v>0.23</v>
          </cell>
          <cell r="AG12">
            <v>0.16</v>
          </cell>
          <cell r="AH12">
            <v>0.23</v>
          </cell>
          <cell r="AI12">
            <v>0.14000000000000001</v>
          </cell>
          <cell r="AJ12">
            <v>0.19</v>
          </cell>
          <cell r="AK12">
            <v>0.22</v>
          </cell>
          <cell r="AL12">
            <v>0.1</v>
          </cell>
          <cell r="AM12">
            <v>0.19</v>
          </cell>
          <cell r="AN12">
            <v>0.23</v>
          </cell>
          <cell r="AO12">
            <v>0</v>
          </cell>
          <cell r="AP12">
            <v>0.03</v>
          </cell>
          <cell r="AQ12">
            <v>0.21</v>
          </cell>
          <cell r="AR12">
            <v>0.08</v>
          </cell>
          <cell r="AS12">
            <v>0.08</v>
          </cell>
          <cell r="AT12">
            <v>0.17</v>
          </cell>
          <cell r="AU12">
            <v>7.0000000000000007E-2</v>
          </cell>
          <cell r="AV12">
            <v>0.24</v>
          </cell>
          <cell r="AW12">
            <v>7.0000000000000007E-2</v>
          </cell>
          <cell r="AX12">
            <v>0.04</v>
          </cell>
          <cell r="AY12">
            <v>0.03</v>
          </cell>
          <cell r="AZ12">
            <v>0.03</v>
          </cell>
          <cell r="BA12">
            <v>0.05</v>
          </cell>
          <cell r="BB12">
            <v>0.38</v>
          </cell>
          <cell r="BC12">
            <v>0.5</v>
          </cell>
          <cell r="BD12">
            <v>3.05</v>
          </cell>
          <cell r="BE12">
            <v>0.26</v>
          </cell>
          <cell r="BF12">
            <v>6.93</v>
          </cell>
          <cell r="BG12">
            <v>12.22</v>
          </cell>
          <cell r="BH12">
            <v>8.06</v>
          </cell>
          <cell r="BI12">
            <v>3.51</v>
          </cell>
          <cell r="BJ12">
            <v>3.12</v>
          </cell>
          <cell r="BK12">
            <v>2.37</v>
          </cell>
          <cell r="BL12">
            <v>15.65</v>
          </cell>
          <cell r="BM12">
            <v>3.77</v>
          </cell>
          <cell r="BN12">
            <v>3.76</v>
          </cell>
          <cell r="BO12">
            <v>3.76</v>
          </cell>
          <cell r="BP12">
            <v>4.6399999999999997</v>
          </cell>
          <cell r="BQ12">
            <v>2.5</v>
          </cell>
          <cell r="BR12">
            <v>7.21</v>
          </cell>
          <cell r="BS12">
            <v>3.69</v>
          </cell>
          <cell r="BT12">
            <v>3.44</v>
          </cell>
          <cell r="BU12">
            <v>6.55</v>
          </cell>
          <cell r="BV12">
            <v>0.45</v>
          </cell>
          <cell r="BW12">
            <v>0.32</v>
          </cell>
          <cell r="BX12">
            <v>0.61</v>
          </cell>
          <cell r="BY12">
            <v>1.46</v>
          </cell>
          <cell r="BZ12">
            <v>1.2</v>
          </cell>
          <cell r="CA12">
            <v>0.44</v>
          </cell>
          <cell r="CB12">
            <v>1.23</v>
          </cell>
          <cell r="CC12">
            <v>8.33</v>
          </cell>
          <cell r="CD12">
            <v>15.25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7.05</v>
          </cell>
          <cell r="CK12">
            <v>24.77</v>
          </cell>
          <cell r="CL12">
            <v>0</v>
          </cell>
          <cell r="CM12">
            <v>10.06</v>
          </cell>
          <cell r="CN12">
            <v>0</v>
          </cell>
          <cell r="CO12">
            <v>0</v>
          </cell>
          <cell r="CP12">
            <v>0</v>
          </cell>
          <cell r="CQ12">
            <v>4.6500000000000004</v>
          </cell>
          <cell r="CR12">
            <v>9.27</v>
          </cell>
          <cell r="CS12">
            <v>4.04</v>
          </cell>
          <cell r="CT12">
            <v>8.65</v>
          </cell>
          <cell r="CU12">
            <v>7.84</v>
          </cell>
          <cell r="CV12">
            <v>3.05</v>
          </cell>
          <cell r="CW12">
            <v>0.01</v>
          </cell>
          <cell r="CX12">
            <v>1.24</v>
          </cell>
          <cell r="CY12">
            <v>0.87</v>
          </cell>
          <cell r="CZ12">
            <v>1.35</v>
          </cell>
          <cell r="DA12">
            <v>0.7</v>
          </cell>
          <cell r="DB12">
            <v>2.44</v>
          </cell>
          <cell r="DC12">
            <v>2.63</v>
          </cell>
          <cell r="DD12">
            <v>38.39</v>
          </cell>
          <cell r="DE12">
            <v>0</v>
          </cell>
          <cell r="DF12">
            <v>0</v>
          </cell>
          <cell r="DG12">
            <v>1.83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1.35</v>
          </cell>
          <cell r="DO12">
            <v>1.6</v>
          </cell>
          <cell r="DP12">
            <v>1</v>
          </cell>
          <cell r="DQ12">
            <v>0.04</v>
          </cell>
          <cell r="DR12">
            <v>0.08</v>
          </cell>
          <cell r="DS12">
            <v>0.22</v>
          </cell>
          <cell r="DT12">
            <v>0.15</v>
          </cell>
          <cell r="DU12">
            <v>0.19</v>
          </cell>
          <cell r="DV12">
            <v>0.17</v>
          </cell>
          <cell r="DW12">
            <v>0.33</v>
          </cell>
          <cell r="DX12">
            <v>0.3</v>
          </cell>
          <cell r="DY12">
            <v>0.12</v>
          </cell>
          <cell r="DZ12">
            <v>0.17</v>
          </cell>
          <cell r="EA12">
            <v>0.22</v>
          </cell>
          <cell r="EB12">
            <v>0.13</v>
          </cell>
          <cell r="EC12">
            <v>0.37</v>
          </cell>
          <cell r="ED12">
            <v>0.11</v>
          </cell>
          <cell r="EE12">
            <v>6.46</v>
          </cell>
          <cell r="EF12">
            <v>0</v>
          </cell>
          <cell r="EG12">
            <v>2.0299999999999998</v>
          </cell>
          <cell r="EH12">
            <v>0.43</v>
          </cell>
          <cell r="EI12">
            <v>0.87</v>
          </cell>
          <cell r="EJ12">
            <v>0.27</v>
          </cell>
          <cell r="EK12">
            <v>0.52</v>
          </cell>
          <cell r="EL12">
            <v>0.11</v>
          </cell>
          <cell r="EM12">
            <v>0.46</v>
          </cell>
          <cell r="EN12">
            <v>1.18</v>
          </cell>
          <cell r="EO12">
            <v>1.33</v>
          </cell>
          <cell r="EP12">
            <v>0.77</v>
          </cell>
          <cell r="EQ12">
            <v>0</v>
          </cell>
          <cell r="ER12">
            <v>0</v>
          </cell>
          <cell r="ES12">
            <v>0</v>
          </cell>
          <cell r="ET12">
            <v>0.14000000000000001</v>
          </cell>
          <cell r="EU12">
            <v>0.11</v>
          </cell>
          <cell r="EV12">
            <v>0.52</v>
          </cell>
          <cell r="EW12">
            <v>0.35</v>
          </cell>
          <cell r="EX12">
            <v>0.76</v>
          </cell>
          <cell r="EY12">
            <v>0.32</v>
          </cell>
          <cell r="EZ12">
            <v>0.75</v>
          </cell>
          <cell r="FA12">
            <v>0.19</v>
          </cell>
          <cell r="FB12">
            <v>0.2</v>
          </cell>
          <cell r="FC12">
            <v>0.15</v>
          </cell>
          <cell r="FD12">
            <v>0.15</v>
          </cell>
          <cell r="FE12">
            <v>0.12</v>
          </cell>
          <cell r="FF12">
            <v>4.62</v>
          </cell>
          <cell r="FG12">
            <v>1.9</v>
          </cell>
        </row>
        <row r="13">
          <cell r="A13">
            <v>2034</v>
          </cell>
          <cell r="B13">
            <v>0.31</v>
          </cell>
          <cell r="C13">
            <v>0.42</v>
          </cell>
          <cell r="D13">
            <v>0.19</v>
          </cell>
          <cell r="E13">
            <v>0.17</v>
          </cell>
          <cell r="F13">
            <v>0.32</v>
          </cell>
          <cell r="G13">
            <v>0.23</v>
          </cell>
          <cell r="H13">
            <v>0</v>
          </cell>
          <cell r="I13">
            <v>0.11</v>
          </cell>
          <cell r="J13">
            <v>0.1</v>
          </cell>
          <cell r="K13">
            <v>0.75</v>
          </cell>
          <cell r="L13">
            <v>0.54</v>
          </cell>
          <cell r="M13">
            <v>0.54</v>
          </cell>
          <cell r="N13">
            <v>0.61</v>
          </cell>
          <cell r="O13">
            <v>0.46</v>
          </cell>
          <cell r="P13">
            <v>0.59</v>
          </cell>
          <cell r="Q13">
            <v>0.94</v>
          </cell>
          <cell r="R13">
            <v>0.42</v>
          </cell>
          <cell r="S13">
            <v>0.19</v>
          </cell>
          <cell r="T13">
            <v>0.46</v>
          </cell>
          <cell r="U13">
            <v>7.0000000000000007E-2</v>
          </cell>
          <cell r="V13">
            <v>7.0000000000000007E-2</v>
          </cell>
          <cell r="W13">
            <v>0.06</v>
          </cell>
          <cell r="X13">
            <v>0.08</v>
          </cell>
          <cell r="Y13">
            <v>0.21</v>
          </cell>
          <cell r="Z13">
            <v>0.15</v>
          </cell>
          <cell r="AA13">
            <v>3.53</v>
          </cell>
          <cell r="AB13">
            <v>1.3</v>
          </cell>
          <cell r="AC13">
            <v>0.48</v>
          </cell>
          <cell r="AD13">
            <v>0.33</v>
          </cell>
          <cell r="AE13">
            <v>0.16</v>
          </cell>
          <cell r="AF13">
            <v>0.21</v>
          </cell>
          <cell r="AG13">
            <v>0.14000000000000001</v>
          </cell>
          <cell r="AH13">
            <v>0.15</v>
          </cell>
          <cell r="AI13">
            <v>0.1</v>
          </cell>
          <cell r="AJ13">
            <v>0.2</v>
          </cell>
          <cell r="AK13">
            <v>0.18</v>
          </cell>
          <cell r="AL13">
            <v>0.06</v>
          </cell>
          <cell r="AM13">
            <v>0.19</v>
          </cell>
          <cell r="AN13">
            <v>0.18</v>
          </cell>
          <cell r="AO13">
            <v>0</v>
          </cell>
          <cell r="AP13">
            <v>0.02</v>
          </cell>
          <cell r="AQ13">
            <v>0.2</v>
          </cell>
          <cell r="AR13">
            <v>7.0000000000000007E-2</v>
          </cell>
          <cell r="AS13">
            <v>0.09</v>
          </cell>
          <cell r="AT13">
            <v>0.18</v>
          </cell>
          <cell r="AU13">
            <v>7.0000000000000007E-2</v>
          </cell>
          <cell r="AV13">
            <v>0.25</v>
          </cell>
          <cell r="AW13">
            <v>7.0000000000000007E-2</v>
          </cell>
          <cell r="AX13">
            <v>0.04</v>
          </cell>
          <cell r="AY13">
            <v>0.02</v>
          </cell>
          <cell r="AZ13">
            <v>0.02</v>
          </cell>
          <cell r="BA13">
            <v>0.06</v>
          </cell>
          <cell r="BB13">
            <v>0.34</v>
          </cell>
          <cell r="BC13">
            <v>0.41</v>
          </cell>
          <cell r="BD13">
            <v>2.4300000000000002</v>
          </cell>
          <cell r="BE13">
            <v>0.26</v>
          </cell>
          <cell r="BF13">
            <v>6.14</v>
          </cell>
          <cell r="BG13">
            <v>12.97</v>
          </cell>
          <cell r="BH13">
            <v>8.35</v>
          </cell>
          <cell r="BI13">
            <v>3.19</v>
          </cell>
          <cell r="BJ13">
            <v>2.99</v>
          </cell>
          <cell r="BK13">
            <v>2.36</v>
          </cell>
          <cell r="BL13">
            <v>0</v>
          </cell>
          <cell r="BM13">
            <v>3.81</v>
          </cell>
          <cell r="BN13">
            <v>3.77</v>
          </cell>
          <cell r="BO13">
            <v>3.76</v>
          </cell>
          <cell r="BP13">
            <v>4.7</v>
          </cell>
          <cell r="BQ13">
            <v>2.4700000000000002</v>
          </cell>
          <cell r="BR13">
            <v>0</v>
          </cell>
          <cell r="BS13">
            <v>4.18</v>
          </cell>
          <cell r="BT13">
            <v>3.46</v>
          </cell>
          <cell r="BU13">
            <v>0</v>
          </cell>
          <cell r="BV13">
            <v>0.42</v>
          </cell>
          <cell r="BW13">
            <v>0.28999999999999998</v>
          </cell>
          <cell r="BX13">
            <v>0.63</v>
          </cell>
          <cell r="BY13">
            <v>1.51</v>
          </cell>
          <cell r="BZ13">
            <v>1.41</v>
          </cell>
          <cell r="CA13">
            <v>0.52</v>
          </cell>
          <cell r="CB13">
            <v>1.08</v>
          </cell>
          <cell r="CC13">
            <v>7.66</v>
          </cell>
          <cell r="CD13">
            <v>14.84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10.52</v>
          </cell>
          <cell r="CK13">
            <v>23.85</v>
          </cell>
          <cell r="CL13">
            <v>0</v>
          </cell>
          <cell r="CM13">
            <v>10.53</v>
          </cell>
          <cell r="CN13">
            <v>4.1900000000000004</v>
          </cell>
          <cell r="CO13">
            <v>0</v>
          </cell>
          <cell r="CP13">
            <v>0</v>
          </cell>
          <cell r="CQ13">
            <v>3.16</v>
          </cell>
          <cell r="CR13">
            <v>10.6</v>
          </cell>
          <cell r="CS13">
            <v>4.7300000000000004</v>
          </cell>
          <cell r="CT13">
            <v>9.99</v>
          </cell>
          <cell r="CU13">
            <v>8.85</v>
          </cell>
          <cell r="CV13">
            <v>4.29</v>
          </cell>
          <cell r="CW13">
            <v>0.01</v>
          </cell>
          <cell r="CX13">
            <v>0.85</v>
          </cell>
          <cell r="CY13">
            <v>0.71</v>
          </cell>
          <cell r="CZ13">
            <v>1.28</v>
          </cell>
          <cell r="DA13">
            <v>0.5</v>
          </cell>
          <cell r="DB13">
            <v>2.59</v>
          </cell>
          <cell r="DC13">
            <v>2.6</v>
          </cell>
          <cell r="DD13">
            <v>38.700000000000003</v>
          </cell>
          <cell r="DE13">
            <v>0</v>
          </cell>
          <cell r="DF13">
            <v>0</v>
          </cell>
          <cell r="DG13">
            <v>2.46</v>
          </cell>
          <cell r="DH13">
            <v>2.5299999999999998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0.82</v>
          </cell>
          <cell r="DO13">
            <v>1.25</v>
          </cell>
          <cell r="DP13">
            <v>0.55000000000000004</v>
          </cell>
          <cell r="DQ13">
            <v>0.03</v>
          </cell>
          <cell r="DR13">
            <v>0.09</v>
          </cell>
          <cell r="DS13">
            <v>0.23</v>
          </cell>
          <cell r="DT13">
            <v>0.1</v>
          </cell>
          <cell r="DU13">
            <v>0.11</v>
          </cell>
          <cell r="DV13">
            <v>0.15</v>
          </cell>
          <cell r="DW13">
            <v>0.32</v>
          </cell>
          <cell r="DX13">
            <v>0.31</v>
          </cell>
          <cell r="DY13">
            <v>0.12</v>
          </cell>
          <cell r="DZ13">
            <v>0.13</v>
          </cell>
          <cell r="EA13">
            <v>0.19</v>
          </cell>
          <cell r="EB13">
            <v>7.0000000000000007E-2</v>
          </cell>
          <cell r="EC13">
            <v>0.22</v>
          </cell>
          <cell r="ED13">
            <v>0.09</v>
          </cell>
          <cell r="EE13">
            <v>6.49</v>
          </cell>
          <cell r="EF13">
            <v>0</v>
          </cell>
          <cell r="EG13">
            <v>2.06</v>
          </cell>
          <cell r="EH13">
            <v>0</v>
          </cell>
          <cell r="EI13">
            <v>0.72</v>
          </cell>
          <cell r="EJ13">
            <v>0</v>
          </cell>
          <cell r="EK13">
            <v>0.22</v>
          </cell>
          <cell r="EL13">
            <v>0</v>
          </cell>
          <cell r="EM13">
            <v>0.35</v>
          </cell>
          <cell r="EN13">
            <v>1.45</v>
          </cell>
          <cell r="EO13">
            <v>1.28</v>
          </cell>
          <cell r="EP13">
            <v>1.45</v>
          </cell>
          <cell r="EQ13">
            <v>0</v>
          </cell>
          <cell r="ER13">
            <v>0</v>
          </cell>
          <cell r="ES13">
            <v>0.7</v>
          </cell>
          <cell r="ET13">
            <v>0.15</v>
          </cell>
          <cell r="EU13">
            <v>0.13</v>
          </cell>
          <cell r="EV13">
            <v>0.54</v>
          </cell>
          <cell r="EW13">
            <v>0.32</v>
          </cell>
          <cell r="EX13">
            <v>0.77</v>
          </cell>
          <cell r="EY13">
            <v>0.33</v>
          </cell>
          <cell r="EZ13">
            <v>0.76</v>
          </cell>
          <cell r="FA13">
            <v>0.16</v>
          </cell>
          <cell r="FB13">
            <v>0.18</v>
          </cell>
          <cell r="FC13">
            <v>7.0000000000000007E-2</v>
          </cell>
          <cell r="FD13">
            <v>0.16</v>
          </cell>
          <cell r="FE13">
            <v>0.08</v>
          </cell>
          <cell r="FF13">
            <v>4.3</v>
          </cell>
          <cell r="FG13">
            <v>1.43</v>
          </cell>
        </row>
        <row r="14">
          <cell r="A14">
            <v>2035</v>
          </cell>
          <cell r="B14">
            <v>0.31</v>
          </cell>
          <cell r="C14">
            <v>0.42</v>
          </cell>
          <cell r="D14">
            <v>0.19</v>
          </cell>
          <cell r="E14">
            <v>0.19</v>
          </cell>
          <cell r="F14">
            <v>0.33</v>
          </cell>
          <cell r="G14">
            <v>0.36</v>
          </cell>
          <cell r="H14">
            <v>0</v>
          </cell>
          <cell r="I14">
            <v>0.08</v>
          </cell>
          <cell r="J14">
            <v>0.09</v>
          </cell>
          <cell r="K14">
            <v>0.74</v>
          </cell>
          <cell r="L14">
            <v>0.59</v>
          </cell>
          <cell r="M14">
            <v>0.57999999999999996</v>
          </cell>
          <cell r="N14">
            <v>0.62</v>
          </cell>
          <cell r="O14">
            <v>0.53</v>
          </cell>
          <cell r="P14">
            <v>0.69</v>
          </cell>
          <cell r="Q14">
            <v>1.02</v>
          </cell>
          <cell r="R14">
            <v>0.38</v>
          </cell>
          <cell r="S14">
            <v>0.18</v>
          </cell>
          <cell r="T14">
            <v>0.46</v>
          </cell>
          <cell r="U14">
            <v>0.05</v>
          </cell>
          <cell r="V14">
            <v>0.02</v>
          </cell>
          <cell r="W14">
            <v>0.04</v>
          </cell>
          <cell r="X14">
            <v>0.08</v>
          </cell>
          <cell r="Y14">
            <v>0.19</v>
          </cell>
          <cell r="Z14">
            <v>0.15</v>
          </cell>
          <cell r="AA14">
            <v>3.31</v>
          </cell>
          <cell r="AB14">
            <v>1.91</v>
          </cell>
          <cell r="AC14">
            <v>0.46</v>
          </cell>
          <cell r="AD14">
            <v>0.32</v>
          </cell>
          <cell r="AE14">
            <v>0.13</v>
          </cell>
          <cell r="AF14">
            <v>0.17</v>
          </cell>
          <cell r="AG14">
            <v>0.13</v>
          </cell>
          <cell r="AH14">
            <v>0.09</v>
          </cell>
          <cell r="AI14">
            <v>0.08</v>
          </cell>
          <cell r="AJ14">
            <v>0.3</v>
          </cell>
          <cell r="AK14">
            <v>0.44</v>
          </cell>
          <cell r="AL14">
            <v>0.28999999999999998</v>
          </cell>
          <cell r="AM14">
            <v>0.36</v>
          </cell>
          <cell r="AN14">
            <v>0.4</v>
          </cell>
          <cell r="AO14">
            <v>0</v>
          </cell>
          <cell r="AP14">
            <v>0.03</v>
          </cell>
          <cell r="AQ14">
            <v>0.19</v>
          </cell>
          <cell r="AR14">
            <v>0.08</v>
          </cell>
          <cell r="AS14">
            <v>0.08</v>
          </cell>
          <cell r="AT14">
            <v>0.19</v>
          </cell>
          <cell r="AU14">
            <v>7.0000000000000007E-2</v>
          </cell>
          <cell r="AV14">
            <v>0.26</v>
          </cell>
          <cell r="AW14">
            <v>7.0000000000000007E-2</v>
          </cell>
          <cell r="AX14">
            <v>0.03</v>
          </cell>
          <cell r="AY14">
            <v>0.01</v>
          </cell>
          <cell r="AZ14">
            <v>0.01</v>
          </cell>
          <cell r="BA14">
            <v>0.05</v>
          </cell>
          <cell r="BB14">
            <v>0.11</v>
          </cell>
          <cell r="BC14">
            <v>0.36</v>
          </cell>
          <cell r="BD14">
            <v>2.83</v>
          </cell>
          <cell r="BE14">
            <v>0</v>
          </cell>
          <cell r="BF14">
            <v>0</v>
          </cell>
          <cell r="BG14">
            <v>13.34</v>
          </cell>
          <cell r="BH14">
            <v>8.31</v>
          </cell>
          <cell r="BI14">
            <v>3.78</v>
          </cell>
          <cell r="BJ14">
            <v>0</v>
          </cell>
          <cell r="BK14">
            <v>0</v>
          </cell>
          <cell r="BL14">
            <v>18.510000000000002</v>
          </cell>
          <cell r="BM14">
            <v>0.21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9.99</v>
          </cell>
          <cell r="BS14">
            <v>6.35</v>
          </cell>
          <cell r="BT14">
            <v>0</v>
          </cell>
          <cell r="BU14">
            <v>7.28</v>
          </cell>
          <cell r="BV14">
            <v>0.39</v>
          </cell>
          <cell r="BW14">
            <v>0.27</v>
          </cell>
          <cell r="BX14">
            <v>0.64</v>
          </cell>
          <cell r="BY14">
            <v>1.55</v>
          </cell>
          <cell r="BZ14">
            <v>1.37</v>
          </cell>
          <cell r="CA14">
            <v>0.5</v>
          </cell>
          <cell r="CB14">
            <v>0.94</v>
          </cell>
          <cell r="CC14">
            <v>6.92</v>
          </cell>
          <cell r="CD14">
            <v>0</v>
          </cell>
          <cell r="CE14">
            <v>0</v>
          </cell>
          <cell r="CF14">
            <v>2.91</v>
          </cell>
          <cell r="CG14">
            <v>0</v>
          </cell>
          <cell r="CH14">
            <v>0</v>
          </cell>
          <cell r="CI14">
            <v>0</v>
          </cell>
          <cell r="CJ14">
            <v>9.69</v>
          </cell>
          <cell r="CK14">
            <v>25.8</v>
          </cell>
          <cell r="CL14">
            <v>2.25</v>
          </cell>
          <cell r="CM14">
            <v>12.89</v>
          </cell>
          <cell r="CN14">
            <v>9.9700000000000006</v>
          </cell>
          <cell r="CO14">
            <v>0</v>
          </cell>
          <cell r="CP14">
            <v>0</v>
          </cell>
          <cell r="CQ14">
            <v>3.06</v>
          </cell>
          <cell r="CR14">
            <v>11.53</v>
          </cell>
          <cell r="CS14">
            <v>5.0199999999999996</v>
          </cell>
          <cell r="CT14">
            <v>10.47</v>
          </cell>
          <cell r="CU14">
            <v>9.32</v>
          </cell>
          <cell r="CV14">
            <v>6.26</v>
          </cell>
          <cell r="CW14">
            <v>0.02</v>
          </cell>
          <cell r="CX14">
            <v>0.75</v>
          </cell>
          <cell r="CY14">
            <v>0.54</v>
          </cell>
          <cell r="CZ14">
            <v>1.1299999999999999</v>
          </cell>
          <cell r="DA14">
            <v>0.31</v>
          </cell>
          <cell r="DB14">
            <v>2.5299999999999998</v>
          </cell>
          <cell r="DC14">
            <v>2.5099999999999998</v>
          </cell>
          <cell r="DD14">
            <v>38.799999999999997</v>
          </cell>
          <cell r="DE14">
            <v>0</v>
          </cell>
          <cell r="DF14">
            <v>0</v>
          </cell>
          <cell r="DG14">
            <v>2.46</v>
          </cell>
          <cell r="DH14">
            <v>2.81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0.9</v>
          </cell>
          <cell r="DO14">
            <v>1.32</v>
          </cell>
          <cell r="DP14">
            <v>0.64</v>
          </cell>
          <cell r="DQ14">
            <v>0.03</v>
          </cell>
          <cell r="DR14">
            <v>0.08</v>
          </cell>
          <cell r="DS14">
            <v>0.22</v>
          </cell>
          <cell r="DT14">
            <v>0.06</v>
          </cell>
          <cell r="DU14">
            <v>0.06</v>
          </cell>
          <cell r="DV14">
            <v>0.1</v>
          </cell>
          <cell r="DW14">
            <v>0.27</v>
          </cell>
          <cell r="DX14">
            <v>0.32</v>
          </cell>
          <cell r="DY14">
            <v>0.13</v>
          </cell>
          <cell r="DZ14">
            <v>0.09</v>
          </cell>
          <cell r="EA14">
            <v>0.16</v>
          </cell>
          <cell r="EB14">
            <v>0.03</v>
          </cell>
          <cell r="EC14">
            <v>7.0000000000000007E-2</v>
          </cell>
          <cell r="ED14">
            <v>0.12</v>
          </cell>
          <cell r="EE14">
            <v>6.28</v>
          </cell>
          <cell r="EF14">
            <v>0</v>
          </cell>
          <cell r="EG14">
            <v>2.06</v>
          </cell>
          <cell r="EH14">
            <v>0.5</v>
          </cell>
          <cell r="EI14">
            <v>0.6</v>
          </cell>
          <cell r="EJ14">
            <v>0.34</v>
          </cell>
          <cell r="EK14">
            <v>0</v>
          </cell>
          <cell r="EL14">
            <v>0</v>
          </cell>
          <cell r="EM14">
            <v>0.7</v>
          </cell>
          <cell r="EN14">
            <v>1.48</v>
          </cell>
          <cell r="EO14">
            <v>1.35</v>
          </cell>
          <cell r="EP14">
            <v>1.53</v>
          </cell>
          <cell r="EQ14">
            <v>0.84</v>
          </cell>
          <cell r="ER14">
            <v>0</v>
          </cell>
          <cell r="ES14">
            <v>0.94</v>
          </cell>
          <cell r="ET14">
            <v>0.14000000000000001</v>
          </cell>
          <cell r="EU14">
            <v>0.13</v>
          </cell>
          <cell r="EV14">
            <v>0.51</v>
          </cell>
          <cell r="EW14">
            <v>0.31</v>
          </cell>
          <cell r="EX14">
            <v>0.78</v>
          </cell>
          <cell r="EY14">
            <v>0.33</v>
          </cell>
          <cell r="EZ14">
            <v>0.76</v>
          </cell>
          <cell r="FA14">
            <v>0.14000000000000001</v>
          </cell>
          <cell r="FB14">
            <v>0.16</v>
          </cell>
          <cell r="FC14">
            <v>0.04</v>
          </cell>
          <cell r="FD14">
            <v>0.15</v>
          </cell>
          <cell r="FE14">
            <v>0.05</v>
          </cell>
          <cell r="FF14">
            <v>3.71</v>
          </cell>
          <cell r="FG14">
            <v>0.96</v>
          </cell>
        </row>
        <row r="15">
          <cell r="A15">
            <v>2036</v>
          </cell>
          <cell r="B15">
            <v>0.28000000000000003</v>
          </cell>
          <cell r="C15">
            <v>0.45</v>
          </cell>
          <cell r="D15">
            <v>0.19</v>
          </cell>
          <cell r="E15">
            <v>0.17</v>
          </cell>
          <cell r="F15">
            <v>0.32</v>
          </cell>
          <cell r="G15">
            <v>0.39</v>
          </cell>
          <cell r="H15">
            <v>0</v>
          </cell>
          <cell r="I15">
            <v>0.08</v>
          </cell>
          <cell r="J15">
            <v>0.09</v>
          </cell>
          <cell r="K15">
            <v>0.8</v>
          </cell>
          <cell r="L15">
            <v>0.63</v>
          </cell>
          <cell r="M15">
            <v>0.61</v>
          </cell>
          <cell r="N15">
            <v>0.64</v>
          </cell>
          <cell r="O15">
            <v>0.59</v>
          </cell>
          <cell r="P15">
            <v>0.79</v>
          </cell>
          <cell r="Q15">
            <v>1.1399999999999999</v>
          </cell>
          <cell r="R15">
            <v>0.37</v>
          </cell>
          <cell r="S15">
            <v>0.15</v>
          </cell>
          <cell r="T15">
            <v>0.42</v>
          </cell>
          <cell r="U15">
            <v>0.05</v>
          </cell>
          <cell r="V15">
            <v>0.01</v>
          </cell>
          <cell r="W15">
            <v>0.04</v>
          </cell>
          <cell r="X15">
            <v>7.0000000000000007E-2</v>
          </cell>
          <cell r="Y15">
            <v>0.18</v>
          </cell>
          <cell r="Z15">
            <v>0.14000000000000001</v>
          </cell>
          <cell r="AA15">
            <v>3.38</v>
          </cell>
          <cell r="AB15">
            <v>1.92</v>
          </cell>
          <cell r="AC15">
            <v>0.1</v>
          </cell>
          <cell r="AD15">
            <v>0.04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0.09</v>
          </cell>
          <cell r="AK15">
            <v>0.09</v>
          </cell>
          <cell r="AL15">
            <v>0</v>
          </cell>
          <cell r="AM15">
            <v>0.05</v>
          </cell>
          <cell r="AN15">
            <v>7.0000000000000007E-2</v>
          </cell>
          <cell r="AO15">
            <v>0</v>
          </cell>
          <cell r="AP15">
            <v>0.02</v>
          </cell>
          <cell r="AQ15">
            <v>0.16</v>
          </cell>
          <cell r="AR15">
            <v>0.08</v>
          </cell>
          <cell r="AS15">
            <v>7.0000000000000007E-2</v>
          </cell>
          <cell r="AT15">
            <v>0.17</v>
          </cell>
          <cell r="AU15">
            <v>7.0000000000000007E-2</v>
          </cell>
          <cell r="AV15">
            <v>0.25</v>
          </cell>
          <cell r="AW15">
            <v>7.0000000000000007E-2</v>
          </cell>
          <cell r="AX15">
            <v>0.02</v>
          </cell>
          <cell r="AY15">
            <v>0</v>
          </cell>
          <cell r="AZ15">
            <v>0.02</v>
          </cell>
          <cell r="BA15">
            <v>0.05</v>
          </cell>
          <cell r="BB15">
            <v>0.26</v>
          </cell>
          <cell r="BC15">
            <v>0</v>
          </cell>
          <cell r="BD15">
            <v>0.59</v>
          </cell>
          <cell r="BE15">
            <v>0</v>
          </cell>
          <cell r="BF15">
            <v>0</v>
          </cell>
          <cell r="BG15">
            <v>14.28</v>
          </cell>
          <cell r="BH15">
            <v>8.86</v>
          </cell>
          <cell r="BI15">
            <v>2.78</v>
          </cell>
          <cell r="BJ15">
            <v>0</v>
          </cell>
          <cell r="BK15">
            <v>0</v>
          </cell>
          <cell r="BL15">
            <v>32.299999999999997</v>
          </cell>
          <cell r="BM15">
            <v>2.35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17.93</v>
          </cell>
          <cell r="BS15">
            <v>6.31</v>
          </cell>
          <cell r="BT15">
            <v>0</v>
          </cell>
          <cell r="BU15">
            <v>12.58</v>
          </cell>
          <cell r="BV15">
            <v>0.36</v>
          </cell>
          <cell r="BW15">
            <v>0.24</v>
          </cell>
          <cell r="BX15">
            <v>0.65</v>
          </cell>
          <cell r="BY15">
            <v>1.57</v>
          </cell>
          <cell r="BZ15">
            <v>1.66</v>
          </cell>
          <cell r="CA15">
            <v>0.63</v>
          </cell>
          <cell r="CB15">
            <v>0.82</v>
          </cell>
          <cell r="CC15">
            <v>6.32</v>
          </cell>
          <cell r="CD15">
            <v>15.43</v>
          </cell>
          <cell r="CE15">
            <v>17.12</v>
          </cell>
          <cell r="CF15">
            <v>6.75</v>
          </cell>
          <cell r="CG15">
            <v>0</v>
          </cell>
          <cell r="CH15">
            <v>0</v>
          </cell>
          <cell r="CI15">
            <v>17.55</v>
          </cell>
          <cell r="CJ15">
            <v>8.26</v>
          </cell>
          <cell r="CK15">
            <v>24.69</v>
          </cell>
          <cell r="CL15">
            <v>5.35</v>
          </cell>
          <cell r="CM15">
            <v>12.2</v>
          </cell>
          <cell r="CN15">
            <v>10.050000000000001</v>
          </cell>
          <cell r="CO15">
            <v>7.71</v>
          </cell>
          <cell r="CP15">
            <v>7.63</v>
          </cell>
          <cell r="CQ15">
            <v>3.58</v>
          </cell>
          <cell r="CR15">
            <v>14.89</v>
          </cell>
          <cell r="CS15">
            <v>6.44</v>
          </cell>
          <cell r="CT15">
            <v>13.29</v>
          </cell>
          <cell r="CU15">
            <v>11.44</v>
          </cell>
          <cell r="CV15">
            <v>8.3699999999999992</v>
          </cell>
          <cell r="CW15">
            <v>0.01</v>
          </cell>
          <cell r="CX15">
            <v>0.55000000000000004</v>
          </cell>
          <cell r="CY15">
            <v>0.48</v>
          </cell>
          <cell r="CZ15">
            <v>1.03</v>
          </cell>
          <cell r="DA15">
            <v>0.22</v>
          </cell>
          <cell r="DB15">
            <v>2.42</v>
          </cell>
          <cell r="DC15">
            <v>2.41</v>
          </cell>
          <cell r="DD15">
            <v>41.26</v>
          </cell>
          <cell r="DE15">
            <v>28.68</v>
          </cell>
          <cell r="DF15">
            <v>2.83</v>
          </cell>
          <cell r="DG15">
            <v>10.34</v>
          </cell>
          <cell r="DH15">
            <v>11.49</v>
          </cell>
          <cell r="DI15">
            <v>4.12</v>
          </cell>
          <cell r="DJ15">
            <v>3.52</v>
          </cell>
          <cell r="DK15">
            <v>0</v>
          </cell>
          <cell r="DL15">
            <v>0</v>
          </cell>
          <cell r="DM15">
            <v>0.4</v>
          </cell>
          <cell r="DN15">
            <v>0.69</v>
          </cell>
          <cell r="DO15">
            <v>1.1399999999999999</v>
          </cell>
          <cell r="DP15">
            <v>0.49</v>
          </cell>
          <cell r="DQ15">
            <v>0.02</v>
          </cell>
          <cell r="DR15">
            <v>0.09</v>
          </cell>
          <cell r="DS15">
            <v>0.22</v>
          </cell>
          <cell r="DT15">
            <v>0.03</v>
          </cell>
          <cell r="DU15">
            <v>0.01</v>
          </cell>
          <cell r="DV15">
            <v>0.1</v>
          </cell>
          <cell r="DW15">
            <v>0.32</v>
          </cell>
          <cell r="DX15">
            <v>0.33</v>
          </cell>
          <cell r="DY15">
            <v>0.12</v>
          </cell>
          <cell r="DZ15">
            <v>7.0000000000000007E-2</v>
          </cell>
          <cell r="EA15">
            <v>0.13</v>
          </cell>
          <cell r="EB15">
            <v>0</v>
          </cell>
          <cell r="EC15">
            <v>0.03</v>
          </cell>
          <cell r="ED15">
            <v>0.19</v>
          </cell>
          <cell r="EE15">
            <v>6.49</v>
          </cell>
          <cell r="EF15">
            <v>1.73</v>
          </cell>
          <cell r="EG15">
            <v>2.1800000000000002</v>
          </cell>
          <cell r="EH15">
            <v>0.54</v>
          </cell>
          <cell r="EI15">
            <v>0.54</v>
          </cell>
          <cell r="EJ15">
            <v>0.4</v>
          </cell>
          <cell r="EK15">
            <v>0</v>
          </cell>
          <cell r="EL15">
            <v>0</v>
          </cell>
          <cell r="EM15">
            <v>1.02</v>
          </cell>
          <cell r="EN15">
            <v>1.45</v>
          </cell>
          <cell r="EO15">
            <v>1.34</v>
          </cell>
          <cell r="EP15">
            <v>1.54</v>
          </cell>
          <cell r="EQ15">
            <v>0.88</v>
          </cell>
          <cell r="ER15">
            <v>0</v>
          </cell>
          <cell r="ES15">
            <v>0.83</v>
          </cell>
          <cell r="ET15">
            <v>0.14000000000000001</v>
          </cell>
          <cell r="EU15">
            <v>0.15</v>
          </cell>
          <cell r="EV15">
            <v>0.47</v>
          </cell>
          <cell r="EW15">
            <v>0.27</v>
          </cell>
          <cell r="EX15">
            <v>0.75</v>
          </cell>
          <cell r="EY15">
            <v>0.33</v>
          </cell>
          <cell r="EZ15">
            <v>0.74</v>
          </cell>
          <cell r="FA15">
            <v>0.13</v>
          </cell>
          <cell r="FB15">
            <v>0.14000000000000001</v>
          </cell>
          <cell r="FC15">
            <v>0.08</v>
          </cell>
          <cell r="FD15">
            <v>0.15</v>
          </cell>
          <cell r="FE15">
            <v>0.02</v>
          </cell>
          <cell r="FF15">
            <v>3.68</v>
          </cell>
          <cell r="FG15">
            <v>0.65</v>
          </cell>
        </row>
        <row r="16">
          <cell r="A16">
            <v>2037</v>
          </cell>
          <cell r="B16">
            <v>0.66</v>
          </cell>
          <cell r="C16">
            <v>1.69</v>
          </cell>
          <cell r="D16">
            <v>0.79</v>
          </cell>
          <cell r="E16">
            <v>0.52</v>
          </cell>
          <cell r="F16">
            <v>0.73</v>
          </cell>
          <cell r="G16">
            <v>0.21</v>
          </cell>
          <cell r="H16">
            <v>0.01</v>
          </cell>
          <cell r="I16">
            <v>0</v>
          </cell>
          <cell r="J16">
            <v>0</v>
          </cell>
          <cell r="K16">
            <v>0</v>
          </cell>
          <cell r="L16">
            <v>0.52</v>
          </cell>
          <cell r="M16">
            <v>0.49</v>
          </cell>
          <cell r="N16">
            <v>0.35</v>
          </cell>
          <cell r="O16">
            <v>0.45</v>
          </cell>
          <cell r="P16">
            <v>0.76</v>
          </cell>
          <cell r="Q16">
            <v>0.94</v>
          </cell>
          <cell r="R16">
            <v>0.13</v>
          </cell>
          <cell r="S16">
            <v>0.15</v>
          </cell>
          <cell r="T16">
            <v>0.37</v>
          </cell>
          <cell r="U16">
            <v>0.04</v>
          </cell>
          <cell r="V16">
            <v>0</v>
          </cell>
          <cell r="W16">
            <v>0.03</v>
          </cell>
          <cell r="X16">
            <v>7.0000000000000007E-2</v>
          </cell>
          <cell r="Y16">
            <v>0.15</v>
          </cell>
          <cell r="Z16">
            <v>0.14000000000000001</v>
          </cell>
          <cell r="AA16">
            <v>3.24</v>
          </cell>
          <cell r="AB16">
            <v>1.06</v>
          </cell>
          <cell r="AC16">
            <v>0.74</v>
          </cell>
          <cell r="AD16">
            <v>0.56000000000000005</v>
          </cell>
          <cell r="AE16">
            <v>0.19</v>
          </cell>
          <cell r="AF16">
            <v>0.25</v>
          </cell>
          <cell r="AG16">
            <v>0.21</v>
          </cell>
          <cell r="AH16">
            <v>0.03</v>
          </cell>
          <cell r="AI16">
            <v>0.09</v>
          </cell>
          <cell r="AJ16">
            <v>0.28999999999999998</v>
          </cell>
          <cell r="AK16">
            <v>0.52</v>
          </cell>
          <cell r="AL16">
            <v>0.36</v>
          </cell>
          <cell r="AM16">
            <v>0.34</v>
          </cell>
          <cell r="AN16">
            <v>0.53</v>
          </cell>
          <cell r="AO16">
            <v>0</v>
          </cell>
          <cell r="AP16">
            <v>0.01</v>
          </cell>
          <cell r="AQ16">
            <v>0.13</v>
          </cell>
          <cell r="AR16">
            <v>7.0000000000000007E-2</v>
          </cell>
          <cell r="AS16">
            <v>0.06</v>
          </cell>
          <cell r="AT16">
            <v>0.17</v>
          </cell>
          <cell r="AU16">
            <v>7.0000000000000007E-2</v>
          </cell>
          <cell r="AV16">
            <v>0.23</v>
          </cell>
          <cell r="AW16">
            <v>7.0000000000000007E-2</v>
          </cell>
          <cell r="AX16">
            <v>0.03</v>
          </cell>
          <cell r="AY16">
            <v>0.02</v>
          </cell>
          <cell r="AZ16">
            <v>0.01</v>
          </cell>
          <cell r="BA16">
            <v>0.06</v>
          </cell>
          <cell r="BB16">
            <v>0.23</v>
          </cell>
          <cell r="BC16">
            <v>0.55000000000000004</v>
          </cell>
          <cell r="BD16">
            <v>7.09</v>
          </cell>
          <cell r="BE16">
            <v>0.8</v>
          </cell>
          <cell r="BF16">
            <v>13.49</v>
          </cell>
          <cell r="BG16">
            <v>13.75</v>
          </cell>
          <cell r="BH16">
            <v>7.92</v>
          </cell>
          <cell r="BI16">
            <v>7.72</v>
          </cell>
          <cell r="BJ16">
            <v>8.25</v>
          </cell>
          <cell r="BK16">
            <v>7.16</v>
          </cell>
          <cell r="BL16">
            <v>0</v>
          </cell>
          <cell r="BM16">
            <v>9.02</v>
          </cell>
          <cell r="BN16">
            <v>11.4</v>
          </cell>
          <cell r="BO16">
            <v>11.38</v>
          </cell>
          <cell r="BP16">
            <v>14.34</v>
          </cell>
          <cell r="BQ16">
            <v>7.19</v>
          </cell>
          <cell r="BR16">
            <v>0</v>
          </cell>
          <cell r="BS16">
            <v>3.43</v>
          </cell>
          <cell r="BT16">
            <v>10.54</v>
          </cell>
          <cell r="BU16">
            <v>0</v>
          </cell>
          <cell r="BV16">
            <v>0.31</v>
          </cell>
          <cell r="BW16">
            <v>0.22</v>
          </cell>
          <cell r="BX16">
            <v>0.67</v>
          </cell>
          <cell r="BY16">
            <v>1.6</v>
          </cell>
          <cell r="BZ16">
            <v>1.08</v>
          </cell>
          <cell r="CA16">
            <v>0.42</v>
          </cell>
          <cell r="CB16">
            <v>0.7</v>
          </cell>
          <cell r="CC16">
            <v>5.24</v>
          </cell>
          <cell r="CD16">
            <v>24.95</v>
          </cell>
          <cell r="CE16">
            <v>34.15</v>
          </cell>
          <cell r="CF16">
            <v>34.130000000000003</v>
          </cell>
          <cell r="CG16">
            <v>11.74</v>
          </cell>
          <cell r="CH16">
            <v>24.25</v>
          </cell>
          <cell r="CI16">
            <v>14.31</v>
          </cell>
          <cell r="CJ16">
            <v>27.28</v>
          </cell>
          <cell r="CK16">
            <v>50.19</v>
          </cell>
          <cell r="CL16">
            <v>39.25</v>
          </cell>
          <cell r="CM16">
            <v>24.92</v>
          </cell>
          <cell r="CN16">
            <v>43.24</v>
          </cell>
          <cell r="CO16">
            <v>29.35</v>
          </cell>
          <cell r="CP16">
            <v>29.73</v>
          </cell>
          <cell r="CQ16">
            <v>0</v>
          </cell>
          <cell r="CR16">
            <v>16.399999999999999</v>
          </cell>
          <cell r="CS16">
            <v>8.23</v>
          </cell>
          <cell r="CT16">
            <v>18.23</v>
          </cell>
          <cell r="CU16">
            <v>15.24</v>
          </cell>
          <cell r="CV16">
            <v>8.4</v>
          </cell>
          <cell r="CW16">
            <v>0.02</v>
          </cell>
          <cell r="CX16">
            <v>1.01</v>
          </cell>
          <cell r="CY16">
            <v>0.39</v>
          </cell>
          <cell r="CZ16">
            <v>0.8</v>
          </cell>
          <cell r="DA16">
            <v>0.17</v>
          </cell>
          <cell r="DB16">
            <v>2.2999999999999998</v>
          </cell>
          <cell r="DC16">
            <v>2.23</v>
          </cell>
          <cell r="DD16">
            <v>40.22</v>
          </cell>
          <cell r="DE16">
            <v>86.46</v>
          </cell>
          <cell r="DF16">
            <v>2.15</v>
          </cell>
          <cell r="DG16">
            <v>0</v>
          </cell>
          <cell r="DH16">
            <v>0</v>
          </cell>
          <cell r="DI16">
            <v>5.21</v>
          </cell>
          <cell r="DJ16">
            <v>2.79</v>
          </cell>
          <cell r="DK16">
            <v>4.76</v>
          </cell>
          <cell r="DL16">
            <v>0.05</v>
          </cell>
          <cell r="DM16">
            <v>0.3</v>
          </cell>
          <cell r="DN16">
            <v>0.04</v>
          </cell>
          <cell r="DO16">
            <v>0.5</v>
          </cell>
          <cell r="DP16">
            <v>0</v>
          </cell>
          <cell r="DQ16">
            <v>0.03</v>
          </cell>
          <cell r="DR16">
            <v>0.08</v>
          </cell>
          <cell r="DS16">
            <v>0.21</v>
          </cell>
          <cell r="DT16">
            <v>0.01</v>
          </cell>
          <cell r="DU16">
            <v>0</v>
          </cell>
          <cell r="DV16">
            <v>0.04</v>
          </cell>
          <cell r="DW16">
            <v>0.28999999999999998</v>
          </cell>
          <cell r="DX16">
            <v>0.3</v>
          </cell>
          <cell r="DY16">
            <v>0.12</v>
          </cell>
          <cell r="DZ16">
            <v>0.05</v>
          </cell>
          <cell r="EA16">
            <v>0.12</v>
          </cell>
          <cell r="EB16">
            <v>0</v>
          </cell>
          <cell r="EC16">
            <v>0</v>
          </cell>
          <cell r="ED16">
            <v>0.15</v>
          </cell>
          <cell r="EE16">
            <v>6.13</v>
          </cell>
          <cell r="EF16">
            <v>9.48</v>
          </cell>
          <cell r="EG16">
            <v>2.27</v>
          </cell>
          <cell r="EH16">
            <v>2.74</v>
          </cell>
          <cell r="EI16">
            <v>1.53</v>
          </cell>
          <cell r="EJ16">
            <v>1.79</v>
          </cell>
          <cell r="EK16">
            <v>0</v>
          </cell>
          <cell r="EL16">
            <v>1.66</v>
          </cell>
          <cell r="EM16">
            <v>2.52</v>
          </cell>
          <cell r="EN16">
            <v>1.93</v>
          </cell>
          <cell r="EO16">
            <v>1.1100000000000001</v>
          </cell>
          <cell r="EP16">
            <v>2.63</v>
          </cell>
          <cell r="EQ16">
            <v>2.58</v>
          </cell>
          <cell r="ER16">
            <v>1.43</v>
          </cell>
          <cell r="ES16">
            <v>2.21</v>
          </cell>
          <cell r="ET16">
            <v>0.12</v>
          </cell>
          <cell r="EU16">
            <v>0.14000000000000001</v>
          </cell>
          <cell r="EV16">
            <v>0.43</v>
          </cell>
          <cell r="EW16">
            <v>0.25</v>
          </cell>
          <cell r="EX16">
            <v>0.72</v>
          </cell>
          <cell r="EY16">
            <v>0.32</v>
          </cell>
          <cell r="EZ16">
            <v>0.71</v>
          </cell>
          <cell r="FA16">
            <v>0.11</v>
          </cell>
          <cell r="FB16">
            <v>0.14000000000000001</v>
          </cell>
          <cell r="FC16">
            <v>0.23</v>
          </cell>
          <cell r="FD16">
            <v>0.15</v>
          </cell>
          <cell r="FE16">
            <v>0.01</v>
          </cell>
          <cell r="FF16">
            <v>3.07</v>
          </cell>
          <cell r="FG16">
            <v>0.95</v>
          </cell>
        </row>
        <row r="17">
          <cell r="A17">
            <v>2038</v>
          </cell>
          <cell r="B17">
            <v>0.22</v>
          </cell>
          <cell r="C17">
            <v>0.04</v>
          </cell>
          <cell r="D17">
            <v>0</v>
          </cell>
          <cell r="E17">
            <v>0.14000000000000001</v>
          </cell>
          <cell r="F17">
            <v>0.28000000000000003</v>
          </cell>
          <cell r="G17">
            <v>0.15</v>
          </cell>
          <cell r="H17">
            <v>0</v>
          </cell>
          <cell r="I17">
            <v>0</v>
          </cell>
          <cell r="J17">
            <v>0</v>
          </cell>
          <cell r="K17">
            <v>0.39</v>
          </cell>
          <cell r="L17">
            <v>0.45</v>
          </cell>
          <cell r="M17">
            <v>0.41</v>
          </cell>
          <cell r="N17">
            <v>0.3</v>
          </cell>
          <cell r="O17">
            <v>0.38</v>
          </cell>
          <cell r="P17">
            <v>0.73</v>
          </cell>
          <cell r="Q17">
            <v>0.95</v>
          </cell>
          <cell r="R17">
            <v>0.04</v>
          </cell>
          <cell r="S17">
            <v>0.14000000000000001</v>
          </cell>
          <cell r="T17">
            <v>0.28999999999999998</v>
          </cell>
          <cell r="U17">
            <v>0.06</v>
          </cell>
          <cell r="V17">
            <v>0</v>
          </cell>
          <cell r="W17">
            <v>0.03</v>
          </cell>
          <cell r="X17">
            <v>0.06</v>
          </cell>
          <cell r="Y17">
            <v>0.14000000000000001</v>
          </cell>
          <cell r="Z17">
            <v>0.15</v>
          </cell>
          <cell r="AA17">
            <v>3.01</v>
          </cell>
          <cell r="AB17">
            <v>0.96</v>
          </cell>
          <cell r="AC17">
            <v>0.36</v>
          </cell>
          <cell r="AD17">
            <v>0.28000000000000003</v>
          </cell>
          <cell r="AE17">
            <v>0.05</v>
          </cell>
          <cell r="AF17">
            <v>0.08</v>
          </cell>
          <cell r="AG17">
            <v>0.08</v>
          </cell>
          <cell r="AH17">
            <v>0</v>
          </cell>
          <cell r="AI17">
            <v>0.02</v>
          </cell>
          <cell r="AJ17">
            <v>0.18</v>
          </cell>
          <cell r="AK17">
            <v>0.09</v>
          </cell>
          <cell r="AL17">
            <v>0</v>
          </cell>
          <cell r="AM17">
            <v>0.04</v>
          </cell>
          <cell r="AN17">
            <v>7.0000000000000007E-2</v>
          </cell>
          <cell r="AO17">
            <v>0</v>
          </cell>
          <cell r="AP17">
            <v>0.02</v>
          </cell>
          <cell r="AQ17">
            <v>0.11</v>
          </cell>
          <cell r="AR17">
            <v>7.0000000000000007E-2</v>
          </cell>
          <cell r="AS17">
            <v>0.06</v>
          </cell>
          <cell r="AT17">
            <v>0.15</v>
          </cell>
          <cell r="AU17">
            <v>0.06</v>
          </cell>
          <cell r="AV17">
            <v>0.21</v>
          </cell>
          <cell r="AW17">
            <v>7.0000000000000007E-2</v>
          </cell>
          <cell r="AX17">
            <v>0.03</v>
          </cell>
          <cell r="AY17">
            <v>0</v>
          </cell>
          <cell r="AZ17">
            <v>0.01</v>
          </cell>
          <cell r="BA17">
            <v>0.04</v>
          </cell>
          <cell r="BB17">
            <v>0.2</v>
          </cell>
          <cell r="BC17">
            <v>0.2</v>
          </cell>
          <cell r="BD17">
            <v>2.52</v>
          </cell>
          <cell r="BE17">
            <v>0.24</v>
          </cell>
          <cell r="BF17">
            <v>2.42</v>
          </cell>
          <cell r="BG17">
            <v>14.51</v>
          </cell>
          <cell r="BH17">
            <v>8.32</v>
          </cell>
          <cell r="BI17">
            <v>4.8600000000000003</v>
          </cell>
          <cell r="BJ17">
            <v>2.17</v>
          </cell>
          <cell r="BK17">
            <v>2.15</v>
          </cell>
          <cell r="BL17">
            <v>0</v>
          </cell>
          <cell r="BM17">
            <v>3.56</v>
          </cell>
          <cell r="BN17">
            <v>3.44</v>
          </cell>
          <cell r="BO17">
            <v>3.43</v>
          </cell>
          <cell r="BP17">
            <v>4.41</v>
          </cell>
          <cell r="BQ17">
            <v>2.11</v>
          </cell>
          <cell r="BR17">
            <v>0</v>
          </cell>
          <cell r="BS17">
            <v>2.0699999999999998</v>
          </cell>
          <cell r="BT17">
            <v>3.18</v>
          </cell>
          <cell r="BU17">
            <v>0</v>
          </cell>
          <cell r="BV17">
            <v>0.3</v>
          </cell>
          <cell r="BW17">
            <v>0.19</v>
          </cell>
          <cell r="BX17">
            <v>0.64</v>
          </cell>
          <cell r="BY17">
            <v>1.54</v>
          </cell>
          <cell r="BZ17">
            <v>1.31</v>
          </cell>
          <cell r="CA17">
            <v>0.5</v>
          </cell>
          <cell r="CB17">
            <v>0.61</v>
          </cell>
          <cell r="CC17">
            <v>4.6900000000000004</v>
          </cell>
          <cell r="CD17">
            <v>10.49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0.06</v>
          </cell>
          <cell r="CK17">
            <v>27.88</v>
          </cell>
          <cell r="CL17">
            <v>0</v>
          </cell>
          <cell r="CM17">
            <v>11.29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9.42</v>
          </cell>
          <cell r="CS17">
            <v>4.43</v>
          </cell>
          <cell r="CT17">
            <v>9.4499999999999993</v>
          </cell>
          <cell r="CU17">
            <v>9.07</v>
          </cell>
          <cell r="CV17">
            <v>4.0199999999999996</v>
          </cell>
          <cell r="CW17">
            <v>0.01</v>
          </cell>
          <cell r="CX17">
            <v>0.43</v>
          </cell>
          <cell r="CY17">
            <v>0.32</v>
          </cell>
          <cell r="CZ17">
            <v>0.78</v>
          </cell>
          <cell r="DA17">
            <v>0</v>
          </cell>
          <cell r="DB17">
            <v>2.15</v>
          </cell>
          <cell r="DC17">
            <v>2.06</v>
          </cell>
          <cell r="DD17">
            <v>37.9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0.69</v>
          </cell>
          <cell r="DO17">
            <v>1.08</v>
          </cell>
          <cell r="DP17">
            <v>0.52</v>
          </cell>
          <cell r="DQ17">
            <v>0.02</v>
          </cell>
          <cell r="DR17">
            <v>0.08</v>
          </cell>
          <cell r="DS17">
            <v>0.2</v>
          </cell>
          <cell r="DT17">
            <v>0</v>
          </cell>
          <cell r="DU17">
            <v>0</v>
          </cell>
          <cell r="DV17">
            <v>0.06</v>
          </cell>
          <cell r="DW17">
            <v>0.28999999999999998</v>
          </cell>
          <cell r="DX17">
            <v>0.34</v>
          </cell>
          <cell r="DY17">
            <v>0.13</v>
          </cell>
          <cell r="DZ17">
            <v>0.05</v>
          </cell>
          <cell r="EA17">
            <v>0.12</v>
          </cell>
          <cell r="EB17">
            <v>0</v>
          </cell>
          <cell r="EC17">
            <v>0</v>
          </cell>
          <cell r="ED17">
            <v>7.0000000000000007E-2</v>
          </cell>
          <cell r="EE17">
            <v>5.58</v>
          </cell>
          <cell r="EF17">
            <v>0</v>
          </cell>
          <cell r="EG17">
            <v>2.29</v>
          </cell>
          <cell r="EH17">
            <v>0.22</v>
          </cell>
          <cell r="EI17">
            <v>0.15</v>
          </cell>
          <cell r="EJ17">
            <v>0</v>
          </cell>
          <cell r="EK17">
            <v>0</v>
          </cell>
          <cell r="EL17">
            <v>0</v>
          </cell>
          <cell r="EM17">
            <v>0.18</v>
          </cell>
          <cell r="EN17">
            <v>0</v>
          </cell>
          <cell r="EO17">
            <v>0.97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0.1</v>
          </cell>
          <cell r="EU17">
            <v>0.15</v>
          </cell>
          <cell r="EV17">
            <v>0.36</v>
          </cell>
          <cell r="EW17">
            <v>0.22</v>
          </cell>
          <cell r="EX17">
            <v>0.68</v>
          </cell>
          <cell r="EY17">
            <v>0.31</v>
          </cell>
          <cell r="EZ17">
            <v>0.67</v>
          </cell>
          <cell r="FA17">
            <v>0.11</v>
          </cell>
          <cell r="FB17">
            <v>0.14000000000000001</v>
          </cell>
          <cell r="FC17">
            <v>0</v>
          </cell>
          <cell r="FD17">
            <v>0.13</v>
          </cell>
          <cell r="FE17">
            <v>0.01</v>
          </cell>
          <cell r="FF17">
            <v>2.79</v>
          </cell>
          <cell r="FG17">
            <v>0.56999999999999995</v>
          </cell>
        </row>
        <row r="18">
          <cell r="A18">
            <v>2039</v>
          </cell>
          <cell r="B18">
            <v>0.15</v>
          </cell>
          <cell r="C18">
            <v>0.28999999999999998</v>
          </cell>
          <cell r="D18">
            <v>7.0000000000000007E-2</v>
          </cell>
          <cell r="E18">
            <v>0.06</v>
          </cell>
          <cell r="F18">
            <v>0.2</v>
          </cell>
          <cell r="G18">
            <v>0.15</v>
          </cell>
          <cell r="H18">
            <v>0</v>
          </cell>
          <cell r="I18">
            <v>0</v>
          </cell>
          <cell r="J18">
            <v>0.02</v>
          </cell>
          <cell r="K18">
            <v>0.65</v>
          </cell>
          <cell r="L18">
            <v>0.44</v>
          </cell>
          <cell r="M18">
            <v>0.37</v>
          </cell>
          <cell r="N18">
            <v>0.24</v>
          </cell>
          <cell r="O18">
            <v>0.33</v>
          </cell>
          <cell r="P18">
            <v>0.75</v>
          </cell>
          <cell r="Q18">
            <v>0.93</v>
          </cell>
          <cell r="R18">
            <v>0</v>
          </cell>
          <cell r="S18">
            <v>0.13</v>
          </cell>
          <cell r="T18">
            <v>0.21</v>
          </cell>
          <cell r="U18">
            <v>0.06</v>
          </cell>
          <cell r="V18">
            <v>0</v>
          </cell>
          <cell r="W18">
            <v>0.03</v>
          </cell>
          <cell r="X18">
            <v>0.06</v>
          </cell>
          <cell r="Y18">
            <v>0.16</v>
          </cell>
          <cell r="Z18">
            <v>0.13</v>
          </cell>
          <cell r="AA18">
            <v>2.73</v>
          </cell>
          <cell r="AB18">
            <v>0.85</v>
          </cell>
          <cell r="AC18">
            <v>0.32</v>
          </cell>
          <cell r="AD18">
            <v>0.25</v>
          </cell>
          <cell r="AE18">
            <v>0.03</v>
          </cell>
          <cell r="AF18">
            <v>0.05</v>
          </cell>
          <cell r="AG18">
            <v>0.06</v>
          </cell>
          <cell r="AH18">
            <v>0</v>
          </cell>
          <cell r="AI18">
            <v>0</v>
          </cell>
          <cell r="AJ18">
            <v>0.12</v>
          </cell>
          <cell r="AK18">
            <v>0.13</v>
          </cell>
          <cell r="AL18">
            <v>0.03</v>
          </cell>
          <cell r="AM18">
            <v>0.05</v>
          </cell>
          <cell r="AN18">
            <v>0.09</v>
          </cell>
          <cell r="AO18">
            <v>0</v>
          </cell>
          <cell r="AP18">
            <v>0.01</v>
          </cell>
          <cell r="AQ18">
            <v>0.06</v>
          </cell>
          <cell r="AR18">
            <v>7.0000000000000007E-2</v>
          </cell>
          <cell r="AS18">
            <v>0.06</v>
          </cell>
          <cell r="AT18">
            <v>0.14000000000000001</v>
          </cell>
          <cell r="AU18">
            <v>0.06</v>
          </cell>
          <cell r="AV18">
            <v>0.19</v>
          </cell>
          <cell r="AW18">
            <v>7.0000000000000007E-2</v>
          </cell>
          <cell r="AX18">
            <v>0.03</v>
          </cell>
          <cell r="AY18">
            <v>0</v>
          </cell>
          <cell r="AZ18">
            <v>0.01</v>
          </cell>
          <cell r="BA18">
            <v>0.05</v>
          </cell>
          <cell r="BB18">
            <v>0.17</v>
          </cell>
          <cell r="BC18">
            <v>0.15</v>
          </cell>
          <cell r="BD18">
            <v>1.68</v>
          </cell>
          <cell r="BE18">
            <v>0.26</v>
          </cell>
          <cell r="BF18">
            <v>2.23</v>
          </cell>
          <cell r="BG18">
            <v>14.85</v>
          </cell>
          <cell r="BH18">
            <v>7.97</v>
          </cell>
          <cell r="BI18">
            <v>6.64</v>
          </cell>
          <cell r="BJ18">
            <v>2.27</v>
          </cell>
          <cell r="BK18">
            <v>2.29</v>
          </cell>
          <cell r="BL18">
            <v>0</v>
          </cell>
          <cell r="BM18">
            <v>3.82</v>
          </cell>
          <cell r="BN18">
            <v>3.65</v>
          </cell>
          <cell r="BO18">
            <v>3.64</v>
          </cell>
          <cell r="BP18">
            <v>4.6399999999999997</v>
          </cell>
          <cell r="BQ18">
            <v>2.19</v>
          </cell>
          <cell r="BR18">
            <v>0</v>
          </cell>
          <cell r="BS18">
            <v>3.17</v>
          </cell>
          <cell r="BT18">
            <v>3.35</v>
          </cell>
          <cell r="BU18">
            <v>0</v>
          </cell>
          <cell r="BV18">
            <v>0.28999999999999998</v>
          </cell>
          <cell r="BW18">
            <v>0.17</v>
          </cell>
          <cell r="BX18">
            <v>0.63</v>
          </cell>
          <cell r="BY18">
            <v>1.51</v>
          </cell>
          <cell r="BZ18">
            <v>1.34</v>
          </cell>
          <cell r="CA18">
            <v>0.52</v>
          </cell>
          <cell r="CB18">
            <v>0.63</v>
          </cell>
          <cell r="CC18">
            <v>4.5999999999999996</v>
          </cell>
          <cell r="CD18">
            <v>10.59</v>
          </cell>
          <cell r="CE18">
            <v>5.24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4.91</v>
          </cell>
          <cell r="CK18">
            <v>21.85</v>
          </cell>
          <cell r="CL18">
            <v>0</v>
          </cell>
          <cell r="CM18">
            <v>9.3000000000000007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7.76</v>
          </cell>
          <cell r="CS18">
            <v>3.69</v>
          </cell>
          <cell r="CT18">
            <v>8.4700000000000006</v>
          </cell>
          <cell r="CU18">
            <v>8.27</v>
          </cell>
          <cell r="CV18">
            <v>3.5</v>
          </cell>
          <cell r="CW18">
            <v>0.01</v>
          </cell>
          <cell r="CX18">
            <v>0.35</v>
          </cell>
          <cell r="CY18">
            <v>0.25</v>
          </cell>
          <cell r="CZ18">
            <v>0.64</v>
          </cell>
          <cell r="DA18">
            <v>0.11</v>
          </cell>
          <cell r="DB18">
            <v>2.48</v>
          </cell>
          <cell r="DC18">
            <v>2.12</v>
          </cell>
          <cell r="DD18">
            <v>36.659999999999997</v>
          </cell>
          <cell r="DE18">
            <v>22.68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0.71</v>
          </cell>
          <cell r="DO18">
            <v>1.1499999999999999</v>
          </cell>
          <cell r="DP18">
            <v>0.68</v>
          </cell>
          <cell r="DQ18">
            <v>0.01</v>
          </cell>
          <cell r="DR18">
            <v>7.0000000000000007E-2</v>
          </cell>
          <cell r="DS18">
            <v>0.19</v>
          </cell>
          <cell r="DT18">
            <v>0.01</v>
          </cell>
          <cell r="DU18">
            <v>0</v>
          </cell>
          <cell r="DV18">
            <v>0.05</v>
          </cell>
          <cell r="DW18">
            <v>0.28999999999999998</v>
          </cell>
          <cell r="DX18">
            <v>0.35</v>
          </cell>
          <cell r="DY18">
            <v>0.12</v>
          </cell>
          <cell r="DZ18">
            <v>0.03</v>
          </cell>
          <cell r="EA18">
            <v>0.11</v>
          </cell>
          <cell r="EB18">
            <v>0</v>
          </cell>
          <cell r="EC18">
            <v>0</v>
          </cell>
          <cell r="ED18">
            <v>0.05</v>
          </cell>
          <cell r="EE18">
            <v>5.12</v>
          </cell>
          <cell r="EF18">
            <v>0</v>
          </cell>
          <cell r="EG18">
            <v>2.27</v>
          </cell>
          <cell r="EH18">
            <v>0.1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0.23</v>
          </cell>
          <cell r="EN18">
            <v>1.03</v>
          </cell>
          <cell r="EO18">
            <v>1.22</v>
          </cell>
          <cell r="EP18">
            <v>1.1499999999999999</v>
          </cell>
          <cell r="EQ18">
            <v>0</v>
          </cell>
          <cell r="ER18">
            <v>0</v>
          </cell>
          <cell r="ES18">
            <v>0</v>
          </cell>
          <cell r="ET18">
            <v>0.08</v>
          </cell>
          <cell r="EU18">
            <v>0.14000000000000001</v>
          </cell>
          <cell r="EV18">
            <v>0.4</v>
          </cell>
          <cell r="EW18">
            <v>0.22</v>
          </cell>
          <cell r="EX18">
            <v>0.63</v>
          </cell>
          <cell r="EY18">
            <v>0.28999999999999998</v>
          </cell>
          <cell r="EZ18">
            <v>0.62</v>
          </cell>
          <cell r="FA18">
            <v>0.11</v>
          </cell>
          <cell r="FB18">
            <v>0.14000000000000001</v>
          </cell>
          <cell r="FC18">
            <v>0</v>
          </cell>
          <cell r="FD18">
            <v>0.12</v>
          </cell>
          <cell r="FE18">
            <v>0</v>
          </cell>
          <cell r="FF18">
            <v>2.39</v>
          </cell>
          <cell r="FG18">
            <v>0.56000000000000005</v>
          </cell>
        </row>
        <row r="19">
          <cell r="A19">
            <v>2040</v>
          </cell>
          <cell r="B19">
            <v>0.2</v>
          </cell>
          <cell r="C19">
            <v>0.44</v>
          </cell>
          <cell r="D19">
            <v>7.0000000000000007E-2</v>
          </cell>
          <cell r="E19">
            <v>0</v>
          </cell>
          <cell r="F19">
            <v>0.05</v>
          </cell>
          <cell r="G19">
            <v>0.17</v>
          </cell>
          <cell r="H19">
            <v>0</v>
          </cell>
          <cell r="I19">
            <v>0</v>
          </cell>
          <cell r="J19">
            <v>0.03</v>
          </cell>
          <cell r="K19">
            <v>0.67</v>
          </cell>
          <cell r="L19">
            <v>0.56999999999999995</v>
          </cell>
          <cell r="M19">
            <v>0.48</v>
          </cell>
          <cell r="N19">
            <v>0.34</v>
          </cell>
          <cell r="O19">
            <v>0.45</v>
          </cell>
          <cell r="P19">
            <v>0.92</v>
          </cell>
          <cell r="Q19">
            <v>1.25</v>
          </cell>
          <cell r="R19">
            <v>0.12</v>
          </cell>
          <cell r="S19">
            <v>0.13</v>
          </cell>
          <cell r="T19">
            <v>0.14000000000000001</v>
          </cell>
          <cell r="U19">
            <v>0.06</v>
          </cell>
          <cell r="V19">
            <v>0</v>
          </cell>
          <cell r="W19">
            <v>0.03</v>
          </cell>
          <cell r="X19">
            <v>0.05</v>
          </cell>
          <cell r="Y19">
            <v>0.14000000000000001</v>
          </cell>
          <cell r="Z19">
            <v>0.14000000000000001</v>
          </cell>
          <cell r="AA19">
            <v>2.76</v>
          </cell>
          <cell r="AB19">
            <v>1.02</v>
          </cell>
          <cell r="AC19">
            <v>0.27</v>
          </cell>
          <cell r="AD19">
            <v>0.22</v>
          </cell>
          <cell r="AE19">
            <v>0.01</v>
          </cell>
          <cell r="AF19">
            <v>0.03</v>
          </cell>
          <cell r="AG19">
            <v>0.05</v>
          </cell>
          <cell r="AH19">
            <v>0</v>
          </cell>
          <cell r="AI19">
            <v>0</v>
          </cell>
          <cell r="AJ19">
            <v>0.3</v>
          </cell>
          <cell r="AK19">
            <v>0.34</v>
          </cell>
          <cell r="AL19">
            <v>0.19</v>
          </cell>
          <cell r="AM19">
            <v>0.3</v>
          </cell>
          <cell r="AN19">
            <v>0.24</v>
          </cell>
          <cell r="AO19">
            <v>0</v>
          </cell>
          <cell r="AP19">
            <v>0</v>
          </cell>
          <cell r="AQ19">
            <v>0.03</v>
          </cell>
          <cell r="AR19">
            <v>0.06</v>
          </cell>
          <cell r="AS19">
            <v>0.05</v>
          </cell>
          <cell r="AT19">
            <v>0.12</v>
          </cell>
          <cell r="AU19">
            <v>0.05</v>
          </cell>
          <cell r="AV19">
            <v>0.17</v>
          </cell>
          <cell r="AW19">
            <v>0.06</v>
          </cell>
          <cell r="AX19">
            <v>0.03</v>
          </cell>
          <cell r="AY19">
            <v>0</v>
          </cell>
          <cell r="AZ19">
            <v>0.01</v>
          </cell>
          <cell r="BA19">
            <v>0.05</v>
          </cell>
          <cell r="BB19">
            <v>0.16</v>
          </cell>
          <cell r="BC19">
            <v>0.11</v>
          </cell>
          <cell r="BD19">
            <v>0.68</v>
          </cell>
          <cell r="BE19">
            <v>0</v>
          </cell>
          <cell r="BF19">
            <v>0</v>
          </cell>
          <cell r="BG19">
            <v>9.56</v>
          </cell>
          <cell r="BH19">
            <v>3.64</v>
          </cell>
          <cell r="BI19">
            <v>7.44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4.32</v>
          </cell>
          <cell r="BT19">
            <v>0</v>
          </cell>
          <cell r="BU19">
            <v>0</v>
          </cell>
          <cell r="BV19">
            <v>0.27</v>
          </cell>
          <cell r="BW19">
            <v>0.15</v>
          </cell>
          <cell r="BX19">
            <v>0.63</v>
          </cell>
          <cell r="BY19">
            <v>1.51</v>
          </cell>
          <cell r="BZ19">
            <v>1.71</v>
          </cell>
          <cell r="CA19">
            <v>0.63</v>
          </cell>
          <cell r="CB19">
            <v>0.64</v>
          </cell>
          <cell r="CC19">
            <v>4.75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7.33</v>
          </cell>
          <cell r="CJ19">
            <v>2.86</v>
          </cell>
          <cell r="CK19">
            <v>17.07</v>
          </cell>
          <cell r="CL19">
            <v>0</v>
          </cell>
          <cell r="CM19">
            <v>6.2</v>
          </cell>
          <cell r="CN19">
            <v>4.6100000000000003</v>
          </cell>
          <cell r="CO19">
            <v>0</v>
          </cell>
          <cell r="CP19">
            <v>0</v>
          </cell>
          <cell r="CQ19">
            <v>0</v>
          </cell>
          <cell r="CR19">
            <v>10.5</v>
          </cell>
          <cell r="CS19">
            <v>4.97</v>
          </cell>
          <cell r="CT19">
            <v>11.88</v>
          </cell>
          <cell r="CU19">
            <v>10.85</v>
          </cell>
          <cell r="CV19">
            <v>6.24</v>
          </cell>
          <cell r="CW19">
            <v>0.01</v>
          </cell>
          <cell r="CX19">
            <v>0.34</v>
          </cell>
          <cell r="CY19">
            <v>0.34</v>
          </cell>
          <cell r="CZ19">
            <v>0.62</v>
          </cell>
          <cell r="DA19">
            <v>0.11</v>
          </cell>
          <cell r="DB19">
            <v>2.25</v>
          </cell>
          <cell r="DC19">
            <v>1.96</v>
          </cell>
          <cell r="DD19">
            <v>37.49</v>
          </cell>
          <cell r="DE19">
            <v>33.85</v>
          </cell>
          <cell r="DF19">
            <v>0</v>
          </cell>
          <cell r="DG19">
            <v>7.12</v>
          </cell>
          <cell r="DH19">
            <v>5.83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0.27</v>
          </cell>
          <cell r="DO19">
            <v>0.71</v>
          </cell>
          <cell r="DP19">
            <v>0.38</v>
          </cell>
          <cell r="DQ19">
            <v>0.02</v>
          </cell>
          <cell r="DR19">
            <v>0.08</v>
          </cell>
          <cell r="DS19">
            <v>0.19</v>
          </cell>
          <cell r="DT19">
            <v>0</v>
          </cell>
          <cell r="DU19">
            <v>0</v>
          </cell>
          <cell r="DV19">
            <v>0.05</v>
          </cell>
          <cell r="DW19">
            <v>0.3</v>
          </cell>
          <cell r="DX19">
            <v>0.35</v>
          </cell>
          <cell r="DY19">
            <v>0.12</v>
          </cell>
          <cell r="DZ19">
            <v>0.04</v>
          </cell>
          <cell r="EA19">
            <v>0.1</v>
          </cell>
          <cell r="EB19">
            <v>0</v>
          </cell>
          <cell r="EC19">
            <v>0</v>
          </cell>
          <cell r="ED19">
            <v>0.08</v>
          </cell>
          <cell r="EE19">
            <v>4.87</v>
          </cell>
          <cell r="EF19">
            <v>0</v>
          </cell>
          <cell r="EG19">
            <v>2.17</v>
          </cell>
          <cell r="EH19">
            <v>0.7</v>
          </cell>
          <cell r="EI19">
            <v>0.14000000000000001</v>
          </cell>
          <cell r="EJ19">
            <v>0</v>
          </cell>
          <cell r="EK19">
            <v>0.05</v>
          </cell>
          <cell r="EL19">
            <v>0</v>
          </cell>
          <cell r="EM19">
            <v>0</v>
          </cell>
          <cell r="EN19">
            <v>0.89</v>
          </cell>
          <cell r="EO19">
            <v>1.1599999999999999</v>
          </cell>
          <cell r="EP19">
            <v>1.38</v>
          </cell>
          <cell r="EQ19">
            <v>0.03</v>
          </cell>
          <cell r="ER19">
            <v>0</v>
          </cell>
          <cell r="ES19">
            <v>0</v>
          </cell>
          <cell r="ET19">
            <v>7.0000000000000007E-2</v>
          </cell>
          <cell r="EU19">
            <v>0.16</v>
          </cell>
          <cell r="EV19">
            <v>0.34</v>
          </cell>
          <cell r="EW19">
            <v>0.2</v>
          </cell>
          <cell r="EX19">
            <v>0.7</v>
          </cell>
          <cell r="EY19">
            <v>0.32</v>
          </cell>
          <cell r="EZ19">
            <v>0.69</v>
          </cell>
          <cell r="FA19">
            <v>0.11</v>
          </cell>
          <cell r="FB19">
            <v>0.13</v>
          </cell>
          <cell r="FC19">
            <v>0</v>
          </cell>
          <cell r="FD19">
            <v>0.12</v>
          </cell>
          <cell r="FE19">
            <v>0</v>
          </cell>
          <cell r="FF19">
            <v>2.29</v>
          </cell>
          <cell r="FG19">
            <v>0.44</v>
          </cell>
        </row>
        <row r="20">
          <cell r="A20">
            <v>2041</v>
          </cell>
          <cell r="B20">
            <v>0.15</v>
          </cell>
          <cell r="C20">
            <v>0.54</v>
          </cell>
          <cell r="D20">
            <v>0.18</v>
          </cell>
          <cell r="E20">
            <v>0.03</v>
          </cell>
          <cell r="F20">
            <v>0.18</v>
          </cell>
          <cell r="G20">
            <v>0.15</v>
          </cell>
          <cell r="H20">
            <v>0</v>
          </cell>
          <cell r="I20">
            <v>0</v>
          </cell>
          <cell r="J20">
            <v>0.04</v>
          </cell>
          <cell r="K20">
            <v>0.77</v>
          </cell>
          <cell r="L20">
            <v>0.67</v>
          </cell>
          <cell r="M20">
            <v>0.56000000000000005</v>
          </cell>
          <cell r="N20">
            <v>0.35</v>
          </cell>
          <cell r="O20">
            <v>0.52</v>
          </cell>
          <cell r="P20">
            <v>1.0900000000000001</v>
          </cell>
          <cell r="Q20">
            <v>1.38</v>
          </cell>
          <cell r="R20">
            <v>0.13</v>
          </cell>
          <cell r="S20">
            <v>0.12</v>
          </cell>
          <cell r="T20">
            <v>0.08</v>
          </cell>
          <cell r="U20">
            <v>0.06</v>
          </cell>
          <cell r="V20">
            <v>0</v>
          </cell>
          <cell r="W20">
            <v>0.02</v>
          </cell>
          <cell r="X20">
            <v>0.05</v>
          </cell>
          <cell r="Y20">
            <v>0.12</v>
          </cell>
          <cell r="Z20">
            <v>0.14000000000000001</v>
          </cell>
          <cell r="AA20">
            <v>2.67</v>
          </cell>
          <cell r="AB20">
            <v>0.99</v>
          </cell>
          <cell r="AC20">
            <v>0.23</v>
          </cell>
          <cell r="AD20">
            <v>0.2</v>
          </cell>
          <cell r="AE20">
            <v>0</v>
          </cell>
          <cell r="AF20">
            <v>0.02</v>
          </cell>
          <cell r="AG20">
            <v>0.03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0.01</v>
          </cell>
          <cell r="AQ20">
            <v>0.02</v>
          </cell>
          <cell r="AR20">
            <v>0.06</v>
          </cell>
          <cell r="AS20">
            <v>0.04</v>
          </cell>
          <cell r="AT20">
            <v>0.14000000000000001</v>
          </cell>
          <cell r="AU20">
            <v>0.06</v>
          </cell>
          <cell r="AV20">
            <v>0.19</v>
          </cell>
          <cell r="AW20">
            <v>7.0000000000000007E-2</v>
          </cell>
          <cell r="AX20">
            <v>0.02</v>
          </cell>
          <cell r="AY20">
            <v>0</v>
          </cell>
          <cell r="AZ20">
            <v>0.01</v>
          </cell>
          <cell r="BA20">
            <v>0.05</v>
          </cell>
          <cell r="BB20">
            <v>0.15</v>
          </cell>
          <cell r="BC20">
            <v>0.09</v>
          </cell>
          <cell r="BD20">
            <v>1.64</v>
          </cell>
          <cell r="BE20">
            <v>0</v>
          </cell>
          <cell r="BF20">
            <v>0</v>
          </cell>
          <cell r="BG20">
            <v>7.76</v>
          </cell>
          <cell r="BH20">
            <v>1.89</v>
          </cell>
          <cell r="BI20">
            <v>7.24</v>
          </cell>
          <cell r="BJ20">
            <v>0</v>
          </cell>
          <cell r="BK20">
            <v>0</v>
          </cell>
          <cell r="BL20">
            <v>24.25</v>
          </cell>
          <cell r="BM20">
            <v>1.62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14.83</v>
          </cell>
          <cell r="BS20">
            <v>9.77</v>
          </cell>
          <cell r="BT20">
            <v>0</v>
          </cell>
          <cell r="BU20">
            <v>8.6300000000000008</v>
          </cell>
          <cell r="BV20">
            <v>0.25</v>
          </cell>
          <cell r="BW20">
            <v>0.13</v>
          </cell>
          <cell r="BX20">
            <v>0.28999999999999998</v>
          </cell>
          <cell r="BY20">
            <v>0.69</v>
          </cell>
          <cell r="BZ20">
            <v>1.19</v>
          </cell>
          <cell r="CA20">
            <v>0.43</v>
          </cell>
          <cell r="CB20">
            <v>0.67</v>
          </cell>
          <cell r="CC20">
            <v>4.3</v>
          </cell>
          <cell r="CD20">
            <v>0.6</v>
          </cell>
          <cell r="CE20">
            <v>3.2</v>
          </cell>
          <cell r="CF20">
            <v>0</v>
          </cell>
          <cell r="CG20">
            <v>0</v>
          </cell>
          <cell r="CH20">
            <v>0</v>
          </cell>
          <cell r="CI20">
            <v>12.03</v>
          </cell>
          <cell r="CJ20">
            <v>7.01</v>
          </cell>
          <cell r="CK20">
            <v>25.87</v>
          </cell>
          <cell r="CL20">
            <v>0</v>
          </cell>
          <cell r="CM20">
            <v>10.9</v>
          </cell>
          <cell r="CN20">
            <v>11.07</v>
          </cell>
          <cell r="CO20">
            <v>0</v>
          </cell>
          <cell r="CP20">
            <v>0</v>
          </cell>
          <cell r="CQ20">
            <v>1.32</v>
          </cell>
          <cell r="CR20">
            <v>12.36</v>
          </cell>
          <cell r="CS20">
            <v>4.99</v>
          </cell>
          <cell r="CT20">
            <v>10.66</v>
          </cell>
          <cell r="CU20">
            <v>10.02</v>
          </cell>
          <cell r="CV20">
            <v>9.74</v>
          </cell>
          <cell r="CW20">
            <v>0</v>
          </cell>
          <cell r="CX20">
            <v>0.6</v>
          </cell>
          <cell r="CY20">
            <v>0.31</v>
          </cell>
          <cell r="CZ20">
            <v>0.6</v>
          </cell>
          <cell r="DA20">
            <v>0.11</v>
          </cell>
          <cell r="DB20">
            <v>2.06</v>
          </cell>
          <cell r="DC20">
            <v>1.8</v>
          </cell>
          <cell r="DD20">
            <v>37.409999999999997</v>
          </cell>
          <cell r="DE20">
            <v>52.68</v>
          </cell>
          <cell r="DF20">
            <v>0</v>
          </cell>
          <cell r="DG20">
            <v>4.62</v>
          </cell>
          <cell r="DH20">
            <v>5.59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0.1</v>
          </cell>
          <cell r="DO20">
            <v>0.54</v>
          </cell>
          <cell r="DP20">
            <v>0.28000000000000003</v>
          </cell>
          <cell r="DQ20">
            <v>0.01</v>
          </cell>
          <cell r="DR20">
            <v>7.0000000000000007E-2</v>
          </cell>
          <cell r="DS20">
            <v>0.16</v>
          </cell>
          <cell r="DT20">
            <v>0</v>
          </cell>
          <cell r="DU20">
            <v>0</v>
          </cell>
          <cell r="DV20">
            <v>0.06</v>
          </cell>
          <cell r="DW20">
            <v>0.28000000000000003</v>
          </cell>
          <cell r="DX20">
            <v>0.32</v>
          </cell>
          <cell r="DY20">
            <v>0.12</v>
          </cell>
          <cell r="DZ20">
            <v>0.03</v>
          </cell>
          <cell r="EA20">
            <v>0.1</v>
          </cell>
          <cell r="EB20">
            <v>0</v>
          </cell>
          <cell r="EC20">
            <v>0</v>
          </cell>
          <cell r="ED20">
            <v>0.12</v>
          </cell>
          <cell r="EE20">
            <v>4.6500000000000004</v>
          </cell>
          <cell r="EF20">
            <v>0</v>
          </cell>
          <cell r="EG20">
            <v>2.0499999999999998</v>
          </cell>
          <cell r="EH20">
            <v>0.79</v>
          </cell>
          <cell r="EI20">
            <v>0.32</v>
          </cell>
          <cell r="EJ20">
            <v>0</v>
          </cell>
          <cell r="EK20">
            <v>0.08</v>
          </cell>
          <cell r="EL20">
            <v>0</v>
          </cell>
          <cell r="EM20">
            <v>0</v>
          </cell>
          <cell r="EN20">
            <v>0.87</v>
          </cell>
          <cell r="EO20">
            <v>1.19</v>
          </cell>
          <cell r="EP20">
            <v>1.4</v>
          </cell>
          <cell r="EQ20">
            <v>0.75</v>
          </cell>
          <cell r="ER20">
            <v>0</v>
          </cell>
          <cell r="ES20">
            <v>0</v>
          </cell>
          <cell r="ET20">
            <v>0.04</v>
          </cell>
          <cell r="EU20">
            <v>0.16</v>
          </cell>
          <cell r="EV20">
            <v>0.3</v>
          </cell>
          <cell r="EW20">
            <v>0.18</v>
          </cell>
          <cell r="EX20">
            <v>0.63</v>
          </cell>
          <cell r="EY20">
            <v>0.28999999999999998</v>
          </cell>
          <cell r="EZ20">
            <v>0.62</v>
          </cell>
          <cell r="FA20">
            <v>0.11</v>
          </cell>
          <cell r="FB20">
            <v>0.14000000000000001</v>
          </cell>
          <cell r="FC20">
            <v>0</v>
          </cell>
          <cell r="FD20">
            <v>0.13</v>
          </cell>
          <cell r="FE20">
            <v>0</v>
          </cell>
          <cell r="FF20">
            <v>2.11</v>
          </cell>
          <cell r="FG20">
            <v>0.38</v>
          </cell>
        </row>
        <row r="21">
          <cell r="A21">
            <v>2042</v>
          </cell>
          <cell r="B21">
            <v>1.23</v>
          </cell>
          <cell r="C21">
            <v>3.93</v>
          </cell>
          <cell r="D21">
            <v>1.51</v>
          </cell>
          <cell r="E21">
            <v>0.51</v>
          </cell>
          <cell r="F21">
            <v>0.72</v>
          </cell>
          <cell r="G21">
            <v>0.21</v>
          </cell>
          <cell r="H21">
            <v>0.23</v>
          </cell>
          <cell r="I21">
            <v>0.17</v>
          </cell>
          <cell r="J21">
            <v>0</v>
          </cell>
          <cell r="K21">
            <v>0</v>
          </cell>
          <cell r="L21">
            <v>0.66</v>
          </cell>
          <cell r="M21">
            <v>0.53</v>
          </cell>
          <cell r="N21">
            <v>0.21</v>
          </cell>
          <cell r="O21">
            <v>0.51</v>
          </cell>
          <cell r="P21">
            <v>1.1299999999999999</v>
          </cell>
          <cell r="Q21">
            <v>1.3</v>
          </cell>
          <cell r="R21">
            <v>0.03</v>
          </cell>
          <cell r="S21">
            <v>0.11</v>
          </cell>
          <cell r="T21">
            <v>0.05</v>
          </cell>
          <cell r="U21">
            <v>0.06</v>
          </cell>
          <cell r="V21">
            <v>0</v>
          </cell>
          <cell r="W21">
            <v>0.03</v>
          </cell>
          <cell r="X21">
            <v>0.05</v>
          </cell>
          <cell r="Y21">
            <v>0.1</v>
          </cell>
          <cell r="Z21">
            <v>0.14000000000000001</v>
          </cell>
          <cell r="AA21">
            <v>2.61</v>
          </cell>
          <cell r="AB21">
            <v>0.44</v>
          </cell>
          <cell r="AC21">
            <v>0.36</v>
          </cell>
          <cell r="AD21">
            <v>0.31</v>
          </cell>
          <cell r="AE21">
            <v>0.08</v>
          </cell>
          <cell r="AF21">
            <v>0.1</v>
          </cell>
          <cell r="AG21">
            <v>0.11</v>
          </cell>
          <cell r="AH21">
            <v>0</v>
          </cell>
          <cell r="AI21">
            <v>0.03</v>
          </cell>
          <cell r="AJ21">
            <v>0.4</v>
          </cell>
          <cell r="AK21">
            <v>0.75</v>
          </cell>
          <cell r="AL21">
            <v>0.44</v>
          </cell>
          <cell r="AM21">
            <v>0.35</v>
          </cell>
          <cell r="AN21">
            <v>0.66</v>
          </cell>
          <cell r="AO21">
            <v>0</v>
          </cell>
          <cell r="AP21">
            <v>0.01</v>
          </cell>
          <cell r="AQ21">
            <v>0.02</v>
          </cell>
          <cell r="AR21">
            <v>0.06</v>
          </cell>
          <cell r="AS21">
            <v>0.04</v>
          </cell>
          <cell r="AT21">
            <v>0.12</v>
          </cell>
          <cell r="AU21">
            <v>0.05</v>
          </cell>
          <cell r="AV21">
            <v>0.16</v>
          </cell>
          <cell r="AW21">
            <v>0.06</v>
          </cell>
          <cell r="AX21">
            <v>0.03</v>
          </cell>
          <cell r="AY21">
            <v>0.06</v>
          </cell>
          <cell r="AZ21">
            <v>0</v>
          </cell>
          <cell r="BA21">
            <v>0.06</v>
          </cell>
          <cell r="BB21">
            <v>0.16</v>
          </cell>
          <cell r="BC21">
            <v>0.33</v>
          </cell>
          <cell r="BD21">
            <v>5.89</v>
          </cell>
          <cell r="BE21">
            <v>0.67</v>
          </cell>
          <cell r="BF21">
            <v>9.2899999999999991</v>
          </cell>
          <cell r="BG21">
            <v>7.84</v>
          </cell>
          <cell r="BH21">
            <v>1.9</v>
          </cell>
          <cell r="BI21">
            <v>7.41</v>
          </cell>
          <cell r="BJ21">
            <v>7.19</v>
          </cell>
          <cell r="BK21">
            <v>8.65</v>
          </cell>
          <cell r="BL21">
            <v>0</v>
          </cell>
          <cell r="BM21">
            <v>12.69</v>
          </cell>
          <cell r="BN21">
            <v>13.77</v>
          </cell>
          <cell r="BO21">
            <v>13.75</v>
          </cell>
          <cell r="BP21">
            <v>17.05</v>
          </cell>
          <cell r="BQ21">
            <v>8.1199999999999992</v>
          </cell>
          <cell r="BR21">
            <v>0</v>
          </cell>
          <cell r="BS21">
            <v>7.04</v>
          </cell>
          <cell r="BT21">
            <v>12.32</v>
          </cell>
          <cell r="BU21">
            <v>0</v>
          </cell>
          <cell r="BV21">
            <v>0.25</v>
          </cell>
          <cell r="BW21">
            <v>0.13</v>
          </cell>
          <cell r="BX21">
            <v>0</v>
          </cell>
          <cell r="BY21">
            <v>0</v>
          </cell>
          <cell r="BZ21">
            <v>1.18</v>
          </cell>
          <cell r="CA21">
            <v>0.43</v>
          </cell>
          <cell r="CB21">
            <v>0.68</v>
          </cell>
          <cell r="CC21">
            <v>4.25</v>
          </cell>
          <cell r="CD21">
            <v>38.979999999999997</v>
          </cell>
          <cell r="CE21">
            <v>84.35</v>
          </cell>
          <cell r="CF21">
            <v>33.020000000000003</v>
          </cell>
          <cell r="CG21">
            <v>12.44</v>
          </cell>
          <cell r="CH21">
            <v>18.22</v>
          </cell>
          <cell r="CI21">
            <v>54.83</v>
          </cell>
          <cell r="CJ21">
            <v>63.61</v>
          </cell>
          <cell r="CK21">
            <v>116.56</v>
          </cell>
          <cell r="CL21">
            <v>54.47</v>
          </cell>
          <cell r="CM21">
            <v>59.44</v>
          </cell>
          <cell r="CN21">
            <v>89.72</v>
          </cell>
          <cell r="CO21">
            <v>56.71</v>
          </cell>
          <cell r="CP21">
            <v>49.62</v>
          </cell>
          <cell r="CQ21">
            <v>0</v>
          </cell>
          <cell r="CR21">
            <v>23.56</v>
          </cell>
          <cell r="CS21">
            <v>11.65</v>
          </cell>
          <cell r="CT21">
            <v>30.1</v>
          </cell>
          <cell r="CU21">
            <v>25.23</v>
          </cell>
          <cell r="CV21">
            <v>15.12</v>
          </cell>
          <cell r="CW21">
            <v>0.01</v>
          </cell>
          <cell r="CX21">
            <v>1.41</v>
          </cell>
          <cell r="CY21">
            <v>0.28999999999999998</v>
          </cell>
          <cell r="CZ21">
            <v>0.67</v>
          </cell>
          <cell r="DA21">
            <v>0.6</v>
          </cell>
          <cell r="DB21">
            <v>1.91</v>
          </cell>
          <cell r="DC21">
            <v>1.8</v>
          </cell>
          <cell r="DD21">
            <v>37.909999999999997</v>
          </cell>
          <cell r="DE21">
            <v>64.2</v>
          </cell>
          <cell r="DF21">
            <v>8.31</v>
          </cell>
          <cell r="DG21">
            <v>5.89</v>
          </cell>
          <cell r="DH21">
            <v>13.35</v>
          </cell>
          <cell r="DI21">
            <v>9.93</v>
          </cell>
          <cell r="DJ21">
            <v>6.87</v>
          </cell>
          <cell r="DK21">
            <v>2.94</v>
          </cell>
          <cell r="DL21">
            <v>0.32</v>
          </cell>
          <cell r="DM21">
            <v>1.33</v>
          </cell>
          <cell r="DN21">
            <v>0</v>
          </cell>
          <cell r="DO21">
            <v>0</v>
          </cell>
          <cell r="DP21">
            <v>0</v>
          </cell>
          <cell r="DQ21">
            <v>0.02</v>
          </cell>
          <cell r="DR21">
            <v>0.06</v>
          </cell>
          <cell r="DS21">
            <v>0.15</v>
          </cell>
          <cell r="DT21">
            <v>0</v>
          </cell>
          <cell r="DU21">
            <v>0</v>
          </cell>
          <cell r="DV21">
            <v>0.05</v>
          </cell>
          <cell r="DW21">
            <v>0.32</v>
          </cell>
          <cell r="DX21">
            <v>0.42</v>
          </cell>
          <cell r="DY21">
            <v>0.13</v>
          </cell>
          <cell r="DZ21">
            <v>0.02</v>
          </cell>
          <cell r="EA21">
            <v>0.1</v>
          </cell>
          <cell r="EB21">
            <v>0</v>
          </cell>
          <cell r="EC21">
            <v>0</v>
          </cell>
          <cell r="ED21">
            <v>0.2</v>
          </cell>
          <cell r="EE21">
            <v>4.8899999999999997</v>
          </cell>
          <cell r="EF21">
            <v>17.09</v>
          </cell>
          <cell r="EG21">
            <v>1.98</v>
          </cell>
          <cell r="EH21">
            <v>2</v>
          </cell>
          <cell r="EI21">
            <v>2.62</v>
          </cell>
          <cell r="EJ21">
            <v>1.79</v>
          </cell>
          <cell r="EK21">
            <v>0.11</v>
          </cell>
          <cell r="EL21">
            <v>1.21</v>
          </cell>
          <cell r="EM21">
            <v>3.03</v>
          </cell>
          <cell r="EN21">
            <v>5.31</v>
          </cell>
          <cell r="EO21">
            <v>4.28</v>
          </cell>
          <cell r="EP21">
            <v>7.4</v>
          </cell>
          <cell r="EQ21">
            <v>6.46</v>
          </cell>
          <cell r="ER21">
            <v>3.8</v>
          </cell>
          <cell r="ES21">
            <v>4.79</v>
          </cell>
          <cell r="ET21">
            <v>0.04</v>
          </cell>
          <cell r="EU21">
            <v>0.14000000000000001</v>
          </cell>
          <cell r="EV21">
            <v>0.25</v>
          </cell>
          <cell r="EW21">
            <v>0.16</v>
          </cell>
          <cell r="EX21">
            <v>0.55000000000000004</v>
          </cell>
          <cell r="EY21">
            <v>0.26</v>
          </cell>
          <cell r="EZ21">
            <v>0.53</v>
          </cell>
          <cell r="FA21">
            <v>0.11</v>
          </cell>
          <cell r="FB21">
            <v>0.14000000000000001</v>
          </cell>
          <cell r="FC21">
            <v>0.35</v>
          </cell>
          <cell r="FD21">
            <v>0.12</v>
          </cell>
          <cell r="FE21">
            <v>0.01</v>
          </cell>
          <cell r="FF21">
            <v>1.97</v>
          </cell>
          <cell r="FG21">
            <v>0.56000000000000005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 Participation Factor"/>
      <sheetName val="Pasted EE Nodes"/>
      <sheetName val="EE Locations by State"/>
      <sheetName val="State Locations table"/>
    </sheetNames>
    <sheetDataSet>
      <sheetData sheetId="0"/>
      <sheetData sheetId="1"/>
      <sheetData sheetId="2"/>
      <sheetData sheetId="3">
        <row r="3">
          <cell r="D3">
            <v>17887458.673999738</v>
          </cell>
          <cell r="E3">
            <v>1</v>
          </cell>
        </row>
        <row r="4">
          <cell r="D4">
            <v>41169358.258999981</v>
          </cell>
          <cell r="E4">
            <v>0.81720000000000004</v>
          </cell>
        </row>
        <row r="5">
          <cell r="D5">
            <v>9206403.3219999634</v>
          </cell>
          <cell r="E5">
            <v>0.18279999999999999</v>
          </cell>
        </row>
        <row r="6">
          <cell r="D6">
            <v>34358455.524000175</v>
          </cell>
          <cell r="E6">
            <v>9.9199999999999997E-2</v>
          </cell>
        </row>
        <row r="7">
          <cell r="D7">
            <v>68302921.355000034</v>
          </cell>
          <cell r="E7">
            <v>0.19719999999999999</v>
          </cell>
        </row>
        <row r="8">
          <cell r="D8">
            <v>59224364.41999916</v>
          </cell>
          <cell r="E8">
            <v>0.17100000000000001</v>
          </cell>
        </row>
        <row r="9">
          <cell r="D9">
            <v>122811327.29199933</v>
          </cell>
          <cell r="E9">
            <v>0.35439999999999999</v>
          </cell>
        </row>
        <row r="10">
          <cell r="D10">
            <v>6215056.0380000761</v>
          </cell>
          <cell r="E10">
            <v>1.7899999999999999E-2</v>
          </cell>
        </row>
        <row r="11">
          <cell r="D11">
            <v>55518229.359999649</v>
          </cell>
          <cell r="E11">
            <v>0.1603</v>
          </cell>
        </row>
        <row r="12">
          <cell r="D12">
            <v>11053118.049999876</v>
          </cell>
          <cell r="E12">
            <v>1.7100000000000001E-2</v>
          </cell>
        </row>
        <row r="13">
          <cell r="D13">
            <v>588069572.27199674</v>
          </cell>
          <cell r="E13">
            <v>0.91190000000000004</v>
          </cell>
        </row>
        <row r="14">
          <cell r="D14">
            <v>45779716.082999535</v>
          </cell>
          <cell r="E14">
            <v>7.0999999999999994E-2</v>
          </cell>
        </row>
        <row r="15">
          <cell r="D15">
            <v>6062255.4430000233</v>
          </cell>
          <cell r="E15">
            <v>6.1199999999999997E-2</v>
          </cell>
        </row>
        <row r="16">
          <cell r="D16">
            <v>25323610.430999931</v>
          </cell>
          <cell r="E16">
            <v>0.2555</v>
          </cell>
        </row>
        <row r="17">
          <cell r="D17">
            <v>67729942.680999428</v>
          </cell>
          <cell r="E17">
            <v>0.68330000000000002</v>
          </cell>
        </row>
        <row r="18">
          <cell r="D18">
            <v>34825570.035000138</v>
          </cell>
          <cell r="E18">
            <v>0.1681</v>
          </cell>
        </row>
        <row r="19">
          <cell r="D19">
            <v>39410083.638000302</v>
          </cell>
          <cell r="E19">
            <v>0.19020000000000001</v>
          </cell>
        </row>
        <row r="20">
          <cell r="D20">
            <v>24621459.165999249</v>
          </cell>
          <cell r="E20">
            <v>0.11890000000000001</v>
          </cell>
        </row>
        <row r="21">
          <cell r="D21">
            <v>62522691.623000294</v>
          </cell>
          <cell r="E21">
            <v>0.30180000000000001</v>
          </cell>
        </row>
        <row r="22">
          <cell r="D22">
            <v>45781018.319999956</v>
          </cell>
          <cell r="E22">
            <v>0.221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 t="str">
            <v>EE_.PX.GOE._.004.ID</v>
          </cell>
        </row>
        <row r="3">
          <cell r="A3" t="str">
            <v>EE_.PX.GOE._.006.ID</v>
          </cell>
        </row>
        <row r="4">
          <cell r="A4" t="str">
            <v>EE_.PX.GOE._.007.ID</v>
          </cell>
        </row>
        <row r="5">
          <cell r="A5" t="str">
            <v>EE_.PX.GOE._.010.ID</v>
          </cell>
        </row>
        <row r="6">
          <cell r="A6" t="str">
            <v>EE_.PX.GOE._.013.ID</v>
          </cell>
        </row>
        <row r="7">
          <cell r="A7" t="str">
            <v>EE_.PX.GOE._.014.ID</v>
          </cell>
        </row>
        <row r="8">
          <cell r="A8" t="str">
            <v>EE_.PX.GOE._.018.ID</v>
          </cell>
        </row>
        <row r="9">
          <cell r="A9" t="str">
            <v>EE_.PX.GOE._.020.ID</v>
          </cell>
        </row>
        <row r="10">
          <cell r="A10" t="str">
            <v>EE_.PX.GOE._.021.ID</v>
          </cell>
        </row>
        <row r="11">
          <cell r="A11" t="str">
            <v>EE_.PX.NCA._.003.CA</v>
          </cell>
        </row>
        <row r="12">
          <cell r="A12" t="str">
            <v>EE_.PX.NCA._.004.CA</v>
          </cell>
        </row>
        <row r="13">
          <cell r="A13" t="str">
            <v>EE_.PX.NCA._.008.CA</v>
          </cell>
        </row>
        <row r="14">
          <cell r="A14" t="str">
            <v>EE_.PX.NCA._.009.CA</v>
          </cell>
        </row>
        <row r="15">
          <cell r="A15" t="str">
            <v>EE_.PX.NCA._.015.CA</v>
          </cell>
        </row>
        <row r="16">
          <cell r="A16" t="str">
            <v>EE_.PX.NCA._.016.CA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M_XML format"/>
      <sheetName val="EPM xml Check"/>
      <sheetName val="EPM Detail check"/>
      <sheetName val="CF Shapes"/>
      <sheetName val="TBL_CapacityByState"/>
      <sheetName val="EPM PCF"/>
      <sheetName val="Summer PCF"/>
      <sheetName val="Winter PCF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A5" t="str">
            <v>D2_CA_a_00</v>
          </cell>
          <cell r="F5">
            <v>0.70774089899239778</v>
          </cell>
        </row>
        <row r="6">
          <cell r="A6" t="str">
            <v>D2_CA_b_10</v>
          </cell>
          <cell r="F6">
            <v>0.69083481035974859</v>
          </cell>
        </row>
        <row r="7">
          <cell r="A7" t="str">
            <v>D2_CA_c_20</v>
          </cell>
          <cell r="F7">
            <v>0.60271640594817011</v>
          </cell>
        </row>
        <row r="8">
          <cell r="A8" t="str">
            <v>D2_CA_d_30</v>
          </cell>
          <cell r="F8">
            <v>0.59386654737824796</v>
          </cell>
        </row>
        <row r="9">
          <cell r="A9" t="str">
            <v>D2_CA_e_40</v>
          </cell>
          <cell r="F9">
            <v>0.71503547789958488</v>
          </cell>
        </row>
        <row r="10">
          <cell r="A10" t="str">
            <v>D2_CA_f_50</v>
          </cell>
          <cell r="F10">
            <v>0.71348174547921961</v>
          </cell>
        </row>
        <row r="11">
          <cell r="A11" t="str">
            <v>D2_CA_g_60</v>
          </cell>
          <cell r="F11">
            <v>0.69937683246752025</v>
          </cell>
        </row>
        <row r="12">
          <cell r="A12" t="str">
            <v>D2_CA_h_70</v>
          </cell>
          <cell r="F12">
            <v>0.63220511656484024</v>
          </cell>
        </row>
        <row r="13">
          <cell r="A13" t="str">
            <v>D2_CA_i_80</v>
          </cell>
          <cell r="F13">
            <v>0.64839670688640072</v>
          </cell>
        </row>
        <row r="14">
          <cell r="A14" t="str">
            <v>D2_CA_j_90</v>
          </cell>
          <cell r="F14">
            <v>0.64428358721620638</v>
          </cell>
        </row>
        <row r="15">
          <cell r="A15" t="str">
            <v>D2_CA_k_100</v>
          </cell>
          <cell r="F15">
            <v>0.7633922560674874</v>
          </cell>
        </row>
        <row r="16">
          <cell r="A16" t="str">
            <v>D2_CA_l_110</v>
          </cell>
          <cell r="F16">
            <v>0.49569946943006254</v>
          </cell>
        </row>
        <row r="17">
          <cell r="A17" t="str">
            <v>D2_CA_m_120</v>
          </cell>
          <cell r="F17">
            <v>0.52118971165345596</v>
          </cell>
        </row>
        <row r="18">
          <cell r="A18" t="str">
            <v>D2_CA_n_130</v>
          </cell>
          <cell r="F18">
            <v>0.57058827165831238</v>
          </cell>
        </row>
        <row r="19">
          <cell r="A19" t="str">
            <v>D2_CA_o_140</v>
          </cell>
          <cell r="F19">
            <v>0.51994763940231026</v>
          </cell>
        </row>
        <row r="20">
          <cell r="A20" t="str">
            <v>D2_CA_p_150</v>
          </cell>
          <cell r="F20">
            <v>0.59361049556315637</v>
          </cell>
        </row>
        <row r="21">
          <cell r="A21" t="str">
            <v>D2_CA_q_160</v>
          </cell>
          <cell r="F21">
            <v>0.65369992687766376</v>
          </cell>
        </row>
        <row r="22">
          <cell r="A22" t="str">
            <v>D2_CA_r_170</v>
          </cell>
          <cell r="F22">
            <v>0.57868521979962462</v>
          </cell>
        </row>
        <row r="23">
          <cell r="A23" t="str">
            <v>D2_CA_s_180</v>
          </cell>
          <cell r="F23">
            <v>0.67598138548969211</v>
          </cell>
        </row>
        <row r="24">
          <cell r="A24" t="str">
            <v>D2_CA_t_190</v>
          </cell>
          <cell r="F24">
            <v>0.69386745105884107</v>
          </cell>
        </row>
        <row r="25">
          <cell r="A25" t="str">
            <v>D2_CA_u_200</v>
          </cell>
          <cell r="F25">
            <v>0.60574112132679658</v>
          </cell>
        </row>
        <row r="26">
          <cell r="A26" t="str">
            <v>D2_CA_v_250</v>
          </cell>
          <cell r="F26">
            <v>0.60922450942304951</v>
          </cell>
        </row>
        <row r="27">
          <cell r="A27" t="str">
            <v>D2_CA_w_300</v>
          </cell>
          <cell r="F27">
            <v>0.54988990840407403</v>
          </cell>
        </row>
        <row r="28">
          <cell r="A28" t="str">
            <v>D2_CA_x_400</v>
          </cell>
          <cell r="F28">
            <v>0.62787109878421188</v>
          </cell>
        </row>
        <row r="29">
          <cell r="A29" t="str">
            <v>D2_CA_y_500</v>
          </cell>
          <cell r="F29">
            <v>0.6077398947883601</v>
          </cell>
        </row>
        <row r="30">
          <cell r="A30" t="str">
            <v>D2_CA_z_750</v>
          </cell>
          <cell r="F30">
            <v>0.58051219323647452</v>
          </cell>
        </row>
        <row r="31">
          <cell r="A31" t="str">
            <v>D2_CA_z_9999</v>
          </cell>
          <cell r="F31">
            <v>0.58998857008226657</v>
          </cell>
        </row>
        <row r="32">
          <cell r="A32" t="str">
            <v>D2_ID_a_00</v>
          </cell>
          <cell r="F32">
            <v>0.60506714928053762</v>
          </cell>
        </row>
        <row r="33">
          <cell r="A33" t="str">
            <v>D2_ID_b_10</v>
          </cell>
          <cell r="F33">
            <v>0.54228486375150686</v>
          </cell>
        </row>
        <row r="34">
          <cell r="A34" t="str">
            <v>D2_ID_c_20</v>
          </cell>
          <cell r="F34">
            <v>0.63956780872682273</v>
          </cell>
        </row>
        <row r="35">
          <cell r="A35" t="str">
            <v>D2_ID_d_30</v>
          </cell>
          <cell r="F35">
            <v>0.64270925593792938</v>
          </cell>
        </row>
        <row r="36">
          <cell r="A36" t="str">
            <v>D2_ID_e_40</v>
          </cell>
          <cell r="F36">
            <v>0.3409709875851773</v>
          </cell>
        </row>
        <row r="37">
          <cell r="A37" t="str">
            <v>D2_ID_f_50</v>
          </cell>
          <cell r="F37">
            <v>0.6578159768608457</v>
          </cell>
        </row>
        <row r="38">
          <cell r="A38" t="str">
            <v>D2_ID_g_60</v>
          </cell>
          <cell r="F38">
            <v>0.53947106319402993</v>
          </cell>
        </row>
        <row r="39">
          <cell r="A39" t="str">
            <v>D2_ID_h_70</v>
          </cell>
          <cell r="F39">
            <v>0.53398528985280969</v>
          </cell>
        </row>
        <row r="40">
          <cell r="A40" t="str">
            <v>D2_ID_i_80</v>
          </cell>
          <cell r="F40">
            <v>0.41707954092271537</v>
          </cell>
        </row>
        <row r="41">
          <cell r="A41" t="str">
            <v>D2_ID_j_90</v>
          </cell>
          <cell r="F41">
            <v>0.48659070613442523</v>
          </cell>
        </row>
        <row r="42">
          <cell r="A42" t="str">
            <v>D2_ID_k_100</v>
          </cell>
          <cell r="F42">
            <v>0.55293726123959452</v>
          </cell>
        </row>
        <row r="43">
          <cell r="A43" t="str">
            <v>D2_ID_l_110</v>
          </cell>
          <cell r="F43">
            <v>0.59328298326427287</v>
          </cell>
        </row>
        <row r="44">
          <cell r="A44" t="str">
            <v>D2_ID_m_120</v>
          </cell>
          <cell r="F44">
            <v>0.62957384415172579</v>
          </cell>
        </row>
        <row r="45">
          <cell r="A45" t="str">
            <v>D2_ID_n_130</v>
          </cell>
          <cell r="F45">
            <v>0.6345074820022365</v>
          </cell>
        </row>
        <row r="46">
          <cell r="A46" t="str">
            <v>D2_ID_o_140</v>
          </cell>
          <cell r="F46">
            <v>0.55083375108107935</v>
          </cell>
        </row>
        <row r="47">
          <cell r="A47" t="str">
            <v>D2_ID_p_150</v>
          </cell>
          <cell r="F47">
            <v>0.57538424647160302</v>
          </cell>
        </row>
        <row r="48">
          <cell r="A48" t="str">
            <v>D2_ID_q_160</v>
          </cell>
          <cell r="F48">
            <v>0.61360890261627532</v>
          </cell>
        </row>
        <row r="49">
          <cell r="A49" t="str">
            <v>D2_ID_r_170</v>
          </cell>
          <cell r="F49">
            <v>0.74284373397301895</v>
          </cell>
        </row>
        <row r="50">
          <cell r="A50" t="str">
            <v>D2_ID_s_180</v>
          </cell>
          <cell r="F50">
            <v>0.35892722561364826</v>
          </cell>
        </row>
        <row r="51">
          <cell r="A51" t="str">
            <v>D2_ID_t_190</v>
          </cell>
          <cell r="F51">
            <v>0.52759752699236784</v>
          </cell>
        </row>
        <row r="52">
          <cell r="A52" t="str">
            <v>D2_ID_u_200</v>
          </cell>
          <cell r="F52">
            <v>0.54266720533867097</v>
          </cell>
        </row>
        <row r="53">
          <cell r="A53" t="str">
            <v>D2_ID_v_250</v>
          </cell>
          <cell r="F53">
            <v>0.45366292081476933</v>
          </cell>
        </row>
        <row r="54">
          <cell r="A54" t="str">
            <v>D2_ID_w_300</v>
          </cell>
          <cell r="F54">
            <v>0.51639790744773562</v>
          </cell>
        </row>
        <row r="55">
          <cell r="A55" t="str">
            <v>D2_ID_x_400</v>
          </cell>
          <cell r="F55">
            <v>0.40525017820541864</v>
          </cell>
        </row>
        <row r="56">
          <cell r="A56" t="str">
            <v>D2_ID_y_500</v>
          </cell>
          <cell r="F56">
            <v>0.60243108689285951</v>
          </cell>
        </row>
        <row r="57">
          <cell r="A57" t="str">
            <v>D2_ID_z_750</v>
          </cell>
          <cell r="F57">
            <v>0.53690671458075434</v>
          </cell>
        </row>
        <row r="58">
          <cell r="A58" t="str">
            <v>D2_ID_z_9999</v>
          </cell>
          <cell r="F58">
            <v>0.57402363015130431</v>
          </cell>
        </row>
        <row r="59">
          <cell r="A59" t="str">
            <v>D2_OR_a_00</v>
          </cell>
          <cell r="F59">
            <v>0.56798860083730884</v>
          </cell>
        </row>
        <row r="60">
          <cell r="A60" t="str">
            <v>D2_OR_b_10</v>
          </cell>
          <cell r="F60">
            <v>0.73312613426886863</v>
          </cell>
        </row>
        <row r="61">
          <cell r="A61" t="str">
            <v>D2_OR_c_20</v>
          </cell>
          <cell r="F61">
            <v>0.37220829609666556</v>
          </cell>
        </row>
        <row r="62">
          <cell r="A62" t="str">
            <v>D2_OR_d_30</v>
          </cell>
          <cell r="F62">
            <v>0.44305311092717692</v>
          </cell>
        </row>
        <row r="63">
          <cell r="A63" t="str">
            <v>D2_OR_e_40</v>
          </cell>
          <cell r="F63">
            <v>0.56788477554567696</v>
          </cell>
        </row>
        <row r="64">
          <cell r="A64" t="str">
            <v>D2_OR_f_50</v>
          </cell>
          <cell r="F64">
            <v>0.22360048605864938</v>
          </cell>
        </row>
        <row r="65">
          <cell r="A65" t="str">
            <v>D2_OR_g_60</v>
          </cell>
          <cell r="F65">
            <v>0.33534025330684103</v>
          </cell>
        </row>
        <row r="66">
          <cell r="A66" t="str">
            <v>D2_OR_h_70</v>
          </cell>
          <cell r="F66">
            <v>0.16237785253761666</v>
          </cell>
        </row>
        <row r="67">
          <cell r="A67" t="str">
            <v>D2_OR_i_80</v>
          </cell>
          <cell r="F67">
            <v>0.17418237878114698</v>
          </cell>
        </row>
        <row r="68">
          <cell r="A68" t="str">
            <v>D2_OR_j_90</v>
          </cell>
          <cell r="F68">
            <v>0.20664799527981159</v>
          </cell>
        </row>
        <row r="69">
          <cell r="A69" t="str">
            <v>D2_OR_k_100</v>
          </cell>
          <cell r="F69">
            <v>8.0918705365071078E-2</v>
          </cell>
        </row>
        <row r="70">
          <cell r="A70" t="str">
            <v>D2_OR_l_110</v>
          </cell>
          <cell r="F70">
            <v>0.74618174835049778</v>
          </cell>
        </row>
        <row r="71">
          <cell r="A71" t="str">
            <v>D2_OR_m_120</v>
          </cell>
          <cell r="F71">
            <v>0.48330207178874929</v>
          </cell>
        </row>
        <row r="72">
          <cell r="A72" t="str">
            <v>D2_OR_n_130</v>
          </cell>
          <cell r="F72">
            <v>0.41193847473958473</v>
          </cell>
        </row>
        <row r="73">
          <cell r="A73" t="str">
            <v>D2_OR_o_140</v>
          </cell>
          <cell r="F73">
            <v>0.52385411879208299</v>
          </cell>
        </row>
        <row r="74">
          <cell r="A74" t="str">
            <v>D2_OR_p_150</v>
          </cell>
          <cell r="F74">
            <v>0.21105022328001366</v>
          </cell>
        </row>
        <row r="75">
          <cell r="A75" t="str">
            <v>D2_OR_q_160</v>
          </cell>
          <cell r="F75">
            <v>0.66500288982654931</v>
          </cell>
        </row>
        <row r="76">
          <cell r="A76" t="str">
            <v>D2_OR_r_170</v>
          </cell>
          <cell r="F76">
            <v>0.49964053107165374</v>
          </cell>
        </row>
        <row r="77">
          <cell r="A77" t="str">
            <v>D2_OR_s_180</v>
          </cell>
          <cell r="F77">
            <v>7.3186748155250891E-2</v>
          </cell>
        </row>
        <row r="78">
          <cell r="A78" t="str">
            <v>D2_OR_t_190</v>
          </cell>
          <cell r="F78">
            <v>1.2874979136234262E-4</v>
          </cell>
        </row>
        <row r="79">
          <cell r="A79" t="str">
            <v>D2_OR_u_200</v>
          </cell>
          <cell r="F79">
            <v>0.1169045137404046</v>
          </cell>
        </row>
        <row r="80">
          <cell r="A80" t="str">
            <v>D2_OR_v_250</v>
          </cell>
          <cell r="F80">
            <v>1.8187115578733606E-2</v>
          </cell>
        </row>
        <row r="81">
          <cell r="A81" t="str">
            <v>D2_OR_w_300</v>
          </cell>
          <cell r="F81">
            <v>0</v>
          </cell>
        </row>
        <row r="82">
          <cell r="A82" t="str">
            <v>D2_OR_x_400</v>
          </cell>
          <cell r="F82">
            <v>0.59423219335806765</v>
          </cell>
        </row>
        <row r="83">
          <cell r="A83" t="str">
            <v>D2_OR_y_500</v>
          </cell>
          <cell r="F83">
            <v>0.5169954565949072</v>
          </cell>
        </row>
        <row r="84">
          <cell r="A84" t="str">
            <v>D2_OR_z_750</v>
          </cell>
          <cell r="F84">
            <v>0.55034014380141061</v>
          </cell>
        </row>
        <row r="85">
          <cell r="A85" t="str">
            <v>D2_OR_z_9999</v>
          </cell>
          <cell r="F85">
            <v>0.46626948365335708</v>
          </cell>
        </row>
        <row r="86">
          <cell r="A86" t="str">
            <v>D2_UT_a_00</v>
          </cell>
          <cell r="F86">
            <v>0.5410519641290491</v>
          </cell>
        </row>
        <row r="87">
          <cell r="A87" t="str">
            <v>D2_UT_b_10</v>
          </cell>
          <cell r="F87">
            <v>0.62167092310452343</v>
          </cell>
        </row>
        <row r="88">
          <cell r="A88" t="str">
            <v>D2_UT_c_20</v>
          </cell>
          <cell r="F88">
            <v>0.58093538828883107</v>
          </cell>
        </row>
        <row r="89">
          <cell r="A89" t="str">
            <v>D2_UT_d_30</v>
          </cell>
          <cell r="F89">
            <v>0.57946645909090166</v>
          </cell>
        </row>
        <row r="90">
          <cell r="A90" t="str">
            <v>D2_UT_e_40</v>
          </cell>
          <cell r="F90">
            <v>0.57977606199773812</v>
          </cell>
        </row>
        <row r="91">
          <cell r="A91" t="str">
            <v>D2_UT_f_50</v>
          </cell>
          <cell r="F91">
            <v>0.53124788706761383</v>
          </cell>
        </row>
        <row r="92">
          <cell r="A92" t="str">
            <v>D2_UT_g_60</v>
          </cell>
          <cell r="F92">
            <v>0.56259163275156965</v>
          </cell>
        </row>
        <row r="93">
          <cell r="A93" t="str">
            <v>D2_UT_h_70</v>
          </cell>
          <cell r="F93">
            <v>0.55063330187359072</v>
          </cell>
        </row>
        <row r="94">
          <cell r="A94" t="str">
            <v>D2_UT_i_80</v>
          </cell>
          <cell r="F94">
            <v>0.54495925390394928</v>
          </cell>
        </row>
        <row r="95">
          <cell r="A95" t="str">
            <v>D2_UT_j_90</v>
          </cell>
          <cell r="F95">
            <v>0.59457989464000971</v>
          </cell>
        </row>
        <row r="96">
          <cell r="A96" t="str">
            <v>D2_UT_k_100</v>
          </cell>
          <cell r="F96">
            <v>0.5581241060687655</v>
          </cell>
        </row>
        <row r="97">
          <cell r="A97" t="str">
            <v>D2_UT_l_110</v>
          </cell>
          <cell r="F97">
            <v>0.53419604267849286</v>
          </cell>
        </row>
        <row r="98">
          <cell r="A98" t="str">
            <v>D2_UT_m_120</v>
          </cell>
          <cell r="F98">
            <v>0.49834971367282593</v>
          </cell>
        </row>
        <row r="99">
          <cell r="A99" t="str">
            <v>D2_UT_n_130</v>
          </cell>
          <cell r="F99">
            <v>0.65852311133938124</v>
          </cell>
        </row>
        <row r="100">
          <cell r="A100" t="str">
            <v>D2_UT_o_140</v>
          </cell>
          <cell r="F100">
            <v>0.60735769447780941</v>
          </cell>
        </row>
        <row r="101">
          <cell r="A101" t="str">
            <v>D2_UT_p_150</v>
          </cell>
          <cell r="F101">
            <v>0.63779275373080335</v>
          </cell>
        </row>
        <row r="102">
          <cell r="A102" t="str">
            <v>D2_UT_q_160</v>
          </cell>
          <cell r="F102">
            <v>0.48353283035665962</v>
          </cell>
        </row>
        <row r="103">
          <cell r="A103" t="str">
            <v>D2_UT_r_170</v>
          </cell>
          <cell r="F103">
            <v>0.6547129552700045</v>
          </cell>
        </row>
        <row r="104">
          <cell r="A104" t="str">
            <v>D2_UT_s_180</v>
          </cell>
          <cell r="F104">
            <v>0.5214608350596045</v>
          </cell>
        </row>
        <row r="105">
          <cell r="A105" t="str">
            <v>D2_UT_t_190</v>
          </cell>
          <cell r="F105">
            <v>0.51596403222068488</v>
          </cell>
        </row>
        <row r="106">
          <cell r="A106" t="str">
            <v>D2_UT_u_200</v>
          </cell>
          <cell r="F106">
            <v>0.55423105398100059</v>
          </cell>
        </row>
        <row r="107">
          <cell r="A107" t="str">
            <v>D2_UT_v_250</v>
          </cell>
          <cell r="F107">
            <v>0.43138910522443275</v>
          </cell>
        </row>
        <row r="108">
          <cell r="A108" t="str">
            <v>D2_UT_w_300</v>
          </cell>
          <cell r="F108">
            <v>0.52645240305215546</v>
          </cell>
        </row>
        <row r="109">
          <cell r="A109" t="str">
            <v>D2_UT_x_400</v>
          </cell>
          <cell r="F109">
            <v>0.51140178839166295</v>
          </cell>
        </row>
        <row r="110">
          <cell r="A110" t="str">
            <v>D2_UT_y_500</v>
          </cell>
          <cell r="F110">
            <v>0.54319743787688035</v>
          </cell>
        </row>
        <row r="111">
          <cell r="A111" t="str">
            <v>D2_UT_z_750</v>
          </cell>
          <cell r="F111">
            <v>0.40172114620964605</v>
          </cell>
        </row>
        <row r="112">
          <cell r="A112" t="str">
            <v>D2_UT_z_9999</v>
          </cell>
          <cell r="F112">
            <v>0.57289209634476002</v>
          </cell>
        </row>
        <row r="113">
          <cell r="A113" t="str">
            <v>D2_WW_a_00</v>
          </cell>
          <cell r="F113">
            <v>0.61862771814625861</v>
          </cell>
        </row>
        <row r="114">
          <cell r="A114" t="str">
            <v>D2_WW_b_10</v>
          </cell>
          <cell r="F114">
            <v>0.58833538653512585</v>
          </cell>
        </row>
        <row r="115">
          <cell r="A115" t="str">
            <v>D2_WW_c_20</v>
          </cell>
          <cell r="F115">
            <v>0.52831618100110256</v>
          </cell>
        </row>
        <row r="116">
          <cell r="A116" t="str">
            <v>D2_WW_d_30</v>
          </cell>
          <cell r="F116">
            <v>0.66972801730331488</v>
          </cell>
        </row>
        <row r="117">
          <cell r="A117" t="str">
            <v>D2_WW_e_40</v>
          </cell>
          <cell r="F117">
            <v>0.60197419706623922</v>
          </cell>
        </row>
        <row r="118">
          <cell r="A118" t="str">
            <v>D2_WW_f_50</v>
          </cell>
          <cell r="F118">
            <v>0.61314001951063302</v>
          </cell>
        </row>
        <row r="119">
          <cell r="A119" t="str">
            <v>D2_WW_g_60</v>
          </cell>
          <cell r="F119">
            <v>0.64898658851439639</v>
          </cell>
        </row>
        <row r="120">
          <cell r="A120" t="str">
            <v>D2_WW_h_70</v>
          </cell>
          <cell r="F120">
            <v>0.51788797604630399</v>
          </cell>
        </row>
        <row r="121">
          <cell r="A121" t="str">
            <v>D2_WW_i_80</v>
          </cell>
          <cell r="F121">
            <v>0.65018510121641226</v>
          </cell>
        </row>
        <row r="122">
          <cell r="A122" t="str">
            <v>D2_WW_j_90</v>
          </cell>
          <cell r="F122">
            <v>0.44993347085798407</v>
          </cell>
        </row>
        <row r="123">
          <cell r="A123" t="str">
            <v>D2_WW_k_100</v>
          </cell>
          <cell r="F123">
            <v>0.58861059633085522</v>
          </cell>
        </row>
        <row r="124">
          <cell r="A124" t="str">
            <v>D2_WW_l_110</v>
          </cell>
          <cell r="F124">
            <v>0.50264386964511143</v>
          </cell>
        </row>
        <row r="125">
          <cell r="A125" t="str">
            <v>D2_WW_m_120</v>
          </cell>
          <cell r="F125">
            <v>0.47045397490324892</v>
          </cell>
        </row>
        <row r="126">
          <cell r="A126" t="str">
            <v>D2_WW_n_130</v>
          </cell>
          <cell r="F126">
            <v>0.50431501635649845</v>
          </cell>
        </row>
        <row r="127">
          <cell r="A127" t="str">
            <v>D2_WW_o_140</v>
          </cell>
          <cell r="F127">
            <v>0.43882252333812688</v>
          </cell>
        </row>
        <row r="128">
          <cell r="A128" t="str">
            <v>D2_WW_p_150</v>
          </cell>
          <cell r="F128">
            <v>0.65267391729579338</v>
          </cell>
        </row>
        <row r="129">
          <cell r="A129" t="str">
            <v>D2_WW_q_160</v>
          </cell>
          <cell r="F129">
            <v>0.61684564928728958</v>
          </cell>
        </row>
        <row r="130">
          <cell r="A130" t="str">
            <v>D2_WW_r_170</v>
          </cell>
          <cell r="F130">
            <v>0.56160427705237692</v>
          </cell>
        </row>
        <row r="131">
          <cell r="A131" t="str">
            <v>D2_WW_s_180</v>
          </cell>
          <cell r="F131">
            <v>0.57044246008625743</v>
          </cell>
        </row>
        <row r="132">
          <cell r="A132" t="str">
            <v>D2_WW_t_190</v>
          </cell>
          <cell r="F132">
            <v>0.59994154049569159</v>
          </cell>
        </row>
        <row r="133">
          <cell r="A133" t="str">
            <v>D2_WW_u_200</v>
          </cell>
          <cell r="F133">
            <v>0.56032134132124323</v>
          </cell>
        </row>
        <row r="134">
          <cell r="A134" t="str">
            <v>D2_WW_v_250</v>
          </cell>
          <cell r="F134">
            <v>0.49063602702272641</v>
          </cell>
        </row>
        <row r="135">
          <cell r="A135" t="str">
            <v>D2_WW_w_300</v>
          </cell>
          <cell r="F135">
            <v>0.46853017161156579</v>
          </cell>
        </row>
        <row r="136">
          <cell r="A136" t="str">
            <v>D2_WW_x_400</v>
          </cell>
          <cell r="F136">
            <v>0.54060894957223038</v>
          </cell>
        </row>
        <row r="137">
          <cell r="A137" t="str">
            <v>D2_WW_y_500</v>
          </cell>
          <cell r="F137">
            <v>0.47760661956795392</v>
          </cell>
        </row>
        <row r="138">
          <cell r="A138" t="str">
            <v>D2_WW_z_750</v>
          </cell>
          <cell r="F138">
            <v>0.50027845724334075</v>
          </cell>
        </row>
        <row r="139">
          <cell r="A139" t="str">
            <v>D2_WW_z_9999</v>
          </cell>
          <cell r="F139">
            <v>0.50552419649034008</v>
          </cell>
        </row>
        <row r="140">
          <cell r="A140" t="str">
            <v>D2_WY_a_00</v>
          </cell>
          <cell r="F140">
            <v>0.67223805260142488</v>
          </cell>
        </row>
        <row r="141">
          <cell r="A141" t="str">
            <v>D2_WY_b_10</v>
          </cell>
          <cell r="F141">
            <v>0.49365480468332601</v>
          </cell>
        </row>
        <row r="142">
          <cell r="A142" t="str">
            <v>D2_WY_c_20</v>
          </cell>
          <cell r="F142">
            <v>0.47164140717129355</v>
          </cell>
        </row>
        <row r="143">
          <cell r="A143" t="str">
            <v>D2_WY_d_30</v>
          </cell>
          <cell r="F143">
            <v>0.79218680010644116</v>
          </cell>
        </row>
        <row r="144">
          <cell r="A144" t="str">
            <v>D2_WY_e_40</v>
          </cell>
          <cell r="F144">
            <v>0.69046325321243218</v>
          </cell>
        </row>
        <row r="145">
          <cell r="A145" t="str">
            <v>D2_WY_f_50</v>
          </cell>
          <cell r="F145">
            <v>0.76279319866764528</v>
          </cell>
        </row>
        <row r="146">
          <cell r="A146" t="str">
            <v>D2_WY_g_60</v>
          </cell>
          <cell r="F146">
            <v>0.75001988236606865</v>
          </cell>
        </row>
        <row r="147">
          <cell r="A147" t="str">
            <v>D2_WY_h_70</v>
          </cell>
          <cell r="F147">
            <v>0.41725423568356668</v>
          </cell>
        </row>
        <row r="148">
          <cell r="A148" t="str">
            <v>D2_WY_i_80</v>
          </cell>
          <cell r="F148">
            <v>0.56192000499477301</v>
          </cell>
        </row>
        <row r="149">
          <cell r="A149" t="str">
            <v>D2_WY_j_90</v>
          </cell>
          <cell r="F149">
            <v>0.56016977952760127</v>
          </cell>
        </row>
        <row r="150">
          <cell r="A150" t="str">
            <v>D2_WY_k_100</v>
          </cell>
          <cell r="F150">
            <v>0.75270957697127405</v>
          </cell>
        </row>
        <row r="151">
          <cell r="A151" t="str">
            <v>D2_WY_l_110</v>
          </cell>
          <cell r="F151">
            <v>0.51251456261409178</v>
          </cell>
        </row>
        <row r="152">
          <cell r="A152" t="str">
            <v>D2_WY_m_120</v>
          </cell>
          <cell r="F152">
            <v>0.53954032644296313</v>
          </cell>
        </row>
        <row r="153">
          <cell r="A153" t="str">
            <v>D2_WY_n_130</v>
          </cell>
          <cell r="F153">
            <v>0.36194835700101824</v>
          </cell>
        </row>
        <row r="154">
          <cell r="A154" t="str">
            <v>D2_WY_o_140</v>
          </cell>
          <cell r="F154">
            <v>0.59840753591749252</v>
          </cell>
        </row>
        <row r="155">
          <cell r="A155" t="str">
            <v>D2_WY_p_150</v>
          </cell>
          <cell r="F155">
            <v>0.49118412079140922</v>
          </cell>
        </row>
        <row r="156">
          <cell r="A156" t="str">
            <v>D2_WY_q_160</v>
          </cell>
          <cell r="F156">
            <v>0.46366348868492441</v>
          </cell>
        </row>
        <row r="157">
          <cell r="A157" t="str">
            <v>D2_WY_r_170</v>
          </cell>
          <cell r="F157">
            <v>0.54722716197135679</v>
          </cell>
        </row>
        <row r="158">
          <cell r="A158" t="str">
            <v>D2_WY_s_180</v>
          </cell>
          <cell r="F158">
            <v>0.73581710605487005</v>
          </cell>
        </row>
        <row r="159">
          <cell r="A159" t="str">
            <v>D2_WY_t_190</v>
          </cell>
          <cell r="F159">
            <v>0.33935149966198552</v>
          </cell>
        </row>
        <row r="160">
          <cell r="A160" t="str">
            <v>D2_WY_u_200</v>
          </cell>
          <cell r="F160">
            <v>0.56504158803595284</v>
          </cell>
        </row>
        <row r="161">
          <cell r="A161" t="str">
            <v>D2_WY_v_250</v>
          </cell>
          <cell r="F161">
            <v>0.43743557956883067</v>
          </cell>
        </row>
        <row r="162">
          <cell r="A162" t="str">
            <v>D2_WY_w_300</v>
          </cell>
          <cell r="F162">
            <v>0.44596108291056558</v>
          </cell>
        </row>
        <row r="163">
          <cell r="A163" t="str">
            <v>D2_WY_x_400</v>
          </cell>
          <cell r="F163">
            <v>0.33172605101687092</v>
          </cell>
        </row>
        <row r="164">
          <cell r="A164" t="str">
            <v>D2_WY_y_500</v>
          </cell>
          <cell r="F164">
            <v>0.4108791065395116</v>
          </cell>
        </row>
        <row r="165">
          <cell r="A165" t="str">
            <v>D2_WY_z_750</v>
          </cell>
          <cell r="F165">
            <v>0.56217751143157035</v>
          </cell>
        </row>
        <row r="166">
          <cell r="A166" t="str">
            <v>D2_WY_z_9999</v>
          </cell>
          <cell r="F166">
            <v>0.55439276007488147</v>
          </cell>
        </row>
      </sheetData>
      <sheetData sheetId="7">
        <row r="5">
          <cell r="A5" t="str">
            <v>D2_CA_a_00</v>
          </cell>
          <cell r="G5">
            <v>0.70428034724813537</v>
          </cell>
        </row>
        <row r="6">
          <cell r="A6" t="str">
            <v>D2_CA_b_10</v>
          </cell>
          <cell r="G6">
            <v>0.45491745842399989</v>
          </cell>
        </row>
        <row r="7">
          <cell r="A7" t="str">
            <v>D2_CA_c_20</v>
          </cell>
          <cell r="G7">
            <v>0.76285369383183621</v>
          </cell>
        </row>
        <row r="8">
          <cell r="A8" t="str">
            <v>D2_CA_d_30</v>
          </cell>
          <cell r="G8">
            <v>0.59947433180823184</v>
          </cell>
        </row>
        <row r="9">
          <cell r="A9" t="str">
            <v>D2_CA_e_40</v>
          </cell>
          <cell r="G9">
            <v>0.68014177942668197</v>
          </cell>
        </row>
        <row r="10">
          <cell r="A10" t="str">
            <v>D2_CA_f_50</v>
          </cell>
          <cell r="G10">
            <v>0.70831846178165769</v>
          </cell>
        </row>
        <row r="11">
          <cell r="A11" t="str">
            <v>D2_CA_g_60</v>
          </cell>
          <cell r="G11">
            <v>0.44121982125921178</v>
          </cell>
        </row>
        <row r="12">
          <cell r="A12" t="str">
            <v>D2_CA_h_70</v>
          </cell>
          <cell r="G12">
            <v>0.51846585864238937</v>
          </cell>
        </row>
        <row r="13">
          <cell r="A13" t="str">
            <v>D2_CA_i_80</v>
          </cell>
          <cell r="G13">
            <v>0.30147766817865201</v>
          </cell>
        </row>
        <row r="14">
          <cell r="A14" t="str">
            <v>D2_CA_j_90</v>
          </cell>
          <cell r="G14">
            <v>0.46405078711142778</v>
          </cell>
        </row>
        <row r="15">
          <cell r="A15" t="str">
            <v>D2_CA_k_100</v>
          </cell>
          <cell r="G15">
            <v>0.4399214682035727</v>
          </cell>
        </row>
        <row r="16">
          <cell r="A16" t="str">
            <v>D2_CA_l_110</v>
          </cell>
          <cell r="G16">
            <v>0.2768121204494976</v>
          </cell>
        </row>
        <row r="17">
          <cell r="A17" t="str">
            <v>D2_CA_m_120</v>
          </cell>
          <cell r="G17">
            <v>0.41964187341275061</v>
          </cell>
        </row>
        <row r="18">
          <cell r="A18" t="str">
            <v>D2_CA_n_130</v>
          </cell>
          <cell r="G18">
            <v>0.49294149730071085</v>
          </cell>
        </row>
        <row r="19">
          <cell r="A19" t="str">
            <v>D2_CA_o_140</v>
          </cell>
          <cell r="G19">
            <v>0.42584569052967208</v>
          </cell>
        </row>
        <row r="20">
          <cell r="A20" t="str">
            <v>D2_CA_p_150</v>
          </cell>
          <cell r="G20">
            <v>0.45945924262410098</v>
          </cell>
        </row>
        <row r="21">
          <cell r="A21" t="str">
            <v>D2_CA_q_160</v>
          </cell>
          <cell r="G21">
            <v>0.37504010357561773</v>
          </cell>
        </row>
        <row r="22">
          <cell r="A22" t="str">
            <v>D2_CA_r_170</v>
          </cell>
          <cell r="G22">
            <v>0.56154320315653972</v>
          </cell>
        </row>
        <row r="23">
          <cell r="A23" t="str">
            <v>D2_CA_s_180</v>
          </cell>
          <cell r="G23">
            <v>0.56819202345488162</v>
          </cell>
        </row>
        <row r="24">
          <cell r="A24" t="str">
            <v>D2_CA_t_190</v>
          </cell>
          <cell r="G24">
            <v>0.53008476336706656</v>
          </cell>
        </row>
        <row r="25">
          <cell r="A25" t="str">
            <v>D2_CA_u_200</v>
          </cell>
          <cell r="G25">
            <v>0.54283953395311169</v>
          </cell>
        </row>
        <row r="26">
          <cell r="A26" t="str">
            <v>D2_CA_v_250</v>
          </cell>
          <cell r="G26">
            <v>0.46278889062039941</v>
          </cell>
        </row>
        <row r="27">
          <cell r="A27" t="str">
            <v>D2_CA_w_300</v>
          </cell>
          <cell r="G27">
            <v>0.45542396889132875</v>
          </cell>
        </row>
        <row r="28">
          <cell r="A28" t="str">
            <v>D2_CA_x_400</v>
          </cell>
          <cell r="G28">
            <v>0.40784491134458539</v>
          </cell>
        </row>
        <row r="29">
          <cell r="A29" t="str">
            <v>D2_CA_y_500</v>
          </cell>
          <cell r="G29">
            <v>0.51159976670791085</v>
          </cell>
        </row>
        <row r="30">
          <cell r="A30" t="str">
            <v>D2_CA_z_750</v>
          </cell>
          <cell r="G30">
            <v>0.6293400663112696</v>
          </cell>
        </row>
        <row r="31">
          <cell r="A31" t="str">
            <v>D2_CA_z_9999</v>
          </cell>
          <cell r="G31">
            <v>0.66995286102372886</v>
          </cell>
        </row>
        <row r="32">
          <cell r="A32" t="str">
            <v>D2_ID_a_00</v>
          </cell>
          <cell r="G32">
            <v>0.62532668999079477</v>
          </cell>
        </row>
        <row r="33">
          <cell r="A33" t="str">
            <v>D2_ID_b_10</v>
          </cell>
          <cell r="G33">
            <v>0.731092546998933</v>
          </cell>
        </row>
        <row r="34">
          <cell r="A34" t="str">
            <v>D2_ID_c_20</v>
          </cell>
          <cell r="G34">
            <v>0.63295269223212525</v>
          </cell>
        </row>
        <row r="35">
          <cell r="A35" t="str">
            <v>D2_ID_d_30</v>
          </cell>
          <cell r="G35">
            <v>0.68192076782459488</v>
          </cell>
        </row>
        <row r="36">
          <cell r="A36" t="str">
            <v>D2_ID_e_40</v>
          </cell>
          <cell r="G36">
            <v>0.55792114321520936</v>
          </cell>
        </row>
        <row r="37">
          <cell r="A37" t="str">
            <v>D2_ID_f_50</v>
          </cell>
          <cell r="G37">
            <v>0.50639131874795207</v>
          </cell>
        </row>
        <row r="38">
          <cell r="A38" t="str">
            <v>D2_ID_g_60</v>
          </cell>
          <cell r="G38">
            <v>0.49956968550290848</v>
          </cell>
        </row>
        <row r="39">
          <cell r="A39" t="str">
            <v>D2_ID_h_70</v>
          </cell>
          <cell r="G39">
            <v>0.49162276886802342</v>
          </cell>
        </row>
        <row r="40">
          <cell r="A40" t="str">
            <v>D2_ID_i_80</v>
          </cell>
          <cell r="G40">
            <v>0.59359623661695737</v>
          </cell>
        </row>
        <row r="41">
          <cell r="A41" t="str">
            <v>D2_ID_j_90</v>
          </cell>
          <cell r="G41">
            <v>0.43810144193607098</v>
          </cell>
        </row>
        <row r="42">
          <cell r="A42" t="str">
            <v>D2_ID_k_100</v>
          </cell>
          <cell r="G42">
            <v>0.47276390318910155</v>
          </cell>
        </row>
        <row r="43">
          <cell r="A43" t="str">
            <v>D2_ID_l_110</v>
          </cell>
          <cell r="G43">
            <v>0.36208199982071765</v>
          </cell>
        </row>
        <row r="44">
          <cell r="A44" t="str">
            <v>D2_ID_m_120</v>
          </cell>
          <cell r="G44">
            <v>0.44341943842921155</v>
          </cell>
        </row>
        <row r="45">
          <cell r="A45" t="str">
            <v>D2_ID_n_130</v>
          </cell>
          <cell r="G45">
            <v>0.48234221704621827</v>
          </cell>
        </row>
        <row r="46">
          <cell r="A46" t="str">
            <v>D2_ID_o_140</v>
          </cell>
          <cell r="G46">
            <v>0.51595233041417121</v>
          </cell>
        </row>
        <row r="47">
          <cell r="A47" t="str">
            <v>D2_ID_p_150</v>
          </cell>
          <cell r="G47">
            <v>0.52270420132379936</v>
          </cell>
        </row>
        <row r="48">
          <cell r="A48" t="str">
            <v>D2_ID_q_160</v>
          </cell>
          <cell r="G48">
            <v>0.52125013094868167</v>
          </cell>
        </row>
        <row r="49">
          <cell r="A49" t="str">
            <v>D2_ID_r_170</v>
          </cell>
          <cell r="G49">
            <v>0.54459440678044602</v>
          </cell>
        </row>
        <row r="50">
          <cell r="A50" t="str">
            <v>D2_ID_s_180</v>
          </cell>
          <cell r="G50">
            <v>0.41795592969192835</v>
          </cell>
        </row>
        <row r="51">
          <cell r="A51" t="str">
            <v>D2_ID_t_190</v>
          </cell>
          <cell r="G51">
            <v>0.70786090433362292</v>
          </cell>
        </row>
        <row r="52">
          <cell r="A52" t="str">
            <v>D2_ID_u_200</v>
          </cell>
          <cell r="G52">
            <v>0.40194765640379954</v>
          </cell>
        </row>
        <row r="53">
          <cell r="A53" t="str">
            <v>D2_ID_v_250</v>
          </cell>
          <cell r="G53">
            <v>0.56632798765728931</v>
          </cell>
        </row>
        <row r="54">
          <cell r="A54" t="str">
            <v>D2_ID_w_300</v>
          </cell>
          <cell r="G54">
            <v>0.44200418306376255</v>
          </cell>
        </row>
        <row r="55">
          <cell r="A55" t="str">
            <v>D2_ID_x_400</v>
          </cell>
          <cell r="G55">
            <v>0.4298169703709569</v>
          </cell>
        </row>
        <row r="56">
          <cell r="A56" t="str">
            <v>D2_ID_y_500</v>
          </cell>
          <cell r="G56">
            <v>0.62624622067551561</v>
          </cell>
        </row>
        <row r="57">
          <cell r="A57" t="str">
            <v>D2_ID_z_750</v>
          </cell>
          <cell r="G57">
            <v>0.4672225763783272</v>
          </cell>
        </row>
        <row r="58">
          <cell r="A58" t="str">
            <v>D2_ID_z_9999</v>
          </cell>
          <cell r="G58">
            <v>0.54073412865953208</v>
          </cell>
        </row>
        <row r="59">
          <cell r="A59" t="str">
            <v>D2_OR_a_00</v>
          </cell>
          <cell r="G59">
            <v>0.7432314008015769</v>
          </cell>
        </row>
        <row r="60">
          <cell r="A60" t="str">
            <v>D2_OR_b_10</v>
          </cell>
          <cell r="G60">
            <v>0.73017347415480272</v>
          </cell>
        </row>
        <row r="61">
          <cell r="A61" t="str">
            <v>D2_OR_c_20</v>
          </cell>
          <cell r="G61">
            <v>0.58132433927025062</v>
          </cell>
        </row>
        <row r="62">
          <cell r="A62" t="str">
            <v>D2_OR_d_30</v>
          </cell>
          <cell r="G62">
            <v>0.60876895596305303</v>
          </cell>
        </row>
        <row r="63">
          <cell r="A63" t="str">
            <v>D2_OR_e_40</v>
          </cell>
          <cell r="G63">
            <v>0.5762376485736177</v>
          </cell>
        </row>
        <row r="64">
          <cell r="A64" t="str">
            <v>D2_OR_f_50</v>
          </cell>
          <cell r="G64">
            <v>0.57130954681024748</v>
          </cell>
        </row>
        <row r="65">
          <cell r="A65" t="str">
            <v>D2_OR_g_60</v>
          </cell>
          <cell r="G65">
            <v>0.4275960881003314</v>
          </cell>
        </row>
        <row r="66">
          <cell r="A66" t="str">
            <v>D2_OR_h_70</v>
          </cell>
          <cell r="G66">
            <v>0.42494203376159634</v>
          </cell>
        </row>
        <row r="67">
          <cell r="A67" t="str">
            <v>D2_OR_i_80</v>
          </cell>
          <cell r="G67">
            <v>0.37924179994928575</v>
          </cell>
        </row>
        <row r="68">
          <cell r="A68" t="str">
            <v>D2_OR_j_90</v>
          </cell>
          <cell r="G68">
            <v>0.52530655117128033</v>
          </cell>
        </row>
        <row r="69">
          <cell r="A69" t="str">
            <v>D2_OR_k_100</v>
          </cell>
          <cell r="G69">
            <v>0.44879371690529474</v>
          </cell>
        </row>
        <row r="70">
          <cell r="A70" t="str">
            <v>D2_OR_l_110</v>
          </cell>
          <cell r="G70">
            <v>0.89269656642922701</v>
          </cell>
        </row>
        <row r="71">
          <cell r="A71" t="str">
            <v>D2_OR_m_120</v>
          </cell>
          <cell r="G71">
            <v>0.659108381498969</v>
          </cell>
        </row>
        <row r="72">
          <cell r="A72" t="str">
            <v>D2_OR_n_130</v>
          </cell>
          <cell r="G72">
            <v>0.52502877897859579</v>
          </cell>
        </row>
        <row r="73">
          <cell r="A73" t="str">
            <v>D2_OR_o_140</v>
          </cell>
          <cell r="G73">
            <v>0.52569942674580727</v>
          </cell>
        </row>
        <row r="74">
          <cell r="A74" t="str">
            <v>D2_OR_p_150</v>
          </cell>
          <cell r="G74">
            <v>0.48954706009596249</v>
          </cell>
        </row>
        <row r="75">
          <cell r="A75" t="str">
            <v>D2_OR_q_160</v>
          </cell>
          <cell r="G75">
            <v>0.26927931864823262</v>
          </cell>
        </row>
        <row r="76">
          <cell r="A76" t="str">
            <v>D2_OR_r_170</v>
          </cell>
          <cell r="G76">
            <v>0.51461879025983981</v>
          </cell>
        </row>
        <row r="77">
          <cell r="A77" t="str">
            <v>D2_OR_s_180</v>
          </cell>
          <cell r="G77">
            <v>0.2615940046773953</v>
          </cell>
        </row>
        <row r="78">
          <cell r="A78" t="str">
            <v>D2_OR_t_190</v>
          </cell>
          <cell r="G78">
            <v>0.41878126616502798</v>
          </cell>
        </row>
        <row r="79">
          <cell r="A79" t="str">
            <v>D2_OR_u_200</v>
          </cell>
          <cell r="G79">
            <v>0.35571834789233614</v>
          </cell>
        </row>
        <row r="80">
          <cell r="A80" t="str">
            <v>D2_OR_v_250</v>
          </cell>
          <cell r="G80">
            <v>0.4304287865800871</v>
          </cell>
        </row>
        <row r="81">
          <cell r="A81" t="str">
            <v>D2_OR_w_300</v>
          </cell>
          <cell r="G81">
            <v>0.41860619450356445</v>
          </cell>
        </row>
        <row r="82">
          <cell r="A82" t="str">
            <v>D2_OR_x_400</v>
          </cell>
          <cell r="G82">
            <v>0.62589474556332314</v>
          </cell>
        </row>
        <row r="83">
          <cell r="A83" t="str">
            <v>D2_OR_y_500</v>
          </cell>
          <cell r="G83">
            <v>0.56732252704604313</v>
          </cell>
        </row>
        <row r="84">
          <cell r="A84" t="str">
            <v>D2_OR_z_750</v>
          </cell>
          <cell r="G84">
            <v>0.66082673184394203</v>
          </cell>
        </row>
        <row r="85">
          <cell r="A85" t="str">
            <v>D2_OR_z_9999</v>
          </cell>
          <cell r="G85">
            <v>0.62310697571508433</v>
          </cell>
        </row>
        <row r="86">
          <cell r="A86" t="str">
            <v>D2_UT_a_00</v>
          </cell>
          <cell r="G86">
            <v>0.59744715413621019</v>
          </cell>
        </row>
        <row r="87">
          <cell r="A87" t="str">
            <v>D2_UT_b_10</v>
          </cell>
          <cell r="G87">
            <v>0.80650942846496088</v>
          </cell>
        </row>
        <row r="88">
          <cell r="A88" t="str">
            <v>D2_UT_c_20</v>
          </cell>
          <cell r="G88">
            <v>0.62883583949142807</v>
          </cell>
        </row>
        <row r="89">
          <cell r="A89" t="str">
            <v>D2_UT_d_30</v>
          </cell>
          <cell r="G89">
            <v>0.66095706034516766</v>
          </cell>
        </row>
        <row r="90">
          <cell r="A90" t="str">
            <v>D2_UT_e_40</v>
          </cell>
          <cell r="G90">
            <v>0.48012984124262004</v>
          </cell>
        </row>
        <row r="91">
          <cell r="A91" t="str">
            <v>D2_UT_f_50</v>
          </cell>
          <cell r="G91">
            <v>0.47615197099681422</v>
          </cell>
        </row>
        <row r="92">
          <cell r="A92" t="str">
            <v>D2_UT_g_60</v>
          </cell>
          <cell r="G92">
            <v>0.52964626027437844</v>
          </cell>
        </row>
        <row r="93">
          <cell r="A93" t="str">
            <v>D2_UT_h_70</v>
          </cell>
          <cell r="G93">
            <v>0.60580052941461704</v>
          </cell>
        </row>
        <row r="94">
          <cell r="A94" t="str">
            <v>D2_UT_i_80</v>
          </cell>
          <cell r="G94">
            <v>0.5016845057602739</v>
          </cell>
        </row>
        <row r="95">
          <cell r="A95" t="str">
            <v>D2_UT_j_90</v>
          </cell>
          <cell r="G95">
            <v>0.65468672312864318</v>
          </cell>
        </row>
        <row r="96">
          <cell r="A96" t="str">
            <v>D2_UT_k_100</v>
          </cell>
          <cell r="G96">
            <v>0.41501902755625791</v>
          </cell>
        </row>
        <row r="97">
          <cell r="A97" t="str">
            <v>D2_UT_l_110</v>
          </cell>
          <cell r="G97">
            <v>0.40863708602086318</v>
          </cell>
        </row>
        <row r="98">
          <cell r="A98" t="str">
            <v>D2_UT_m_120</v>
          </cell>
          <cell r="G98">
            <v>0.43802623523760387</v>
          </cell>
        </row>
        <row r="99">
          <cell r="A99" t="str">
            <v>D2_UT_n_130</v>
          </cell>
          <cell r="G99">
            <v>0.62367863133036683</v>
          </cell>
        </row>
        <row r="100">
          <cell r="A100" t="str">
            <v>D2_UT_o_140</v>
          </cell>
          <cell r="G100">
            <v>0.58108515078035683</v>
          </cell>
        </row>
        <row r="101">
          <cell r="A101" t="str">
            <v>D2_UT_p_150</v>
          </cell>
          <cell r="G101">
            <v>0.45926957313031369</v>
          </cell>
        </row>
        <row r="102">
          <cell r="A102" t="str">
            <v>D2_UT_q_160</v>
          </cell>
          <cell r="G102">
            <v>0.42706939425897528</v>
          </cell>
        </row>
        <row r="103">
          <cell r="A103" t="str">
            <v>D2_UT_r_170</v>
          </cell>
          <cell r="G103">
            <v>0.578941303279082</v>
          </cell>
        </row>
        <row r="104">
          <cell r="A104" t="str">
            <v>D2_UT_s_180</v>
          </cell>
          <cell r="G104">
            <v>0.62730465560264226</v>
          </cell>
        </row>
        <row r="105">
          <cell r="A105" t="str">
            <v>D2_UT_t_190</v>
          </cell>
          <cell r="G105">
            <v>0.57761842021094156</v>
          </cell>
        </row>
        <row r="106">
          <cell r="A106" t="str">
            <v>D2_UT_u_200</v>
          </cell>
          <cell r="G106">
            <v>0.53617059690220792</v>
          </cell>
        </row>
        <row r="107">
          <cell r="A107" t="str">
            <v>D2_UT_v_250</v>
          </cell>
          <cell r="G107">
            <v>0.5712311506509099</v>
          </cell>
        </row>
        <row r="108">
          <cell r="A108" t="str">
            <v>D2_UT_w_300</v>
          </cell>
          <cell r="G108">
            <v>0.56031654604589898</v>
          </cell>
        </row>
        <row r="109">
          <cell r="A109" t="str">
            <v>D2_UT_x_400</v>
          </cell>
          <cell r="G109">
            <v>0.51504782757272494</v>
          </cell>
        </row>
        <row r="110">
          <cell r="A110" t="str">
            <v>D2_UT_y_500</v>
          </cell>
          <cell r="G110">
            <v>0.58429606434889714</v>
          </cell>
        </row>
        <row r="111">
          <cell r="A111" t="str">
            <v>D2_UT_z_750</v>
          </cell>
          <cell r="G111">
            <v>0.5824797396724456</v>
          </cell>
        </row>
        <row r="112">
          <cell r="A112" t="str">
            <v>D2_UT_z_9999</v>
          </cell>
          <cell r="G112">
            <v>0.62657804310715415</v>
          </cell>
        </row>
        <row r="113">
          <cell r="A113" t="str">
            <v>D2_WW_a_00</v>
          </cell>
          <cell r="G113">
            <v>0.65469791548918188</v>
          </cell>
        </row>
        <row r="114">
          <cell r="A114" t="str">
            <v>D2_WW_b_10</v>
          </cell>
          <cell r="G114">
            <v>0.65507657317596724</v>
          </cell>
        </row>
        <row r="115">
          <cell r="A115" t="str">
            <v>D2_WW_c_20</v>
          </cell>
          <cell r="G115">
            <v>0.6092629024319316</v>
          </cell>
        </row>
        <row r="116">
          <cell r="A116" t="str">
            <v>D2_WW_d_30</v>
          </cell>
          <cell r="G116">
            <v>0.65091650975055726</v>
          </cell>
        </row>
        <row r="117">
          <cell r="A117" t="str">
            <v>D2_WW_e_40</v>
          </cell>
          <cell r="G117">
            <v>0.49909660045059118</v>
          </cell>
        </row>
        <row r="118">
          <cell r="A118" t="str">
            <v>D2_WW_f_50</v>
          </cell>
          <cell r="G118">
            <v>0.53108765904274535</v>
          </cell>
        </row>
        <row r="119">
          <cell r="A119" t="str">
            <v>D2_WW_g_60</v>
          </cell>
          <cell r="G119">
            <v>0.642948365564458</v>
          </cell>
        </row>
        <row r="120">
          <cell r="A120" t="str">
            <v>D2_WW_h_70</v>
          </cell>
          <cell r="G120">
            <v>0.56475412255053659</v>
          </cell>
        </row>
        <row r="121">
          <cell r="A121" t="str">
            <v>D2_WW_i_80</v>
          </cell>
          <cell r="G121">
            <v>0.57229244182508354</v>
          </cell>
        </row>
        <row r="122">
          <cell r="A122" t="str">
            <v>D2_WW_j_90</v>
          </cell>
          <cell r="G122">
            <v>0.55126559847783263</v>
          </cell>
        </row>
        <row r="123">
          <cell r="A123" t="str">
            <v>D2_WW_k_100</v>
          </cell>
          <cell r="G123">
            <v>0.61784875917014803</v>
          </cell>
        </row>
        <row r="124">
          <cell r="A124" t="str">
            <v>D2_WW_l_110</v>
          </cell>
          <cell r="G124">
            <v>0.51959629206248614</v>
          </cell>
        </row>
        <row r="125">
          <cell r="A125" t="str">
            <v>D2_WW_m_120</v>
          </cell>
          <cell r="G125">
            <v>0.41138283317839192</v>
          </cell>
        </row>
        <row r="126">
          <cell r="A126" t="str">
            <v>D2_WW_n_130</v>
          </cell>
          <cell r="G126">
            <v>0.57153381179818064</v>
          </cell>
        </row>
        <row r="127">
          <cell r="A127" t="str">
            <v>D2_WW_o_140</v>
          </cell>
          <cell r="G127">
            <v>0.51887866905343827</v>
          </cell>
        </row>
        <row r="128">
          <cell r="A128" t="str">
            <v>D2_WW_p_150</v>
          </cell>
          <cell r="G128">
            <v>0.65779338035421842</v>
          </cell>
        </row>
        <row r="129">
          <cell r="A129" t="str">
            <v>D2_WW_q_160</v>
          </cell>
          <cell r="G129">
            <v>0.5777075123741533</v>
          </cell>
        </row>
        <row r="130">
          <cell r="A130" t="str">
            <v>D2_WW_r_170</v>
          </cell>
          <cell r="G130">
            <v>0.55410235107078909</v>
          </cell>
        </row>
        <row r="131">
          <cell r="A131" t="str">
            <v>D2_WW_s_180</v>
          </cell>
          <cell r="G131">
            <v>0.48006803325452341</v>
          </cell>
        </row>
        <row r="132">
          <cell r="A132" t="str">
            <v>D2_WW_t_190</v>
          </cell>
          <cell r="G132">
            <v>0.56949202624514339</v>
          </cell>
        </row>
        <row r="133">
          <cell r="A133" t="str">
            <v>D2_WW_u_200</v>
          </cell>
          <cell r="G133">
            <v>0.52628679161376457</v>
          </cell>
        </row>
        <row r="134">
          <cell r="A134" t="str">
            <v>D2_WW_v_250</v>
          </cell>
          <cell r="G134">
            <v>0.5384548752179189</v>
          </cell>
        </row>
        <row r="135">
          <cell r="A135" t="str">
            <v>D2_WW_w_300</v>
          </cell>
          <cell r="G135">
            <v>0.49532386935250899</v>
          </cell>
        </row>
        <row r="136">
          <cell r="A136" t="str">
            <v>D2_WW_x_400</v>
          </cell>
          <cell r="G136">
            <v>0.55873763127821507</v>
          </cell>
        </row>
        <row r="137">
          <cell r="A137" t="str">
            <v>D2_WW_y_500</v>
          </cell>
          <cell r="G137">
            <v>0.53453219899965632</v>
          </cell>
        </row>
        <row r="138">
          <cell r="A138" t="str">
            <v>D2_WW_z_750</v>
          </cell>
          <cell r="G138">
            <v>0.61450411845817143</v>
          </cell>
        </row>
        <row r="139">
          <cell r="A139" t="str">
            <v>D2_WW_z_9999</v>
          </cell>
          <cell r="G139">
            <v>0.59157399683029654</v>
          </cell>
        </row>
        <row r="140">
          <cell r="A140" t="str">
            <v>D2_WY_a_00</v>
          </cell>
          <cell r="G140">
            <v>0.69116301144366632</v>
          </cell>
        </row>
        <row r="141">
          <cell r="A141" t="str">
            <v>D2_WY_b_10</v>
          </cell>
          <cell r="G141">
            <v>0.61506105446301018</v>
          </cell>
        </row>
        <row r="142">
          <cell r="A142" t="str">
            <v>D2_WY_c_20</v>
          </cell>
          <cell r="G142">
            <v>0.53620620129975138</v>
          </cell>
        </row>
        <row r="143">
          <cell r="A143" t="str">
            <v>D2_WY_d_30</v>
          </cell>
          <cell r="G143">
            <v>0.68182225921912765</v>
          </cell>
        </row>
        <row r="144">
          <cell r="A144" t="str">
            <v>D2_WY_e_40</v>
          </cell>
          <cell r="G144">
            <v>0.68273526731295286</v>
          </cell>
        </row>
        <row r="145">
          <cell r="A145" t="str">
            <v>D2_WY_f_50</v>
          </cell>
          <cell r="G145">
            <v>0.6961048042765644</v>
          </cell>
        </row>
        <row r="146">
          <cell r="A146" t="str">
            <v>D2_WY_g_60</v>
          </cell>
          <cell r="G146">
            <v>0.73183427218721375</v>
          </cell>
        </row>
        <row r="147">
          <cell r="A147" t="str">
            <v>D2_WY_h_70</v>
          </cell>
          <cell r="G147">
            <v>0.54188784290369618</v>
          </cell>
        </row>
        <row r="148">
          <cell r="A148" t="str">
            <v>D2_WY_i_80</v>
          </cell>
          <cell r="G148">
            <v>0.69857237687176743</v>
          </cell>
        </row>
        <row r="149">
          <cell r="A149" t="str">
            <v>D2_WY_j_90</v>
          </cell>
          <cell r="G149">
            <v>0.70168931131691781</v>
          </cell>
        </row>
        <row r="150">
          <cell r="A150" t="str">
            <v>D2_WY_k_100</v>
          </cell>
          <cell r="G150">
            <v>0.72419288053268005</v>
          </cell>
        </row>
        <row r="151">
          <cell r="A151" t="str">
            <v>D2_WY_l_110</v>
          </cell>
          <cell r="G151">
            <v>0.68497429485503236</v>
          </cell>
        </row>
        <row r="152">
          <cell r="A152" t="str">
            <v>D2_WY_m_120</v>
          </cell>
          <cell r="G152">
            <v>0.63501799794949476</v>
          </cell>
        </row>
        <row r="153">
          <cell r="A153" t="str">
            <v>D2_WY_n_130</v>
          </cell>
          <cell r="G153">
            <v>0.47066381304293614</v>
          </cell>
        </row>
        <row r="154">
          <cell r="A154" t="str">
            <v>D2_WY_o_140</v>
          </cell>
          <cell r="G154">
            <v>0.71995332524490518</v>
          </cell>
        </row>
        <row r="155">
          <cell r="A155" t="str">
            <v>D2_WY_p_150</v>
          </cell>
          <cell r="G155">
            <v>0.6578603626123074</v>
          </cell>
        </row>
        <row r="156">
          <cell r="A156" t="str">
            <v>D2_WY_q_160</v>
          </cell>
          <cell r="G156">
            <v>0.63159485082778577</v>
          </cell>
        </row>
        <row r="157">
          <cell r="A157" t="str">
            <v>D2_WY_r_170</v>
          </cell>
          <cell r="G157">
            <v>0.62142966318229642</v>
          </cell>
        </row>
        <row r="158">
          <cell r="A158" t="str">
            <v>D2_WY_s_180</v>
          </cell>
          <cell r="G158">
            <v>0.76247617191872874</v>
          </cell>
        </row>
        <row r="159">
          <cell r="A159" t="str">
            <v>D2_WY_t_190</v>
          </cell>
          <cell r="G159">
            <v>0.50481497335488645</v>
          </cell>
        </row>
        <row r="160">
          <cell r="A160" t="str">
            <v>D2_WY_u_200</v>
          </cell>
          <cell r="G160">
            <v>0.69832134748251151</v>
          </cell>
        </row>
        <row r="161">
          <cell r="A161" t="str">
            <v>D2_WY_v_250</v>
          </cell>
          <cell r="G161">
            <v>0.76570421377033249</v>
          </cell>
        </row>
        <row r="162">
          <cell r="A162" t="str">
            <v>D2_WY_w_300</v>
          </cell>
          <cell r="G162">
            <v>0.74829109473635258</v>
          </cell>
        </row>
        <row r="163">
          <cell r="A163" t="str">
            <v>D2_WY_x_400</v>
          </cell>
          <cell r="G163">
            <v>0.56942659841688137</v>
          </cell>
        </row>
        <row r="164">
          <cell r="A164" t="str">
            <v>D2_WY_y_500</v>
          </cell>
          <cell r="G164">
            <v>0.79942118485517255</v>
          </cell>
        </row>
        <row r="165">
          <cell r="A165" t="str">
            <v>D2_WY_z_750</v>
          </cell>
          <cell r="G165">
            <v>0.76793801238480164</v>
          </cell>
        </row>
        <row r="166">
          <cell r="A166" t="str">
            <v>D2_WY_z_9999</v>
          </cell>
          <cell r="G166">
            <v>0.68365765247086563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ermal"/>
      <sheetName val="Sets.gms"/>
      <sheetName val="Tables"/>
    </sheetNames>
    <sheetDataSet>
      <sheetData sheetId="0">
        <row r="26607">
          <cell r="I26607">
            <v>0.7077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Osborn, Brian (PacifiCorp)" id="{3047146E-07C2-4626-B1EC-EEB81D7F18FD}" userId="Osborn, Brian (PacifiCorp)" providerId="None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RP2023%20EE%20potential%20-%20NCC%20Bundles%20-%20(Limit%202024%20Potential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sborn, Brian (PacifiCorp)" refreshedDate="44211.842162037035" createdVersion="5" refreshedVersion="6" minRefreshableVersion="3" recordCount="3250" xr:uid="{00000000-000A-0000-FFFF-FFFF00000000}">
  <cacheSource type="worksheet">
    <worksheetSource ref="A1:M3271" sheet="ResourceData" r:id="rId2"/>
  </cacheSource>
  <cacheFields count="13">
    <cacheField name="year" numFmtId="0">
      <sharedItems containsSemiMixedTypes="0" containsString="0" containsNumber="1" containsInteger="1" minValue="2017" maxValue="2040" count="24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20" u="1"/>
        <n v="2018" u="1"/>
        <n v="2019" u="1"/>
        <n v="2017" u="1"/>
      </sharedItems>
    </cacheField>
    <cacheField name="state" numFmtId="0">
      <sharedItems count="6">
        <s v="CA"/>
        <s v="ID"/>
        <s v="OR"/>
        <s v="UT"/>
        <s v="WA"/>
        <s v="WY"/>
      </sharedItems>
    </cacheField>
    <cacheField name="Lookup" numFmtId="0">
      <sharedItems/>
    </cacheField>
    <cacheField name="resourceName" numFmtId="0">
      <sharedItems count="384">
        <s v="EE_.PX.NCA._.001.CA"/>
        <s v="EE_.PX.NCA._.002.CA"/>
        <s v="EE_.PX.NCA._.003.CA"/>
        <s v="EE_.PX.NCA._.004.CA"/>
        <s v="EE_.PX.NCA._.005.CA"/>
        <s v="EE_.PX.NCA._.006.CA"/>
        <s v="EE_.PX.NCA._.007.CA"/>
        <s v="EE_.PX.NCA._.008.CA"/>
        <s v="EE_.PX.NCA._.009.CA"/>
        <s v="EE_.PX.NCA._.010.CA"/>
        <s v="EE_.PX.NCA._.011.CA"/>
        <s v="EE_.PX.NCA._.012.CA"/>
        <s v="EE_.PX.NCA._.013.CA"/>
        <s v="EE_.PX.NCA._.014.CA"/>
        <s v="EE_.PX.NCA._.015.CA"/>
        <s v="EE_.PX.NCA._.016.CA"/>
        <s v="EE_.PX.NCA._.017.CA"/>
        <s v="EE_.PX.NCA._.018.CA"/>
        <s v="EE_.PX.NCA._.019.CA"/>
        <s v="EE_.PX.NCA._.020.CA"/>
        <s v="EE_.PX.NCA._.021.CA"/>
        <s v="EE_.PX.NCA._.022.CA"/>
        <s v="EE_.PX.NCA._.023.CA"/>
        <s v="EE_.PX.NCA._.024.CA"/>
        <s v="EE_.PX.NCA._.025.CA"/>
        <s v="EE_.PX.NCA._.026.CA"/>
        <s v="EE_.PX.NCA._.027.CA"/>
        <s v="EE_.PX.GOE._.001.ID"/>
        <s v="EE_.PX.GOE._.002.ID"/>
        <s v="EE_.PX.GOE._.003.ID"/>
        <s v="EE_.PX.GOE._.004.ID"/>
        <s v="EE_.PX.GOE._.005.ID"/>
        <s v="EE_.PX.GOE._.006.ID"/>
        <s v="EE_.PX.GOE._.007.ID"/>
        <s v="EE_.PX.GOE._.008.ID"/>
        <s v="EE_.PX.GOE._.009.ID"/>
        <s v="EE_.PX.GOE._.010.ID"/>
        <s v="EE_.PX.GOE._.011.ID"/>
        <s v="EE_.PX.GOE._.012.ID"/>
        <s v="EE_.PX.GOE._.013.ID"/>
        <s v="EE_.PX.GOE._.014.ID"/>
        <s v="EE_.PX.GOE._.015.ID"/>
        <s v="EE_.PX.GOE._.016.ID"/>
        <s v="EE_.PX.GOE._.017.ID"/>
        <s v="EE_.PX.GOE._.018.ID"/>
        <s v="EE_.PX.GOE._.019.ID"/>
        <s v="EE_.PX.GOE._.020.ID"/>
        <s v="EE_.PX.GOE._.021.ID"/>
        <s v="EE_.PX.GOE._.022.ID"/>
        <s v="EE_.PX.GOE._.023.ID"/>
        <s v="EE_.PX.GOE._.024.ID"/>
        <s v="EE_.PX.GOE._.025.ID"/>
        <s v="EE_.PX.GOE._.026.ID"/>
        <s v="EE_.PX.GOE._.027.ID"/>
        <s v="EE_.PX.SOR._.001.OR"/>
        <s v="EE_.PX.SOR._.002.OR"/>
        <s v="EE_.PX.SOR._.003.OR"/>
        <s v="EE_.PX.SOR._.004.OR"/>
        <s v="EE_.PX.SOR._.005.OR"/>
        <s v="EE_.PX.SOR._.006.OR"/>
        <s v="EE_.PX.SOR._.007.OR"/>
        <s v="EE_.PX.SOR._.008.OR"/>
        <s v="EE_.PX.SOR._.009.OR"/>
        <s v="EE_.PX.SOR._.010.OR"/>
        <s v="EE_.PX.SOR._.011.OR"/>
        <s v="EE_.PX.SOR._.012.OR"/>
        <s v="EE_.PX.SOR._.013.OR"/>
        <s v="EE_.PX.SOR._.014.OR"/>
        <s v="EE_.PX.SOR._.015.OR"/>
        <s v="EE_.PX.SOR._.016.OR"/>
        <s v="EE_.PX.SOR._.017.OR"/>
        <s v="EE_.PX.SOR._.018.OR"/>
        <s v="EE_.PX.SOR._.019.OR"/>
        <s v="EE_.PX.SOR._.020.OR"/>
        <s v="EE_.PX.SOR._.021.OR"/>
        <s v="EE_.PX.SOR._.022.OR"/>
        <s v="EE_.PX.SOR._.023.OR"/>
        <s v="EE_.PX.SOR._.024.OR"/>
        <s v="EE_.PX.SOR._.025.OR"/>
        <s v="EE_.PX.SOR._.026.OR"/>
        <s v="EE_.PX.SOR._.027.OR"/>
        <s v="EE_.PX.UTN._.001.UT"/>
        <s v="EE_.PX.UTN._.002.UT"/>
        <s v="EE_.PX.UTN._.003.UT"/>
        <s v="EE_.PX.UTN._.004.UT"/>
        <s v="EE_.PX.UTN._.005.UT"/>
        <s v="EE_.PX.UTN._.006.UT"/>
        <s v="EE_.PX.UTN._.007.UT"/>
        <s v="EE_.PX.UTN._.008.UT"/>
        <s v="EE_.PX.UTN._.009.UT"/>
        <s v="EE_.PX.UTN._.010.UT"/>
        <s v="EE_.PX.UTN._.011.UT"/>
        <s v="EE_.PX.UTN._.012.UT"/>
        <s v="EE_.PX.UTN._.013.UT"/>
        <s v="EE_.PX.UTN._.014.UT"/>
        <s v="EE_.PX.UTN._.015.UT"/>
        <s v="EE_.PX.UTN._.016.UT"/>
        <s v="EE_.PX.UTN._.017.UT"/>
        <s v="EE_.PX.UTN._.018.UT"/>
        <s v="EE_.PX.UTN._.019.UT"/>
        <s v="EE_.PX.UTN._.020.UT"/>
        <s v="EE_.PX.UTN._.021.UT"/>
        <s v="EE_.PX.UTN._.022.UT"/>
        <s v="EE_.PX.UTN._.023.UT"/>
        <s v="EE_.PX.UTN._.024.UT"/>
        <s v="EE_.PX.UTN._.025.UT"/>
        <s v="EE_.PX.UTN._.026.UT"/>
        <s v="EE_.PX.UTN._.027.UT"/>
        <s v="EE_.PX.YAK._.001.WA"/>
        <s v="EE_.PX.YAK._.002.WA"/>
        <s v="EE_.PX.YAK._.003.WA"/>
        <s v="EE_.PX.YAK._.004.WA"/>
        <s v="EE_.PX.YAK._.005.WA"/>
        <s v="EE_.PX.YAK._.006.WA"/>
        <s v="EE_.PX.YAK._.007.WA"/>
        <s v="EE_.PX.YAK._.008.WA"/>
        <s v="EE_.PX.YAK._.009.WA"/>
        <s v="EE_.PX.YAK._.010.WA"/>
        <s v="EE_.PX.YAK._.011.WA"/>
        <s v="EE_.PX.YAK._.012.WA"/>
        <s v="EE_.PX.YAK._.013.WA"/>
        <s v="EE_.PX.YAK._.014.WA"/>
        <s v="EE_.PX.YAK._.015.WA"/>
        <s v="EE_.PX.YAK._.016.WA"/>
        <s v="EE_.PX.YAK._.017.WA"/>
        <s v="EE_.PX.YAK._.018.WA"/>
        <s v="EE_.PX.YAK._.019.WA"/>
        <s v="EE_.PX.YAK._.020.WA"/>
        <s v="EE_.PX.YAK._.021.WA"/>
        <s v="EE_.PX.YAK._.022.WA"/>
        <s v="EE_.PX.YAK._.023.WA"/>
        <s v="EE_.PX.YAK._.024.WA"/>
        <s v="EE_.PX.YAK._.025.WA"/>
        <s v="EE_.PX.YAK._.026.WA"/>
        <s v="EE_.PX.YAK._.027.WA"/>
        <s v="EE_.PX.WYC._.001.WY"/>
        <s v="EE_.PX.WYC._.002.WY"/>
        <s v="EE_.PX.WYC._.003.WY"/>
        <s v="EE_.PX.WYC._.004.WY"/>
        <s v="EE_.PX.WYC._.005.WY"/>
        <s v="EE_.PX.WYC._.006.WY"/>
        <s v="EE_.PX.WYC._.007.WY"/>
        <s v="EE_.PX.WYC._.008.WY"/>
        <s v="EE_.PX.WYC._.009.WY"/>
        <s v="EE_.PX.WYC._.010.WY"/>
        <s v="EE_.PX.WYC._.011.WY"/>
        <s v="EE_.PX.WYC._.012.WY"/>
        <s v="EE_.PX.WYC._.013.WY"/>
        <s v="EE_.PX.WYC._.014.WY"/>
        <s v="EE_.PX.WYC._.015.WY"/>
        <s v="EE_.PX.WYC._.016.WY"/>
        <s v="EE_.PX.WYC._.017.WY"/>
        <s v="EE_.PX.WYC._.018.WY"/>
        <s v="EE_.PX.WYC._.019.WY"/>
        <s v="EE_.PX.WYC._.020.WY"/>
        <s v="EE_.PX.WYC._.021.WY"/>
        <s v="EE_.PX.WYC._.022.WY"/>
        <s v="EE_.PX.WYC._.023.WY"/>
        <s v="EE_.PX.WYC._.024.WY"/>
        <s v="EE_.PX.WYC._.025.WY"/>
        <s v="EE_.PX.WYC._.026.WY"/>
        <s v="EE_.PX.WYC._.027.WY"/>
        <s v="EE_.PX.GOE._.HER.ID"/>
        <s v="EE_.PX.NCA._.HER.CA"/>
        <s v="EE_.PX.SOR._.HER.OR"/>
        <s v="EE_.PX.UTN._.HER.UT"/>
        <s v="EE_.PX.WYC._.HER.WY"/>
        <s v="EE_.PX.YAK._.HER.WA"/>
        <s v="D2_ID_q_160" u="1"/>
        <s v="D2_CA_y_500" u="1"/>
        <s v="D2_WY_y_500" u="1"/>
        <s v="D2_ID_f_50" u="1"/>
        <s v="D2_ID_p_150" u="1"/>
        <s v="D2_ID_o_140" u="1"/>
        <s v="D2_ID_g_60" u="1"/>
        <s v="D2_ID_n_130" u="1"/>
        <s v="D2_ID_v_250" u="1"/>
        <s v="D2_ID_m_120" u="1"/>
        <s v="D2_ID_l_110" u="1"/>
        <s v="D2_ID_h_70" u="1"/>
        <s v="D2_ID_k_100" u="1"/>
        <s v="D2_YK_z_9999" u="1"/>
        <s v="D2_ID_i_80" u="1"/>
        <s v="D2_UT_z_9999" u="1"/>
        <s v="D2_ID_u_200" u="1"/>
        <s v="D2_ID_j_90" u="1"/>
        <s v="EE_.PX.UTH._.002.UT" u="1"/>
        <s v="EE_.PX.UTH._.012.UT" u="1"/>
        <s v="D2_ID_w_300" u="1"/>
        <s v="EE_.PX.UTH._.006.UT" u="1"/>
        <s v="EE_.PX.UTH._.022.UT" u="1"/>
        <s v="EE_.PX.UTH._.016.UT" u="1"/>
        <s v="EE_.PX.UTH._.026.UT" u="1"/>
        <s v="D2_ID_x_400" u="1"/>
        <s v="D2_ID_z_750" u="1"/>
        <s v="D2_WW_z_9999" u="1"/>
        <s v="D2_ID_y_500" u="1"/>
        <s v="D2_CA_z_9999" u="1"/>
        <s v="D2_OR_a_00" u="1"/>
        <s v="D2_WY_z_9999" u="1"/>
        <s v="D2_OR_b_10" u="1"/>
        <s v="D2_OR_c_20" u="1"/>
        <s v="D2_OR_d_30" u="1"/>
        <s v="D2_OR_t_190" u="1"/>
        <s v="D2_OR_s_180" u="1"/>
        <s v="D2_OR_e_40" u="1"/>
        <s v="D2_OR_r_170" u="1"/>
        <s v="D2_OR_q_160" u="1"/>
        <s v="EE_.PX.UTH._.003.UT" u="1"/>
        <s v="D2_OR_f_50" u="1"/>
        <s v="EE_.PX.UTH._.013.UT" u="1"/>
        <s v="D2_OR_p_150" u="1"/>
        <s v="EE_.PX.UTH._.007.UT" u="1"/>
        <s v="EE_.PX.UTH._.023.UT" u="1"/>
        <s v="D2_OR_o_140" u="1"/>
        <s v="EE_.PX.UTH._.017.UT" u="1"/>
        <s v="EE_.PX.UTH._.027.UT" u="1"/>
        <s v="D2_OR_g_60" u="1"/>
        <s v="D2_OR_n_130" u="1"/>
        <s v="D2_YK_a_00" u="1"/>
        <s v="D2_OR_v_250" u="1"/>
        <s v="D2_OR_m_120" u="1"/>
        <s v="D2_UT_a_00" u="1"/>
        <s v="D2_OR_l_110" u="1"/>
        <s v="D2_OR_h_70" u="1"/>
        <s v="D2_ID_z_9999" u="1"/>
        <s v="D2_OR_k_100" u="1"/>
        <s v="D2_YK_b_10" u="1"/>
        <s v="D2_UT_b_10" u="1"/>
        <s v="D2_OR_i_80" u="1"/>
        <s v="D2_YK_c_20" u="1"/>
        <s v="D2_UT_c_20" u="1"/>
        <s v="D2_OR_u_200" u="1"/>
        <s v="D2_OR_j_90" u="1"/>
        <s v="D2_YK_d_30" u="1"/>
        <s v="D2_UT_d_30" u="1"/>
        <s v="D2_YK_t_190" u="1"/>
        <s v="D2_OR_w_300" u="1"/>
        <s v="D2_WW_a_00" u="1"/>
        <s v="D2_UT_t_190" u="1"/>
        <s v="D2_YK_s_180" u="1"/>
        <s v="D2_YK_e_40" u="1"/>
        <s v="D2_UT_s_180" u="1"/>
        <s v="D2_YK_r_170" u="1"/>
        <s v="D2_UT_e_40" u="1"/>
        <s v="D2_CA_a_00" u="1"/>
        <s v="D2_OR_x_400" u="1"/>
        <s v="D2_WY_a_00" u="1"/>
        <s v="D2_UT_r_170" u="1"/>
        <s v="D2_WW_b_10" u="1"/>
        <s v="D2_YK_q_160" u="1"/>
        <s v="D2_YK_f_50" u="1"/>
        <s v="D2_OR_z_750" u="1"/>
        <s v="D2_UT_q_160" u="1"/>
        <s v="D2_YK_p_150" u="1"/>
        <s v="D2_UT_f_50" u="1"/>
        <s v="D2_CA_b_10" u="1"/>
        <s v="D2_UT_p_150" u="1"/>
        <s v="D2_OR_y_500" u="1"/>
        <s v="D2_YK_o_140" u="1"/>
        <s v="D2_WY_b_10" u="1"/>
        <s v="D2_WW_c_20" u="1"/>
        <s v="D2_UT_o_140" u="1"/>
        <s v="D2_YK_g_60" u="1"/>
        <s v="EE_.PX.UTH._.010.UT" u="1"/>
        <s v="D2_YK_n_130" u="1"/>
        <s v="EE_.PX.UTH._.004.UT" u="1"/>
        <s v="EE_.PX.UTH._.020.UT" u="1"/>
        <s v="D2_UT_g_60" u="1"/>
        <s v="D2_UT_n_130" u="1"/>
        <s v="D2_YK_v_250" u="1"/>
        <s v="D2_YK_m_120" u="1"/>
        <s v="EE_.PX.UTH._.014.UT" u="1"/>
        <s v="D2_CA_c_20" u="1"/>
        <s v="D2_WY_c_20" u="1"/>
        <s v="D2_WW_d_30" u="1"/>
        <s v="EE_.PX.UTH._.008.UT" u="1"/>
        <s v="EE_.PX.UTH._.024.UT" u="1"/>
        <s v="D2_UT_v_250" u="1"/>
        <s v="D2_UT_m_120" u="1"/>
        <s v="D2_YK_l_110" u="1"/>
        <s v="EE_.PX.UTH._.018.UT" u="1"/>
        <s v="D2_YK_h_70" u="1"/>
        <s v="D2_WW_t_190" u="1"/>
        <s v="D2_UT_l_110" u="1"/>
        <s v="D2_UT_h_70" u="1"/>
        <s v="D2_YK_k_100" u="1"/>
        <s v="D2_CA_d_30" u="1"/>
        <s v="D2_WW_s_180" u="1"/>
        <s v="D2_WY_d_30" u="1"/>
        <s v="D2_WW_e_40" u="1"/>
        <s v="D2_UT_k_100" u="1"/>
        <s v="D2_CA_t_190" u="1"/>
        <s v="D2_YK_i_80" u="1"/>
        <s v="D2_WW_r_170" u="1"/>
        <s v="D2_WY_t_190" u="1"/>
        <s v="D2_UT_i_80" u="1"/>
        <s v="D2_CA_s_180" u="1"/>
        <s v="D2_WW_q_160" u="1"/>
        <s v="D2_WY_s_180" u="1"/>
        <s v="D2_CA_e_40" u="1"/>
        <s v="D2_WY_e_40" u="1"/>
        <s v="D2_WW_f_50" u="1"/>
        <s v="D2_CA_r_170" u="1"/>
        <s v="D2_WW_p_150" u="1"/>
        <s v="D2_YK_u_200" u="1"/>
        <s v="D2_WY_r_170" u="1"/>
        <s v="D2_YK_j_90" u="1"/>
        <s v="D2_CA_q_160" u="1"/>
        <s v="D2_UT_u_200" u="1"/>
        <s v="D2_WW_o_140" u="1"/>
        <s v="D2_UT_j_90" u="1"/>
        <s v="D2_WY_q_160" u="1"/>
        <s v="D2_CA_f_50" u="1"/>
        <s v="D2_WY_f_50" u="1"/>
        <s v="D2_WW_g_60" u="1"/>
        <s v="D2_CA_p_150" u="1"/>
        <s v="D2_WW_n_130" u="1"/>
        <s v="D2_WY_p_150" u="1"/>
        <s v="D2_YK_w_300" u="1"/>
        <s v="D2_CA_o_140" u="1"/>
        <s v="D2_WW_v_250" u="1"/>
        <s v="D2_WW_m_120" u="1"/>
        <s v="D2_WY_o_140" u="1"/>
        <s v="D2_UT_w_300" u="1"/>
        <s v="D2_CA_g_60" u="1"/>
        <s v="D2_CA_n_130" u="1"/>
        <s v="D2_WY_g_60" u="1"/>
        <s v="D2_WW_l_110" u="1"/>
        <s v="D2_WW_h_70" u="1"/>
        <s v="D2_WY_n_130" u="1"/>
        <s v="D2_YK_x_400" u="1"/>
        <s v="D2_CA_v_250" u="1"/>
        <s v="D2_CA_m_120" u="1"/>
        <s v="D2_WW_k_100" u="1"/>
        <s v="D2_WY_v_250" u="1"/>
        <s v="D2_WY_m_120" u="1"/>
        <s v="D2_UT_x_400" u="1"/>
        <s v="D2_YK_z_750" u="1"/>
        <s v="D2_CA_l_110" u="1"/>
        <s v="D2_CA_h_70" u="1"/>
        <s v="D2_WY_l_110" u="1"/>
        <s v="D2_WY_h_70" u="1"/>
        <s v="D2_WW_i_80" u="1"/>
        <s v="D2_ID_a_00" u="1"/>
        <s v="D2_UT_z_750" u="1"/>
        <s v="D2_CA_k_100" u="1"/>
        <s v="D2_YK_y_500" u="1"/>
        <s v="D2_WY_k_100" u="1"/>
        <s v="D2_UT_y_500" u="1"/>
        <s v="D2_CA_i_80" u="1"/>
        <s v="D2_WW_u_200" u="1"/>
        <s v="D2_WY_i_80" u="1"/>
        <s v="D2_WW_j_90" u="1"/>
        <s v="D2_ID_b_10" u="1"/>
        <s v="D2_OR_z_9999" u="1"/>
        <s v="D2_CA_u_200" u="1"/>
        <s v="D2_CA_j_90" u="1"/>
        <s v="D2_WY_u_200" u="1"/>
        <s v="EE_.PX.UTH._.001.UT" u="1"/>
        <s v="D2_WY_j_90" u="1"/>
        <s v="D2_WW_w_300" u="1"/>
        <s v="D2_ID_c_20" u="1"/>
        <s v="EE_.PX.UTH._.011.UT" u="1"/>
        <s v="EE_.PX.UTH._.005.UT" u="1"/>
        <s v="EE_.PX.UTH._.021.UT" u="1"/>
        <s v="EE_.PX.UTH._.015.UT" u="1"/>
        <s v="EE_.PX.UTH._.009.UT" u="1"/>
        <s v="D2_CA_w_300" u="1"/>
        <s v="EE_.PX.UTH._.025.UT" u="1"/>
        <s v="D2_WY_w_300" u="1"/>
        <s v="D2_WW_x_400" u="1"/>
        <s v="EE_.PX.UTH._.019.UT" u="1"/>
        <s v="D2_ID_d_30" u="1"/>
        <s v="D2_WW_z_750" u="1"/>
        <s v="D2_ID_t_190" u="1"/>
        <s v="D2_CA_x_400" u="1"/>
        <s v="D2_ID_s_180" u="1"/>
        <s v="D2_WY_x_400" u="1"/>
        <s v="D2_WW_y_500" u="1"/>
        <s v="D2_ID_e_40" u="1"/>
        <s v="D2_CA_z_750" u="1"/>
        <s v="D2_ID_r_170" u="1"/>
        <s v="D2_WY_z_750" u="1"/>
      </sharedItems>
    </cacheField>
    <cacheField name="WeightedCost" numFmtId="2">
      <sharedItems containsSemiMixedTypes="0" containsString="0" containsNumber="1" minValue="-2.3385401061994271" maxValue="2812.6320505258095"/>
    </cacheField>
    <cacheField name="Bundle Life" numFmtId="0">
      <sharedItems containsSemiMixedTypes="0" containsString="0" containsNumber="1" containsInteger="1" minValue="20" maxValue="20"/>
    </cacheField>
    <cacheField name="loadShape" numFmtId="0">
      <sharedItems/>
    </cacheField>
    <cacheField name="incMW" numFmtId="2">
      <sharedItems containsSemiMixedTypes="0" containsString="0" containsNumber="1" minValue="0" maxValue="32.731886876594217"/>
    </cacheField>
    <cacheField name="MWH" numFmtId="38">
      <sharedItems containsSemiMixedTypes="0" containsString="0" containsNumber="1" minValue="0" maxValue="193312.6325462313"/>
    </cacheField>
    <cacheField name="EPM Inputs  ----&gt;" numFmtId="0">
      <sharedItems containsNonDate="0" containsString="0" containsBlank="1"/>
    </cacheField>
    <cacheField name="TTL Units_x000a_( @ .01 MW)" numFmtId="38">
      <sharedItems containsSemiMixedTypes="0" containsString="0" containsNumber="1" minValue="0" maxValue="3273.1886876594217"/>
    </cacheField>
    <cacheField name="Capacity" numFmtId="2">
      <sharedItems containsSemiMixedTypes="0" containsString="0" containsNumber="1" minValue="0.01" maxValue="0.01"/>
    </cacheField>
    <cacheField name="Units" numFmtId="38">
      <sharedItems containsSemiMixedTypes="0" containsString="0" containsNumber="1" minValue="0" maxValue="3273.18868765942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50">
  <r>
    <x v="0"/>
    <x v="0"/>
    <s v="NCA._.001"/>
    <x v="0"/>
    <n v="-2.3385401061994271"/>
    <n v="20"/>
    <s v="NCA._.001"/>
    <n v="8.3991633320131306E-2"/>
    <n v="380.89197288386407"/>
    <m/>
    <n v="8.3991633320131296"/>
    <n v="0.01"/>
    <n v="8.3991633320131296"/>
  </r>
  <r>
    <x v="1"/>
    <x v="0"/>
    <s v="NCA._.001"/>
    <x v="0"/>
    <n v="-2.3385401061994271"/>
    <n v="20"/>
    <s v="NCA._.001"/>
    <n v="0.10116200163962577"/>
    <n v="471.58828683305029"/>
    <m/>
    <n v="10.116200163962576"/>
    <n v="0.01"/>
    <n v="10.116200163962576"/>
  </r>
  <r>
    <x v="2"/>
    <x v="0"/>
    <s v="NCA._.001"/>
    <x v="0"/>
    <n v="-2.3385401061994271"/>
    <n v="20"/>
    <s v="NCA._.001"/>
    <n v="0.12379590174733268"/>
    <n v="578.87976120644805"/>
    <m/>
    <n v="12.379590174733268"/>
    <n v="0.01"/>
    <n v="12.379590174733268"/>
  </r>
  <r>
    <x v="3"/>
    <x v="0"/>
    <s v="NCA._.001"/>
    <x v="0"/>
    <n v="-2.3385401061994271"/>
    <n v="20"/>
    <s v="NCA._.001"/>
    <n v="0.15049670183112066"/>
    <n v="703.89898937720466"/>
    <m/>
    <n v="15.049670183112065"/>
    <n v="0.01"/>
    <n v="15.049670183112065"/>
  </r>
  <r>
    <x v="4"/>
    <x v="0"/>
    <s v="NCA._.001"/>
    <x v="0"/>
    <n v="-2.3385401061994271"/>
    <n v="20"/>
    <s v="NCA._.001"/>
    <n v="0.18126890248972538"/>
    <n v="831.03795152977011"/>
    <m/>
    <n v="18.126890248972536"/>
    <n v="0.01"/>
    <n v="18.126890248972536"/>
  </r>
  <r>
    <x v="5"/>
    <x v="0"/>
    <s v="NCA._.001"/>
    <x v="0"/>
    <n v="-2.3385401061994271"/>
    <n v="20"/>
    <s v="NCA._.001"/>
    <n v="0.22112498558131904"/>
    <n v="988.17189218593194"/>
    <m/>
    <n v="22.112498558131904"/>
    <n v="0.01"/>
    <n v="22.112498558131904"/>
  </r>
  <r>
    <x v="6"/>
    <x v="0"/>
    <s v="NCA._.001"/>
    <x v="0"/>
    <n v="-2.3385401061994271"/>
    <n v="20"/>
    <s v="NCA._.001"/>
    <n v="0.25689788067922625"/>
    <n v="1105.3965197167618"/>
    <m/>
    <n v="25.689788067922624"/>
    <n v="0.01"/>
    <n v="25.689788067922624"/>
  </r>
  <r>
    <x v="7"/>
    <x v="0"/>
    <s v="NCA._.001"/>
    <x v="0"/>
    <n v="-2.3385401061994271"/>
    <n v="20"/>
    <s v="NCA._.001"/>
    <n v="0.28928672542671352"/>
    <n v="1182.6946172031571"/>
    <m/>
    <n v="28.92867254267135"/>
    <n v="0.01"/>
    <n v="28.92867254267135"/>
  </r>
  <r>
    <x v="8"/>
    <x v="0"/>
    <s v="NCA._.001"/>
    <x v="0"/>
    <n v="-2.3385401061994271"/>
    <n v="20"/>
    <s v="NCA._.001"/>
    <n v="0.31896545350981542"/>
    <n v="1241.4174477894228"/>
    <m/>
    <n v="31.89654535098154"/>
    <n v="0.01"/>
    <n v="31.89654535098154"/>
  </r>
  <r>
    <x v="9"/>
    <x v="0"/>
    <s v="NCA._.001"/>
    <x v="0"/>
    <n v="-2.3385401061994271"/>
    <n v="20"/>
    <s v="NCA._.001"/>
    <n v="0.33902074412270555"/>
    <n v="1236.7775059570754"/>
    <m/>
    <n v="33.902074412270558"/>
    <n v="0.01"/>
    <n v="33.902074412270558"/>
  </r>
  <r>
    <x v="10"/>
    <x v="0"/>
    <s v="NCA._.001"/>
    <x v="0"/>
    <n v="-2.3385401061994271"/>
    <n v="20"/>
    <s v="NCA._.001"/>
    <n v="0.33636005248741108"/>
    <n v="1115.0680524773188"/>
    <m/>
    <n v="33.636005248741107"/>
    <n v="0.01"/>
    <n v="33.636005248741107"/>
  </r>
  <r>
    <x v="11"/>
    <x v="0"/>
    <s v="NCA._.001"/>
    <x v="0"/>
    <n v="-2.3385401061994271"/>
    <n v="20"/>
    <s v="NCA._.001"/>
    <n v="0.32800258680129546"/>
    <n v="975.73147678645273"/>
    <m/>
    <n v="32.800258680129545"/>
    <n v="0.01"/>
    <n v="32.800258680129545"/>
  </r>
  <r>
    <x v="12"/>
    <x v="0"/>
    <s v="NCA._.001"/>
    <x v="0"/>
    <n v="-2.3385401061994271"/>
    <n v="20"/>
    <s v="NCA._.001"/>
    <n v="0.31188900167098366"/>
    <n v="832.86643125427588"/>
    <m/>
    <n v="31.188900167098364"/>
    <n v="0.01"/>
    <n v="31.188900167098364"/>
  </r>
  <r>
    <x v="13"/>
    <x v="0"/>
    <s v="NCA._.001"/>
    <x v="0"/>
    <n v="-2.3385401061994271"/>
    <n v="20"/>
    <s v="NCA._.001"/>
    <n v="0.29299617770917841"/>
    <n v="717.8231501957813"/>
    <m/>
    <n v="29.299617770917841"/>
    <n v="0.01"/>
    <n v="29.299617770917841"/>
  </r>
  <r>
    <x v="14"/>
    <x v="0"/>
    <s v="NCA._.001"/>
    <x v="0"/>
    <n v="-2.3385401061994271"/>
    <n v="20"/>
    <s v="NCA._.001"/>
    <n v="0.26667342494431412"/>
    <n v="581.07451086413948"/>
    <m/>
    <n v="26.667342494431413"/>
    <n v="0.01"/>
    <n v="26.667342494431413"/>
  </r>
  <r>
    <x v="15"/>
    <x v="0"/>
    <s v="NCA._.001"/>
    <x v="0"/>
    <n v="-2.3385401061994271"/>
    <n v="20"/>
    <s v="NCA._.001"/>
    <n v="0.24481901108722795"/>
    <n v="494.1137583617072"/>
    <m/>
    <n v="24.481901108722795"/>
    <n v="0.01"/>
    <n v="24.481901108722795"/>
  </r>
  <r>
    <x v="16"/>
    <x v="0"/>
    <s v="NCA._.001"/>
    <x v="0"/>
    <n v="-2.3385401061994271"/>
    <n v="20"/>
    <s v="NCA._.001"/>
    <n v="0.21998927995864714"/>
    <n v="427.4900031498729"/>
    <m/>
    <n v="21.998927995864715"/>
    <n v="0.01"/>
    <n v="21.998927995864715"/>
  </r>
  <r>
    <x v="17"/>
    <x v="0"/>
    <s v="NCA._.001"/>
    <x v="0"/>
    <n v="-2.3385401061994271"/>
    <n v="20"/>
    <s v="NCA._.001"/>
    <n v="0.19686159095478425"/>
    <n v="380.64834913401563"/>
    <m/>
    <n v="19.686159095478423"/>
    <n v="0.01"/>
    <n v="19.686159095478423"/>
  </r>
  <r>
    <x v="18"/>
    <x v="0"/>
    <s v="NCA._.001"/>
    <x v="0"/>
    <n v="-2.3385401061994271"/>
    <n v="20"/>
    <s v="NCA._.001"/>
    <n v="0.1755307282984904"/>
    <n v="347.65856794246133"/>
    <m/>
    <n v="17.553072829849039"/>
    <n v="0.01"/>
    <n v="17.553072829849039"/>
  </r>
  <r>
    <x v="19"/>
    <x v="0"/>
    <s v="NCA._.001"/>
    <x v="0"/>
    <n v="-2.3385401061994271"/>
    <n v="20"/>
    <s v="NCA._.001"/>
    <n v="0.15620893139882144"/>
    <n v="313.62017969609133"/>
    <m/>
    <n v="15.620893139882144"/>
    <n v="0.01"/>
    <n v="15.620893139882144"/>
  </r>
  <r>
    <x v="0"/>
    <x v="0"/>
    <s v="NCA._.002"/>
    <x v="1"/>
    <n v="29.395256039702247"/>
    <n v="20"/>
    <s v="NCA._.002"/>
    <n v="6.8428857159373205E-2"/>
    <n v="132.66538015260684"/>
    <m/>
    <n v="6.84288571593732"/>
    <n v="0.01"/>
    <n v="6.84288571593732"/>
  </r>
  <r>
    <x v="1"/>
    <x v="0"/>
    <s v="NCA._.002"/>
    <x v="1"/>
    <n v="29.395256039702247"/>
    <n v="20"/>
    <s v="NCA._.002"/>
    <n v="7.7894012486388067E-2"/>
    <n v="155.54089053250374"/>
    <m/>
    <n v="7.7894012486388062"/>
    <n v="0.01"/>
    <n v="7.7894012486388062"/>
  </r>
  <r>
    <x v="2"/>
    <x v="0"/>
    <s v="NCA._.002"/>
    <x v="1"/>
    <n v="29.395256039702247"/>
    <n v="20"/>
    <s v="NCA._.002"/>
    <n v="9.0323602872639311E-2"/>
    <n v="183.50063959526318"/>
    <m/>
    <n v="9.0323602872639306"/>
    <n v="0.01"/>
    <n v="9.0323602872639306"/>
  </r>
  <r>
    <x v="3"/>
    <x v="0"/>
    <s v="NCA._.002"/>
    <x v="1"/>
    <n v="29.395256039702247"/>
    <n v="20"/>
    <s v="NCA._.002"/>
    <n v="0.10471634672742446"/>
    <n v="209.53045386015086"/>
    <m/>
    <n v="10.471634672742445"/>
    <n v="0.01"/>
    <n v="10.471634672742445"/>
  </r>
  <r>
    <x v="4"/>
    <x v="0"/>
    <s v="NCA._.002"/>
    <x v="1"/>
    <n v="29.395256039702247"/>
    <n v="20"/>
    <s v="NCA._.002"/>
    <n v="0.1223154205988828"/>
    <n v="238.7195846176821"/>
    <m/>
    <n v="12.23154205988828"/>
    <n v="0.01"/>
    <n v="12.23154205988828"/>
  </r>
  <r>
    <x v="5"/>
    <x v="0"/>
    <s v="NCA._.002"/>
    <x v="1"/>
    <n v="29.395256039702247"/>
    <n v="20"/>
    <s v="NCA._.002"/>
    <n v="0.14180135975469885"/>
    <n v="271.89848338599199"/>
    <m/>
    <n v="14.180135975469884"/>
    <n v="0.01"/>
    <n v="14.180135975469884"/>
  </r>
  <r>
    <x v="6"/>
    <x v="0"/>
    <s v="NCA._.002"/>
    <x v="1"/>
    <n v="29.395256039702247"/>
    <n v="20"/>
    <s v="NCA._.002"/>
    <n v="0.15823120851778211"/>
    <n v="296.99101917189381"/>
    <m/>
    <n v="15.82312085177821"/>
    <n v="0.01"/>
    <n v="15.82312085177821"/>
  </r>
  <r>
    <x v="7"/>
    <x v="0"/>
    <s v="NCA._.002"/>
    <x v="1"/>
    <n v="29.395256039702247"/>
    <n v="20"/>
    <s v="NCA._.002"/>
    <n v="0.17427661716795156"/>
    <n v="309.35655637456813"/>
    <m/>
    <n v="17.427661716795157"/>
    <n v="0.01"/>
    <n v="17.427661716795157"/>
  </r>
  <r>
    <x v="8"/>
    <x v="0"/>
    <s v="NCA._.002"/>
    <x v="1"/>
    <n v="29.395256039702247"/>
    <n v="20"/>
    <s v="NCA._.002"/>
    <n v="0.18857815287718982"/>
    <n v="312.18652668757289"/>
    <m/>
    <n v="18.857815287718982"/>
    <n v="0.01"/>
    <n v="18.857815287718982"/>
  </r>
  <r>
    <x v="9"/>
    <x v="0"/>
    <s v="NCA._.002"/>
    <x v="1"/>
    <n v="29.395256039702247"/>
    <n v="20"/>
    <s v="NCA._.002"/>
    <n v="0.20035695325904329"/>
    <n v="300.99038576161132"/>
    <m/>
    <n v="20.035695325904328"/>
    <n v="0.01"/>
    <n v="20.035695325904328"/>
  </r>
  <r>
    <x v="10"/>
    <x v="0"/>
    <s v="NCA._.002"/>
    <x v="1"/>
    <n v="29.395256039702247"/>
    <n v="20"/>
    <s v="NCA._.002"/>
    <n v="0.20300028285468497"/>
    <n v="277.22455511937937"/>
    <m/>
    <n v="20.300028285468496"/>
    <n v="0.01"/>
    <n v="20.300028285468496"/>
  </r>
  <r>
    <x v="11"/>
    <x v="0"/>
    <s v="NCA._.002"/>
    <x v="1"/>
    <n v="29.395256039702247"/>
    <n v="20"/>
    <s v="NCA._.002"/>
    <n v="0.20346358595379566"/>
    <n v="249.30670280951398"/>
    <m/>
    <n v="20.346358595379566"/>
    <n v="0.01"/>
    <n v="20.346358595379566"/>
  </r>
  <r>
    <x v="12"/>
    <x v="0"/>
    <s v="NCA._.002"/>
    <x v="1"/>
    <n v="29.395256039702247"/>
    <n v="20"/>
    <s v="NCA._.002"/>
    <n v="0.19891631149708552"/>
    <n v="228.10287033544606"/>
    <m/>
    <n v="19.891631149708552"/>
    <n v="0.01"/>
    <n v="19.891631149708552"/>
  </r>
  <r>
    <x v="13"/>
    <x v="0"/>
    <s v="NCA._.002"/>
    <x v="1"/>
    <n v="29.395256039702247"/>
    <n v="20"/>
    <s v="NCA._.002"/>
    <n v="0.18328560946611064"/>
    <n v="204.69152467852794"/>
    <m/>
    <n v="18.328560946611063"/>
    <n v="0.01"/>
    <n v="18.328560946611063"/>
  </r>
  <r>
    <x v="14"/>
    <x v="0"/>
    <s v="NCA._.002"/>
    <x v="1"/>
    <n v="29.395256039702247"/>
    <n v="20"/>
    <s v="NCA._.002"/>
    <n v="0.16238219001724613"/>
    <n v="184.34040948933509"/>
    <m/>
    <n v="16.238219001724612"/>
    <n v="0.01"/>
    <n v="16.238219001724612"/>
  </r>
  <r>
    <x v="15"/>
    <x v="0"/>
    <s v="NCA._.002"/>
    <x v="1"/>
    <n v="29.395256039702247"/>
    <n v="20"/>
    <s v="NCA._.002"/>
    <n v="0.14098485566695401"/>
    <n v="164.20816319489848"/>
    <m/>
    <n v="14.0984855666954"/>
    <n v="0.01"/>
    <n v="14.0984855666954"/>
  </r>
  <r>
    <x v="16"/>
    <x v="0"/>
    <s v="NCA._.002"/>
    <x v="1"/>
    <n v="29.395256039702247"/>
    <n v="20"/>
    <s v="NCA._.002"/>
    <n v="0.11401318074135752"/>
    <n v="145.50548464386486"/>
    <m/>
    <n v="11.401318074135752"/>
    <n v="0.01"/>
    <n v="11.401318074135752"/>
  </r>
  <r>
    <x v="17"/>
    <x v="0"/>
    <s v="NCA._.002"/>
    <x v="1"/>
    <n v="29.395256039702247"/>
    <n v="20"/>
    <s v="NCA._.002"/>
    <n v="9.0070069908496003E-2"/>
    <n v="133.37722188783707"/>
    <m/>
    <n v="9.0070069908496002"/>
    <n v="0.01"/>
    <n v="9.0070069908496002"/>
  </r>
  <r>
    <x v="18"/>
    <x v="0"/>
    <s v="NCA._.002"/>
    <x v="1"/>
    <n v="29.395256039702247"/>
    <n v="20"/>
    <s v="NCA._.002"/>
    <n v="7.117658953028233E-2"/>
    <n v="124.39069242099268"/>
    <m/>
    <n v="7.1176589530282328"/>
    <n v="0.01"/>
    <n v="7.1176589530282328"/>
  </r>
  <r>
    <x v="19"/>
    <x v="0"/>
    <s v="NCA._.002"/>
    <x v="1"/>
    <n v="29.395256039702247"/>
    <n v="20"/>
    <s v="NCA._.002"/>
    <n v="6.2156331731328063E-2"/>
    <n v="120.40865836317317"/>
    <m/>
    <n v="6.2156331731328063"/>
    <n v="0.01"/>
    <n v="6.2156331731328063"/>
  </r>
  <r>
    <x v="0"/>
    <x v="0"/>
    <s v="NCA._.003"/>
    <x v="2"/>
    <n v="33.559273629041961"/>
    <n v="20"/>
    <s v="NCA._.003"/>
    <n v="0.1140739564535513"/>
    <n v="72.967765322520108"/>
    <m/>
    <n v="11.40739564535513"/>
    <n v="0.01"/>
    <n v="11.40739564535513"/>
  </r>
  <r>
    <x v="1"/>
    <x v="0"/>
    <s v="NCA._.003"/>
    <x v="2"/>
    <n v="33.559273629041961"/>
    <n v="20"/>
    <s v="NCA._.003"/>
    <n v="0.135633826861595"/>
    <n v="87.10447756833139"/>
    <m/>
    <n v="13.5633826861595"/>
    <n v="0.01"/>
    <n v="13.5633826861595"/>
  </r>
  <r>
    <x v="2"/>
    <x v="0"/>
    <s v="NCA._.003"/>
    <x v="2"/>
    <n v="33.559273629041961"/>
    <n v="20"/>
    <s v="NCA._.003"/>
    <n v="0.16194110748465917"/>
    <n v="104.14866722911476"/>
    <m/>
    <n v="16.194110748465917"/>
    <n v="0.01"/>
    <n v="16.194110748465917"/>
  </r>
  <r>
    <x v="3"/>
    <x v="0"/>
    <s v="NCA._.003"/>
    <x v="2"/>
    <n v="33.559273629041961"/>
    <n v="20"/>
    <s v="NCA._.003"/>
    <n v="0.18832608550621577"/>
    <n v="119.09526977168335"/>
    <m/>
    <n v="18.832608550621575"/>
    <n v="0.01"/>
    <n v="18.832608550621575"/>
  </r>
  <r>
    <x v="4"/>
    <x v="0"/>
    <s v="NCA._.003"/>
    <x v="2"/>
    <n v="33.559273629041961"/>
    <n v="20"/>
    <s v="NCA._.003"/>
    <n v="0.21338815102023939"/>
    <n v="134.32948322034321"/>
    <m/>
    <n v="21.33881510202394"/>
    <n v="0.01"/>
    <n v="21.33881510202394"/>
  </r>
  <r>
    <x v="5"/>
    <x v="0"/>
    <s v="NCA._.003"/>
    <x v="2"/>
    <n v="33.559273629041961"/>
    <n v="20"/>
    <s v="NCA._.003"/>
    <n v="0.25406428726299823"/>
    <n v="155.30477487223976"/>
    <m/>
    <n v="25.406428726299822"/>
    <n v="0.01"/>
    <n v="25.406428726299822"/>
  </r>
  <r>
    <x v="6"/>
    <x v="0"/>
    <s v="NCA._.003"/>
    <x v="2"/>
    <n v="33.559273629041961"/>
    <n v="20"/>
    <s v="NCA._.003"/>
    <n v="0.27447447523396656"/>
    <n v="169.49909526610062"/>
    <m/>
    <n v="27.447447523396654"/>
    <n v="0.01"/>
    <n v="27.447447523396654"/>
  </r>
  <r>
    <x v="7"/>
    <x v="0"/>
    <s v="NCA._.003"/>
    <x v="2"/>
    <n v="33.559273629041961"/>
    <n v="20"/>
    <s v="NCA._.003"/>
    <n v="0.27839908845632005"/>
    <n v="173.44285619667889"/>
    <m/>
    <n v="27.839908845632007"/>
    <n v="0.01"/>
    <n v="27.839908845632007"/>
  </r>
  <r>
    <x v="8"/>
    <x v="0"/>
    <s v="NCA._.003"/>
    <x v="2"/>
    <n v="33.559273629041961"/>
    <n v="20"/>
    <s v="NCA._.003"/>
    <n v="0.26214651057064975"/>
    <n v="165.18969608993683"/>
    <m/>
    <n v="26.214651057064973"/>
    <n v="0.01"/>
    <n v="26.214651057064973"/>
  </r>
  <r>
    <x v="9"/>
    <x v="0"/>
    <s v="NCA._.003"/>
    <x v="2"/>
    <n v="33.559273629041961"/>
    <n v="20"/>
    <s v="NCA._.003"/>
    <n v="0.23400609283682691"/>
    <n v="145.46778770197434"/>
    <m/>
    <n v="23.400609283682691"/>
    <n v="0.01"/>
    <n v="23.400609283682691"/>
  </r>
  <r>
    <x v="10"/>
    <x v="0"/>
    <s v="NCA._.003"/>
    <x v="2"/>
    <n v="33.559273629041961"/>
    <n v="20"/>
    <s v="NCA._.003"/>
    <n v="0.18902060506012031"/>
    <n v="117.9154086125845"/>
    <m/>
    <n v="18.902060506012031"/>
    <n v="0.01"/>
    <n v="18.902060506012031"/>
  </r>
  <r>
    <x v="11"/>
    <x v="0"/>
    <s v="NCA._.003"/>
    <x v="2"/>
    <n v="33.559273629041961"/>
    <n v="20"/>
    <s v="NCA._.003"/>
    <n v="0.1402116945443467"/>
    <n v="85.792989300284404"/>
    <m/>
    <n v="14.02116945443467"/>
    <n v="0.01"/>
    <n v="14.02116945443467"/>
  </r>
  <r>
    <x v="12"/>
    <x v="0"/>
    <s v="NCA._.003"/>
    <x v="2"/>
    <n v="33.559273629041961"/>
    <n v="20"/>
    <s v="NCA._.003"/>
    <n v="9.3373535551257006E-2"/>
    <n v="59.04930799363138"/>
    <m/>
    <n v="9.3373535551257003"/>
    <n v="0.01"/>
    <n v="9.3373535551257003"/>
  </r>
  <r>
    <x v="13"/>
    <x v="0"/>
    <s v="NCA._.003"/>
    <x v="2"/>
    <n v="33.559273629041961"/>
    <n v="20"/>
    <s v="NCA._.003"/>
    <n v="6.0314283108428103E-2"/>
    <n v="39.053567930216751"/>
    <m/>
    <n v="6.0314283108428102"/>
    <n v="0.01"/>
    <n v="6.0314283108428102"/>
  </r>
  <r>
    <x v="14"/>
    <x v="0"/>
    <s v="NCA._.003"/>
    <x v="2"/>
    <n v="33.559273629041961"/>
    <n v="20"/>
    <s v="NCA._.003"/>
    <n v="4.0896633215912456E-2"/>
    <n v="27.038008912099212"/>
    <m/>
    <n v="4.0896633215912459"/>
    <n v="0.01"/>
    <n v="4.0896633215912459"/>
  </r>
  <r>
    <x v="15"/>
    <x v="0"/>
    <s v="NCA._.003"/>
    <x v="2"/>
    <n v="33.559273629041961"/>
    <n v="20"/>
    <s v="NCA._.003"/>
    <n v="3.0283005779288625E-2"/>
    <n v="19.874467073800339"/>
    <m/>
    <n v="3.0283005779288623"/>
    <n v="0.01"/>
    <n v="3.0283005779288623"/>
  </r>
  <r>
    <x v="16"/>
    <x v="0"/>
    <s v="NCA._.003"/>
    <x v="2"/>
    <n v="33.559273629041961"/>
    <n v="20"/>
    <s v="NCA._.003"/>
    <n v="2.2402793029532443E-2"/>
    <n v="15.235056330812146"/>
    <m/>
    <n v="2.2402793029532444"/>
    <n v="0.01"/>
    <n v="2.2402793029532444"/>
  </r>
  <r>
    <x v="17"/>
    <x v="0"/>
    <s v="NCA._.003"/>
    <x v="2"/>
    <n v="33.559273629041961"/>
    <n v="20"/>
    <s v="NCA._.003"/>
    <n v="1.6280062360957515E-2"/>
    <n v="11.741091787346724"/>
    <m/>
    <n v="1.6280062360957515"/>
    <n v="0.01"/>
    <n v="1.6280062360957515"/>
  </r>
  <r>
    <x v="18"/>
    <x v="0"/>
    <s v="NCA._.003"/>
    <x v="2"/>
    <n v="33.559273629041961"/>
    <n v="20"/>
    <s v="NCA._.003"/>
    <n v="1.1898492436868338E-2"/>
    <n v="9.2338532394962378"/>
    <m/>
    <n v="1.1898492436868338"/>
    <n v="0.01"/>
    <n v="1.1898492436868338"/>
  </r>
  <r>
    <x v="19"/>
    <x v="0"/>
    <s v="NCA._.003"/>
    <x v="2"/>
    <n v="33.559273629041961"/>
    <n v="20"/>
    <s v="NCA._.003"/>
    <n v="9.3592901543420887E-3"/>
    <n v="7.7517121690322828"/>
    <m/>
    <n v="0.93592901543420881"/>
    <n v="0.01"/>
    <n v="0.93592901543420881"/>
  </r>
  <r>
    <x v="0"/>
    <x v="0"/>
    <s v="NCA._.004"/>
    <x v="3"/>
    <n v="36.53141262960834"/>
    <n v="20"/>
    <s v="NCA._.004"/>
    <n v="3.1684637002120518E-3"/>
    <n v="18.556427064041486"/>
    <m/>
    <n v="0.31684637002120519"/>
    <n v="0.01"/>
    <n v="0.31684637002120519"/>
  </r>
  <r>
    <x v="1"/>
    <x v="0"/>
    <s v="NCA._.004"/>
    <x v="3"/>
    <n v="36.53141262960834"/>
    <n v="20"/>
    <s v="NCA._.004"/>
    <n v="3.5563502063174928E-3"/>
    <n v="21.303870798494188"/>
    <m/>
    <n v="0.35563502063174929"/>
    <n v="0.01"/>
    <n v="0.35563502063174929"/>
  </r>
  <r>
    <x v="2"/>
    <x v="0"/>
    <s v="NCA._.004"/>
    <x v="3"/>
    <n v="36.53141262960834"/>
    <n v="20"/>
    <s v="NCA._.004"/>
    <n v="4.0307209281874685E-3"/>
    <n v="24.66572383437029"/>
    <m/>
    <n v="0.40307209281874684"/>
    <n v="0.01"/>
    <n v="0.40307209281874684"/>
  </r>
  <r>
    <x v="3"/>
    <x v="0"/>
    <s v="NCA._.004"/>
    <x v="3"/>
    <n v="36.53141262960834"/>
    <n v="20"/>
    <s v="NCA._.004"/>
    <n v="4.5562330394762363E-3"/>
    <n v="28.650207733704502"/>
    <m/>
    <n v="0.45562330394762363"/>
    <n v="0.01"/>
    <n v="0.45562330394762363"/>
  </r>
  <r>
    <x v="4"/>
    <x v="0"/>
    <s v="NCA._.004"/>
    <x v="3"/>
    <n v="36.53141262960834"/>
    <n v="20"/>
    <s v="NCA._.004"/>
    <n v="5.2052392229522742E-3"/>
    <n v="33.175212316571482"/>
    <m/>
    <n v="0.52052392229522737"/>
    <n v="0.01"/>
    <n v="0.52052392229522737"/>
  </r>
  <r>
    <x v="5"/>
    <x v="0"/>
    <s v="NCA._.004"/>
    <x v="3"/>
    <n v="36.53141262960834"/>
    <n v="20"/>
    <s v="NCA._.004"/>
    <n v="5.5689909018119352E-3"/>
    <n v="35.264807580836717"/>
    <m/>
    <n v="0.55689909018119355"/>
    <n v="0.01"/>
    <n v="0.55689909018119355"/>
  </r>
  <r>
    <x v="6"/>
    <x v="0"/>
    <s v="NCA._.004"/>
    <x v="3"/>
    <n v="36.53141262960834"/>
    <n v="20"/>
    <s v="NCA._.004"/>
    <n v="5.8171324169096006E-3"/>
    <n v="37.090946809228349"/>
    <m/>
    <n v="0.58171324169096006"/>
    <n v="0.01"/>
    <n v="0.58171324169096006"/>
  </r>
  <r>
    <x v="7"/>
    <x v="0"/>
    <s v="NCA._.004"/>
    <x v="3"/>
    <n v="36.53141262960834"/>
    <n v="20"/>
    <s v="NCA._.004"/>
    <n v="5.9375536211440302E-3"/>
    <n v="38.553019781223561"/>
    <m/>
    <n v="0.59375536211440305"/>
    <n v="0.01"/>
    <n v="0.59375536211440305"/>
  </r>
  <r>
    <x v="8"/>
    <x v="0"/>
    <s v="NCA._.004"/>
    <x v="3"/>
    <n v="36.53141262960834"/>
    <n v="20"/>
    <s v="NCA._.004"/>
    <n v="6.0653887675908317E-3"/>
    <n v="40.516066618534502"/>
    <m/>
    <n v="0.60653887675908313"/>
    <n v="0.01"/>
    <n v="0.60653887675908313"/>
  </r>
  <r>
    <x v="9"/>
    <x v="0"/>
    <s v="NCA._.004"/>
    <x v="3"/>
    <n v="36.53141262960834"/>
    <n v="20"/>
    <s v="NCA._.004"/>
    <n v="5.9640985044268017E-3"/>
    <n v="41.266713169205133"/>
    <m/>
    <n v="0.59640985044268013"/>
    <n v="0.01"/>
    <n v="0.59640985044268013"/>
  </r>
  <r>
    <x v="10"/>
    <x v="0"/>
    <s v="NCA._.004"/>
    <x v="3"/>
    <n v="36.53141262960834"/>
    <n v="20"/>
    <s v="NCA._.004"/>
    <n v="5.5499942782882804E-3"/>
    <n v="39.377909297467632"/>
    <m/>
    <n v="0.55499942782882805"/>
    <n v="0.01"/>
    <n v="0.55499942782882805"/>
  </r>
  <r>
    <x v="11"/>
    <x v="0"/>
    <s v="NCA._.004"/>
    <x v="3"/>
    <n v="36.53141262960834"/>
    <n v="20"/>
    <s v="NCA._.004"/>
    <n v="4.936842594898838E-3"/>
    <n v="35.901834293109061"/>
    <m/>
    <n v="0.49368425948988381"/>
    <n v="0.01"/>
    <n v="0.49368425948988381"/>
  </r>
  <r>
    <x v="12"/>
    <x v="0"/>
    <s v="NCA._.004"/>
    <x v="3"/>
    <n v="36.53141262960834"/>
    <n v="20"/>
    <s v="NCA._.004"/>
    <n v="4.3148133935823254E-3"/>
    <n v="31.725926248443738"/>
    <m/>
    <n v="0.43148133935823252"/>
    <n v="0.01"/>
    <n v="0.43148133935823252"/>
  </r>
  <r>
    <x v="13"/>
    <x v="0"/>
    <s v="NCA._.004"/>
    <x v="3"/>
    <n v="36.53141262960834"/>
    <n v="20"/>
    <s v="NCA._.004"/>
    <n v="3.6313553217236735E-3"/>
    <n v="26.626800962965358"/>
    <m/>
    <n v="0.36313553217236733"/>
    <n v="0.01"/>
    <n v="0.36313553217236733"/>
  </r>
  <r>
    <x v="14"/>
    <x v="0"/>
    <s v="NCA._.004"/>
    <x v="3"/>
    <n v="36.53141262960834"/>
    <n v="20"/>
    <s v="NCA._.004"/>
    <n v="3.0542577760939598E-3"/>
    <n v="22.576022500931909"/>
    <m/>
    <n v="0.30542577760939599"/>
    <n v="0.01"/>
    <n v="0.30542577760939599"/>
  </r>
  <r>
    <x v="15"/>
    <x v="0"/>
    <s v="NCA._.004"/>
    <x v="3"/>
    <n v="36.53141262960834"/>
    <n v="20"/>
    <s v="NCA._.004"/>
    <n v="2.2971463396727772E-3"/>
    <n v="16.851058496199553"/>
    <m/>
    <n v="0.22971463396727773"/>
    <n v="0.01"/>
    <n v="0.22971463396727773"/>
  </r>
  <r>
    <x v="16"/>
    <x v="0"/>
    <s v="NCA._.004"/>
    <x v="3"/>
    <n v="36.53141262960834"/>
    <n v="20"/>
    <s v="NCA._.004"/>
    <n v="1.8228383979498181E-3"/>
    <n v="12.778976386342389"/>
    <m/>
    <n v="0.18228383979498181"/>
    <n v="0.01"/>
    <n v="0.18228383979498181"/>
  </r>
  <r>
    <x v="17"/>
    <x v="0"/>
    <s v="NCA._.004"/>
    <x v="3"/>
    <n v="36.53141262960834"/>
    <n v="20"/>
    <s v="NCA._.004"/>
    <n v="1.5618342784442577E-3"/>
    <n v="10.678028692625986"/>
    <m/>
    <n v="0.15618342784442577"/>
    <n v="0.01"/>
    <n v="0.15618342784442577"/>
  </r>
  <r>
    <x v="18"/>
    <x v="0"/>
    <s v="NCA._.004"/>
    <x v="3"/>
    <n v="36.53141262960834"/>
    <n v="20"/>
    <s v="NCA._.004"/>
    <n v="1.448423905615731E-3"/>
    <n v="9.7423383024408938"/>
    <m/>
    <n v="0.14484239056157308"/>
    <n v="0.01"/>
    <n v="0.14484239056157308"/>
  </r>
  <r>
    <x v="19"/>
    <x v="0"/>
    <s v="NCA._.004"/>
    <x v="3"/>
    <n v="36.53141262960834"/>
    <n v="20"/>
    <s v="NCA._.004"/>
    <n v="1.5248164397061374E-3"/>
    <n v="10.3448488925335"/>
    <m/>
    <n v="0.15248164397061373"/>
    <n v="0.01"/>
    <n v="0.15248164397061373"/>
  </r>
  <r>
    <x v="0"/>
    <x v="0"/>
    <s v="NCA._.005"/>
    <x v="4"/>
    <n v="70.482706394876331"/>
    <n v="20"/>
    <s v="NCA._.005"/>
    <n v="0.33756301792268228"/>
    <n v="246.7478097034072"/>
    <m/>
    <n v="33.756301792268225"/>
    <n v="0.01"/>
    <n v="33.756301792268225"/>
  </r>
  <r>
    <x v="1"/>
    <x v="0"/>
    <s v="NCA._.005"/>
    <x v="4"/>
    <n v="70.482706394876331"/>
    <n v="20"/>
    <s v="NCA._.005"/>
    <n v="0.41740976362492688"/>
    <n v="304.2040795772578"/>
    <m/>
    <n v="41.740976362492688"/>
    <n v="0.01"/>
    <n v="41.740976362492688"/>
  </r>
  <r>
    <x v="2"/>
    <x v="0"/>
    <s v="NCA._.005"/>
    <x v="4"/>
    <n v="70.482706394876331"/>
    <n v="20"/>
    <s v="NCA._.005"/>
    <n v="0.51816176558080274"/>
    <n v="375.82595953600338"/>
    <m/>
    <n v="51.816176558080272"/>
    <n v="0.01"/>
    <n v="51.816176558080272"/>
  </r>
  <r>
    <x v="3"/>
    <x v="0"/>
    <s v="NCA._.005"/>
    <x v="4"/>
    <n v="70.482706394876331"/>
    <n v="20"/>
    <s v="NCA._.005"/>
    <n v="0.62691163199150313"/>
    <n v="444.1136687137838"/>
    <m/>
    <n v="62.69116319915031"/>
    <n v="0.01"/>
    <n v="62.69116319915031"/>
  </r>
  <r>
    <x v="4"/>
    <x v="0"/>
    <s v="NCA._.005"/>
    <x v="4"/>
    <n v="70.482706394876331"/>
    <n v="20"/>
    <s v="NCA._.005"/>
    <n v="0.7406007702505818"/>
    <n v="517.79739214909307"/>
    <m/>
    <n v="74.060077025058177"/>
    <n v="0.01"/>
    <n v="74.060077025058177"/>
  </r>
  <r>
    <x v="5"/>
    <x v="0"/>
    <s v="NCA._.005"/>
    <x v="4"/>
    <n v="70.482706394876331"/>
    <n v="20"/>
    <s v="NCA._.005"/>
    <n v="0.91101988627243535"/>
    <n v="616.1221362415323"/>
    <m/>
    <n v="91.101988627243529"/>
    <n v="0.01"/>
    <n v="91.101988627243529"/>
  </r>
  <r>
    <x v="6"/>
    <x v="0"/>
    <s v="NCA._.005"/>
    <x v="4"/>
    <n v="70.482706394876331"/>
    <n v="20"/>
    <s v="NCA._.005"/>
    <n v="1.0255955516079103"/>
    <n v="694.0920369377377"/>
    <m/>
    <n v="102.55955516079102"/>
    <n v="0.01"/>
    <n v="102.55955516079102"/>
  </r>
  <r>
    <x v="7"/>
    <x v="0"/>
    <s v="NCA._.005"/>
    <x v="4"/>
    <n v="70.482706394876331"/>
    <n v="20"/>
    <s v="NCA._.005"/>
    <n v="1.0937046115904308"/>
    <n v="739.24395873813808"/>
    <m/>
    <n v="109.37046115904307"/>
    <n v="0.01"/>
    <n v="109.37046115904307"/>
  </r>
  <r>
    <x v="8"/>
    <x v="0"/>
    <s v="NCA._.005"/>
    <x v="4"/>
    <n v="70.482706394876331"/>
    <n v="20"/>
    <s v="NCA._.005"/>
    <n v="1.1003903012461689"/>
    <n v="742.24474417969782"/>
    <m/>
    <n v="110.03903012461689"/>
    <n v="0.01"/>
    <n v="110.03903012461689"/>
  </r>
  <r>
    <x v="9"/>
    <x v="0"/>
    <s v="NCA._.005"/>
    <x v="4"/>
    <n v="70.482706394876331"/>
    <n v="20"/>
    <s v="NCA._.005"/>
    <n v="1.0717705147005523"/>
    <n v="702.50901364104936"/>
    <m/>
    <n v="107.17705147005523"/>
    <n v="0.01"/>
    <n v="107.17705147005523"/>
  </r>
  <r>
    <x v="10"/>
    <x v="0"/>
    <s v="NCA._.005"/>
    <x v="4"/>
    <n v="70.482706394876331"/>
    <n v="20"/>
    <s v="NCA._.005"/>
    <n v="0.97669395761231748"/>
    <n v="631.28510953166256"/>
    <m/>
    <n v="97.66939576123174"/>
    <n v="0.01"/>
    <n v="97.66939576123174"/>
  </r>
  <r>
    <x v="11"/>
    <x v="0"/>
    <s v="NCA._.005"/>
    <x v="4"/>
    <n v="70.482706394876331"/>
    <n v="20"/>
    <s v="NCA._.005"/>
    <n v="0.86218516190600292"/>
    <n v="534.24377863653876"/>
    <m/>
    <n v="86.218516190600283"/>
    <n v="0.01"/>
    <n v="86.218516190600283"/>
  </r>
  <r>
    <x v="12"/>
    <x v="0"/>
    <s v="NCA._.005"/>
    <x v="4"/>
    <n v="70.482706394876331"/>
    <n v="20"/>
    <s v="NCA._.005"/>
    <n v="0.70876359664772226"/>
    <n v="441.90773645365687"/>
    <m/>
    <n v="70.876359664772224"/>
    <n v="0.01"/>
    <n v="70.876359664772224"/>
  </r>
  <r>
    <x v="13"/>
    <x v="0"/>
    <s v="NCA._.005"/>
    <x v="4"/>
    <n v="70.482706394876331"/>
    <n v="20"/>
    <s v="NCA._.005"/>
    <n v="0.5769303917424714"/>
    <n v="357.64802085029805"/>
    <m/>
    <n v="57.69303917424714"/>
    <n v="0.01"/>
    <n v="57.69303917424714"/>
  </r>
  <r>
    <x v="14"/>
    <x v="0"/>
    <s v="NCA._.005"/>
    <x v="4"/>
    <n v="70.482706394876331"/>
    <n v="20"/>
    <s v="NCA._.005"/>
    <n v="0.46663486419197325"/>
    <n v="286.93993710683378"/>
    <m/>
    <n v="46.663486419197326"/>
    <n v="0.01"/>
    <n v="46.663486419197326"/>
  </r>
  <r>
    <x v="15"/>
    <x v="0"/>
    <s v="NCA._.005"/>
    <x v="4"/>
    <n v="70.482706394876331"/>
    <n v="20"/>
    <s v="NCA._.005"/>
    <n v="0.38067603052882848"/>
    <n v="225.28090247696065"/>
    <m/>
    <n v="38.067603052882845"/>
    <n v="0.01"/>
    <n v="38.067603052882845"/>
  </r>
  <r>
    <x v="16"/>
    <x v="0"/>
    <s v="NCA._.005"/>
    <x v="4"/>
    <n v="70.482706394876331"/>
    <n v="20"/>
    <s v="NCA._.005"/>
    <n v="0.28537346088279625"/>
    <n v="168.88786426994378"/>
    <m/>
    <n v="28.537346088279623"/>
    <n v="0.01"/>
    <n v="28.537346088279623"/>
  </r>
  <r>
    <x v="17"/>
    <x v="0"/>
    <s v="NCA._.005"/>
    <x v="4"/>
    <n v="70.482706394876331"/>
    <n v="20"/>
    <s v="NCA._.005"/>
    <n v="0.19342644889634764"/>
    <n v="117.55087317001775"/>
    <m/>
    <n v="19.342644889634762"/>
    <n v="0.01"/>
    <n v="19.342644889634762"/>
  </r>
  <r>
    <x v="18"/>
    <x v="0"/>
    <s v="NCA._.005"/>
    <x v="4"/>
    <n v="70.482706394876331"/>
    <n v="20"/>
    <s v="NCA._.005"/>
    <n v="0.12267467800776563"/>
    <n v="77.37806519537078"/>
    <m/>
    <n v="12.267467800776563"/>
    <n v="0.01"/>
    <n v="12.267467800776563"/>
  </r>
  <r>
    <x v="19"/>
    <x v="0"/>
    <s v="NCA._.005"/>
    <x v="4"/>
    <n v="70.482706394876331"/>
    <n v="20"/>
    <s v="NCA._.005"/>
    <n v="8.0291701868763707E-2"/>
    <n v="52.987002944817185"/>
    <m/>
    <n v="8.029170186876371"/>
    <n v="0.01"/>
    <n v="8.029170186876371"/>
  </r>
  <r>
    <x v="0"/>
    <x v="0"/>
    <s v="NCA._.006"/>
    <x v="5"/>
    <n v="38.795332657296079"/>
    <n v="20"/>
    <s v="NCA._.006"/>
    <n v="6.7774284661062346E-3"/>
    <n v="53.073377966813837"/>
    <m/>
    <n v="0.67774284661062345"/>
    <n v="0.01"/>
    <n v="0.67774284661062345"/>
  </r>
  <r>
    <x v="1"/>
    <x v="0"/>
    <s v="NCA._.006"/>
    <x v="5"/>
    <n v="38.795332657296079"/>
    <n v="20"/>
    <s v="NCA._.006"/>
    <n v="7.237462303529371E-3"/>
    <n v="56.875618305068613"/>
    <m/>
    <n v="0.72374623035293706"/>
    <n v="0.01"/>
    <n v="0.72374623035293706"/>
  </r>
  <r>
    <x v="2"/>
    <x v="0"/>
    <s v="NCA._.006"/>
    <x v="5"/>
    <n v="38.795332657296079"/>
    <n v="20"/>
    <s v="NCA._.006"/>
    <n v="7.8719786498133992E-3"/>
    <n v="61.625926744868337"/>
    <m/>
    <n v="0.78719786498133992"/>
    <n v="0.01"/>
    <n v="0.78719786498133992"/>
  </r>
  <r>
    <x v="3"/>
    <x v="0"/>
    <s v="NCA._.006"/>
    <x v="5"/>
    <n v="38.795332657296079"/>
    <n v="20"/>
    <s v="NCA._.006"/>
    <n v="8.7310358096863178E-3"/>
    <n v="67.106476779543414"/>
    <m/>
    <n v="0.87310358096863172"/>
    <n v="0.01"/>
    <n v="0.87310358096863172"/>
  </r>
  <r>
    <x v="4"/>
    <x v="0"/>
    <s v="NCA._.006"/>
    <x v="5"/>
    <n v="38.795332657296079"/>
    <n v="20"/>
    <s v="NCA._.006"/>
    <n v="9.7958809254367341E-3"/>
    <n v="73.493673639283088"/>
    <m/>
    <n v="0.97958809254367341"/>
    <n v="0.01"/>
    <n v="0.97958809254367341"/>
  </r>
  <r>
    <x v="5"/>
    <x v="0"/>
    <s v="NCA._.006"/>
    <x v="5"/>
    <n v="38.795332657296079"/>
    <n v="20"/>
    <s v="NCA._.006"/>
    <n v="1.0818717438079826E-2"/>
    <n v="79.715423540175152"/>
    <m/>
    <n v="1.0818717438079826"/>
    <n v="0.01"/>
    <n v="1.0818717438079826"/>
  </r>
  <r>
    <x v="6"/>
    <x v="0"/>
    <s v="NCA._.006"/>
    <x v="5"/>
    <n v="38.795332657296079"/>
    <n v="20"/>
    <s v="NCA._.006"/>
    <n v="1.1809539372932809E-2"/>
    <n v="85.095313412039687"/>
    <m/>
    <n v="1.1809539372932809"/>
    <n v="0.01"/>
    <n v="1.1809539372932809"/>
  </r>
  <r>
    <x v="7"/>
    <x v="0"/>
    <s v="NCA._.006"/>
    <x v="5"/>
    <n v="38.795332657296079"/>
    <n v="20"/>
    <s v="NCA._.006"/>
    <n v="1.2668593889642477E-2"/>
    <n v="89.699637775753402"/>
    <m/>
    <n v="1.2668593889642477"/>
    <n v="0.01"/>
    <n v="1.2668593889642477"/>
  </r>
  <r>
    <x v="8"/>
    <x v="0"/>
    <s v="NCA._.006"/>
    <x v="5"/>
    <n v="38.795332657296079"/>
    <n v="20"/>
    <s v="NCA._.006"/>
    <n v="1.361684693362686E-2"/>
    <n v="93.816331442664847"/>
    <m/>
    <n v="1.361684693362686"/>
    <n v="0.01"/>
    <n v="1.361684693362686"/>
  </r>
  <r>
    <x v="9"/>
    <x v="0"/>
    <s v="NCA._.006"/>
    <x v="5"/>
    <n v="38.795332657296079"/>
    <n v="20"/>
    <s v="NCA._.006"/>
    <n v="1.3899886270460503E-2"/>
    <n v="94.112412151800399"/>
    <m/>
    <n v="1.3899886270460502"/>
    <n v="0.01"/>
    <n v="1.3899886270460502"/>
  </r>
  <r>
    <x v="10"/>
    <x v="0"/>
    <s v="NCA._.006"/>
    <x v="5"/>
    <n v="38.795332657296079"/>
    <n v="20"/>
    <s v="NCA._.006"/>
    <n v="1.3380409755159974E-2"/>
    <n v="89.081818764377061"/>
    <m/>
    <n v="1.3380409755159974"/>
    <n v="0.01"/>
    <n v="1.3380409755159974"/>
  </r>
  <r>
    <x v="11"/>
    <x v="0"/>
    <s v="NCA._.006"/>
    <x v="5"/>
    <n v="38.795332657296079"/>
    <n v="20"/>
    <s v="NCA._.006"/>
    <n v="1.2426008665729816E-2"/>
    <n v="81.662625920133578"/>
    <m/>
    <n v="1.2426008665729815"/>
    <n v="0.01"/>
    <n v="1.2426008665729815"/>
  </r>
  <r>
    <x v="12"/>
    <x v="0"/>
    <s v="NCA._.006"/>
    <x v="5"/>
    <n v="38.795332657296079"/>
    <n v="20"/>
    <s v="NCA._.006"/>
    <n v="1.1269549912096466E-2"/>
    <n v="73.064132243139767"/>
    <m/>
    <n v="1.1269549912096466"/>
    <n v="0.01"/>
    <n v="1.1269549912096466"/>
  </r>
  <r>
    <x v="13"/>
    <x v="0"/>
    <s v="NCA._.006"/>
    <x v="5"/>
    <n v="38.795332657296079"/>
    <n v="20"/>
    <s v="NCA._.006"/>
    <n v="1.0207675068007816E-2"/>
    <n v="66.227661136978412"/>
    <m/>
    <n v="1.0207675068007815"/>
    <n v="0.01"/>
    <n v="1.0207675068007815"/>
  </r>
  <r>
    <x v="14"/>
    <x v="0"/>
    <s v="NCA._.006"/>
    <x v="5"/>
    <n v="38.795332657296079"/>
    <n v="20"/>
    <s v="NCA._.006"/>
    <n v="9.1038866597218139E-3"/>
    <n v="59.747826363739399"/>
    <m/>
    <n v="0.91038866597218138"/>
    <n v="0.01"/>
    <n v="0.91038866597218138"/>
  </r>
  <r>
    <x v="15"/>
    <x v="0"/>
    <s v="NCA._.006"/>
    <x v="5"/>
    <n v="38.795332657296079"/>
    <n v="20"/>
    <s v="NCA._.006"/>
    <n v="7.7668427261613042E-3"/>
    <n v="52.244262580452542"/>
    <m/>
    <n v="0.77668427261613038"/>
    <n v="0.01"/>
    <n v="0.77668427261613038"/>
  </r>
  <r>
    <x v="16"/>
    <x v="0"/>
    <s v="NCA._.006"/>
    <x v="5"/>
    <n v="38.795332657296079"/>
    <n v="20"/>
    <s v="NCA._.006"/>
    <n v="6.7456517676851803E-3"/>
    <n v="46.134333445738356"/>
    <m/>
    <n v="0.67456517676851802"/>
    <n v="0.01"/>
    <n v="0.67456517676851802"/>
  </r>
  <r>
    <x v="17"/>
    <x v="0"/>
    <s v="NCA._.006"/>
    <x v="5"/>
    <n v="38.795332657296079"/>
    <n v="20"/>
    <s v="NCA._.006"/>
    <n v="6.0020440488040136E-3"/>
    <n v="41.996690891760039"/>
    <m/>
    <n v="0.60020440488040139"/>
    <n v="0.01"/>
    <n v="0.60020440488040139"/>
  </r>
  <r>
    <x v="18"/>
    <x v="0"/>
    <s v="NCA._.006"/>
    <x v="5"/>
    <n v="38.795332657296079"/>
    <n v="20"/>
    <s v="NCA._.006"/>
    <n v="5.5788447541242972E-3"/>
    <n v="39.460449258322114"/>
    <m/>
    <n v="0.55788447541242969"/>
    <n v="0.01"/>
    <n v="0.55788447541242969"/>
  </r>
  <r>
    <x v="19"/>
    <x v="0"/>
    <s v="NCA._.006"/>
    <x v="5"/>
    <n v="38.795332657296079"/>
    <n v="20"/>
    <s v="NCA._.006"/>
    <n v="5.3726886114291179E-3"/>
    <n v="38.090587754122183"/>
    <m/>
    <n v="0.53726886114291172"/>
    <n v="0.01"/>
    <n v="0.53726886114291172"/>
  </r>
  <r>
    <x v="0"/>
    <x v="0"/>
    <s v="NCA._.007"/>
    <x v="6"/>
    <n v="90.559846326377539"/>
    <n v="20"/>
    <s v="NCA._.007"/>
    <n v="0.12302158136707854"/>
    <n v="82.898698588936398"/>
    <m/>
    <n v="12.302158136707854"/>
    <n v="0.01"/>
    <n v="12.302158136707854"/>
  </r>
  <r>
    <x v="1"/>
    <x v="0"/>
    <s v="NCA._.007"/>
    <x v="6"/>
    <n v="90.559846326377539"/>
    <n v="20"/>
    <s v="NCA._.007"/>
    <n v="0.15207552612192601"/>
    <n v="100.50904723163808"/>
    <m/>
    <n v="15.2075526121926"/>
    <n v="0.01"/>
    <n v="15.2075526121926"/>
  </r>
  <r>
    <x v="2"/>
    <x v="0"/>
    <s v="NCA._.007"/>
    <x v="6"/>
    <n v="90.559846326377539"/>
    <n v="20"/>
    <s v="NCA._.007"/>
    <n v="0.18907137951986422"/>
    <n v="122.97071313263683"/>
    <m/>
    <n v="18.907137951986421"/>
    <n v="0.01"/>
    <n v="18.907137951986421"/>
  </r>
  <r>
    <x v="3"/>
    <x v="0"/>
    <s v="NCA._.007"/>
    <x v="6"/>
    <n v="90.559846326377539"/>
    <n v="20"/>
    <s v="NCA._.007"/>
    <n v="0.23035765374550504"/>
    <n v="145.62652387319986"/>
    <m/>
    <n v="23.035765374550504"/>
    <n v="0.01"/>
    <n v="23.035765374550504"/>
  </r>
  <r>
    <x v="4"/>
    <x v="0"/>
    <s v="NCA._.007"/>
    <x v="6"/>
    <n v="90.559846326377539"/>
    <n v="20"/>
    <s v="NCA._.007"/>
    <n v="0.27390679178616972"/>
    <n v="170.94149393530788"/>
    <m/>
    <n v="27.390679178616971"/>
    <n v="0.01"/>
    <n v="27.390679178616971"/>
  </r>
  <r>
    <x v="5"/>
    <x v="0"/>
    <s v="NCA._.007"/>
    <x v="6"/>
    <n v="90.559846326377539"/>
    <n v="20"/>
    <s v="NCA._.007"/>
    <n v="0.3399831211525049"/>
    <n v="204.28658475233451"/>
    <m/>
    <n v="33.998312115250492"/>
    <n v="0.01"/>
    <n v="33.998312115250492"/>
  </r>
  <r>
    <x v="6"/>
    <x v="0"/>
    <s v="NCA._.007"/>
    <x v="6"/>
    <n v="90.559846326377539"/>
    <n v="20"/>
    <s v="NCA._.007"/>
    <n v="0.38498693086862318"/>
    <n v="232.72422737141915"/>
    <m/>
    <n v="38.498693086862318"/>
    <n v="0.01"/>
    <n v="38.498693086862318"/>
  </r>
  <r>
    <x v="7"/>
    <x v="0"/>
    <s v="NCA._.007"/>
    <x v="6"/>
    <n v="90.559846326377539"/>
    <n v="20"/>
    <s v="NCA._.007"/>
    <n v="0.41394843145298482"/>
    <n v="251.93112113154629"/>
    <m/>
    <n v="41.394843145298481"/>
    <n v="0.01"/>
    <n v="41.394843145298481"/>
  </r>
  <r>
    <x v="8"/>
    <x v="0"/>
    <s v="NCA._.007"/>
    <x v="6"/>
    <n v="90.559846326377539"/>
    <n v="20"/>
    <s v="NCA._.007"/>
    <n v="0.42095877133235732"/>
    <n v="258.68835470831351"/>
    <m/>
    <n v="42.095877133235732"/>
    <n v="0.01"/>
    <n v="42.095877133235732"/>
  </r>
  <r>
    <x v="9"/>
    <x v="0"/>
    <s v="NCA._.007"/>
    <x v="6"/>
    <n v="90.559846326377539"/>
    <n v="20"/>
    <s v="NCA._.007"/>
    <n v="0.41608433412244278"/>
    <n v="252.13805642284774"/>
    <m/>
    <n v="41.608433412244274"/>
    <n v="0.01"/>
    <n v="41.608433412244274"/>
  </r>
  <r>
    <x v="10"/>
    <x v="0"/>
    <s v="NCA._.007"/>
    <x v="6"/>
    <n v="90.559846326377539"/>
    <n v="20"/>
    <s v="NCA._.007"/>
    <n v="0.3848985743476715"/>
    <n v="234.22319698223936"/>
    <m/>
    <n v="38.489857434767146"/>
    <n v="0.01"/>
    <n v="38.489857434767146"/>
  </r>
  <r>
    <x v="11"/>
    <x v="0"/>
    <s v="NCA._.007"/>
    <x v="6"/>
    <n v="90.559846326377539"/>
    <n v="20"/>
    <s v="NCA._.007"/>
    <n v="0.34631139442015363"/>
    <n v="206.57546095502934"/>
    <m/>
    <n v="34.63113944201536"/>
    <n v="0.01"/>
    <n v="34.63113944201536"/>
  </r>
  <r>
    <x v="12"/>
    <x v="0"/>
    <s v="NCA._.007"/>
    <x v="6"/>
    <n v="90.559846326377539"/>
    <n v="20"/>
    <s v="NCA._.007"/>
    <n v="0.28921298722340172"/>
    <n v="178.04420082839363"/>
    <m/>
    <n v="28.921298722340172"/>
    <n v="0.01"/>
    <n v="28.921298722340172"/>
  </r>
  <r>
    <x v="13"/>
    <x v="0"/>
    <s v="NCA._.007"/>
    <x v="6"/>
    <n v="90.559846326377539"/>
    <n v="20"/>
    <s v="NCA._.007"/>
    <n v="0.23892877056662651"/>
    <n v="149.69142875457365"/>
    <m/>
    <n v="23.892877056662652"/>
    <n v="0.01"/>
    <n v="23.892877056662652"/>
  </r>
  <r>
    <x v="14"/>
    <x v="0"/>
    <s v="NCA._.007"/>
    <x v="6"/>
    <n v="90.559846326377539"/>
    <n v="20"/>
    <s v="NCA._.007"/>
    <n v="0.1951150569082816"/>
    <n v="123.54085468743139"/>
    <m/>
    <n v="19.511505690828159"/>
    <n v="0.01"/>
    <n v="19.511505690828159"/>
  </r>
  <r>
    <x v="15"/>
    <x v="0"/>
    <s v="NCA._.007"/>
    <x v="6"/>
    <n v="90.559846326377539"/>
    <n v="20"/>
    <s v="NCA._.007"/>
    <n v="0.16006886927239361"/>
    <n v="99.406121885172865"/>
    <m/>
    <n v="16.006886927239361"/>
    <n v="0.01"/>
    <n v="16.006886927239361"/>
  </r>
  <r>
    <x v="16"/>
    <x v="0"/>
    <s v="NCA._.007"/>
    <x v="6"/>
    <n v="90.559846326377539"/>
    <n v="20"/>
    <s v="NCA._.007"/>
    <n v="0.12055391654524399"/>
    <n v="76.409851019366826"/>
    <m/>
    <n v="12.055391654524398"/>
    <n v="0.01"/>
    <n v="12.055391654524398"/>
  </r>
  <r>
    <x v="17"/>
    <x v="0"/>
    <s v="NCA._.007"/>
    <x v="6"/>
    <n v="90.559846326377539"/>
    <n v="20"/>
    <s v="NCA._.007"/>
    <n v="8.223219933660865E-2"/>
    <n v="54.969349973639012"/>
    <m/>
    <n v="8.2232199336608645"/>
    <n v="0.01"/>
    <n v="8.2232199336608645"/>
  </r>
  <r>
    <x v="18"/>
    <x v="0"/>
    <s v="NCA._.007"/>
    <x v="6"/>
    <n v="90.559846326377539"/>
    <n v="20"/>
    <s v="NCA._.007"/>
    <n v="5.2722288774321634E-2"/>
    <n v="38.036775732318368"/>
    <m/>
    <n v="5.2722288774321635"/>
    <n v="0.01"/>
    <n v="5.2722288774321635"/>
  </r>
  <r>
    <x v="19"/>
    <x v="0"/>
    <s v="NCA._.007"/>
    <x v="6"/>
    <n v="90.559846326377539"/>
    <n v="20"/>
    <s v="NCA._.007"/>
    <n v="3.4999736987020254E-2"/>
    <n v="27.624230871331598"/>
    <m/>
    <n v="3.4999736987020253"/>
    <n v="0.01"/>
    <n v="3.4999736987020253"/>
  </r>
  <r>
    <x v="0"/>
    <x v="0"/>
    <s v="NCA._.008"/>
    <x v="7"/>
    <n v="42.069690707847151"/>
    <n v="20"/>
    <s v="NCA._.008"/>
    <n v="8.8312592514737595E-3"/>
    <n v="58.128749272023867"/>
    <m/>
    <n v="0.88312592514737598"/>
    <n v="0.01"/>
    <n v="0.88312592514737598"/>
  </r>
  <r>
    <x v="1"/>
    <x v="0"/>
    <s v="NCA._.008"/>
    <x v="7"/>
    <n v="42.069690707847151"/>
    <n v="20"/>
    <s v="NCA._.008"/>
    <n v="1.0667179231937619E-2"/>
    <n v="69.918745616635775"/>
    <m/>
    <n v="1.0667179231937618"/>
    <n v="0.01"/>
    <n v="1.0667179231937618"/>
  </r>
  <r>
    <x v="2"/>
    <x v="0"/>
    <s v="NCA._.008"/>
    <x v="7"/>
    <n v="42.069690707847151"/>
    <n v="20"/>
    <s v="NCA._.008"/>
    <n v="1.3900707412509632E-2"/>
    <n v="90.104318722003839"/>
    <m/>
    <n v="1.3900707412509632"/>
    <n v="0.01"/>
    <n v="1.3900707412509632"/>
  </r>
  <r>
    <x v="3"/>
    <x v="0"/>
    <s v="NCA._.008"/>
    <x v="7"/>
    <n v="42.069690707847151"/>
    <n v="20"/>
    <s v="NCA._.008"/>
    <n v="1.7980452237511352E-2"/>
    <n v="115.7842873501075"/>
    <m/>
    <n v="1.7980452237511351"/>
    <n v="0.01"/>
    <n v="1.7980452237511351"/>
  </r>
  <r>
    <x v="4"/>
    <x v="0"/>
    <s v="NCA._.008"/>
    <x v="7"/>
    <n v="42.069690707847151"/>
    <n v="20"/>
    <s v="NCA._.008"/>
    <n v="2.3083108727250345E-2"/>
    <n v="146.59662235844465"/>
    <m/>
    <n v="2.3083108727250345"/>
    <n v="0.01"/>
    <n v="2.3083108727250345"/>
  </r>
  <r>
    <x v="5"/>
    <x v="0"/>
    <s v="NCA._.008"/>
    <x v="7"/>
    <n v="42.069690707847151"/>
    <n v="20"/>
    <s v="NCA._.008"/>
    <n v="2.8847338898518968E-2"/>
    <n v="181.23081874858232"/>
    <m/>
    <n v="2.8847338898518968"/>
    <n v="0.01"/>
    <n v="2.8847338898518968"/>
  </r>
  <r>
    <x v="6"/>
    <x v="0"/>
    <s v="NCA._.008"/>
    <x v="7"/>
    <n v="42.069690707847151"/>
    <n v="20"/>
    <s v="NCA._.008"/>
    <n v="3.3997996932417812E-2"/>
    <n v="210.54726421512262"/>
    <m/>
    <n v="3.3997996932417811"/>
    <n v="0.01"/>
    <n v="3.3997996932417811"/>
  </r>
  <r>
    <x v="7"/>
    <x v="0"/>
    <s v="NCA._.008"/>
    <x v="7"/>
    <n v="42.069690707847151"/>
    <n v="20"/>
    <s v="NCA._.008"/>
    <n v="3.7230528613196236E-2"/>
    <n v="228.11791128104571"/>
    <m/>
    <n v="3.7230528613196237"/>
    <n v="0.01"/>
    <n v="3.7230528613196237"/>
  </r>
  <r>
    <x v="8"/>
    <x v="0"/>
    <s v="NCA._.008"/>
    <x v="7"/>
    <n v="42.069690707847151"/>
    <n v="20"/>
    <s v="NCA._.008"/>
    <n v="3.802602353185873E-2"/>
    <n v="229.55677149784611"/>
    <m/>
    <n v="3.8026023531858728"/>
    <n v="0.01"/>
    <n v="3.8026023531858728"/>
  </r>
  <r>
    <x v="9"/>
    <x v="0"/>
    <s v="NCA._.008"/>
    <x v="7"/>
    <n v="42.069690707847151"/>
    <n v="20"/>
    <s v="NCA._.008"/>
    <n v="3.5762174004758819E-2"/>
    <n v="213.80230945456944"/>
    <m/>
    <n v="3.576217400475882"/>
    <n v="0.01"/>
    <n v="3.576217400475882"/>
  </r>
  <r>
    <x v="10"/>
    <x v="0"/>
    <s v="NCA._.008"/>
    <x v="7"/>
    <n v="42.069690707847151"/>
    <n v="20"/>
    <s v="NCA._.008"/>
    <n v="3.1100103189849578E-2"/>
    <n v="183.28539480344844"/>
    <m/>
    <n v="3.1100103189849575"/>
    <n v="0.01"/>
    <n v="3.1100103189849575"/>
  </r>
  <r>
    <x v="11"/>
    <x v="0"/>
    <s v="NCA._.008"/>
    <x v="7"/>
    <n v="42.069690707847151"/>
    <n v="20"/>
    <s v="NCA._.008"/>
    <n v="2.4978963447099347E-2"/>
    <n v="145.2486473926223"/>
    <m/>
    <n v="2.4978963447099347"/>
    <n v="0.01"/>
    <n v="2.4978963447099347"/>
  </r>
  <r>
    <x v="12"/>
    <x v="0"/>
    <s v="NCA._.008"/>
    <x v="7"/>
    <n v="42.069690707847151"/>
    <n v="20"/>
    <s v="NCA._.008"/>
    <n v="1.9038422178005793E-2"/>
    <n v="108.8218904444786"/>
    <m/>
    <n v="1.9038422178005794"/>
    <n v="0.01"/>
    <n v="1.9038422178005794"/>
  </r>
  <r>
    <x v="13"/>
    <x v="0"/>
    <s v="NCA._.008"/>
    <x v="7"/>
    <n v="42.069690707847151"/>
    <n v="20"/>
    <s v="NCA._.008"/>
    <n v="1.3695593054755368E-2"/>
    <n v="76.934703069587229"/>
    <m/>
    <n v="1.3695593054755368"/>
    <n v="0.01"/>
    <n v="1.3695593054755368"/>
  </r>
  <r>
    <x v="14"/>
    <x v="0"/>
    <s v="NCA._.008"/>
    <x v="7"/>
    <n v="42.069690707847151"/>
    <n v="20"/>
    <s v="NCA._.008"/>
    <n v="9.5456087747025492E-3"/>
    <n v="52.718602945818262"/>
    <m/>
    <n v="0.95456087747025486"/>
    <n v="0.01"/>
    <n v="0.95456087747025486"/>
  </r>
  <r>
    <x v="15"/>
    <x v="0"/>
    <s v="NCA._.008"/>
    <x v="7"/>
    <n v="42.069690707847151"/>
    <n v="20"/>
    <s v="NCA._.008"/>
    <n v="6.3385959594627053E-3"/>
    <n v="34.710201822593582"/>
    <m/>
    <n v="0.6338595959462705"/>
    <n v="0.01"/>
    <n v="0.6338595959462705"/>
  </r>
  <r>
    <x v="16"/>
    <x v="0"/>
    <s v="NCA._.008"/>
    <x v="7"/>
    <n v="42.069690707847151"/>
    <n v="20"/>
    <s v="NCA._.008"/>
    <n v="4.0944403000629974E-3"/>
    <n v="22.233533185145514"/>
    <m/>
    <n v="0.40944403000629975"/>
    <n v="0.01"/>
    <n v="0.40944403000629975"/>
  </r>
  <r>
    <x v="17"/>
    <x v="0"/>
    <s v="NCA._.008"/>
    <x v="7"/>
    <n v="42.069690707847151"/>
    <n v="20"/>
    <s v="NCA._.008"/>
    <n v="2.6599668192920016E-3"/>
    <n v="14.55957825761713"/>
    <m/>
    <n v="0.26599668192920017"/>
    <n v="0.01"/>
    <n v="0.26599668192920017"/>
  </r>
  <r>
    <x v="18"/>
    <x v="0"/>
    <s v="NCA._.008"/>
    <x v="7"/>
    <n v="42.069690707847151"/>
    <n v="20"/>
    <s v="NCA._.008"/>
    <n v="1.7382876565857207E-3"/>
    <n v="9.6309357363857728"/>
    <m/>
    <n v="0.17382876565857208"/>
    <n v="0.01"/>
    <n v="0.17382876565857208"/>
  </r>
  <r>
    <x v="19"/>
    <x v="0"/>
    <s v="NCA._.008"/>
    <x v="7"/>
    <n v="42.069690707847151"/>
    <n v="20"/>
    <s v="NCA._.008"/>
    <n v="1.2819150972987587E-3"/>
    <n v="7.352032338396369"/>
    <m/>
    <n v="0.12819150972987586"/>
    <n v="0.01"/>
    <n v="0.12819150972987586"/>
  </r>
  <r>
    <x v="0"/>
    <x v="0"/>
    <s v="NCA._.009"/>
    <x v="8"/>
    <n v="123.19713568106307"/>
    <n v="20"/>
    <s v="NCA._.009"/>
    <n v="2.2786274745783954E-2"/>
    <n v="15.459087245672736"/>
    <m/>
    <n v="2.2786274745783954"/>
    <n v="0.01"/>
    <n v="2.2786274745783954"/>
  </r>
  <r>
    <x v="1"/>
    <x v="0"/>
    <s v="NCA._.009"/>
    <x v="8"/>
    <n v="123.19713568106307"/>
    <n v="20"/>
    <s v="NCA._.009"/>
    <n v="3.0926868680190279E-2"/>
    <n v="20.732116726929696"/>
    <m/>
    <n v="3.0926868680190278"/>
    <n v="0.01"/>
    <n v="3.0926868680190278"/>
  </r>
  <r>
    <x v="2"/>
    <x v="0"/>
    <s v="NCA._.009"/>
    <x v="8"/>
    <n v="123.19713568106307"/>
    <n v="20"/>
    <s v="NCA._.009"/>
    <n v="4.1973536959915313E-2"/>
    <n v="27.903967355629288"/>
    <m/>
    <n v="4.1973536959915307"/>
    <n v="0.01"/>
    <n v="4.1973536959915307"/>
  </r>
  <r>
    <x v="3"/>
    <x v="0"/>
    <s v="NCA._.009"/>
    <x v="8"/>
    <n v="123.19713568106307"/>
    <n v="20"/>
    <s v="NCA._.009"/>
    <n v="5.547130693658011E-2"/>
    <n v="35.474407117264441"/>
    <m/>
    <n v="5.5471306936580111"/>
    <n v="0.01"/>
    <n v="5.5471306936580111"/>
  </r>
  <r>
    <x v="4"/>
    <x v="0"/>
    <s v="NCA._.009"/>
    <x v="8"/>
    <n v="123.19713568106307"/>
    <n v="20"/>
    <s v="NCA._.009"/>
    <n v="7.1301535993443549E-2"/>
    <n v="45.020064233771862"/>
    <m/>
    <n v="7.1301535993443546"/>
    <n v="0.01"/>
    <n v="7.1301535993443546"/>
  </r>
  <r>
    <x v="5"/>
    <x v="0"/>
    <s v="NCA._.009"/>
    <x v="8"/>
    <n v="123.19713568106307"/>
    <n v="20"/>
    <s v="NCA._.009"/>
    <n v="9.4063805642963808E-2"/>
    <n v="57.410725790855103"/>
    <m/>
    <n v="9.4063805642963807"/>
    <n v="0.01"/>
    <n v="9.4063805642963807"/>
  </r>
  <r>
    <x v="6"/>
    <x v="0"/>
    <s v="NCA._.009"/>
    <x v="8"/>
    <n v="123.19713568106307"/>
    <n v="20"/>
    <s v="NCA._.009"/>
    <n v="0.11321280610224593"/>
    <n v="69.575298435487539"/>
    <m/>
    <n v="11.321280610224592"/>
    <n v="0.01"/>
    <n v="11.321280610224592"/>
  </r>
  <r>
    <x v="7"/>
    <x v="0"/>
    <s v="NCA._.009"/>
    <x v="8"/>
    <n v="123.19713568106307"/>
    <n v="20"/>
    <s v="NCA._.009"/>
    <n v="0.12924304546823753"/>
    <n v="79.81381206737727"/>
    <m/>
    <n v="12.924304546823754"/>
    <n v="0.01"/>
    <n v="12.924304546823754"/>
  </r>
  <r>
    <x v="8"/>
    <x v="0"/>
    <s v="NCA._.009"/>
    <x v="8"/>
    <n v="123.19713568106307"/>
    <n v="20"/>
    <s v="NCA._.009"/>
    <n v="0.13939177354489904"/>
    <n v="86.390595711014825"/>
    <m/>
    <n v="13.939177354489903"/>
    <n v="0.01"/>
    <n v="13.939177354489903"/>
  </r>
  <r>
    <x v="9"/>
    <x v="0"/>
    <s v="NCA._.009"/>
    <x v="8"/>
    <n v="123.19713568106307"/>
    <n v="20"/>
    <s v="NCA._.009"/>
    <n v="0.14578057453369167"/>
    <n v="88.093557679503064"/>
    <m/>
    <n v="14.578057453369167"/>
    <n v="0.01"/>
    <n v="14.578057453369167"/>
  </r>
  <r>
    <x v="10"/>
    <x v="0"/>
    <s v="NCA._.009"/>
    <x v="8"/>
    <n v="123.19713568106307"/>
    <n v="20"/>
    <s v="NCA._.009"/>
    <n v="0.14258113225869362"/>
    <n v="86.663856170889872"/>
    <m/>
    <n v="14.258113225869362"/>
    <n v="0.01"/>
    <n v="14.258113225869362"/>
  </r>
  <r>
    <x v="11"/>
    <x v="0"/>
    <s v="NCA._.009"/>
    <x v="8"/>
    <n v="123.19713568106307"/>
    <n v="20"/>
    <s v="NCA._.009"/>
    <n v="0.13512876071426616"/>
    <n v="80.642317319711054"/>
    <m/>
    <n v="13.512876071426616"/>
    <n v="0.01"/>
    <n v="13.512876071426616"/>
  </r>
  <r>
    <x v="12"/>
    <x v="0"/>
    <s v="NCA._.009"/>
    <x v="8"/>
    <n v="123.19713568106307"/>
    <n v="20"/>
    <s v="NCA._.009"/>
    <n v="0.1177446830627507"/>
    <n v="72.565824559537219"/>
    <m/>
    <n v="11.77446830627507"/>
    <n v="0.01"/>
    <n v="11.77446830627507"/>
  </r>
  <r>
    <x v="13"/>
    <x v="0"/>
    <s v="NCA._.009"/>
    <x v="8"/>
    <n v="123.19713568106307"/>
    <n v="20"/>
    <s v="NCA._.009"/>
    <n v="0.10038220184379458"/>
    <n v="62.971839238603756"/>
    <m/>
    <n v="10.038220184379458"/>
    <n v="0.01"/>
    <n v="10.038220184379458"/>
  </r>
  <r>
    <x v="14"/>
    <x v="0"/>
    <s v="NCA._.009"/>
    <x v="8"/>
    <n v="123.19713568106307"/>
    <n v="20"/>
    <s v="NCA._.009"/>
    <n v="8.3665182899436114E-2"/>
    <n v="52.992406558903546"/>
    <m/>
    <n v="8.3665182899436115"/>
    <n v="0.01"/>
    <n v="8.3665182899436115"/>
  </r>
  <r>
    <x v="15"/>
    <x v="0"/>
    <s v="NCA._.009"/>
    <x v="8"/>
    <n v="123.19713568106307"/>
    <n v="20"/>
    <s v="NCA._.009"/>
    <n v="6.7982415210015773E-2"/>
    <n v="42.21747537780503"/>
    <m/>
    <n v="6.798241521001577"/>
    <n v="0.01"/>
    <n v="6.798241521001577"/>
  </r>
  <r>
    <x v="16"/>
    <x v="0"/>
    <s v="NCA._.009"/>
    <x v="8"/>
    <n v="123.19713568106307"/>
    <n v="20"/>
    <s v="NCA._.009"/>
    <n v="5.2324232049346393E-2"/>
    <n v="32.971010270436096"/>
    <m/>
    <n v="5.2324232049346389"/>
    <n v="0.01"/>
    <n v="5.2324232049346389"/>
  </r>
  <r>
    <x v="17"/>
    <x v="0"/>
    <s v="NCA._.009"/>
    <x v="8"/>
    <n v="123.19713568106307"/>
    <n v="20"/>
    <s v="NCA._.009"/>
    <n v="3.6271768389749312E-2"/>
    <n v="23.829324557181799"/>
    <m/>
    <n v="3.6271768389749313"/>
    <n v="0.01"/>
    <n v="3.6271768389749313"/>
  </r>
  <r>
    <x v="18"/>
    <x v="0"/>
    <s v="NCA._.009"/>
    <x v="8"/>
    <n v="123.19713568106307"/>
    <n v="20"/>
    <s v="NCA._.009"/>
    <n v="2.3435896627632451E-2"/>
    <n v="16.353618769576553"/>
    <m/>
    <n v="2.3435896627632449"/>
    <n v="0.01"/>
    <n v="2.3435896627632449"/>
  </r>
  <r>
    <x v="19"/>
    <x v="0"/>
    <s v="NCA._.009"/>
    <x v="8"/>
    <n v="123.19713568106307"/>
    <n v="20"/>
    <s v="NCA._.009"/>
    <n v="1.5424457734744972E-2"/>
    <n v="11.633091902952186"/>
    <m/>
    <n v="1.5424457734744972"/>
    <n v="0.01"/>
    <n v="1.5424457734744972"/>
  </r>
  <r>
    <x v="0"/>
    <x v="0"/>
    <s v="NCA._.010"/>
    <x v="9"/>
    <n v="44.649414878840815"/>
    <n v="20"/>
    <s v="NCA._.010"/>
    <n v="8.8515784522214219E-4"/>
    <n v="4.9643221911697122"/>
    <m/>
    <n v="8.8515784522214216E-2"/>
    <n v="0.01"/>
    <n v="8.8515784522214216E-2"/>
  </r>
  <r>
    <x v="1"/>
    <x v="0"/>
    <s v="NCA._.010"/>
    <x v="9"/>
    <n v="44.649414878840815"/>
    <n v="20"/>
    <s v="NCA._.010"/>
    <n v="1.1145277271894162E-3"/>
    <n v="6.2816053727093495"/>
    <m/>
    <n v="0.11145277271894162"/>
    <n v="0.01"/>
    <n v="0.11145277271894162"/>
  </r>
  <r>
    <x v="2"/>
    <x v="0"/>
    <s v="NCA._.010"/>
    <x v="9"/>
    <n v="44.649414878840815"/>
    <n v="20"/>
    <s v="NCA._.010"/>
    <n v="1.3969348592576592E-3"/>
    <n v="7.9058010932309486"/>
    <m/>
    <n v="0.13969348592576591"/>
    <n v="0.01"/>
    <n v="0.13969348592576591"/>
  </r>
  <r>
    <x v="3"/>
    <x v="0"/>
    <s v="NCA._.010"/>
    <x v="9"/>
    <n v="44.649414878840815"/>
    <n v="20"/>
    <s v="NCA._.010"/>
    <n v="1.6541766858730687E-3"/>
    <n v="9.4445832359483344"/>
    <m/>
    <n v="0.16541766858730686"/>
    <n v="0.01"/>
    <n v="0.16541766858730686"/>
  </r>
  <r>
    <x v="4"/>
    <x v="0"/>
    <s v="NCA._.010"/>
    <x v="9"/>
    <n v="44.649414878840815"/>
    <n v="20"/>
    <s v="NCA._.010"/>
    <n v="1.9386859692519301E-3"/>
    <n v="11.08462482402282"/>
    <m/>
    <n v="0.19386859692519301"/>
    <n v="0.01"/>
    <n v="0.19386859692519301"/>
  </r>
  <r>
    <x v="5"/>
    <x v="0"/>
    <s v="NCA._.010"/>
    <x v="9"/>
    <n v="44.649414878840815"/>
    <n v="20"/>
    <s v="NCA._.010"/>
    <n v="2.2737446995621238E-3"/>
    <n v="13.131973813993309"/>
    <m/>
    <n v="0.22737446995621238"/>
    <n v="0.01"/>
    <n v="0.22737446995621238"/>
  </r>
  <r>
    <x v="6"/>
    <x v="0"/>
    <s v="NCA._.010"/>
    <x v="9"/>
    <n v="44.649414878840815"/>
    <n v="20"/>
    <s v="NCA._.010"/>
    <n v="2.5351393605354206E-3"/>
    <n v="14.799066581122792"/>
    <m/>
    <n v="0.25351393605354205"/>
    <n v="0.01"/>
    <n v="0.25351393605354205"/>
  </r>
  <r>
    <x v="7"/>
    <x v="0"/>
    <s v="NCA._.010"/>
    <x v="9"/>
    <n v="44.649414878840815"/>
    <n v="20"/>
    <s v="NCA._.010"/>
    <n v="2.6163059304305609E-3"/>
    <n v="15.408880211144933"/>
    <m/>
    <n v="0.26163059304305608"/>
    <n v="0.01"/>
    <n v="0.26163059304305608"/>
  </r>
  <r>
    <x v="8"/>
    <x v="0"/>
    <s v="NCA._.010"/>
    <x v="9"/>
    <n v="44.649414878840815"/>
    <n v="20"/>
    <s v="NCA._.010"/>
    <n v="2.4958590159920306E-3"/>
    <n v="14.87616400711695"/>
    <m/>
    <n v="0.24958590159920305"/>
    <n v="0.01"/>
    <n v="0.24958590159920305"/>
  </r>
  <r>
    <x v="9"/>
    <x v="0"/>
    <s v="NCA._.010"/>
    <x v="9"/>
    <n v="44.649414878840815"/>
    <n v="20"/>
    <s v="NCA._.010"/>
    <n v="2.146512401568055E-3"/>
    <n v="12.924639356602119"/>
    <m/>
    <n v="0.21465124015680551"/>
    <n v="0.01"/>
    <n v="0.21465124015680551"/>
  </r>
  <r>
    <x v="10"/>
    <x v="0"/>
    <s v="NCA._.010"/>
    <x v="9"/>
    <n v="44.649414878840815"/>
    <n v="20"/>
    <s v="NCA._.010"/>
    <n v="1.6092679410642757E-3"/>
    <n v="9.8259217055999919"/>
    <m/>
    <n v="0.16092679410642757"/>
    <n v="0.01"/>
    <n v="0.16092679410642757"/>
  </r>
  <r>
    <x v="11"/>
    <x v="0"/>
    <s v="NCA._.010"/>
    <x v="9"/>
    <n v="44.649414878840815"/>
    <n v="20"/>
    <s v="NCA._.010"/>
    <n v="1.0795720455154974E-3"/>
    <n v="6.8377108837178175"/>
    <m/>
    <n v="0.10795720455154974"/>
    <n v="0.01"/>
    <n v="0.10795720455154974"/>
  </r>
  <r>
    <x v="12"/>
    <x v="0"/>
    <s v="NCA._.010"/>
    <x v="9"/>
    <n v="44.649414878840815"/>
    <n v="20"/>
    <s v="NCA._.010"/>
    <n v="6.8019308302432412E-4"/>
    <n v="4.4711697934553012"/>
    <m/>
    <n v="6.8019308302432413E-2"/>
    <n v="0.01"/>
    <n v="6.8019308302432413E-2"/>
  </r>
  <r>
    <x v="13"/>
    <x v="0"/>
    <s v="NCA._.010"/>
    <x v="9"/>
    <n v="44.649414878840815"/>
    <n v="20"/>
    <s v="NCA._.010"/>
    <n v="4.5326293960082375E-4"/>
    <n v="2.7187373634211265"/>
    <m/>
    <n v="4.5326293960082371E-2"/>
    <n v="0.01"/>
    <n v="4.5326293960082371E-2"/>
  </r>
  <r>
    <x v="14"/>
    <x v="0"/>
    <s v="NCA._.010"/>
    <x v="9"/>
    <n v="44.649414878840815"/>
    <n v="20"/>
    <s v="NCA._.010"/>
    <n v="3.3041771247079103E-4"/>
    <n v="1.7386934197600621"/>
    <m/>
    <n v="3.3041771247079105E-2"/>
    <n v="0.01"/>
    <n v="3.3041771247079105E-2"/>
  </r>
  <r>
    <x v="15"/>
    <x v="0"/>
    <s v="NCA._.010"/>
    <x v="9"/>
    <n v="44.649414878840815"/>
    <n v="20"/>
    <s v="NCA._.010"/>
    <n v="2.5675570201774548E-4"/>
    <n v="1.212266381450692"/>
    <m/>
    <n v="2.5675570201774547E-2"/>
    <n v="0.01"/>
    <n v="2.5675570201774547E-2"/>
  </r>
  <r>
    <x v="16"/>
    <x v="0"/>
    <s v="NCA._.010"/>
    <x v="9"/>
    <n v="44.649414878840815"/>
    <n v="20"/>
    <s v="NCA._.010"/>
    <n v="2.3479899836136421E-4"/>
    <n v="1.0169422105987616"/>
    <m/>
    <n v="2.3479899836136419E-2"/>
    <n v="0.01"/>
    <n v="2.3479899836136419E-2"/>
  </r>
  <r>
    <x v="17"/>
    <x v="0"/>
    <s v="NCA._.010"/>
    <x v="9"/>
    <n v="44.649414878840815"/>
    <n v="20"/>
    <s v="NCA._.010"/>
    <n v="2.2198670240177062E-4"/>
    <n v="0.92244961673837611"/>
    <m/>
    <n v="2.2198670240177062E-2"/>
    <n v="0.01"/>
    <n v="2.2198670240177062E-2"/>
  </r>
  <r>
    <x v="18"/>
    <x v="0"/>
    <s v="NCA._.010"/>
    <x v="9"/>
    <n v="44.649414878840815"/>
    <n v="20"/>
    <s v="NCA._.010"/>
    <n v="2.1472825221848042E-4"/>
    <n v="0.8793072873239578"/>
    <m/>
    <n v="2.1472825221848041E-2"/>
    <n v="0.01"/>
    <n v="2.1472825221848041E-2"/>
  </r>
  <r>
    <x v="19"/>
    <x v="0"/>
    <s v="NCA._.010"/>
    <x v="9"/>
    <n v="44.649414878840815"/>
    <n v="20"/>
    <s v="NCA._.010"/>
    <n v="1.8414775195610693E-4"/>
    <n v="0.76122844260873224"/>
    <m/>
    <n v="1.8414775195610692E-2"/>
    <n v="0.01"/>
    <n v="1.8414775195610692E-2"/>
  </r>
  <r>
    <x v="0"/>
    <x v="0"/>
    <s v="NCA._.011"/>
    <x v="10"/>
    <n v="87.911126866358671"/>
    <n v="20"/>
    <s v="NCA._.011"/>
    <n v="8.6671057952952407E-2"/>
    <n v="143.13931883081906"/>
    <m/>
    <n v="8.6671057952952406"/>
    <n v="0.01"/>
    <n v="8.6671057952952406"/>
  </r>
  <r>
    <x v="1"/>
    <x v="0"/>
    <s v="NCA._.011"/>
    <x v="10"/>
    <n v="87.911126866358671"/>
    <n v="20"/>
    <s v="NCA._.011"/>
    <n v="9.5970908864326451E-2"/>
    <n v="160.89645157496506"/>
    <m/>
    <n v="9.5970908864326443"/>
    <n v="0.01"/>
    <n v="9.5970908864326443"/>
  </r>
  <r>
    <x v="2"/>
    <x v="0"/>
    <s v="NCA._.011"/>
    <x v="10"/>
    <n v="87.911126866358671"/>
    <n v="20"/>
    <s v="NCA._.011"/>
    <n v="0.10862136048490112"/>
    <n v="182.8017062538741"/>
    <m/>
    <n v="10.862136048490111"/>
    <n v="0.01"/>
    <n v="10.862136048490111"/>
  </r>
  <r>
    <x v="3"/>
    <x v="0"/>
    <s v="NCA._.011"/>
    <x v="10"/>
    <n v="87.911126866358671"/>
    <n v="20"/>
    <s v="NCA._.011"/>
    <n v="0.12285532287462272"/>
    <n v="202.42508229696796"/>
    <m/>
    <n v="12.285532287462273"/>
    <n v="0.01"/>
    <n v="12.285532287462273"/>
  </r>
  <r>
    <x v="4"/>
    <x v="0"/>
    <s v="NCA._.011"/>
    <x v="10"/>
    <n v="87.911126866358671"/>
    <n v="20"/>
    <s v="NCA._.011"/>
    <n v="0.13847232346484747"/>
    <n v="222.54040525770941"/>
    <m/>
    <n v="13.847232346484747"/>
    <n v="0.01"/>
    <n v="13.847232346484747"/>
  </r>
  <r>
    <x v="5"/>
    <x v="0"/>
    <s v="NCA._.011"/>
    <x v="10"/>
    <n v="87.911126866358671"/>
    <n v="20"/>
    <s v="NCA._.011"/>
    <n v="0.15636906534711525"/>
    <n v="245.42623237639751"/>
    <m/>
    <n v="15.636906534711525"/>
    <n v="0.01"/>
    <n v="15.636906534711525"/>
  </r>
  <r>
    <x v="6"/>
    <x v="0"/>
    <s v="NCA._.011"/>
    <x v="10"/>
    <n v="87.911126866358671"/>
    <n v="20"/>
    <s v="NCA._.011"/>
    <n v="0.16644315628528075"/>
    <n v="256.09333439547834"/>
    <m/>
    <n v="16.644315628528076"/>
    <n v="0.01"/>
    <n v="16.644315628528076"/>
  </r>
  <r>
    <x v="7"/>
    <x v="0"/>
    <s v="NCA._.011"/>
    <x v="10"/>
    <n v="87.911126866358671"/>
    <n v="20"/>
    <s v="NCA._.011"/>
    <n v="0.17228011135335014"/>
    <n v="255.68605254013929"/>
    <m/>
    <n v="17.228011135335013"/>
    <n v="0.01"/>
    <n v="17.228011135335013"/>
  </r>
  <r>
    <x v="8"/>
    <x v="0"/>
    <s v="NCA._.011"/>
    <x v="10"/>
    <n v="87.911126866358671"/>
    <n v="20"/>
    <s v="NCA._.011"/>
    <n v="0.17222515448305933"/>
    <n v="242.27142925847227"/>
    <m/>
    <n v="17.222515448305934"/>
    <n v="0.01"/>
    <n v="17.222515448305934"/>
  </r>
  <r>
    <x v="9"/>
    <x v="0"/>
    <s v="NCA._.011"/>
    <x v="10"/>
    <n v="87.911126866358671"/>
    <n v="20"/>
    <s v="NCA._.011"/>
    <n v="0.16652027249534276"/>
    <n v="215.5772769058448"/>
    <m/>
    <n v="16.652027249534274"/>
    <n v="0.01"/>
    <n v="16.652027249534274"/>
  </r>
  <r>
    <x v="10"/>
    <x v="0"/>
    <s v="NCA._.011"/>
    <x v="10"/>
    <n v="87.911126866358671"/>
    <n v="20"/>
    <s v="NCA._.011"/>
    <n v="0.15385942329500277"/>
    <n v="180.17633040269854"/>
    <m/>
    <n v="15.385942329500276"/>
    <n v="0.01"/>
    <n v="15.385942329500276"/>
  </r>
  <r>
    <x v="11"/>
    <x v="0"/>
    <s v="NCA._.011"/>
    <x v="10"/>
    <n v="87.911126866358671"/>
    <n v="20"/>
    <s v="NCA._.011"/>
    <n v="0.13943312923960821"/>
    <n v="140.38143295898595"/>
    <m/>
    <n v="13.943312923960821"/>
    <n v="0.01"/>
    <n v="13.943312923960821"/>
  </r>
  <r>
    <x v="12"/>
    <x v="0"/>
    <s v="NCA._.011"/>
    <x v="10"/>
    <n v="87.911126866358671"/>
    <n v="20"/>
    <s v="NCA._.011"/>
    <n v="0.12141695072830484"/>
    <n v="107.01959217768641"/>
    <m/>
    <n v="12.141695072830483"/>
    <n v="0.01"/>
    <n v="12.141695072830483"/>
  </r>
  <r>
    <x v="13"/>
    <x v="0"/>
    <s v="NCA._.011"/>
    <x v="10"/>
    <n v="87.911126866358671"/>
    <n v="20"/>
    <s v="NCA._.011"/>
    <n v="0.10546045233646358"/>
    <n v="81.490684522467077"/>
    <m/>
    <n v="10.546045233646357"/>
    <n v="0.01"/>
    <n v="10.546045233646357"/>
  </r>
  <r>
    <x v="14"/>
    <x v="0"/>
    <s v="NCA._.011"/>
    <x v="10"/>
    <n v="87.911126866358671"/>
    <n v="20"/>
    <s v="NCA._.011"/>
    <n v="9.2597804122870289E-2"/>
    <n v="65.024160671273236"/>
    <m/>
    <n v="9.2597804122870286"/>
    <n v="0.01"/>
    <n v="9.2597804122870286"/>
  </r>
  <r>
    <x v="15"/>
    <x v="0"/>
    <s v="NCA._.011"/>
    <x v="10"/>
    <n v="87.911126866358671"/>
    <n v="20"/>
    <s v="NCA._.011"/>
    <n v="8.2439590021917405E-2"/>
    <n v="52.428036298070339"/>
    <m/>
    <n v="8.2439590021917404"/>
    <n v="0.01"/>
    <n v="8.2439590021917404"/>
  </r>
  <r>
    <x v="16"/>
    <x v="0"/>
    <s v="NCA._.011"/>
    <x v="10"/>
    <n v="87.911126866358671"/>
    <n v="20"/>
    <s v="NCA._.011"/>
    <n v="7.0124275632016231E-2"/>
    <n v="42.315869524809344"/>
    <m/>
    <n v="7.0124275632016229"/>
    <n v="0.01"/>
    <n v="7.0124275632016229"/>
  </r>
  <r>
    <x v="17"/>
    <x v="0"/>
    <s v="NCA._.011"/>
    <x v="10"/>
    <n v="87.911126866358671"/>
    <n v="20"/>
    <s v="NCA._.011"/>
    <n v="6.0264445036997613E-2"/>
    <n v="36.590307023456525"/>
    <m/>
    <n v="6.0264445036997616"/>
    <n v="0.01"/>
    <n v="6.0264445036997616"/>
  </r>
  <r>
    <x v="18"/>
    <x v="0"/>
    <s v="NCA._.011"/>
    <x v="10"/>
    <n v="87.911126866358671"/>
    <n v="20"/>
    <s v="NCA._.011"/>
    <n v="5.2226761804445875E-2"/>
    <n v="32.198911341587348"/>
    <m/>
    <n v="5.2226761804445871"/>
    <n v="0.01"/>
    <n v="5.2226761804445871"/>
  </r>
  <r>
    <x v="19"/>
    <x v="0"/>
    <s v="NCA._.011"/>
    <x v="10"/>
    <n v="87.911126866358671"/>
    <n v="20"/>
    <s v="NCA._.011"/>
    <n v="4.6745201250470055E-2"/>
    <n v="29.285119503444513"/>
    <m/>
    <n v="4.674520125047005"/>
    <n v="0.01"/>
    <n v="4.674520125047005"/>
  </r>
  <r>
    <x v="0"/>
    <x v="0"/>
    <s v="NCA._.012"/>
    <x v="11"/>
    <n v="49.670381062511716"/>
    <n v="20"/>
    <s v="NCA._.012"/>
    <n v="2.403379683899223E-3"/>
    <n v="15.300258722038906"/>
    <m/>
    <n v="0.2403379683899223"/>
    <n v="0.01"/>
    <n v="0.2403379683899223"/>
  </r>
  <r>
    <x v="1"/>
    <x v="0"/>
    <s v="NCA._.012"/>
    <x v="11"/>
    <n v="49.670381062511716"/>
    <n v="20"/>
    <s v="NCA._.012"/>
    <n v="2.6479102344164843E-3"/>
    <n v="16.800531866760096"/>
    <m/>
    <n v="0.26479102344164845"/>
    <n v="0.01"/>
    <n v="0.26479102344164845"/>
  </r>
  <r>
    <x v="2"/>
    <x v="0"/>
    <s v="NCA._.012"/>
    <x v="11"/>
    <n v="49.670381062511716"/>
    <n v="20"/>
    <s v="NCA._.012"/>
    <n v="2.917143969330576E-3"/>
    <n v="18.363767967101658"/>
    <m/>
    <n v="0.29171439693305756"/>
    <n v="0.01"/>
    <n v="0.29171439693305756"/>
  </r>
  <r>
    <x v="3"/>
    <x v="0"/>
    <s v="NCA._.012"/>
    <x v="11"/>
    <n v="49.670381062511716"/>
    <n v="20"/>
    <s v="NCA._.012"/>
    <n v="3.1444585741440688E-3"/>
    <n v="19.697019841741209"/>
    <m/>
    <n v="0.31444585741440689"/>
    <n v="0.01"/>
    <n v="0.31444585741440689"/>
  </r>
  <r>
    <x v="4"/>
    <x v="0"/>
    <s v="NCA._.012"/>
    <x v="11"/>
    <n v="49.670381062511716"/>
    <n v="20"/>
    <s v="NCA._.012"/>
    <n v="3.3789849399114896E-3"/>
    <n v="20.892833140119336"/>
    <m/>
    <n v="0.33789849399114896"/>
    <n v="0.01"/>
    <n v="0.33789849399114896"/>
  </r>
  <r>
    <x v="5"/>
    <x v="0"/>
    <s v="NCA._.012"/>
    <x v="11"/>
    <n v="49.670381062511716"/>
    <n v="20"/>
    <s v="NCA._.012"/>
    <n v="3.5994929657002482E-3"/>
    <n v="21.945605103069106"/>
    <m/>
    <n v="0.35994929657002483"/>
    <n v="0.01"/>
    <n v="0.35994929657002483"/>
  </r>
  <r>
    <x v="6"/>
    <x v="0"/>
    <s v="NCA._.012"/>
    <x v="11"/>
    <n v="49.670381062511716"/>
    <n v="20"/>
    <s v="NCA._.012"/>
    <n v="3.7081474027284489E-3"/>
    <n v="22.078533608852709"/>
    <m/>
    <n v="0.37081474027284489"/>
    <n v="0.01"/>
    <n v="0.37081474027284489"/>
  </r>
  <r>
    <x v="7"/>
    <x v="0"/>
    <s v="NCA._.012"/>
    <x v="11"/>
    <n v="49.670381062511716"/>
    <n v="20"/>
    <s v="NCA._.012"/>
    <n v="3.6089366505496195E-3"/>
    <n v="21.101313320787039"/>
    <m/>
    <n v="0.36089366505496195"/>
    <n v="0.01"/>
    <n v="0.36089366505496195"/>
  </r>
  <r>
    <x v="8"/>
    <x v="0"/>
    <s v="NCA._.012"/>
    <x v="11"/>
    <n v="49.670381062511716"/>
    <n v="20"/>
    <s v="NCA._.012"/>
    <n v="3.3590247986634318E-3"/>
    <n v="19.280479996805113"/>
    <m/>
    <n v="0.3359024798663432"/>
    <n v="0.01"/>
    <n v="0.3359024798663432"/>
  </r>
  <r>
    <x v="9"/>
    <x v="0"/>
    <s v="NCA._.012"/>
    <x v="11"/>
    <n v="49.670381062511716"/>
    <n v="20"/>
    <s v="NCA._.012"/>
    <n v="3.0349138818114179E-3"/>
    <n v="17.230260705020342"/>
    <m/>
    <n v="0.3034913881811418"/>
    <n v="0.01"/>
    <n v="0.3034913881811418"/>
  </r>
  <r>
    <x v="10"/>
    <x v="0"/>
    <s v="NCA._.012"/>
    <x v="11"/>
    <n v="49.670381062511716"/>
    <n v="20"/>
    <s v="NCA._.012"/>
    <n v="2.5216840647314079E-3"/>
    <n v="14.282887859787115"/>
    <m/>
    <n v="0.25216840647314076"/>
    <n v="0.01"/>
    <n v="0.25216840647314076"/>
  </r>
  <r>
    <x v="11"/>
    <x v="0"/>
    <s v="NCA._.012"/>
    <x v="11"/>
    <n v="49.670381062511716"/>
    <n v="20"/>
    <s v="NCA._.012"/>
    <n v="1.9068492195152037E-3"/>
    <n v="10.851713629948927"/>
    <m/>
    <n v="0.19068492195152037"/>
    <n v="0.01"/>
    <n v="0.19068492195152037"/>
  </r>
  <r>
    <x v="12"/>
    <x v="0"/>
    <s v="NCA._.012"/>
    <x v="11"/>
    <n v="49.670381062511716"/>
    <n v="20"/>
    <s v="NCA._.012"/>
    <n v="1.4252406106717819E-3"/>
    <n v="8.1280291798914632"/>
    <m/>
    <n v="0.14252406106717819"/>
    <n v="0.01"/>
    <n v="0.14252406106717819"/>
  </r>
  <r>
    <x v="13"/>
    <x v="0"/>
    <s v="NCA._.012"/>
    <x v="11"/>
    <n v="49.670381062511716"/>
    <n v="20"/>
    <s v="NCA._.012"/>
    <n v="1.0367226415487615E-3"/>
    <n v="5.9803551248846238"/>
    <m/>
    <n v="0.10367226415487615"/>
    <n v="0.01"/>
    <n v="0.10367226415487615"/>
  </r>
  <r>
    <x v="14"/>
    <x v="0"/>
    <s v="NCA._.012"/>
    <x v="11"/>
    <n v="49.670381062511716"/>
    <n v="20"/>
    <s v="NCA._.012"/>
    <n v="8.1129630538832116E-4"/>
    <n v="4.7105125716335525"/>
    <m/>
    <n v="8.1129630538832112E-2"/>
    <n v="0.01"/>
    <n v="8.1129630538832112E-2"/>
  </r>
  <r>
    <x v="15"/>
    <x v="0"/>
    <s v="NCA._.012"/>
    <x v="11"/>
    <n v="49.670381062511716"/>
    <n v="20"/>
    <s v="NCA._.012"/>
    <n v="6.852694339582057E-4"/>
    <n v="3.9929473540859139"/>
    <m/>
    <n v="6.8526943395820564E-2"/>
    <n v="0.01"/>
    <n v="6.8526943395820564E-2"/>
  </r>
  <r>
    <x v="16"/>
    <x v="0"/>
    <s v="NCA._.012"/>
    <x v="11"/>
    <n v="49.670381062511716"/>
    <n v="20"/>
    <s v="NCA._.012"/>
    <n v="5.9276350816563127E-4"/>
    <n v="3.3172857946944951"/>
    <m/>
    <n v="5.9276350816563128E-2"/>
    <n v="0.01"/>
    <n v="5.9276350816563128E-2"/>
  </r>
  <r>
    <x v="17"/>
    <x v="0"/>
    <s v="NCA._.012"/>
    <x v="11"/>
    <n v="49.670381062511716"/>
    <n v="20"/>
    <s v="NCA._.012"/>
    <n v="6.2227013389100111E-4"/>
    <n v="3.569501066616287"/>
    <m/>
    <n v="6.2227013389100111E-2"/>
    <n v="0.01"/>
    <n v="6.2227013389100111E-2"/>
  </r>
  <r>
    <x v="18"/>
    <x v="0"/>
    <s v="NCA._.012"/>
    <x v="11"/>
    <n v="49.670381062511716"/>
    <n v="20"/>
    <s v="NCA._.012"/>
    <n v="6.5079350388554276E-4"/>
    <n v="3.7999828435160992"/>
    <m/>
    <n v="6.507935038855428E-2"/>
    <n v="0.01"/>
    <n v="6.507935038855428E-2"/>
  </r>
  <r>
    <x v="19"/>
    <x v="0"/>
    <s v="NCA._.012"/>
    <x v="11"/>
    <n v="49.670381062511716"/>
    <n v="20"/>
    <s v="NCA._.012"/>
    <n v="6.6075385468255491E-4"/>
    <n v="3.9225389358708274"/>
    <m/>
    <n v="6.607538546825549E-2"/>
    <n v="0.01"/>
    <n v="6.607538546825549E-2"/>
  </r>
  <r>
    <x v="0"/>
    <x v="0"/>
    <s v="NCA._.013"/>
    <x v="12"/>
    <n v="149.06005159123222"/>
    <n v="20"/>
    <s v="NCA._.013"/>
    <n v="0.46756066174827265"/>
    <n v="373.6912242922665"/>
    <m/>
    <n v="46.756066174827268"/>
    <n v="0.01"/>
    <n v="46.756066174827268"/>
  </r>
  <r>
    <x v="1"/>
    <x v="0"/>
    <s v="NCA._.013"/>
    <x v="12"/>
    <n v="149.06005159123222"/>
    <n v="20"/>
    <s v="NCA._.013"/>
    <n v="0.55963276763374203"/>
    <n v="448.66339387857363"/>
    <m/>
    <n v="55.963276763374203"/>
    <n v="0.01"/>
    <n v="55.963276763374203"/>
  </r>
  <r>
    <x v="2"/>
    <x v="0"/>
    <s v="NCA._.013"/>
    <x v="12"/>
    <n v="149.06005159123222"/>
    <n v="20"/>
    <s v="NCA._.013"/>
    <n v="0.66908277597514831"/>
    <n v="537.35536331389449"/>
    <m/>
    <n v="66.908277597514825"/>
    <n v="0.01"/>
    <n v="66.908277597514825"/>
  </r>
  <r>
    <x v="3"/>
    <x v="0"/>
    <s v="NCA._.013"/>
    <x v="12"/>
    <n v="149.06005159123222"/>
    <n v="20"/>
    <s v="NCA._.013"/>
    <n v="0.77190600466902226"/>
    <n v="611.38498119211295"/>
    <m/>
    <n v="77.190600466902225"/>
    <n v="0.01"/>
    <n v="77.190600466902225"/>
  </r>
  <r>
    <x v="4"/>
    <x v="0"/>
    <s v="NCA._.013"/>
    <x v="12"/>
    <n v="149.06005159123222"/>
    <n v="20"/>
    <s v="NCA._.013"/>
    <n v="0.86624882441466622"/>
    <n v="683.62861397498966"/>
    <m/>
    <n v="86.624882441466625"/>
    <n v="0.01"/>
    <n v="86.624882441466625"/>
  </r>
  <r>
    <x v="5"/>
    <x v="0"/>
    <s v="NCA._.013"/>
    <x v="12"/>
    <n v="149.06005159123222"/>
    <n v="20"/>
    <s v="NCA._.013"/>
    <n v="1.0158220498214094"/>
    <n v="782.29825472849984"/>
    <m/>
    <n v="101.58220498214094"/>
    <n v="0.01"/>
    <n v="101.58220498214094"/>
  </r>
  <r>
    <x v="6"/>
    <x v="0"/>
    <s v="NCA._.013"/>
    <x v="12"/>
    <n v="149.06005159123222"/>
    <n v="20"/>
    <s v="NCA._.013"/>
    <n v="1.0839026909851051"/>
    <n v="840.62068390033244"/>
    <m/>
    <n v="108.3902690985105"/>
    <n v="0.01"/>
    <n v="108.3902690985105"/>
  </r>
  <r>
    <x v="7"/>
    <x v="0"/>
    <s v="NCA._.013"/>
    <x v="12"/>
    <n v="149.06005159123222"/>
    <n v="20"/>
    <s v="NCA._.013"/>
    <n v="1.080472822738539"/>
    <n v="842.53589535680078"/>
    <m/>
    <n v="108.0472822738539"/>
    <n v="0.01"/>
    <n v="108.0472822738539"/>
  </r>
  <r>
    <x v="8"/>
    <x v="0"/>
    <s v="NCA._.013"/>
    <x v="12"/>
    <n v="149.06005159123222"/>
    <n v="20"/>
    <s v="NCA._.013"/>
    <n v="0.99340979519691885"/>
    <n v="780.73161068832042"/>
    <m/>
    <n v="99.340979519691885"/>
    <n v="0.01"/>
    <n v="99.340979519691885"/>
  </r>
  <r>
    <x v="9"/>
    <x v="0"/>
    <s v="NCA._.013"/>
    <x v="12"/>
    <n v="149.06005159123222"/>
    <n v="20"/>
    <s v="NCA._.013"/>
    <n v="0.85203393226132818"/>
    <n v="661.56624609265464"/>
    <m/>
    <n v="85.203393226132818"/>
    <n v="0.01"/>
    <n v="85.203393226132818"/>
  </r>
  <r>
    <x v="10"/>
    <x v="0"/>
    <s v="NCA._.013"/>
    <x v="12"/>
    <n v="149.06005159123222"/>
    <n v="20"/>
    <s v="NCA._.013"/>
    <n v="0.65527568145889392"/>
    <n v="508.9712036633793"/>
    <m/>
    <n v="65.52756814588939"/>
    <n v="0.01"/>
    <n v="65.52756814588939"/>
  </r>
  <r>
    <x v="11"/>
    <x v="0"/>
    <s v="NCA._.013"/>
    <x v="12"/>
    <n v="149.06005159123222"/>
    <n v="20"/>
    <s v="NCA._.013"/>
    <n v="0.4472299286674456"/>
    <n v="340.33945194279937"/>
    <m/>
    <n v="44.722992866744562"/>
    <n v="0.01"/>
    <n v="44.722992866744562"/>
  </r>
  <r>
    <x v="12"/>
    <x v="0"/>
    <s v="NCA._.013"/>
    <x v="12"/>
    <n v="149.06005159123222"/>
    <n v="20"/>
    <s v="NCA._.013"/>
    <n v="0.26578154007812066"/>
    <n v="205.76521997265669"/>
    <m/>
    <n v="26.578154007812067"/>
    <n v="0.01"/>
    <n v="26.578154007812067"/>
  </r>
  <r>
    <x v="13"/>
    <x v="0"/>
    <s v="NCA._.013"/>
    <x v="12"/>
    <n v="149.06005159123222"/>
    <n v="20"/>
    <s v="NCA._.013"/>
    <n v="0.14312111738687935"/>
    <n v="111.33296427892755"/>
    <m/>
    <n v="14.312111738687936"/>
    <n v="0.01"/>
    <n v="14.312111738687936"/>
  </r>
  <r>
    <x v="14"/>
    <x v="0"/>
    <s v="NCA._.013"/>
    <x v="12"/>
    <n v="149.06005159123222"/>
    <n v="20"/>
    <s v="NCA._.013"/>
    <n v="7.9408661358662855E-2"/>
    <n v="61.57016391402253"/>
    <m/>
    <n v="7.9408661358662851"/>
    <n v="0.01"/>
    <n v="7.9408661358662851"/>
  </r>
  <r>
    <x v="15"/>
    <x v="0"/>
    <s v="NCA._.013"/>
    <x v="12"/>
    <n v="149.06005159123222"/>
    <n v="20"/>
    <s v="NCA._.013"/>
    <n v="5.0953044052928956E-2"/>
    <n v="37.774420054207205"/>
    <m/>
    <n v="5.0953044052928957"/>
    <n v="0.01"/>
    <n v="5.0953044052928957"/>
  </r>
  <r>
    <x v="16"/>
    <x v="0"/>
    <s v="NCA._.013"/>
    <x v="12"/>
    <n v="149.06005159123222"/>
    <n v="20"/>
    <s v="NCA._.013"/>
    <n v="3.8312113427726391E-2"/>
    <n v="28.135249465058859"/>
    <m/>
    <n v="3.8312113427726389"/>
    <n v="0.01"/>
    <n v="3.8312113427726389"/>
  </r>
  <r>
    <x v="17"/>
    <x v="0"/>
    <s v="NCA._.013"/>
    <x v="12"/>
    <n v="149.06005159123222"/>
    <n v="20"/>
    <s v="NCA._.013"/>
    <n v="3.3210216776734088E-2"/>
    <n v="24.527000254734631"/>
    <m/>
    <n v="3.3210216776734085"/>
    <n v="0.01"/>
    <n v="3.3210216776734085"/>
  </r>
  <r>
    <x v="18"/>
    <x v="0"/>
    <s v="NCA._.013"/>
    <x v="12"/>
    <n v="149.06005159123222"/>
    <n v="20"/>
    <s v="NCA._.013"/>
    <n v="3.1479620471327553E-2"/>
    <n v="23.450806532375271"/>
    <m/>
    <n v="3.1479620471327552"/>
    <n v="0.01"/>
    <n v="3.1479620471327552"/>
  </r>
  <r>
    <x v="19"/>
    <x v="0"/>
    <s v="NCA._.013"/>
    <x v="12"/>
    <n v="149.06005159123222"/>
    <n v="20"/>
    <s v="NCA._.013"/>
    <n v="3.0769024583312786E-2"/>
    <n v="23.143689969749669"/>
    <m/>
    <n v="3.0769024583312787"/>
    <n v="0.01"/>
    <n v="3.0769024583312787"/>
  </r>
  <r>
    <x v="0"/>
    <x v="0"/>
    <s v="NCA._.014"/>
    <x v="13"/>
    <n v="57.814090616487285"/>
    <n v="20"/>
    <s v="NCA._.014"/>
    <n v="8.5400983631467881E-3"/>
    <n v="49.601876273241373"/>
    <m/>
    <n v="0.85400983631467875"/>
    <n v="0.01"/>
    <n v="0.85400983631467875"/>
  </r>
  <r>
    <x v="1"/>
    <x v="0"/>
    <s v="NCA._.014"/>
    <x v="13"/>
    <n v="57.814090616487285"/>
    <n v="20"/>
    <s v="NCA._.014"/>
    <n v="1.0090385266864935E-2"/>
    <n v="58.990393476949002"/>
    <m/>
    <n v="1.0090385266864934"/>
    <n v="0.01"/>
    <n v="1.0090385266864934"/>
  </r>
  <r>
    <x v="2"/>
    <x v="0"/>
    <s v="NCA._.014"/>
    <x v="13"/>
    <n v="57.814090616487285"/>
    <n v="20"/>
    <s v="NCA._.014"/>
    <n v="1.3429319655443387E-2"/>
    <n v="79.321494971708603"/>
    <m/>
    <n v="1.3429319655443388"/>
    <n v="0.01"/>
    <n v="1.3429319655443388"/>
  </r>
  <r>
    <x v="3"/>
    <x v="0"/>
    <s v="NCA._.014"/>
    <x v="13"/>
    <n v="57.814090616487285"/>
    <n v="20"/>
    <s v="NCA._.014"/>
    <n v="1.7906989735300378E-2"/>
    <n v="107.49972430819784"/>
    <m/>
    <n v="1.7906989735300378"/>
    <n v="0.01"/>
    <n v="1.7906989735300378"/>
  </r>
  <r>
    <x v="4"/>
    <x v="0"/>
    <s v="NCA._.014"/>
    <x v="13"/>
    <n v="57.814090616487285"/>
    <n v="20"/>
    <s v="NCA._.014"/>
    <n v="2.3626370355976544E-2"/>
    <n v="142.8723574114303"/>
    <m/>
    <n v="2.3626370355976545"/>
    <n v="0.01"/>
    <n v="2.3626370355976545"/>
  </r>
  <r>
    <x v="5"/>
    <x v="0"/>
    <s v="NCA._.014"/>
    <x v="13"/>
    <n v="57.814090616487285"/>
    <n v="20"/>
    <s v="NCA._.014"/>
    <n v="2.991152043337671E-2"/>
    <n v="181.92448922809356"/>
    <m/>
    <n v="2.9911520433376708"/>
    <n v="0.01"/>
    <n v="2.9911520433376708"/>
  </r>
  <r>
    <x v="6"/>
    <x v="0"/>
    <s v="NCA._.014"/>
    <x v="13"/>
    <n v="57.814090616487285"/>
    <n v="20"/>
    <s v="NCA._.014"/>
    <n v="3.5521401864510638E-2"/>
    <n v="217.34503724743851"/>
    <m/>
    <n v="3.5521401864510636"/>
    <n v="0.01"/>
    <n v="3.5521401864510636"/>
  </r>
  <r>
    <x v="7"/>
    <x v="0"/>
    <s v="NCA._.014"/>
    <x v="13"/>
    <n v="57.814090616487285"/>
    <n v="20"/>
    <s v="NCA._.014"/>
    <n v="3.9295789479361243E-2"/>
    <n v="242.43149694716377"/>
    <m/>
    <n v="3.9295789479361241"/>
    <n v="0.01"/>
    <n v="3.9295789479361241"/>
  </r>
  <r>
    <x v="8"/>
    <x v="0"/>
    <s v="NCA._.014"/>
    <x v="13"/>
    <n v="57.814090616487285"/>
    <n v="20"/>
    <s v="NCA._.014"/>
    <n v="4.0726496149591833E-2"/>
    <n v="252.1610136254188"/>
    <m/>
    <n v="4.0726496149591833"/>
    <n v="0.01"/>
    <n v="4.0726496149591833"/>
  </r>
  <r>
    <x v="9"/>
    <x v="0"/>
    <s v="NCA._.014"/>
    <x v="13"/>
    <n v="57.814090616487285"/>
    <n v="20"/>
    <s v="NCA._.014"/>
    <n v="3.9188514696325359E-2"/>
    <n v="244.74461851544189"/>
    <m/>
    <n v="3.9188514696325361"/>
    <n v="0.01"/>
    <n v="3.9188514696325361"/>
  </r>
  <r>
    <x v="10"/>
    <x v="0"/>
    <s v="NCA._.014"/>
    <x v="13"/>
    <n v="57.814090616487285"/>
    <n v="20"/>
    <s v="NCA._.014"/>
    <n v="3.5063294922270866E-2"/>
    <n v="220.97913421669625"/>
    <m/>
    <n v="3.5063294922270867"/>
    <n v="0.01"/>
    <n v="3.5063294922270867"/>
  </r>
  <r>
    <x v="11"/>
    <x v="0"/>
    <s v="NCA._.014"/>
    <x v="13"/>
    <n v="57.814090616487285"/>
    <n v="20"/>
    <s v="NCA._.014"/>
    <n v="2.9498866795495238E-2"/>
    <n v="188.5034253276898"/>
    <m/>
    <n v="2.9498866795495235"/>
    <n v="0.01"/>
    <n v="2.9498866795495235"/>
  </r>
  <r>
    <x v="12"/>
    <x v="0"/>
    <s v="NCA._.014"/>
    <x v="13"/>
    <n v="57.814090616487285"/>
    <n v="20"/>
    <s v="NCA._.014"/>
    <n v="2.3596887035561221E-2"/>
    <n v="152.25609243983766"/>
    <m/>
    <n v="2.359688703556122"/>
    <n v="0.01"/>
    <n v="2.359688703556122"/>
  </r>
  <r>
    <x v="13"/>
    <x v="0"/>
    <s v="NCA._.014"/>
    <x v="13"/>
    <n v="57.814090616487285"/>
    <n v="20"/>
    <s v="NCA._.014"/>
    <n v="1.7719105844082223E-2"/>
    <n v="115.90443211432178"/>
    <m/>
    <n v="1.7719105844082224"/>
    <n v="0.01"/>
    <n v="1.7719105844082224"/>
  </r>
  <r>
    <x v="14"/>
    <x v="0"/>
    <s v="NCA._.014"/>
    <x v="13"/>
    <n v="57.814090616487285"/>
    <n v="20"/>
    <s v="NCA._.014"/>
    <n v="1.2660615012552239E-2"/>
    <n v="84.281517027071772"/>
    <m/>
    <n v="1.2660615012552239"/>
    <n v="0.01"/>
    <n v="1.2660615012552239"/>
  </r>
  <r>
    <x v="15"/>
    <x v="0"/>
    <s v="NCA._.014"/>
    <x v="13"/>
    <n v="57.814090616487285"/>
    <n v="20"/>
    <s v="NCA._.014"/>
    <n v="8.8198310164523119E-3"/>
    <n v="60.012911520199395"/>
    <m/>
    <n v="0.88198310164523119"/>
    <n v="0.01"/>
    <n v="0.88198310164523119"/>
  </r>
  <r>
    <x v="16"/>
    <x v="0"/>
    <s v="NCA._.014"/>
    <x v="13"/>
    <n v="57.814090616487285"/>
    <n v="20"/>
    <s v="NCA._.014"/>
    <n v="6.3210737287345206E-3"/>
    <n v="43.989333972080416"/>
    <m/>
    <n v="0.63210737287345209"/>
    <n v="0.01"/>
    <n v="0.63210737287345209"/>
  </r>
  <r>
    <x v="17"/>
    <x v="0"/>
    <s v="NCA._.014"/>
    <x v="13"/>
    <n v="57.814090616487285"/>
    <n v="20"/>
    <s v="NCA._.014"/>
    <n v="4.4642953281357001E-3"/>
    <n v="32.047866063464745"/>
    <m/>
    <n v="0.44642953281357001"/>
    <n v="0.01"/>
    <n v="0.44642953281357001"/>
  </r>
  <r>
    <x v="18"/>
    <x v="0"/>
    <s v="NCA._.014"/>
    <x v="13"/>
    <n v="57.814090616487285"/>
    <n v="20"/>
    <s v="NCA._.014"/>
    <n v="3.1934418973646513E-3"/>
    <n v="23.835244111082282"/>
    <m/>
    <n v="0.31934418973646511"/>
    <n v="0.01"/>
    <n v="0.31934418973646511"/>
  </r>
  <r>
    <x v="19"/>
    <x v="0"/>
    <s v="NCA._.014"/>
    <x v="13"/>
    <n v="57.814090616487285"/>
    <n v="20"/>
    <s v="NCA._.014"/>
    <n v="2.7077083228002441E-3"/>
    <n v="20.609711355816213"/>
    <m/>
    <n v="0.27077083228002441"/>
    <n v="0.01"/>
    <n v="0.27077083228002441"/>
  </r>
  <r>
    <x v="0"/>
    <x v="0"/>
    <s v="NCA._.015"/>
    <x v="14"/>
    <n v="233.04351433270122"/>
    <n v="20"/>
    <s v="NCA._.015"/>
    <n v="0.23919507246656363"/>
    <n v="149.76720497830428"/>
    <m/>
    <n v="23.919507246656362"/>
    <n v="0.01"/>
    <n v="23.919507246656362"/>
  </r>
  <r>
    <x v="1"/>
    <x v="0"/>
    <s v="NCA._.015"/>
    <x v="14"/>
    <n v="233.04351433270122"/>
    <n v="20"/>
    <s v="NCA._.015"/>
    <n v="0.31250857787877179"/>
    <n v="198.06186164079847"/>
    <m/>
    <n v="31.250857787877177"/>
    <n v="0.01"/>
    <n v="31.250857787877177"/>
  </r>
  <r>
    <x v="2"/>
    <x v="0"/>
    <s v="NCA._.015"/>
    <x v="14"/>
    <n v="233.04351433270122"/>
    <n v="20"/>
    <s v="NCA._.015"/>
    <n v="0.41149154699738072"/>
    <n v="262.73361130762066"/>
    <m/>
    <n v="41.149154699738069"/>
    <n v="0.01"/>
    <n v="41.149154699738069"/>
  </r>
  <r>
    <x v="3"/>
    <x v="0"/>
    <s v="NCA._.015"/>
    <x v="14"/>
    <n v="233.04351433270122"/>
    <n v="20"/>
    <s v="NCA._.015"/>
    <n v="0.53091437194234448"/>
    <n v="331.42886551743783"/>
    <m/>
    <n v="53.091437194234445"/>
    <n v="0.01"/>
    <n v="53.091437194234445"/>
  </r>
  <r>
    <x v="4"/>
    <x v="0"/>
    <s v="NCA._.015"/>
    <x v="14"/>
    <n v="233.04351433270122"/>
    <n v="20"/>
    <s v="NCA._.015"/>
    <n v="0.66829105128391131"/>
    <n v="414.86850246640563"/>
    <m/>
    <n v="66.829105128391134"/>
    <n v="0.01"/>
    <n v="66.829105128391134"/>
  </r>
  <r>
    <x v="5"/>
    <x v="0"/>
    <s v="NCA._.015"/>
    <x v="14"/>
    <n v="233.04351433270122"/>
    <n v="20"/>
    <s v="NCA._.015"/>
    <n v="0.86481685664620989"/>
    <n v="521.0505649047933"/>
    <m/>
    <n v="86.481685664620983"/>
    <n v="0.01"/>
    <n v="86.481685664620983"/>
  </r>
  <r>
    <x v="6"/>
    <x v="0"/>
    <s v="NCA._.015"/>
    <x v="14"/>
    <n v="233.04351433270122"/>
    <n v="20"/>
    <s v="NCA._.015"/>
    <n v="1.0247207289754992"/>
    <n v="623.00037798945266"/>
    <m/>
    <n v="102.47207289754991"/>
    <n v="0.01"/>
    <n v="102.47207289754991"/>
  </r>
  <r>
    <x v="7"/>
    <x v="0"/>
    <s v="NCA._.015"/>
    <x v="14"/>
    <n v="233.04351433270122"/>
    <n v="20"/>
    <s v="NCA._.015"/>
    <n v="1.1579580100874285"/>
    <n v="708.29905888682049"/>
    <m/>
    <n v="115.79580100874284"/>
    <n v="0.01"/>
    <n v="115.79580100874284"/>
  </r>
  <r>
    <x v="8"/>
    <x v="0"/>
    <s v="NCA._.015"/>
    <x v="14"/>
    <n v="233.04351433270122"/>
    <n v="20"/>
    <s v="NCA._.015"/>
    <n v="1.2531347360315279"/>
    <n v="769.2237316397177"/>
    <m/>
    <n v="125.31347360315279"/>
    <n v="0.01"/>
    <n v="125.31347360315279"/>
  </r>
  <r>
    <x v="9"/>
    <x v="0"/>
    <s v="NCA._.015"/>
    <x v="14"/>
    <n v="233.04351433270122"/>
    <n v="20"/>
    <s v="NCA._.015"/>
    <n v="1.3346333175731924"/>
    <n v="799.71019860274077"/>
    <m/>
    <n v="133.46333175731922"/>
    <n v="0.01"/>
    <n v="133.46333175731922"/>
  </r>
  <r>
    <x v="10"/>
    <x v="0"/>
    <s v="NCA._.015"/>
    <x v="14"/>
    <n v="233.04351433270122"/>
    <n v="20"/>
    <s v="NCA._.015"/>
    <n v="1.3472150343874534"/>
    <n v="806.98235136689971"/>
    <m/>
    <n v="134.72150343874534"/>
    <n v="0.01"/>
    <n v="134.72150343874534"/>
  </r>
  <r>
    <x v="11"/>
    <x v="0"/>
    <s v="NCA._.015"/>
    <x v="14"/>
    <n v="233.04351433270122"/>
    <n v="20"/>
    <s v="NCA._.015"/>
    <n v="1.3455039025979068"/>
    <n v="784.58558961508811"/>
    <m/>
    <n v="134.55039025979067"/>
    <n v="0.01"/>
    <n v="134.55039025979067"/>
  </r>
  <r>
    <x v="12"/>
    <x v="0"/>
    <s v="NCA._.015"/>
    <x v="14"/>
    <n v="233.04351433270122"/>
    <n v="20"/>
    <s v="NCA._.015"/>
    <n v="1.2417133126588964"/>
    <n v="742.50970688335849"/>
    <m/>
    <n v="124.17133126588963"/>
    <n v="0.01"/>
    <n v="124.17133126588963"/>
  </r>
  <r>
    <x v="13"/>
    <x v="0"/>
    <s v="NCA._.015"/>
    <x v="14"/>
    <n v="233.04351433270122"/>
    <n v="20"/>
    <s v="NCA._.015"/>
    <n v="1.1266187939598595"/>
    <n v="680.31430555119618"/>
    <m/>
    <n v="112.66187939598595"/>
    <n v="0.01"/>
    <n v="112.66187939598595"/>
  </r>
  <r>
    <x v="14"/>
    <x v="0"/>
    <s v="NCA._.015"/>
    <x v="14"/>
    <n v="233.04351433270122"/>
    <n v="20"/>
    <s v="NCA._.015"/>
    <n v="0.99838191350939509"/>
    <n v="603.65863202475896"/>
    <m/>
    <n v="99.83819135093951"/>
    <n v="0.01"/>
    <n v="99.83819135093951"/>
  </r>
  <r>
    <x v="15"/>
    <x v="0"/>
    <s v="NCA._.015"/>
    <x v="14"/>
    <n v="233.04351433270122"/>
    <n v="20"/>
    <s v="NCA._.015"/>
    <n v="0.88904755029945504"/>
    <n v="520.73653059590481"/>
    <m/>
    <n v="88.904755029945505"/>
    <n v="0.01"/>
    <n v="88.904755029945505"/>
  </r>
  <r>
    <x v="16"/>
    <x v="0"/>
    <s v="NCA._.015"/>
    <x v="14"/>
    <n v="233.04351433270122"/>
    <n v="20"/>
    <s v="NCA._.015"/>
    <n v="0.79069259432523431"/>
    <n v="462.67661186251109"/>
    <m/>
    <n v="79.069259432523424"/>
    <n v="0.01"/>
    <n v="79.069259432523424"/>
  </r>
  <r>
    <x v="17"/>
    <x v="0"/>
    <s v="NCA._.015"/>
    <x v="14"/>
    <n v="233.04351433270122"/>
    <n v="20"/>
    <s v="NCA._.015"/>
    <n v="0.62262044877636746"/>
    <n v="371.75328117760688"/>
    <m/>
    <n v="62.262044877636747"/>
    <n v="0.01"/>
    <n v="62.262044877636747"/>
  </r>
  <r>
    <x v="18"/>
    <x v="0"/>
    <s v="NCA._.015"/>
    <x v="14"/>
    <n v="233.04351433270122"/>
    <n v="20"/>
    <s v="NCA._.015"/>
    <n v="0.48761620255936716"/>
    <n v="297.48138285612868"/>
    <m/>
    <n v="48.761620255936712"/>
    <n v="0.01"/>
    <n v="48.761620255936712"/>
  </r>
  <r>
    <x v="19"/>
    <x v="0"/>
    <s v="NCA._.015"/>
    <x v="14"/>
    <n v="233.04351433270122"/>
    <n v="20"/>
    <s v="NCA._.015"/>
    <n v="0.40239157519252544"/>
    <n v="250.56979991043903"/>
    <m/>
    <n v="40.239157519252544"/>
    <n v="0.01"/>
    <n v="40.239157519252544"/>
  </r>
  <r>
    <x v="0"/>
    <x v="0"/>
    <s v="NCA._.016"/>
    <x v="15"/>
    <n v="59.794546905771419"/>
    <n v="20"/>
    <s v="NCA._.016"/>
    <n v="1.1018491824837393E-2"/>
    <n v="74.749993016795685"/>
    <m/>
    <n v="1.1018491824837393"/>
    <n v="0.01"/>
    <n v="1.1018491824837393"/>
  </r>
  <r>
    <x v="1"/>
    <x v="0"/>
    <s v="NCA._.016"/>
    <x v="15"/>
    <n v="59.794546905771419"/>
    <n v="20"/>
    <s v="NCA._.016"/>
    <n v="1.3635768449606893E-2"/>
    <n v="91.691587213332468"/>
    <m/>
    <n v="1.3635768449606893"/>
    <n v="0.01"/>
    <n v="1.3635768449606893"/>
  </r>
  <r>
    <x v="2"/>
    <x v="0"/>
    <s v="NCA._.016"/>
    <x v="15"/>
    <n v="59.794546905771419"/>
    <n v="20"/>
    <s v="NCA._.016"/>
    <n v="1.8105576154927732E-2"/>
    <n v="120.71863026472404"/>
    <m/>
    <n v="1.8105576154927732"/>
    <n v="0.01"/>
    <n v="1.8105576154927732"/>
  </r>
  <r>
    <x v="3"/>
    <x v="0"/>
    <s v="NCA._.016"/>
    <x v="15"/>
    <n v="59.794546905771419"/>
    <n v="20"/>
    <s v="NCA._.016"/>
    <n v="2.3523698149579823E-2"/>
    <n v="155.60746998943509"/>
    <m/>
    <n v="2.3523698149579824"/>
    <n v="0.01"/>
    <n v="2.3523698149579824"/>
  </r>
  <r>
    <x v="4"/>
    <x v="0"/>
    <s v="NCA._.016"/>
    <x v="15"/>
    <n v="59.794546905771419"/>
    <n v="20"/>
    <s v="NCA._.016"/>
    <n v="3.0125045901684924E-2"/>
    <n v="196.62936037891509"/>
    <m/>
    <n v="3.0125045901684921"/>
    <n v="0.01"/>
    <n v="3.0125045901684921"/>
  </r>
  <r>
    <x v="5"/>
    <x v="0"/>
    <s v="NCA._.016"/>
    <x v="15"/>
    <n v="59.794546905771419"/>
    <n v="20"/>
    <s v="NCA._.016"/>
    <n v="3.8424068540073436E-2"/>
    <n v="244.19857916100963"/>
    <m/>
    <n v="3.8424068540073435"/>
    <n v="0.01"/>
    <n v="3.8424068540073435"/>
  </r>
  <r>
    <x v="6"/>
    <x v="0"/>
    <s v="NCA._.016"/>
    <x v="15"/>
    <n v="59.794546905771419"/>
    <n v="20"/>
    <s v="NCA._.016"/>
    <n v="4.5500761150332865E-2"/>
    <n v="283.0569650853102"/>
    <m/>
    <n v="4.5500761150332867"/>
    <n v="0.01"/>
    <n v="4.5500761150332867"/>
  </r>
  <r>
    <x v="7"/>
    <x v="0"/>
    <s v="NCA._.016"/>
    <x v="15"/>
    <n v="59.794546905771419"/>
    <n v="20"/>
    <s v="NCA._.016"/>
    <n v="5.0000995324379509E-2"/>
    <n v="306.58352190212304"/>
    <m/>
    <n v="5.0000995324379511"/>
    <n v="0.01"/>
    <n v="5.0000995324379511"/>
  </r>
  <r>
    <x v="8"/>
    <x v="0"/>
    <s v="NCA._.016"/>
    <x v="15"/>
    <n v="59.794546905771419"/>
    <n v="20"/>
    <s v="NCA._.016"/>
    <n v="5.1325756643199077E-2"/>
    <n v="308.93381072766783"/>
    <m/>
    <n v="5.1325756643199076"/>
    <n v="0.01"/>
    <n v="5.1325756643199076"/>
  </r>
  <r>
    <x v="9"/>
    <x v="0"/>
    <s v="NCA._.016"/>
    <x v="15"/>
    <n v="59.794546905771419"/>
    <n v="20"/>
    <s v="NCA._.016"/>
    <n v="4.9103614299985894E-2"/>
    <n v="290.73826478257826"/>
    <m/>
    <n v="4.9103614299985896"/>
    <n v="0.01"/>
    <n v="4.9103614299985896"/>
  </r>
  <r>
    <x v="10"/>
    <x v="0"/>
    <s v="NCA._.016"/>
    <x v="15"/>
    <n v="59.794546905771419"/>
    <n v="20"/>
    <s v="NCA._.016"/>
    <n v="4.3745161267755128E-2"/>
    <n v="253.87638570159018"/>
    <m/>
    <n v="4.3745161267755126"/>
    <n v="0.01"/>
    <n v="4.3745161267755126"/>
  </r>
  <r>
    <x v="11"/>
    <x v="0"/>
    <s v="NCA._.016"/>
    <x v="15"/>
    <n v="59.794546905771419"/>
    <n v="20"/>
    <s v="NCA._.016"/>
    <n v="3.5951780829677649E-2"/>
    <n v="203.86184422222746"/>
    <m/>
    <n v="3.5951780829677649"/>
    <n v="0.01"/>
    <n v="3.5951780829677649"/>
  </r>
  <r>
    <x v="12"/>
    <x v="0"/>
    <s v="NCA._.016"/>
    <x v="15"/>
    <n v="59.794546905771419"/>
    <n v="20"/>
    <s v="NCA._.016"/>
    <n v="2.8050516409399921E-2"/>
    <n v="154.22119879453854"/>
    <m/>
    <n v="2.8050516409399919"/>
    <n v="0.01"/>
    <n v="2.8050516409399919"/>
  </r>
  <r>
    <x v="13"/>
    <x v="0"/>
    <s v="NCA._.016"/>
    <x v="15"/>
    <n v="59.794546905771419"/>
    <n v="20"/>
    <s v="NCA._.016"/>
    <n v="2.0781621691542903E-2"/>
    <n v="111.03072214707829"/>
    <m/>
    <n v="2.0781621691542904"/>
    <n v="0.01"/>
    <n v="2.0781621691542904"/>
  </r>
  <r>
    <x v="14"/>
    <x v="0"/>
    <s v="NCA._.016"/>
    <x v="15"/>
    <n v="59.794546905771419"/>
    <n v="20"/>
    <s v="NCA._.016"/>
    <n v="1.4973076648572956E-2"/>
    <n v="78.548188452486428"/>
    <m/>
    <n v="1.4973076648572956"/>
    <n v="0.01"/>
    <n v="1.4973076648572956"/>
  </r>
  <r>
    <x v="15"/>
    <x v="0"/>
    <s v="NCA._.016"/>
    <x v="15"/>
    <n v="59.794546905771419"/>
    <n v="20"/>
    <s v="NCA._.016"/>
    <n v="1.0414995456384303E-2"/>
    <n v="53.716573826599564"/>
    <m/>
    <n v="1.0414995456384304"/>
    <n v="0.01"/>
    <n v="1.0414995456384304"/>
  </r>
  <r>
    <x v="16"/>
    <x v="0"/>
    <s v="NCA._.016"/>
    <x v="15"/>
    <n v="59.794546905771419"/>
    <n v="20"/>
    <s v="NCA._.016"/>
    <n v="8.0597448069601521E-3"/>
    <n v="40.208586149429124"/>
    <m/>
    <n v="0.80597448069601518"/>
    <n v="0.01"/>
    <n v="0.80597448069601518"/>
  </r>
  <r>
    <x v="17"/>
    <x v="0"/>
    <s v="NCA._.016"/>
    <x v="15"/>
    <n v="59.794546905771419"/>
    <n v="20"/>
    <s v="NCA._.016"/>
    <n v="5.6705499468873537E-3"/>
    <n v="27.832108523892213"/>
    <m/>
    <n v="0.56705499468873533"/>
    <n v="0.01"/>
    <n v="0.56705499468873533"/>
  </r>
  <r>
    <x v="18"/>
    <x v="0"/>
    <s v="NCA._.016"/>
    <x v="15"/>
    <n v="59.794546905771419"/>
    <n v="20"/>
    <s v="NCA._.016"/>
    <n v="3.2711457238963249E-3"/>
    <n v="15.945601883228278"/>
    <m/>
    <n v="0.32711457238963249"/>
    <n v="0.01"/>
    <n v="0.32711457238963249"/>
  </r>
  <r>
    <x v="19"/>
    <x v="0"/>
    <s v="NCA._.016"/>
    <x v="15"/>
    <n v="59.794546905771419"/>
    <n v="20"/>
    <s v="NCA._.016"/>
    <n v="2.5459966319460593E-3"/>
    <n v="12.367146571508538"/>
    <m/>
    <n v="0.25459966319460592"/>
    <n v="0.01"/>
    <n v="0.25459966319460592"/>
  </r>
  <r>
    <x v="0"/>
    <x v="0"/>
    <s v="NCA._.017"/>
    <x v="16"/>
    <n v="286.74785572036575"/>
    <n v="20"/>
    <s v="NCA._.017"/>
    <n v="4.3024645100664852E-2"/>
    <n v="69.594937425717504"/>
    <m/>
    <n v="4.3024645100664847"/>
    <n v="0.01"/>
    <n v="4.3024645100664847"/>
  </r>
  <r>
    <x v="1"/>
    <x v="0"/>
    <s v="NCA._.017"/>
    <x v="16"/>
    <n v="286.74785572036575"/>
    <n v="20"/>
    <s v="NCA._.017"/>
    <n v="5.2295104516100983E-2"/>
    <n v="81.45821196998142"/>
    <m/>
    <n v="5.2295104516100981"/>
    <n v="0.01"/>
    <n v="5.2295104516100981"/>
  </r>
  <r>
    <x v="2"/>
    <x v="0"/>
    <s v="NCA._.017"/>
    <x v="16"/>
    <n v="286.74785572036575"/>
    <n v="20"/>
    <s v="NCA._.017"/>
    <n v="6.8825315683868626E-2"/>
    <n v="98.749507047383119"/>
    <m/>
    <n v="6.8825315683868622"/>
    <n v="0.01"/>
    <n v="6.8825315683868622"/>
  </r>
  <r>
    <x v="3"/>
    <x v="0"/>
    <s v="NCA._.017"/>
    <x v="16"/>
    <n v="286.74785572036575"/>
    <n v="20"/>
    <s v="NCA._.017"/>
    <n v="9.1639907478798299E-2"/>
    <n v="117.78834816668538"/>
    <m/>
    <n v="9.1639907478798293"/>
    <n v="0.01"/>
    <n v="9.1639907478798293"/>
  </r>
  <r>
    <x v="4"/>
    <x v="0"/>
    <s v="NCA._.017"/>
    <x v="16"/>
    <n v="286.74785572036575"/>
    <n v="20"/>
    <s v="NCA._.017"/>
    <n v="0.12119363258220518"/>
    <n v="140.69083926047716"/>
    <m/>
    <n v="12.119363258220519"/>
    <n v="0.01"/>
    <n v="12.119363258220519"/>
  </r>
  <r>
    <x v="5"/>
    <x v="0"/>
    <s v="NCA._.017"/>
    <x v="16"/>
    <n v="286.74785572036575"/>
    <n v="20"/>
    <s v="NCA._.017"/>
    <n v="0.16213344815517988"/>
    <n v="171.08865498867485"/>
    <m/>
    <n v="16.213344815517988"/>
    <n v="0.01"/>
    <n v="16.213344815517988"/>
  </r>
  <r>
    <x v="6"/>
    <x v="0"/>
    <s v="NCA._.017"/>
    <x v="16"/>
    <n v="286.74785572036575"/>
    <n v="20"/>
    <s v="NCA._.017"/>
    <n v="0.20620538951326101"/>
    <n v="201.30966745329451"/>
    <m/>
    <n v="20.6205389513261"/>
    <n v="0.01"/>
    <n v="20.6205389513261"/>
  </r>
  <r>
    <x v="7"/>
    <x v="0"/>
    <s v="NCA._.017"/>
    <x v="16"/>
    <n v="286.74785572036575"/>
    <n v="20"/>
    <s v="NCA._.017"/>
    <n v="0.25615285679368455"/>
    <n v="230.1114611410211"/>
    <m/>
    <n v="25.615285679368455"/>
    <n v="0.01"/>
    <n v="25.615285679368455"/>
  </r>
  <r>
    <x v="8"/>
    <x v="0"/>
    <s v="NCA._.017"/>
    <x v="16"/>
    <n v="286.74785572036575"/>
    <n v="20"/>
    <s v="NCA._.017"/>
    <n v="0.3082599070760767"/>
    <n v="255.98721732288621"/>
    <m/>
    <n v="30.825990707607669"/>
    <n v="0.01"/>
    <n v="30.825990707607669"/>
  </r>
  <r>
    <x v="9"/>
    <x v="0"/>
    <s v="NCA._.017"/>
    <x v="16"/>
    <n v="286.74785572036575"/>
    <n v="20"/>
    <s v="NCA._.017"/>
    <n v="0.38923342265638727"/>
    <n v="290.63001417621308"/>
    <m/>
    <n v="38.923342265638723"/>
    <n v="0.01"/>
    <n v="38.923342265638723"/>
  </r>
  <r>
    <x v="10"/>
    <x v="0"/>
    <s v="NCA._.017"/>
    <x v="16"/>
    <n v="286.74785572036575"/>
    <n v="20"/>
    <s v="NCA._.017"/>
    <n v="0.46922321297183506"/>
    <n v="324.20465419485203"/>
    <m/>
    <n v="46.922321297183508"/>
    <n v="0.01"/>
    <n v="46.922321297183508"/>
  </r>
  <r>
    <x v="11"/>
    <x v="0"/>
    <s v="NCA._.017"/>
    <x v="16"/>
    <n v="286.74785572036575"/>
    <n v="20"/>
    <s v="NCA._.017"/>
    <n v="0.55892249086275692"/>
    <n v="354.69443546129588"/>
    <m/>
    <n v="55.89224908627569"/>
    <n v="0.01"/>
    <n v="55.89224908627569"/>
  </r>
  <r>
    <x v="12"/>
    <x v="0"/>
    <s v="NCA._.017"/>
    <x v="16"/>
    <n v="286.74785572036575"/>
    <n v="20"/>
    <s v="NCA._.017"/>
    <n v="0.61659861594655729"/>
    <n v="384.70780011994407"/>
    <m/>
    <n v="61.65986159465573"/>
    <n v="0.01"/>
    <n v="61.65986159465573"/>
  </r>
  <r>
    <x v="13"/>
    <x v="0"/>
    <s v="NCA._.017"/>
    <x v="16"/>
    <n v="286.74785572036575"/>
    <n v="20"/>
    <s v="NCA._.017"/>
    <n v="0.66951203398394643"/>
    <n v="411.59619210758257"/>
    <m/>
    <n v="66.95120339839464"/>
    <n v="0.01"/>
    <n v="66.95120339839464"/>
  </r>
  <r>
    <x v="14"/>
    <x v="0"/>
    <s v="NCA._.017"/>
    <x v="16"/>
    <n v="286.74785572036575"/>
    <n v="20"/>
    <s v="NCA._.017"/>
    <n v="0.71341057922982631"/>
    <n v="433.4506961825648"/>
    <m/>
    <n v="71.341057922982628"/>
    <n v="0.01"/>
    <n v="71.341057922982628"/>
  </r>
  <r>
    <x v="15"/>
    <x v="0"/>
    <s v="NCA._.017"/>
    <x v="16"/>
    <n v="286.74785572036575"/>
    <n v="20"/>
    <s v="NCA._.017"/>
    <n v="0.76669190264504028"/>
    <n v="447.26245839722696"/>
    <m/>
    <n v="76.669190264504024"/>
    <n v="0.01"/>
    <n v="76.669190264504024"/>
  </r>
  <r>
    <x v="16"/>
    <x v="0"/>
    <s v="NCA._.017"/>
    <x v="16"/>
    <n v="286.74785572036575"/>
    <n v="20"/>
    <s v="NCA._.017"/>
    <n v="1.043106426676957"/>
    <n v="602.41046412697222"/>
    <m/>
    <n v="104.31064266769569"/>
    <n v="0.01"/>
    <n v="104.31064266769569"/>
  </r>
  <r>
    <x v="17"/>
    <x v="0"/>
    <s v="NCA._.017"/>
    <x v="16"/>
    <n v="286.74785572036575"/>
    <n v="20"/>
    <s v="NCA._.017"/>
    <n v="0.97654714862052083"/>
    <n v="572.19367565907385"/>
    <m/>
    <n v="97.654714862052074"/>
    <n v="0.01"/>
    <n v="97.654714862052074"/>
  </r>
  <r>
    <x v="18"/>
    <x v="0"/>
    <s v="NCA._.017"/>
    <x v="16"/>
    <n v="286.74785572036575"/>
    <n v="20"/>
    <s v="NCA._.017"/>
    <n v="0.90644976996136772"/>
    <n v="538.83967140064533"/>
    <m/>
    <n v="90.644976996136776"/>
    <n v="0.01"/>
    <n v="90.644976996136776"/>
  </r>
  <r>
    <x v="19"/>
    <x v="0"/>
    <s v="NCA._.017"/>
    <x v="16"/>
    <n v="286.74785572036575"/>
    <n v="20"/>
    <s v="NCA._.017"/>
    <n v="0.84612021146900063"/>
    <n v="509.98227507888475"/>
    <m/>
    <n v="84.612021146900062"/>
    <n v="0.01"/>
    <n v="84.612021146900062"/>
  </r>
  <r>
    <x v="0"/>
    <x v="0"/>
    <s v="NCA._.018"/>
    <x v="17"/>
    <n v="74.998284652860434"/>
    <n v="20"/>
    <s v="NCA._.018"/>
    <n v="5.9387842206340847E-3"/>
    <n v="35.609573270587951"/>
    <m/>
    <n v="0.59387842206340846"/>
    <n v="0.01"/>
    <n v="0.59387842206340846"/>
  </r>
  <r>
    <x v="1"/>
    <x v="0"/>
    <s v="NCA._.018"/>
    <x v="17"/>
    <n v="74.998284652860434"/>
    <n v="20"/>
    <s v="NCA._.018"/>
    <n v="6.3388262711461182E-3"/>
    <n v="38.377407026451863"/>
    <m/>
    <n v="0.63388262711461185"/>
    <n v="0.01"/>
    <n v="0.63388262711461185"/>
  </r>
  <r>
    <x v="2"/>
    <x v="0"/>
    <s v="NCA._.018"/>
    <x v="17"/>
    <n v="74.998284652860434"/>
    <n v="20"/>
    <s v="NCA._.018"/>
    <n v="6.9775920986758447E-3"/>
    <n v="42.348670880005777"/>
    <m/>
    <n v="0.69775920986758444"/>
    <n v="0.01"/>
    <n v="0.69775920986758444"/>
  </r>
  <r>
    <x v="3"/>
    <x v="0"/>
    <s v="NCA._.018"/>
    <x v="17"/>
    <n v="74.998284652860434"/>
    <n v="20"/>
    <s v="NCA._.018"/>
    <n v="7.6635451544035255E-3"/>
    <n v="46.621209009548785"/>
    <m/>
    <n v="0.76635451544035249"/>
    <n v="0.01"/>
    <n v="0.76635451544035249"/>
  </r>
  <r>
    <x v="4"/>
    <x v="0"/>
    <s v="NCA._.018"/>
    <x v="17"/>
    <n v="74.998284652860434"/>
    <n v="20"/>
    <s v="NCA._.018"/>
    <n v="8.5128823619060497E-3"/>
    <n v="51.457412057000226"/>
    <m/>
    <n v="0.8512882361906049"/>
    <n v="0.01"/>
    <n v="0.8512882361906049"/>
  </r>
  <r>
    <x v="5"/>
    <x v="0"/>
    <s v="NCA._.018"/>
    <x v="17"/>
    <n v="74.998284652860434"/>
    <n v="20"/>
    <s v="NCA._.018"/>
    <n v="9.4261106812376684E-3"/>
    <n v="56.867023018739381"/>
    <m/>
    <n v="0.94261106812376683"/>
    <n v="0.01"/>
    <n v="0.94261106812376683"/>
  </r>
  <r>
    <x v="6"/>
    <x v="0"/>
    <s v="NCA._.018"/>
    <x v="17"/>
    <n v="74.998284652860434"/>
    <n v="20"/>
    <s v="NCA._.018"/>
    <n v="9.9572433123432339E-3"/>
    <n v="60.062614572776013"/>
    <m/>
    <n v="0.99572433123432336"/>
    <n v="0.01"/>
    <n v="0.99572433123432336"/>
  </r>
  <r>
    <x v="7"/>
    <x v="0"/>
    <s v="NCA._.018"/>
    <x v="17"/>
    <n v="74.998284652860434"/>
    <n v="20"/>
    <s v="NCA._.018"/>
    <n v="1.0142902559437599E-2"/>
    <n v="61.448040802336415"/>
    <m/>
    <n v="1.0142902559437599"/>
    <n v="0.01"/>
    <n v="1.0142902559437599"/>
  </r>
  <r>
    <x v="8"/>
    <x v="0"/>
    <s v="NCA._.018"/>
    <x v="17"/>
    <n v="74.998284652860434"/>
    <n v="20"/>
    <s v="NCA._.018"/>
    <n v="1.0150901919135232E-2"/>
    <n v="59.760994663699265"/>
    <m/>
    <n v="1.0150901919135231"/>
    <n v="0.01"/>
    <n v="1.0150901919135231"/>
  </r>
  <r>
    <x v="9"/>
    <x v="0"/>
    <s v="NCA._.018"/>
    <x v="17"/>
    <n v="74.998284652860434"/>
    <n v="20"/>
    <s v="NCA._.018"/>
    <n v="9.7300066106967252E-3"/>
    <n v="55.540973979731561"/>
    <m/>
    <n v="0.97300066106967253"/>
    <n v="0.01"/>
    <n v="0.97300066106967253"/>
  </r>
  <r>
    <x v="10"/>
    <x v="0"/>
    <s v="NCA._.018"/>
    <x v="17"/>
    <n v="74.998284652860434"/>
    <n v="20"/>
    <s v="NCA._.018"/>
    <n v="8.8311297555044004E-3"/>
    <n v="48.433730222564144"/>
    <m/>
    <n v="0.88311297555043999"/>
    <n v="0.01"/>
    <n v="0.88311297555043999"/>
  </r>
  <r>
    <x v="11"/>
    <x v="0"/>
    <s v="NCA._.018"/>
    <x v="17"/>
    <n v="74.998284652860434"/>
    <n v="20"/>
    <s v="NCA._.018"/>
    <n v="7.6592330517322215E-3"/>
    <n v="39.968648611012121"/>
    <m/>
    <n v="0.76592330517322216"/>
    <n v="0.01"/>
    <n v="0.76592330517322216"/>
  </r>
  <r>
    <x v="12"/>
    <x v="0"/>
    <s v="NCA._.018"/>
    <x v="17"/>
    <n v="74.998284652860434"/>
    <n v="20"/>
    <s v="NCA._.018"/>
    <n v="6.6689213475112051E-3"/>
    <n v="32.529826575767665"/>
    <m/>
    <n v="0.66689213475112052"/>
    <n v="0.01"/>
    <n v="0.66689213475112052"/>
  </r>
  <r>
    <x v="13"/>
    <x v="0"/>
    <s v="NCA._.018"/>
    <x v="17"/>
    <n v="74.998284652860434"/>
    <n v="20"/>
    <s v="NCA._.018"/>
    <n v="6.4211789489855018E-3"/>
    <n v="27.231789116870885"/>
    <m/>
    <n v="0.6421178948985502"/>
    <n v="0.01"/>
    <n v="0.6421178948985502"/>
  </r>
  <r>
    <x v="14"/>
    <x v="0"/>
    <s v="NCA._.018"/>
    <x v="17"/>
    <n v="74.998284652860434"/>
    <n v="20"/>
    <s v="NCA._.018"/>
    <n v="8.1827414468887156E-3"/>
    <n v="28.052835566116634"/>
    <m/>
    <n v="0.8182741446888715"/>
    <n v="0.01"/>
    <n v="0.8182741446888715"/>
  </r>
  <r>
    <x v="15"/>
    <x v="0"/>
    <s v="NCA._.018"/>
    <x v="17"/>
    <n v="74.998284652860434"/>
    <n v="20"/>
    <s v="NCA._.018"/>
    <n v="8.1117722737274675E-3"/>
    <n v="26.1041395470555"/>
    <m/>
    <n v="0.81117722737274678"/>
    <n v="0.01"/>
    <n v="0.81117722737274678"/>
  </r>
  <r>
    <x v="16"/>
    <x v="0"/>
    <s v="NCA._.018"/>
    <x v="17"/>
    <n v="74.998284652860434"/>
    <n v="20"/>
    <s v="NCA._.018"/>
    <n v="7.5765216935465788E-3"/>
    <n v="23.179717776431158"/>
    <m/>
    <n v="0.75765216935465785"/>
    <n v="0.01"/>
    <n v="0.75765216935465785"/>
  </r>
  <r>
    <x v="17"/>
    <x v="0"/>
    <s v="NCA._.018"/>
    <x v="17"/>
    <n v="74.998284652860434"/>
    <n v="20"/>
    <s v="NCA._.018"/>
    <n v="7.4227843098075442E-3"/>
    <n v="22.045670032356323"/>
    <m/>
    <n v="0.74227843098075441"/>
    <n v="0.01"/>
    <n v="0.74227843098075441"/>
  </r>
  <r>
    <x v="18"/>
    <x v="0"/>
    <s v="NCA._.018"/>
    <x v="17"/>
    <n v="74.998284652860434"/>
    <n v="20"/>
    <s v="NCA._.018"/>
    <n v="7.0494052841499509E-3"/>
    <n v="20.791040044891229"/>
    <m/>
    <n v="0.7049405284149951"/>
    <n v="0.01"/>
    <n v="0.7049405284149951"/>
  </r>
  <r>
    <x v="19"/>
    <x v="0"/>
    <s v="NCA._.018"/>
    <x v="17"/>
    <n v="74.998284652860434"/>
    <n v="20"/>
    <s v="NCA._.018"/>
    <n v="6.5238662687369317E-3"/>
    <n v="19.30838281157293"/>
    <m/>
    <n v="0.6523866268736932"/>
    <n v="0.01"/>
    <n v="0.6523866268736932"/>
  </r>
  <r>
    <x v="0"/>
    <x v="0"/>
    <s v="NCA._.019"/>
    <x v="18"/>
    <n v="301.55457583323602"/>
    <n v="20"/>
    <s v="NCA._.019"/>
    <n v="0.15465327903065923"/>
    <n v="185.22689566377576"/>
    <m/>
    <n v="15.465327903065923"/>
    <n v="0.01"/>
    <n v="15.465327903065923"/>
  </r>
  <r>
    <x v="1"/>
    <x v="0"/>
    <s v="NCA._.019"/>
    <x v="18"/>
    <n v="301.55457583323602"/>
    <n v="20"/>
    <s v="NCA._.019"/>
    <n v="0.1948826833966113"/>
    <n v="224.90219200418719"/>
    <m/>
    <n v="19.488268339661129"/>
    <n v="0.01"/>
    <n v="19.488268339661129"/>
  </r>
  <r>
    <x v="2"/>
    <x v="0"/>
    <s v="NCA._.019"/>
    <x v="18"/>
    <n v="301.55457583323602"/>
    <n v="20"/>
    <s v="NCA._.019"/>
    <n v="0.24620107685803372"/>
    <n v="272.98483002483124"/>
    <m/>
    <n v="24.620107685803372"/>
    <n v="0.01"/>
    <n v="24.620107685803372"/>
  </r>
  <r>
    <x v="3"/>
    <x v="0"/>
    <s v="NCA._.019"/>
    <x v="18"/>
    <n v="301.55457583323602"/>
    <n v="20"/>
    <s v="NCA._.019"/>
    <n v="0.30633939225618301"/>
    <n v="321.68486554609103"/>
    <m/>
    <n v="30.633939225618299"/>
    <n v="0.01"/>
    <n v="30.633939225618299"/>
  </r>
  <r>
    <x v="4"/>
    <x v="0"/>
    <s v="NCA._.019"/>
    <x v="18"/>
    <n v="301.55457583323602"/>
    <n v="20"/>
    <s v="NCA._.019"/>
    <n v="0.3756063450440964"/>
    <n v="376.92152282503696"/>
    <m/>
    <n v="37.560634504409641"/>
    <n v="0.01"/>
    <n v="37.560634504409641"/>
  </r>
  <r>
    <x v="5"/>
    <x v="0"/>
    <s v="NCA._.019"/>
    <x v="18"/>
    <n v="301.55457583323602"/>
    <n v="20"/>
    <s v="NCA._.019"/>
    <n v="0.46858264097717833"/>
    <n v="445.25865563599319"/>
    <m/>
    <n v="46.858264097717836"/>
    <n v="0.01"/>
    <n v="46.858264097717836"/>
  </r>
  <r>
    <x v="6"/>
    <x v="0"/>
    <s v="NCA._.019"/>
    <x v="18"/>
    <n v="301.55457583323602"/>
    <n v="20"/>
    <s v="NCA._.019"/>
    <n v="0.54769241914092193"/>
    <n v="503.74466549492172"/>
    <m/>
    <n v="54.769241914092191"/>
    <n v="0.01"/>
    <n v="54.769241914092191"/>
  </r>
  <r>
    <x v="7"/>
    <x v="0"/>
    <s v="NCA._.019"/>
    <x v="18"/>
    <n v="301.55457583323602"/>
    <n v="20"/>
    <s v="NCA._.019"/>
    <n v="0.61506502279759134"/>
    <n v="545.67376971672786"/>
    <m/>
    <n v="61.506502279759133"/>
    <n v="0.01"/>
    <n v="61.506502279759133"/>
  </r>
  <r>
    <x v="8"/>
    <x v="0"/>
    <s v="NCA._.019"/>
    <x v="18"/>
    <n v="301.55457583323602"/>
    <n v="20"/>
    <s v="NCA._.019"/>
    <n v="0.66078404856092099"/>
    <n v="565.48669177659065"/>
    <m/>
    <n v="66.078404856092092"/>
    <n v="0.01"/>
    <n v="66.078404856092092"/>
  </r>
  <r>
    <x v="9"/>
    <x v="0"/>
    <s v="NCA._.019"/>
    <x v="18"/>
    <n v="301.55457583323602"/>
    <n v="20"/>
    <s v="NCA._.019"/>
    <n v="0.6920516936448462"/>
    <n v="559.52581389934539"/>
    <m/>
    <n v="69.205169364484618"/>
    <n v="0.01"/>
    <n v="69.205169364484618"/>
  </r>
  <r>
    <x v="10"/>
    <x v="0"/>
    <s v="NCA._.019"/>
    <x v="18"/>
    <n v="301.55457583323602"/>
    <n v="20"/>
    <s v="NCA._.019"/>
    <n v="0.69199283178606119"/>
    <n v="534.53059394762556"/>
    <m/>
    <n v="69.199283178606123"/>
    <n v="0.01"/>
    <n v="69.199283178606123"/>
  </r>
  <r>
    <x v="11"/>
    <x v="0"/>
    <s v="NCA._.019"/>
    <x v="18"/>
    <n v="301.55457583323602"/>
    <n v="20"/>
    <s v="NCA._.019"/>
    <n v="0.67821200854392594"/>
    <n v="490.15316528334239"/>
    <m/>
    <n v="67.821200854392586"/>
    <n v="0.01"/>
    <n v="67.821200854392586"/>
  </r>
  <r>
    <x v="12"/>
    <x v="0"/>
    <s v="NCA._.019"/>
    <x v="18"/>
    <n v="301.55457583323602"/>
    <n v="20"/>
    <s v="NCA._.019"/>
    <n v="0.61893257981288197"/>
    <n v="441.23369175920959"/>
    <m/>
    <n v="61.893257981288194"/>
    <n v="0.01"/>
    <n v="61.893257981288194"/>
  </r>
  <r>
    <x v="13"/>
    <x v="0"/>
    <s v="NCA._.019"/>
    <x v="18"/>
    <n v="301.55457583323602"/>
    <n v="20"/>
    <s v="NCA._.019"/>
    <n v="0.55163674872098478"/>
    <n v="388.49606411926254"/>
    <m/>
    <n v="55.163674872098476"/>
    <n v="0.01"/>
    <n v="55.163674872098476"/>
  </r>
  <r>
    <x v="14"/>
    <x v="0"/>
    <s v="NCA._.019"/>
    <x v="18"/>
    <n v="301.55457583323602"/>
    <n v="20"/>
    <s v="NCA._.019"/>
    <n v="0.47848367622014509"/>
    <n v="336.55991361804263"/>
    <m/>
    <n v="47.848367622014507"/>
    <n v="0.01"/>
    <n v="47.848367622014507"/>
  </r>
  <r>
    <x v="15"/>
    <x v="0"/>
    <s v="NCA._.019"/>
    <x v="18"/>
    <n v="301.55457583323602"/>
    <n v="20"/>
    <s v="NCA._.019"/>
    <n v="0.4112799217092889"/>
    <n v="284.3823991386509"/>
    <m/>
    <n v="41.127992170928891"/>
    <n v="0.01"/>
    <n v="41.127992170928891"/>
  </r>
  <r>
    <x v="16"/>
    <x v="0"/>
    <s v="NCA._.019"/>
    <x v="18"/>
    <n v="301.55457583323602"/>
    <n v="20"/>
    <s v="NCA._.019"/>
    <n v="0.33022264136104607"/>
    <n v="235.14150965627064"/>
    <m/>
    <n v="33.022264136104603"/>
    <n v="0.01"/>
    <n v="33.022264136104603"/>
  </r>
  <r>
    <x v="17"/>
    <x v="0"/>
    <s v="NCA._.019"/>
    <x v="18"/>
    <n v="301.55457583323602"/>
    <n v="20"/>
    <s v="NCA._.019"/>
    <n v="0.24982135045050963"/>
    <n v="189.324528575042"/>
    <m/>
    <n v="24.982135045050963"/>
    <n v="0.01"/>
    <n v="24.982135045050963"/>
  </r>
  <r>
    <x v="18"/>
    <x v="0"/>
    <s v="NCA._.019"/>
    <x v="18"/>
    <n v="301.55457583323602"/>
    <n v="20"/>
    <s v="NCA._.019"/>
    <n v="0.18588941920313631"/>
    <n v="152.76471838569591"/>
    <m/>
    <n v="18.58894192031363"/>
    <n v="0.01"/>
    <n v="18.58894192031363"/>
  </r>
  <r>
    <x v="19"/>
    <x v="0"/>
    <s v="NCA._.019"/>
    <x v="18"/>
    <n v="301.55457583323602"/>
    <n v="20"/>
    <s v="NCA._.019"/>
    <n v="0.14590118501799815"/>
    <n v="129.59263419153399"/>
    <m/>
    <n v="14.590118501799815"/>
    <n v="0.01"/>
    <n v="14.590118501799815"/>
  </r>
  <r>
    <x v="0"/>
    <x v="0"/>
    <s v="NCA._.020"/>
    <x v="19"/>
    <n v="78.570849416099634"/>
    <n v="20"/>
    <s v="NCA._.020"/>
    <n v="1.7835965626016803E-2"/>
    <n v="116.78830102312531"/>
    <m/>
    <n v="1.7835965626016803"/>
    <n v="0.01"/>
    <n v="1.7835965626016803"/>
  </r>
  <r>
    <x v="1"/>
    <x v="0"/>
    <s v="NCA._.020"/>
    <x v="19"/>
    <n v="78.570849416099634"/>
    <n v="20"/>
    <s v="NCA._.020"/>
    <n v="2.0868178953799547E-2"/>
    <n v="138.57565709176433"/>
    <m/>
    <n v="2.0868178953799545"/>
    <n v="0.01"/>
    <n v="2.0868178953799545"/>
  </r>
  <r>
    <x v="2"/>
    <x v="0"/>
    <s v="NCA._.020"/>
    <x v="19"/>
    <n v="78.570849416099634"/>
    <n v="20"/>
    <s v="NCA._.020"/>
    <n v="2.3565857116575828E-2"/>
    <n v="157.17461584651053"/>
    <m/>
    <n v="2.3565857116575826"/>
    <n v="0.01"/>
    <n v="2.3565857116575826"/>
  </r>
  <r>
    <x v="3"/>
    <x v="0"/>
    <s v="NCA._.020"/>
    <x v="19"/>
    <n v="78.570849416099634"/>
    <n v="20"/>
    <s v="NCA._.020"/>
    <n v="2.5519138434631973E-2"/>
    <n v="170.93623097751743"/>
    <m/>
    <n v="2.5519138434631974"/>
    <n v="0.01"/>
    <n v="2.5519138434631974"/>
  </r>
  <r>
    <x v="4"/>
    <x v="0"/>
    <s v="NCA._.020"/>
    <x v="19"/>
    <n v="78.570849416099634"/>
    <n v="20"/>
    <s v="NCA._.020"/>
    <n v="2.4402478183337795E-2"/>
    <n v="157.90718371090995"/>
    <m/>
    <n v="2.4402478183337792"/>
    <n v="0.01"/>
    <n v="2.4402478183337792"/>
  </r>
  <r>
    <x v="5"/>
    <x v="0"/>
    <s v="NCA._.020"/>
    <x v="19"/>
    <n v="78.570849416099634"/>
    <n v="20"/>
    <s v="NCA._.020"/>
    <n v="2.4476904373270117E-2"/>
    <n v="155.02883670011141"/>
    <m/>
    <n v="2.4476904373270116"/>
    <n v="0.01"/>
    <n v="2.4476904373270116"/>
  </r>
  <r>
    <x v="6"/>
    <x v="0"/>
    <s v="NCA._.020"/>
    <x v="19"/>
    <n v="78.570849416099634"/>
    <n v="20"/>
    <s v="NCA._.020"/>
    <n v="2.5672064732794125E-2"/>
    <n v="164.50188777995265"/>
    <m/>
    <n v="2.5672064732794126"/>
    <n v="0.01"/>
    <n v="2.5672064732794126"/>
  </r>
  <r>
    <x v="7"/>
    <x v="0"/>
    <s v="NCA._.020"/>
    <x v="19"/>
    <n v="78.570849416099634"/>
    <n v="20"/>
    <s v="NCA._.020"/>
    <n v="2.4123636991778115E-2"/>
    <n v="153.6515438330571"/>
    <m/>
    <n v="2.4123636991778112"/>
    <n v="0.01"/>
    <n v="2.4123636991778112"/>
  </r>
  <r>
    <x v="8"/>
    <x v="0"/>
    <s v="NCA._.020"/>
    <x v="19"/>
    <n v="78.570849416099634"/>
    <n v="20"/>
    <s v="NCA._.020"/>
    <n v="2.176891465809077E-2"/>
    <n v="137.85439400955963"/>
    <m/>
    <n v="2.176891465809077"/>
    <n v="0.01"/>
    <n v="2.176891465809077"/>
  </r>
  <r>
    <x v="9"/>
    <x v="0"/>
    <s v="NCA._.020"/>
    <x v="19"/>
    <n v="78.570849416099634"/>
    <n v="20"/>
    <s v="NCA._.020"/>
    <n v="1.9497202890502267E-2"/>
    <n v="126.07370958391961"/>
    <m/>
    <n v="1.9497202890502268"/>
    <n v="0.01"/>
    <n v="1.9497202890502268"/>
  </r>
  <r>
    <x v="10"/>
    <x v="0"/>
    <s v="NCA._.020"/>
    <x v="19"/>
    <n v="78.570849416099634"/>
    <n v="20"/>
    <s v="NCA._.020"/>
    <n v="1.487685824125601E-2"/>
    <n v="95.455091571283788"/>
    <m/>
    <n v="1.487685824125601"/>
    <n v="0.01"/>
    <n v="1.487685824125601"/>
  </r>
  <r>
    <x v="11"/>
    <x v="0"/>
    <s v="NCA._.020"/>
    <x v="19"/>
    <n v="78.570849416099634"/>
    <n v="20"/>
    <s v="NCA._.020"/>
    <n v="1.1566612014241421E-2"/>
    <n v="76.10590590859286"/>
    <m/>
    <n v="1.156661201424142"/>
    <n v="0.01"/>
    <n v="1.156661201424142"/>
  </r>
  <r>
    <x v="12"/>
    <x v="0"/>
    <s v="NCA._.020"/>
    <x v="19"/>
    <n v="78.570849416099634"/>
    <n v="20"/>
    <s v="NCA._.020"/>
    <n v="9.2700561865044738E-3"/>
    <n v="61.63490815909897"/>
    <m/>
    <n v="0.92700561865044739"/>
    <n v="0.01"/>
    <n v="0.92700561865044739"/>
  </r>
  <r>
    <x v="13"/>
    <x v="0"/>
    <s v="NCA._.020"/>
    <x v="19"/>
    <n v="78.570849416099634"/>
    <n v="20"/>
    <s v="NCA._.020"/>
    <n v="7.4836525107283567E-3"/>
    <n v="48.604813275146746"/>
    <m/>
    <n v="0.74836525107283569"/>
    <n v="0.01"/>
    <n v="0.74836525107283569"/>
  </r>
  <r>
    <x v="14"/>
    <x v="0"/>
    <s v="NCA._.020"/>
    <x v="19"/>
    <n v="78.570849416099634"/>
    <n v="20"/>
    <s v="NCA._.020"/>
    <n v="7.1488503022290881E-3"/>
    <n v="42.629498695012124"/>
    <m/>
    <n v="0.71488503022290883"/>
    <n v="0.01"/>
    <n v="0.71488503022290883"/>
  </r>
  <r>
    <x v="15"/>
    <x v="0"/>
    <s v="NCA._.020"/>
    <x v="19"/>
    <n v="78.570849416099634"/>
    <n v="20"/>
    <s v="NCA._.020"/>
    <n v="6.5501251612725851E-3"/>
    <n v="37.874862162657593"/>
    <m/>
    <n v="0.65501251612725853"/>
    <n v="0.01"/>
    <n v="0.65501251612725853"/>
  </r>
  <r>
    <x v="16"/>
    <x v="0"/>
    <s v="NCA._.020"/>
    <x v="19"/>
    <n v="78.570849416099634"/>
    <n v="20"/>
    <s v="NCA._.020"/>
    <n v="5.9520539996195812E-3"/>
    <n v="33.30908632781933"/>
    <m/>
    <n v="0.59520539996195809"/>
    <n v="0.01"/>
    <n v="0.59520539996195809"/>
  </r>
  <r>
    <x v="17"/>
    <x v="0"/>
    <s v="NCA._.020"/>
    <x v="19"/>
    <n v="78.570849416099634"/>
    <n v="20"/>
    <s v="NCA._.020"/>
    <n v="5.7670518242059496E-3"/>
    <n v="32.138097882412765"/>
    <m/>
    <n v="0.57670518242059499"/>
    <n v="0.01"/>
    <n v="0.57670518242059499"/>
  </r>
  <r>
    <x v="18"/>
    <x v="0"/>
    <s v="NCA._.020"/>
    <x v="19"/>
    <n v="78.570849416099634"/>
    <n v="20"/>
    <s v="NCA._.020"/>
    <n v="5.5258108670098666E-3"/>
    <n v="31.011792181089252"/>
    <m/>
    <n v="0.5525810867009866"/>
    <n v="0.01"/>
    <n v="0.5525810867009866"/>
  </r>
  <r>
    <x v="19"/>
    <x v="0"/>
    <s v="NCA._.020"/>
    <x v="19"/>
    <n v="78.570849416099634"/>
    <n v="20"/>
    <s v="NCA._.020"/>
    <n v="5.1581449330739002E-3"/>
    <n v="29.279643852777575"/>
    <m/>
    <n v="0.51581449330739004"/>
    <n v="0.01"/>
    <n v="0.51581449330739004"/>
  </r>
  <r>
    <x v="0"/>
    <x v="0"/>
    <s v="NCA._.021"/>
    <x v="20"/>
    <n v="1054.6106040473135"/>
    <n v="20"/>
    <s v="NCA._.021"/>
    <n v="0.88658107651113383"/>
    <n v="3163.6379522619122"/>
    <m/>
    <n v="88.658107651113383"/>
    <n v="0.01"/>
    <n v="88.658107651113383"/>
  </r>
  <r>
    <x v="1"/>
    <x v="0"/>
    <s v="NCA._.021"/>
    <x v="20"/>
    <n v="1054.6106040473135"/>
    <n v="20"/>
    <s v="NCA._.021"/>
    <n v="1.0157473581776082"/>
    <n v="3432.5835606716923"/>
    <m/>
    <n v="101.57473581776081"/>
    <n v="0.01"/>
    <n v="101.57473581776081"/>
  </r>
  <r>
    <x v="2"/>
    <x v="0"/>
    <s v="NCA._.021"/>
    <x v="20"/>
    <n v="1054.6106040473135"/>
    <n v="20"/>
    <s v="NCA._.021"/>
    <n v="1.162874489093132"/>
    <n v="3780.4843438718299"/>
    <m/>
    <n v="116.2874489093132"/>
    <n v="0.01"/>
    <n v="116.2874489093132"/>
  </r>
  <r>
    <x v="3"/>
    <x v="0"/>
    <s v="NCA._.021"/>
    <x v="20"/>
    <n v="1054.6106040473135"/>
    <n v="20"/>
    <s v="NCA._.021"/>
    <n v="1.3223239501533099"/>
    <n v="4171.8881485367629"/>
    <m/>
    <n v="132.23239501533098"/>
    <n v="0.01"/>
    <n v="132.23239501533098"/>
  </r>
  <r>
    <x v="4"/>
    <x v="0"/>
    <s v="NCA._.021"/>
    <x v="20"/>
    <n v="1054.6106040473135"/>
    <n v="20"/>
    <s v="NCA._.021"/>
    <n v="1.497963690598735"/>
    <n v="4580.7760914586916"/>
    <m/>
    <n v="149.79636905987351"/>
    <n v="0.01"/>
    <n v="149.79636905987351"/>
  </r>
  <r>
    <x v="5"/>
    <x v="0"/>
    <s v="NCA._.021"/>
    <x v="20"/>
    <n v="1054.6106040473135"/>
    <n v="20"/>
    <s v="NCA._.021"/>
    <n v="1.70376780493168"/>
    <n v="4956.1176403198779"/>
    <m/>
    <n v="170.37678049316798"/>
    <n v="0.01"/>
    <n v="170.37678049316798"/>
  </r>
  <r>
    <x v="6"/>
    <x v="0"/>
    <s v="NCA._.021"/>
    <x v="20"/>
    <n v="1054.6106040473135"/>
    <n v="20"/>
    <s v="NCA._.021"/>
    <n v="1.854141967189296"/>
    <n v="5207.1796803812085"/>
    <m/>
    <n v="185.41419671892959"/>
    <n v="0.01"/>
    <n v="185.41419671892959"/>
  </r>
  <r>
    <x v="7"/>
    <x v="0"/>
    <s v="NCA._.021"/>
    <x v="20"/>
    <n v="1054.6106040473135"/>
    <n v="20"/>
    <s v="NCA._.021"/>
    <n v="1.9443288116903588"/>
    <n v="5330.6768917524068"/>
    <m/>
    <n v="194.43288116903588"/>
    <n v="0.01"/>
    <n v="194.43288116903588"/>
  </r>
  <r>
    <x v="8"/>
    <x v="0"/>
    <s v="NCA._.021"/>
    <x v="20"/>
    <n v="1054.6106040473135"/>
    <n v="20"/>
    <s v="NCA._.021"/>
    <n v="1.9653738932881124"/>
    <n v="5339.662383190981"/>
    <m/>
    <n v="196.53738932881123"/>
    <n v="0.01"/>
    <n v="196.53738932881123"/>
  </r>
  <r>
    <x v="9"/>
    <x v="0"/>
    <s v="NCA._.021"/>
    <x v="20"/>
    <n v="1054.6106040473135"/>
    <n v="20"/>
    <s v="NCA._.021"/>
    <n v="1.9140719079755839"/>
    <n v="5220.0540294020138"/>
    <m/>
    <n v="191.4071907975584"/>
    <n v="0.01"/>
    <n v="191.4071907975584"/>
  </r>
  <r>
    <x v="10"/>
    <x v="0"/>
    <s v="NCA._.021"/>
    <x v="20"/>
    <n v="1054.6106040473135"/>
    <n v="20"/>
    <s v="NCA._.021"/>
    <n v="1.7854866050744151"/>
    <n v="4899.8865314156765"/>
    <m/>
    <n v="178.5486605074415"/>
    <n v="0.01"/>
    <n v="178.5486605074415"/>
  </r>
  <r>
    <x v="11"/>
    <x v="0"/>
    <s v="NCA._.021"/>
    <x v="20"/>
    <n v="1054.6106040473135"/>
    <n v="20"/>
    <s v="NCA._.021"/>
    <n v="1.6089687674545872"/>
    <n v="4490.6619378377154"/>
    <m/>
    <n v="160.89687674545871"/>
    <n v="0.01"/>
    <n v="160.89687674545871"/>
  </r>
  <r>
    <x v="12"/>
    <x v="0"/>
    <s v="NCA._.021"/>
    <x v="20"/>
    <n v="1054.6106040473135"/>
    <n v="20"/>
    <s v="NCA._.021"/>
    <n v="1.426236810436893"/>
    <n v="4078.1845648355484"/>
    <m/>
    <n v="142.62368104368929"/>
    <n v="0.01"/>
    <n v="142.62368104368929"/>
  </r>
  <r>
    <x v="13"/>
    <x v="0"/>
    <s v="NCA._.021"/>
    <x v="20"/>
    <n v="1054.6106040473135"/>
    <n v="20"/>
    <s v="NCA._.021"/>
    <n v="1.2436301456420482"/>
    <n v="3634.8379824260423"/>
    <m/>
    <n v="124.36301456420482"/>
    <n v="0.01"/>
    <n v="124.36301456420482"/>
  </r>
  <r>
    <x v="14"/>
    <x v="0"/>
    <s v="NCA._.021"/>
    <x v="20"/>
    <n v="1054.6106040473135"/>
    <n v="20"/>
    <s v="NCA._.021"/>
    <n v="1.0804938295045718"/>
    <n v="3244.079425170627"/>
    <m/>
    <n v="108.04938295045719"/>
    <n v="0.01"/>
    <n v="108.04938295045719"/>
  </r>
  <r>
    <x v="15"/>
    <x v="0"/>
    <s v="NCA._.021"/>
    <x v="20"/>
    <n v="1054.6106040473135"/>
    <n v="20"/>
    <s v="NCA._.021"/>
    <n v="0.92938463090099321"/>
    <n v="2831.5213575380349"/>
    <m/>
    <n v="92.938463090099319"/>
    <n v="0.01"/>
    <n v="92.938463090099319"/>
  </r>
  <r>
    <x v="16"/>
    <x v="0"/>
    <s v="NCA._.021"/>
    <x v="20"/>
    <n v="1054.6106040473135"/>
    <n v="20"/>
    <s v="NCA._.021"/>
    <n v="0.77639877704474158"/>
    <n v="2371.9789372932041"/>
    <m/>
    <n v="77.639877704474159"/>
    <n v="0.01"/>
    <n v="77.639877704474159"/>
  </r>
  <r>
    <x v="17"/>
    <x v="0"/>
    <s v="NCA._.021"/>
    <x v="20"/>
    <n v="1054.6106040473135"/>
    <n v="20"/>
    <s v="NCA._.021"/>
    <n v="0.65270379883941132"/>
    <n v="2045.739113694465"/>
    <m/>
    <n v="65.270379883941132"/>
    <n v="0.01"/>
    <n v="65.270379883941132"/>
  </r>
  <r>
    <x v="18"/>
    <x v="0"/>
    <s v="NCA._.021"/>
    <x v="20"/>
    <n v="1054.6106040473135"/>
    <n v="20"/>
    <s v="NCA._.021"/>
    <n v="0.55762406190345482"/>
    <n v="1785.0578146101532"/>
    <m/>
    <n v="55.76240619034548"/>
    <n v="0.01"/>
    <n v="55.76240619034548"/>
  </r>
  <r>
    <x v="19"/>
    <x v="0"/>
    <s v="NCA._.021"/>
    <x v="20"/>
    <n v="1054.6106040473135"/>
    <n v="20"/>
    <s v="NCA._.021"/>
    <n v="0.49380556813753945"/>
    <n v="1620.3709807305349"/>
    <m/>
    <n v="49.380556813753941"/>
    <n v="0.01"/>
    <n v="49.380556813753941"/>
  </r>
  <r>
    <x v="0"/>
    <x v="0"/>
    <s v="NCA._.022"/>
    <x v="21"/>
    <n v="160.7348396012554"/>
    <n v="20"/>
    <s v="NCA._.022"/>
    <n v="8.9045522891803661E-2"/>
    <n v="97.800607001811287"/>
    <m/>
    <n v="8.9045522891803657"/>
    <n v="0.01"/>
    <n v="8.9045522891803657"/>
  </r>
  <r>
    <x v="1"/>
    <x v="0"/>
    <s v="NCA._.022"/>
    <x v="21"/>
    <n v="160.7348396012554"/>
    <n v="20"/>
    <s v="NCA._.022"/>
    <n v="9.4133794381837249E-2"/>
    <n v="106.10208059552372"/>
    <m/>
    <n v="9.4133794381837248"/>
    <n v="0.01"/>
    <n v="9.4133794381837248"/>
  </r>
  <r>
    <x v="2"/>
    <x v="0"/>
    <s v="NCA._.022"/>
    <x v="21"/>
    <n v="160.7348396012554"/>
    <n v="20"/>
    <s v="NCA._.022"/>
    <n v="0.10601649823139619"/>
    <n v="125.33657209041574"/>
    <m/>
    <n v="10.601649823139619"/>
    <n v="0.01"/>
    <n v="10.601649823139619"/>
  </r>
  <r>
    <x v="3"/>
    <x v="0"/>
    <s v="NCA._.022"/>
    <x v="21"/>
    <n v="160.7348396012554"/>
    <n v="20"/>
    <s v="NCA._.022"/>
    <n v="0.12432534803339512"/>
    <n v="153.12261212853232"/>
    <m/>
    <n v="12.432534803339513"/>
    <n v="0.01"/>
    <n v="12.432534803339513"/>
  </r>
  <r>
    <x v="4"/>
    <x v="0"/>
    <s v="NCA._.022"/>
    <x v="21"/>
    <n v="160.7348396012554"/>
    <n v="20"/>
    <s v="NCA._.022"/>
    <n v="0.14552065314514079"/>
    <n v="191.20246393062354"/>
    <m/>
    <n v="14.552065314514078"/>
    <n v="0.01"/>
    <n v="14.552065314514078"/>
  </r>
  <r>
    <x v="5"/>
    <x v="0"/>
    <s v="NCA._.022"/>
    <x v="21"/>
    <n v="160.7348396012554"/>
    <n v="20"/>
    <s v="NCA._.022"/>
    <n v="0.16388394012545568"/>
    <n v="223.8112444538811"/>
    <m/>
    <n v="16.388394012545568"/>
    <n v="0.01"/>
    <n v="16.388394012545568"/>
  </r>
  <r>
    <x v="6"/>
    <x v="0"/>
    <s v="NCA._.022"/>
    <x v="21"/>
    <n v="160.7348396012554"/>
    <n v="20"/>
    <s v="NCA._.022"/>
    <n v="0.17602871800625952"/>
    <n v="248.88617150207139"/>
    <m/>
    <n v="17.602871800625952"/>
    <n v="0.01"/>
    <n v="17.602871800625952"/>
  </r>
  <r>
    <x v="7"/>
    <x v="0"/>
    <s v="NCA._.022"/>
    <x v="21"/>
    <n v="160.7348396012554"/>
    <n v="20"/>
    <s v="NCA._.022"/>
    <n v="0.18430591563018284"/>
    <n v="267.84721375460134"/>
    <m/>
    <n v="18.430591563018282"/>
    <n v="0.01"/>
    <n v="18.430591563018282"/>
  </r>
  <r>
    <x v="8"/>
    <x v="0"/>
    <s v="NCA._.022"/>
    <x v="21"/>
    <n v="160.7348396012554"/>
    <n v="20"/>
    <s v="NCA._.022"/>
    <n v="0.18638202875595583"/>
    <n v="275.36224863337679"/>
    <m/>
    <n v="18.638202875595582"/>
    <n v="0.01"/>
    <n v="18.638202875595582"/>
  </r>
  <r>
    <x v="9"/>
    <x v="0"/>
    <s v="NCA._.022"/>
    <x v="21"/>
    <n v="160.7348396012554"/>
    <n v="20"/>
    <s v="NCA._.022"/>
    <n v="0.17858018909225987"/>
    <n v="270.28452237480934"/>
    <m/>
    <n v="17.858018909225986"/>
    <n v="0.01"/>
    <n v="17.858018909225986"/>
  </r>
  <r>
    <x v="10"/>
    <x v="0"/>
    <s v="NCA._.022"/>
    <x v="21"/>
    <n v="160.7348396012554"/>
    <n v="20"/>
    <s v="NCA._.022"/>
    <n v="0.16368628374037103"/>
    <n v="250.19583308505113"/>
    <m/>
    <n v="16.368628374037101"/>
    <n v="0.01"/>
    <n v="16.368628374037101"/>
  </r>
  <r>
    <x v="11"/>
    <x v="0"/>
    <s v="NCA._.022"/>
    <x v="21"/>
    <n v="160.7348396012554"/>
    <n v="20"/>
    <s v="NCA._.022"/>
    <n v="0.14350832238096245"/>
    <n v="220.52126082197853"/>
    <m/>
    <n v="14.350832238096245"/>
    <n v="0.01"/>
    <n v="14.350832238096245"/>
  </r>
  <r>
    <x v="12"/>
    <x v="0"/>
    <s v="NCA._.022"/>
    <x v="21"/>
    <n v="160.7348396012554"/>
    <n v="20"/>
    <s v="NCA._.022"/>
    <n v="0.11990448569358667"/>
    <n v="185.74707511561499"/>
    <m/>
    <n v="11.990448569358666"/>
    <n v="0.01"/>
    <n v="11.990448569358666"/>
  </r>
  <r>
    <x v="13"/>
    <x v="0"/>
    <s v="NCA._.022"/>
    <x v="21"/>
    <n v="160.7348396012554"/>
    <n v="20"/>
    <s v="NCA._.022"/>
    <n v="9.6363357737357783E-2"/>
    <n v="150.50889401302268"/>
    <m/>
    <n v="9.6363357737357784"/>
    <n v="0.01"/>
    <n v="9.6363357737357784"/>
  </r>
  <r>
    <x v="14"/>
    <x v="0"/>
    <s v="NCA._.022"/>
    <x v="21"/>
    <n v="160.7348396012554"/>
    <n v="20"/>
    <s v="NCA._.022"/>
    <n v="7.4714087081335326E-2"/>
    <n v="118.64979855442803"/>
    <m/>
    <n v="7.4714087081335325"/>
    <n v="0.01"/>
    <n v="7.4714087081335325"/>
  </r>
  <r>
    <x v="15"/>
    <x v="0"/>
    <s v="NCA._.022"/>
    <x v="21"/>
    <n v="160.7348396012554"/>
    <n v="20"/>
    <s v="NCA._.022"/>
    <n v="5.4683196086326012E-2"/>
    <n v="89.527893639700039"/>
    <m/>
    <n v="5.4683196086326014"/>
    <n v="0.01"/>
    <n v="5.4683196086326014"/>
  </r>
  <r>
    <x v="16"/>
    <x v="0"/>
    <s v="NCA._.022"/>
    <x v="21"/>
    <n v="160.7348396012554"/>
    <n v="20"/>
    <s v="NCA._.022"/>
    <n v="3.6705613564673119E-2"/>
    <n v="65.123576836041607"/>
    <m/>
    <n v="3.6705613564673119"/>
    <n v="0.01"/>
    <n v="3.6705613564673119"/>
  </r>
  <r>
    <x v="17"/>
    <x v="0"/>
    <s v="NCA._.022"/>
    <x v="21"/>
    <n v="160.7348396012554"/>
    <n v="20"/>
    <s v="NCA._.022"/>
    <n v="2.7521585843724331E-2"/>
    <n v="51.455021130259624"/>
    <m/>
    <n v="2.7521585843724332"/>
    <n v="0.01"/>
    <n v="2.7521585843724332"/>
  </r>
  <r>
    <x v="18"/>
    <x v="0"/>
    <s v="NCA._.022"/>
    <x v="21"/>
    <n v="160.7348396012554"/>
    <n v="20"/>
    <s v="NCA._.022"/>
    <n v="2.0997548095045518E-2"/>
    <n v="42.084504042881591"/>
    <m/>
    <n v="2.0997548095045517"/>
    <n v="0.01"/>
    <n v="2.0997548095045517"/>
  </r>
  <r>
    <x v="19"/>
    <x v="0"/>
    <s v="NCA._.022"/>
    <x v="21"/>
    <n v="160.7348396012554"/>
    <n v="20"/>
    <s v="NCA._.022"/>
    <n v="1.7551678422618594E-2"/>
    <n v="36.43921778936852"/>
    <m/>
    <n v="1.7551678422618593"/>
    <n v="0.01"/>
    <n v="1.7551678422618593"/>
  </r>
  <r>
    <x v="0"/>
    <x v="0"/>
    <s v="NCA._.023"/>
    <x v="22"/>
    <n v="103.05923590530143"/>
    <n v="20"/>
    <s v="NCA._.023"/>
    <n v="3.8873132429725024E-2"/>
    <n v="44.262128988018205"/>
    <m/>
    <n v="3.8873132429725024"/>
    <n v="0.01"/>
    <n v="3.8873132429725024"/>
  </r>
  <r>
    <x v="1"/>
    <x v="0"/>
    <s v="NCA._.023"/>
    <x v="22"/>
    <n v="103.05923590530143"/>
    <n v="20"/>
    <s v="NCA._.023"/>
    <n v="4.0404380709284579E-2"/>
    <n v="48.226111224530037"/>
    <m/>
    <n v="4.0404380709284577"/>
    <n v="0.01"/>
    <n v="4.0404380709284577"/>
  </r>
  <r>
    <x v="2"/>
    <x v="0"/>
    <s v="NCA._.023"/>
    <x v="22"/>
    <n v="103.05923590530143"/>
    <n v="20"/>
    <s v="NCA._.023"/>
    <n v="4.3152930603064611E-2"/>
    <n v="53.351121316362999"/>
    <m/>
    <n v="4.3152930603064608"/>
    <n v="0.01"/>
    <n v="4.3152930603064608"/>
  </r>
  <r>
    <x v="3"/>
    <x v="0"/>
    <s v="NCA._.023"/>
    <x v="22"/>
    <n v="103.05923590530143"/>
    <n v="20"/>
    <s v="NCA._.023"/>
    <n v="4.6950356366677888E-2"/>
    <n v="60.354452853345059"/>
    <m/>
    <n v="4.6950356366677886"/>
    <n v="0.01"/>
    <n v="4.6950356366677886"/>
  </r>
  <r>
    <x v="4"/>
    <x v="0"/>
    <s v="NCA._.023"/>
    <x v="22"/>
    <n v="103.05923590530143"/>
    <n v="20"/>
    <s v="NCA._.023"/>
    <n v="5.7783764878049496E-2"/>
    <n v="112.21116710556329"/>
    <m/>
    <n v="5.7783764878049491"/>
    <n v="0.01"/>
    <n v="5.7783764878049491"/>
  </r>
  <r>
    <x v="5"/>
    <x v="0"/>
    <s v="NCA._.023"/>
    <x v="22"/>
    <n v="103.05923590530143"/>
    <n v="20"/>
    <s v="NCA._.023"/>
    <n v="6.2947656725256027E-2"/>
    <n v="125.25194835225955"/>
    <m/>
    <n v="6.2947656725256023"/>
    <n v="0.01"/>
    <n v="6.2947656725256023"/>
  </r>
  <r>
    <x v="6"/>
    <x v="0"/>
    <s v="NCA._.023"/>
    <x v="22"/>
    <n v="103.05923590530143"/>
    <n v="20"/>
    <s v="NCA._.023"/>
    <n v="6.828731748272783E-2"/>
    <n v="139.18120844506515"/>
    <m/>
    <n v="6.8287317482727827"/>
    <n v="0.01"/>
    <n v="6.8287317482727827"/>
  </r>
  <r>
    <x v="7"/>
    <x v="0"/>
    <s v="NCA._.023"/>
    <x v="22"/>
    <n v="103.05923590530143"/>
    <n v="20"/>
    <s v="NCA._.023"/>
    <n v="8.0248701835004779E-2"/>
    <n v="175.81896735044592"/>
    <m/>
    <n v="8.024870183500477"/>
    <n v="0.01"/>
    <n v="8.024870183500477"/>
  </r>
  <r>
    <x v="8"/>
    <x v="0"/>
    <s v="NCA._.023"/>
    <x v="22"/>
    <n v="103.05923590530143"/>
    <n v="20"/>
    <s v="NCA._.023"/>
    <n v="9.0031649507433836E-2"/>
    <n v="198.26187403701528"/>
    <m/>
    <n v="9.0031649507433826"/>
    <n v="0.01"/>
    <n v="9.0031649507433826"/>
  </r>
  <r>
    <x v="9"/>
    <x v="0"/>
    <s v="NCA._.023"/>
    <x v="22"/>
    <n v="103.05923590530143"/>
    <n v="20"/>
    <s v="NCA._.023"/>
    <n v="0.10303558686761753"/>
    <n v="240.85443433246041"/>
    <m/>
    <n v="10.303558686761752"/>
    <n v="0.01"/>
    <n v="10.303558686761752"/>
  </r>
  <r>
    <x v="10"/>
    <x v="0"/>
    <s v="NCA._.023"/>
    <x v="22"/>
    <n v="103.05923590530143"/>
    <n v="20"/>
    <s v="NCA._.023"/>
    <n v="0.11384510067966541"/>
    <n v="271.77905127296299"/>
    <m/>
    <n v="11.384510067966541"/>
    <n v="0.01"/>
    <n v="11.384510067966541"/>
  </r>
  <r>
    <x v="11"/>
    <x v="0"/>
    <s v="NCA._.023"/>
    <x v="22"/>
    <n v="103.05923590530143"/>
    <n v="20"/>
    <s v="NCA._.023"/>
    <n v="0.12093224055306116"/>
    <n v="293.2376590743396"/>
    <m/>
    <n v="12.093224055306116"/>
    <n v="0.01"/>
    <n v="12.093224055306116"/>
  </r>
  <r>
    <x v="12"/>
    <x v="0"/>
    <s v="NCA._.023"/>
    <x v="22"/>
    <n v="103.05923590530143"/>
    <n v="20"/>
    <s v="NCA._.023"/>
    <n v="0.12440762512071568"/>
    <n v="307.95006150205893"/>
    <m/>
    <n v="12.440762512071569"/>
    <n v="0.01"/>
    <n v="12.440762512071569"/>
  </r>
  <r>
    <x v="13"/>
    <x v="0"/>
    <s v="NCA._.023"/>
    <x v="22"/>
    <n v="103.05923590530143"/>
    <n v="20"/>
    <s v="NCA._.023"/>
    <n v="0.12279360349195813"/>
    <n v="314.20620282124253"/>
    <m/>
    <n v="12.279360349195812"/>
    <n v="0.01"/>
    <n v="12.279360349195812"/>
  </r>
  <r>
    <x v="14"/>
    <x v="0"/>
    <s v="NCA._.023"/>
    <x v="22"/>
    <n v="103.05923590530143"/>
    <n v="20"/>
    <s v="NCA._.023"/>
    <n v="0.11697659531048213"/>
    <n v="313.70713949601981"/>
    <m/>
    <n v="11.697659531048213"/>
    <n v="0.01"/>
    <n v="11.697659531048213"/>
  </r>
  <r>
    <x v="15"/>
    <x v="0"/>
    <s v="NCA._.023"/>
    <x v="22"/>
    <n v="103.05923590530143"/>
    <n v="20"/>
    <s v="NCA._.023"/>
    <n v="0.10811228407484628"/>
    <n v="306.43356011061024"/>
    <m/>
    <n v="10.811228407484629"/>
    <n v="0.01"/>
    <n v="10.811228407484629"/>
  </r>
  <r>
    <x v="16"/>
    <x v="0"/>
    <s v="NCA._.023"/>
    <x v="22"/>
    <n v="103.05923590530143"/>
    <n v="20"/>
    <s v="NCA._.023"/>
    <n v="0.11317076823272065"/>
    <n v="368.60006452482673"/>
    <m/>
    <n v="11.317076823272066"/>
    <n v="0.01"/>
    <n v="11.317076823272066"/>
  </r>
  <r>
    <x v="17"/>
    <x v="0"/>
    <s v="NCA._.023"/>
    <x v="22"/>
    <n v="103.05923590530143"/>
    <n v="20"/>
    <s v="NCA._.023"/>
    <n v="9.9314542539923431E-2"/>
    <n v="342.7829800059331"/>
    <m/>
    <n v="9.9314542539923423"/>
    <n v="0.01"/>
    <n v="9.9314542539923423"/>
  </r>
  <r>
    <x v="18"/>
    <x v="0"/>
    <s v="NCA._.023"/>
    <x v="22"/>
    <n v="103.05923590530143"/>
    <n v="20"/>
    <s v="NCA._.023"/>
    <n v="8.3443892910127104E-2"/>
    <n v="301.74355347570361"/>
    <m/>
    <n v="8.3443892910127104"/>
    <n v="0.01"/>
    <n v="8.3443892910127104"/>
  </r>
  <r>
    <x v="19"/>
    <x v="0"/>
    <s v="NCA._.023"/>
    <x v="22"/>
    <n v="103.05923590530143"/>
    <n v="20"/>
    <s v="NCA._.023"/>
    <n v="7.2918463766522085E-2"/>
    <n v="272.46420509412565"/>
    <m/>
    <n v="7.2918463766522086"/>
    <n v="0.01"/>
    <n v="7.2918463766522086"/>
  </r>
  <r>
    <x v="0"/>
    <x v="0"/>
    <s v="NCA._.024"/>
    <x v="23"/>
    <n v="74.815592280444804"/>
    <n v="20"/>
    <s v="NCA._.024"/>
    <n v="6.1560933371223071E-3"/>
    <n v="12.469240656618917"/>
    <m/>
    <n v="0.6156093337122307"/>
    <n v="0.01"/>
    <n v="0.6156093337122307"/>
  </r>
  <r>
    <x v="1"/>
    <x v="0"/>
    <s v="NCA._.024"/>
    <x v="23"/>
    <n v="74.815592280444804"/>
    <n v="20"/>
    <s v="NCA._.024"/>
    <n v="8.8327066815514967E-3"/>
    <n v="22.293434322473278"/>
    <m/>
    <n v="0.88327066815514965"/>
    <n v="0.01"/>
    <n v="0.88327066815514965"/>
  </r>
  <r>
    <x v="2"/>
    <x v="0"/>
    <s v="NCA._.024"/>
    <x v="23"/>
    <n v="74.815592280444804"/>
    <n v="20"/>
    <s v="NCA._.024"/>
    <n v="1.3593038939239905E-2"/>
    <n v="39.60051817915965"/>
    <m/>
    <n v="1.3593038939239905"/>
    <n v="0.01"/>
    <n v="1.3593038939239905"/>
  </r>
  <r>
    <x v="3"/>
    <x v="0"/>
    <s v="NCA._.024"/>
    <x v="23"/>
    <n v="74.815592280444804"/>
    <n v="20"/>
    <s v="NCA._.024"/>
    <n v="2.1330757165784767E-2"/>
    <n v="67.541084608014089"/>
    <m/>
    <n v="2.1330757165784768"/>
    <n v="0.01"/>
    <n v="2.1330757165784768"/>
  </r>
  <r>
    <x v="4"/>
    <x v="0"/>
    <s v="NCA._.024"/>
    <x v="23"/>
    <n v="74.815592280444804"/>
    <n v="20"/>
    <s v="NCA._.024"/>
    <n v="4.3181392980786597E-2"/>
    <n v="156.32700721496798"/>
    <m/>
    <n v="4.3181392980786599"/>
    <n v="0.01"/>
    <n v="4.3181392980786599"/>
  </r>
  <r>
    <x v="5"/>
    <x v="0"/>
    <s v="NCA._.024"/>
    <x v="23"/>
    <n v="74.815592280444804"/>
    <n v="20"/>
    <s v="NCA._.024"/>
    <n v="6.4162341853861882E-2"/>
    <n v="237.70155770141756"/>
    <m/>
    <n v="6.4162341853861884"/>
    <n v="0.01"/>
    <n v="6.4162341853861884"/>
  </r>
  <r>
    <x v="6"/>
    <x v="0"/>
    <s v="NCA._.024"/>
    <x v="23"/>
    <n v="74.815592280444804"/>
    <n v="20"/>
    <s v="NCA._.024"/>
    <n v="8.9941116921691114E-2"/>
    <n v="337.83647028753597"/>
    <m/>
    <n v="8.9941116921691115"/>
    <n v="0.01"/>
    <n v="8.9941116921691115"/>
  </r>
  <r>
    <x v="7"/>
    <x v="0"/>
    <s v="NCA._.024"/>
    <x v="23"/>
    <n v="74.815592280444804"/>
    <n v="20"/>
    <s v="NCA._.024"/>
    <n v="0.11848801867889111"/>
    <n v="450.00163594857929"/>
    <m/>
    <n v="11.848801867889112"/>
    <n v="0.01"/>
    <n v="11.848801867889112"/>
  </r>
  <r>
    <x v="8"/>
    <x v="0"/>
    <s v="NCA._.024"/>
    <x v="23"/>
    <n v="74.815592280444804"/>
    <n v="20"/>
    <s v="NCA._.024"/>
    <n v="0.14950211897051649"/>
    <n v="569.36638492257453"/>
    <m/>
    <n v="14.950211897051648"/>
    <n v="0.01"/>
    <n v="14.950211897051648"/>
  </r>
  <r>
    <x v="9"/>
    <x v="0"/>
    <s v="NCA._.024"/>
    <x v="23"/>
    <n v="74.815592280444804"/>
    <n v="20"/>
    <s v="NCA._.024"/>
    <n v="0.1959932844374371"/>
    <n v="760.57028318048162"/>
    <m/>
    <n v="19.599328443743708"/>
    <n v="0.01"/>
    <n v="19.599328443743708"/>
  </r>
  <r>
    <x v="10"/>
    <x v="0"/>
    <s v="NCA._.024"/>
    <x v="23"/>
    <n v="74.815592280444804"/>
    <n v="20"/>
    <s v="NCA._.024"/>
    <n v="0.23995978041332594"/>
    <n v="943.24357594947116"/>
    <m/>
    <n v="23.995978041332595"/>
    <n v="0.01"/>
    <n v="23.995978041332595"/>
  </r>
  <r>
    <x v="11"/>
    <x v="0"/>
    <s v="NCA._.024"/>
    <x v="23"/>
    <n v="74.815592280444804"/>
    <n v="20"/>
    <s v="NCA._.024"/>
    <n v="0.27030894093250329"/>
    <n v="1072.3788088420288"/>
    <m/>
    <n v="27.030894093250328"/>
    <n v="0.01"/>
    <n v="27.030894093250328"/>
  </r>
  <r>
    <x v="12"/>
    <x v="0"/>
    <s v="NCA._.024"/>
    <x v="23"/>
    <n v="74.815592280444804"/>
    <n v="20"/>
    <s v="NCA._.024"/>
    <n v="0.29350572941969422"/>
    <n v="1171.1477520776602"/>
    <m/>
    <n v="29.350572941969421"/>
    <n v="0.01"/>
    <n v="29.350572941969421"/>
  </r>
  <r>
    <x v="13"/>
    <x v="0"/>
    <s v="NCA._.024"/>
    <x v="23"/>
    <n v="74.815592280444804"/>
    <n v="20"/>
    <s v="NCA._.024"/>
    <n v="0.30512484329686113"/>
    <n v="1230.1107953732349"/>
    <m/>
    <n v="30.512484329686114"/>
    <n v="0.01"/>
    <n v="30.512484329686114"/>
  </r>
  <r>
    <x v="14"/>
    <x v="0"/>
    <s v="NCA._.024"/>
    <x v="23"/>
    <n v="74.815592280444804"/>
    <n v="20"/>
    <s v="NCA._.024"/>
    <n v="0.30788717497290613"/>
    <n v="1256.651015564031"/>
    <m/>
    <n v="30.788717497290612"/>
    <n v="0.01"/>
    <n v="30.788717497290612"/>
  </r>
  <r>
    <x v="15"/>
    <x v="0"/>
    <s v="NCA._.024"/>
    <x v="23"/>
    <n v="74.815592280444804"/>
    <n v="20"/>
    <s v="NCA._.024"/>
    <n v="0.30141536429773141"/>
    <n v="1249.9074797203871"/>
    <m/>
    <n v="30.14153642977314"/>
    <n v="0.01"/>
    <n v="30.14153642977314"/>
  </r>
  <r>
    <x v="16"/>
    <x v="0"/>
    <s v="NCA._.024"/>
    <x v="23"/>
    <n v="74.815592280444804"/>
    <n v="20"/>
    <s v="NCA._.024"/>
    <n v="0.40232163602793869"/>
    <n v="1718.7879932527906"/>
    <m/>
    <n v="40.232163602793868"/>
    <n v="0.01"/>
    <n v="40.232163602793868"/>
  </r>
  <r>
    <x v="17"/>
    <x v="0"/>
    <s v="NCA._.024"/>
    <x v="23"/>
    <n v="74.815592280444804"/>
    <n v="20"/>
    <s v="NCA._.024"/>
    <n v="0.36246713325617463"/>
    <n v="1562.3837259437978"/>
    <m/>
    <n v="36.246713325617463"/>
    <n v="0.01"/>
    <n v="36.246713325617463"/>
  </r>
  <r>
    <x v="18"/>
    <x v="0"/>
    <s v="NCA._.024"/>
    <x v="23"/>
    <n v="74.815592280444804"/>
    <n v="20"/>
    <s v="NCA._.024"/>
    <n v="0.29973636390621705"/>
    <n v="1300.2814464361882"/>
    <m/>
    <n v="29.973636390621703"/>
    <n v="0.01"/>
    <n v="29.973636390621703"/>
  </r>
  <r>
    <x v="19"/>
    <x v="0"/>
    <s v="NCA._.024"/>
    <x v="23"/>
    <n v="74.815592280444804"/>
    <n v="20"/>
    <s v="NCA._.024"/>
    <n v="0.26060708209493127"/>
    <n v="1139.7774483704"/>
    <m/>
    <n v="26.060708209493129"/>
    <n v="0.01"/>
    <n v="26.060708209493129"/>
  </r>
  <r>
    <x v="0"/>
    <x v="0"/>
    <s v="NCA._.025"/>
    <x v="24"/>
    <n v="72.539300459687041"/>
    <n v="20"/>
    <s v="NCA._.025"/>
    <n v="1.1234384434365184E-3"/>
    <n v="1.3869831115609377"/>
    <m/>
    <n v="0.11234384434365184"/>
    <n v="0.01"/>
    <n v="0.11234384434365184"/>
  </r>
  <r>
    <x v="1"/>
    <x v="0"/>
    <s v="NCA._.025"/>
    <x v="24"/>
    <n v="72.539300459687041"/>
    <n v="20"/>
    <s v="NCA._.025"/>
    <n v="1.2183320271589523E-3"/>
    <n v="1.5738309382694091"/>
    <m/>
    <n v="0.12183320271589523"/>
    <n v="0.01"/>
    <n v="0.12183320271589523"/>
  </r>
  <r>
    <x v="2"/>
    <x v="0"/>
    <s v="NCA._.025"/>
    <x v="24"/>
    <n v="72.539300459687041"/>
    <n v="20"/>
    <s v="NCA._.025"/>
    <n v="1.6585360820250937E-3"/>
    <n v="3.261068439278183"/>
    <m/>
    <n v="0.16585360820250936"/>
    <n v="0.01"/>
    <n v="0.16585360820250936"/>
  </r>
  <r>
    <x v="3"/>
    <x v="0"/>
    <s v="NCA._.025"/>
    <x v="24"/>
    <n v="72.539300459687041"/>
    <n v="20"/>
    <s v="NCA._.025"/>
    <n v="2.1364847806203636E-3"/>
    <n v="4.9342812829743838"/>
    <m/>
    <n v="0.21364847806203635"/>
    <n v="0.01"/>
    <n v="0.21364847806203635"/>
  </r>
  <r>
    <x v="4"/>
    <x v="0"/>
    <s v="NCA._.025"/>
    <x v="24"/>
    <n v="72.539300459687041"/>
    <n v="20"/>
    <s v="NCA._.025"/>
    <n v="2.8390767781125664E-3"/>
    <n v="7.372958859303627"/>
    <m/>
    <n v="0.28390767781125664"/>
    <n v="0.01"/>
    <n v="0.28390767781125664"/>
  </r>
  <r>
    <x v="5"/>
    <x v="0"/>
    <s v="NCA._.025"/>
    <x v="24"/>
    <n v="72.539300459687041"/>
    <n v="20"/>
    <s v="NCA._.025"/>
    <n v="3.7872921787021978E-3"/>
    <n v="10.609918092529144"/>
    <m/>
    <n v="0.37872921787021979"/>
    <n v="0.01"/>
    <n v="0.37872921787021979"/>
  </r>
  <r>
    <x v="6"/>
    <x v="0"/>
    <s v="NCA._.025"/>
    <x v="24"/>
    <n v="72.539300459687041"/>
    <n v="20"/>
    <s v="NCA._.025"/>
    <n v="4.9680728523522144E-3"/>
    <n v="14.565901988243233"/>
    <m/>
    <n v="0.49680728523522144"/>
    <n v="0.01"/>
    <n v="0.49680728523522144"/>
  </r>
  <r>
    <x v="7"/>
    <x v="0"/>
    <s v="NCA._.025"/>
    <x v="24"/>
    <n v="72.539300459687041"/>
    <n v="20"/>
    <s v="NCA._.025"/>
    <n v="6.2873429450138792E-3"/>
    <n v="19.04664522957318"/>
    <m/>
    <n v="0.62873429450138796"/>
    <n v="0.01"/>
    <n v="0.62873429450138796"/>
  </r>
  <r>
    <x v="8"/>
    <x v="0"/>
    <s v="NCA._.025"/>
    <x v="24"/>
    <n v="72.539300459687041"/>
    <n v="20"/>
    <s v="NCA._.025"/>
    <n v="7.6849075538631658E-3"/>
    <n v="23.730890928236477"/>
    <m/>
    <n v="0.76849075538631662"/>
    <n v="0.01"/>
    <n v="0.76849075538631662"/>
  </r>
  <r>
    <x v="9"/>
    <x v="0"/>
    <s v="NCA._.025"/>
    <x v="24"/>
    <n v="72.539300459687041"/>
    <n v="20"/>
    <s v="NCA._.025"/>
    <n v="9.36560451315838E-3"/>
    <n v="29.759853566020539"/>
    <m/>
    <n v="0.93656045131583798"/>
    <n v="0.01"/>
    <n v="0.93656045131583798"/>
  </r>
  <r>
    <x v="10"/>
    <x v="0"/>
    <s v="NCA._.025"/>
    <x v="24"/>
    <n v="72.539300459687041"/>
    <n v="20"/>
    <s v="NCA._.025"/>
    <n v="1.0876993307007896E-2"/>
    <n v="35.258537755495055"/>
    <m/>
    <n v="1.0876993307007896"/>
    <n v="0.01"/>
    <n v="1.0876993307007896"/>
  </r>
  <r>
    <x v="11"/>
    <x v="0"/>
    <s v="NCA._.025"/>
    <x v="24"/>
    <n v="72.539300459687041"/>
    <n v="20"/>
    <s v="NCA._.025"/>
    <n v="1.2048277234900432E-2"/>
    <n v="39.753943444715723"/>
    <m/>
    <n v="1.2048277234900431"/>
    <n v="0.01"/>
    <n v="1.2048277234900431"/>
  </r>
  <r>
    <x v="12"/>
    <x v="0"/>
    <s v="NCA._.025"/>
    <x v="24"/>
    <n v="72.539300459687041"/>
    <n v="20"/>
    <s v="NCA._.025"/>
    <n v="1.2827515133110203E-2"/>
    <n v="42.949476191424537"/>
    <m/>
    <n v="1.2827515133110203"/>
    <n v="0.01"/>
    <n v="1.2827515133110203"/>
  </r>
  <r>
    <x v="13"/>
    <x v="0"/>
    <s v="NCA._.025"/>
    <x v="24"/>
    <n v="72.539300459687041"/>
    <n v="20"/>
    <s v="NCA._.025"/>
    <n v="1.3017437735991047E-2"/>
    <n v="44.480802597198782"/>
    <m/>
    <n v="1.3017437735991046"/>
    <n v="0.01"/>
    <n v="1.3017437735991046"/>
  </r>
  <r>
    <x v="14"/>
    <x v="0"/>
    <s v="NCA._.025"/>
    <x v="24"/>
    <n v="72.539300459687041"/>
    <n v="20"/>
    <s v="NCA._.025"/>
    <n v="1.2745848035010957E-2"/>
    <n v="44.600769806465792"/>
    <m/>
    <n v="1.2745848035010956"/>
    <n v="0.01"/>
    <n v="1.2745848035010956"/>
  </r>
  <r>
    <x v="15"/>
    <x v="0"/>
    <s v="NCA._.025"/>
    <x v="24"/>
    <n v="72.539300459687041"/>
    <n v="20"/>
    <s v="NCA._.025"/>
    <n v="1.2051926795025873E-2"/>
    <n v="43.385564597110751"/>
    <m/>
    <n v="1.2051926795025871"/>
    <n v="0.01"/>
    <n v="1.2051926795025871"/>
  </r>
  <r>
    <x v="16"/>
    <x v="0"/>
    <s v="NCA._.025"/>
    <x v="24"/>
    <n v="72.539300459687041"/>
    <n v="20"/>
    <s v="NCA._.025"/>
    <n v="1.4240962311948701E-2"/>
    <n v="54.972480278570004"/>
    <m/>
    <n v="1.4240962311948699"/>
    <n v="0.01"/>
    <n v="1.4240962311948699"/>
  </r>
  <r>
    <x v="17"/>
    <x v="0"/>
    <s v="NCA._.025"/>
    <x v="24"/>
    <n v="72.539300459687041"/>
    <n v="20"/>
    <s v="NCA._.025"/>
    <n v="1.2470195341441887E-2"/>
    <n v="48.999196620332313"/>
    <m/>
    <n v="1.2470195341441888"/>
    <n v="0.01"/>
    <n v="1.2470195341441888"/>
  </r>
  <r>
    <x v="18"/>
    <x v="0"/>
    <s v="NCA._.025"/>
    <x v="24"/>
    <n v="72.539300459687041"/>
    <n v="20"/>
    <s v="NCA._.025"/>
    <n v="1.0713595568171651E-2"/>
    <n v="42.805948117791715"/>
    <m/>
    <n v="1.0713595568171652"/>
    <n v="0.01"/>
    <n v="1.0713595568171652"/>
  </r>
  <r>
    <x v="19"/>
    <x v="0"/>
    <s v="NCA._.025"/>
    <x v="24"/>
    <n v="72.539300459687041"/>
    <n v="20"/>
    <s v="NCA._.025"/>
    <n v="9.1013531871710664E-3"/>
    <n v="36.75402868437596"/>
    <m/>
    <n v="0.91013531871710662"/>
    <n v="0.01"/>
    <n v="0.91013531871710662"/>
  </r>
  <r>
    <x v="0"/>
    <x v="0"/>
    <s v="NCA._.026"/>
    <x v="25"/>
    <n v="86.964022142128783"/>
    <n v="20"/>
    <s v="NCA._.026"/>
    <n v="4.1828877721705179E-4"/>
    <n v="0.42965880528431605"/>
    <m/>
    <n v="4.1828877721705175E-2"/>
    <n v="0.01"/>
    <n v="4.1828877721705175E-2"/>
  </r>
  <r>
    <x v="1"/>
    <x v="0"/>
    <s v="NCA._.026"/>
    <x v="25"/>
    <n v="86.964022142128783"/>
    <n v="20"/>
    <s v="NCA._.026"/>
    <n v="8.3570329702142778E-4"/>
    <n v="0.84435923168400806"/>
    <m/>
    <n v="8.3570329702142773E-2"/>
    <n v="0.01"/>
    <n v="8.3570329702142773E-2"/>
  </r>
  <r>
    <x v="2"/>
    <x v="0"/>
    <s v="NCA._.026"/>
    <x v="25"/>
    <n v="86.964022142128783"/>
    <n v="20"/>
    <s v="NCA._.026"/>
    <n v="1.4681044215430483E-3"/>
    <n v="1.333429590139215"/>
    <m/>
    <n v="0.14681044215430483"/>
    <n v="0.01"/>
    <n v="0.14681044215430483"/>
  </r>
  <r>
    <x v="3"/>
    <x v="0"/>
    <s v="NCA._.026"/>
    <x v="25"/>
    <n v="86.964022142128783"/>
    <n v="20"/>
    <s v="NCA._.026"/>
    <n v="2.3870372903773305E-3"/>
    <n v="2.083199282460769"/>
    <m/>
    <n v="0.23870372903773304"/>
    <n v="0.01"/>
    <n v="0.23870372903773304"/>
  </r>
  <r>
    <x v="4"/>
    <x v="0"/>
    <s v="NCA._.026"/>
    <x v="25"/>
    <n v="86.964022142128783"/>
    <n v="20"/>
    <s v="NCA._.026"/>
    <n v="3.5759260992419563E-3"/>
    <n v="3.03790747136975"/>
    <m/>
    <n v="0.35759260992419561"/>
    <n v="0.01"/>
    <n v="0.35759260992419561"/>
  </r>
  <r>
    <x v="5"/>
    <x v="0"/>
    <s v="NCA._.026"/>
    <x v="25"/>
    <n v="86.964022142128783"/>
    <n v="20"/>
    <s v="NCA._.026"/>
    <n v="5.0881031672532495E-3"/>
    <n v="3.8206978303983665"/>
    <m/>
    <n v="0.50881031672532495"/>
    <n v="0.01"/>
    <n v="0.50881031672532495"/>
  </r>
  <r>
    <x v="6"/>
    <x v="0"/>
    <s v="NCA._.026"/>
    <x v="25"/>
    <n v="86.964022142128783"/>
    <n v="20"/>
    <s v="NCA._.026"/>
    <n v="6.9879154959426757E-3"/>
    <n v="4.9181485683624127"/>
    <m/>
    <n v="0.69879154959426759"/>
    <n v="0.01"/>
    <n v="0.69879154959426759"/>
  </r>
  <r>
    <x v="7"/>
    <x v="0"/>
    <s v="NCA._.026"/>
    <x v="25"/>
    <n v="86.964022142128783"/>
    <n v="20"/>
    <s v="NCA._.026"/>
    <n v="8.9675897814120876E-3"/>
    <n v="6.1696203762500472"/>
    <m/>
    <n v="0.89675897814120875"/>
    <n v="0.01"/>
    <n v="0.89675897814120875"/>
  </r>
  <r>
    <x v="8"/>
    <x v="0"/>
    <s v="NCA._.026"/>
    <x v="25"/>
    <n v="86.964022142128783"/>
    <n v="20"/>
    <s v="NCA._.026"/>
    <n v="1.1300892067007771E-2"/>
    <n v="7.6768425251782979"/>
    <m/>
    <n v="1.1300892067007771"/>
    <n v="0.01"/>
    <n v="1.1300892067007771"/>
  </r>
  <r>
    <x v="9"/>
    <x v="0"/>
    <s v="NCA._.026"/>
    <x v="25"/>
    <n v="86.964022142128783"/>
    <n v="20"/>
    <s v="NCA._.026"/>
    <n v="1.3043694397554491E-2"/>
    <n v="8.9846323044484429"/>
    <m/>
    <n v="1.3043694397554491"/>
    <n v="0.01"/>
    <n v="1.3043694397554491"/>
  </r>
  <r>
    <x v="10"/>
    <x v="0"/>
    <s v="NCA._.026"/>
    <x v="25"/>
    <n v="86.964022142128783"/>
    <n v="20"/>
    <s v="NCA._.026"/>
    <n v="1.477909686811028E-2"/>
    <n v="9.9282810606957419"/>
    <m/>
    <n v="1.477909686811028"/>
    <n v="0.01"/>
    <n v="1.477909686811028"/>
  </r>
  <r>
    <x v="11"/>
    <x v="0"/>
    <s v="NCA._.026"/>
    <x v="25"/>
    <n v="86.964022142128783"/>
    <n v="20"/>
    <s v="NCA._.026"/>
    <n v="1.5892063723881512E-2"/>
    <n v="10.394260297184813"/>
    <m/>
    <n v="1.5892063723881511"/>
    <n v="0.01"/>
    <n v="1.5892063723881511"/>
  </r>
  <r>
    <x v="12"/>
    <x v="0"/>
    <s v="NCA._.026"/>
    <x v="25"/>
    <n v="86.964022142128783"/>
    <n v="20"/>
    <s v="NCA._.026"/>
    <n v="1.6163667724302045E-2"/>
    <n v="10.346502030714291"/>
    <m/>
    <n v="1.6163667724302044"/>
    <n v="0.01"/>
    <n v="1.6163667724302044"/>
  </r>
  <r>
    <x v="13"/>
    <x v="0"/>
    <s v="NCA._.026"/>
    <x v="25"/>
    <n v="86.964022142128783"/>
    <n v="20"/>
    <s v="NCA._.026"/>
    <n v="1.5374984779101753E-2"/>
    <n v="9.5429204876463274"/>
    <m/>
    <n v="1.5374984779101752"/>
    <n v="0.01"/>
    <n v="1.5374984779101752"/>
  </r>
  <r>
    <x v="14"/>
    <x v="0"/>
    <s v="NCA._.026"/>
    <x v="25"/>
    <n v="86.964022142128783"/>
    <n v="20"/>
    <s v="NCA._.026"/>
    <n v="1.3571383563722252E-2"/>
    <n v="8.1637283290155587"/>
    <m/>
    <n v="1.3571383563722252"/>
    <n v="0.01"/>
    <n v="1.3571383563722252"/>
  </r>
  <r>
    <x v="15"/>
    <x v="0"/>
    <s v="NCA._.026"/>
    <x v="25"/>
    <n v="86.964022142128783"/>
    <n v="20"/>
    <s v="NCA._.026"/>
    <n v="1.0986402543462784E-2"/>
    <n v="6.2646915813671322"/>
    <m/>
    <n v="1.0986402543462783"/>
    <n v="0.01"/>
    <n v="1.0986402543462783"/>
  </r>
  <r>
    <x v="16"/>
    <x v="0"/>
    <s v="NCA._.026"/>
    <x v="25"/>
    <n v="86.964022142128783"/>
    <n v="20"/>
    <s v="NCA._.026"/>
    <n v="8.3843867885913231E-3"/>
    <n v="4.5216617151304463"/>
    <m/>
    <n v="0.83843867885913226"/>
    <n v="0.01"/>
    <n v="0.83843867885913226"/>
  </r>
  <r>
    <x v="17"/>
    <x v="0"/>
    <s v="NCA._.026"/>
    <x v="25"/>
    <n v="86.964022142128783"/>
    <n v="20"/>
    <s v="NCA._.026"/>
    <n v="5.9251214972338767E-3"/>
    <n v="3.1075630435705301"/>
    <m/>
    <n v="0.59251214972338762"/>
    <n v="0.01"/>
    <n v="0.59251214972338762"/>
  </r>
  <r>
    <x v="18"/>
    <x v="0"/>
    <s v="NCA._.026"/>
    <x v="25"/>
    <n v="86.964022142128783"/>
    <n v="20"/>
    <s v="NCA._.026"/>
    <n v="3.7672812373618723E-3"/>
    <n v="1.9989368038981163"/>
    <m/>
    <n v="0.37672812373618719"/>
    <n v="0.01"/>
    <n v="0.37672812373618719"/>
  </r>
  <r>
    <x v="19"/>
    <x v="0"/>
    <s v="NCA._.026"/>
    <x v="25"/>
    <n v="86.964022142128783"/>
    <n v="20"/>
    <s v="NCA._.026"/>
    <n v="2.4602491787282564E-3"/>
    <n v="1.3249736576059292"/>
    <m/>
    <n v="0.24602491787282563"/>
    <n v="0.01"/>
    <n v="0.24602491787282563"/>
  </r>
  <r>
    <x v="0"/>
    <x v="0"/>
    <s v="NCA._.027"/>
    <x v="26"/>
    <n v="0"/>
    <n v="20"/>
    <s v="NCA._.027"/>
    <n v="0"/>
    <n v="0"/>
    <m/>
    <n v="0"/>
    <n v="0.01"/>
    <n v="0"/>
  </r>
  <r>
    <x v="1"/>
    <x v="0"/>
    <s v="NCA._.027"/>
    <x v="26"/>
    <n v="0"/>
    <n v="20"/>
    <s v="NCA._.027"/>
    <n v="0"/>
    <n v="0"/>
    <m/>
    <n v="0"/>
    <n v="0.01"/>
    <n v="0"/>
  </r>
  <r>
    <x v="2"/>
    <x v="0"/>
    <s v="NCA._.027"/>
    <x v="26"/>
    <n v="0"/>
    <n v="20"/>
    <s v="NCA._.027"/>
    <n v="0"/>
    <n v="0"/>
    <m/>
    <n v="0"/>
    <n v="0.01"/>
    <n v="0"/>
  </r>
  <r>
    <x v="3"/>
    <x v="0"/>
    <s v="NCA._.027"/>
    <x v="26"/>
    <n v="0"/>
    <n v="20"/>
    <s v="NCA._.027"/>
    <n v="0"/>
    <n v="0"/>
    <m/>
    <n v="0"/>
    <n v="0.01"/>
    <n v="0"/>
  </r>
  <r>
    <x v="4"/>
    <x v="0"/>
    <s v="NCA._.027"/>
    <x v="26"/>
    <n v="0"/>
    <n v="20"/>
    <s v="NCA._.027"/>
    <n v="0"/>
    <n v="0"/>
    <m/>
    <n v="0"/>
    <n v="0.01"/>
    <n v="0"/>
  </r>
  <r>
    <x v="5"/>
    <x v="0"/>
    <s v="NCA._.027"/>
    <x v="26"/>
    <n v="0"/>
    <n v="20"/>
    <s v="NCA._.027"/>
    <n v="0"/>
    <n v="0"/>
    <m/>
    <n v="0"/>
    <n v="0.01"/>
    <n v="0"/>
  </r>
  <r>
    <x v="6"/>
    <x v="0"/>
    <s v="NCA._.027"/>
    <x v="26"/>
    <n v="0"/>
    <n v="20"/>
    <s v="NCA._.027"/>
    <n v="0"/>
    <n v="0"/>
    <m/>
    <n v="0"/>
    <n v="0.01"/>
    <n v="0"/>
  </r>
  <r>
    <x v="7"/>
    <x v="0"/>
    <s v="NCA._.027"/>
    <x v="26"/>
    <n v="0"/>
    <n v="20"/>
    <s v="NCA._.027"/>
    <n v="0"/>
    <n v="0"/>
    <m/>
    <n v="0"/>
    <n v="0.01"/>
    <n v="0"/>
  </r>
  <r>
    <x v="8"/>
    <x v="0"/>
    <s v="NCA._.027"/>
    <x v="26"/>
    <n v="0"/>
    <n v="20"/>
    <s v="NCA._.027"/>
    <n v="0"/>
    <n v="0"/>
    <m/>
    <n v="0"/>
    <n v="0.01"/>
    <n v="0"/>
  </r>
  <r>
    <x v="9"/>
    <x v="0"/>
    <s v="NCA._.027"/>
    <x v="26"/>
    <n v="0"/>
    <n v="20"/>
    <s v="NCA._.027"/>
    <n v="0"/>
    <n v="0"/>
    <m/>
    <n v="0"/>
    <n v="0.01"/>
    <n v="0"/>
  </r>
  <r>
    <x v="10"/>
    <x v="0"/>
    <s v="NCA._.027"/>
    <x v="26"/>
    <n v="0"/>
    <n v="20"/>
    <s v="NCA._.027"/>
    <n v="0"/>
    <n v="0"/>
    <m/>
    <n v="0"/>
    <n v="0.01"/>
    <n v="0"/>
  </r>
  <r>
    <x v="11"/>
    <x v="0"/>
    <s v="NCA._.027"/>
    <x v="26"/>
    <n v="0"/>
    <n v="20"/>
    <s v="NCA._.027"/>
    <n v="0"/>
    <n v="0"/>
    <m/>
    <n v="0"/>
    <n v="0.01"/>
    <n v="0"/>
  </r>
  <r>
    <x v="12"/>
    <x v="0"/>
    <s v="NCA._.027"/>
    <x v="26"/>
    <n v="0"/>
    <n v="20"/>
    <s v="NCA._.027"/>
    <n v="0"/>
    <n v="0"/>
    <m/>
    <n v="0"/>
    <n v="0.01"/>
    <n v="0"/>
  </r>
  <r>
    <x v="13"/>
    <x v="0"/>
    <s v="NCA._.027"/>
    <x v="26"/>
    <n v="0"/>
    <n v="20"/>
    <s v="NCA._.027"/>
    <n v="0"/>
    <n v="0"/>
    <m/>
    <n v="0"/>
    <n v="0.01"/>
    <n v="0"/>
  </r>
  <r>
    <x v="14"/>
    <x v="0"/>
    <s v="NCA._.027"/>
    <x v="26"/>
    <n v="0"/>
    <n v="20"/>
    <s v="NCA._.027"/>
    <n v="0"/>
    <n v="0"/>
    <m/>
    <n v="0"/>
    <n v="0.01"/>
    <n v="0"/>
  </r>
  <r>
    <x v="15"/>
    <x v="0"/>
    <s v="NCA._.027"/>
    <x v="26"/>
    <n v="0"/>
    <n v="20"/>
    <s v="NCA._.027"/>
    <n v="0"/>
    <n v="0"/>
    <m/>
    <n v="0"/>
    <n v="0.01"/>
    <n v="0"/>
  </r>
  <r>
    <x v="16"/>
    <x v="0"/>
    <s v="NCA._.027"/>
    <x v="26"/>
    <n v="0"/>
    <n v="20"/>
    <s v="NCA._.027"/>
    <n v="0"/>
    <n v="0"/>
    <m/>
    <n v="0"/>
    <n v="0.01"/>
    <n v="0"/>
  </r>
  <r>
    <x v="17"/>
    <x v="0"/>
    <s v="NCA._.027"/>
    <x v="26"/>
    <n v="0"/>
    <n v="20"/>
    <s v="NCA._.027"/>
    <n v="0"/>
    <n v="0"/>
    <m/>
    <n v="0"/>
    <n v="0.01"/>
    <n v="0"/>
  </r>
  <r>
    <x v="18"/>
    <x v="0"/>
    <s v="NCA._.027"/>
    <x v="26"/>
    <n v="0"/>
    <n v="20"/>
    <s v="NCA._.027"/>
    <n v="0"/>
    <n v="0"/>
    <m/>
    <n v="0"/>
    <n v="0.01"/>
    <n v="0"/>
  </r>
  <r>
    <x v="19"/>
    <x v="0"/>
    <s v="NCA._.027"/>
    <x v="26"/>
    <n v="0"/>
    <n v="20"/>
    <s v="NCA._.027"/>
    <n v="0"/>
    <n v="0"/>
    <m/>
    <n v="0"/>
    <n v="0.01"/>
    <n v="0"/>
  </r>
  <r>
    <x v="0"/>
    <x v="1"/>
    <s v="GOE._.001"/>
    <x v="27"/>
    <n v="8.2937905929668432"/>
    <n v="20"/>
    <s v="GOE._.001"/>
    <n v="1.0303662182181685"/>
    <n v="6259.9188842136391"/>
    <m/>
    <n v="103.03662182181685"/>
    <n v="0.01"/>
    <n v="103.03662182181685"/>
  </r>
  <r>
    <x v="1"/>
    <x v="1"/>
    <s v="GOE._.001"/>
    <x v="27"/>
    <n v="8.2937905929668432"/>
    <n v="20"/>
    <s v="GOE._.001"/>
    <n v="1.0534431905696835"/>
    <n v="6233.0109315796153"/>
    <m/>
    <n v="105.34431905696835"/>
    <n v="0.01"/>
    <n v="105.34431905696835"/>
  </r>
  <r>
    <x v="2"/>
    <x v="1"/>
    <s v="GOE._.001"/>
    <x v="27"/>
    <n v="8.2937905929668432"/>
    <n v="20"/>
    <s v="GOE._.001"/>
    <n v="1.1293895870671486"/>
    <n v="6706.6601619341654"/>
    <m/>
    <n v="112.93895870671486"/>
    <n v="0.01"/>
    <n v="112.93895870671486"/>
  </r>
  <r>
    <x v="3"/>
    <x v="1"/>
    <s v="GOE._.001"/>
    <x v="27"/>
    <n v="8.2937905929668432"/>
    <n v="20"/>
    <s v="GOE._.001"/>
    <n v="1.139124684149905"/>
    <n v="6290.1045305192019"/>
    <m/>
    <n v="113.9124684149905"/>
    <n v="0.01"/>
    <n v="113.9124684149905"/>
  </r>
  <r>
    <x v="4"/>
    <x v="1"/>
    <s v="GOE._.001"/>
    <x v="27"/>
    <n v="8.2937905929668432"/>
    <n v="20"/>
    <s v="GOE._.001"/>
    <n v="1.322762595124084"/>
    <n v="7353.3918324636115"/>
    <m/>
    <n v="132.27625951240839"/>
    <n v="0.01"/>
    <n v="132.27625951240839"/>
  </r>
  <r>
    <x v="5"/>
    <x v="1"/>
    <s v="GOE._.001"/>
    <x v="27"/>
    <n v="8.2937905929668432"/>
    <n v="20"/>
    <s v="GOE._.001"/>
    <n v="1.4286266421449016"/>
    <n v="7847.4775135339069"/>
    <m/>
    <n v="142.86266421449017"/>
    <n v="0.01"/>
    <n v="142.86266421449017"/>
  </r>
  <r>
    <x v="6"/>
    <x v="1"/>
    <s v="GOE._.001"/>
    <x v="27"/>
    <n v="8.2937905929668432"/>
    <n v="20"/>
    <s v="GOE._.001"/>
    <n v="1.4811988040436144"/>
    <n v="8056.2889825608554"/>
    <m/>
    <n v="148.11988040436142"/>
    <n v="0.01"/>
    <n v="148.11988040436142"/>
  </r>
  <r>
    <x v="7"/>
    <x v="1"/>
    <s v="GOE._.001"/>
    <x v="27"/>
    <n v="8.2937905929668432"/>
    <n v="20"/>
    <s v="GOE._.001"/>
    <n v="1.4722365672924613"/>
    <n v="7841.2743923930921"/>
    <m/>
    <n v="147.22365672924613"/>
    <n v="0.01"/>
    <n v="147.22365672924613"/>
  </r>
  <r>
    <x v="8"/>
    <x v="1"/>
    <s v="GOE._.001"/>
    <x v="27"/>
    <n v="8.2937905929668432"/>
    <n v="20"/>
    <s v="GOE._.001"/>
    <n v="1.4590198380209103"/>
    <n v="7591.2152597885415"/>
    <m/>
    <n v="145.90198380209102"/>
    <n v="0.01"/>
    <n v="145.90198380209102"/>
  </r>
  <r>
    <x v="9"/>
    <x v="1"/>
    <s v="GOE._.001"/>
    <x v="27"/>
    <n v="8.2937905929668432"/>
    <n v="20"/>
    <s v="GOE._.001"/>
    <n v="1.5285073001113536"/>
    <n v="7839.0736907284227"/>
    <m/>
    <n v="152.85073001113537"/>
    <n v="0.01"/>
    <n v="152.85073001113537"/>
  </r>
  <r>
    <x v="10"/>
    <x v="1"/>
    <s v="GOE._.001"/>
    <x v="27"/>
    <n v="8.2937905929668432"/>
    <n v="20"/>
    <s v="GOE._.001"/>
    <n v="1.4169759465140519"/>
    <n v="7137.4575405742626"/>
    <m/>
    <n v="141.69759465140518"/>
    <n v="0.01"/>
    <n v="141.69759465140518"/>
  </r>
  <r>
    <x v="11"/>
    <x v="1"/>
    <s v="GOE._.001"/>
    <x v="27"/>
    <n v="8.2937905929668432"/>
    <n v="20"/>
    <s v="GOE._.001"/>
    <n v="1.3319489540033644"/>
    <n v="6510.0805847609108"/>
    <m/>
    <n v="133.19489540033643"/>
    <n v="0.01"/>
    <n v="133.19489540033643"/>
  </r>
  <r>
    <x v="12"/>
    <x v="1"/>
    <s v="GOE._.001"/>
    <x v="27"/>
    <n v="8.2937905929668432"/>
    <n v="20"/>
    <s v="GOE._.001"/>
    <n v="1.2212663430348212"/>
    <n v="5780.1602242824747"/>
    <m/>
    <n v="122.12663430348212"/>
    <n v="0.01"/>
    <n v="122.12663430348212"/>
  </r>
  <r>
    <x v="13"/>
    <x v="1"/>
    <s v="GOE._.001"/>
    <x v="27"/>
    <n v="8.2937905929668432"/>
    <n v="20"/>
    <s v="GOE._.001"/>
    <n v="1.1308289240221026"/>
    <n v="5309.1342059352328"/>
    <m/>
    <n v="113.08289240221025"/>
    <n v="0.01"/>
    <n v="113.08289240221025"/>
  </r>
  <r>
    <x v="14"/>
    <x v="1"/>
    <s v="GOE._.001"/>
    <x v="27"/>
    <n v="8.2937905929668432"/>
    <n v="20"/>
    <s v="GOE._.001"/>
    <n v="1.026176955767419"/>
    <n v="4811.2176734294808"/>
    <m/>
    <n v="102.61769557674189"/>
    <n v="0.01"/>
    <n v="102.61769557674189"/>
  </r>
  <r>
    <x v="15"/>
    <x v="1"/>
    <s v="GOE._.001"/>
    <x v="27"/>
    <n v="8.2937905929668432"/>
    <n v="20"/>
    <s v="GOE._.001"/>
    <n v="0.72461035431585419"/>
    <n v="3198.1353668596275"/>
    <m/>
    <n v="72.461035431585415"/>
    <n v="0.01"/>
    <n v="72.461035431585415"/>
  </r>
  <r>
    <x v="16"/>
    <x v="1"/>
    <s v="GOE._.001"/>
    <x v="27"/>
    <n v="8.2937905929668432"/>
    <n v="20"/>
    <s v="GOE._.001"/>
    <n v="0.61324453977829396"/>
    <n v="2846.815699660583"/>
    <m/>
    <n v="61.324453977829393"/>
    <n v="0.01"/>
    <n v="61.324453977829393"/>
  </r>
  <r>
    <x v="17"/>
    <x v="1"/>
    <s v="GOE._.001"/>
    <x v="27"/>
    <n v="8.2937905929668432"/>
    <n v="20"/>
    <s v="GOE._.001"/>
    <n v="0.59835551307443446"/>
    <n v="3086.7861369238899"/>
    <m/>
    <n v="59.835551307443446"/>
    <n v="0.01"/>
    <n v="59.835551307443446"/>
  </r>
  <r>
    <x v="18"/>
    <x v="1"/>
    <s v="GOE._.001"/>
    <x v="27"/>
    <n v="8.2937905929668432"/>
    <n v="20"/>
    <s v="GOE._.001"/>
    <n v="0.59878784666173757"/>
    <n v="3330.7755312695554"/>
    <m/>
    <n v="59.878784666173758"/>
    <n v="0.01"/>
    <n v="59.878784666173758"/>
  </r>
  <r>
    <x v="19"/>
    <x v="1"/>
    <s v="GOE._.001"/>
    <x v="27"/>
    <n v="8.2937905929668432"/>
    <n v="20"/>
    <s v="GOE._.001"/>
    <n v="0.60173716688782153"/>
    <n v="3454.3549666628155"/>
    <m/>
    <n v="60.17371668878215"/>
    <n v="0.01"/>
    <n v="60.17371668878215"/>
  </r>
  <r>
    <x v="0"/>
    <x v="1"/>
    <s v="GOE._.002"/>
    <x v="28"/>
    <n v="29.376949316382209"/>
    <n v="20"/>
    <s v="GOE._.002"/>
    <n v="0.70555476851304644"/>
    <n v="1048.6282852902684"/>
    <m/>
    <n v="70.555476851304647"/>
    <n v="0.01"/>
    <n v="70.555476851304647"/>
  </r>
  <r>
    <x v="1"/>
    <x v="1"/>
    <s v="GOE._.002"/>
    <x v="28"/>
    <n v="29.376949316382209"/>
    <n v="20"/>
    <s v="GOE._.002"/>
    <n v="0.8189790690616443"/>
    <n v="1171.2954081717999"/>
    <m/>
    <n v="81.897906906164422"/>
    <n v="0.01"/>
    <n v="81.897906906164422"/>
  </r>
  <r>
    <x v="2"/>
    <x v="1"/>
    <s v="GOE._.002"/>
    <x v="28"/>
    <n v="29.376949316382209"/>
    <n v="20"/>
    <s v="GOE._.002"/>
    <n v="1.016450731401954"/>
    <n v="1330.075883815932"/>
    <m/>
    <n v="101.64507314019539"/>
    <n v="0.01"/>
    <n v="101.64507314019539"/>
  </r>
  <r>
    <x v="3"/>
    <x v="1"/>
    <s v="GOE._.002"/>
    <x v="28"/>
    <n v="29.376949316382209"/>
    <n v="20"/>
    <s v="GOE._.002"/>
    <n v="1.2922500609210756"/>
    <n v="1409.1674758173397"/>
    <m/>
    <n v="129.22500609210755"/>
    <n v="0.01"/>
    <n v="129.22500609210755"/>
  </r>
  <r>
    <x v="4"/>
    <x v="1"/>
    <s v="GOE._.002"/>
    <x v="28"/>
    <n v="29.376949316382209"/>
    <n v="20"/>
    <s v="GOE._.002"/>
    <n v="1.6483476064218876"/>
    <n v="1732.200617946758"/>
    <m/>
    <n v="164.83476064218877"/>
    <n v="0.01"/>
    <n v="164.83476064218877"/>
  </r>
  <r>
    <x v="5"/>
    <x v="1"/>
    <s v="GOE._.002"/>
    <x v="28"/>
    <n v="29.376949316382209"/>
    <n v="20"/>
    <s v="GOE._.002"/>
    <n v="2.0886576631826506"/>
    <n v="2089.4513022179322"/>
    <m/>
    <n v="208.86576631826506"/>
    <n v="0.01"/>
    <n v="208.86576631826506"/>
  </r>
  <r>
    <x v="6"/>
    <x v="1"/>
    <s v="GOE._.002"/>
    <x v="28"/>
    <n v="29.376949316382209"/>
    <n v="20"/>
    <s v="GOE._.002"/>
    <n v="2.5317974846582336"/>
    <n v="2427.2728118269533"/>
    <m/>
    <n v="253.17974846582337"/>
    <n v="0.01"/>
    <n v="253.17974846582337"/>
  </r>
  <r>
    <x v="7"/>
    <x v="1"/>
    <s v="GOE._.002"/>
    <x v="28"/>
    <n v="29.376949316382209"/>
    <n v="20"/>
    <s v="GOE._.002"/>
    <n v="3.0091892080003753"/>
    <n v="2739.5889136588094"/>
    <m/>
    <n v="300.91892080003754"/>
    <n v="0.01"/>
    <n v="300.91892080003754"/>
  </r>
  <r>
    <x v="8"/>
    <x v="1"/>
    <s v="GOE._.002"/>
    <x v="28"/>
    <n v="29.376949316382209"/>
    <n v="20"/>
    <s v="GOE._.002"/>
    <n v="3.3892428259106118"/>
    <n v="2984.6759782225859"/>
    <m/>
    <n v="338.92428259106117"/>
    <n v="0.01"/>
    <n v="338.92428259106117"/>
  </r>
  <r>
    <x v="9"/>
    <x v="1"/>
    <s v="GOE._.002"/>
    <x v="28"/>
    <n v="29.376949316382209"/>
    <n v="20"/>
    <s v="GOE._.002"/>
    <n v="3.763066535889295"/>
    <n v="3203.4386726193911"/>
    <m/>
    <n v="376.30665358892946"/>
    <n v="0.01"/>
    <n v="376.30665358892946"/>
  </r>
  <r>
    <x v="10"/>
    <x v="1"/>
    <s v="GOE._.002"/>
    <x v="28"/>
    <n v="29.376949316382209"/>
    <n v="20"/>
    <s v="GOE._.002"/>
    <n v="3.9763836413717826"/>
    <n v="3307.0438565625068"/>
    <m/>
    <n v="397.63836413717826"/>
    <n v="0.01"/>
    <n v="397.63836413717826"/>
  </r>
  <r>
    <x v="11"/>
    <x v="1"/>
    <s v="GOE._.002"/>
    <x v="28"/>
    <n v="29.376949316382209"/>
    <n v="20"/>
    <s v="GOE._.002"/>
    <n v="4.0701772009337942"/>
    <n v="3258.8035265045205"/>
    <m/>
    <n v="407.01772009337941"/>
    <n v="0.01"/>
    <n v="407.01772009337941"/>
  </r>
  <r>
    <x v="12"/>
    <x v="1"/>
    <s v="GOE._.002"/>
    <x v="28"/>
    <n v="29.376949316382209"/>
    <n v="20"/>
    <s v="GOE._.002"/>
    <n v="3.9052880132090073"/>
    <n v="3124.7626827248409"/>
    <m/>
    <n v="390.5288013209007"/>
    <n v="0.01"/>
    <n v="390.5288013209007"/>
  </r>
  <r>
    <x v="13"/>
    <x v="1"/>
    <s v="GOE._.002"/>
    <x v="28"/>
    <n v="29.376949316382209"/>
    <n v="20"/>
    <s v="GOE._.002"/>
    <n v="3.6081946444678432"/>
    <n v="2918.396186335402"/>
    <m/>
    <n v="360.81946444678431"/>
    <n v="0.01"/>
    <n v="360.81946444678431"/>
  </r>
  <r>
    <x v="14"/>
    <x v="1"/>
    <s v="GOE._.002"/>
    <x v="28"/>
    <n v="29.376949316382209"/>
    <n v="20"/>
    <s v="GOE._.002"/>
    <n v="3.1360016378972708"/>
    <n v="2656.4028392661535"/>
    <m/>
    <n v="313.60016378972705"/>
    <n v="0.01"/>
    <n v="313.60016378972705"/>
  </r>
  <r>
    <x v="15"/>
    <x v="1"/>
    <s v="GOE._.002"/>
    <x v="28"/>
    <n v="29.376949316382209"/>
    <n v="20"/>
    <s v="GOE._.002"/>
    <n v="2.6751479664712381"/>
    <n v="2350.0636914879115"/>
    <m/>
    <n v="267.51479664712383"/>
    <n v="0.01"/>
    <n v="267.51479664712383"/>
  </r>
  <r>
    <x v="16"/>
    <x v="1"/>
    <s v="GOE._.002"/>
    <x v="28"/>
    <n v="29.376949316382209"/>
    <n v="20"/>
    <s v="GOE._.002"/>
    <n v="2.1076100253874084"/>
    <n v="2364.5091768377565"/>
    <m/>
    <n v="210.76100253874083"/>
    <n v="0.01"/>
    <n v="210.76100253874083"/>
  </r>
  <r>
    <x v="17"/>
    <x v="1"/>
    <s v="GOE._.002"/>
    <x v="28"/>
    <n v="29.376949316382209"/>
    <n v="20"/>
    <s v="GOE._.002"/>
    <n v="1.552398163226772"/>
    <n v="2012.8987481571401"/>
    <m/>
    <n v="155.2398163226772"/>
    <n v="0.01"/>
    <n v="155.2398163226772"/>
  </r>
  <r>
    <x v="18"/>
    <x v="1"/>
    <s v="GOE._.002"/>
    <x v="28"/>
    <n v="29.376949316382209"/>
    <n v="20"/>
    <s v="GOE._.002"/>
    <n v="1.0785590725038305"/>
    <n v="1456.5521667744656"/>
    <m/>
    <n v="107.85590725038305"/>
    <n v="0.01"/>
    <n v="107.85590725038305"/>
  </r>
  <r>
    <x v="19"/>
    <x v="1"/>
    <s v="GOE._.002"/>
    <x v="28"/>
    <n v="29.376949316382209"/>
    <n v="20"/>
    <s v="GOE._.002"/>
    <n v="0.83387007207924868"/>
    <n v="1321.800038120504"/>
    <m/>
    <n v="83.387007207924867"/>
    <n v="0.01"/>
    <n v="83.387007207924867"/>
  </r>
  <r>
    <x v="0"/>
    <x v="1"/>
    <s v="GOE._.003"/>
    <x v="29"/>
    <n v="60.260958834894147"/>
    <n v="20"/>
    <s v="GOE._.003"/>
    <n v="0.53430978185669475"/>
    <n v="327.15643298733534"/>
    <m/>
    <n v="53.430978185669474"/>
    <n v="0.01"/>
    <n v="53.430978185669474"/>
  </r>
  <r>
    <x v="1"/>
    <x v="1"/>
    <s v="GOE._.003"/>
    <x v="29"/>
    <n v="60.260958834894147"/>
    <n v="20"/>
    <s v="GOE._.003"/>
    <n v="0.71289566345009359"/>
    <n v="434.05530257033121"/>
    <m/>
    <n v="71.289566345009362"/>
    <n v="0.01"/>
    <n v="71.289566345009362"/>
  </r>
  <r>
    <x v="2"/>
    <x v="1"/>
    <s v="GOE._.003"/>
    <x v="29"/>
    <n v="60.260958834894147"/>
    <n v="20"/>
    <s v="GOE._.003"/>
    <n v="0.96397869887748366"/>
    <n v="580.0159713787931"/>
    <m/>
    <n v="96.397869887748371"/>
    <n v="0.01"/>
    <n v="96.397869887748371"/>
  </r>
  <r>
    <x v="3"/>
    <x v="1"/>
    <s v="GOE._.003"/>
    <x v="29"/>
    <n v="60.260958834894147"/>
    <n v="20"/>
    <s v="GOE._.003"/>
    <n v="1.2542770352310812"/>
    <n v="751.09723891484009"/>
    <m/>
    <n v="125.42770352310812"/>
    <n v="0.01"/>
    <n v="125.42770352310812"/>
  </r>
  <r>
    <x v="4"/>
    <x v="1"/>
    <s v="GOE._.003"/>
    <x v="29"/>
    <n v="60.260958834894147"/>
    <n v="20"/>
    <s v="GOE._.003"/>
    <n v="1.6165693225545787"/>
    <n v="959.79403368623025"/>
    <m/>
    <n v="161.65693225545786"/>
    <n v="0.01"/>
    <n v="161.65693225545786"/>
  </r>
  <r>
    <x v="5"/>
    <x v="1"/>
    <s v="GOE._.003"/>
    <x v="29"/>
    <n v="60.260958834894147"/>
    <n v="20"/>
    <s v="GOE._.003"/>
    <n v="2.0997915847097892"/>
    <n v="1227.2344679644111"/>
    <m/>
    <n v="209.97915847097892"/>
    <n v="0.01"/>
    <n v="209.97915847097892"/>
  </r>
  <r>
    <x v="6"/>
    <x v="1"/>
    <s v="GOE._.003"/>
    <x v="29"/>
    <n v="60.260958834894147"/>
    <n v="20"/>
    <s v="GOE._.003"/>
    <n v="2.5599770279306489"/>
    <n v="1499.7113730574911"/>
    <m/>
    <n v="255.99770279306489"/>
    <n v="0.01"/>
    <n v="255.99770279306489"/>
  </r>
  <r>
    <x v="7"/>
    <x v="1"/>
    <s v="GOE._.003"/>
    <x v="29"/>
    <n v="60.260958834894147"/>
    <n v="20"/>
    <s v="GOE._.003"/>
    <n v="3.0085133395236996"/>
    <n v="1752.1705022157714"/>
    <m/>
    <n v="300.85133395236994"/>
    <n v="0.01"/>
    <n v="300.85133395236994"/>
  </r>
  <r>
    <x v="8"/>
    <x v="1"/>
    <s v="GOE._.003"/>
    <x v="29"/>
    <n v="60.260958834894147"/>
    <n v="20"/>
    <s v="GOE._.003"/>
    <n v="3.2943051008069943"/>
    <n v="1958.8589509623855"/>
    <m/>
    <n v="329.43051008069943"/>
    <n v="0.01"/>
    <n v="329.43051008069943"/>
  </r>
  <r>
    <x v="9"/>
    <x v="1"/>
    <s v="GOE._.003"/>
    <x v="29"/>
    <n v="60.260958834894147"/>
    <n v="20"/>
    <s v="GOE._.003"/>
    <n v="3.5676211067499524"/>
    <n v="2098.4767472897615"/>
    <m/>
    <n v="356.76211067499526"/>
    <n v="0.01"/>
    <n v="356.76211067499526"/>
  </r>
  <r>
    <x v="10"/>
    <x v="1"/>
    <s v="GOE._.003"/>
    <x v="29"/>
    <n v="60.260958834894147"/>
    <n v="20"/>
    <s v="GOE._.003"/>
    <n v="3.675445277807921"/>
    <n v="2157.204440502107"/>
    <m/>
    <n v="367.54452778079207"/>
    <n v="0.01"/>
    <n v="367.54452778079207"/>
  </r>
  <r>
    <x v="11"/>
    <x v="1"/>
    <s v="GOE._.003"/>
    <x v="29"/>
    <n v="60.260958834894147"/>
    <n v="20"/>
    <s v="GOE._.003"/>
    <n v="3.6588065037237163"/>
    <n v="2120.6930084988135"/>
    <m/>
    <n v="365.88065037237163"/>
    <n v="0.01"/>
    <n v="365.88065037237163"/>
  </r>
  <r>
    <x v="12"/>
    <x v="1"/>
    <s v="GOE._.003"/>
    <x v="29"/>
    <n v="60.260958834894147"/>
    <n v="20"/>
    <s v="GOE._.003"/>
    <n v="3.4090178305194025"/>
    <n v="2006.6920284849637"/>
    <m/>
    <n v="340.90178305194024"/>
    <n v="0.01"/>
    <n v="340.90178305194024"/>
  </r>
  <r>
    <x v="13"/>
    <x v="1"/>
    <s v="GOE._.003"/>
    <x v="29"/>
    <n v="60.260958834894147"/>
    <n v="20"/>
    <s v="GOE._.003"/>
    <n v="3.0819177763271508"/>
    <n v="1813.5866363749226"/>
    <m/>
    <n v="308.19177763271506"/>
    <n v="0.01"/>
    <n v="308.19177763271506"/>
  </r>
  <r>
    <x v="14"/>
    <x v="1"/>
    <s v="GOE._.003"/>
    <x v="29"/>
    <n v="60.260958834894147"/>
    <n v="20"/>
    <s v="GOE._.003"/>
    <n v="2.6130805106557937"/>
    <n v="1557.2140086081372"/>
    <m/>
    <n v="261.30805106557938"/>
    <n v="0.01"/>
    <n v="261.30805106557938"/>
  </r>
  <r>
    <x v="15"/>
    <x v="1"/>
    <s v="GOE._.003"/>
    <x v="29"/>
    <n v="60.260958834894147"/>
    <n v="20"/>
    <s v="GOE._.003"/>
    <n v="2.2061409255804456"/>
    <n v="1272.6129290920053"/>
    <m/>
    <n v="220.61409255804455"/>
    <n v="0.01"/>
    <n v="220.61409255804455"/>
  </r>
  <r>
    <x v="16"/>
    <x v="1"/>
    <s v="GOE._.003"/>
    <x v="29"/>
    <n v="60.260958834894147"/>
    <n v="20"/>
    <s v="GOE._.003"/>
    <n v="1.6545909532661613"/>
    <n v="971.27792754237396"/>
    <m/>
    <n v="165.45909532661614"/>
    <n v="0.01"/>
    <n v="165.45909532661614"/>
  </r>
  <r>
    <x v="17"/>
    <x v="1"/>
    <s v="GOE._.003"/>
    <x v="29"/>
    <n v="60.260958834894147"/>
    <n v="20"/>
    <s v="GOE._.003"/>
    <n v="1.1357728221055945"/>
    <n v="676.57760869586298"/>
    <m/>
    <n v="113.57728221055945"/>
    <n v="0.01"/>
    <n v="113.57728221055945"/>
  </r>
  <r>
    <x v="18"/>
    <x v="1"/>
    <s v="GOE._.003"/>
    <x v="29"/>
    <n v="60.260958834894147"/>
    <n v="20"/>
    <s v="GOE._.003"/>
    <n v="0.71618364137636303"/>
    <n v="436.06569716041781"/>
    <m/>
    <n v="71.618364137636306"/>
    <n v="0.01"/>
    <n v="71.618364137636306"/>
  </r>
  <r>
    <x v="19"/>
    <x v="1"/>
    <s v="GOE._.003"/>
    <x v="29"/>
    <n v="60.260958834894147"/>
    <n v="20"/>
    <s v="GOE._.003"/>
    <n v="0.46450461259946263"/>
    <n v="286.51458589211842"/>
    <m/>
    <n v="46.450461259946259"/>
    <n v="0.01"/>
    <n v="46.450461259946259"/>
  </r>
  <r>
    <x v="0"/>
    <x v="1"/>
    <s v="GOE._.004"/>
    <x v="30"/>
    <n v="44.522686573192402"/>
    <n v="20"/>
    <s v="GOE._.004"/>
    <n v="9.579315884398561E-3"/>
    <n v="57.718214127428169"/>
    <m/>
    <n v="0.95793158843985604"/>
    <n v="0.01"/>
    <n v="0.95793158843985604"/>
  </r>
  <r>
    <x v="1"/>
    <x v="1"/>
    <s v="GOE._.004"/>
    <x v="30"/>
    <n v="44.522686573192402"/>
    <n v="20"/>
    <s v="GOE._.004"/>
    <n v="1.1701720961127504E-2"/>
    <n v="75.910784226967223"/>
    <m/>
    <n v="1.1701720961127504"/>
    <n v="0.01"/>
    <n v="1.1701720961127504"/>
  </r>
  <r>
    <x v="2"/>
    <x v="1"/>
    <s v="GOE._.004"/>
    <x v="30"/>
    <n v="44.522686573192402"/>
    <n v="20"/>
    <s v="GOE._.004"/>
    <n v="1.9356933947193008E-2"/>
    <n v="120.55139775852739"/>
    <m/>
    <n v="1.9356933947193007"/>
    <n v="0.01"/>
    <n v="1.9356933947193007"/>
  </r>
  <r>
    <x v="3"/>
    <x v="1"/>
    <s v="GOE._.004"/>
    <x v="30"/>
    <n v="44.522686573192402"/>
    <n v="20"/>
    <s v="GOE._.004"/>
    <n v="3.3642740566174223E-2"/>
    <n v="205.74234392603842"/>
    <m/>
    <n v="3.3642740566174223"/>
    <n v="0.01"/>
    <n v="3.3642740566174223"/>
  </r>
  <r>
    <x v="4"/>
    <x v="1"/>
    <s v="GOE._.004"/>
    <x v="30"/>
    <n v="44.522686573192402"/>
    <n v="20"/>
    <s v="GOE._.004"/>
    <n v="5.1190685357161023E-2"/>
    <n v="308.36836261087063"/>
    <m/>
    <n v="5.1190685357161021"/>
    <n v="0.01"/>
    <n v="5.1190685357161021"/>
  </r>
  <r>
    <x v="5"/>
    <x v="1"/>
    <s v="GOE._.004"/>
    <x v="30"/>
    <n v="44.522686573192402"/>
    <n v="20"/>
    <s v="GOE._.004"/>
    <n v="7.1614442049374977E-2"/>
    <n v="428.40735592530189"/>
    <m/>
    <n v="7.1614442049374976"/>
    <n v="0.01"/>
    <n v="7.1614442049374976"/>
  </r>
  <r>
    <x v="6"/>
    <x v="1"/>
    <s v="GOE._.004"/>
    <x v="30"/>
    <n v="44.522686573192402"/>
    <n v="20"/>
    <s v="GOE._.004"/>
    <n v="9.30636736974505E-2"/>
    <n v="554.6926739742903"/>
    <m/>
    <n v="9.3063673697450504"/>
    <n v="0.01"/>
    <n v="9.3063673697450504"/>
  </r>
  <r>
    <x v="7"/>
    <x v="1"/>
    <s v="GOE._.004"/>
    <x v="30"/>
    <n v="44.522686573192402"/>
    <n v="20"/>
    <s v="GOE._.004"/>
    <n v="0.11326915273389122"/>
    <n v="676.07649840972999"/>
    <m/>
    <n v="11.326915273389123"/>
    <n v="0.01"/>
    <n v="11.326915273389123"/>
  </r>
  <r>
    <x v="8"/>
    <x v="1"/>
    <s v="GOE._.004"/>
    <x v="30"/>
    <n v="44.522686573192402"/>
    <n v="20"/>
    <s v="GOE._.004"/>
    <n v="0.13080580478393944"/>
    <n v="779.55284425686227"/>
    <m/>
    <n v="13.080580478393944"/>
    <n v="0.01"/>
    <n v="13.080580478393944"/>
  </r>
  <r>
    <x v="9"/>
    <x v="1"/>
    <s v="GOE._.004"/>
    <x v="30"/>
    <n v="44.522686573192402"/>
    <n v="20"/>
    <s v="GOE._.004"/>
    <n v="0.14768346912289287"/>
    <n v="883.53405931204645"/>
    <m/>
    <n v="14.768346912289287"/>
    <n v="0.01"/>
    <n v="14.768346912289287"/>
  </r>
  <r>
    <x v="10"/>
    <x v="1"/>
    <s v="GOE._.004"/>
    <x v="30"/>
    <n v="44.522686573192402"/>
    <n v="20"/>
    <s v="GOE._.004"/>
    <n v="0.16499672534349002"/>
    <n v="962.28335230405969"/>
    <m/>
    <n v="16.499672534349003"/>
    <n v="0.01"/>
    <n v="16.499672534349003"/>
  </r>
  <r>
    <x v="11"/>
    <x v="1"/>
    <s v="GOE._.004"/>
    <x v="30"/>
    <n v="44.522686573192402"/>
    <n v="20"/>
    <s v="GOE._.004"/>
    <n v="0.18313833308349062"/>
    <n v="1020.1969469136149"/>
    <m/>
    <n v="18.313833308349061"/>
    <n v="0.01"/>
    <n v="18.313833308349061"/>
  </r>
  <r>
    <x v="12"/>
    <x v="1"/>
    <s v="GOE._.004"/>
    <x v="30"/>
    <n v="44.522686573192402"/>
    <n v="20"/>
    <s v="GOE._.004"/>
    <n v="0.19904893531626183"/>
    <n v="1056.1210334008433"/>
    <m/>
    <n v="19.904893531626183"/>
    <n v="0.01"/>
    <n v="19.904893531626183"/>
  </r>
  <r>
    <x v="13"/>
    <x v="1"/>
    <s v="GOE._.004"/>
    <x v="30"/>
    <n v="44.522686573192402"/>
    <n v="20"/>
    <s v="GOE._.004"/>
    <n v="0.20939014267539724"/>
    <n v="1068.1711838964002"/>
    <m/>
    <n v="20.939014267539722"/>
    <n v="0.01"/>
    <n v="20.939014267539722"/>
  </r>
  <r>
    <x v="14"/>
    <x v="1"/>
    <s v="GOE._.004"/>
    <x v="30"/>
    <n v="44.522686573192402"/>
    <n v="20"/>
    <s v="GOE._.004"/>
    <n v="0.2165181303620069"/>
    <n v="1068.1442373844084"/>
    <m/>
    <n v="21.651813036200689"/>
    <n v="0.01"/>
    <n v="21.651813036200689"/>
  </r>
  <r>
    <x v="15"/>
    <x v="1"/>
    <s v="GOE._.004"/>
    <x v="30"/>
    <n v="44.522686573192402"/>
    <n v="20"/>
    <s v="GOE._.004"/>
    <n v="0.21910140748603021"/>
    <n v="1055.8492058051747"/>
    <m/>
    <n v="21.91014074860302"/>
    <n v="0.01"/>
    <n v="21.91014074860302"/>
  </r>
  <r>
    <x v="16"/>
    <x v="1"/>
    <s v="GOE._.004"/>
    <x v="30"/>
    <n v="44.522686573192402"/>
    <n v="20"/>
    <s v="GOE._.004"/>
    <n v="0.29799020265902565"/>
    <n v="1384.8670185407061"/>
    <m/>
    <n v="29.799020265902563"/>
    <n v="0.01"/>
    <n v="29.799020265902563"/>
  </r>
  <r>
    <x v="17"/>
    <x v="1"/>
    <s v="GOE._.004"/>
    <x v="30"/>
    <n v="44.522686573192402"/>
    <n v="20"/>
    <s v="GOE._.004"/>
    <n v="0.28030078695367167"/>
    <n v="1289.1406007480944"/>
    <m/>
    <n v="28.030078695367166"/>
    <n v="0.01"/>
    <n v="28.030078695367166"/>
  </r>
  <r>
    <x v="18"/>
    <x v="1"/>
    <s v="GOE._.004"/>
    <x v="30"/>
    <n v="44.522686573192402"/>
    <n v="20"/>
    <s v="GOE._.004"/>
    <n v="0.25830363133951956"/>
    <n v="1179.9329117074701"/>
    <m/>
    <n v="25.830363133951955"/>
    <n v="0.01"/>
    <n v="25.830363133951955"/>
  </r>
  <r>
    <x v="19"/>
    <x v="1"/>
    <s v="GOE._.004"/>
    <x v="30"/>
    <n v="44.522686573192402"/>
    <n v="20"/>
    <s v="GOE._.004"/>
    <n v="0.23576760303001981"/>
    <n v="1079.1846536534483"/>
    <m/>
    <n v="23.576760303001979"/>
    <n v="0.01"/>
    <n v="23.576760303001979"/>
  </r>
  <r>
    <x v="0"/>
    <x v="1"/>
    <s v="GOE._.005"/>
    <x v="31"/>
    <n v="79.182865685763844"/>
    <n v="20"/>
    <s v="GOE._.005"/>
    <n v="0.20316026494669615"/>
    <n v="183.31656253456941"/>
    <m/>
    <n v="20.316026494669615"/>
    <n v="0.01"/>
    <n v="20.316026494669615"/>
  </r>
  <r>
    <x v="1"/>
    <x v="1"/>
    <s v="GOE._.005"/>
    <x v="31"/>
    <n v="79.182865685763844"/>
    <n v="20"/>
    <s v="GOE._.005"/>
    <n v="0.29281847391135624"/>
    <n v="240.20028216758445"/>
    <m/>
    <n v="29.281847391135624"/>
    <n v="0.01"/>
    <n v="29.281847391135624"/>
  </r>
  <r>
    <x v="2"/>
    <x v="1"/>
    <s v="GOE._.005"/>
    <x v="31"/>
    <n v="79.182865685763844"/>
    <n v="20"/>
    <s v="GOE._.005"/>
    <n v="0.41920014125283961"/>
    <n v="318.76092103297731"/>
    <m/>
    <n v="41.920014125283963"/>
    <n v="0.01"/>
    <n v="41.920014125283963"/>
  </r>
  <r>
    <x v="3"/>
    <x v="1"/>
    <s v="GOE._.005"/>
    <x v="31"/>
    <n v="79.182865685763844"/>
    <n v="20"/>
    <s v="GOE._.005"/>
    <n v="0.5931890442432729"/>
    <n v="422.81817535865508"/>
    <m/>
    <n v="59.318904424327286"/>
    <n v="0.01"/>
    <n v="59.318904424327286"/>
  </r>
  <r>
    <x v="4"/>
    <x v="1"/>
    <s v="GOE._.005"/>
    <x v="31"/>
    <n v="79.182865685763844"/>
    <n v="20"/>
    <s v="GOE._.005"/>
    <n v="0.8086389674872998"/>
    <n v="555.12299226604193"/>
    <m/>
    <n v="80.863896748729985"/>
    <n v="0.01"/>
    <n v="80.863896748729985"/>
  </r>
  <r>
    <x v="5"/>
    <x v="1"/>
    <s v="GOE._.005"/>
    <x v="31"/>
    <n v="79.182865685763844"/>
    <n v="20"/>
    <s v="GOE._.005"/>
    <n v="1.0583918639355023"/>
    <n v="697.50106939727095"/>
    <m/>
    <n v="105.83918639355024"/>
    <n v="0.01"/>
    <n v="105.83918639355024"/>
  </r>
  <r>
    <x v="6"/>
    <x v="1"/>
    <s v="GOE._.005"/>
    <x v="31"/>
    <n v="79.182865685763844"/>
    <n v="20"/>
    <s v="GOE._.005"/>
    <n v="1.3403150770272996"/>
    <n v="864.34493527791506"/>
    <m/>
    <n v="134.03150770272995"/>
    <n v="0.01"/>
    <n v="134.03150770272995"/>
  </r>
  <r>
    <x v="7"/>
    <x v="1"/>
    <s v="GOE._.005"/>
    <x v="31"/>
    <n v="79.182865685763844"/>
    <n v="20"/>
    <s v="GOE._.005"/>
    <n v="1.6485657707697234"/>
    <n v="1037.2135130379556"/>
    <m/>
    <n v="164.85657707697234"/>
    <n v="0.01"/>
    <n v="164.85657707697234"/>
  </r>
  <r>
    <x v="8"/>
    <x v="1"/>
    <s v="GOE._.005"/>
    <x v="31"/>
    <n v="79.182865685763844"/>
    <n v="20"/>
    <s v="GOE._.005"/>
    <n v="1.8838121973340973"/>
    <n v="1199.7631982299854"/>
    <m/>
    <n v="188.38121973340972"/>
    <n v="0.01"/>
    <n v="188.38121973340972"/>
  </r>
  <r>
    <x v="9"/>
    <x v="1"/>
    <s v="GOE._.005"/>
    <x v="31"/>
    <n v="79.182865685763844"/>
    <n v="20"/>
    <s v="GOE._.005"/>
    <n v="2.1355442666209328"/>
    <n v="1336.9017544967753"/>
    <m/>
    <n v="213.55442666209328"/>
    <n v="0.01"/>
    <n v="213.55442666209328"/>
  </r>
  <r>
    <x v="10"/>
    <x v="1"/>
    <s v="GOE._.005"/>
    <x v="31"/>
    <n v="79.182865685763844"/>
    <n v="20"/>
    <s v="GOE._.005"/>
    <n v="2.2831331707842764"/>
    <n v="1420.2842946874605"/>
    <m/>
    <n v="228.31331707842764"/>
    <n v="0.01"/>
    <n v="228.31331707842764"/>
  </r>
  <r>
    <x v="11"/>
    <x v="1"/>
    <s v="GOE._.005"/>
    <x v="31"/>
    <n v="79.182865685763844"/>
    <n v="20"/>
    <s v="GOE._.005"/>
    <n v="2.4099433350286983"/>
    <n v="1472.3768829918056"/>
    <m/>
    <n v="240.99433350286984"/>
    <n v="0.01"/>
    <n v="240.99433350286984"/>
  </r>
  <r>
    <x v="12"/>
    <x v="1"/>
    <s v="GOE._.005"/>
    <x v="31"/>
    <n v="79.182865685763844"/>
    <n v="20"/>
    <s v="GOE._.005"/>
    <n v="2.3509922535416252"/>
    <n v="1458.4357163657908"/>
    <m/>
    <n v="235.09922535416251"/>
    <n v="0.01"/>
    <n v="235.09922535416251"/>
  </r>
  <r>
    <x v="13"/>
    <x v="1"/>
    <s v="GOE._.005"/>
    <x v="31"/>
    <n v="79.182865685763844"/>
    <n v="20"/>
    <s v="GOE._.005"/>
    <n v="2.2150277821872169"/>
    <n v="1375.8691832141963"/>
    <m/>
    <n v="221.50277821872169"/>
    <n v="0.01"/>
    <n v="221.50277821872169"/>
  </r>
  <r>
    <x v="14"/>
    <x v="1"/>
    <s v="GOE._.005"/>
    <x v="31"/>
    <n v="79.182865685763844"/>
    <n v="20"/>
    <s v="GOE._.005"/>
    <n v="1.9632364562431872"/>
    <n v="1238.8770210889791"/>
    <m/>
    <n v="196.32364562431871"/>
    <n v="0.01"/>
    <n v="196.32364562431871"/>
  </r>
  <r>
    <x v="15"/>
    <x v="1"/>
    <s v="GOE._.005"/>
    <x v="31"/>
    <n v="79.182865685763844"/>
    <n v="20"/>
    <s v="GOE._.005"/>
    <n v="1.7510417478951583"/>
    <n v="1070.6122361496514"/>
    <m/>
    <n v="175.10417478951584"/>
    <n v="0.01"/>
    <n v="175.10417478951584"/>
  </r>
  <r>
    <x v="16"/>
    <x v="1"/>
    <s v="GOE._.005"/>
    <x v="31"/>
    <n v="79.182865685763844"/>
    <n v="20"/>
    <s v="GOE._.005"/>
    <n v="1.4167964182953978"/>
    <n v="891.50961426510003"/>
    <m/>
    <n v="141.67964182953978"/>
    <n v="0.01"/>
    <n v="141.67964182953978"/>
  </r>
  <r>
    <x v="17"/>
    <x v="1"/>
    <s v="GOE._.005"/>
    <x v="31"/>
    <n v="79.182865685763844"/>
    <n v="20"/>
    <s v="GOE._.005"/>
    <n v="1.1156766348027904"/>
    <n v="718.71035075658369"/>
    <m/>
    <n v="111.56766348027904"/>
    <n v="0.01"/>
    <n v="111.56766348027904"/>
  </r>
  <r>
    <x v="18"/>
    <x v="1"/>
    <s v="GOE._.005"/>
    <x v="31"/>
    <n v="79.182865685763844"/>
    <n v="20"/>
    <s v="GOE._.005"/>
    <n v="0.88157844258938056"/>
    <n v="583.39928664934121"/>
    <m/>
    <n v="88.157844258938056"/>
    <n v="0.01"/>
    <n v="88.157844258938056"/>
  </r>
  <r>
    <x v="19"/>
    <x v="1"/>
    <s v="GOE._.005"/>
    <x v="31"/>
    <n v="79.182865685763844"/>
    <n v="20"/>
    <s v="GOE._.005"/>
    <n v="0.79305613501557515"/>
    <n v="516.40843372186043"/>
    <m/>
    <n v="79.305613501557517"/>
    <n v="0.01"/>
    <n v="79.305613501557517"/>
  </r>
  <r>
    <x v="0"/>
    <x v="1"/>
    <s v="GOE._.006"/>
    <x v="32"/>
    <n v="41.164205408993155"/>
    <n v="20"/>
    <s v="GOE._.006"/>
    <n v="1.521029072096752E-2"/>
    <n v="67.714444469436401"/>
    <m/>
    <n v="1.5210290720967519"/>
    <n v="0.01"/>
    <n v="1.5210290720967519"/>
  </r>
  <r>
    <x v="1"/>
    <x v="1"/>
    <s v="GOE._.006"/>
    <x v="32"/>
    <n v="41.164205408993155"/>
    <n v="20"/>
    <s v="GOE._.006"/>
    <n v="1.7704227796390637E-2"/>
    <n v="82.017223234566515"/>
    <m/>
    <n v="1.7704227796390637"/>
    <n v="0.01"/>
    <n v="1.7704227796390637"/>
  </r>
  <r>
    <x v="2"/>
    <x v="1"/>
    <s v="GOE._.006"/>
    <x v="32"/>
    <n v="41.164205408993155"/>
    <n v="20"/>
    <s v="GOE._.006"/>
    <n v="2.2277922367196341E-2"/>
    <n v="110.83773252555076"/>
    <m/>
    <n v="2.2277922367196341"/>
    <n v="0.01"/>
    <n v="2.2277922367196341"/>
  </r>
  <r>
    <x v="3"/>
    <x v="1"/>
    <s v="GOE._.006"/>
    <x v="32"/>
    <n v="41.164205408993155"/>
    <n v="20"/>
    <s v="GOE._.006"/>
    <n v="2.8314010354416202E-2"/>
    <n v="151.59013399947048"/>
    <m/>
    <n v="2.8314010354416199"/>
    <n v="0.01"/>
    <n v="2.8314010354416199"/>
  </r>
  <r>
    <x v="4"/>
    <x v="1"/>
    <s v="GOE._.006"/>
    <x v="32"/>
    <n v="41.164205408993155"/>
    <n v="20"/>
    <s v="GOE._.006"/>
    <n v="3.6836740775370219E-2"/>
    <n v="204.21556726079106"/>
    <m/>
    <n v="3.683674077537022"/>
    <n v="0.01"/>
    <n v="3.683674077537022"/>
  </r>
  <r>
    <x v="5"/>
    <x v="1"/>
    <s v="GOE._.006"/>
    <x v="32"/>
    <n v="41.164205408993155"/>
    <n v="20"/>
    <s v="GOE._.006"/>
    <n v="4.6432510319420008E-2"/>
    <n v="264.71328007053989"/>
    <m/>
    <n v="4.6432510319420004"/>
    <n v="0.01"/>
    <n v="4.6432510319420004"/>
  </r>
  <r>
    <x v="6"/>
    <x v="1"/>
    <s v="GOE._.006"/>
    <x v="32"/>
    <n v="41.164205408993155"/>
    <n v="20"/>
    <s v="GOE._.006"/>
    <n v="5.5013410641142103E-2"/>
    <n v="320.7001708658708"/>
    <m/>
    <n v="5.50134106411421"/>
    <n v="0.01"/>
    <n v="5.50134106411421"/>
  </r>
  <r>
    <x v="7"/>
    <x v="1"/>
    <s v="GOE._.006"/>
    <x v="32"/>
    <n v="41.164205408993155"/>
    <n v="20"/>
    <s v="GOE._.006"/>
    <n v="6.0805393326332072E-2"/>
    <n v="360.92332789268409"/>
    <m/>
    <n v="6.0805393326332071"/>
    <n v="0.01"/>
    <n v="6.0805393326332071"/>
  </r>
  <r>
    <x v="8"/>
    <x v="1"/>
    <s v="GOE._.006"/>
    <x v="32"/>
    <n v="41.164205408993155"/>
    <n v="20"/>
    <s v="GOE._.006"/>
    <n v="6.3516630128159987E-2"/>
    <n v="380.48900626418856"/>
    <m/>
    <n v="6.3516630128159983"/>
    <n v="0.01"/>
    <n v="6.3516630128159983"/>
  </r>
  <r>
    <x v="9"/>
    <x v="1"/>
    <s v="GOE._.006"/>
    <x v="32"/>
    <n v="41.164205408993155"/>
    <n v="20"/>
    <s v="GOE._.006"/>
    <n v="6.17505699622342E-2"/>
    <n v="373.74322773304959"/>
    <m/>
    <n v="6.1750569962234199"/>
    <n v="0.01"/>
    <n v="6.1750569962234199"/>
  </r>
  <r>
    <x v="10"/>
    <x v="1"/>
    <s v="GOE._.006"/>
    <x v="32"/>
    <n v="41.164205408993155"/>
    <n v="20"/>
    <s v="GOE._.006"/>
    <n v="5.5741474719262302E-2"/>
    <n v="340.68442530351348"/>
    <m/>
    <n v="5.5741474719262296"/>
    <n v="0.01"/>
    <n v="5.5741474719262296"/>
  </r>
  <r>
    <x v="11"/>
    <x v="1"/>
    <s v="GOE._.006"/>
    <x v="32"/>
    <n v="41.164205408993155"/>
    <n v="20"/>
    <s v="GOE._.006"/>
    <n v="4.6715352069967769E-2"/>
    <n v="289.55082159886712"/>
    <m/>
    <n v="4.6715352069967766"/>
    <n v="0.01"/>
    <n v="4.6715352069967766"/>
  </r>
  <r>
    <x v="12"/>
    <x v="1"/>
    <s v="GOE._.006"/>
    <x v="32"/>
    <n v="41.164205408993155"/>
    <n v="20"/>
    <s v="GOE._.006"/>
    <n v="3.6957753298827389E-2"/>
    <n v="232.24921609303587"/>
    <m/>
    <n v="3.6957753298827387"/>
    <n v="0.01"/>
    <n v="3.6957753298827387"/>
  </r>
  <r>
    <x v="13"/>
    <x v="1"/>
    <s v="GOE._.006"/>
    <x v="32"/>
    <n v="41.164205408993155"/>
    <n v="20"/>
    <s v="GOE._.006"/>
    <n v="2.8457809235936597E-2"/>
    <n v="180.26826934194764"/>
    <m/>
    <n v="2.8457809235936598"/>
    <n v="0.01"/>
    <n v="2.8457809235936598"/>
  </r>
  <r>
    <x v="14"/>
    <x v="1"/>
    <s v="GOE._.006"/>
    <x v="32"/>
    <n v="41.164205408993155"/>
    <n v="20"/>
    <s v="GOE._.006"/>
    <n v="2.1054436603142383E-2"/>
    <n v="134.11872980729598"/>
    <m/>
    <n v="2.1054436603142381"/>
    <n v="0.01"/>
    <n v="2.1054436603142381"/>
  </r>
  <r>
    <x v="15"/>
    <x v="1"/>
    <s v="GOE._.006"/>
    <x v="32"/>
    <n v="41.164205408993155"/>
    <n v="20"/>
    <s v="GOE._.006"/>
    <n v="1.4390688266529394E-2"/>
    <n v="92.508481303480423"/>
    <m/>
    <n v="1.4390688266529394"/>
    <n v="0.01"/>
    <n v="1.4390688266529394"/>
  </r>
  <r>
    <x v="16"/>
    <x v="1"/>
    <s v="GOE._.006"/>
    <x v="32"/>
    <n v="41.164205408993155"/>
    <n v="20"/>
    <s v="GOE._.006"/>
    <n v="9.1461840628447102E-3"/>
    <n v="59.014354456815056"/>
    <m/>
    <n v="0.914618406284471"/>
    <n v="0.01"/>
    <n v="0.914618406284471"/>
  </r>
  <r>
    <x v="17"/>
    <x v="1"/>
    <s v="GOE._.006"/>
    <x v="32"/>
    <n v="41.164205408993155"/>
    <n v="20"/>
    <s v="GOE._.006"/>
    <n v="4.9009328587722783E-3"/>
    <n v="31.330623466516546"/>
    <m/>
    <n v="0.49009328587722784"/>
    <n v="0.01"/>
    <n v="0.49009328587722784"/>
  </r>
  <r>
    <x v="18"/>
    <x v="1"/>
    <s v="GOE._.006"/>
    <x v="32"/>
    <n v="41.164205408993155"/>
    <n v="20"/>
    <s v="GOE._.006"/>
    <n v="2.0609779683698004E-3"/>
    <n v="11.190665033623841"/>
    <m/>
    <n v="0.20609779683698004"/>
    <n v="0.01"/>
    <n v="0.20609779683698004"/>
  </r>
  <r>
    <x v="19"/>
    <x v="1"/>
    <s v="GOE._.006"/>
    <x v="32"/>
    <n v="41.164205408993155"/>
    <n v="20"/>
    <s v="GOE._.006"/>
    <n v="1.5253945028600563E-3"/>
    <n v="8.5149469106304689"/>
    <m/>
    <n v="0.15253945028600563"/>
    <n v="0.01"/>
    <n v="0.15253945028600563"/>
  </r>
  <r>
    <x v="0"/>
    <x v="1"/>
    <s v="GOE._.007"/>
    <x v="33"/>
    <n v="103.36459658176108"/>
    <n v="20"/>
    <s v="GOE._.007"/>
    <n v="0.64058744142987645"/>
    <n v="406.04153369751339"/>
    <m/>
    <n v="64.058744142987649"/>
    <n v="0.01"/>
    <n v="64.058744142987649"/>
  </r>
  <r>
    <x v="1"/>
    <x v="1"/>
    <s v="GOE._.007"/>
    <x v="33"/>
    <n v="103.36459658176108"/>
    <n v="20"/>
    <s v="GOE._.007"/>
    <n v="0.79700987806968482"/>
    <n v="503.49745397737883"/>
    <m/>
    <n v="79.700987806968485"/>
    <n v="0.01"/>
    <n v="79.700987806968485"/>
  </r>
  <r>
    <x v="2"/>
    <x v="1"/>
    <s v="GOE._.007"/>
    <x v="33"/>
    <n v="103.36459658176108"/>
    <n v="20"/>
    <s v="GOE._.007"/>
    <n v="1.034283158379474"/>
    <n v="645.02999793303138"/>
    <m/>
    <n v="103.42831583794741"/>
    <n v="0.01"/>
    <n v="103.42831583794741"/>
  </r>
  <r>
    <x v="3"/>
    <x v="1"/>
    <s v="GOE._.007"/>
    <x v="33"/>
    <n v="103.36459658176108"/>
    <n v="20"/>
    <s v="GOE._.007"/>
    <n v="1.297795359873102"/>
    <n v="803.55511757183956"/>
    <m/>
    <n v="129.7795359873102"/>
    <n v="0.01"/>
    <n v="129.7795359873102"/>
  </r>
  <r>
    <x v="4"/>
    <x v="1"/>
    <s v="GOE._.007"/>
    <x v="33"/>
    <n v="103.36459658176108"/>
    <n v="20"/>
    <s v="GOE._.007"/>
    <n v="1.6216909649990161"/>
    <n v="993.20538522507729"/>
    <m/>
    <n v="162.1690964999016"/>
    <n v="0.01"/>
    <n v="162.1690964999016"/>
  </r>
  <r>
    <x v="5"/>
    <x v="1"/>
    <s v="GOE._.007"/>
    <x v="33"/>
    <n v="103.36459658176108"/>
    <n v="20"/>
    <s v="GOE._.007"/>
    <n v="2.0456307739981257"/>
    <n v="1230.3757679698172"/>
    <m/>
    <n v="204.56307739981256"/>
    <n v="0.01"/>
    <n v="204.56307739981256"/>
  </r>
  <r>
    <x v="6"/>
    <x v="1"/>
    <s v="GOE._.007"/>
    <x v="33"/>
    <n v="103.36459658176108"/>
    <n v="20"/>
    <s v="GOE._.007"/>
    <n v="2.4160991831525562"/>
    <n v="1452.287992432369"/>
    <m/>
    <n v="241.60991831525561"/>
    <n v="0.01"/>
    <n v="241.60991831525561"/>
  </r>
  <r>
    <x v="7"/>
    <x v="1"/>
    <s v="GOE._.007"/>
    <x v="33"/>
    <n v="103.36459658176108"/>
    <n v="20"/>
    <s v="GOE._.007"/>
    <n v="2.7333030807027008"/>
    <n v="1629.1426369376093"/>
    <m/>
    <n v="273.33030807027006"/>
    <n v="0.01"/>
    <n v="273.33030807027006"/>
  </r>
  <r>
    <x v="8"/>
    <x v="1"/>
    <s v="GOE._.007"/>
    <x v="33"/>
    <n v="103.36459658176108"/>
    <n v="20"/>
    <s v="GOE._.007"/>
    <n v="2.8655323675735409"/>
    <n v="1738.1222819547402"/>
    <m/>
    <n v="286.55323675735406"/>
    <n v="0.01"/>
    <n v="286.55323675735406"/>
  </r>
  <r>
    <x v="9"/>
    <x v="1"/>
    <s v="GOE._.007"/>
    <x v="33"/>
    <n v="103.36459658176108"/>
    <n v="20"/>
    <s v="GOE._.007"/>
    <n v="2.9621824296090948"/>
    <n v="1773.9435545119291"/>
    <m/>
    <n v="296.21824296090949"/>
    <n v="0.01"/>
    <n v="296.21824296090949"/>
  </r>
  <r>
    <x v="10"/>
    <x v="1"/>
    <s v="GOE._.007"/>
    <x v="33"/>
    <n v="103.36459658176108"/>
    <n v="20"/>
    <s v="GOE._.007"/>
    <n v="2.9203247079608841"/>
    <n v="1740.1239814733462"/>
    <m/>
    <n v="292.03247079608838"/>
    <n v="0.01"/>
    <n v="292.03247079608838"/>
  </r>
  <r>
    <x v="11"/>
    <x v="1"/>
    <s v="GOE._.007"/>
    <x v="33"/>
    <n v="103.36459658176108"/>
    <n v="20"/>
    <s v="GOE._.007"/>
    <n v="2.8134050440247038"/>
    <n v="1650.4477660381317"/>
    <m/>
    <n v="281.3405044024704"/>
    <n v="0.01"/>
    <n v="281.3405044024704"/>
  </r>
  <r>
    <x v="12"/>
    <x v="1"/>
    <s v="GOE._.007"/>
    <x v="33"/>
    <n v="103.36459658176108"/>
    <n v="20"/>
    <s v="GOE._.007"/>
    <n v="2.576647365453212"/>
    <n v="1530.9388263174139"/>
    <m/>
    <n v="257.6647365453212"/>
    <n v="0.01"/>
    <n v="257.6647365453212"/>
  </r>
  <r>
    <x v="13"/>
    <x v="1"/>
    <s v="GOE._.007"/>
    <x v="33"/>
    <n v="103.36459658176108"/>
    <n v="20"/>
    <s v="GOE._.007"/>
    <n v="2.3309075587462171"/>
    <n v="1382.0573081090367"/>
    <m/>
    <n v="233.09075587462172"/>
    <n v="0.01"/>
    <n v="233.09075587462172"/>
  </r>
  <r>
    <x v="14"/>
    <x v="1"/>
    <s v="GOE._.007"/>
    <x v="33"/>
    <n v="103.36459658176108"/>
    <n v="20"/>
    <s v="GOE._.007"/>
    <n v="2.0195333816219803"/>
    <n v="1211.5534439519815"/>
    <m/>
    <n v="201.95333816219801"/>
    <n v="0.01"/>
    <n v="201.95333816219801"/>
  </r>
  <r>
    <x v="15"/>
    <x v="1"/>
    <s v="GOE._.007"/>
    <x v="33"/>
    <n v="103.36459658176108"/>
    <n v="20"/>
    <s v="GOE._.007"/>
    <n v="1.7681176342443217"/>
    <n v="1027.1607201572185"/>
    <m/>
    <n v="176.81176342443217"/>
    <n v="0.01"/>
    <n v="176.81176342443217"/>
  </r>
  <r>
    <x v="16"/>
    <x v="1"/>
    <s v="GOE._.007"/>
    <x v="33"/>
    <n v="103.36459658176108"/>
    <n v="20"/>
    <s v="GOE._.007"/>
    <n v="1.468483787360108"/>
    <n v="867.2003928752174"/>
    <m/>
    <n v="146.8483787360108"/>
    <n v="0.01"/>
    <n v="146.8483787360108"/>
  </r>
  <r>
    <x v="17"/>
    <x v="1"/>
    <s v="GOE._.007"/>
    <x v="33"/>
    <n v="103.36459658176108"/>
    <n v="20"/>
    <s v="GOE._.007"/>
    <n v="1.110157287426941"/>
    <n v="664.60593197372646"/>
    <m/>
    <n v="111.01572874269409"/>
    <n v="0.01"/>
    <n v="111.01572874269409"/>
  </r>
  <r>
    <x v="18"/>
    <x v="1"/>
    <s v="GOE._.007"/>
    <x v="33"/>
    <n v="103.36459658176108"/>
    <n v="20"/>
    <s v="GOE._.007"/>
    <n v="0.8012291053682008"/>
    <n v="487.98371868602129"/>
    <m/>
    <n v="80.122910536820072"/>
    <n v="0.01"/>
    <n v="80.122910536820072"/>
  </r>
  <r>
    <x v="19"/>
    <x v="1"/>
    <s v="GOE._.007"/>
    <x v="33"/>
    <n v="103.36459658176108"/>
    <n v="20"/>
    <s v="GOE._.007"/>
    <n v="0.60289427717876687"/>
    <n v="369.09239389213582"/>
    <m/>
    <n v="60.289427717876684"/>
    <n v="0.01"/>
    <n v="60.289427717876684"/>
  </r>
  <r>
    <x v="0"/>
    <x v="1"/>
    <s v="GOE._.008"/>
    <x v="34"/>
    <n v="47.070442284585525"/>
    <n v="20"/>
    <s v="GOE._.008"/>
    <n v="1.6343547328728593E-2"/>
    <n v="111.42974475461769"/>
    <m/>
    <n v="1.6343547328728592"/>
    <n v="0.01"/>
    <n v="1.6343547328728592"/>
  </r>
  <r>
    <x v="1"/>
    <x v="1"/>
    <s v="GOE._.008"/>
    <x v="34"/>
    <n v="47.070442284585525"/>
    <n v="20"/>
    <s v="GOE._.008"/>
    <n v="1.9472961296475931E-2"/>
    <n v="129.27061639092062"/>
    <m/>
    <n v="1.947296129647593"/>
    <n v="0.01"/>
    <n v="1.947296129647593"/>
  </r>
  <r>
    <x v="2"/>
    <x v="1"/>
    <s v="GOE._.008"/>
    <x v="34"/>
    <n v="47.070442284585525"/>
    <n v="20"/>
    <s v="GOE._.008"/>
    <n v="2.7535238821971137E-2"/>
    <n v="171.63755026335772"/>
    <m/>
    <n v="2.7535238821971135"/>
    <n v="0.01"/>
    <n v="2.7535238821971135"/>
  </r>
  <r>
    <x v="3"/>
    <x v="1"/>
    <s v="GOE._.008"/>
    <x v="34"/>
    <n v="47.070442284585525"/>
    <n v="20"/>
    <s v="GOE._.008"/>
    <n v="3.918736617158939E-2"/>
    <n v="232.79044630772236"/>
    <m/>
    <n v="3.9187366171589391"/>
    <n v="0.01"/>
    <n v="3.9187366171589391"/>
  </r>
  <r>
    <x v="4"/>
    <x v="1"/>
    <s v="GOE._.008"/>
    <x v="34"/>
    <n v="47.070442284585525"/>
    <n v="20"/>
    <s v="GOE._.008"/>
    <n v="5.4347590401777758E-2"/>
    <n v="308.25977064781227"/>
    <m/>
    <n v="5.4347590401777754"/>
    <n v="0.01"/>
    <n v="5.4347590401777754"/>
  </r>
  <r>
    <x v="5"/>
    <x v="1"/>
    <s v="GOE._.008"/>
    <x v="34"/>
    <n v="47.070442284585525"/>
    <n v="20"/>
    <s v="GOE._.008"/>
    <n v="7.0149386015822171E-2"/>
    <n v="382.59515013944167"/>
    <m/>
    <n v="7.0149386015822168"/>
    <n v="0.01"/>
    <n v="7.0149386015822168"/>
  </r>
  <r>
    <x v="6"/>
    <x v="1"/>
    <s v="GOE._.008"/>
    <x v="34"/>
    <n v="47.070442284585525"/>
    <n v="20"/>
    <s v="GOE._.008"/>
    <n v="8.4074719856797986E-2"/>
    <n v="445.40742397108579"/>
    <m/>
    <n v="8.4074719856797984"/>
    <n v="0.01"/>
    <n v="8.4074719856797984"/>
  </r>
  <r>
    <x v="7"/>
    <x v="1"/>
    <s v="GOE._.008"/>
    <x v="34"/>
    <n v="47.070442284585525"/>
    <n v="20"/>
    <s v="GOE._.008"/>
    <n v="9.4151314652792084E-2"/>
    <n v="490.72856586593997"/>
    <m/>
    <n v="9.4151314652792077"/>
    <n v="0.01"/>
    <n v="9.4151314652792077"/>
  </r>
  <r>
    <x v="8"/>
    <x v="1"/>
    <s v="GOE._.008"/>
    <x v="34"/>
    <n v="47.070442284585525"/>
    <n v="20"/>
    <s v="GOE._.008"/>
    <n v="9.8990289001931034E-2"/>
    <n v="509.69122853432867"/>
    <m/>
    <n v="9.8990289001931036"/>
    <n v="0.01"/>
    <n v="9.8990289001931036"/>
  </r>
  <r>
    <x v="9"/>
    <x v="1"/>
    <s v="GOE._.008"/>
    <x v="34"/>
    <n v="47.070442284585525"/>
    <n v="20"/>
    <s v="GOE._.008"/>
    <n v="9.7914216617884978E-2"/>
    <n v="501.90204881509987"/>
    <m/>
    <n v="9.7914216617884975"/>
    <n v="0.01"/>
    <n v="9.7914216617884975"/>
  </r>
  <r>
    <x v="10"/>
    <x v="1"/>
    <s v="GOE._.008"/>
    <x v="34"/>
    <n v="47.070442284585525"/>
    <n v="20"/>
    <s v="GOE._.008"/>
    <n v="9.0405291139057917E-2"/>
    <n v="463.71980447136804"/>
    <m/>
    <n v="9.0405291139057908"/>
    <n v="0.01"/>
    <n v="9.0405291139057908"/>
  </r>
  <r>
    <x v="11"/>
    <x v="1"/>
    <s v="GOE._.008"/>
    <x v="34"/>
    <n v="47.070442284585525"/>
    <n v="20"/>
    <s v="GOE._.008"/>
    <n v="7.8227846147793115E-2"/>
    <n v="403.31377470561125"/>
    <m/>
    <n v="7.8227846147793114"/>
    <n v="0.01"/>
    <n v="7.8227846147793114"/>
  </r>
  <r>
    <x v="12"/>
    <x v="1"/>
    <s v="GOE._.008"/>
    <x v="34"/>
    <n v="47.070442284585525"/>
    <n v="20"/>
    <s v="GOE._.008"/>
    <n v="6.3447721645458685E-2"/>
    <n v="330.5862921014438"/>
    <m/>
    <n v="6.3447721645458683"/>
    <n v="0.01"/>
    <n v="6.3447721645458683"/>
  </r>
  <r>
    <x v="13"/>
    <x v="1"/>
    <s v="GOE._.008"/>
    <x v="34"/>
    <n v="47.070442284585525"/>
    <n v="20"/>
    <s v="GOE._.008"/>
    <n v="4.7579937855903115E-2"/>
    <n v="251.60987578252801"/>
    <m/>
    <n v="4.7579937855903118"/>
    <n v="0.01"/>
    <n v="4.7579937855903118"/>
  </r>
  <r>
    <x v="14"/>
    <x v="1"/>
    <s v="GOE._.008"/>
    <x v="34"/>
    <n v="47.070442284585525"/>
    <n v="20"/>
    <s v="GOE._.008"/>
    <n v="3.31146801031902E-2"/>
    <n v="182.35585601686807"/>
    <m/>
    <n v="3.3114680103190199"/>
    <n v="0.01"/>
    <n v="3.3114680103190199"/>
  </r>
  <r>
    <x v="15"/>
    <x v="1"/>
    <s v="GOE._.008"/>
    <x v="34"/>
    <n v="47.070442284585525"/>
    <n v="20"/>
    <s v="GOE._.008"/>
    <n v="2.2193842293085238E-2"/>
    <n v="126.20598338253308"/>
    <m/>
    <n v="2.219384229308524"/>
    <n v="0.01"/>
    <n v="2.219384229308524"/>
  </r>
  <r>
    <x v="16"/>
    <x v="1"/>
    <s v="GOE._.008"/>
    <x v="34"/>
    <n v="47.070442284585525"/>
    <n v="20"/>
    <s v="GOE._.008"/>
    <n v="1.4420849759230279E-2"/>
    <n v="82.800234983593256"/>
    <m/>
    <n v="1.4420849759230279"/>
    <n v="0.01"/>
    <n v="1.4420849759230279"/>
  </r>
  <r>
    <x v="17"/>
    <x v="1"/>
    <s v="GOE._.008"/>
    <x v="34"/>
    <n v="47.070442284585525"/>
    <n v="20"/>
    <s v="GOE._.008"/>
    <n v="9.3946509932579039E-3"/>
    <n v="55.811157794896296"/>
    <m/>
    <n v="0.93946509932579036"/>
    <n v="0.01"/>
    <n v="0.93946509932579036"/>
  </r>
  <r>
    <x v="18"/>
    <x v="1"/>
    <s v="GOE._.008"/>
    <x v="34"/>
    <n v="47.070442284585525"/>
    <n v="20"/>
    <s v="GOE._.008"/>
    <n v="5.9354303116054283E-3"/>
    <n v="37.104533824980123"/>
    <m/>
    <n v="0.59354303116054286"/>
    <n v="0.01"/>
    <n v="0.59354303116054286"/>
  </r>
  <r>
    <x v="19"/>
    <x v="1"/>
    <s v="GOE._.008"/>
    <x v="34"/>
    <n v="47.070442284585525"/>
    <n v="20"/>
    <s v="GOE._.008"/>
    <n v="4.4929678769965063E-3"/>
    <n v="29.474258576981168"/>
    <m/>
    <n v="0.44929678769965065"/>
    <n v="0.01"/>
    <n v="0.44929678769965065"/>
  </r>
  <r>
    <x v="0"/>
    <x v="1"/>
    <s v="GOE._.009"/>
    <x v="35"/>
    <n v="105.75564201733272"/>
    <n v="20"/>
    <s v="GOE._.009"/>
    <n v="0.30487184825297259"/>
    <n v="353.31121031532064"/>
    <m/>
    <n v="30.487184825297259"/>
    <n v="0.01"/>
    <n v="30.487184825297259"/>
  </r>
  <r>
    <x v="1"/>
    <x v="1"/>
    <s v="GOE._.009"/>
    <x v="35"/>
    <n v="105.75564201733272"/>
    <n v="20"/>
    <s v="GOE._.009"/>
    <n v="0.32848490206684988"/>
    <n v="374.13239390094174"/>
    <m/>
    <n v="32.848490206684986"/>
    <n v="0.01"/>
    <n v="32.848490206684986"/>
  </r>
  <r>
    <x v="2"/>
    <x v="1"/>
    <s v="GOE._.009"/>
    <x v="35"/>
    <n v="105.75564201733272"/>
    <n v="20"/>
    <s v="GOE._.009"/>
    <n v="0.37713621311051326"/>
    <n v="412.02880361517362"/>
    <m/>
    <n v="37.713621311051327"/>
    <n v="0.01"/>
    <n v="37.713621311051327"/>
  </r>
  <r>
    <x v="3"/>
    <x v="1"/>
    <s v="GOE._.009"/>
    <x v="35"/>
    <n v="105.75564201733272"/>
    <n v="20"/>
    <s v="GOE._.009"/>
    <n v="0.45045663425699839"/>
    <n v="459.62090284573742"/>
    <m/>
    <n v="45.045663425699836"/>
    <n v="0.01"/>
    <n v="45.045663425699836"/>
  </r>
  <r>
    <x v="4"/>
    <x v="1"/>
    <s v="GOE._.009"/>
    <x v="35"/>
    <n v="105.75564201733272"/>
    <n v="20"/>
    <s v="GOE._.009"/>
    <n v="0.54188402564614158"/>
    <n v="524.85204539450501"/>
    <m/>
    <n v="54.188402564614158"/>
    <n v="0.01"/>
    <n v="54.188402564614158"/>
  </r>
  <r>
    <x v="5"/>
    <x v="1"/>
    <s v="GOE._.009"/>
    <x v="35"/>
    <n v="105.75564201733272"/>
    <n v="20"/>
    <s v="GOE._.009"/>
    <n v="0.65070740284171624"/>
    <n v="583.83534496067637"/>
    <m/>
    <n v="65.07074028417162"/>
    <n v="0.01"/>
    <n v="65.07074028417162"/>
  </r>
  <r>
    <x v="6"/>
    <x v="1"/>
    <s v="GOE._.009"/>
    <x v="35"/>
    <n v="105.75564201733272"/>
    <n v="20"/>
    <s v="GOE._.009"/>
    <n v="0.75072467387176323"/>
    <n v="629.20080231566715"/>
    <m/>
    <n v="75.072467387176317"/>
    <n v="0.01"/>
    <n v="75.072467387176317"/>
  </r>
  <r>
    <x v="7"/>
    <x v="1"/>
    <s v="GOE._.009"/>
    <x v="35"/>
    <n v="105.75564201733272"/>
    <n v="20"/>
    <s v="GOE._.009"/>
    <n v="0.86755524205451484"/>
    <n v="679.24987580845038"/>
    <m/>
    <n v="86.755524205451479"/>
    <n v="0.01"/>
    <n v="86.755524205451479"/>
  </r>
  <r>
    <x v="8"/>
    <x v="1"/>
    <s v="GOE._.009"/>
    <x v="35"/>
    <n v="105.75564201733272"/>
    <n v="20"/>
    <s v="GOE._.009"/>
    <n v="0.95713983618502063"/>
    <n v="720.92601536671555"/>
    <m/>
    <n v="95.713983618502056"/>
    <n v="0.01"/>
    <n v="95.713983618502056"/>
  </r>
  <r>
    <x v="9"/>
    <x v="1"/>
    <s v="GOE._.009"/>
    <x v="35"/>
    <n v="105.75564201733272"/>
    <n v="20"/>
    <s v="GOE._.009"/>
    <n v="1.0441595195895454"/>
    <n v="743.95756768778392"/>
    <m/>
    <n v="104.41595195895454"/>
    <n v="0.01"/>
    <n v="104.41595195895454"/>
  </r>
  <r>
    <x v="10"/>
    <x v="1"/>
    <s v="GOE._.009"/>
    <x v="35"/>
    <n v="105.75564201733272"/>
    <n v="20"/>
    <s v="GOE._.009"/>
    <n v="1.1030457540973262"/>
    <n v="756.15076185959867"/>
    <m/>
    <n v="110.30457540973262"/>
    <n v="0.01"/>
    <n v="110.30457540973262"/>
  </r>
  <r>
    <x v="11"/>
    <x v="1"/>
    <s v="GOE._.009"/>
    <x v="35"/>
    <n v="105.75564201733272"/>
    <n v="20"/>
    <s v="GOE._.009"/>
    <n v="1.1315770646691763"/>
    <n v="742.39302364713285"/>
    <m/>
    <n v="113.15770646691763"/>
    <n v="0.01"/>
    <n v="113.15770646691763"/>
  </r>
  <r>
    <x v="12"/>
    <x v="1"/>
    <s v="GOE._.009"/>
    <x v="35"/>
    <n v="105.75564201733272"/>
    <n v="20"/>
    <s v="GOE._.009"/>
    <n v="1.0822081054850434"/>
    <n v="703.83670216959706"/>
    <m/>
    <n v="108.22081054850435"/>
    <n v="0.01"/>
    <n v="108.22081054850435"/>
  </r>
  <r>
    <x v="13"/>
    <x v="1"/>
    <s v="GOE._.009"/>
    <x v="35"/>
    <n v="105.75564201733272"/>
    <n v="20"/>
    <s v="GOE._.009"/>
    <n v="0.99866500958795812"/>
    <n v="639.63989895763757"/>
    <m/>
    <n v="99.866500958795811"/>
    <n v="0.01"/>
    <n v="99.866500958795811"/>
  </r>
  <r>
    <x v="14"/>
    <x v="1"/>
    <s v="GOE._.009"/>
    <x v="35"/>
    <n v="105.75564201733272"/>
    <n v="20"/>
    <s v="GOE._.009"/>
    <n v="0.86065469692660912"/>
    <n v="554.00566979151972"/>
    <m/>
    <n v="86.065469692660912"/>
    <n v="0.01"/>
    <n v="86.065469692660912"/>
  </r>
  <r>
    <x v="15"/>
    <x v="1"/>
    <s v="GOE._.009"/>
    <x v="35"/>
    <n v="105.75564201733272"/>
    <n v="20"/>
    <s v="GOE._.009"/>
    <n v="0.7334474010730061"/>
    <n v="458.86105205836083"/>
    <m/>
    <n v="73.344740107300609"/>
    <n v="0.01"/>
    <n v="73.344740107300609"/>
  </r>
  <r>
    <x v="16"/>
    <x v="1"/>
    <s v="GOE._.009"/>
    <x v="35"/>
    <n v="105.75564201733272"/>
    <n v="20"/>
    <s v="GOE._.009"/>
    <n v="0.54914151877911377"/>
    <n v="343.55508861602596"/>
    <m/>
    <n v="54.914151877911372"/>
    <n v="0.01"/>
    <n v="54.914151877911372"/>
  </r>
  <r>
    <x v="17"/>
    <x v="1"/>
    <s v="GOE._.009"/>
    <x v="35"/>
    <n v="105.75564201733272"/>
    <n v="20"/>
    <s v="GOE._.009"/>
    <n v="0.387546121716214"/>
    <n v="246.86428017976777"/>
    <m/>
    <n v="38.754612171621396"/>
    <n v="0.01"/>
    <n v="38.754612171621396"/>
  </r>
  <r>
    <x v="18"/>
    <x v="1"/>
    <s v="GOE._.009"/>
    <x v="35"/>
    <n v="105.75564201733272"/>
    <n v="20"/>
    <s v="GOE._.009"/>
    <n v="0.25518120192243354"/>
    <n v="167.48975276283144"/>
    <m/>
    <n v="25.518120192243355"/>
    <n v="0.01"/>
    <n v="25.518120192243355"/>
  </r>
  <r>
    <x v="19"/>
    <x v="1"/>
    <s v="GOE._.009"/>
    <x v="35"/>
    <n v="105.75564201733272"/>
    <n v="20"/>
    <s v="GOE._.009"/>
    <n v="0.1764089517197239"/>
    <n v="118.44260912408549"/>
    <m/>
    <n v="17.640895171972389"/>
    <n v="0.01"/>
    <n v="17.640895171972389"/>
  </r>
  <r>
    <x v="0"/>
    <x v="1"/>
    <s v="GOE._.010"/>
    <x v="36"/>
    <n v="54.293524897080687"/>
    <n v="20"/>
    <s v="GOE._.010"/>
    <n v="6.5849252678976209E-3"/>
    <n v="37.521290676317605"/>
    <m/>
    <n v="0.65849252678976211"/>
    <n v="0.01"/>
    <n v="0.65849252678976211"/>
  </r>
  <r>
    <x v="1"/>
    <x v="1"/>
    <s v="GOE._.010"/>
    <x v="36"/>
    <n v="54.293524897080687"/>
    <n v="20"/>
    <s v="GOE._.010"/>
    <n v="7.0309929963037277E-3"/>
    <n v="39.412052818429636"/>
    <m/>
    <n v="0.70309929963037276"/>
    <n v="0.01"/>
    <n v="0.70309929963037276"/>
  </r>
  <r>
    <x v="2"/>
    <x v="1"/>
    <s v="GOE._.010"/>
    <x v="36"/>
    <n v="54.293524897080687"/>
    <n v="20"/>
    <s v="GOE._.010"/>
    <n v="8.0987525222355576E-3"/>
    <n v="44.375121926480922"/>
    <m/>
    <n v="0.80987525222355572"/>
    <n v="0.01"/>
    <n v="0.80987525222355572"/>
  </r>
  <r>
    <x v="3"/>
    <x v="1"/>
    <s v="GOE._.010"/>
    <x v="36"/>
    <n v="54.293524897080687"/>
    <n v="20"/>
    <s v="GOE._.010"/>
    <n v="9.4440700805451892E-3"/>
    <n v="52.423964430556474"/>
    <m/>
    <n v="0.94440700805451894"/>
    <n v="0.01"/>
    <n v="0.94440700805451894"/>
  </r>
  <r>
    <x v="4"/>
    <x v="1"/>
    <s v="GOE._.010"/>
    <x v="36"/>
    <n v="54.293524897080687"/>
    <n v="20"/>
    <s v="GOE._.010"/>
    <n v="1.1125678131909225E-2"/>
    <n v="61.746363040594126"/>
    <m/>
    <n v="1.1125678131909225"/>
    <n v="0.01"/>
    <n v="1.1125678131909225"/>
  </r>
  <r>
    <x v="5"/>
    <x v="1"/>
    <s v="GOE._.010"/>
    <x v="36"/>
    <n v="54.293524897080687"/>
    <n v="20"/>
    <s v="GOE._.010"/>
    <n v="1.3347315877034317E-2"/>
    <n v="73.580524025439274"/>
    <m/>
    <n v="1.3347315877034316"/>
    <n v="0.01"/>
    <n v="1.3347315877034316"/>
  </r>
  <r>
    <x v="6"/>
    <x v="1"/>
    <s v="GOE._.010"/>
    <x v="36"/>
    <n v="54.293524897080687"/>
    <n v="20"/>
    <s v="GOE._.010"/>
    <n v="1.5146375942784982E-2"/>
    <n v="83.063350152989656"/>
    <m/>
    <n v="1.5146375942784982"/>
    <n v="0.01"/>
    <n v="1.5146375942784982"/>
  </r>
  <r>
    <x v="7"/>
    <x v="1"/>
    <s v="GOE._.010"/>
    <x v="36"/>
    <n v="54.293524897080687"/>
    <n v="20"/>
    <s v="GOE._.010"/>
    <n v="1.6411311827101312E-2"/>
    <n v="89.772607217147751"/>
    <m/>
    <n v="1.6411311827101311"/>
    <n v="0.01"/>
    <n v="1.6411311827101311"/>
  </r>
  <r>
    <x v="8"/>
    <x v="1"/>
    <s v="GOE._.010"/>
    <x v="36"/>
    <n v="54.293524897080687"/>
    <n v="20"/>
    <s v="GOE._.010"/>
    <n v="1.7125073565181888E-2"/>
    <n v="92.054756813917351"/>
    <m/>
    <n v="1.7125073565181888"/>
    <n v="0.01"/>
    <n v="1.7125073565181888"/>
  </r>
  <r>
    <x v="9"/>
    <x v="1"/>
    <s v="GOE._.010"/>
    <x v="36"/>
    <n v="54.293524897080687"/>
    <n v="20"/>
    <s v="GOE._.010"/>
    <n v="1.6961513419433881E-2"/>
    <n v="89.304224393172703"/>
    <m/>
    <n v="1.696151341943388"/>
    <n v="0.01"/>
    <n v="1.696151341943388"/>
  </r>
  <r>
    <x v="10"/>
    <x v="1"/>
    <s v="GOE._.010"/>
    <x v="36"/>
    <n v="54.293524897080687"/>
    <n v="20"/>
    <s v="GOE._.010"/>
    <n v="1.6191799351126294E-2"/>
    <n v="82.694105639454705"/>
    <m/>
    <n v="1.6191799351126295"/>
    <n v="0.01"/>
    <n v="1.6191799351126295"/>
  </r>
  <r>
    <x v="11"/>
    <x v="1"/>
    <s v="GOE._.010"/>
    <x v="36"/>
    <n v="54.293524897080687"/>
    <n v="20"/>
    <s v="GOE._.010"/>
    <n v="1.5337122779339669E-2"/>
    <n v="73.572883871636535"/>
    <m/>
    <n v="1.5337122779339669"/>
    <n v="0.01"/>
    <n v="1.5337122779339669"/>
  </r>
  <r>
    <x v="12"/>
    <x v="1"/>
    <s v="GOE._.010"/>
    <x v="36"/>
    <n v="54.293524897080687"/>
    <n v="20"/>
    <s v="GOE._.010"/>
    <n v="1.589543121176288E-2"/>
    <n v="64.197796751200897"/>
    <m/>
    <n v="1.5895431211762878"/>
    <n v="0.01"/>
    <n v="1.5895431211762878"/>
  </r>
  <r>
    <x v="13"/>
    <x v="1"/>
    <s v="GOE._.010"/>
    <x v="36"/>
    <n v="54.293524897080687"/>
    <n v="20"/>
    <s v="GOE._.010"/>
    <n v="1.6522821370530415E-2"/>
    <n v="57.780376057866135"/>
    <m/>
    <n v="1.6522821370530416"/>
    <n v="0.01"/>
    <n v="1.6522821370530416"/>
  </r>
  <r>
    <x v="14"/>
    <x v="1"/>
    <s v="GOE._.010"/>
    <x v="36"/>
    <n v="54.293524897080687"/>
    <n v="20"/>
    <s v="GOE._.010"/>
    <n v="2.1974303361755227E-2"/>
    <n v="63.047203333219059"/>
    <m/>
    <n v="2.1974303361755227"/>
    <n v="0.01"/>
    <n v="2.1974303361755227"/>
  </r>
  <r>
    <x v="15"/>
    <x v="1"/>
    <s v="GOE._.010"/>
    <x v="36"/>
    <n v="54.293524897080687"/>
    <n v="20"/>
    <s v="GOE._.010"/>
    <n v="2.1835943921556283E-2"/>
    <n v="58.806862577545019"/>
    <m/>
    <n v="2.1835943921556282"/>
    <n v="0.01"/>
    <n v="2.1835943921556282"/>
  </r>
  <r>
    <x v="16"/>
    <x v="1"/>
    <s v="GOE._.010"/>
    <x v="36"/>
    <n v="54.293524897080687"/>
    <n v="20"/>
    <s v="GOE._.010"/>
    <n v="1.9683162899435763E-2"/>
    <n v="51.775499976856842"/>
    <m/>
    <n v="1.9683162899435762"/>
    <n v="0.01"/>
    <n v="1.9683162899435762"/>
  </r>
  <r>
    <x v="17"/>
    <x v="1"/>
    <s v="GOE._.010"/>
    <x v="36"/>
    <n v="54.293524897080687"/>
    <n v="20"/>
    <s v="GOE._.010"/>
    <n v="1.9436872798771519E-2"/>
    <n v="49.007744465766621"/>
    <m/>
    <n v="1.9436872798771518"/>
    <n v="0.01"/>
    <n v="1.9436872798771518"/>
  </r>
  <r>
    <x v="18"/>
    <x v="1"/>
    <s v="GOE._.010"/>
    <x v="36"/>
    <n v="54.293524897080687"/>
    <n v="20"/>
    <s v="GOE._.010"/>
    <n v="1.8473303284339469E-2"/>
    <n v="45.269126605107822"/>
    <m/>
    <n v="1.8473303284339468"/>
    <n v="0.01"/>
    <n v="1.8473303284339468"/>
  </r>
  <r>
    <x v="19"/>
    <x v="1"/>
    <s v="GOE._.010"/>
    <x v="36"/>
    <n v="54.293524897080687"/>
    <n v="20"/>
    <s v="GOE._.010"/>
    <n v="1.7104763714709318E-2"/>
    <n v="41.180838748441921"/>
    <m/>
    <n v="1.7104763714709317"/>
    <n v="0.01"/>
    <n v="1.7104763714709317"/>
  </r>
  <r>
    <x v="0"/>
    <x v="1"/>
    <s v="GOE._.011"/>
    <x v="37"/>
    <n v="151.71825730310772"/>
    <n v="20"/>
    <s v="GOE._.011"/>
    <n v="0.26128478789523524"/>
    <n v="179.607565914399"/>
    <m/>
    <n v="26.128478789523523"/>
    <n v="0.01"/>
    <n v="26.128478789523523"/>
  </r>
  <r>
    <x v="1"/>
    <x v="1"/>
    <s v="GOE._.011"/>
    <x v="37"/>
    <n v="151.71825730310772"/>
    <n v="20"/>
    <s v="GOE._.011"/>
    <n v="0.34764764945041926"/>
    <n v="239.3977548202497"/>
    <m/>
    <n v="34.764764945041925"/>
    <n v="0.01"/>
    <n v="34.764764945041925"/>
  </r>
  <r>
    <x v="2"/>
    <x v="1"/>
    <s v="GOE._.011"/>
    <x v="37"/>
    <n v="151.71825730310772"/>
    <n v="20"/>
    <s v="GOE._.011"/>
    <n v="0.46588095782429456"/>
    <n v="316.8276939363173"/>
    <m/>
    <n v="46.588095782429455"/>
    <n v="0.01"/>
    <n v="46.588095782429455"/>
  </r>
  <r>
    <x v="3"/>
    <x v="1"/>
    <s v="GOE._.011"/>
    <x v="37"/>
    <n v="151.71825730310772"/>
    <n v="20"/>
    <s v="GOE._.011"/>
    <n v="0.61399209399508314"/>
    <n v="409.19465532273966"/>
    <m/>
    <n v="61.399209399508315"/>
    <n v="0.01"/>
    <n v="61.399209399508315"/>
  </r>
  <r>
    <x v="4"/>
    <x v="1"/>
    <s v="GOE._.011"/>
    <x v="37"/>
    <n v="151.71825730310772"/>
    <n v="20"/>
    <s v="GOE._.011"/>
    <n v="0.79359668324064792"/>
    <n v="523.37977406197103"/>
    <m/>
    <n v="79.359668324064785"/>
    <n v="0.01"/>
    <n v="79.359668324064785"/>
  </r>
  <r>
    <x v="5"/>
    <x v="1"/>
    <s v="GOE._.011"/>
    <x v="37"/>
    <n v="151.71825730310772"/>
    <n v="20"/>
    <s v="GOE._.011"/>
    <n v="1.0219281875242987"/>
    <n v="655.52649049542481"/>
    <m/>
    <n v="102.19281875242987"/>
    <n v="0.01"/>
    <n v="102.19281875242987"/>
  </r>
  <r>
    <x v="6"/>
    <x v="1"/>
    <s v="GOE._.011"/>
    <x v="37"/>
    <n v="151.71825730310772"/>
    <n v="20"/>
    <s v="GOE._.011"/>
    <n v="1.240682849455375"/>
    <n v="785.17307901127049"/>
    <m/>
    <n v="124.0682849455375"/>
    <n v="0.01"/>
    <n v="124.0682849455375"/>
  </r>
  <r>
    <x v="7"/>
    <x v="1"/>
    <s v="GOE._.011"/>
    <x v="37"/>
    <n v="151.71825730310772"/>
    <n v="20"/>
    <s v="GOE._.011"/>
    <n v="1.4686342495307896"/>
    <n v="910.28643525458574"/>
    <m/>
    <n v="146.86342495307895"/>
    <n v="0.01"/>
    <n v="146.86342495307895"/>
  </r>
  <r>
    <x v="8"/>
    <x v="1"/>
    <s v="GOE._.011"/>
    <x v="37"/>
    <n v="151.71825730310772"/>
    <n v="20"/>
    <s v="GOE._.011"/>
    <n v="1.6242378234924759"/>
    <n v="1016.4325997667507"/>
    <m/>
    <n v="162.4237823492476"/>
    <n v="0.01"/>
    <n v="162.4237823492476"/>
  </r>
  <r>
    <x v="9"/>
    <x v="1"/>
    <s v="GOE._.011"/>
    <x v="37"/>
    <n v="151.71825730310772"/>
    <n v="20"/>
    <s v="GOE._.011"/>
    <n v="1.810361657404165"/>
    <n v="1107.9852005649059"/>
    <m/>
    <n v="181.03616574041649"/>
    <n v="0.01"/>
    <n v="181.03616574041649"/>
  </r>
  <r>
    <x v="10"/>
    <x v="1"/>
    <s v="GOE._.011"/>
    <x v="37"/>
    <n v="151.71825730310772"/>
    <n v="20"/>
    <s v="GOE._.011"/>
    <n v="1.9343997275132316"/>
    <n v="1175.7540845087428"/>
    <m/>
    <n v="193.43997275132315"/>
    <n v="0.01"/>
    <n v="193.43997275132315"/>
  </r>
  <r>
    <x v="11"/>
    <x v="1"/>
    <s v="GOE._.011"/>
    <x v="37"/>
    <n v="151.71825730310772"/>
    <n v="20"/>
    <s v="GOE._.011"/>
    <n v="2.0130888257704154"/>
    <n v="1203.9660460085697"/>
    <m/>
    <n v="201.30888257704154"/>
    <n v="0.01"/>
    <n v="201.30888257704154"/>
  </r>
  <r>
    <x v="12"/>
    <x v="1"/>
    <s v="GOE._.011"/>
    <x v="37"/>
    <n v="151.71825730310772"/>
    <n v="20"/>
    <s v="GOE._.011"/>
    <n v="1.9815664709801468"/>
    <n v="1200.3549134238644"/>
    <m/>
    <n v="198.15664709801467"/>
    <n v="0.01"/>
    <n v="198.15664709801467"/>
  </r>
  <r>
    <x v="13"/>
    <x v="1"/>
    <s v="GOE._.011"/>
    <x v="37"/>
    <n v="151.71825730310772"/>
    <n v="20"/>
    <s v="GOE._.011"/>
    <n v="1.9267506613363226"/>
    <n v="1164.9633945186854"/>
    <m/>
    <n v="192.67506613363224"/>
    <n v="0.01"/>
    <n v="192.67506613363224"/>
  </r>
  <r>
    <x v="14"/>
    <x v="1"/>
    <s v="GOE._.011"/>
    <x v="37"/>
    <n v="151.71825730310772"/>
    <n v="20"/>
    <s v="GOE._.011"/>
    <n v="1.8063268492925866"/>
    <n v="1103.9789040025719"/>
    <m/>
    <n v="180.63268492925866"/>
    <n v="0.01"/>
    <n v="180.63268492925866"/>
  </r>
  <r>
    <x v="15"/>
    <x v="1"/>
    <s v="GOE._.011"/>
    <x v="37"/>
    <n v="151.71825730310772"/>
    <n v="20"/>
    <s v="GOE._.011"/>
    <n v="1.720454447590414"/>
    <n v="1008.7436404344634"/>
    <m/>
    <n v="172.0454447590414"/>
    <n v="0.01"/>
    <n v="172.0454447590414"/>
  </r>
  <r>
    <x v="16"/>
    <x v="1"/>
    <s v="GOE._.011"/>
    <x v="37"/>
    <n v="151.71825730310772"/>
    <n v="20"/>
    <s v="GOE._.011"/>
    <n v="1.9047061723917573"/>
    <n v="1127.0405630273799"/>
    <m/>
    <n v="190.47061723917574"/>
    <n v="0.01"/>
    <n v="190.47061723917574"/>
  </r>
  <r>
    <x v="17"/>
    <x v="1"/>
    <s v="GOE._.011"/>
    <x v="37"/>
    <n v="151.71825730310772"/>
    <n v="20"/>
    <s v="GOE._.011"/>
    <n v="1.6800603194391801"/>
    <n v="1002.5539222475677"/>
    <m/>
    <n v="168.006031943918"/>
    <n v="0.01"/>
    <n v="168.006031943918"/>
  </r>
  <r>
    <x v="18"/>
    <x v="1"/>
    <s v="GOE._.011"/>
    <x v="37"/>
    <n v="151.71825730310772"/>
    <n v="20"/>
    <s v="GOE._.011"/>
    <n v="1.4763589803507"/>
    <n v="892.21628690428633"/>
    <m/>
    <n v="147.63589803507"/>
    <n v="0.01"/>
    <n v="147.63589803507"/>
  </r>
  <r>
    <x v="19"/>
    <x v="1"/>
    <s v="GOE._.011"/>
    <x v="37"/>
    <n v="151.71825730310772"/>
    <n v="20"/>
    <s v="GOE._.011"/>
    <n v="1.3522836034886672"/>
    <n v="813.4616794507283"/>
    <m/>
    <n v="135.22836034886672"/>
    <n v="0.01"/>
    <n v="135.22836034886672"/>
  </r>
  <r>
    <x v="0"/>
    <x v="1"/>
    <s v="GOE._.012"/>
    <x v="38"/>
    <n v="48.384535872604502"/>
    <n v="20"/>
    <s v="GOE._.012"/>
    <n v="2.5854816557348767E-2"/>
    <n v="158.86405419348947"/>
    <m/>
    <n v="2.5854816557348768"/>
    <n v="0.01"/>
    <n v="2.5854816557348768"/>
  </r>
  <r>
    <x v="1"/>
    <x v="1"/>
    <s v="GOE._.012"/>
    <x v="38"/>
    <n v="48.384535872604502"/>
    <n v="20"/>
    <s v="GOE._.012"/>
    <n v="3.0841169245183597E-2"/>
    <n v="190.7755062847088"/>
    <m/>
    <n v="3.0841169245183595"/>
    <n v="0.01"/>
    <n v="3.0841169245183595"/>
  </r>
  <r>
    <x v="2"/>
    <x v="1"/>
    <s v="GOE._.012"/>
    <x v="38"/>
    <n v="48.384535872604502"/>
    <n v="20"/>
    <s v="GOE._.012"/>
    <n v="3.6853390676136508E-2"/>
    <n v="229.04850691105591"/>
    <m/>
    <n v="3.6853390676136506"/>
    <n v="0.01"/>
    <n v="3.6853390676136506"/>
  </r>
  <r>
    <x v="3"/>
    <x v="1"/>
    <s v="GOE._.012"/>
    <x v="38"/>
    <n v="48.384535872604502"/>
    <n v="20"/>
    <s v="GOE._.012"/>
    <n v="4.2156382496373782E-2"/>
    <n v="263.92368282766188"/>
    <m/>
    <n v="4.2156382496373777"/>
    <n v="0.01"/>
    <n v="4.2156382496373777"/>
  </r>
  <r>
    <x v="4"/>
    <x v="1"/>
    <s v="GOE._.012"/>
    <x v="38"/>
    <n v="48.384535872604502"/>
    <n v="20"/>
    <s v="GOE._.012"/>
    <n v="4.78102486635094E-2"/>
    <n v="298.27642688992705"/>
    <m/>
    <n v="4.7810248663509398"/>
    <n v="0.01"/>
    <n v="4.7810248663509398"/>
  </r>
  <r>
    <x v="5"/>
    <x v="1"/>
    <s v="GOE._.012"/>
    <x v="38"/>
    <n v="48.384535872604502"/>
    <n v="20"/>
    <s v="GOE._.012"/>
    <n v="5.4756319694400181E-2"/>
    <n v="342.09230680979488"/>
    <m/>
    <n v="5.475631969440018"/>
    <n v="0.01"/>
    <n v="5.475631969440018"/>
  </r>
  <r>
    <x v="6"/>
    <x v="1"/>
    <s v="GOE._.012"/>
    <x v="38"/>
    <n v="48.384535872604502"/>
    <n v="20"/>
    <s v="GOE._.012"/>
    <n v="5.9052180033551616E-2"/>
    <n v="369.2096403369884"/>
    <m/>
    <n v="5.9052180033551611"/>
    <n v="0.01"/>
    <n v="5.9052180033551611"/>
  </r>
  <r>
    <x v="7"/>
    <x v="1"/>
    <s v="GOE._.012"/>
    <x v="38"/>
    <n v="48.384535872604502"/>
    <n v="20"/>
    <s v="GOE._.012"/>
    <n v="5.9486935429589001E-2"/>
    <n v="373.05515658249385"/>
    <m/>
    <n v="5.9486935429588996"/>
    <n v="0.01"/>
    <n v="5.9486935429588996"/>
  </r>
  <r>
    <x v="8"/>
    <x v="1"/>
    <s v="GOE._.012"/>
    <x v="38"/>
    <n v="48.384535872604502"/>
    <n v="20"/>
    <s v="GOE._.012"/>
    <n v="5.5631117820388848E-2"/>
    <n v="347.63747937500318"/>
    <m/>
    <n v="5.5631117820388845"/>
    <n v="0.01"/>
    <n v="5.5631117820388845"/>
  </r>
  <r>
    <x v="9"/>
    <x v="1"/>
    <s v="GOE._.012"/>
    <x v="38"/>
    <n v="48.384535872604502"/>
    <n v="20"/>
    <s v="GOE._.012"/>
    <n v="4.8156757010361401E-2"/>
    <n v="301.14312143001735"/>
    <m/>
    <n v="4.81567570103614"/>
    <n v="0.01"/>
    <n v="4.81567570103614"/>
  </r>
  <r>
    <x v="10"/>
    <x v="1"/>
    <s v="GOE._.012"/>
    <x v="38"/>
    <n v="48.384535872604502"/>
    <n v="20"/>
    <s v="GOE._.012"/>
    <n v="3.7461416249707849E-2"/>
    <n v="234.46597756946485"/>
    <m/>
    <n v="3.7461416249707846"/>
    <n v="0.01"/>
    <n v="3.7461416249707846"/>
  </r>
  <r>
    <x v="11"/>
    <x v="1"/>
    <s v="GOE._.012"/>
    <x v="38"/>
    <n v="48.384535872604502"/>
    <n v="20"/>
    <s v="GOE._.012"/>
    <n v="2.5076632067961308E-2"/>
    <n v="157.66878733661142"/>
    <m/>
    <n v="2.5076632067961309"/>
    <n v="0.01"/>
    <n v="2.5076632067961309"/>
  </r>
  <r>
    <x v="12"/>
    <x v="1"/>
    <s v="GOE._.012"/>
    <x v="38"/>
    <n v="48.384535872604502"/>
    <n v="20"/>
    <s v="GOE._.012"/>
    <n v="1.1784455273793883E-2"/>
    <n v="67.517390778101699"/>
    <m/>
    <n v="1.1784455273793883"/>
    <n v="0.01"/>
    <n v="1.1784455273793883"/>
  </r>
  <r>
    <x v="13"/>
    <x v="1"/>
    <s v="GOE._.012"/>
    <x v="38"/>
    <n v="48.384535872604502"/>
    <n v="20"/>
    <s v="GOE._.012"/>
    <n v="5.9815507743996993E-3"/>
    <n v="34.385645075200777"/>
    <m/>
    <n v="0.59815507743996987"/>
    <n v="0.01"/>
    <n v="0.59815507743996987"/>
  </r>
  <r>
    <x v="14"/>
    <x v="1"/>
    <s v="GOE._.012"/>
    <x v="38"/>
    <n v="48.384535872604502"/>
    <n v="20"/>
    <s v="GOE._.012"/>
    <n v="2.941298916433556E-3"/>
    <n v="17.283589897834293"/>
    <m/>
    <n v="0.29412989164335557"/>
    <n v="0.01"/>
    <n v="0.29412989164335557"/>
  </r>
  <r>
    <x v="15"/>
    <x v="1"/>
    <s v="GOE._.012"/>
    <x v="38"/>
    <n v="48.384535872604502"/>
    <n v="20"/>
    <s v="GOE._.012"/>
    <n v="1.2652476810679741E-3"/>
    <n v="7.7636046131078489"/>
    <m/>
    <n v="0.12652476810679741"/>
    <n v="0.01"/>
    <n v="0.12652476810679741"/>
  </r>
  <r>
    <x v="16"/>
    <x v="1"/>
    <s v="GOE._.012"/>
    <x v="38"/>
    <n v="48.384535872604502"/>
    <n v="20"/>
    <s v="GOE._.012"/>
    <n v="4.6410094682160626E-4"/>
    <n v="3.1201757344385643"/>
    <m/>
    <n v="4.6410094682160626E-2"/>
    <n v="0.01"/>
    <n v="4.6410094682160626E-2"/>
  </r>
  <r>
    <x v="17"/>
    <x v="1"/>
    <s v="GOE._.012"/>
    <x v="38"/>
    <n v="48.384535872604502"/>
    <n v="20"/>
    <s v="GOE._.012"/>
    <n v="2.794221872343955E-4"/>
    <n v="1.956608331427913"/>
    <m/>
    <n v="2.7942218723439549E-2"/>
    <n v="0.01"/>
    <n v="2.7942218723439549E-2"/>
  </r>
  <r>
    <x v="18"/>
    <x v="1"/>
    <s v="GOE._.012"/>
    <x v="38"/>
    <n v="48.384535872604502"/>
    <n v="20"/>
    <s v="GOE._.012"/>
    <n v="2.4706788711755537E-4"/>
    <n v="1.6020684120741746"/>
    <m/>
    <n v="2.4706788711755537E-2"/>
    <n v="0.01"/>
    <n v="2.4706788711755537E-2"/>
  </r>
  <r>
    <x v="19"/>
    <x v="1"/>
    <s v="GOE._.012"/>
    <x v="38"/>
    <n v="48.384535872604502"/>
    <n v="20"/>
    <s v="GOE._.012"/>
    <n v="2.3511121507106231E-4"/>
    <n v="1.4912747981174375"/>
    <m/>
    <n v="2.3511121507106231E-2"/>
    <n v="0.01"/>
    <n v="2.3511121507106231E-2"/>
  </r>
  <r>
    <x v="0"/>
    <x v="1"/>
    <s v="GOE._.013"/>
    <x v="39"/>
    <n v="133.08562829011544"/>
    <n v="20"/>
    <s v="GOE._.013"/>
    <n v="0.19532342129183744"/>
    <n v="399.00254836033383"/>
    <m/>
    <n v="19.532342129183743"/>
    <n v="0.01"/>
    <n v="19.532342129183743"/>
  </r>
  <r>
    <x v="1"/>
    <x v="1"/>
    <s v="GOE._.013"/>
    <x v="39"/>
    <n v="133.08562829011544"/>
    <n v="20"/>
    <s v="GOE._.013"/>
    <n v="0.25550988758773446"/>
    <n v="491.85777262781033"/>
    <m/>
    <n v="25.550988758773446"/>
    <n v="0.01"/>
    <n v="25.550988758773446"/>
  </r>
  <r>
    <x v="2"/>
    <x v="1"/>
    <s v="GOE._.013"/>
    <x v="39"/>
    <n v="133.08562829011544"/>
    <n v="20"/>
    <s v="GOE._.013"/>
    <n v="0.342159909207566"/>
    <n v="610.56045391698524"/>
    <m/>
    <n v="34.215990920756603"/>
    <n v="0.01"/>
    <n v="34.215990920756603"/>
  </r>
  <r>
    <x v="3"/>
    <x v="1"/>
    <s v="GOE._.013"/>
    <x v="39"/>
    <n v="133.08562829011544"/>
    <n v="20"/>
    <s v="GOE._.013"/>
    <n v="0.44571921210227788"/>
    <n v="717.33261308545866"/>
    <m/>
    <n v="44.571921210227785"/>
    <n v="0.01"/>
    <n v="44.571921210227785"/>
  </r>
  <r>
    <x v="4"/>
    <x v="1"/>
    <s v="GOE._.013"/>
    <x v="39"/>
    <n v="133.08562829011544"/>
    <n v="20"/>
    <s v="GOE._.013"/>
    <n v="0.57081846198752806"/>
    <n v="846.00045113886631"/>
    <m/>
    <n v="57.081846198752807"/>
    <n v="0.01"/>
    <n v="57.081846198752807"/>
  </r>
  <r>
    <x v="5"/>
    <x v="1"/>
    <s v="GOE._.013"/>
    <x v="39"/>
    <n v="133.08562829011544"/>
    <n v="20"/>
    <s v="GOE._.013"/>
    <n v="0.7500721572384631"/>
    <n v="1016.4399433416066"/>
    <m/>
    <n v="75.007215723846315"/>
    <n v="0.01"/>
    <n v="75.007215723846315"/>
  </r>
  <r>
    <x v="6"/>
    <x v="1"/>
    <s v="GOE._.013"/>
    <x v="39"/>
    <n v="133.08562829011544"/>
    <n v="20"/>
    <s v="GOE._.013"/>
    <n v="0.93627844124205051"/>
    <n v="1161.6688568380241"/>
    <m/>
    <n v="93.627844124205055"/>
    <n v="0.01"/>
    <n v="93.627844124205055"/>
  </r>
  <r>
    <x v="7"/>
    <x v="1"/>
    <s v="GOE._.013"/>
    <x v="39"/>
    <n v="133.08562829011544"/>
    <n v="20"/>
    <s v="GOE._.013"/>
    <n v="1.1280667442527175"/>
    <n v="1263.1155363155899"/>
    <m/>
    <n v="112.80667442527175"/>
    <n v="0.01"/>
    <n v="112.80667442527175"/>
  </r>
  <r>
    <x v="8"/>
    <x v="1"/>
    <s v="GOE._.013"/>
    <x v="39"/>
    <n v="133.08562829011544"/>
    <n v="20"/>
    <s v="GOE._.013"/>
    <n v="1.267617154395571"/>
    <n v="1291.3116092394826"/>
    <m/>
    <n v="126.76171543955709"/>
    <n v="0.01"/>
    <n v="126.76171543955709"/>
  </r>
  <r>
    <x v="9"/>
    <x v="1"/>
    <s v="GOE._.013"/>
    <x v="39"/>
    <n v="133.08562829011544"/>
    <n v="20"/>
    <s v="GOE._.013"/>
    <n v="1.3716881486694328"/>
    <n v="1242.6289352273122"/>
    <m/>
    <n v="137.16881486694328"/>
    <n v="0.01"/>
    <n v="137.16881486694328"/>
  </r>
  <r>
    <x v="10"/>
    <x v="1"/>
    <s v="GOE._.013"/>
    <x v="39"/>
    <n v="133.08562829011544"/>
    <n v="20"/>
    <s v="GOE._.013"/>
    <n v="1.4556831795601233"/>
    <n v="1185.9003029347866"/>
    <m/>
    <n v="145.56831795601232"/>
    <n v="0.01"/>
    <n v="145.56831795601232"/>
  </r>
  <r>
    <x v="11"/>
    <x v="1"/>
    <s v="GOE._.013"/>
    <x v="39"/>
    <n v="133.08562829011544"/>
    <n v="20"/>
    <s v="GOE._.013"/>
    <n v="1.5155601373841179"/>
    <n v="1095.4313798845139"/>
    <m/>
    <n v="151.55601373841179"/>
    <n v="0.01"/>
    <n v="151.55601373841179"/>
  </r>
  <r>
    <x v="12"/>
    <x v="1"/>
    <s v="GOE._.013"/>
    <x v="39"/>
    <n v="133.08562829011544"/>
    <n v="20"/>
    <s v="GOE._.013"/>
    <n v="1.5130319081968637"/>
    <n v="1013.5535075192258"/>
    <m/>
    <n v="151.30319081968636"/>
    <n v="0.01"/>
    <n v="151.30319081968636"/>
  </r>
  <r>
    <x v="13"/>
    <x v="1"/>
    <s v="GOE._.013"/>
    <x v="39"/>
    <n v="133.08562829011544"/>
    <n v="20"/>
    <s v="GOE._.013"/>
    <n v="1.4978768490440784"/>
    <n v="940.65248335493595"/>
    <m/>
    <n v="149.78768490440783"/>
    <n v="0.01"/>
    <n v="149.78768490440783"/>
  </r>
  <r>
    <x v="14"/>
    <x v="1"/>
    <s v="GOE._.013"/>
    <x v="39"/>
    <n v="133.08562829011544"/>
    <n v="20"/>
    <s v="GOE._.013"/>
    <n v="1.4448872944600237"/>
    <n v="886.11204040486302"/>
    <m/>
    <n v="144.48872944600237"/>
    <n v="0.01"/>
    <n v="144.48872944600237"/>
  </r>
  <r>
    <x v="15"/>
    <x v="1"/>
    <s v="GOE._.013"/>
    <x v="39"/>
    <n v="133.08562829011544"/>
    <n v="20"/>
    <s v="GOE._.013"/>
    <n v="1.450852834237413"/>
    <n v="844.91300098736053"/>
    <m/>
    <n v="145.08528342374129"/>
    <n v="0.01"/>
    <n v="145.08528342374129"/>
  </r>
  <r>
    <x v="16"/>
    <x v="1"/>
    <s v="GOE._.013"/>
    <x v="39"/>
    <n v="133.08562829011544"/>
    <n v="20"/>
    <s v="GOE._.013"/>
    <n v="1.4131956479395638"/>
    <n v="826.44171198859965"/>
    <m/>
    <n v="141.31956479395637"/>
    <n v="0.01"/>
    <n v="141.31956479395637"/>
  </r>
  <r>
    <x v="17"/>
    <x v="1"/>
    <s v="GOE._.013"/>
    <x v="39"/>
    <n v="133.08562829011544"/>
    <n v="20"/>
    <s v="GOE._.013"/>
    <n v="1.3477037497364914"/>
    <n v="791.24736353349238"/>
    <m/>
    <n v="134.77037497364913"/>
    <n v="0.01"/>
    <n v="134.77037497364913"/>
  </r>
  <r>
    <x v="18"/>
    <x v="1"/>
    <s v="GOE._.013"/>
    <x v="39"/>
    <n v="133.08562829011544"/>
    <n v="20"/>
    <s v="GOE._.013"/>
    <n v="1.2914861884801645"/>
    <n v="764.985319443604"/>
    <m/>
    <n v="129.14861884801644"/>
    <n v="0.01"/>
    <n v="129.14861884801644"/>
  </r>
  <r>
    <x v="19"/>
    <x v="1"/>
    <s v="GOE._.013"/>
    <x v="39"/>
    <n v="133.08562829011544"/>
    <n v="20"/>
    <s v="GOE._.013"/>
    <n v="1.2789689790253891"/>
    <n v="751.31621049118496"/>
    <m/>
    <n v="127.89689790253891"/>
    <n v="0.01"/>
    <n v="127.89689790253891"/>
  </r>
  <r>
    <x v="0"/>
    <x v="1"/>
    <s v="GOE._.014"/>
    <x v="40"/>
    <n v="57.207610935836854"/>
    <n v="20"/>
    <s v="GOE._.014"/>
    <n v="3.8638842690709774E-2"/>
    <n v="231.81885327491179"/>
    <m/>
    <n v="3.8638842690709772"/>
    <n v="0.01"/>
    <n v="3.8638842690709772"/>
  </r>
  <r>
    <x v="1"/>
    <x v="1"/>
    <s v="GOE._.014"/>
    <x v="40"/>
    <n v="57.207610935836854"/>
    <n v="20"/>
    <s v="GOE._.014"/>
    <n v="4.2884747664605261E-2"/>
    <n v="249.16657700013153"/>
    <m/>
    <n v="4.2884747664605261"/>
    <n v="0.01"/>
    <n v="4.2884747664605261"/>
  </r>
  <r>
    <x v="2"/>
    <x v="1"/>
    <s v="GOE._.014"/>
    <x v="40"/>
    <n v="57.207610935836854"/>
    <n v="20"/>
    <s v="GOE._.014"/>
    <n v="4.7972627731747888E-2"/>
    <n v="269.98105937711722"/>
    <m/>
    <n v="4.797262773174789"/>
    <n v="0.01"/>
    <n v="4.797262773174789"/>
  </r>
  <r>
    <x v="3"/>
    <x v="1"/>
    <s v="GOE._.014"/>
    <x v="40"/>
    <n v="57.207610935836854"/>
    <n v="20"/>
    <s v="GOE._.014"/>
    <n v="5.2515629643839074E-2"/>
    <n v="291.63825765642866"/>
    <m/>
    <n v="5.2515629643839077"/>
    <n v="0.01"/>
    <n v="5.2515629643839077"/>
  </r>
  <r>
    <x v="4"/>
    <x v="1"/>
    <s v="GOE._.014"/>
    <x v="40"/>
    <n v="57.207610935836854"/>
    <n v="20"/>
    <s v="GOE._.014"/>
    <n v="5.7590146626136589E-2"/>
    <n v="313.79664164808941"/>
    <m/>
    <n v="5.7590146626136587"/>
    <n v="0.01"/>
    <n v="5.7590146626136587"/>
  </r>
  <r>
    <x v="5"/>
    <x v="1"/>
    <s v="GOE._.014"/>
    <x v="40"/>
    <n v="57.207610935836854"/>
    <n v="20"/>
    <s v="GOE._.014"/>
    <n v="6.2536509561139444E-2"/>
    <n v="332.80874376291098"/>
    <m/>
    <n v="6.2536509561139439"/>
    <n v="0.01"/>
    <n v="6.2536509561139439"/>
  </r>
  <r>
    <x v="6"/>
    <x v="1"/>
    <s v="GOE._.014"/>
    <x v="40"/>
    <n v="57.207610935836854"/>
    <n v="20"/>
    <s v="GOE._.014"/>
    <n v="6.5485281344291935E-2"/>
    <n v="343.72980173188603"/>
    <m/>
    <n v="6.5485281344291932"/>
    <n v="0.01"/>
    <n v="6.5485281344291932"/>
  </r>
  <r>
    <x v="7"/>
    <x v="1"/>
    <s v="GOE._.014"/>
    <x v="40"/>
    <n v="57.207610935836854"/>
    <n v="20"/>
    <s v="GOE._.014"/>
    <n v="6.5576256957497747E-2"/>
    <n v="344.75188233553723"/>
    <m/>
    <n v="6.5576256957497749"/>
    <n v="0.01"/>
    <n v="6.5576256957497749"/>
  </r>
  <r>
    <x v="8"/>
    <x v="1"/>
    <s v="GOE._.014"/>
    <x v="40"/>
    <n v="57.207610935836854"/>
    <n v="20"/>
    <s v="GOE._.014"/>
    <n v="6.2616281849050964E-2"/>
    <n v="332.0495601651478"/>
    <m/>
    <n v="6.2616281849050965"/>
    <n v="0.01"/>
    <n v="6.2616281849050965"/>
  </r>
  <r>
    <x v="9"/>
    <x v="1"/>
    <s v="GOE._.014"/>
    <x v="40"/>
    <n v="57.207610935836854"/>
    <n v="20"/>
    <s v="GOE._.014"/>
    <n v="5.7277134042539764E-2"/>
    <n v="312.38107015687052"/>
    <m/>
    <n v="5.7277134042539766"/>
    <n v="0.01"/>
    <n v="5.7277134042539766"/>
  </r>
  <r>
    <x v="10"/>
    <x v="1"/>
    <s v="GOE._.014"/>
    <x v="40"/>
    <n v="57.207610935836854"/>
    <n v="20"/>
    <s v="GOE._.014"/>
    <n v="4.9980885325377658E-2"/>
    <n v="284.27793699324764"/>
    <m/>
    <n v="4.998088532537766"/>
    <n v="0.01"/>
    <n v="4.998088532537766"/>
  </r>
  <r>
    <x v="11"/>
    <x v="1"/>
    <s v="GOE._.014"/>
    <x v="40"/>
    <n v="57.207610935836854"/>
    <n v="20"/>
    <s v="GOE._.014"/>
    <n v="4.1469223011485375E-2"/>
    <n v="250.69946401633396"/>
    <m/>
    <n v="4.1469223011485372"/>
    <n v="0.01"/>
    <n v="4.1469223011485372"/>
  </r>
  <r>
    <x v="12"/>
    <x v="1"/>
    <s v="GOE._.014"/>
    <x v="40"/>
    <n v="57.207610935836854"/>
    <n v="20"/>
    <s v="GOE._.014"/>
    <n v="3.4854103221759469E-2"/>
    <n v="220.60119964081881"/>
    <m/>
    <n v="3.4854103221759467"/>
    <n v="0.01"/>
    <n v="3.4854103221759467"/>
  </r>
  <r>
    <x v="13"/>
    <x v="1"/>
    <s v="GOE._.014"/>
    <x v="40"/>
    <n v="57.207610935836854"/>
    <n v="20"/>
    <s v="GOE._.014"/>
    <n v="3.0414763383661537E-2"/>
    <n v="201.29401056834755"/>
    <m/>
    <n v="3.0414763383661536"/>
    <n v="0.01"/>
    <n v="3.0414763383661536"/>
  </r>
  <r>
    <x v="14"/>
    <x v="1"/>
    <s v="GOE._.014"/>
    <x v="40"/>
    <n v="57.207610935836854"/>
    <n v="20"/>
    <s v="GOE._.014"/>
    <n v="2.8122718049342535E-2"/>
    <n v="192.19139571767985"/>
    <m/>
    <n v="2.8122718049342534"/>
    <n v="0.01"/>
    <n v="2.8122718049342534"/>
  </r>
  <r>
    <x v="15"/>
    <x v="1"/>
    <s v="GOE._.014"/>
    <x v="40"/>
    <n v="57.207610935836854"/>
    <n v="20"/>
    <s v="GOE._.014"/>
    <n v="2.5977189786563309E-2"/>
    <n v="180.46280065404608"/>
    <m/>
    <n v="2.5977189786563306"/>
    <n v="0.01"/>
    <n v="2.5977189786563306"/>
  </r>
  <r>
    <x v="16"/>
    <x v="1"/>
    <s v="GOE._.014"/>
    <x v="40"/>
    <n v="57.207610935836854"/>
    <n v="20"/>
    <s v="GOE._.014"/>
    <n v="2.43128316829259E-2"/>
    <n v="170.28138354791665"/>
    <m/>
    <n v="2.4312831682925897"/>
    <n v="0.01"/>
    <n v="2.4312831682925897"/>
  </r>
  <r>
    <x v="17"/>
    <x v="1"/>
    <s v="GOE._.014"/>
    <x v="40"/>
    <n v="57.207610935836854"/>
    <n v="20"/>
    <s v="GOE._.014"/>
    <n v="2.4820109677866523E-2"/>
    <n v="173.03418413195786"/>
    <m/>
    <n v="2.4820109677866524"/>
    <n v="0.01"/>
    <n v="2.4820109677866524"/>
  </r>
  <r>
    <x v="18"/>
    <x v="1"/>
    <s v="GOE._.014"/>
    <x v="40"/>
    <n v="57.207610935836854"/>
    <n v="20"/>
    <s v="GOE._.014"/>
    <n v="2.4720447233604486E-2"/>
    <n v="171.79678570180036"/>
    <m/>
    <n v="2.4720447233604483"/>
    <n v="0.01"/>
    <n v="2.4720447233604483"/>
  </r>
  <r>
    <x v="19"/>
    <x v="1"/>
    <s v="GOE._.014"/>
    <x v="40"/>
    <n v="57.207610935836854"/>
    <n v="20"/>
    <s v="GOE._.014"/>
    <n v="2.473614896117354E-2"/>
    <n v="171.73602310999382"/>
    <m/>
    <n v="2.4736148961173541"/>
    <n v="0.01"/>
    <n v="2.4736148961173541"/>
  </r>
  <r>
    <x v="0"/>
    <x v="1"/>
    <s v="GOE._.015"/>
    <x v="41"/>
    <n v="188.27792161127766"/>
    <n v="20"/>
    <s v="GOE._.015"/>
    <n v="0.1470464709948586"/>
    <n v="217.10481653553902"/>
    <m/>
    <n v="14.704647099485859"/>
    <n v="0.01"/>
    <n v="14.704647099485859"/>
  </r>
  <r>
    <x v="1"/>
    <x v="1"/>
    <s v="GOE._.015"/>
    <x v="41"/>
    <n v="188.27792161127766"/>
    <n v="20"/>
    <s v="GOE._.015"/>
    <n v="0.19887330855186025"/>
    <n v="270.63992600303237"/>
    <m/>
    <n v="19.887330855186026"/>
    <n v="0.01"/>
    <n v="19.887330855186026"/>
  </r>
  <r>
    <x v="2"/>
    <x v="1"/>
    <s v="GOE._.015"/>
    <x v="41"/>
    <n v="188.27792161127766"/>
    <n v="20"/>
    <s v="GOE._.015"/>
    <n v="0.27096736306022579"/>
    <n v="339.43184643536364"/>
    <m/>
    <n v="27.096736306022578"/>
    <n v="0.01"/>
    <n v="27.096736306022578"/>
  </r>
  <r>
    <x v="3"/>
    <x v="1"/>
    <s v="GOE._.015"/>
    <x v="41"/>
    <n v="188.27792161127766"/>
    <n v="20"/>
    <s v="GOE._.015"/>
    <n v="0.36057121372687373"/>
    <n v="409.35894608774214"/>
    <m/>
    <n v="36.057121372687369"/>
    <n v="0.01"/>
    <n v="36.057121372687369"/>
  </r>
  <r>
    <x v="4"/>
    <x v="1"/>
    <s v="GOE._.015"/>
    <x v="41"/>
    <n v="188.27792161127766"/>
    <n v="20"/>
    <s v="GOE._.015"/>
    <n v="0.46706188294099721"/>
    <n v="492.58705859829047"/>
    <m/>
    <n v="46.706188294099718"/>
    <n v="0.01"/>
    <n v="46.706188294099718"/>
  </r>
  <r>
    <x v="5"/>
    <x v="1"/>
    <s v="GOE._.015"/>
    <x v="41"/>
    <n v="188.27792161127766"/>
    <n v="20"/>
    <s v="GOE._.015"/>
    <n v="0.60582628289030305"/>
    <n v="597.0587736768465"/>
    <m/>
    <n v="60.582628289030303"/>
    <n v="0.01"/>
    <n v="60.582628289030303"/>
  </r>
  <r>
    <x v="6"/>
    <x v="1"/>
    <s v="GOE._.015"/>
    <x v="41"/>
    <n v="188.27792161127766"/>
    <n v="20"/>
    <s v="GOE._.015"/>
    <n v="0.75385136481264547"/>
    <n v="697.60121596348847"/>
    <m/>
    <n v="75.385136481264553"/>
    <n v="0.01"/>
    <n v="75.385136481264553"/>
  </r>
  <r>
    <x v="7"/>
    <x v="1"/>
    <s v="GOE._.015"/>
    <x v="41"/>
    <n v="188.27792161127766"/>
    <n v="20"/>
    <s v="GOE._.015"/>
    <n v="0.9109296612735317"/>
    <n v="783.15602132304207"/>
    <m/>
    <n v="91.092966127353165"/>
    <n v="0.01"/>
    <n v="91.092966127353165"/>
  </r>
  <r>
    <x v="8"/>
    <x v="1"/>
    <s v="GOE._.015"/>
    <x v="41"/>
    <n v="188.27792161127766"/>
    <n v="20"/>
    <s v="GOE._.015"/>
    <n v="1.0276843925964556"/>
    <n v="835.94884442873604"/>
    <m/>
    <n v="102.76843925964556"/>
    <n v="0.01"/>
    <n v="102.76843925964556"/>
  </r>
  <r>
    <x v="9"/>
    <x v="1"/>
    <s v="GOE._.015"/>
    <x v="41"/>
    <n v="188.27792161127766"/>
    <n v="20"/>
    <s v="GOE._.015"/>
    <n v="1.1345098986836915"/>
    <n v="851.7687437008675"/>
    <m/>
    <n v="113.45098986836915"/>
    <n v="0.01"/>
    <n v="113.45098986836915"/>
  </r>
  <r>
    <x v="10"/>
    <x v="1"/>
    <s v="GOE._.015"/>
    <x v="41"/>
    <n v="188.27792161127766"/>
    <n v="20"/>
    <s v="GOE._.015"/>
    <n v="1.2088298472060548"/>
    <n v="850.50790200506401"/>
    <m/>
    <n v="120.88298472060548"/>
    <n v="0.01"/>
    <n v="120.88298472060548"/>
  </r>
  <r>
    <x v="11"/>
    <x v="1"/>
    <s v="GOE._.015"/>
    <x v="41"/>
    <n v="188.27792161127766"/>
    <n v="20"/>
    <s v="GOE._.015"/>
    <n v="1.2511940892562978"/>
    <n v="819.38301225414705"/>
    <m/>
    <n v="125.11940892562978"/>
    <n v="0.01"/>
    <n v="125.11940892562978"/>
  </r>
  <r>
    <x v="12"/>
    <x v="1"/>
    <s v="GOE._.015"/>
    <x v="41"/>
    <n v="188.27792161127766"/>
    <n v="20"/>
    <s v="GOE._.015"/>
    <n v="1.2182929081643932"/>
    <n v="772.54591236784995"/>
    <m/>
    <n v="121.82929081643931"/>
    <n v="0.01"/>
    <n v="121.82929081643931"/>
  </r>
  <r>
    <x v="13"/>
    <x v="1"/>
    <s v="GOE._.015"/>
    <x v="41"/>
    <n v="188.27792161127766"/>
    <n v="20"/>
    <s v="GOE._.015"/>
    <n v="1.1573641659554343"/>
    <n v="710.25214751758449"/>
    <m/>
    <n v="115.73641659554343"/>
    <n v="0.01"/>
    <n v="115.73641659554343"/>
  </r>
  <r>
    <x v="14"/>
    <x v="1"/>
    <s v="GOE._.015"/>
    <x v="41"/>
    <n v="188.27792161127766"/>
    <n v="20"/>
    <s v="GOE._.015"/>
    <n v="1.0472191977289114"/>
    <n v="639.02001966870807"/>
    <m/>
    <n v="104.72191977289114"/>
    <n v="0.01"/>
    <n v="104.72191977289114"/>
  </r>
  <r>
    <x v="15"/>
    <x v="1"/>
    <s v="GOE._.015"/>
    <x v="41"/>
    <n v="188.27792161127766"/>
    <n v="20"/>
    <s v="GOE._.015"/>
    <n v="0.96632835327579414"/>
    <n v="565.96032166304906"/>
    <m/>
    <n v="96.632835327579414"/>
    <n v="0.01"/>
    <n v="96.632835327579414"/>
  </r>
  <r>
    <x v="16"/>
    <x v="1"/>
    <s v="GOE._.015"/>
    <x v="41"/>
    <n v="188.27792161127766"/>
    <n v="20"/>
    <s v="GOE._.015"/>
    <n v="0.83028185398830734"/>
    <n v="491.48936351881207"/>
    <m/>
    <n v="83.028185398830729"/>
    <n v="0.01"/>
    <n v="83.028185398830729"/>
  </r>
  <r>
    <x v="17"/>
    <x v="1"/>
    <s v="GOE._.015"/>
    <x v="41"/>
    <n v="188.27792161127766"/>
    <n v="20"/>
    <s v="GOE._.015"/>
    <n v="0.7007701134214962"/>
    <n v="418.0730855375536"/>
    <m/>
    <n v="70.077011342149618"/>
    <n v="0.01"/>
    <n v="70.077011342149618"/>
  </r>
  <r>
    <x v="18"/>
    <x v="1"/>
    <s v="GOE._.015"/>
    <x v="41"/>
    <n v="188.27792161127766"/>
    <n v="20"/>
    <s v="GOE._.015"/>
    <n v="0.59923157745205602"/>
    <n v="361.40266192095964"/>
    <m/>
    <n v="59.9231577452056"/>
    <n v="0.01"/>
    <n v="59.9231577452056"/>
  </r>
  <r>
    <x v="19"/>
    <x v="1"/>
    <s v="GOE._.015"/>
    <x v="41"/>
    <n v="188.27792161127766"/>
    <n v="20"/>
    <s v="GOE._.015"/>
    <n v="0.55418142158206718"/>
    <n v="331.79559649193408"/>
    <m/>
    <n v="55.41814215820672"/>
    <n v="0.01"/>
    <n v="55.41814215820672"/>
  </r>
  <r>
    <x v="0"/>
    <x v="1"/>
    <s v="GOE._.016"/>
    <x v="42"/>
    <n v="58.997823986602917"/>
    <n v="20"/>
    <s v="GOE._.016"/>
    <n v="2.4042157781275907E-2"/>
    <n v="138.21713135633075"/>
    <m/>
    <n v="2.4042157781275906"/>
    <n v="0.01"/>
    <n v="2.4042157781275906"/>
  </r>
  <r>
    <x v="1"/>
    <x v="1"/>
    <s v="GOE._.016"/>
    <x v="42"/>
    <n v="58.997823986602917"/>
    <n v="20"/>
    <s v="GOE._.016"/>
    <n v="2.6527569021478153E-2"/>
    <n v="152.62773312603119"/>
    <m/>
    <n v="2.6527569021478152"/>
    <n v="0.01"/>
    <n v="2.6527569021478152"/>
  </r>
  <r>
    <x v="2"/>
    <x v="1"/>
    <s v="GOE._.016"/>
    <x v="42"/>
    <n v="58.997823986602917"/>
    <n v="20"/>
    <s v="GOE._.016"/>
    <n v="2.9514943681506374E-2"/>
    <n v="171.60842166854664"/>
    <m/>
    <n v="2.9514943681506374"/>
    <n v="0.01"/>
    <n v="2.9514943681506374"/>
  </r>
  <r>
    <x v="3"/>
    <x v="1"/>
    <s v="GOE._.016"/>
    <x v="42"/>
    <n v="58.997823986602917"/>
    <n v="20"/>
    <s v="GOE._.016"/>
    <n v="3.1397124146789968E-2"/>
    <n v="190.17680998973168"/>
    <m/>
    <n v="3.1397124146789968"/>
    <n v="0.01"/>
    <n v="3.1397124146789968"/>
  </r>
  <r>
    <x v="4"/>
    <x v="1"/>
    <s v="GOE._.016"/>
    <x v="42"/>
    <n v="58.997823986602917"/>
    <n v="20"/>
    <s v="GOE._.016"/>
    <n v="3.415668171271101E-2"/>
    <n v="211.41531565657857"/>
    <m/>
    <n v="3.415668171271101"/>
    <n v="0.01"/>
    <n v="3.415668171271101"/>
  </r>
  <r>
    <x v="5"/>
    <x v="1"/>
    <s v="GOE._.016"/>
    <x v="42"/>
    <n v="58.997823986602917"/>
    <n v="20"/>
    <s v="GOE._.016"/>
    <n v="3.5574768200974917E-2"/>
    <n v="223.9562190789741"/>
    <m/>
    <n v="3.5574768200974916"/>
    <n v="0.01"/>
    <n v="3.5574768200974916"/>
  </r>
  <r>
    <x v="6"/>
    <x v="1"/>
    <s v="GOE._.016"/>
    <x v="42"/>
    <n v="58.997823986602917"/>
    <n v="20"/>
    <s v="GOE._.016"/>
    <n v="3.5433402163355242E-2"/>
    <n v="224.49592816923951"/>
    <m/>
    <n v="3.5433402163355243"/>
    <n v="0.01"/>
    <n v="3.5433402163355243"/>
  </r>
  <r>
    <x v="7"/>
    <x v="1"/>
    <s v="GOE._.016"/>
    <x v="42"/>
    <n v="58.997823986602917"/>
    <n v="20"/>
    <s v="GOE._.016"/>
    <n v="3.3385989901492288E-2"/>
    <n v="213.62854730199558"/>
    <m/>
    <n v="3.3385989901492286"/>
    <n v="0.01"/>
    <n v="3.3385989901492286"/>
  </r>
  <r>
    <x v="8"/>
    <x v="1"/>
    <s v="GOE._.016"/>
    <x v="42"/>
    <n v="58.997823986602917"/>
    <n v="20"/>
    <s v="GOE._.016"/>
    <n v="3.0193578562265785E-2"/>
    <n v="195.32148023477444"/>
    <m/>
    <n v="3.0193578562265784"/>
    <n v="0.01"/>
    <n v="3.0193578562265784"/>
  </r>
  <r>
    <x v="9"/>
    <x v="1"/>
    <s v="GOE._.016"/>
    <x v="42"/>
    <n v="58.997823986602917"/>
    <n v="20"/>
    <s v="GOE._.016"/>
    <n v="2.7709013193993166E-2"/>
    <n v="174.48002270034925"/>
    <m/>
    <n v="2.7709013193993166"/>
    <n v="0.01"/>
    <n v="2.7709013193993166"/>
  </r>
  <r>
    <x v="10"/>
    <x v="1"/>
    <s v="GOE._.016"/>
    <x v="42"/>
    <n v="58.997823986602917"/>
    <n v="20"/>
    <s v="GOE._.016"/>
    <n v="2.3651013924667671E-2"/>
    <n v="144.33709483660013"/>
    <m/>
    <n v="2.3651013924667672"/>
    <n v="0.01"/>
    <n v="2.3651013924667672"/>
  </r>
  <r>
    <x v="11"/>
    <x v="1"/>
    <s v="GOE._.016"/>
    <x v="42"/>
    <n v="58.997823986602917"/>
    <n v="20"/>
    <s v="GOE._.016"/>
    <n v="2.0150403613953722E-2"/>
    <n v="123.45936608246937"/>
    <m/>
    <n v="2.0150403613953722"/>
    <n v="0.01"/>
    <n v="2.0150403613953722"/>
  </r>
  <r>
    <x v="12"/>
    <x v="1"/>
    <s v="GOE._.016"/>
    <x v="42"/>
    <n v="58.997823986602917"/>
    <n v="20"/>
    <s v="GOE._.016"/>
    <n v="1.6542158778785704E-2"/>
    <n v="101.7071973616879"/>
    <m/>
    <n v="1.6542158778785703"/>
    <n v="0.01"/>
    <n v="1.6542158778785703"/>
  </r>
  <r>
    <x v="13"/>
    <x v="1"/>
    <s v="GOE._.016"/>
    <x v="42"/>
    <n v="58.997823986602917"/>
    <n v="20"/>
    <s v="GOE._.016"/>
    <n v="1.3094231580885619E-2"/>
    <n v="81.203504597842468"/>
    <m/>
    <n v="1.3094231580885618"/>
    <n v="0.01"/>
    <n v="1.3094231580885618"/>
  </r>
  <r>
    <x v="14"/>
    <x v="1"/>
    <s v="GOE._.016"/>
    <x v="42"/>
    <n v="58.997823986602917"/>
    <n v="20"/>
    <s v="GOE._.016"/>
    <n v="1.025714238430441E-2"/>
    <n v="63.527096440253281"/>
    <m/>
    <n v="1.025714238430441"/>
    <n v="0.01"/>
    <n v="1.025714238430441"/>
  </r>
  <r>
    <x v="15"/>
    <x v="1"/>
    <s v="GOE._.016"/>
    <x v="42"/>
    <n v="58.997823986602917"/>
    <n v="20"/>
    <s v="GOE._.016"/>
    <n v="7.9697973814538588E-3"/>
    <n v="49.674956773333889"/>
    <m/>
    <n v="0.79697973814538581"/>
    <n v="0.01"/>
    <n v="0.79697973814538581"/>
  </r>
  <r>
    <x v="16"/>
    <x v="1"/>
    <s v="GOE._.016"/>
    <x v="42"/>
    <n v="58.997823986602917"/>
    <n v="20"/>
    <s v="GOE._.016"/>
    <n v="5.949480080279043E-3"/>
    <n v="35.134637174128599"/>
    <m/>
    <n v="0.59494800802790426"/>
    <n v="0.01"/>
    <n v="0.59494800802790426"/>
  </r>
  <r>
    <x v="17"/>
    <x v="1"/>
    <s v="GOE._.016"/>
    <x v="42"/>
    <n v="58.997823986602917"/>
    <n v="20"/>
    <s v="GOE._.016"/>
    <n v="5.5330273994225673E-3"/>
    <n v="32.406115088915101"/>
    <m/>
    <n v="0.55330273994225676"/>
    <n v="0.01"/>
    <n v="0.55330273994225676"/>
  </r>
  <r>
    <x v="18"/>
    <x v="1"/>
    <s v="GOE._.016"/>
    <x v="42"/>
    <n v="58.997823986602917"/>
    <n v="20"/>
    <s v="GOE._.016"/>
    <n v="5.3551900282989831E-3"/>
    <n v="31.168074367453123"/>
    <m/>
    <n v="0.53551900282989828"/>
    <n v="0.01"/>
    <n v="0.53551900282989828"/>
  </r>
  <r>
    <x v="19"/>
    <x v="1"/>
    <s v="GOE._.016"/>
    <x v="42"/>
    <n v="58.997823986602917"/>
    <n v="20"/>
    <s v="GOE._.016"/>
    <n v="5.4694261090846028E-3"/>
    <n v="31.284694854172148"/>
    <m/>
    <n v="0.5469426109084603"/>
    <n v="0.01"/>
    <n v="0.5469426109084603"/>
  </r>
  <r>
    <x v="0"/>
    <x v="1"/>
    <s v="GOE._.017"/>
    <x v="43"/>
    <n v="213.50434860776795"/>
    <n v="20"/>
    <s v="GOE._.017"/>
    <n v="0.38727316256940991"/>
    <n v="287.38164154028442"/>
    <m/>
    <n v="38.727316256940988"/>
    <n v="0.01"/>
    <n v="38.727316256940988"/>
  </r>
  <r>
    <x v="1"/>
    <x v="1"/>
    <s v="GOE._.017"/>
    <x v="43"/>
    <n v="213.50434860776795"/>
    <n v="20"/>
    <s v="GOE._.017"/>
    <n v="0.44056217430326577"/>
    <n v="337.31989522325779"/>
    <m/>
    <n v="44.056217430326576"/>
    <n v="0.01"/>
    <n v="44.056217430326576"/>
  </r>
  <r>
    <x v="2"/>
    <x v="1"/>
    <s v="GOE._.017"/>
    <x v="43"/>
    <n v="213.50434860776795"/>
    <n v="20"/>
    <s v="GOE._.017"/>
    <n v="0.55210071430247698"/>
    <n v="425.25078869753958"/>
    <m/>
    <n v="55.210071430247694"/>
    <n v="0.01"/>
    <n v="55.210071430247694"/>
  </r>
  <r>
    <x v="3"/>
    <x v="1"/>
    <s v="GOE._.017"/>
    <x v="43"/>
    <n v="213.50434860776795"/>
    <n v="20"/>
    <s v="GOE._.017"/>
    <n v="0.725094591422487"/>
    <n v="541.06174553897677"/>
    <m/>
    <n v="72.509459142248701"/>
    <n v="0.01"/>
    <n v="72.509459142248701"/>
  </r>
  <r>
    <x v="4"/>
    <x v="1"/>
    <s v="GOE._.017"/>
    <x v="43"/>
    <n v="213.50434860776795"/>
    <n v="20"/>
    <s v="GOE._.017"/>
    <n v="0.9230996949502418"/>
    <n v="682.7636979702977"/>
    <m/>
    <n v="92.309969495024177"/>
    <n v="0.01"/>
    <n v="92.309969495024177"/>
  </r>
  <r>
    <x v="5"/>
    <x v="1"/>
    <s v="GOE._.017"/>
    <x v="43"/>
    <n v="213.50434860776795"/>
    <n v="20"/>
    <s v="GOE._.017"/>
    <n v="1.1512037238453467"/>
    <n v="831.53935591382049"/>
    <m/>
    <n v="115.12037238453468"/>
    <n v="0.01"/>
    <n v="115.12037238453468"/>
  </r>
  <r>
    <x v="6"/>
    <x v="1"/>
    <s v="GOE._.017"/>
    <x v="43"/>
    <n v="213.50434860776795"/>
    <n v="20"/>
    <s v="GOE._.017"/>
    <n v="1.3351170042050406"/>
    <n v="953.13035790689435"/>
    <m/>
    <n v="133.51170042050407"/>
    <n v="0.01"/>
    <n v="133.51170042050407"/>
  </r>
  <r>
    <x v="7"/>
    <x v="1"/>
    <s v="GOE._.017"/>
    <x v="43"/>
    <n v="213.50434860776795"/>
    <n v="20"/>
    <s v="GOE._.017"/>
    <n v="1.4867932573491458"/>
    <n v="1038.2391450251762"/>
    <m/>
    <n v="148.67932573491458"/>
    <n v="0.01"/>
    <n v="148.67932573491458"/>
  </r>
  <r>
    <x v="8"/>
    <x v="1"/>
    <s v="GOE._.017"/>
    <x v="43"/>
    <n v="213.50434860776795"/>
    <n v="20"/>
    <s v="GOE._.017"/>
    <n v="1.5191697040234529"/>
    <n v="1068.1432021371954"/>
    <m/>
    <n v="151.91697040234527"/>
    <n v="0.01"/>
    <n v="151.91697040234527"/>
  </r>
  <r>
    <x v="9"/>
    <x v="1"/>
    <s v="GOE._.017"/>
    <x v="43"/>
    <n v="213.50434860776795"/>
    <n v="20"/>
    <s v="GOE._.017"/>
    <n v="1.5059652426427721"/>
    <n v="1037.1064766161612"/>
    <m/>
    <n v="150.59652426427721"/>
    <n v="0.01"/>
    <n v="150.59652426427721"/>
  </r>
  <r>
    <x v="10"/>
    <x v="1"/>
    <s v="GOE._.017"/>
    <x v="43"/>
    <n v="213.50434860776795"/>
    <n v="20"/>
    <s v="GOE._.017"/>
    <n v="1.4091767854540833"/>
    <n v="954.72266370517036"/>
    <m/>
    <n v="140.91767854540834"/>
    <n v="0.01"/>
    <n v="140.91767854540834"/>
  </r>
  <r>
    <x v="11"/>
    <x v="1"/>
    <s v="GOE._.017"/>
    <x v="43"/>
    <n v="213.50434860776795"/>
    <n v="20"/>
    <s v="GOE._.017"/>
    <n v="1.2693539330220256"/>
    <n v="834.63060779979685"/>
    <m/>
    <n v="126.93539330220256"/>
    <n v="0.01"/>
    <n v="126.93539330220256"/>
  </r>
  <r>
    <x v="12"/>
    <x v="1"/>
    <s v="GOE._.017"/>
    <x v="43"/>
    <n v="213.50434860776795"/>
    <n v="20"/>
    <s v="GOE._.017"/>
    <n v="1.0667423033576495"/>
    <n v="703.63401487246131"/>
    <m/>
    <n v="106.67423033576495"/>
    <n v="0.01"/>
    <n v="106.67423033576495"/>
  </r>
  <r>
    <x v="13"/>
    <x v="1"/>
    <s v="GOE._.017"/>
    <x v="43"/>
    <n v="213.50434860776795"/>
    <n v="20"/>
    <s v="GOE._.017"/>
    <n v="0.87666006406715202"/>
    <n v="575.49378167448867"/>
    <m/>
    <n v="87.666006406715198"/>
    <n v="0.01"/>
    <n v="87.666006406715198"/>
  </r>
  <r>
    <x v="14"/>
    <x v="1"/>
    <s v="GOE._.017"/>
    <x v="43"/>
    <n v="213.50434860776795"/>
    <n v="20"/>
    <s v="GOE._.017"/>
    <n v="0.68878610576168819"/>
    <n v="459.74840254042789"/>
    <m/>
    <n v="68.878610576168825"/>
    <n v="0.01"/>
    <n v="68.878610576168825"/>
  </r>
  <r>
    <x v="15"/>
    <x v="1"/>
    <s v="GOE._.017"/>
    <x v="43"/>
    <n v="213.50434860776795"/>
    <n v="20"/>
    <s v="GOE._.017"/>
    <n v="0.53641635106094743"/>
    <n v="354.65446952655759"/>
    <m/>
    <n v="53.641635106094739"/>
    <n v="0.01"/>
    <n v="53.641635106094739"/>
  </r>
  <r>
    <x v="16"/>
    <x v="1"/>
    <s v="GOE._.017"/>
    <x v="43"/>
    <n v="213.50434860776795"/>
    <n v="20"/>
    <s v="GOE._.017"/>
    <n v="0.38453814613759923"/>
    <n v="268.22504844482796"/>
    <m/>
    <n v="38.453814613759924"/>
    <n v="0.01"/>
    <n v="38.453814613759924"/>
  </r>
  <r>
    <x v="17"/>
    <x v="1"/>
    <s v="GOE._.017"/>
    <x v="43"/>
    <n v="213.50434860776795"/>
    <n v="20"/>
    <s v="GOE._.017"/>
    <n v="0.273360111259359"/>
    <n v="202.55465958323759"/>
    <m/>
    <n v="27.336011125935897"/>
    <n v="0.01"/>
    <n v="27.336011125935897"/>
  </r>
  <r>
    <x v="18"/>
    <x v="1"/>
    <s v="GOE._.017"/>
    <x v="43"/>
    <n v="213.50434860776795"/>
    <n v="20"/>
    <s v="GOE._.017"/>
    <n v="0.19519834750750684"/>
    <n v="160.69776128781709"/>
    <m/>
    <n v="19.519834750750682"/>
    <n v="0.01"/>
    <n v="19.519834750750682"/>
  </r>
  <r>
    <x v="19"/>
    <x v="1"/>
    <s v="GOE._.017"/>
    <x v="43"/>
    <n v="213.50434860776795"/>
    <n v="20"/>
    <s v="GOE._.017"/>
    <n v="0.15196610096545751"/>
    <n v="132.38504548274281"/>
    <m/>
    <n v="15.196610096545751"/>
    <n v="0.01"/>
    <n v="15.196610096545751"/>
  </r>
  <r>
    <x v="0"/>
    <x v="1"/>
    <s v="GOE._.018"/>
    <x v="44"/>
    <n v="62.762453617443732"/>
    <n v="20"/>
    <s v="GOE._.018"/>
    <n v="7.8215885800376403E-3"/>
    <n v="62.658649984453511"/>
    <m/>
    <n v="0.78215885800376406"/>
    <n v="0.01"/>
    <n v="0.78215885800376406"/>
  </r>
  <r>
    <x v="1"/>
    <x v="1"/>
    <s v="GOE._.018"/>
    <x v="44"/>
    <n v="62.762453617443732"/>
    <n v="20"/>
    <s v="GOE._.018"/>
    <n v="9.9104650718181472E-3"/>
    <n v="77.77263957852368"/>
    <m/>
    <n v="0.99104650718181475"/>
    <n v="0.01"/>
    <n v="0.99104650718181475"/>
  </r>
  <r>
    <x v="2"/>
    <x v="1"/>
    <s v="GOE._.018"/>
    <x v="44"/>
    <n v="62.762453617443732"/>
    <n v="20"/>
    <s v="GOE._.018"/>
    <n v="1.2116449116918455E-2"/>
    <n v="93.263000842991545"/>
    <m/>
    <n v="1.2116449116918455"/>
    <n v="0.01"/>
    <n v="1.2116449116918455"/>
  </r>
  <r>
    <x v="3"/>
    <x v="1"/>
    <s v="GOE._.018"/>
    <x v="44"/>
    <n v="62.762453617443732"/>
    <n v="20"/>
    <s v="GOE._.018"/>
    <n v="1.3088754016206201E-2"/>
    <n v="101.07812996777876"/>
    <m/>
    <n v="1.3088754016206201"/>
    <n v="0.01"/>
    <n v="1.3088754016206201"/>
  </r>
  <r>
    <x v="4"/>
    <x v="1"/>
    <s v="GOE._.018"/>
    <x v="44"/>
    <n v="62.762453617443732"/>
    <n v="20"/>
    <s v="GOE._.018"/>
    <n v="1.31991554062893E-2"/>
    <n v="102.85056519526907"/>
    <m/>
    <n v="1.31991554062893"/>
    <n v="0.01"/>
    <n v="1.31991554062893"/>
  </r>
  <r>
    <x v="5"/>
    <x v="1"/>
    <s v="GOE._.018"/>
    <x v="44"/>
    <n v="62.762453617443732"/>
    <n v="20"/>
    <s v="GOE._.018"/>
    <n v="1.2556630900101756E-2"/>
    <n v="98.844811335816246"/>
    <m/>
    <n v="1.2556630900101755"/>
    <n v="0.01"/>
    <n v="1.2556630900101755"/>
  </r>
  <r>
    <x v="6"/>
    <x v="1"/>
    <s v="GOE._.018"/>
    <x v="44"/>
    <n v="62.762453617443732"/>
    <n v="20"/>
    <s v="GOE._.018"/>
    <n v="1.2759286191467524E-2"/>
    <n v="99.587995992176801"/>
    <m/>
    <n v="1.2759286191467525"/>
    <n v="0.01"/>
    <n v="1.2759286191467525"/>
  </r>
  <r>
    <x v="7"/>
    <x v="1"/>
    <s v="GOE._.018"/>
    <x v="44"/>
    <n v="62.762453617443732"/>
    <n v="20"/>
    <s v="GOE._.018"/>
    <n v="1.1698634206218618E-2"/>
    <n v="91.184696168776114"/>
    <m/>
    <n v="1.1698634206218619"/>
    <n v="0.01"/>
    <n v="1.1698634206218619"/>
  </r>
  <r>
    <x v="8"/>
    <x v="1"/>
    <s v="GOE._.018"/>
    <x v="44"/>
    <n v="62.762453617443732"/>
    <n v="20"/>
    <s v="GOE._.018"/>
    <n v="9.1179149105226082E-3"/>
    <n v="70.894656961398482"/>
    <m/>
    <n v="0.91179149105226076"/>
    <n v="0.01"/>
    <n v="0.91179149105226076"/>
  </r>
  <r>
    <x v="9"/>
    <x v="1"/>
    <s v="GOE._.018"/>
    <x v="44"/>
    <n v="62.762453617443732"/>
    <n v="20"/>
    <s v="GOE._.018"/>
    <n v="8.5286310228248844E-3"/>
    <n v="65.686526533670886"/>
    <m/>
    <n v="0.85286310228248841"/>
    <n v="0.01"/>
    <n v="0.85286310228248841"/>
  </r>
  <r>
    <x v="10"/>
    <x v="1"/>
    <s v="GOE._.018"/>
    <x v="44"/>
    <n v="62.762453617443732"/>
    <n v="20"/>
    <s v="GOE._.018"/>
    <n v="5.8976481710186846E-3"/>
    <n v="45.3687611178959"/>
    <m/>
    <n v="0.58976481710186845"/>
    <n v="0.01"/>
    <n v="0.58976481710186845"/>
  </r>
  <r>
    <x v="11"/>
    <x v="1"/>
    <s v="GOE._.018"/>
    <x v="44"/>
    <n v="62.762453617443732"/>
    <n v="20"/>
    <s v="GOE._.018"/>
    <n v="4.6169065123232312E-3"/>
    <n v="35.36838509748803"/>
    <m/>
    <n v="0.46169065123232311"/>
    <n v="0.01"/>
    <n v="0.46169065123232311"/>
  </r>
  <r>
    <x v="12"/>
    <x v="1"/>
    <s v="GOE._.018"/>
    <x v="44"/>
    <n v="62.762453617443732"/>
    <n v="20"/>
    <s v="GOE._.018"/>
    <n v="4.1117961259543858E-3"/>
    <n v="31.425553411363481"/>
    <m/>
    <n v="0.41117961259543856"/>
    <n v="0.01"/>
    <n v="0.41117961259543856"/>
  </r>
  <r>
    <x v="13"/>
    <x v="1"/>
    <s v="GOE._.018"/>
    <x v="44"/>
    <n v="62.762453617443732"/>
    <n v="20"/>
    <s v="GOE._.018"/>
    <n v="1.6077484752365994E-3"/>
    <n v="11.433321817156537"/>
    <m/>
    <n v="0.16077484752365995"/>
    <n v="0.01"/>
    <n v="0.16077484752365995"/>
  </r>
  <r>
    <x v="14"/>
    <x v="1"/>
    <s v="GOE._.018"/>
    <x v="44"/>
    <n v="62.762453617443732"/>
    <n v="20"/>
    <s v="GOE._.018"/>
    <n v="1.1468861518155579E-3"/>
    <n v="7.9830927985361839"/>
    <m/>
    <n v="0.11468861518155579"/>
    <n v="0.01"/>
    <n v="0.11468861518155579"/>
  </r>
  <r>
    <x v="15"/>
    <x v="1"/>
    <s v="GOE._.018"/>
    <x v="44"/>
    <n v="62.762453617443732"/>
    <n v="20"/>
    <s v="GOE._.018"/>
    <n v="8.3921840436116378E-4"/>
    <n v="5.7474856626914601"/>
    <m/>
    <n v="8.3921840436116377E-2"/>
    <n v="0.01"/>
    <n v="8.3921840436116377E-2"/>
  </r>
  <r>
    <x v="16"/>
    <x v="1"/>
    <s v="GOE._.018"/>
    <x v="44"/>
    <n v="62.762453617443732"/>
    <n v="20"/>
    <s v="GOE._.018"/>
    <n v="4.7335219170356607E-4"/>
    <n v="2.9147255576079587"/>
    <m/>
    <n v="4.7335219170356609E-2"/>
    <n v="0.01"/>
    <n v="4.7335219170356609E-2"/>
  </r>
  <r>
    <x v="17"/>
    <x v="1"/>
    <s v="GOE._.018"/>
    <x v="44"/>
    <n v="62.762453617443732"/>
    <n v="20"/>
    <s v="GOE._.018"/>
    <n v="4.6108071503767306E-4"/>
    <n v="2.8157565346446303"/>
    <m/>
    <n v="4.6108071503767306E-2"/>
    <n v="0.01"/>
    <n v="4.6108071503767306E-2"/>
  </r>
  <r>
    <x v="18"/>
    <x v="1"/>
    <s v="GOE._.018"/>
    <x v="44"/>
    <n v="62.762453617443732"/>
    <n v="20"/>
    <s v="GOE._.018"/>
    <n v="4.6610131327323609E-4"/>
    <n v="2.8466583673167478"/>
    <m/>
    <n v="4.6610131327323605E-2"/>
    <n v="0.01"/>
    <n v="4.6610131327323605E-2"/>
  </r>
  <r>
    <x v="19"/>
    <x v="1"/>
    <s v="GOE._.018"/>
    <x v="44"/>
    <n v="62.762453617443732"/>
    <n v="20"/>
    <s v="GOE._.018"/>
    <n v="4.7736090089125837E-4"/>
    <n v="2.9370373730616448"/>
    <m/>
    <n v="4.7736090089125834E-2"/>
    <n v="0.01"/>
    <n v="4.7736090089125834E-2"/>
  </r>
  <r>
    <x v="0"/>
    <x v="1"/>
    <s v="GOE._.019"/>
    <x v="45"/>
    <n v="205.94222076488163"/>
    <n v="20"/>
    <s v="GOE._.019"/>
    <n v="0.15152212933419568"/>
    <n v="222.30356343779019"/>
    <m/>
    <n v="15.152212933419568"/>
    <n v="0.01"/>
    <n v="15.152212933419568"/>
  </r>
  <r>
    <x v="1"/>
    <x v="1"/>
    <s v="GOE._.019"/>
    <x v="45"/>
    <n v="205.94222076488163"/>
    <n v="20"/>
    <s v="GOE._.019"/>
    <n v="0.18690357950913911"/>
    <n v="261.45414167679286"/>
    <m/>
    <n v="18.69035795091391"/>
    <n v="0.01"/>
    <n v="18.69035795091391"/>
  </r>
  <r>
    <x v="2"/>
    <x v="1"/>
    <s v="GOE._.019"/>
    <x v="45"/>
    <n v="205.94222076488163"/>
    <n v="20"/>
    <s v="GOE._.019"/>
    <n v="0.22891393385115058"/>
    <n v="297.29918493788534"/>
    <m/>
    <n v="22.891393385115059"/>
    <n v="0.01"/>
    <n v="22.891393385115059"/>
  </r>
  <r>
    <x v="3"/>
    <x v="1"/>
    <s v="GOE._.019"/>
    <x v="45"/>
    <n v="205.94222076488163"/>
    <n v="20"/>
    <s v="GOE._.019"/>
    <n v="0.29493813173901068"/>
    <n v="354.46977220016004"/>
    <m/>
    <n v="29.493813173901067"/>
    <n v="0.01"/>
    <n v="29.493813173901067"/>
  </r>
  <r>
    <x v="4"/>
    <x v="1"/>
    <s v="GOE._.019"/>
    <x v="45"/>
    <n v="205.94222076488163"/>
    <n v="20"/>
    <s v="GOE._.019"/>
    <n v="0.3703039266425962"/>
    <n v="422.82054576395745"/>
    <m/>
    <n v="37.030392664259622"/>
    <n v="0.01"/>
    <n v="37.030392664259622"/>
  </r>
  <r>
    <x v="5"/>
    <x v="1"/>
    <s v="GOE._.019"/>
    <x v="45"/>
    <n v="205.94222076488163"/>
    <n v="20"/>
    <s v="GOE._.019"/>
    <n v="0.46574548554821588"/>
    <n v="492.73058948540501"/>
    <m/>
    <n v="46.57454855482159"/>
    <n v="0.01"/>
    <n v="46.57454855482159"/>
  </r>
  <r>
    <x v="6"/>
    <x v="1"/>
    <s v="GOE._.019"/>
    <x v="45"/>
    <n v="205.94222076488163"/>
    <n v="20"/>
    <s v="GOE._.019"/>
    <n v="0.55219590329419577"/>
    <n v="558.06679325974903"/>
    <m/>
    <n v="55.219590329419574"/>
    <n v="0.01"/>
    <n v="55.219590329419574"/>
  </r>
  <r>
    <x v="7"/>
    <x v="1"/>
    <s v="GOE._.019"/>
    <x v="45"/>
    <n v="205.94222076488163"/>
    <n v="20"/>
    <s v="GOE._.019"/>
    <n v="0.62839520074812549"/>
    <n v="612.88998615243759"/>
    <m/>
    <n v="62.839520074812548"/>
    <n v="0.01"/>
    <n v="62.839520074812548"/>
  </r>
  <r>
    <x v="8"/>
    <x v="1"/>
    <s v="GOE._.019"/>
    <x v="45"/>
    <n v="205.94222076488163"/>
    <n v="20"/>
    <s v="GOE._.019"/>
    <n v="0.66342117582999227"/>
    <n v="650.39747453857728"/>
    <m/>
    <n v="66.342117582999222"/>
    <n v="0.01"/>
    <n v="66.342117582999222"/>
  </r>
  <r>
    <x v="9"/>
    <x v="1"/>
    <s v="GOE._.019"/>
    <x v="45"/>
    <n v="205.94222076488163"/>
    <n v="20"/>
    <s v="GOE._.019"/>
    <n v="0.67099066357611814"/>
    <n v="662.42860189728697"/>
    <m/>
    <n v="67.099066357611818"/>
    <n v="0.01"/>
    <n v="67.099066357611818"/>
  </r>
  <r>
    <x v="10"/>
    <x v="1"/>
    <s v="GOE._.019"/>
    <x v="45"/>
    <n v="205.94222076488163"/>
    <n v="20"/>
    <s v="GOE._.019"/>
    <n v="0.64767183575881282"/>
    <n v="652.40289619752218"/>
    <m/>
    <n v="64.767183575881276"/>
    <n v="0.01"/>
    <n v="64.767183575881276"/>
  </r>
  <r>
    <x v="11"/>
    <x v="1"/>
    <s v="GOE._.019"/>
    <x v="45"/>
    <n v="205.94222076488163"/>
    <n v="20"/>
    <s v="GOE._.019"/>
    <n v="0.6056059124999319"/>
    <n v="623.24469068511007"/>
    <m/>
    <n v="60.560591249993188"/>
    <n v="0.01"/>
    <n v="60.560591249993188"/>
  </r>
  <r>
    <x v="12"/>
    <x v="1"/>
    <s v="GOE._.019"/>
    <x v="45"/>
    <n v="205.94222076488163"/>
    <n v="20"/>
    <s v="GOE._.019"/>
    <n v="0.53815561425364367"/>
    <n v="586.7214356469409"/>
    <m/>
    <n v="53.815561425364365"/>
    <n v="0.01"/>
    <n v="53.815561425364365"/>
  </r>
  <r>
    <x v="13"/>
    <x v="1"/>
    <s v="GOE._.019"/>
    <x v="45"/>
    <n v="205.94222076488163"/>
    <n v="20"/>
    <s v="GOE._.019"/>
    <n v="0.47799001929309021"/>
    <n v="548.64699430560427"/>
    <m/>
    <n v="47.799001929309021"/>
    <n v="0.01"/>
    <n v="47.799001929309021"/>
  </r>
  <r>
    <x v="14"/>
    <x v="1"/>
    <s v="GOE._.019"/>
    <x v="45"/>
    <n v="205.94222076488163"/>
    <n v="20"/>
    <s v="GOE._.019"/>
    <n v="0.42159431270406328"/>
    <n v="514.64930497866021"/>
    <m/>
    <n v="42.15943127040633"/>
    <n v="0.01"/>
    <n v="42.15943127040633"/>
  </r>
  <r>
    <x v="15"/>
    <x v="1"/>
    <s v="GOE._.019"/>
    <x v="45"/>
    <n v="205.94222076488163"/>
    <n v="20"/>
    <s v="GOE._.019"/>
    <n v="0.37932229759068964"/>
    <n v="485.44187719359832"/>
    <m/>
    <n v="37.93222975906896"/>
    <n v="0.01"/>
    <n v="37.93222975906896"/>
  </r>
  <r>
    <x v="16"/>
    <x v="1"/>
    <s v="GOE._.019"/>
    <x v="45"/>
    <n v="205.94222076488163"/>
    <n v="20"/>
    <s v="GOE._.019"/>
    <n v="0.3354582401925954"/>
    <n v="460.79777223578071"/>
    <m/>
    <n v="33.545824019259541"/>
    <n v="0.01"/>
    <n v="33.545824019259541"/>
  </r>
  <r>
    <x v="17"/>
    <x v="1"/>
    <s v="GOE._.019"/>
    <x v="45"/>
    <n v="205.94222076488163"/>
    <n v="20"/>
    <s v="GOE._.019"/>
    <n v="0.29793675962517857"/>
    <n v="437.29909516378507"/>
    <m/>
    <n v="29.793675962517856"/>
    <n v="0.01"/>
    <n v="29.793675962517856"/>
  </r>
  <r>
    <x v="18"/>
    <x v="1"/>
    <s v="GOE._.019"/>
    <x v="45"/>
    <n v="205.94222076488163"/>
    <n v="20"/>
    <s v="GOE._.019"/>
    <n v="0.28026287159707142"/>
    <n v="426.9891010974863"/>
    <m/>
    <n v="28.026287159707142"/>
    <n v="0.01"/>
    <n v="28.026287159707142"/>
  </r>
  <r>
    <x v="19"/>
    <x v="1"/>
    <s v="GOE._.019"/>
    <x v="45"/>
    <n v="205.94222076488163"/>
    <n v="20"/>
    <s v="GOE._.019"/>
    <n v="0.28524497216626171"/>
    <n v="429.18638888989182"/>
    <m/>
    <n v="28.52449721662617"/>
    <n v="0.01"/>
    <n v="28.52449721662617"/>
  </r>
  <r>
    <x v="0"/>
    <x v="1"/>
    <s v="GOE._.020"/>
    <x v="46"/>
    <n v="84.157128504245406"/>
    <n v="20"/>
    <s v="GOE._.020"/>
    <n v="7.2815882959845035E-2"/>
    <n v="466.03058827219809"/>
    <m/>
    <n v="7.2815882959845037"/>
    <n v="0.01"/>
    <n v="7.2815882959845037"/>
  </r>
  <r>
    <x v="1"/>
    <x v="1"/>
    <s v="GOE._.020"/>
    <x v="46"/>
    <n v="84.157128504245406"/>
    <n v="20"/>
    <s v="GOE._.020"/>
    <n v="8.8056437202843521E-2"/>
    <n v="558.98672812691359"/>
    <m/>
    <n v="8.8056437202843512"/>
    <n v="0.01"/>
    <n v="8.8056437202843512"/>
  </r>
  <r>
    <x v="2"/>
    <x v="1"/>
    <s v="GOE._.020"/>
    <x v="46"/>
    <n v="84.157128504245406"/>
    <n v="20"/>
    <s v="GOE._.020"/>
    <n v="0.10397035928663073"/>
    <n v="654.64535513344958"/>
    <m/>
    <n v="10.397035928663072"/>
    <n v="0.01"/>
    <n v="10.397035928663072"/>
  </r>
  <r>
    <x v="3"/>
    <x v="1"/>
    <s v="GOE._.020"/>
    <x v="46"/>
    <n v="84.157128504245406"/>
    <n v="20"/>
    <s v="GOE._.020"/>
    <n v="0.11739275257485499"/>
    <n v="734.51070009892487"/>
    <m/>
    <n v="11.739275257485499"/>
    <n v="0.01"/>
    <n v="11.739275257485499"/>
  </r>
  <r>
    <x v="4"/>
    <x v="1"/>
    <s v="GOE._.020"/>
    <x v="46"/>
    <n v="84.157128504245406"/>
    <n v="20"/>
    <s v="GOE._.020"/>
    <n v="0.12509310396352691"/>
    <n v="762.78927643257248"/>
    <m/>
    <n v="12.50931039635269"/>
    <n v="0.01"/>
    <n v="12.50931039635269"/>
  </r>
  <r>
    <x v="5"/>
    <x v="1"/>
    <s v="GOE._.020"/>
    <x v="46"/>
    <n v="84.157128504245406"/>
    <n v="20"/>
    <s v="GOE._.020"/>
    <n v="0.13592986335778218"/>
    <n v="809.34524983781102"/>
    <m/>
    <n v="13.592986335778217"/>
    <n v="0.01"/>
    <n v="13.592986335778217"/>
  </r>
  <r>
    <x v="6"/>
    <x v="1"/>
    <s v="GOE._.020"/>
    <x v="46"/>
    <n v="84.157128504245406"/>
    <n v="20"/>
    <s v="GOE._.020"/>
    <n v="0.14702408782685558"/>
    <n v="868.70459571797778"/>
    <m/>
    <n v="14.702408782685557"/>
    <n v="0.01"/>
    <n v="14.702408782685557"/>
  </r>
  <r>
    <x v="7"/>
    <x v="1"/>
    <s v="GOE._.020"/>
    <x v="46"/>
    <n v="84.157128504245406"/>
    <n v="20"/>
    <s v="GOE._.020"/>
    <n v="0.14669144323335714"/>
    <n v="857.23037163271408"/>
    <m/>
    <n v="14.669144323335715"/>
    <n v="0.01"/>
    <n v="14.669144323335715"/>
  </r>
  <r>
    <x v="8"/>
    <x v="1"/>
    <s v="GOE._.020"/>
    <x v="46"/>
    <n v="84.157128504245406"/>
    <n v="20"/>
    <s v="GOE._.020"/>
    <n v="0.137769013950024"/>
    <n v="792.48829830938996"/>
    <m/>
    <n v="13.776901395002399"/>
    <n v="0.01"/>
    <n v="13.776901395002399"/>
  </r>
  <r>
    <x v="9"/>
    <x v="1"/>
    <s v="GOE._.020"/>
    <x v="46"/>
    <n v="84.157128504245406"/>
    <n v="20"/>
    <s v="GOE._.020"/>
    <n v="0.12317046524552611"/>
    <n v="698.49244921606737"/>
    <m/>
    <n v="12.317046524552611"/>
    <n v="0.01"/>
    <n v="12.317046524552611"/>
  </r>
  <r>
    <x v="10"/>
    <x v="1"/>
    <s v="GOE._.020"/>
    <x v="46"/>
    <n v="84.157128504245406"/>
    <n v="20"/>
    <s v="GOE._.020"/>
    <n v="0.10010961824318257"/>
    <n v="560.17636996590511"/>
    <m/>
    <n v="10.010961824318256"/>
    <n v="0.01"/>
    <n v="10.010961824318256"/>
  </r>
  <r>
    <x v="11"/>
    <x v="1"/>
    <s v="GOE._.020"/>
    <x v="46"/>
    <n v="84.157128504245406"/>
    <n v="20"/>
    <s v="GOE._.020"/>
    <n v="7.6539358340296099E-2"/>
    <n v="421.50835105774047"/>
    <m/>
    <n v="7.6539358340296095"/>
    <n v="0.01"/>
    <n v="7.6539358340296095"/>
  </r>
  <r>
    <x v="12"/>
    <x v="1"/>
    <s v="GOE._.020"/>
    <x v="46"/>
    <n v="84.157128504245406"/>
    <n v="20"/>
    <s v="GOE._.020"/>
    <n v="5.6321659084465722E-2"/>
    <n v="304.46621486511242"/>
    <m/>
    <n v="5.6321659084465718"/>
    <n v="0.01"/>
    <n v="5.6321659084465718"/>
  </r>
  <r>
    <x v="13"/>
    <x v="1"/>
    <s v="GOE._.020"/>
    <x v="46"/>
    <n v="84.157128504245406"/>
    <n v="20"/>
    <s v="GOE._.020"/>
    <n v="4.2887671217571192E-2"/>
    <n v="223.89085709281781"/>
    <m/>
    <n v="4.288767121757119"/>
    <n v="0.01"/>
    <n v="4.288767121757119"/>
  </r>
  <r>
    <x v="14"/>
    <x v="1"/>
    <s v="GOE._.020"/>
    <x v="46"/>
    <n v="84.157128504245406"/>
    <n v="20"/>
    <s v="GOE._.020"/>
    <n v="3.497628888841664E-2"/>
    <n v="176.41066387343977"/>
    <m/>
    <n v="3.497628888841664"/>
    <n v="0.01"/>
    <n v="3.497628888841664"/>
  </r>
  <r>
    <x v="15"/>
    <x v="1"/>
    <s v="GOE._.020"/>
    <x v="46"/>
    <n v="84.157128504245406"/>
    <n v="20"/>
    <s v="GOE._.020"/>
    <n v="3.030115785811301E-2"/>
    <n v="145.87277461371411"/>
    <m/>
    <n v="3.0301157858113008"/>
    <n v="0.01"/>
    <n v="3.0301157858113008"/>
  </r>
  <r>
    <x v="16"/>
    <x v="1"/>
    <s v="GOE._.020"/>
    <x v="46"/>
    <n v="84.157128504245406"/>
    <n v="20"/>
    <s v="GOE._.020"/>
    <n v="2.7394371252957399E-2"/>
    <n v="125.32750800095508"/>
    <m/>
    <n v="2.7394371252957397"/>
    <n v="0.01"/>
    <n v="2.7394371252957397"/>
  </r>
  <r>
    <x v="17"/>
    <x v="1"/>
    <s v="GOE._.020"/>
    <x v="46"/>
    <n v="84.157128504245406"/>
    <n v="20"/>
    <s v="GOE._.020"/>
    <n v="2.5763192667593179E-2"/>
    <n v="116.58681990882465"/>
    <m/>
    <n v="2.576319266759318"/>
    <n v="0.01"/>
    <n v="2.576319266759318"/>
  </r>
  <r>
    <x v="18"/>
    <x v="1"/>
    <s v="GOE._.020"/>
    <x v="46"/>
    <n v="84.157128504245406"/>
    <n v="20"/>
    <s v="GOE._.020"/>
    <n v="2.3994922109958319E-2"/>
    <n v="105.62526757738581"/>
    <m/>
    <n v="2.3994922109958319"/>
    <n v="0.01"/>
    <n v="2.3994922109958319"/>
  </r>
  <r>
    <x v="19"/>
    <x v="1"/>
    <s v="GOE._.020"/>
    <x v="46"/>
    <n v="84.157128504245406"/>
    <n v="20"/>
    <s v="GOE._.020"/>
    <n v="2.3720187648464192E-2"/>
    <n v="104.40535391065694"/>
    <m/>
    <n v="2.3720187648464193"/>
    <n v="0.01"/>
    <n v="2.3720187648464193"/>
  </r>
  <r>
    <x v="0"/>
    <x v="1"/>
    <s v="GOE._.021"/>
    <x v="47"/>
    <n v="2812.6320505258095"/>
    <n v="20"/>
    <s v="GOE._.021"/>
    <n v="1.5087216179105833"/>
    <n v="6867.6625473730464"/>
    <m/>
    <n v="150.87216179105832"/>
    <n v="0.01"/>
    <n v="150.87216179105832"/>
  </r>
  <r>
    <x v="1"/>
    <x v="1"/>
    <s v="GOE._.021"/>
    <x v="47"/>
    <n v="2812.6320505258095"/>
    <n v="20"/>
    <s v="GOE._.021"/>
    <n v="1.6944844266563812"/>
    <n v="7350.4601789504604"/>
    <m/>
    <n v="169.44844266563811"/>
    <n v="0.01"/>
    <n v="169.44844266563811"/>
  </r>
  <r>
    <x v="2"/>
    <x v="1"/>
    <s v="GOE._.021"/>
    <x v="47"/>
    <n v="2812.6320505258095"/>
    <n v="20"/>
    <s v="GOE._.021"/>
    <n v="1.8952610420667693"/>
    <n v="7958.4395383718711"/>
    <m/>
    <n v="189.52610420667693"/>
    <n v="0.01"/>
    <n v="189.52610420667693"/>
  </r>
  <r>
    <x v="3"/>
    <x v="1"/>
    <s v="GOE._.021"/>
    <x v="47"/>
    <n v="2812.6320505258095"/>
    <n v="20"/>
    <s v="GOE._.021"/>
    <n v="2.1257913483556363"/>
    <n v="8652.7069310039333"/>
    <m/>
    <n v="212.57913483556362"/>
    <n v="0.01"/>
    <n v="212.57913483556362"/>
  </r>
  <r>
    <x v="4"/>
    <x v="1"/>
    <s v="GOE._.021"/>
    <x v="47"/>
    <n v="2812.6320505258095"/>
    <n v="20"/>
    <s v="GOE._.021"/>
    <n v="2.3597661209555629"/>
    <n v="9406.3558633599787"/>
    <m/>
    <n v="235.97661209555628"/>
    <n v="0.01"/>
    <n v="235.97661209555628"/>
  </r>
  <r>
    <x v="5"/>
    <x v="1"/>
    <s v="GOE._.021"/>
    <x v="47"/>
    <n v="2812.6320505258095"/>
    <n v="20"/>
    <s v="GOE._.021"/>
    <n v="2.59633416156974"/>
    <n v="9972.9090107313459"/>
    <m/>
    <n v="259.63341615697396"/>
    <n v="0.01"/>
    <n v="259.63341615697396"/>
  </r>
  <r>
    <x v="6"/>
    <x v="1"/>
    <s v="GOE._.021"/>
    <x v="47"/>
    <n v="2812.6320505258095"/>
    <n v="20"/>
    <s v="GOE._.021"/>
    <n v="2.7551035483368342"/>
    <n v="10315.308464380898"/>
    <m/>
    <n v="275.51035483368344"/>
    <n v="0.01"/>
    <n v="275.51035483368344"/>
  </r>
  <r>
    <x v="7"/>
    <x v="1"/>
    <s v="GOE._.021"/>
    <x v="47"/>
    <n v="2812.6320505258095"/>
    <n v="20"/>
    <s v="GOE._.021"/>
    <n v="2.8424410384646026"/>
    <n v="10527.590060270644"/>
    <m/>
    <n v="284.24410384646023"/>
    <n v="0.01"/>
    <n v="284.24410384646023"/>
  </r>
  <r>
    <x v="8"/>
    <x v="1"/>
    <s v="GOE._.021"/>
    <x v="47"/>
    <n v="2812.6320505258095"/>
    <n v="20"/>
    <s v="GOE._.021"/>
    <n v="2.8377259655491871"/>
    <n v="10627.012937793472"/>
    <m/>
    <n v="283.77259655491872"/>
    <n v="0.01"/>
    <n v="283.77259655491872"/>
  </r>
  <r>
    <x v="9"/>
    <x v="1"/>
    <s v="GOE._.021"/>
    <x v="47"/>
    <n v="2812.6320505258095"/>
    <n v="20"/>
    <s v="GOE._.021"/>
    <n v="2.7181941470932829"/>
    <n v="10573.720123927469"/>
    <m/>
    <n v="271.81941470932827"/>
    <n v="0.01"/>
    <n v="271.81941470932827"/>
  </r>
  <r>
    <x v="10"/>
    <x v="1"/>
    <s v="GOE._.021"/>
    <x v="47"/>
    <n v="2812.6320505258095"/>
    <n v="20"/>
    <s v="GOE._.021"/>
    <n v="2.5404451361315026"/>
    <n v="10214.0794967497"/>
    <m/>
    <n v="254.04451361315026"/>
    <n v="0.01"/>
    <n v="254.04451361315026"/>
  </r>
  <r>
    <x v="11"/>
    <x v="1"/>
    <s v="GOE._.021"/>
    <x v="47"/>
    <n v="2812.6320505258095"/>
    <n v="20"/>
    <s v="GOE._.021"/>
    <n v="2.3054336979723793"/>
    <n v="9708.1696797281256"/>
    <m/>
    <n v="230.54336979723792"/>
    <n v="0.01"/>
    <n v="230.54336979723792"/>
  </r>
  <r>
    <x v="12"/>
    <x v="1"/>
    <s v="GOE._.021"/>
    <x v="47"/>
    <n v="2812.6320505258095"/>
    <n v="20"/>
    <s v="GOE._.021"/>
    <n v="2.0703655202736941"/>
    <n v="9095.9898896909326"/>
    <m/>
    <n v="207.0365520273694"/>
    <n v="0.01"/>
    <n v="207.0365520273694"/>
  </r>
  <r>
    <x v="13"/>
    <x v="1"/>
    <s v="GOE._.021"/>
    <x v="47"/>
    <n v="2812.6320505258095"/>
    <n v="20"/>
    <s v="GOE._.021"/>
    <n v="1.8369133679975786"/>
    <n v="8317.6425548189818"/>
    <m/>
    <n v="183.69133679975786"/>
    <n v="0.01"/>
    <n v="183.69133679975786"/>
  </r>
  <r>
    <x v="14"/>
    <x v="1"/>
    <s v="GOE._.021"/>
    <x v="47"/>
    <n v="2812.6320505258095"/>
    <n v="20"/>
    <s v="GOE._.021"/>
    <n v="1.6340698353783518"/>
    <n v="7558.1478676525476"/>
    <m/>
    <n v="163.40698353783517"/>
    <n v="0.01"/>
    <n v="163.40698353783517"/>
  </r>
  <r>
    <x v="15"/>
    <x v="1"/>
    <s v="GOE._.021"/>
    <x v="47"/>
    <n v="2812.6320505258095"/>
    <n v="20"/>
    <s v="GOE._.021"/>
    <n v="1.4338328453714915"/>
    <n v="6663.2328156523836"/>
    <m/>
    <n v="143.38328453714914"/>
    <n v="0.01"/>
    <n v="143.38328453714914"/>
  </r>
  <r>
    <x v="16"/>
    <x v="1"/>
    <s v="GOE._.021"/>
    <x v="47"/>
    <n v="2812.6320505258095"/>
    <n v="20"/>
    <s v="GOE._.021"/>
    <n v="1.2296000572137784"/>
    <n v="5571.8315860440289"/>
    <m/>
    <n v="122.96000572137784"/>
    <n v="0.01"/>
    <n v="122.96000572137784"/>
  </r>
  <r>
    <x v="17"/>
    <x v="1"/>
    <s v="GOE._.021"/>
    <x v="47"/>
    <n v="2812.6320505258095"/>
    <n v="20"/>
    <s v="GOE._.021"/>
    <n v="1.0779065753738855"/>
    <n v="4793.0240216687498"/>
    <m/>
    <n v="107.79065753738854"/>
    <n v="0.01"/>
    <n v="107.79065753738854"/>
  </r>
  <r>
    <x v="18"/>
    <x v="1"/>
    <s v="GOE._.021"/>
    <x v="47"/>
    <n v="2812.6320505258095"/>
    <n v="20"/>
    <s v="GOE._.021"/>
    <n v="0.96285732853527428"/>
    <n v="4178.5549912619472"/>
    <m/>
    <n v="96.285732853527421"/>
    <n v="0.01"/>
    <n v="96.285732853527421"/>
  </r>
  <r>
    <x v="19"/>
    <x v="1"/>
    <s v="GOE._.021"/>
    <x v="47"/>
    <n v="2812.6320505258095"/>
    <n v="20"/>
    <s v="GOE._.021"/>
    <n v="0.89456572931716738"/>
    <n v="3819.5924385127519"/>
    <m/>
    <n v="89.456572931716735"/>
    <n v="0.01"/>
    <n v="89.456572931716735"/>
  </r>
  <r>
    <x v="0"/>
    <x v="1"/>
    <s v="GOE._.022"/>
    <x v="48"/>
    <n v="95.939021318243817"/>
    <n v="20"/>
    <s v="GOE._.022"/>
    <n v="7.5249557731839264E-2"/>
    <n v="231.76141894565285"/>
    <m/>
    <n v="7.5249557731839261"/>
    <n v="0.01"/>
    <n v="7.5249557731839261"/>
  </r>
  <r>
    <x v="1"/>
    <x v="1"/>
    <s v="GOE._.022"/>
    <x v="48"/>
    <n v="95.939021318243817"/>
    <n v="20"/>
    <s v="GOE._.022"/>
    <n v="8.9659218152110087E-2"/>
    <n v="273.93577578684494"/>
    <m/>
    <n v="8.9659218152110078"/>
    <n v="0.01"/>
    <n v="8.9659218152110078"/>
  </r>
  <r>
    <x v="2"/>
    <x v="1"/>
    <s v="GOE._.022"/>
    <x v="48"/>
    <n v="95.939021318243817"/>
    <n v="20"/>
    <s v="GOE._.022"/>
    <n v="0.10579068432515026"/>
    <n v="319.88532120572268"/>
    <m/>
    <n v="10.579068432515026"/>
    <n v="0.01"/>
    <n v="10.579068432515026"/>
  </r>
  <r>
    <x v="3"/>
    <x v="1"/>
    <s v="GOE._.022"/>
    <x v="48"/>
    <n v="95.939021318243817"/>
    <n v="20"/>
    <s v="GOE._.022"/>
    <n v="0.12186445840835081"/>
    <n v="366.60427389521635"/>
    <m/>
    <n v="12.186445840835081"/>
    <n v="0.01"/>
    <n v="12.186445840835081"/>
  </r>
  <r>
    <x v="4"/>
    <x v="1"/>
    <s v="GOE._.022"/>
    <x v="48"/>
    <n v="95.939021318243817"/>
    <n v="20"/>
    <s v="GOE._.022"/>
    <n v="0.13649076771162463"/>
    <n v="416.78934148167747"/>
    <m/>
    <n v="13.649076771162463"/>
    <n v="0.01"/>
    <n v="13.649076771162463"/>
  </r>
  <r>
    <x v="5"/>
    <x v="1"/>
    <s v="GOE._.022"/>
    <x v="48"/>
    <n v="95.939021318243817"/>
    <n v="20"/>
    <s v="GOE._.022"/>
    <n v="0.15458032180209616"/>
    <n v="467.52733739325481"/>
    <m/>
    <n v="15.458032180209615"/>
    <n v="0.01"/>
    <n v="15.458032180209615"/>
  </r>
  <r>
    <x v="6"/>
    <x v="1"/>
    <s v="GOE._.022"/>
    <x v="48"/>
    <n v="95.939021318243817"/>
    <n v="20"/>
    <s v="GOE._.022"/>
    <n v="0.16955781980816181"/>
    <n v="516.79802316885412"/>
    <m/>
    <n v="16.95578198081618"/>
    <n v="0.01"/>
    <n v="16.95578198081618"/>
  </r>
  <r>
    <x v="7"/>
    <x v="1"/>
    <s v="GOE._.022"/>
    <x v="48"/>
    <n v="95.939021318243817"/>
    <n v="20"/>
    <s v="GOE._.022"/>
    <n v="0.17989163311961803"/>
    <n v="557.63908437365535"/>
    <m/>
    <n v="17.989163311961804"/>
    <n v="0.01"/>
    <n v="17.989163311961804"/>
  </r>
  <r>
    <x v="8"/>
    <x v="1"/>
    <s v="GOE._.022"/>
    <x v="48"/>
    <n v="95.939021318243817"/>
    <n v="20"/>
    <s v="GOE._.022"/>
    <n v="0.18582801305861388"/>
    <n v="601.06055533983999"/>
    <m/>
    <n v="18.582801305861388"/>
    <n v="0.01"/>
    <n v="18.582801305861388"/>
  </r>
  <r>
    <x v="9"/>
    <x v="1"/>
    <s v="GOE._.022"/>
    <x v="48"/>
    <n v="95.939021318243817"/>
    <n v="20"/>
    <s v="GOE._.022"/>
    <n v="0.1875692495358656"/>
    <n v="655.5200030470487"/>
    <m/>
    <n v="18.756924953586559"/>
    <n v="0.01"/>
    <n v="18.756924953586559"/>
  </r>
  <r>
    <x v="10"/>
    <x v="1"/>
    <s v="GOE._.022"/>
    <x v="48"/>
    <n v="95.939021318243817"/>
    <n v="20"/>
    <s v="GOE._.022"/>
    <n v="0.20456269386711295"/>
    <n v="706.77147547206721"/>
    <m/>
    <n v="20.456269386711295"/>
    <n v="0.01"/>
    <n v="20.456269386711295"/>
  </r>
  <r>
    <x v="11"/>
    <x v="1"/>
    <s v="GOE._.022"/>
    <x v="48"/>
    <n v="95.939021318243817"/>
    <n v="20"/>
    <s v="GOE._.022"/>
    <n v="0.21924941024746747"/>
    <n v="744.20107919681277"/>
    <m/>
    <n v="21.924941024746747"/>
    <n v="0.01"/>
    <n v="21.924941024746747"/>
  </r>
  <r>
    <x v="12"/>
    <x v="1"/>
    <s v="GOE._.022"/>
    <x v="48"/>
    <n v="95.939021318243817"/>
    <n v="20"/>
    <s v="GOE._.022"/>
    <n v="0.23004772220511596"/>
    <n v="773.8732995014575"/>
    <m/>
    <n v="23.004772220511597"/>
    <n v="0.01"/>
    <n v="23.004772220511597"/>
  </r>
  <r>
    <x v="13"/>
    <x v="1"/>
    <s v="GOE._.022"/>
    <x v="48"/>
    <n v="95.939021318243817"/>
    <n v="20"/>
    <s v="GOE._.022"/>
    <n v="0.23688777321575477"/>
    <n v="790.78876464521272"/>
    <m/>
    <n v="23.688777321575476"/>
    <n v="0.01"/>
    <n v="23.688777321575476"/>
  </r>
  <r>
    <x v="14"/>
    <x v="1"/>
    <s v="GOE._.022"/>
    <x v="48"/>
    <n v="95.939021318243817"/>
    <n v="20"/>
    <s v="GOE._.022"/>
    <n v="0.24014419419927124"/>
    <n v="797.52794567436945"/>
    <m/>
    <n v="24.014419419927123"/>
    <n v="0.01"/>
    <n v="24.014419419927123"/>
  </r>
  <r>
    <x v="15"/>
    <x v="1"/>
    <s v="GOE._.022"/>
    <x v="48"/>
    <n v="95.939021318243817"/>
    <n v="20"/>
    <s v="GOE._.022"/>
    <n v="0.23601663072285933"/>
    <n v="785.00832136229837"/>
    <m/>
    <n v="23.601663072285934"/>
    <n v="0.01"/>
    <n v="23.601663072285934"/>
  </r>
  <r>
    <x v="16"/>
    <x v="1"/>
    <s v="GOE._.022"/>
    <x v="48"/>
    <n v="95.939021318243817"/>
    <n v="20"/>
    <s v="GOE._.022"/>
    <n v="0.24201761453807552"/>
    <n v="822.93754383052283"/>
    <m/>
    <n v="24.201761453807553"/>
    <n v="0.01"/>
    <n v="24.201761453807553"/>
  </r>
  <r>
    <x v="17"/>
    <x v="1"/>
    <s v="GOE._.022"/>
    <x v="48"/>
    <n v="95.939021318243817"/>
    <n v="20"/>
    <s v="GOE._.022"/>
    <n v="0.23515909681726993"/>
    <n v="799.97331698005496"/>
    <m/>
    <n v="23.515909681726992"/>
    <n v="0.01"/>
    <n v="23.515909681726992"/>
  </r>
  <r>
    <x v="18"/>
    <x v="1"/>
    <s v="GOE._.022"/>
    <x v="48"/>
    <n v="95.939021318243817"/>
    <n v="20"/>
    <s v="GOE._.022"/>
    <n v="0.22629402400100568"/>
    <n v="758.17563619799148"/>
    <m/>
    <n v="22.629402400100567"/>
    <n v="0.01"/>
    <n v="22.629402400100567"/>
  </r>
  <r>
    <x v="19"/>
    <x v="1"/>
    <s v="GOE._.022"/>
    <x v="48"/>
    <n v="95.939021318243817"/>
    <n v="20"/>
    <s v="GOE._.022"/>
    <n v="0.22364096528619026"/>
    <n v="743.02741093396469"/>
    <m/>
    <n v="22.364096528619026"/>
    <n v="0.01"/>
    <n v="22.364096528619026"/>
  </r>
  <r>
    <x v="0"/>
    <x v="1"/>
    <s v="GOE._.023"/>
    <x v="49"/>
    <n v="100.76879039024439"/>
    <n v="20"/>
    <s v="GOE._.023"/>
    <n v="5.5883247033635244E-2"/>
    <n v="174.1313555773491"/>
    <m/>
    <n v="5.5883247033635239"/>
    <n v="0.01"/>
    <n v="5.5883247033635239"/>
  </r>
  <r>
    <x v="1"/>
    <x v="1"/>
    <s v="GOE._.023"/>
    <x v="49"/>
    <n v="100.76879039024439"/>
    <n v="20"/>
    <s v="GOE._.023"/>
    <n v="5.7462375312857659E-2"/>
    <n v="164.43134417208833"/>
    <m/>
    <n v="5.7462375312857654"/>
    <n v="0.01"/>
    <n v="5.7462375312857654"/>
  </r>
  <r>
    <x v="2"/>
    <x v="1"/>
    <s v="GOE._.023"/>
    <x v="49"/>
    <n v="100.76879039024439"/>
    <n v="20"/>
    <s v="GOE._.023"/>
    <n v="5.9134007597547153E-2"/>
    <n v="130.90892703112308"/>
    <m/>
    <n v="5.9134007597547154"/>
    <n v="0.01"/>
    <n v="5.9134007597547154"/>
  </r>
  <r>
    <x v="3"/>
    <x v="1"/>
    <s v="GOE._.023"/>
    <x v="49"/>
    <n v="100.76879039024439"/>
    <n v="20"/>
    <s v="GOE._.023"/>
    <n v="6.6249617880889705E-2"/>
    <n v="146.79253867537864"/>
    <m/>
    <n v="6.62496178808897"/>
    <n v="0.01"/>
    <n v="6.62496178808897"/>
  </r>
  <r>
    <x v="4"/>
    <x v="1"/>
    <s v="GOE._.023"/>
    <x v="49"/>
    <n v="100.76879039024439"/>
    <n v="20"/>
    <s v="GOE._.023"/>
    <n v="7.0347603812438389E-2"/>
    <n v="163.18094672020572"/>
    <m/>
    <n v="7.0347603812438386"/>
    <n v="0.01"/>
    <n v="7.0347603812438386"/>
  </r>
  <r>
    <x v="5"/>
    <x v="1"/>
    <s v="GOE._.023"/>
    <x v="49"/>
    <n v="100.76879039024439"/>
    <n v="20"/>
    <s v="GOE._.023"/>
    <n v="7.7726714138308825E-2"/>
    <n v="180.01148350948964"/>
    <m/>
    <n v="7.7726714138308823"/>
    <n v="0.01"/>
    <n v="7.7726714138308823"/>
  </r>
  <r>
    <x v="6"/>
    <x v="1"/>
    <s v="GOE._.023"/>
    <x v="49"/>
    <n v="100.76879039024439"/>
    <n v="20"/>
    <s v="GOE._.023"/>
    <n v="8.1493937402780867E-2"/>
    <n v="192.44608439082717"/>
    <m/>
    <n v="8.1493937402780858"/>
    <n v="0.01"/>
    <n v="8.1493937402780858"/>
  </r>
  <r>
    <x v="7"/>
    <x v="1"/>
    <s v="GOE._.023"/>
    <x v="49"/>
    <n v="100.76879039024439"/>
    <n v="20"/>
    <s v="GOE._.023"/>
    <n v="8.1699082453464467E-2"/>
    <n v="199.34691680710802"/>
    <m/>
    <n v="8.1699082453464467"/>
    <n v="0.01"/>
    <n v="8.1699082453464467"/>
  </r>
  <r>
    <x v="8"/>
    <x v="1"/>
    <s v="GOE._.023"/>
    <x v="49"/>
    <n v="100.76879039024439"/>
    <n v="20"/>
    <s v="GOE._.023"/>
    <n v="8.5947328752937271E-2"/>
    <n v="199.85567290047308"/>
    <m/>
    <n v="8.5947328752937278"/>
    <n v="0.01"/>
    <n v="8.5947328752937278"/>
  </r>
  <r>
    <x v="9"/>
    <x v="1"/>
    <s v="GOE._.023"/>
    <x v="49"/>
    <n v="100.76879039024439"/>
    <n v="20"/>
    <s v="GOE._.023"/>
    <n v="8.7610135883222348E-2"/>
    <n v="193.43819010946299"/>
    <m/>
    <n v="8.7610135883222338"/>
    <n v="0.01"/>
    <n v="8.7610135883222338"/>
  </r>
  <r>
    <x v="10"/>
    <x v="1"/>
    <s v="GOE._.023"/>
    <x v="49"/>
    <n v="100.76879039024439"/>
    <n v="20"/>
    <s v="GOE._.023"/>
    <n v="8.9943103310686057E-2"/>
    <n v="181.19905292908481"/>
    <m/>
    <n v="8.9943103310686059"/>
    <n v="0.01"/>
    <n v="8.9943103310686059"/>
  </r>
  <r>
    <x v="11"/>
    <x v="1"/>
    <s v="GOE._.023"/>
    <x v="49"/>
    <n v="100.76879039024439"/>
    <n v="20"/>
    <s v="GOE._.023"/>
    <n v="9.1563919540129726E-2"/>
    <n v="164.10677507431001"/>
    <m/>
    <n v="9.1563919540129728"/>
    <n v="0.01"/>
    <n v="9.1563919540129728"/>
  </r>
  <r>
    <x v="12"/>
    <x v="1"/>
    <s v="GOE._.023"/>
    <x v="49"/>
    <n v="100.76879039024439"/>
    <n v="20"/>
    <s v="GOE._.023"/>
    <n v="9.0163335762272465E-2"/>
    <n v="148.04474775084608"/>
    <m/>
    <n v="9.0163335762272467"/>
    <n v="0.01"/>
    <n v="9.0163335762272467"/>
  </r>
  <r>
    <x v="13"/>
    <x v="1"/>
    <s v="GOE._.023"/>
    <x v="49"/>
    <n v="100.76879039024439"/>
    <n v="20"/>
    <s v="GOE._.023"/>
    <n v="8.6567485877365347E-2"/>
    <n v="133.1179070455058"/>
    <m/>
    <n v="8.6567485877365353"/>
    <n v="0.01"/>
    <n v="8.6567485877365353"/>
  </r>
  <r>
    <x v="14"/>
    <x v="1"/>
    <s v="GOE._.023"/>
    <x v="49"/>
    <n v="100.76879039024439"/>
    <n v="20"/>
    <s v="GOE._.023"/>
    <n v="7.9687077723676114E-2"/>
    <n v="118.67108340364874"/>
    <m/>
    <n v="7.968707772367611"/>
    <n v="0.01"/>
    <n v="7.968707772367611"/>
  </r>
  <r>
    <x v="15"/>
    <x v="1"/>
    <s v="GOE._.023"/>
    <x v="49"/>
    <n v="100.76879039024439"/>
    <n v="20"/>
    <s v="GOE._.023"/>
    <n v="6.9616806625392824E-2"/>
    <n v="105.11430391889989"/>
    <m/>
    <n v="6.9616806625392824"/>
    <n v="0.01"/>
    <n v="6.9616806625392824"/>
  </r>
  <r>
    <x v="16"/>
    <x v="1"/>
    <s v="GOE._.023"/>
    <x v="49"/>
    <n v="100.76879039024439"/>
    <n v="20"/>
    <s v="GOE._.023"/>
    <n v="5.8937211812411516E-2"/>
    <n v="90.054012004166481"/>
    <m/>
    <n v="5.8937211812411512"/>
    <n v="0.01"/>
    <n v="5.8937211812411512"/>
  </r>
  <r>
    <x v="17"/>
    <x v="1"/>
    <s v="GOE._.023"/>
    <x v="49"/>
    <n v="100.76879039024439"/>
    <n v="20"/>
    <s v="GOE._.023"/>
    <n v="5.0322119283930468E-2"/>
    <n v="76.458679447283572"/>
    <m/>
    <n v="5.0322119283930471"/>
    <n v="0.01"/>
    <n v="5.0322119283930471"/>
  </r>
  <r>
    <x v="18"/>
    <x v="1"/>
    <s v="GOE._.023"/>
    <x v="49"/>
    <n v="100.76879039024439"/>
    <n v="20"/>
    <s v="GOE._.023"/>
    <n v="4.7531986743128765E-2"/>
    <n v="71.56866825237573"/>
    <m/>
    <n v="4.753198674312876"/>
    <n v="0.01"/>
    <n v="4.753198674312876"/>
  </r>
  <r>
    <x v="19"/>
    <x v="1"/>
    <s v="GOE._.023"/>
    <x v="49"/>
    <n v="100.76879039024439"/>
    <n v="20"/>
    <s v="GOE._.023"/>
    <n v="4.1786085432295735E-2"/>
    <n v="62.397385452253133"/>
    <m/>
    <n v="4.178608543229573"/>
    <n v="0.01"/>
    <n v="4.178608543229573"/>
  </r>
  <r>
    <x v="0"/>
    <x v="1"/>
    <s v="GOE._.024"/>
    <x v="50"/>
    <n v="86.385578182822371"/>
    <n v="20"/>
    <s v="GOE._.024"/>
    <n v="3.3924911967141619E-2"/>
    <n v="85.859805828493776"/>
    <m/>
    <n v="3.392491196714162"/>
    <n v="0.01"/>
    <n v="3.392491196714162"/>
  </r>
  <r>
    <x v="1"/>
    <x v="1"/>
    <s v="GOE._.024"/>
    <x v="50"/>
    <n v="86.385578182822371"/>
    <n v="20"/>
    <s v="GOE._.024"/>
    <n v="3.7514282607363274E-2"/>
    <n v="90.382940865824196"/>
    <m/>
    <n v="3.7514282607363274"/>
    <n v="0.01"/>
    <n v="3.7514282607363274"/>
  </r>
  <r>
    <x v="2"/>
    <x v="1"/>
    <s v="GOE._.024"/>
    <x v="50"/>
    <n v="86.385578182822371"/>
    <n v="20"/>
    <s v="GOE._.024"/>
    <n v="4.2372221399181044E-2"/>
    <n v="96.796749289091011"/>
    <m/>
    <n v="4.2372221399181047"/>
    <n v="0.01"/>
    <n v="4.2372221399181047"/>
  </r>
  <r>
    <x v="3"/>
    <x v="1"/>
    <s v="GOE._.024"/>
    <x v="50"/>
    <n v="86.385578182822371"/>
    <n v="20"/>
    <s v="GOE._.024"/>
    <n v="4.9013603656000479E-2"/>
    <n v="107.05452821417859"/>
    <m/>
    <n v="4.9013603656000475"/>
    <n v="0.01"/>
    <n v="4.9013603656000475"/>
  </r>
  <r>
    <x v="4"/>
    <x v="1"/>
    <s v="GOE._.024"/>
    <x v="50"/>
    <n v="86.385578182822371"/>
    <n v="20"/>
    <s v="GOE._.024"/>
    <n v="5.5942730156970252E-2"/>
    <n v="119.53490957910965"/>
    <m/>
    <n v="5.5942730156970253"/>
    <n v="0.01"/>
    <n v="5.5942730156970253"/>
  </r>
  <r>
    <x v="5"/>
    <x v="1"/>
    <s v="GOE._.024"/>
    <x v="50"/>
    <n v="86.385578182822371"/>
    <n v="20"/>
    <s v="GOE._.024"/>
    <n v="6.2897765026684441E-2"/>
    <n v="126.69068844950299"/>
    <m/>
    <n v="6.2897765026684436"/>
    <n v="0.01"/>
    <n v="6.2897765026684436"/>
  </r>
  <r>
    <x v="6"/>
    <x v="1"/>
    <s v="GOE._.024"/>
    <x v="50"/>
    <n v="86.385578182822371"/>
    <n v="20"/>
    <s v="GOE._.024"/>
    <n v="6.8755351572876253E-2"/>
    <n v="128.85656607434186"/>
    <m/>
    <n v="6.8755351572876249"/>
    <n v="0.01"/>
    <n v="6.8755351572876249"/>
  </r>
  <r>
    <x v="7"/>
    <x v="1"/>
    <s v="GOE._.024"/>
    <x v="50"/>
    <n v="86.385578182822371"/>
    <n v="20"/>
    <s v="GOE._.024"/>
    <n v="7.6427940760495139E-2"/>
    <n v="133.4636491560604"/>
    <m/>
    <n v="7.6427940760495137"/>
    <n v="0.01"/>
    <n v="7.6427940760495137"/>
  </r>
  <r>
    <x v="8"/>
    <x v="1"/>
    <s v="GOE._.024"/>
    <x v="50"/>
    <n v="86.385578182822371"/>
    <n v="20"/>
    <s v="GOE._.024"/>
    <n v="8.5879794996602296E-2"/>
    <n v="137.30667670587778"/>
    <m/>
    <n v="8.5879794996602286"/>
    <n v="0.01"/>
    <n v="8.5879794996602286"/>
  </r>
  <r>
    <x v="9"/>
    <x v="1"/>
    <s v="GOE._.024"/>
    <x v="50"/>
    <n v="86.385578182822371"/>
    <n v="20"/>
    <s v="GOE._.024"/>
    <n v="9.0743783899151775E-2"/>
    <n v="141.0944147920404"/>
    <m/>
    <n v="9.0743783899151769"/>
    <n v="0.01"/>
    <n v="9.0743783899151769"/>
  </r>
  <r>
    <x v="10"/>
    <x v="1"/>
    <s v="GOE._.024"/>
    <x v="50"/>
    <n v="86.385578182822371"/>
    <n v="20"/>
    <s v="GOE._.024"/>
    <n v="9.9102556357178406E-2"/>
    <n v="149.23425893317304"/>
    <m/>
    <n v="9.9102556357178404"/>
    <n v="0.01"/>
    <n v="9.9102556357178404"/>
  </r>
  <r>
    <x v="11"/>
    <x v="1"/>
    <s v="GOE._.024"/>
    <x v="50"/>
    <n v="86.385578182822371"/>
    <n v="20"/>
    <s v="GOE._.024"/>
    <n v="0.10707545855874051"/>
    <n v="155.19821585318829"/>
    <m/>
    <n v="10.70754585587405"/>
    <n v="0.01"/>
    <n v="10.70754585587405"/>
  </r>
  <r>
    <x v="12"/>
    <x v="1"/>
    <s v="GOE._.024"/>
    <x v="50"/>
    <n v="86.385578182822371"/>
    <n v="20"/>
    <s v="GOE._.024"/>
    <n v="0.11166418719034638"/>
    <n v="158.2400824037004"/>
    <m/>
    <n v="11.166418719034636"/>
    <n v="0.01"/>
    <n v="11.166418719034636"/>
  </r>
  <r>
    <x v="13"/>
    <x v="1"/>
    <s v="GOE._.024"/>
    <x v="50"/>
    <n v="86.385578182822371"/>
    <n v="20"/>
    <s v="GOE._.024"/>
    <n v="0.11285514911782737"/>
    <n v="157.99683687606037"/>
    <m/>
    <n v="11.285514911782737"/>
    <n v="0.01"/>
    <n v="11.285514911782737"/>
  </r>
  <r>
    <x v="14"/>
    <x v="1"/>
    <s v="GOE._.024"/>
    <x v="50"/>
    <n v="86.385578182822371"/>
    <n v="20"/>
    <s v="GOE._.024"/>
    <n v="0.10995102644117966"/>
    <n v="154.02607884574533"/>
    <m/>
    <n v="10.995102644117965"/>
    <n v="0.01"/>
    <n v="10.995102644117965"/>
  </r>
  <r>
    <x v="15"/>
    <x v="1"/>
    <s v="GOE._.024"/>
    <x v="50"/>
    <n v="86.385578182822371"/>
    <n v="20"/>
    <s v="GOE._.024"/>
    <n v="0.10117376344943114"/>
    <n v="144.58051676795935"/>
    <m/>
    <n v="10.117376344943114"/>
    <n v="0.01"/>
    <n v="10.117376344943114"/>
  </r>
  <r>
    <x v="16"/>
    <x v="1"/>
    <s v="GOE._.024"/>
    <x v="50"/>
    <n v="86.385578182822371"/>
    <n v="20"/>
    <s v="GOE._.024"/>
    <n v="9.1904556027211759E-2"/>
    <n v="132.52598639272477"/>
    <m/>
    <n v="9.1904556027211761"/>
    <n v="0.01"/>
    <n v="9.1904556027211761"/>
  </r>
  <r>
    <x v="17"/>
    <x v="1"/>
    <s v="GOE._.024"/>
    <x v="50"/>
    <n v="86.385578182822371"/>
    <n v="20"/>
    <s v="GOE._.024"/>
    <n v="8.4809226658983466E-2"/>
    <n v="124.05483132989302"/>
    <m/>
    <n v="8.4809226658983459"/>
    <n v="0.01"/>
    <n v="8.4809226658983459"/>
  </r>
  <r>
    <x v="18"/>
    <x v="1"/>
    <s v="GOE._.024"/>
    <x v="50"/>
    <n v="86.385578182822371"/>
    <n v="20"/>
    <s v="GOE._.024"/>
    <n v="8.2483155379667508E-2"/>
    <n v="122.85531800441458"/>
    <m/>
    <n v="8.2483155379667501"/>
    <n v="0.01"/>
    <n v="8.2483155379667501"/>
  </r>
  <r>
    <x v="19"/>
    <x v="1"/>
    <s v="GOE._.024"/>
    <x v="50"/>
    <n v="86.385578182822371"/>
    <n v="20"/>
    <s v="GOE._.024"/>
    <n v="7.8640761741770107E-2"/>
    <n v="117.43195220952273"/>
    <m/>
    <n v="7.8640761741770104"/>
    <n v="0.01"/>
    <n v="7.8640761741770104"/>
  </r>
  <r>
    <x v="0"/>
    <x v="1"/>
    <s v="GOE._.025"/>
    <x v="51"/>
    <n v="72.139481211185739"/>
    <n v="20"/>
    <s v="GOE._.025"/>
    <n v="8.7232721278183725E-2"/>
    <n v="146.54907841625223"/>
    <m/>
    <n v="8.7232721278183725"/>
    <n v="0.01"/>
    <n v="8.7232721278183725"/>
  </r>
  <r>
    <x v="1"/>
    <x v="1"/>
    <s v="GOE._.025"/>
    <x v="51"/>
    <n v="72.139481211185739"/>
    <n v="20"/>
    <s v="GOE._.025"/>
    <n v="0.11114484239939248"/>
    <n v="184.04634614991809"/>
    <m/>
    <n v="11.114484239939248"/>
    <n v="0.01"/>
    <n v="11.114484239939248"/>
  </r>
  <r>
    <x v="2"/>
    <x v="1"/>
    <s v="GOE._.025"/>
    <x v="51"/>
    <n v="72.139481211185739"/>
    <n v="20"/>
    <s v="GOE._.025"/>
    <n v="0.14515916820891336"/>
    <n v="234.44415680808919"/>
    <m/>
    <n v="14.515916820891336"/>
    <n v="0.01"/>
    <n v="14.515916820891336"/>
  </r>
  <r>
    <x v="3"/>
    <x v="1"/>
    <s v="GOE._.025"/>
    <x v="51"/>
    <n v="72.139481211185739"/>
    <n v="20"/>
    <s v="GOE._.025"/>
    <n v="0.18194557433134659"/>
    <n v="288.08175716095525"/>
    <m/>
    <n v="18.194557433134658"/>
    <n v="0.01"/>
    <n v="18.194557433134658"/>
  </r>
  <r>
    <x v="4"/>
    <x v="1"/>
    <s v="GOE._.025"/>
    <x v="51"/>
    <n v="72.139481211185739"/>
    <n v="20"/>
    <s v="GOE._.025"/>
    <n v="0.21410963824225943"/>
    <n v="347.35271890053332"/>
    <m/>
    <n v="21.410963824225941"/>
    <n v="0.01"/>
    <n v="21.410963824225941"/>
  </r>
  <r>
    <x v="5"/>
    <x v="1"/>
    <s v="GOE._.025"/>
    <x v="51"/>
    <n v="72.139481211185739"/>
    <n v="20"/>
    <s v="GOE._.025"/>
    <n v="0.26406647480596701"/>
    <n v="416.59857248476379"/>
    <m/>
    <n v="26.4066474805967"/>
    <n v="0.01"/>
    <n v="26.4066474805967"/>
  </r>
  <r>
    <x v="6"/>
    <x v="1"/>
    <s v="GOE._.025"/>
    <x v="51"/>
    <n v="72.139481211185739"/>
    <n v="20"/>
    <s v="GOE._.025"/>
    <n v="0.30511680070543878"/>
    <n v="473.82128967711833"/>
    <m/>
    <n v="30.511680070543878"/>
    <n v="0.01"/>
    <n v="30.511680070543878"/>
  </r>
  <r>
    <x v="7"/>
    <x v="1"/>
    <s v="GOE._.025"/>
    <x v="51"/>
    <n v="72.139481211185739"/>
    <n v="20"/>
    <s v="GOE._.025"/>
    <n v="0.32783109944730077"/>
    <n v="498.03130671029692"/>
    <m/>
    <n v="32.783109944730079"/>
    <n v="0.01"/>
    <n v="32.783109944730079"/>
  </r>
  <r>
    <x v="8"/>
    <x v="1"/>
    <s v="GOE._.025"/>
    <x v="51"/>
    <n v="72.139481211185739"/>
    <n v="20"/>
    <s v="GOE._.025"/>
    <n v="0.33319174532268686"/>
    <n v="493.88542873579627"/>
    <m/>
    <n v="33.319174532268683"/>
    <n v="0.01"/>
    <n v="33.319174532268683"/>
  </r>
  <r>
    <x v="9"/>
    <x v="1"/>
    <s v="GOE._.025"/>
    <x v="51"/>
    <n v="72.139481211185739"/>
    <n v="20"/>
    <s v="GOE._.025"/>
    <n v="0.29765180880282499"/>
    <n v="464.71628615121261"/>
    <m/>
    <n v="29.7651808802825"/>
    <n v="0.01"/>
    <n v="29.7651808802825"/>
  </r>
  <r>
    <x v="10"/>
    <x v="1"/>
    <s v="GOE._.025"/>
    <x v="51"/>
    <n v="72.139481211185739"/>
    <n v="20"/>
    <s v="GOE._.025"/>
    <n v="0.25684644874841245"/>
    <n v="410.85768740557575"/>
    <m/>
    <n v="25.684644874841243"/>
    <n v="0.01"/>
    <n v="25.684644874841243"/>
  </r>
  <r>
    <x v="11"/>
    <x v="1"/>
    <s v="GOE._.025"/>
    <x v="51"/>
    <n v="72.139481211185739"/>
    <n v="20"/>
    <s v="GOE._.025"/>
    <n v="0.20666067180579845"/>
    <n v="340.18518534006444"/>
    <m/>
    <n v="20.666067180579844"/>
    <n v="0.01"/>
    <n v="20.666067180579844"/>
  </r>
  <r>
    <x v="12"/>
    <x v="1"/>
    <s v="GOE._.025"/>
    <x v="51"/>
    <n v="72.139481211185739"/>
    <n v="20"/>
    <s v="GOE._.025"/>
    <n v="0.15827357524205654"/>
    <n v="271.62701186929087"/>
    <m/>
    <n v="15.827357524205654"/>
    <n v="0.01"/>
    <n v="15.827357524205654"/>
  </r>
  <r>
    <x v="13"/>
    <x v="1"/>
    <s v="GOE._.025"/>
    <x v="51"/>
    <n v="72.139481211185739"/>
    <n v="20"/>
    <s v="GOE._.025"/>
    <n v="0.11768344228482498"/>
    <n v="211.79633806329997"/>
    <m/>
    <n v="11.768344228482498"/>
    <n v="0.01"/>
    <n v="11.768344228482498"/>
  </r>
  <r>
    <x v="14"/>
    <x v="1"/>
    <s v="GOE._.025"/>
    <x v="51"/>
    <n v="72.139481211185739"/>
    <n v="20"/>
    <s v="GOE._.025"/>
    <n v="8.7595646721504175E-2"/>
    <n v="167.43551743679882"/>
    <m/>
    <n v="8.7595646721504181"/>
    <n v="0.01"/>
    <n v="8.7595646721504181"/>
  </r>
  <r>
    <x v="15"/>
    <x v="1"/>
    <s v="GOE._.025"/>
    <x v="51"/>
    <n v="72.139481211185739"/>
    <n v="20"/>
    <s v="GOE._.025"/>
    <n v="6.4047455065440628E-2"/>
    <n v="133.79225636998538"/>
    <m/>
    <n v="6.4047455065440628"/>
    <n v="0.01"/>
    <n v="6.4047455065440628"/>
  </r>
  <r>
    <x v="16"/>
    <x v="1"/>
    <s v="GOE._.025"/>
    <x v="51"/>
    <n v="72.139481211185739"/>
    <n v="20"/>
    <s v="GOE._.025"/>
    <n v="4.8170771022550463E-2"/>
    <n v="108.9664449926109"/>
    <m/>
    <n v="4.8170771022550465"/>
    <n v="0.01"/>
    <n v="4.8170771022550465"/>
  </r>
  <r>
    <x v="17"/>
    <x v="1"/>
    <s v="GOE._.025"/>
    <x v="51"/>
    <n v="72.139481211185739"/>
    <n v="20"/>
    <s v="GOE._.025"/>
    <n v="3.7010194290632119E-2"/>
    <n v="97.104778738576599"/>
    <m/>
    <n v="3.7010194290632117"/>
    <n v="0.01"/>
    <n v="3.7010194290632117"/>
  </r>
  <r>
    <x v="18"/>
    <x v="1"/>
    <s v="GOE._.025"/>
    <x v="51"/>
    <n v="72.139481211185739"/>
    <n v="20"/>
    <s v="GOE._.025"/>
    <n v="2.9176629893959763E-2"/>
    <n v="90.101122760106762"/>
    <m/>
    <n v="2.9176629893959762"/>
    <n v="0.01"/>
    <n v="2.9176629893959762"/>
  </r>
  <r>
    <x v="19"/>
    <x v="1"/>
    <s v="GOE._.025"/>
    <x v="51"/>
    <n v="72.139481211185739"/>
    <n v="20"/>
    <s v="GOE._.025"/>
    <n v="2.4758702917630087E-2"/>
    <n v="87.093093483874711"/>
    <m/>
    <n v="2.4758702917630084"/>
    <n v="0.01"/>
    <n v="2.4758702917630084"/>
  </r>
  <r>
    <x v="0"/>
    <x v="1"/>
    <s v="GOE._.026"/>
    <x v="52"/>
    <n v="59.655745814135443"/>
    <n v="20"/>
    <s v="GOE._.026"/>
    <n v="0.12837379537520338"/>
    <n v="161.65726145460479"/>
    <m/>
    <n v="12.837379537520338"/>
    <n v="0.01"/>
    <n v="12.837379537520338"/>
  </r>
  <r>
    <x v="1"/>
    <x v="1"/>
    <s v="GOE._.026"/>
    <x v="52"/>
    <n v="59.655745814135443"/>
    <n v="20"/>
    <s v="GOE._.026"/>
    <n v="0.16245940885519949"/>
    <n v="198.74475804918805"/>
    <m/>
    <n v="16.24594088551995"/>
    <n v="0.01"/>
    <n v="16.24594088551995"/>
  </r>
  <r>
    <x v="2"/>
    <x v="1"/>
    <s v="GOE._.026"/>
    <x v="52"/>
    <n v="59.655745814135443"/>
    <n v="20"/>
    <s v="GOE._.026"/>
    <n v="0.21546528195125852"/>
    <n v="261.93829402284433"/>
    <m/>
    <n v="21.546528195125852"/>
    <n v="0.01"/>
    <n v="21.546528195125852"/>
  </r>
  <r>
    <x v="3"/>
    <x v="1"/>
    <s v="GOE._.026"/>
    <x v="52"/>
    <n v="59.655745814135443"/>
    <n v="20"/>
    <s v="GOE._.026"/>
    <n v="0.27578278924309457"/>
    <n v="340.21052239705966"/>
    <m/>
    <n v="27.578278924309458"/>
    <n v="0.01"/>
    <n v="27.578278924309458"/>
  </r>
  <r>
    <x v="4"/>
    <x v="1"/>
    <s v="GOE._.026"/>
    <x v="52"/>
    <n v="59.655745814135443"/>
    <n v="20"/>
    <s v="GOE._.026"/>
    <n v="0.32997716542466538"/>
    <n v="434.58062032226934"/>
    <m/>
    <n v="32.997716542466534"/>
    <n v="0.01"/>
    <n v="32.997716542466534"/>
  </r>
  <r>
    <x v="5"/>
    <x v="1"/>
    <s v="GOE._.026"/>
    <x v="52"/>
    <n v="59.655745814135443"/>
    <n v="20"/>
    <s v="GOE._.026"/>
    <n v="0.41625068246518604"/>
    <n v="544.2422593993208"/>
    <m/>
    <n v="41.625068246518602"/>
    <n v="0.01"/>
    <n v="41.625068246518602"/>
  </r>
  <r>
    <x v="6"/>
    <x v="1"/>
    <s v="GOE._.026"/>
    <x v="52"/>
    <n v="59.655745814135443"/>
    <n v="20"/>
    <s v="GOE._.026"/>
    <n v="0.49067505988822369"/>
    <n v="641.57576778260329"/>
    <m/>
    <n v="49.067505988822369"/>
    <n v="0.01"/>
    <n v="49.067505988822369"/>
  </r>
  <r>
    <x v="7"/>
    <x v="1"/>
    <s v="GOE._.026"/>
    <x v="52"/>
    <n v="59.655745814135443"/>
    <n v="20"/>
    <s v="GOE._.026"/>
    <n v="0.54300101524957367"/>
    <n v="709.59791442873745"/>
    <m/>
    <n v="54.300101524957363"/>
    <n v="0.01"/>
    <n v="54.300101524957363"/>
  </r>
  <r>
    <x v="8"/>
    <x v="1"/>
    <s v="GOE._.026"/>
    <x v="52"/>
    <n v="59.655745814135443"/>
    <n v="20"/>
    <s v="GOE._.026"/>
    <n v="0.56940114819788201"/>
    <n v="735.0858329800335"/>
    <m/>
    <n v="56.940114819788199"/>
    <n v="0.01"/>
    <n v="56.940114819788199"/>
  </r>
  <r>
    <x v="9"/>
    <x v="1"/>
    <s v="GOE._.026"/>
    <x v="52"/>
    <n v="59.655745814135443"/>
    <n v="20"/>
    <s v="GOE._.026"/>
    <n v="0.51875604076340365"/>
    <n v="714.9315694978394"/>
    <m/>
    <n v="51.875604076340366"/>
    <n v="0.01"/>
    <n v="51.875604076340366"/>
  </r>
  <r>
    <x v="10"/>
    <x v="1"/>
    <s v="GOE._.026"/>
    <x v="52"/>
    <n v="59.655745814135443"/>
    <n v="20"/>
    <s v="GOE._.026"/>
    <n v="0.46496170065772957"/>
    <n v="653.48586935718572"/>
    <m/>
    <n v="46.496170065772958"/>
    <n v="0.01"/>
    <n v="46.496170065772958"/>
  </r>
  <r>
    <x v="11"/>
    <x v="1"/>
    <s v="GOE._.026"/>
    <x v="52"/>
    <n v="59.655745814135443"/>
    <n v="20"/>
    <s v="GOE._.026"/>
    <n v="0.39404460213745146"/>
    <n v="561.00470801462632"/>
    <m/>
    <n v="39.404460213745146"/>
    <n v="0.01"/>
    <n v="39.404460213745146"/>
  </r>
  <r>
    <x v="12"/>
    <x v="1"/>
    <s v="GOE._.026"/>
    <x v="52"/>
    <n v="59.655745814135443"/>
    <n v="20"/>
    <s v="GOE._.026"/>
    <n v="0.31861738608273948"/>
    <n v="462.60080308705039"/>
    <m/>
    <n v="31.861738608273949"/>
    <n v="0.01"/>
    <n v="31.861738608273949"/>
  </r>
  <r>
    <x v="13"/>
    <x v="1"/>
    <s v="GOE._.026"/>
    <x v="52"/>
    <n v="59.655745814135443"/>
    <n v="20"/>
    <s v="GOE._.026"/>
    <n v="0.24895222863919908"/>
    <n v="369.37982118566345"/>
    <m/>
    <n v="24.895222863919908"/>
    <n v="0.01"/>
    <n v="24.895222863919908"/>
  </r>
  <r>
    <x v="14"/>
    <x v="1"/>
    <s v="GOE._.026"/>
    <x v="52"/>
    <n v="59.655745814135443"/>
    <n v="20"/>
    <s v="GOE._.026"/>
    <n v="0.19053838784697993"/>
    <n v="291.35505891792729"/>
    <m/>
    <n v="19.053838784697994"/>
    <n v="0.01"/>
    <n v="19.053838784697994"/>
  </r>
  <r>
    <x v="15"/>
    <x v="1"/>
    <s v="GOE._.026"/>
    <x v="52"/>
    <n v="59.655745814135443"/>
    <n v="20"/>
    <s v="GOE._.026"/>
    <n v="0.14025170810221321"/>
    <n v="228.82155190722855"/>
    <m/>
    <n v="14.02517081022132"/>
    <n v="0.01"/>
    <n v="14.02517081022132"/>
  </r>
  <r>
    <x v="16"/>
    <x v="1"/>
    <s v="GOE._.026"/>
    <x v="52"/>
    <n v="59.655745814135443"/>
    <n v="20"/>
    <s v="GOE._.026"/>
    <n v="0.10399626213934914"/>
    <n v="178.6499981465316"/>
    <m/>
    <n v="10.399626213934914"/>
    <n v="0.01"/>
    <n v="10.399626213934914"/>
  </r>
  <r>
    <x v="17"/>
    <x v="1"/>
    <s v="GOE._.026"/>
    <x v="52"/>
    <n v="59.655745814135443"/>
    <n v="20"/>
    <s v="GOE._.026"/>
    <n v="7.7002516799414597E-2"/>
    <n v="144.9299995347171"/>
    <m/>
    <n v="7.7002516799414593"/>
    <n v="0.01"/>
    <n v="7.7002516799414593"/>
  </r>
  <r>
    <x v="18"/>
    <x v="1"/>
    <s v="GOE._.026"/>
    <x v="52"/>
    <n v="59.655745814135443"/>
    <n v="20"/>
    <s v="GOE._.026"/>
    <n v="5.771066248513345E-2"/>
    <n v="121.84165711385172"/>
    <m/>
    <n v="5.7710662485133453"/>
    <n v="0.01"/>
    <n v="5.7710662485133453"/>
  </r>
  <r>
    <x v="19"/>
    <x v="1"/>
    <s v="GOE._.026"/>
    <x v="52"/>
    <n v="59.655745814135443"/>
    <n v="20"/>
    <s v="GOE._.026"/>
    <n v="4.686581179965213E-2"/>
    <n v="109.24059458275745"/>
    <m/>
    <n v="4.6865811799652128"/>
    <n v="0.01"/>
    <n v="4.6865811799652128"/>
  </r>
  <r>
    <x v="0"/>
    <x v="1"/>
    <s v="GOE._.027"/>
    <x v="53"/>
    <n v="39.699173587493327"/>
    <n v="20"/>
    <s v="GOE._.027"/>
    <n v="9.1218217160115342E-2"/>
    <n v="146.13076307201229"/>
    <m/>
    <n v="9.1218217160115334"/>
    <n v="0.01"/>
    <n v="9.1218217160115334"/>
  </r>
  <r>
    <x v="1"/>
    <x v="1"/>
    <s v="GOE._.027"/>
    <x v="53"/>
    <n v="39.699173587493327"/>
    <n v="20"/>
    <s v="GOE._.027"/>
    <n v="9.7998419932637651E-2"/>
    <n v="156.51654629420463"/>
    <m/>
    <n v="9.7998419932637653"/>
    <n v="0.01"/>
    <n v="9.7998419932637653"/>
  </r>
  <r>
    <x v="2"/>
    <x v="1"/>
    <s v="GOE._.027"/>
    <x v="53"/>
    <n v="39.699173587493327"/>
    <n v="20"/>
    <s v="GOE._.027"/>
    <n v="0.10606686342899997"/>
    <n v="169.34406181515419"/>
    <m/>
    <n v="10.606686342899996"/>
    <n v="0.01"/>
    <n v="10.606686342899996"/>
  </r>
  <r>
    <x v="3"/>
    <x v="1"/>
    <s v="GOE._.027"/>
    <x v="53"/>
    <n v="39.699173587493327"/>
    <n v="20"/>
    <s v="GOE._.027"/>
    <n v="0.11382013998930124"/>
    <n v="181.30221178439353"/>
    <m/>
    <n v="11.382013998930123"/>
    <n v="0.01"/>
    <n v="11.382013998930123"/>
  </r>
  <r>
    <x v="4"/>
    <x v="1"/>
    <s v="GOE._.027"/>
    <x v="53"/>
    <n v="39.699173587493327"/>
    <n v="20"/>
    <s v="GOE._.027"/>
    <n v="0.11662206118023787"/>
    <n v="193.95267181432123"/>
    <m/>
    <n v="11.662206118023786"/>
    <n v="0.01"/>
    <n v="11.662206118023786"/>
  </r>
  <r>
    <x v="5"/>
    <x v="1"/>
    <s v="GOE._.027"/>
    <x v="53"/>
    <n v="39.699173587493327"/>
    <n v="20"/>
    <s v="GOE._.027"/>
    <n v="0.12771023366570797"/>
    <n v="211.08128142800308"/>
    <m/>
    <n v="12.771023366570796"/>
    <n v="0.01"/>
    <n v="12.771023366570796"/>
  </r>
  <r>
    <x v="6"/>
    <x v="1"/>
    <s v="GOE._.027"/>
    <x v="53"/>
    <n v="39.699173587493327"/>
    <n v="20"/>
    <s v="GOE._.027"/>
    <n v="0.13618927651343055"/>
    <n v="223.88560845664421"/>
    <m/>
    <n v="13.618927651343053"/>
    <n v="0.01"/>
    <n v="13.618927651343053"/>
  </r>
  <r>
    <x v="7"/>
    <x v="1"/>
    <s v="GOE._.027"/>
    <x v="53"/>
    <n v="39.699173587493327"/>
    <n v="20"/>
    <s v="GOE._.027"/>
    <n v="0.14109451262583433"/>
    <n v="229.45632534966438"/>
    <m/>
    <n v="14.109451262583432"/>
    <n v="0.01"/>
    <n v="14.109451262583432"/>
  </r>
  <r>
    <x v="8"/>
    <x v="1"/>
    <s v="GOE._.027"/>
    <x v="53"/>
    <n v="39.699173587493327"/>
    <n v="20"/>
    <s v="GOE._.027"/>
    <n v="0.14269384170312066"/>
    <n v="225.86914721671334"/>
    <m/>
    <n v="14.269384170312065"/>
    <n v="0.01"/>
    <n v="14.269384170312065"/>
  </r>
  <r>
    <x v="9"/>
    <x v="1"/>
    <s v="GOE._.027"/>
    <x v="53"/>
    <n v="39.699173587493327"/>
    <n v="20"/>
    <s v="GOE._.027"/>
    <n v="0.1319385178420229"/>
    <n v="213.06546765475332"/>
    <m/>
    <n v="13.193851784202289"/>
    <n v="0.01"/>
    <n v="13.193851784202289"/>
  </r>
  <r>
    <x v="10"/>
    <x v="1"/>
    <s v="GOE._.027"/>
    <x v="53"/>
    <n v="39.699173587493327"/>
    <n v="20"/>
    <s v="GOE._.027"/>
    <n v="0.12268332431529055"/>
    <n v="193.31320819554279"/>
    <m/>
    <n v="12.268332431529055"/>
    <n v="0.01"/>
    <n v="12.268332431529055"/>
  </r>
  <r>
    <x v="11"/>
    <x v="1"/>
    <s v="GOE._.027"/>
    <x v="53"/>
    <n v="39.699173587493327"/>
    <n v="20"/>
    <s v="GOE._.027"/>
    <n v="0.11239884539913025"/>
    <n v="168.76626518290706"/>
    <m/>
    <n v="11.239884539913024"/>
    <n v="0.01"/>
    <n v="11.239884539913024"/>
  </r>
  <r>
    <x v="12"/>
    <x v="1"/>
    <s v="GOE._.027"/>
    <x v="53"/>
    <n v="39.699173587493327"/>
    <n v="20"/>
    <s v="GOE._.027"/>
    <n v="0.10211408966429412"/>
    <n v="147.12321763334529"/>
    <m/>
    <n v="10.211408966429412"/>
    <n v="0.01"/>
    <n v="10.211408966429412"/>
  </r>
  <r>
    <x v="13"/>
    <x v="1"/>
    <s v="GOE._.027"/>
    <x v="53"/>
    <n v="39.699173587493327"/>
    <n v="20"/>
    <s v="GOE._.027"/>
    <n v="9.2929502755367252E-2"/>
    <n v="129.78490018783475"/>
    <m/>
    <n v="9.2929502755367253"/>
    <n v="0.01"/>
    <n v="9.2929502755367253"/>
  </r>
  <r>
    <x v="14"/>
    <x v="1"/>
    <s v="GOE._.027"/>
    <x v="53"/>
    <n v="39.699173587493327"/>
    <n v="20"/>
    <s v="GOE._.027"/>
    <n v="8.5212931636899192E-2"/>
    <n v="118.17472844049396"/>
    <m/>
    <n v="8.5212931636899185"/>
    <n v="0.01"/>
    <n v="8.5212931636899185"/>
  </r>
  <r>
    <x v="15"/>
    <x v="1"/>
    <s v="GOE._.027"/>
    <x v="53"/>
    <n v="39.699173587493327"/>
    <n v="20"/>
    <s v="GOE._.027"/>
    <n v="7.6328876460061368E-2"/>
    <n v="110.36921916639376"/>
    <m/>
    <n v="7.6328876460061368"/>
    <n v="0.01"/>
    <n v="7.6328876460061368"/>
  </r>
  <r>
    <x v="16"/>
    <x v="1"/>
    <s v="GOE._.027"/>
    <x v="53"/>
    <n v="39.699173587493327"/>
    <n v="20"/>
    <s v="GOE._.027"/>
    <n v="7.1320192841907312E-2"/>
    <n v="104.6760884207474"/>
    <m/>
    <n v="7.1320192841907311"/>
    <n v="0.01"/>
    <n v="7.1320192841907311"/>
  </r>
  <r>
    <x v="17"/>
    <x v="1"/>
    <s v="GOE._.027"/>
    <x v="53"/>
    <n v="39.699173587493327"/>
    <n v="20"/>
    <s v="GOE._.027"/>
    <n v="6.7386869548598669E-2"/>
    <n v="100.15599203870644"/>
    <m/>
    <n v="6.7386869548598671"/>
    <n v="0.01"/>
    <n v="6.7386869548598671"/>
  </r>
  <r>
    <x v="18"/>
    <x v="1"/>
    <s v="GOE._.027"/>
    <x v="53"/>
    <n v="39.699173587493327"/>
    <n v="20"/>
    <s v="GOE._.027"/>
    <n v="6.4925101722718495E-2"/>
    <n v="96.864860290129229"/>
    <m/>
    <n v="6.4925101722718495"/>
    <n v="0.01"/>
    <n v="6.4925101722718495"/>
  </r>
  <r>
    <x v="19"/>
    <x v="1"/>
    <s v="GOE._.027"/>
    <x v="53"/>
    <n v="39.699173587493327"/>
    <n v="20"/>
    <s v="GOE._.027"/>
    <n v="6.4385704609274341E-2"/>
    <n v="94.848168406697965"/>
    <m/>
    <n v="6.4385704609274343"/>
    <n v="0.01"/>
    <n v="6.4385704609274343"/>
  </r>
  <r>
    <x v="0"/>
    <x v="2"/>
    <s v="SOR._.001"/>
    <x v="54"/>
    <n v="0.48407105000483081"/>
    <n v="20"/>
    <s v="SOR._.001"/>
    <n v="9.6764151826612075"/>
    <n v="56110.60416011545"/>
    <m/>
    <n v="967.64151826612078"/>
    <n v="0.01"/>
    <n v="967.64151826612078"/>
  </r>
  <r>
    <x v="1"/>
    <x v="2"/>
    <s v="SOR._.001"/>
    <x v="54"/>
    <n v="0.48407105000483081"/>
    <n v="20"/>
    <s v="SOR._.001"/>
    <n v="9.2464865026703045"/>
    <n v="52428.782461589595"/>
    <m/>
    <n v="924.64865026703046"/>
    <n v="0.01"/>
    <n v="924.64865026703046"/>
  </r>
  <r>
    <x v="2"/>
    <x v="2"/>
    <s v="SOR._.001"/>
    <x v="54"/>
    <n v="0.48407105000483081"/>
    <n v="20"/>
    <s v="SOR._.001"/>
    <n v="8.1568475227027601"/>
    <n v="44913.342725783899"/>
    <m/>
    <n v="815.68475227027602"/>
    <n v="0.01"/>
    <n v="815.68475227027602"/>
  </r>
  <r>
    <x v="3"/>
    <x v="2"/>
    <s v="SOR._.001"/>
    <x v="54"/>
    <n v="0.48407105000483081"/>
    <n v="20"/>
    <s v="SOR._.001"/>
    <n v="7.5427289083173088"/>
    <n v="41269.189188114193"/>
    <m/>
    <n v="754.27289083173082"/>
    <n v="0.01"/>
    <n v="754.27289083173082"/>
  </r>
  <r>
    <x v="4"/>
    <x v="2"/>
    <s v="SOR._.001"/>
    <x v="54"/>
    <n v="0.48407105000483081"/>
    <n v="20"/>
    <s v="SOR._.001"/>
    <n v="7.3350376529560393"/>
    <n v="38460.036190372419"/>
    <m/>
    <n v="733.5037652956039"/>
    <n v="0.01"/>
    <n v="733.5037652956039"/>
  </r>
  <r>
    <x v="5"/>
    <x v="2"/>
    <s v="SOR._.001"/>
    <x v="54"/>
    <n v="0.48407105000483081"/>
    <n v="20"/>
    <s v="SOR._.001"/>
    <n v="8.3345899953681748"/>
    <n v="39931.476444611537"/>
    <m/>
    <n v="833.45899953681749"/>
    <n v="0.01"/>
    <n v="833.45899953681749"/>
  </r>
  <r>
    <x v="6"/>
    <x v="2"/>
    <s v="SOR._.001"/>
    <x v="54"/>
    <n v="0.48407105000483081"/>
    <n v="20"/>
    <s v="SOR._.001"/>
    <n v="8.904114001413852"/>
    <n v="39130.617889944835"/>
    <m/>
    <n v="890.41140014138523"/>
    <n v="0.01"/>
    <n v="890.41140014138523"/>
  </r>
  <r>
    <x v="7"/>
    <x v="2"/>
    <s v="SOR._.001"/>
    <x v="54"/>
    <n v="0.48407105000483081"/>
    <n v="20"/>
    <s v="SOR._.001"/>
    <n v="9.4468525871397109"/>
    <n v="38829.822096270764"/>
    <m/>
    <n v="944.68525871397105"/>
    <n v="0.01"/>
    <n v="944.68525871397105"/>
  </r>
  <r>
    <x v="8"/>
    <x v="2"/>
    <s v="SOR._.001"/>
    <x v="54"/>
    <n v="0.48407105000483081"/>
    <n v="20"/>
    <s v="SOR._.001"/>
    <n v="9.9356785624627459"/>
    <n v="37829.636076905066"/>
    <m/>
    <n v="993.56785624627457"/>
    <n v="0.01"/>
    <n v="993.56785624627457"/>
  </r>
  <r>
    <x v="9"/>
    <x v="2"/>
    <s v="SOR._.001"/>
    <x v="54"/>
    <n v="0.48407105000483081"/>
    <n v="20"/>
    <s v="SOR._.001"/>
    <n v="10.282029566642498"/>
    <n v="37118.461452165255"/>
    <m/>
    <n v="1028.2029566642498"/>
    <n v="0.01"/>
    <n v="1028.2029566642498"/>
  </r>
  <r>
    <x v="10"/>
    <x v="2"/>
    <s v="SOR._.001"/>
    <x v="54"/>
    <n v="0.48407105000483081"/>
    <n v="20"/>
    <s v="SOR._.001"/>
    <n v="10.412479519103684"/>
    <n v="35681.376030516949"/>
    <m/>
    <n v="1041.2479519103683"/>
    <n v="0.01"/>
    <n v="1041.2479519103683"/>
  </r>
  <r>
    <x v="11"/>
    <x v="2"/>
    <s v="SOR._.001"/>
    <x v="54"/>
    <n v="0.48407105000483081"/>
    <n v="20"/>
    <s v="SOR._.001"/>
    <n v="10.222711956775505"/>
    <n v="33578.936617884894"/>
    <m/>
    <n v="1022.2711956775505"/>
    <n v="0.01"/>
    <n v="1022.2711956775505"/>
  </r>
  <r>
    <x v="12"/>
    <x v="2"/>
    <s v="SOR._.001"/>
    <x v="54"/>
    <n v="0.48407105000483081"/>
    <n v="20"/>
    <s v="SOR._.001"/>
    <n v="9.6487778480629665"/>
    <n v="30431.091672091345"/>
    <m/>
    <n v="964.87778480629663"/>
    <n v="0.01"/>
    <n v="964.87778480629663"/>
  </r>
  <r>
    <x v="13"/>
    <x v="2"/>
    <s v="SOR._.001"/>
    <x v="54"/>
    <n v="0.48407105000483081"/>
    <n v="20"/>
    <s v="SOR._.001"/>
    <n v="8.7878673476471043"/>
    <n v="27803.51730159092"/>
    <m/>
    <n v="878.78673476471045"/>
    <n v="0.01"/>
    <n v="878.78673476471045"/>
  </r>
  <r>
    <x v="14"/>
    <x v="2"/>
    <s v="SOR._.001"/>
    <x v="54"/>
    <n v="0.48407105000483081"/>
    <n v="20"/>
    <s v="SOR._.001"/>
    <n v="7.6170611847636902"/>
    <n v="24299.850373671597"/>
    <m/>
    <n v="761.70611847636906"/>
    <n v="0.01"/>
    <n v="761.70611847636906"/>
  </r>
  <r>
    <x v="15"/>
    <x v="2"/>
    <s v="SOR._.001"/>
    <x v="54"/>
    <n v="0.48407105000483081"/>
    <n v="20"/>
    <s v="SOR._.001"/>
    <n v="6.5342938020589472"/>
    <n v="21985.571819390236"/>
    <m/>
    <n v="653.42938020589474"/>
    <n v="0.01"/>
    <n v="653.42938020589474"/>
  </r>
  <r>
    <x v="16"/>
    <x v="2"/>
    <s v="SOR._.001"/>
    <x v="54"/>
    <n v="0.48407105000483081"/>
    <n v="20"/>
    <s v="SOR._.001"/>
    <n v="5.3001050538694452"/>
    <n v="17154.718388763147"/>
    <m/>
    <n v="530.01050538694449"/>
    <n v="0.01"/>
    <n v="530.01050538694449"/>
  </r>
  <r>
    <x v="17"/>
    <x v="2"/>
    <s v="SOR._.001"/>
    <x v="54"/>
    <n v="0.48407105000483081"/>
    <n v="20"/>
    <s v="SOR._.001"/>
    <n v="4.6021651244150599"/>
    <n v="16018.18933593769"/>
    <m/>
    <n v="460.21651244150598"/>
    <n v="0.01"/>
    <n v="460.21651244150598"/>
  </r>
  <r>
    <x v="18"/>
    <x v="2"/>
    <s v="SOR._.001"/>
    <x v="54"/>
    <n v="0.48407105000483081"/>
    <n v="20"/>
    <s v="SOR._.001"/>
    <n v="4.5619071992631097"/>
    <n v="15436.358661885319"/>
    <m/>
    <n v="456.19071992631098"/>
    <n v="0.01"/>
    <n v="456.19071992631098"/>
  </r>
  <r>
    <x v="19"/>
    <x v="2"/>
    <s v="SOR._.001"/>
    <x v="54"/>
    <n v="0.48407105000483081"/>
    <n v="20"/>
    <s v="SOR._.001"/>
    <n v="4.5495686366052075"/>
    <n v="15564.817823710646"/>
    <m/>
    <n v="454.95686366052075"/>
    <n v="0.01"/>
    <n v="454.95686366052075"/>
  </r>
  <r>
    <x v="0"/>
    <x v="2"/>
    <s v="SOR._.002"/>
    <x v="55"/>
    <n v="27.233526459646601"/>
    <n v="20"/>
    <s v="SOR._.002"/>
    <n v="7.2954814880446692"/>
    <n v="32059.606952630049"/>
    <m/>
    <n v="729.5481488044669"/>
    <n v="0.01"/>
    <n v="729.5481488044669"/>
  </r>
  <r>
    <x v="1"/>
    <x v="2"/>
    <s v="SOR._.002"/>
    <x v="55"/>
    <n v="27.233526459646601"/>
    <n v="20"/>
    <s v="SOR._.002"/>
    <n v="7.5764820584936103"/>
    <n v="33293.265686516592"/>
    <m/>
    <n v="757.64820584936103"/>
    <n v="0.01"/>
    <n v="757.64820584936103"/>
  </r>
  <r>
    <x v="2"/>
    <x v="2"/>
    <s v="SOR._.002"/>
    <x v="55"/>
    <n v="27.233526459646601"/>
    <n v="20"/>
    <s v="SOR._.002"/>
    <n v="7.2866815600962003"/>
    <n v="31742.700002463498"/>
    <m/>
    <n v="728.66815600962002"/>
    <n v="0.01"/>
    <n v="728.66815600962002"/>
  </r>
  <r>
    <x v="3"/>
    <x v="2"/>
    <s v="SOR._.002"/>
    <x v="55"/>
    <n v="27.233526459646601"/>
    <n v="20"/>
    <s v="SOR._.002"/>
    <n v="7.4376721668434005"/>
    <n v="32545.380789861087"/>
    <m/>
    <n v="743.76721668434004"/>
    <n v="0.01"/>
    <n v="743.76721668434004"/>
  </r>
  <r>
    <x v="4"/>
    <x v="2"/>
    <s v="SOR._.002"/>
    <x v="55"/>
    <n v="27.233526459646601"/>
    <n v="20"/>
    <s v="SOR._.002"/>
    <n v="7.2475922397937929"/>
    <n v="30954.071969918612"/>
    <m/>
    <n v="724.75922397937927"/>
    <n v="0.01"/>
    <n v="724.75922397937927"/>
  </r>
  <r>
    <x v="5"/>
    <x v="2"/>
    <s v="SOR._.002"/>
    <x v="55"/>
    <n v="27.233526459646601"/>
    <n v="20"/>
    <s v="SOR._.002"/>
    <n v="7.3468602729269792"/>
    <n v="31765.85797420465"/>
    <m/>
    <n v="734.68602729269787"/>
    <n v="0.01"/>
    <n v="734.68602729269787"/>
  </r>
  <r>
    <x v="6"/>
    <x v="2"/>
    <s v="SOR._.002"/>
    <x v="55"/>
    <n v="27.233526459646601"/>
    <n v="20"/>
    <s v="SOR._.002"/>
    <n v="7.8201243894358266"/>
    <n v="33789.439021717684"/>
    <m/>
    <n v="782.01243894358265"/>
    <n v="0.01"/>
    <n v="782.01243894358265"/>
  </r>
  <r>
    <x v="7"/>
    <x v="2"/>
    <s v="SOR._.002"/>
    <x v="55"/>
    <n v="27.233526459646601"/>
    <n v="20"/>
    <s v="SOR._.002"/>
    <n v="7.8984788355648616"/>
    <n v="33908.863765834962"/>
    <m/>
    <n v="789.84788355648618"/>
    <n v="0.01"/>
    <n v="789.84788355648618"/>
  </r>
  <r>
    <x v="8"/>
    <x v="2"/>
    <s v="SOR._.002"/>
    <x v="55"/>
    <n v="27.233526459646601"/>
    <n v="20"/>
    <s v="SOR._.002"/>
    <n v="7.8210160889547344"/>
    <n v="33074.354277396742"/>
    <m/>
    <n v="782.10160889547342"/>
    <n v="0.01"/>
    <n v="782.10160889547342"/>
  </r>
  <r>
    <x v="9"/>
    <x v="2"/>
    <s v="SOR._.002"/>
    <x v="55"/>
    <n v="27.233526459646601"/>
    <n v="20"/>
    <s v="SOR._.002"/>
    <n v="7.5037306722460873"/>
    <n v="31400.622618952024"/>
    <m/>
    <n v="750.37306722460869"/>
    <n v="0.01"/>
    <n v="750.37306722460869"/>
  </r>
  <r>
    <x v="10"/>
    <x v="2"/>
    <s v="SOR._.002"/>
    <x v="55"/>
    <n v="27.233526459646601"/>
    <n v="20"/>
    <s v="SOR._.002"/>
    <n v="7.0388637198955131"/>
    <n v="29022.495085447819"/>
    <m/>
    <n v="703.88637198955132"/>
    <n v="0.01"/>
    <n v="703.88637198955132"/>
  </r>
  <r>
    <x v="11"/>
    <x v="2"/>
    <s v="SOR._.002"/>
    <x v="55"/>
    <n v="27.233526459646601"/>
    <n v="20"/>
    <s v="SOR._.002"/>
    <n v="6.4340157825123976"/>
    <n v="26167.503722515132"/>
    <m/>
    <n v="643.4015782512397"/>
    <n v="0.01"/>
    <n v="643.4015782512397"/>
  </r>
  <r>
    <x v="12"/>
    <x v="2"/>
    <s v="SOR._.002"/>
    <x v="55"/>
    <n v="27.233526459646601"/>
    <n v="20"/>
    <s v="SOR._.002"/>
    <n v="5.744180875822428"/>
    <n v="22865.154057595111"/>
    <m/>
    <n v="574.41808758224283"/>
    <n v="0.01"/>
    <n v="574.41808758224283"/>
  </r>
  <r>
    <x v="13"/>
    <x v="2"/>
    <s v="SOR._.002"/>
    <x v="55"/>
    <n v="27.233526459646601"/>
    <n v="20"/>
    <s v="SOR._.002"/>
    <n v="5.0177177096772549"/>
    <n v="19675.801108462638"/>
    <m/>
    <n v="501.7717709677255"/>
    <n v="0.01"/>
    <n v="501.7717709677255"/>
  </r>
  <r>
    <x v="14"/>
    <x v="2"/>
    <s v="SOR._.002"/>
    <x v="55"/>
    <n v="27.233526459646601"/>
    <n v="20"/>
    <s v="SOR._.002"/>
    <n v="4.3246979201568569"/>
    <n v="16754.54423070667"/>
    <m/>
    <n v="432.4697920156857"/>
    <n v="0.01"/>
    <n v="432.4697920156857"/>
  </r>
  <r>
    <x v="15"/>
    <x v="2"/>
    <s v="SOR._.002"/>
    <x v="55"/>
    <n v="27.233526459646601"/>
    <n v="20"/>
    <s v="SOR._.002"/>
    <n v="3.9196605380890404"/>
    <n v="14964.429771857684"/>
    <m/>
    <n v="391.96605380890401"/>
    <n v="0.01"/>
    <n v="391.96605380890401"/>
  </r>
  <r>
    <x v="16"/>
    <x v="2"/>
    <s v="SOR._.002"/>
    <x v="55"/>
    <n v="27.233526459646601"/>
    <n v="20"/>
    <s v="SOR._.002"/>
    <n v="3.7172741033742454"/>
    <n v="13658.086422392376"/>
    <m/>
    <n v="371.72741033742454"/>
    <n v="0.01"/>
    <n v="371.72741033742454"/>
  </r>
  <r>
    <x v="17"/>
    <x v="2"/>
    <s v="SOR._.002"/>
    <x v="55"/>
    <n v="27.233526459646601"/>
    <n v="20"/>
    <s v="SOR._.002"/>
    <n v="3.7061394110270061"/>
    <n v="13625.305761787075"/>
    <m/>
    <n v="370.61394110270061"/>
    <n v="0.01"/>
    <n v="370.61394110270061"/>
  </r>
  <r>
    <x v="18"/>
    <x v="2"/>
    <s v="SOR._.002"/>
    <x v="55"/>
    <n v="27.233526459646601"/>
    <n v="20"/>
    <s v="SOR._.002"/>
    <n v="3.556079753444231"/>
    <n v="12360.172505640701"/>
    <m/>
    <n v="355.6079753444231"/>
    <n v="0.01"/>
    <n v="355.6079753444231"/>
  </r>
  <r>
    <x v="19"/>
    <x v="2"/>
    <s v="SOR._.002"/>
    <x v="55"/>
    <n v="27.233526459646601"/>
    <n v="20"/>
    <s v="SOR._.002"/>
    <n v="3.5358113069471107"/>
    <n v="12344.975413802194"/>
    <m/>
    <n v="353.58113069471108"/>
    <n v="0.01"/>
    <n v="353.58113069471108"/>
  </r>
  <r>
    <x v="0"/>
    <x v="2"/>
    <s v="SOR._.003"/>
    <x v="56"/>
    <n v="43.261816033213115"/>
    <n v="20"/>
    <s v="SOR._.003"/>
    <n v="1.23571708488953"/>
    <n v="2013.4964519073401"/>
    <m/>
    <n v="123.57170848895301"/>
    <n v="0.01"/>
    <n v="123.57170848895301"/>
  </r>
  <r>
    <x v="1"/>
    <x v="2"/>
    <s v="SOR._.003"/>
    <x v="56"/>
    <n v="43.261816033213115"/>
    <n v="20"/>
    <s v="SOR._.003"/>
    <n v="1.2469343657734411"/>
    <n v="2041.7401224737041"/>
    <m/>
    <n v="124.6934365773441"/>
    <n v="0.01"/>
    <n v="124.6934365773441"/>
  </r>
  <r>
    <x v="2"/>
    <x v="2"/>
    <s v="SOR._.003"/>
    <x v="56"/>
    <n v="43.261816033213115"/>
    <n v="20"/>
    <s v="SOR._.003"/>
    <n v="1.2324645823549378"/>
    <n v="2025.6375857102273"/>
    <m/>
    <n v="123.24645823549378"/>
    <n v="0.01"/>
    <n v="123.24645823549378"/>
  </r>
  <r>
    <x v="3"/>
    <x v="2"/>
    <s v="SOR._.003"/>
    <x v="56"/>
    <n v="43.261816033213115"/>
    <n v="20"/>
    <s v="SOR._.003"/>
    <n v="1.242518907733793"/>
    <n v="2024.2741926717158"/>
    <m/>
    <n v="124.2518907733793"/>
    <n v="0.01"/>
    <n v="124.2518907733793"/>
  </r>
  <r>
    <x v="4"/>
    <x v="2"/>
    <s v="SOR._.003"/>
    <x v="56"/>
    <n v="43.261816033213115"/>
    <n v="20"/>
    <s v="SOR._.003"/>
    <n v="1.2391696662404907"/>
    <n v="2047.0642078789042"/>
    <m/>
    <n v="123.91696662404907"/>
    <n v="0.01"/>
    <n v="123.91696662404907"/>
  </r>
  <r>
    <x v="5"/>
    <x v="2"/>
    <s v="SOR._.003"/>
    <x v="56"/>
    <n v="43.261816033213115"/>
    <n v="20"/>
    <s v="SOR._.003"/>
    <n v="1.3265115844471378"/>
    <n v="2181.5904435361099"/>
    <m/>
    <n v="132.65115844471379"/>
    <n v="0.01"/>
    <n v="132.65115844471379"/>
  </r>
  <r>
    <x v="6"/>
    <x v="2"/>
    <s v="SOR._.003"/>
    <x v="56"/>
    <n v="43.261816033213115"/>
    <n v="20"/>
    <s v="SOR._.003"/>
    <n v="1.4246541023650459"/>
    <n v="2361.8932204835796"/>
    <m/>
    <n v="142.4654102365046"/>
    <n v="0.01"/>
    <n v="142.4654102365046"/>
  </r>
  <r>
    <x v="7"/>
    <x v="2"/>
    <s v="SOR._.003"/>
    <x v="56"/>
    <n v="43.261816033213115"/>
    <n v="20"/>
    <s v="SOR._.003"/>
    <n v="1.501298605522654"/>
    <n v="2522.6599299403629"/>
    <m/>
    <n v="150.1298605522654"/>
    <n v="0.01"/>
    <n v="150.1298605522654"/>
  </r>
  <r>
    <x v="8"/>
    <x v="2"/>
    <s v="SOR._.003"/>
    <x v="56"/>
    <n v="43.261816033213115"/>
    <n v="20"/>
    <s v="SOR._.003"/>
    <n v="1.5525513309568473"/>
    <n v="2660.8797791824331"/>
    <m/>
    <n v="155.25513309568473"/>
    <n v="0.01"/>
    <n v="155.25513309568473"/>
  </r>
  <r>
    <x v="9"/>
    <x v="2"/>
    <s v="SOR._.003"/>
    <x v="56"/>
    <n v="43.261816033213115"/>
    <n v="20"/>
    <s v="SOR._.003"/>
    <n v="1.5879692248756618"/>
    <n v="2775.0949852741232"/>
    <m/>
    <n v="158.79692248756618"/>
    <n v="0.01"/>
    <n v="158.79692248756618"/>
  </r>
  <r>
    <x v="10"/>
    <x v="2"/>
    <s v="SOR._.003"/>
    <x v="56"/>
    <n v="43.261816033213115"/>
    <n v="20"/>
    <s v="SOR._.003"/>
    <n v="1.6094238191881722"/>
    <n v="2864.9670242854222"/>
    <m/>
    <n v="160.94238191881723"/>
    <n v="0.01"/>
    <n v="160.94238191881723"/>
  </r>
  <r>
    <x v="11"/>
    <x v="2"/>
    <s v="SOR._.003"/>
    <x v="56"/>
    <n v="43.261816033213115"/>
    <n v="20"/>
    <s v="SOR._.003"/>
    <n v="1.6733357114603158"/>
    <n v="2930.8091483645549"/>
    <m/>
    <n v="167.33357114603157"/>
    <n v="0.01"/>
    <n v="167.33357114603157"/>
  </r>
  <r>
    <x v="12"/>
    <x v="2"/>
    <s v="SOR._.003"/>
    <x v="56"/>
    <n v="43.261816033213115"/>
    <n v="20"/>
    <s v="SOR._.003"/>
    <n v="1.7576577447594293"/>
    <n v="2973.4038841864058"/>
    <m/>
    <n v="175.76577447594292"/>
    <n v="0.01"/>
    <n v="175.76577447594292"/>
  </r>
  <r>
    <x v="13"/>
    <x v="2"/>
    <s v="SOR._.003"/>
    <x v="56"/>
    <n v="43.261816033213115"/>
    <n v="20"/>
    <s v="SOR._.003"/>
    <n v="1.8221956863186464"/>
    <n v="2994.2139482611656"/>
    <m/>
    <n v="182.21956863186463"/>
    <n v="0.01"/>
    <n v="182.21956863186463"/>
  </r>
  <r>
    <x v="14"/>
    <x v="2"/>
    <s v="SOR._.003"/>
    <x v="56"/>
    <n v="43.261816033213115"/>
    <n v="20"/>
    <s v="SOR._.003"/>
    <n v="1.8794275711988602"/>
    <n v="2995.7357189813683"/>
    <m/>
    <n v="187.94275711988601"/>
    <n v="0.01"/>
    <n v="187.94275711988601"/>
  </r>
  <r>
    <x v="15"/>
    <x v="2"/>
    <s v="SOR._.003"/>
    <x v="56"/>
    <n v="43.261816033213115"/>
    <n v="20"/>
    <s v="SOR._.003"/>
    <n v="1.8765315711726089"/>
    <n v="2960.5981752425023"/>
    <m/>
    <n v="187.65315711726089"/>
    <n v="0.01"/>
    <n v="187.65315711726089"/>
  </r>
  <r>
    <x v="16"/>
    <x v="2"/>
    <s v="SOR._.003"/>
    <x v="56"/>
    <n v="43.261816033213115"/>
    <n v="20"/>
    <s v="SOR._.003"/>
    <n v="1.8810597192839036"/>
    <n v="2964.6704170502899"/>
    <m/>
    <n v="188.10597192839035"/>
    <n v="0.01"/>
    <n v="188.10597192839035"/>
  </r>
  <r>
    <x v="17"/>
    <x v="2"/>
    <s v="SOR._.003"/>
    <x v="56"/>
    <n v="43.261816033213115"/>
    <n v="20"/>
    <s v="SOR._.003"/>
    <n v="1.9028166775548638"/>
    <n v="2971.3185061470494"/>
    <m/>
    <n v="190.28166775548638"/>
    <n v="0.01"/>
    <n v="190.28166775548638"/>
  </r>
  <r>
    <x v="18"/>
    <x v="2"/>
    <s v="SOR._.003"/>
    <x v="56"/>
    <n v="43.261816033213115"/>
    <n v="20"/>
    <s v="SOR._.003"/>
    <n v="1.903951458760049"/>
    <n v="2969.4971989669393"/>
    <m/>
    <n v="190.3951458760049"/>
    <n v="0.01"/>
    <n v="190.3951458760049"/>
  </r>
  <r>
    <x v="19"/>
    <x v="2"/>
    <s v="SOR._.003"/>
    <x v="56"/>
    <n v="43.261816033213115"/>
    <n v="20"/>
    <s v="SOR._.003"/>
    <n v="1.8976443845694735"/>
    <n v="2977.0868232768835"/>
    <m/>
    <n v="189.76443845694735"/>
    <n v="0.01"/>
    <n v="189.76443845694735"/>
  </r>
  <r>
    <x v="0"/>
    <x v="2"/>
    <s v="SOR._.004"/>
    <x v="57"/>
    <n v="34.644385035319594"/>
    <n v="20"/>
    <s v="SOR._.004"/>
    <n v="0.54536743180426717"/>
    <n v="3940.9672915225747"/>
    <m/>
    <n v="54.536743180426718"/>
    <n v="0.01"/>
    <n v="54.536743180426718"/>
  </r>
  <r>
    <x v="1"/>
    <x v="2"/>
    <s v="SOR._.004"/>
    <x v="57"/>
    <n v="34.644385035319594"/>
    <n v="20"/>
    <s v="SOR._.004"/>
    <n v="0.58967643004541503"/>
    <n v="4286.6826852640124"/>
    <m/>
    <n v="58.9676430045415"/>
    <n v="0.01"/>
    <n v="58.9676430045415"/>
  </r>
  <r>
    <x v="2"/>
    <x v="2"/>
    <s v="SOR._.004"/>
    <x v="57"/>
    <n v="34.644385035319594"/>
    <n v="20"/>
    <s v="SOR._.004"/>
    <n v="0.57355347136467438"/>
    <n v="4181.5383851257448"/>
    <m/>
    <n v="57.355347136467437"/>
    <n v="0.01"/>
    <n v="57.355347136467437"/>
  </r>
  <r>
    <x v="3"/>
    <x v="2"/>
    <s v="SOR._.004"/>
    <x v="57"/>
    <n v="34.644385035319594"/>
    <n v="20"/>
    <s v="SOR._.004"/>
    <n v="0.57253415700600241"/>
    <n v="4219.383286454784"/>
    <m/>
    <n v="57.253415700600243"/>
    <n v="0.01"/>
    <n v="57.253415700600243"/>
  </r>
  <r>
    <x v="4"/>
    <x v="2"/>
    <s v="SOR._.004"/>
    <x v="57"/>
    <n v="34.644385035319594"/>
    <n v="20"/>
    <s v="SOR._.004"/>
    <n v="0.56972481441977729"/>
    <n v="4217.7099459603851"/>
    <m/>
    <n v="56.972481441977727"/>
    <n v="0.01"/>
    <n v="56.972481441977727"/>
  </r>
  <r>
    <x v="5"/>
    <x v="2"/>
    <s v="SOR._.004"/>
    <x v="57"/>
    <n v="34.644385035319594"/>
    <n v="20"/>
    <s v="SOR._.004"/>
    <n v="0.64961484574164985"/>
    <n v="4750.2246574593755"/>
    <m/>
    <n v="64.961484574164984"/>
    <n v="0.01"/>
    <n v="64.961484574164984"/>
  </r>
  <r>
    <x v="6"/>
    <x v="2"/>
    <s v="SOR._.004"/>
    <x v="57"/>
    <n v="34.644385035319594"/>
    <n v="20"/>
    <s v="SOR._.004"/>
    <n v="0.65974394677004922"/>
    <n v="4795.9037361199835"/>
    <m/>
    <n v="65.974394677004923"/>
    <n v="0.01"/>
    <n v="65.974394677004923"/>
  </r>
  <r>
    <x v="7"/>
    <x v="2"/>
    <s v="SOR._.004"/>
    <x v="57"/>
    <n v="34.644385035319594"/>
    <n v="20"/>
    <s v="SOR._.004"/>
    <n v="0.65433094283057547"/>
    <n v="4747.2580632231884"/>
    <m/>
    <n v="65.433094283057542"/>
    <n v="0.01"/>
    <n v="65.433094283057542"/>
  </r>
  <r>
    <x v="8"/>
    <x v="2"/>
    <s v="SOR._.004"/>
    <x v="57"/>
    <n v="34.644385035319594"/>
    <n v="20"/>
    <s v="SOR._.004"/>
    <n v="0.64141644864157321"/>
    <n v="4605.4365578620882"/>
    <m/>
    <n v="64.141644864157314"/>
    <n v="0.01"/>
    <n v="64.141644864157314"/>
  </r>
  <r>
    <x v="9"/>
    <x v="2"/>
    <s v="SOR._.004"/>
    <x v="57"/>
    <n v="34.644385035319594"/>
    <n v="20"/>
    <s v="SOR._.004"/>
    <n v="0.61067568977767872"/>
    <n v="4378.8975760498379"/>
    <m/>
    <n v="61.06756897776787"/>
    <n v="0.01"/>
    <n v="61.06756897776787"/>
  </r>
  <r>
    <x v="10"/>
    <x v="2"/>
    <s v="SOR._.004"/>
    <x v="57"/>
    <n v="34.644385035319594"/>
    <n v="20"/>
    <s v="SOR._.004"/>
    <n v="0.57183285191715816"/>
    <n v="4082.521124529253"/>
    <m/>
    <n v="57.183285191715818"/>
    <n v="0.01"/>
    <n v="57.183285191715818"/>
  </r>
  <r>
    <x v="11"/>
    <x v="2"/>
    <s v="SOR._.004"/>
    <x v="57"/>
    <n v="34.644385035319594"/>
    <n v="20"/>
    <s v="SOR._.004"/>
    <n v="0.52318525046042552"/>
    <n v="3735.7052396006711"/>
    <m/>
    <n v="52.318525046042552"/>
    <n v="0.01"/>
    <n v="52.318525046042552"/>
  </r>
  <r>
    <x v="12"/>
    <x v="2"/>
    <s v="SOR._.004"/>
    <x v="57"/>
    <n v="34.644385035319594"/>
    <n v="20"/>
    <s v="SOR._.004"/>
    <n v="0.47368968530971434"/>
    <n v="3359.8104722671719"/>
    <m/>
    <n v="47.368968530971429"/>
    <n v="0.01"/>
    <n v="47.368968530971429"/>
  </r>
  <r>
    <x v="13"/>
    <x v="2"/>
    <s v="SOR._.004"/>
    <x v="57"/>
    <n v="34.644385035319594"/>
    <n v="20"/>
    <s v="SOR._.004"/>
    <n v="0.42024672814102104"/>
    <n v="2975.4959711785195"/>
    <m/>
    <n v="42.024672814102104"/>
    <n v="0.01"/>
    <n v="42.024672814102104"/>
  </r>
  <r>
    <x v="14"/>
    <x v="2"/>
    <s v="SOR._.004"/>
    <x v="57"/>
    <n v="34.644385035319594"/>
    <n v="20"/>
    <s v="SOR._.004"/>
    <n v="0.36773177451222278"/>
    <n v="2600.5119123821737"/>
    <m/>
    <n v="36.773177451222274"/>
    <n v="0.01"/>
    <n v="36.773177451222274"/>
  </r>
  <r>
    <x v="15"/>
    <x v="2"/>
    <s v="SOR._.004"/>
    <x v="57"/>
    <n v="34.644385035319594"/>
    <n v="20"/>
    <s v="SOR._.004"/>
    <n v="0.35660624141316022"/>
    <n v="2568.4912165306278"/>
    <m/>
    <n v="35.660624141316021"/>
    <n v="0.01"/>
    <n v="35.660624141316021"/>
  </r>
  <r>
    <x v="16"/>
    <x v="2"/>
    <s v="SOR._.004"/>
    <x v="57"/>
    <n v="34.644385035319594"/>
    <n v="20"/>
    <s v="SOR._.004"/>
    <n v="0.34987837222258455"/>
    <n v="2539.3512640976905"/>
    <m/>
    <n v="34.987837222258456"/>
    <n v="0.01"/>
    <n v="34.987837222258456"/>
  </r>
  <r>
    <x v="17"/>
    <x v="2"/>
    <s v="SOR._.004"/>
    <x v="57"/>
    <n v="34.644385035319594"/>
    <n v="20"/>
    <s v="SOR._.004"/>
    <n v="0.34970806195827603"/>
    <n v="2537.7454475249424"/>
    <m/>
    <n v="34.970806195827599"/>
    <n v="0.01"/>
    <n v="34.970806195827599"/>
  </r>
  <r>
    <x v="18"/>
    <x v="2"/>
    <s v="SOR._.004"/>
    <x v="57"/>
    <n v="34.644385035319594"/>
    <n v="20"/>
    <s v="SOR._.004"/>
    <n v="0.30767316774641112"/>
    <n v="2213.3546483513169"/>
    <m/>
    <n v="30.767316774641113"/>
    <n v="0.01"/>
    <n v="30.767316774641113"/>
  </r>
  <r>
    <x v="19"/>
    <x v="2"/>
    <s v="SOR._.004"/>
    <x v="57"/>
    <n v="34.644385035319594"/>
    <n v="20"/>
    <s v="SOR._.004"/>
    <n v="0.3063347483946452"/>
    <n v="2212.503003852893"/>
    <m/>
    <n v="30.633474839464519"/>
    <n v="0.01"/>
    <n v="30.633474839464519"/>
  </r>
  <r>
    <x v="0"/>
    <x v="2"/>
    <s v="SOR._.005"/>
    <x v="58"/>
    <n v="0"/>
    <n v="20"/>
    <s v="SOR._.005"/>
    <n v="0"/>
    <n v="0"/>
    <m/>
    <n v="0"/>
    <n v="0.01"/>
    <n v="0"/>
  </r>
  <r>
    <x v="1"/>
    <x v="2"/>
    <s v="SOR._.005"/>
    <x v="58"/>
    <n v="0"/>
    <n v="20"/>
    <s v="SOR._.005"/>
    <n v="0"/>
    <n v="0"/>
    <m/>
    <n v="0"/>
    <n v="0.01"/>
    <n v="0"/>
  </r>
  <r>
    <x v="2"/>
    <x v="2"/>
    <s v="SOR._.005"/>
    <x v="58"/>
    <n v="0"/>
    <n v="20"/>
    <s v="SOR._.005"/>
    <n v="0"/>
    <n v="0"/>
    <m/>
    <n v="0"/>
    <n v="0.01"/>
    <n v="0"/>
  </r>
  <r>
    <x v="3"/>
    <x v="2"/>
    <s v="SOR._.005"/>
    <x v="58"/>
    <n v="0"/>
    <n v="20"/>
    <s v="SOR._.005"/>
    <n v="0"/>
    <n v="0"/>
    <m/>
    <n v="0"/>
    <n v="0.01"/>
    <n v="0"/>
  </r>
  <r>
    <x v="4"/>
    <x v="2"/>
    <s v="SOR._.005"/>
    <x v="58"/>
    <n v="0"/>
    <n v="20"/>
    <s v="SOR._.005"/>
    <n v="0"/>
    <n v="0"/>
    <m/>
    <n v="0"/>
    <n v="0.01"/>
    <n v="0"/>
  </r>
  <r>
    <x v="5"/>
    <x v="2"/>
    <s v="SOR._.005"/>
    <x v="58"/>
    <n v="0"/>
    <n v="20"/>
    <s v="SOR._.005"/>
    <n v="0"/>
    <n v="0"/>
    <m/>
    <n v="0"/>
    <n v="0.01"/>
    <n v="0"/>
  </r>
  <r>
    <x v="6"/>
    <x v="2"/>
    <s v="SOR._.005"/>
    <x v="58"/>
    <n v="0"/>
    <n v="20"/>
    <s v="SOR._.005"/>
    <n v="0"/>
    <n v="0"/>
    <m/>
    <n v="0"/>
    <n v="0.01"/>
    <n v="0"/>
  </r>
  <r>
    <x v="7"/>
    <x v="2"/>
    <s v="SOR._.005"/>
    <x v="58"/>
    <n v="0"/>
    <n v="20"/>
    <s v="SOR._.005"/>
    <n v="0"/>
    <n v="0"/>
    <m/>
    <n v="0"/>
    <n v="0.01"/>
    <n v="0"/>
  </r>
  <r>
    <x v="8"/>
    <x v="2"/>
    <s v="SOR._.005"/>
    <x v="58"/>
    <n v="0"/>
    <n v="20"/>
    <s v="SOR._.005"/>
    <n v="0"/>
    <n v="0"/>
    <m/>
    <n v="0"/>
    <n v="0.01"/>
    <n v="0"/>
  </r>
  <r>
    <x v="9"/>
    <x v="2"/>
    <s v="SOR._.005"/>
    <x v="58"/>
    <n v="0"/>
    <n v="20"/>
    <s v="SOR._.005"/>
    <n v="0"/>
    <n v="0"/>
    <m/>
    <n v="0"/>
    <n v="0.01"/>
    <n v="0"/>
  </r>
  <r>
    <x v="10"/>
    <x v="2"/>
    <s v="SOR._.005"/>
    <x v="58"/>
    <n v="0"/>
    <n v="20"/>
    <s v="SOR._.005"/>
    <n v="0"/>
    <n v="0"/>
    <m/>
    <n v="0"/>
    <n v="0.01"/>
    <n v="0"/>
  </r>
  <r>
    <x v="11"/>
    <x v="2"/>
    <s v="SOR._.005"/>
    <x v="58"/>
    <n v="0"/>
    <n v="20"/>
    <s v="SOR._.005"/>
    <n v="0"/>
    <n v="0"/>
    <m/>
    <n v="0"/>
    <n v="0.01"/>
    <n v="0"/>
  </r>
  <r>
    <x v="12"/>
    <x v="2"/>
    <s v="SOR._.005"/>
    <x v="58"/>
    <n v="0"/>
    <n v="20"/>
    <s v="SOR._.005"/>
    <n v="0"/>
    <n v="0"/>
    <m/>
    <n v="0"/>
    <n v="0.01"/>
    <n v="0"/>
  </r>
  <r>
    <x v="13"/>
    <x v="2"/>
    <s v="SOR._.005"/>
    <x v="58"/>
    <n v="0"/>
    <n v="20"/>
    <s v="SOR._.005"/>
    <n v="0"/>
    <n v="0"/>
    <m/>
    <n v="0"/>
    <n v="0.01"/>
    <n v="0"/>
  </r>
  <r>
    <x v="14"/>
    <x v="2"/>
    <s v="SOR._.005"/>
    <x v="58"/>
    <n v="0"/>
    <n v="20"/>
    <s v="SOR._.005"/>
    <n v="0"/>
    <n v="0"/>
    <m/>
    <n v="0"/>
    <n v="0.01"/>
    <n v="0"/>
  </r>
  <r>
    <x v="15"/>
    <x v="2"/>
    <s v="SOR._.005"/>
    <x v="58"/>
    <n v="0"/>
    <n v="20"/>
    <s v="SOR._.005"/>
    <n v="0"/>
    <n v="0"/>
    <m/>
    <n v="0"/>
    <n v="0.01"/>
    <n v="0"/>
  </r>
  <r>
    <x v="16"/>
    <x v="2"/>
    <s v="SOR._.005"/>
    <x v="58"/>
    <n v="0"/>
    <n v="20"/>
    <s v="SOR._.005"/>
    <n v="0"/>
    <n v="0"/>
    <m/>
    <n v="0"/>
    <n v="0.01"/>
    <n v="0"/>
  </r>
  <r>
    <x v="17"/>
    <x v="2"/>
    <s v="SOR._.005"/>
    <x v="58"/>
    <n v="0"/>
    <n v="20"/>
    <s v="SOR._.005"/>
    <n v="0"/>
    <n v="0"/>
    <m/>
    <n v="0"/>
    <n v="0.01"/>
    <n v="0"/>
  </r>
  <r>
    <x v="18"/>
    <x v="2"/>
    <s v="SOR._.005"/>
    <x v="58"/>
    <n v="0"/>
    <n v="20"/>
    <s v="SOR._.005"/>
    <n v="0"/>
    <n v="0"/>
    <m/>
    <n v="0"/>
    <n v="0.01"/>
    <n v="0"/>
  </r>
  <r>
    <x v="19"/>
    <x v="2"/>
    <s v="SOR._.005"/>
    <x v="58"/>
    <n v="0"/>
    <n v="20"/>
    <s v="SOR._.005"/>
    <n v="0"/>
    <n v="0"/>
    <m/>
    <n v="0"/>
    <n v="0.01"/>
    <n v="0"/>
  </r>
  <r>
    <x v="0"/>
    <x v="2"/>
    <s v="SOR._.006"/>
    <x v="59"/>
    <n v="37.209877318409788"/>
    <n v="20"/>
    <s v="SOR._.006"/>
    <n v="0.5212525037321003"/>
    <n v="3172.5677980156452"/>
    <m/>
    <n v="52.125250373210029"/>
    <n v="0.01"/>
    <n v="52.125250373210029"/>
  </r>
  <r>
    <x v="1"/>
    <x v="2"/>
    <s v="SOR._.006"/>
    <x v="59"/>
    <n v="37.209877318409788"/>
    <n v="20"/>
    <s v="SOR._.006"/>
    <n v="0.57225081854199511"/>
    <n v="3475.4810257381127"/>
    <m/>
    <n v="57.225081854199509"/>
    <n v="0.01"/>
    <n v="57.225081854199509"/>
  </r>
  <r>
    <x v="2"/>
    <x v="2"/>
    <s v="SOR._.006"/>
    <x v="59"/>
    <n v="37.209877318409788"/>
    <n v="20"/>
    <s v="SOR._.006"/>
    <n v="0.51446904783131331"/>
    <n v="3284.5931488947845"/>
    <m/>
    <n v="51.44690478313133"/>
    <n v="0.01"/>
    <n v="51.44690478313133"/>
  </r>
  <r>
    <x v="3"/>
    <x v="2"/>
    <s v="SOR._.006"/>
    <x v="59"/>
    <n v="37.209877318409788"/>
    <n v="20"/>
    <s v="SOR._.006"/>
    <n v="0.52100526463190466"/>
    <n v="3338.7636876268211"/>
    <m/>
    <n v="52.100526463190462"/>
    <n v="0.01"/>
    <n v="52.100526463190462"/>
  </r>
  <r>
    <x v="4"/>
    <x v="2"/>
    <s v="SOR._.006"/>
    <x v="59"/>
    <n v="37.209877318409788"/>
    <n v="20"/>
    <s v="SOR._.006"/>
    <n v="0.44113671709654628"/>
    <n v="3169.3796017045984"/>
    <m/>
    <n v="44.113671709654625"/>
    <n v="0.01"/>
    <n v="44.113671709654625"/>
  </r>
  <r>
    <x v="5"/>
    <x v="2"/>
    <s v="SOR._.006"/>
    <x v="59"/>
    <n v="37.209877318409788"/>
    <n v="20"/>
    <s v="SOR._.006"/>
    <n v="0.49417755785624229"/>
    <n v="3526.9069044971002"/>
    <m/>
    <n v="49.41775578562423"/>
    <n v="0.01"/>
    <n v="49.41775578562423"/>
  </r>
  <r>
    <x v="6"/>
    <x v="2"/>
    <s v="SOR._.006"/>
    <x v="59"/>
    <n v="37.209877318409788"/>
    <n v="20"/>
    <s v="SOR._.006"/>
    <n v="0.49832895567929464"/>
    <n v="3546.0608192314771"/>
    <m/>
    <n v="49.832895567929462"/>
    <n v="0.01"/>
    <n v="49.832895567929462"/>
  </r>
  <r>
    <x v="7"/>
    <x v="2"/>
    <s v="SOR._.006"/>
    <x v="59"/>
    <n v="37.209877318409788"/>
    <n v="20"/>
    <s v="SOR._.006"/>
    <n v="0.50295018260996982"/>
    <n v="3522.3112235737431"/>
    <m/>
    <n v="50.295018260996983"/>
    <n v="0.01"/>
    <n v="50.295018260996983"/>
  </r>
  <r>
    <x v="8"/>
    <x v="2"/>
    <s v="SOR._.006"/>
    <x v="59"/>
    <n v="37.209877318409788"/>
    <n v="20"/>
    <s v="SOR._.006"/>
    <n v="0.47049678066054507"/>
    <n v="3359.9552643069565"/>
    <m/>
    <n v="47.049678066054504"/>
    <n v="0.01"/>
    <n v="47.049678066054504"/>
  </r>
  <r>
    <x v="9"/>
    <x v="2"/>
    <s v="SOR._.006"/>
    <x v="59"/>
    <n v="37.209877318409788"/>
    <n v="20"/>
    <s v="SOR._.006"/>
    <n v="0.45577566462068414"/>
    <n v="3206.2261848153107"/>
    <m/>
    <n v="45.577566462068411"/>
    <n v="0.01"/>
    <n v="45.577566462068411"/>
  </r>
  <r>
    <x v="10"/>
    <x v="2"/>
    <s v="SOR._.006"/>
    <x v="59"/>
    <n v="37.209877318409788"/>
    <n v="20"/>
    <s v="SOR._.006"/>
    <n v="0.42576483650622166"/>
    <n v="2982.8918916622774"/>
    <m/>
    <n v="42.576483650622166"/>
    <n v="0.01"/>
    <n v="42.576483650622166"/>
  </r>
  <r>
    <x v="11"/>
    <x v="2"/>
    <s v="SOR._.006"/>
    <x v="59"/>
    <n v="37.209877318409788"/>
    <n v="20"/>
    <s v="SOR._.006"/>
    <n v="0.40666626969851599"/>
    <n v="2762.8400482647075"/>
    <m/>
    <n v="40.666626969851599"/>
    <n v="0.01"/>
    <n v="40.666626969851599"/>
  </r>
  <r>
    <x v="12"/>
    <x v="2"/>
    <s v="SOR._.006"/>
    <x v="59"/>
    <n v="37.209877318409788"/>
    <n v="20"/>
    <s v="SOR._.006"/>
    <n v="0.35211261630887103"/>
    <n v="2445.0595757426977"/>
    <m/>
    <n v="35.211261630887101"/>
    <n v="0.01"/>
    <n v="35.211261630887101"/>
  </r>
  <r>
    <x v="13"/>
    <x v="2"/>
    <s v="SOR._.006"/>
    <x v="59"/>
    <n v="37.209877318409788"/>
    <n v="20"/>
    <s v="SOR._.006"/>
    <n v="0.31875659356786157"/>
    <n v="2142.4352584772887"/>
    <m/>
    <n v="31.875659356786155"/>
    <n v="0.01"/>
    <n v="31.875659356786155"/>
  </r>
  <r>
    <x v="14"/>
    <x v="2"/>
    <s v="SOR._.006"/>
    <x v="59"/>
    <n v="37.209877318409788"/>
    <n v="20"/>
    <s v="SOR._.006"/>
    <n v="0.2823577629542337"/>
    <n v="1867.4660286507992"/>
    <m/>
    <n v="28.235776295423371"/>
    <n v="0.01"/>
    <n v="28.235776295423371"/>
  </r>
  <r>
    <x v="15"/>
    <x v="2"/>
    <s v="SOR._.006"/>
    <x v="59"/>
    <n v="37.209877318409788"/>
    <n v="20"/>
    <s v="SOR._.006"/>
    <n v="0.29015471106565033"/>
    <n v="1886.164626195648"/>
    <m/>
    <n v="29.015471106565034"/>
    <n v="0.01"/>
    <n v="29.015471106565034"/>
  </r>
  <r>
    <x v="16"/>
    <x v="2"/>
    <s v="SOR._.006"/>
    <x v="59"/>
    <n v="37.209877318409788"/>
    <n v="20"/>
    <s v="SOR._.006"/>
    <n v="0.27054100529624642"/>
    <n v="1839.5269766351641"/>
    <m/>
    <n v="27.054100529624641"/>
    <n v="0.01"/>
    <n v="27.054100529624641"/>
  </r>
  <r>
    <x v="17"/>
    <x v="2"/>
    <s v="SOR._.006"/>
    <x v="59"/>
    <n v="37.209877318409788"/>
    <n v="20"/>
    <s v="SOR._.006"/>
    <n v="0.28094693721626401"/>
    <n v="1862.4285820550792"/>
    <m/>
    <n v="28.094693721626403"/>
    <n v="0.01"/>
    <n v="28.094693721626403"/>
  </r>
  <r>
    <x v="18"/>
    <x v="2"/>
    <s v="SOR._.006"/>
    <x v="59"/>
    <n v="37.209877318409788"/>
    <n v="20"/>
    <s v="SOR._.006"/>
    <n v="0.23982838064500916"/>
    <n v="1550.2304398652243"/>
    <m/>
    <n v="23.982838064500918"/>
    <n v="0.01"/>
    <n v="23.982838064500918"/>
  </r>
  <r>
    <x v="19"/>
    <x v="2"/>
    <s v="SOR._.006"/>
    <x v="59"/>
    <n v="37.209877318409788"/>
    <n v="20"/>
    <s v="SOR._.006"/>
    <n v="0.24962330149535153"/>
    <n v="1574.0085840791737"/>
    <m/>
    <n v="24.962330149535152"/>
    <n v="0.01"/>
    <n v="24.962330149535152"/>
  </r>
  <r>
    <x v="0"/>
    <x v="2"/>
    <s v="SOR._.007"/>
    <x v="60"/>
    <n v="52.643229674772833"/>
    <n v="20"/>
    <s v="SOR._.007"/>
    <n v="0.82862727587977814"/>
    <n v="1293.7684483390378"/>
    <m/>
    <n v="82.862727587977815"/>
    <n v="0.01"/>
    <n v="82.862727587977815"/>
  </r>
  <r>
    <x v="1"/>
    <x v="2"/>
    <s v="SOR._.007"/>
    <x v="60"/>
    <n v="52.643229674772833"/>
    <n v="20"/>
    <s v="SOR._.007"/>
    <n v="0.86519153924808423"/>
    <n v="1342.5235840125208"/>
    <m/>
    <n v="86.519153924808421"/>
    <n v="0.01"/>
    <n v="86.519153924808421"/>
  </r>
  <r>
    <x v="2"/>
    <x v="2"/>
    <s v="SOR._.007"/>
    <x v="60"/>
    <n v="52.643229674772833"/>
    <n v="20"/>
    <s v="SOR._.007"/>
    <n v="0.81578295384211552"/>
    <n v="1254.8961713007068"/>
    <m/>
    <n v="81.578295384211557"/>
    <n v="0.01"/>
    <n v="81.578295384211557"/>
  </r>
  <r>
    <x v="3"/>
    <x v="2"/>
    <s v="SOR._.007"/>
    <x v="60"/>
    <n v="52.643229674772833"/>
    <n v="20"/>
    <s v="SOR._.007"/>
    <n v="0.83779982336888015"/>
    <n v="1273.3621839284622"/>
    <m/>
    <n v="83.779982336888011"/>
    <n v="0.01"/>
    <n v="83.779982336888011"/>
  </r>
  <r>
    <x v="4"/>
    <x v="2"/>
    <s v="SOR._.007"/>
    <x v="60"/>
    <n v="52.643229674772833"/>
    <n v="20"/>
    <s v="SOR._.007"/>
    <n v="0.83693580317028393"/>
    <n v="1291.7002992136411"/>
    <m/>
    <n v="83.693580317028392"/>
    <n v="0.01"/>
    <n v="83.693580317028392"/>
  </r>
  <r>
    <x v="5"/>
    <x v="2"/>
    <s v="SOR._.007"/>
    <x v="60"/>
    <n v="52.643229674772833"/>
    <n v="20"/>
    <s v="SOR._.007"/>
    <n v="0.93751117732554168"/>
    <n v="1427.3797849211333"/>
    <m/>
    <n v="93.751117732554164"/>
    <n v="0.01"/>
    <n v="93.751117732554164"/>
  </r>
  <r>
    <x v="6"/>
    <x v="2"/>
    <s v="SOR._.007"/>
    <x v="60"/>
    <n v="52.643229674772833"/>
    <n v="20"/>
    <s v="SOR._.007"/>
    <n v="0.96058297416121086"/>
    <n v="1467.1036004917714"/>
    <m/>
    <n v="96.058297416121079"/>
    <n v="0.01"/>
    <n v="96.058297416121079"/>
  </r>
  <r>
    <x v="7"/>
    <x v="2"/>
    <s v="SOR._.007"/>
    <x v="60"/>
    <n v="52.643229674772833"/>
    <n v="20"/>
    <s v="SOR._.007"/>
    <n v="0.95468739249336065"/>
    <n v="1475.2427001978567"/>
    <m/>
    <n v="95.468739249336068"/>
    <n v="0.01"/>
    <n v="95.468739249336068"/>
  </r>
  <r>
    <x v="8"/>
    <x v="2"/>
    <s v="SOR._.007"/>
    <x v="60"/>
    <n v="52.643229674772833"/>
    <n v="20"/>
    <s v="SOR._.007"/>
    <n v="0.9268405871087807"/>
    <n v="1450.1362106070287"/>
    <m/>
    <n v="92.684058710878062"/>
    <n v="0.01"/>
    <n v="92.684058710878062"/>
  </r>
  <r>
    <x v="9"/>
    <x v="2"/>
    <s v="SOR._.007"/>
    <x v="60"/>
    <n v="52.643229674772833"/>
    <n v="20"/>
    <s v="SOR._.007"/>
    <n v="0.88516739459481242"/>
    <n v="1395.3088093487968"/>
    <m/>
    <n v="88.516739459481244"/>
    <n v="0.01"/>
    <n v="88.516739459481244"/>
  </r>
  <r>
    <x v="10"/>
    <x v="2"/>
    <s v="SOR._.007"/>
    <x v="60"/>
    <n v="52.643229674772833"/>
    <n v="20"/>
    <s v="SOR._.007"/>
    <n v="0.82926991928265037"/>
    <n v="1312.2807467953312"/>
    <m/>
    <n v="82.926991928265039"/>
    <n v="0.01"/>
    <n v="82.926991928265039"/>
  </r>
  <r>
    <x v="11"/>
    <x v="2"/>
    <s v="SOR._.007"/>
    <x v="60"/>
    <n v="52.643229674772833"/>
    <n v="20"/>
    <s v="SOR._.007"/>
    <n v="0.77063390172593238"/>
    <n v="1207.0483850902181"/>
    <m/>
    <n v="77.06339017259323"/>
    <n v="0.01"/>
    <n v="77.06339017259323"/>
  </r>
  <r>
    <x v="12"/>
    <x v="2"/>
    <s v="SOR._.007"/>
    <x v="60"/>
    <n v="52.643229674772833"/>
    <n v="20"/>
    <s v="SOR._.007"/>
    <n v="0.68791958576414813"/>
    <n v="1088.2097469765356"/>
    <m/>
    <n v="68.791958576414814"/>
    <n v="0.01"/>
    <n v="68.791958576414814"/>
  </r>
  <r>
    <x v="13"/>
    <x v="2"/>
    <s v="SOR._.007"/>
    <x v="60"/>
    <n v="52.643229674772833"/>
    <n v="20"/>
    <s v="SOR._.007"/>
    <n v="0.60424448001073539"/>
    <n v="963.06800015904355"/>
    <m/>
    <n v="60.424448001073536"/>
    <n v="0.01"/>
    <n v="60.424448001073536"/>
  </r>
  <r>
    <x v="14"/>
    <x v="2"/>
    <s v="SOR._.007"/>
    <x v="60"/>
    <n v="52.643229674772833"/>
    <n v="20"/>
    <s v="SOR._.007"/>
    <n v="0.52525463346714873"/>
    <n v="836.96269815394282"/>
    <m/>
    <n v="52.525463346714872"/>
    <n v="0.01"/>
    <n v="52.525463346714872"/>
  </r>
  <r>
    <x v="15"/>
    <x v="2"/>
    <s v="SOR._.007"/>
    <x v="60"/>
    <n v="52.643229674772833"/>
    <n v="20"/>
    <s v="SOR._.007"/>
    <n v="0.49481971370973266"/>
    <n v="756.16553491713"/>
    <m/>
    <n v="49.481971370973262"/>
    <n v="0.01"/>
    <n v="49.481971370973262"/>
  </r>
  <r>
    <x v="16"/>
    <x v="2"/>
    <s v="SOR._.007"/>
    <x v="60"/>
    <n v="52.643229674772833"/>
    <n v="20"/>
    <s v="SOR._.007"/>
    <n v="0.48982291897472624"/>
    <n v="752.57771034763459"/>
    <m/>
    <n v="48.982291897472621"/>
    <n v="0.01"/>
    <n v="48.982291897472621"/>
  </r>
  <r>
    <x v="17"/>
    <x v="2"/>
    <s v="SOR._.007"/>
    <x v="60"/>
    <n v="52.643229674772833"/>
    <n v="20"/>
    <s v="SOR._.007"/>
    <n v="0.48977279006861596"/>
    <n v="748.75065241989819"/>
    <m/>
    <n v="48.977279006861593"/>
    <n v="0.01"/>
    <n v="48.977279006861593"/>
  </r>
  <r>
    <x v="18"/>
    <x v="2"/>
    <s v="SOR._.007"/>
    <x v="60"/>
    <n v="52.643229674772833"/>
    <n v="20"/>
    <s v="SOR._.007"/>
    <n v="0.44810852566939263"/>
    <n v="709.87823883189537"/>
    <m/>
    <n v="44.810852566939261"/>
    <n v="0.01"/>
    <n v="44.810852566939261"/>
  </r>
  <r>
    <x v="19"/>
    <x v="2"/>
    <s v="SOR._.007"/>
    <x v="60"/>
    <n v="52.643229674772833"/>
    <n v="20"/>
    <s v="SOR._.007"/>
    <n v="0.44309615625809334"/>
    <n v="706.74550547969488"/>
    <m/>
    <n v="44.309615625809336"/>
    <n v="0.01"/>
    <n v="44.309615625809336"/>
  </r>
  <r>
    <x v="0"/>
    <x v="2"/>
    <s v="SOR._.008"/>
    <x v="61"/>
    <n v="40.811604387306019"/>
    <n v="20"/>
    <s v="SOR._.008"/>
    <n v="0.59325104126473061"/>
    <n v="4496.5948077815701"/>
    <m/>
    <n v="59.325104126473057"/>
    <n v="0.01"/>
    <n v="59.325104126473057"/>
  </r>
  <r>
    <x v="1"/>
    <x v="2"/>
    <s v="SOR._.008"/>
    <x v="61"/>
    <n v="40.811604387306019"/>
    <n v="20"/>
    <s v="SOR._.008"/>
    <n v="0.60879937413324237"/>
    <n v="4621.6889460232514"/>
    <m/>
    <n v="60.879937413324235"/>
    <n v="0.01"/>
    <n v="60.879937413324235"/>
  </r>
  <r>
    <x v="2"/>
    <x v="2"/>
    <s v="SOR._.008"/>
    <x v="61"/>
    <n v="40.811604387306019"/>
    <n v="20"/>
    <s v="SOR._.008"/>
    <n v="0.59588027603797866"/>
    <n v="4527.4184984360963"/>
    <m/>
    <n v="59.588027603797862"/>
    <n v="0.01"/>
    <n v="59.588027603797862"/>
  </r>
  <r>
    <x v="3"/>
    <x v="2"/>
    <s v="SOR._.008"/>
    <x v="61"/>
    <n v="40.811604387306019"/>
    <n v="20"/>
    <s v="SOR._.008"/>
    <n v="0.59038810954909204"/>
    <n v="4491.1977229705053"/>
    <m/>
    <n v="59.038810954909202"/>
    <n v="0.01"/>
    <n v="59.038810954909202"/>
  </r>
  <r>
    <x v="4"/>
    <x v="2"/>
    <s v="SOR._.008"/>
    <x v="61"/>
    <n v="40.811604387306019"/>
    <n v="20"/>
    <s v="SOR._.008"/>
    <n v="0.58040567117347674"/>
    <n v="4426.9756979808371"/>
    <m/>
    <n v="58.04056711734767"/>
    <n v="0.01"/>
    <n v="58.04056711734767"/>
  </r>
  <r>
    <x v="5"/>
    <x v="2"/>
    <s v="SOR._.008"/>
    <x v="61"/>
    <n v="40.811604387306019"/>
    <n v="20"/>
    <s v="SOR._.008"/>
    <n v="0.61124688402322391"/>
    <n v="4620.5167297411517"/>
    <m/>
    <n v="61.124688402322391"/>
    <n v="0.01"/>
    <n v="61.124688402322391"/>
  </r>
  <r>
    <x v="6"/>
    <x v="2"/>
    <s v="SOR._.008"/>
    <x v="61"/>
    <n v="40.811604387306019"/>
    <n v="20"/>
    <s v="SOR._.008"/>
    <n v="0.62808322089142699"/>
    <n v="4717.7694526663208"/>
    <m/>
    <n v="62.808322089142699"/>
    <n v="0.01"/>
    <n v="62.808322089142699"/>
  </r>
  <r>
    <x v="7"/>
    <x v="2"/>
    <s v="SOR._.008"/>
    <x v="61"/>
    <n v="40.811604387306019"/>
    <n v="20"/>
    <s v="SOR._.008"/>
    <n v="0.63252824274725117"/>
    <n v="4721.7714394435779"/>
    <m/>
    <n v="63.252824274725114"/>
    <n v="0.01"/>
    <n v="63.252824274725114"/>
  </r>
  <r>
    <x v="8"/>
    <x v="2"/>
    <s v="SOR._.008"/>
    <x v="61"/>
    <n v="40.811604387306019"/>
    <n v="20"/>
    <s v="SOR._.008"/>
    <n v="0.62855764581092233"/>
    <n v="4632.6938894126515"/>
    <m/>
    <n v="62.855764581092231"/>
    <n v="0.01"/>
    <n v="62.855764581092231"/>
  </r>
  <r>
    <x v="9"/>
    <x v="2"/>
    <s v="SOR._.008"/>
    <x v="61"/>
    <n v="40.811604387306019"/>
    <n v="20"/>
    <s v="SOR._.008"/>
    <n v="0.61527909117549773"/>
    <n v="4482.1170516323309"/>
    <m/>
    <n v="61.527909117549768"/>
    <n v="0.01"/>
    <n v="61.527909117549768"/>
  </r>
  <r>
    <x v="10"/>
    <x v="2"/>
    <s v="SOR._.008"/>
    <x v="61"/>
    <n v="40.811604387306019"/>
    <n v="20"/>
    <s v="SOR._.008"/>
    <n v="0.59711253591050739"/>
    <n v="4285.1689019873629"/>
    <m/>
    <n v="59.711253591050735"/>
    <n v="0.01"/>
    <n v="59.711253591050735"/>
  </r>
  <r>
    <x v="11"/>
    <x v="2"/>
    <s v="SOR._.008"/>
    <x v="61"/>
    <n v="40.811604387306019"/>
    <n v="20"/>
    <s v="SOR._.008"/>
    <n v="0.57596443162364319"/>
    <n v="4072.0045558369948"/>
    <m/>
    <n v="57.596443162364316"/>
    <n v="0.01"/>
    <n v="57.596443162364316"/>
  </r>
  <r>
    <x v="12"/>
    <x v="2"/>
    <s v="SOR._.008"/>
    <x v="61"/>
    <n v="40.811604387306019"/>
    <n v="20"/>
    <s v="SOR._.008"/>
    <n v="0.55516421205154032"/>
    <n v="3849.6307331996591"/>
    <m/>
    <n v="55.516421205154032"/>
    <n v="0.01"/>
    <n v="55.516421205154032"/>
  </r>
  <r>
    <x v="13"/>
    <x v="2"/>
    <s v="SOR._.008"/>
    <x v="61"/>
    <n v="40.811604387306019"/>
    <n v="20"/>
    <s v="SOR._.008"/>
    <n v="0.53665490408460992"/>
    <n v="3649.806179010594"/>
    <m/>
    <n v="53.66549040846099"/>
    <n v="0.01"/>
    <n v="53.66549040846099"/>
  </r>
  <r>
    <x v="14"/>
    <x v="2"/>
    <s v="SOR._.008"/>
    <x v="61"/>
    <n v="40.811604387306019"/>
    <n v="20"/>
    <s v="SOR._.008"/>
    <n v="0.51942658343230763"/>
    <n v="3470.1034101868663"/>
    <m/>
    <n v="51.942658343230761"/>
    <n v="0.01"/>
    <n v="51.942658343230761"/>
  </r>
  <r>
    <x v="15"/>
    <x v="2"/>
    <s v="SOR._.008"/>
    <x v="61"/>
    <n v="40.811604387306019"/>
    <n v="20"/>
    <s v="SOR._.008"/>
    <n v="0.51553365288387976"/>
    <n v="3422.7626245951055"/>
    <m/>
    <n v="51.553365288387972"/>
    <n v="0.01"/>
    <n v="51.553365288387972"/>
  </r>
  <r>
    <x v="16"/>
    <x v="2"/>
    <s v="SOR._.008"/>
    <x v="61"/>
    <n v="40.811604387306019"/>
    <n v="20"/>
    <s v="SOR._.008"/>
    <n v="0.51360205376246226"/>
    <n v="3381.8942191400188"/>
    <m/>
    <n v="51.360205376246228"/>
    <n v="0.01"/>
    <n v="51.360205376246228"/>
  </r>
  <r>
    <x v="17"/>
    <x v="2"/>
    <s v="SOR._.008"/>
    <x v="61"/>
    <n v="40.811604387306019"/>
    <n v="20"/>
    <s v="SOR._.008"/>
    <n v="0.52069223317211721"/>
    <n v="3421.161118686407"/>
    <m/>
    <n v="52.069223317211723"/>
    <n v="0.01"/>
    <n v="52.069223317211723"/>
  </r>
  <r>
    <x v="18"/>
    <x v="2"/>
    <s v="SOR._.008"/>
    <x v="61"/>
    <n v="40.811604387306019"/>
    <n v="20"/>
    <s v="SOR._.008"/>
    <n v="0.52383799771205863"/>
    <n v="3434.78975937532"/>
    <m/>
    <n v="52.383799771205865"/>
    <n v="0.01"/>
    <n v="52.383799771205865"/>
  </r>
  <r>
    <x v="19"/>
    <x v="2"/>
    <s v="SOR._.008"/>
    <x v="61"/>
    <n v="40.811604387306019"/>
    <n v="20"/>
    <s v="SOR._.008"/>
    <n v="0.52890600018203016"/>
    <n v="3472.5790530218374"/>
    <m/>
    <n v="52.890600018203017"/>
    <n v="0.01"/>
    <n v="52.890600018203017"/>
  </r>
  <r>
    <x v="0"/>
    <x v="2"/>
    <s v="SOR._.009"/>
    <x v="62"/>
    <n v="0"/>
    <n v="20"/>
    <s v="SOR._.009"/>
    <n v="0"/>
    <n v="0"/>
    <m/>
    <n v="0"/>
    <n v="0.01"/>
    <n v="0"/>
  </r>
  <r>
    <x v="1"/>
    <x v="2"/>
    <s v="SOR._.009"/>
    <x v="62"/>
    <n v="0"/>
    <n v="20"/>
    <s v="SOR._.009"/>
    <n v="0"/>
    <n v="0"/>
    <m/>
    <n v="0"/>
    <n v="0.01"/>
    <n v="0"/>
  </r>
  <r>
    <x v="2"/>
    <x v="2"/>
    <s v="SOR._.009"/>
    <x v="62"/>
    <n v="0"/>
    <n v="20"/>
    <s v="SOR._.009"/>
    <n v="0"/>
    <n v="0"/>
    <m/>
    <n v="0"/>
    <n v="0.01"/>
    <n v="0"/>
  </r>
  <r>
    <x v="3"/>
    <x v="2"/>
    <s v="SOR._.009"/>
    <x v="62"/>
    <n v="0"/>
    <n v="20"/>
    <s v="SOR._.009"/>
    <n v="0"/>
    <n v="0"/>
    <m/>
    <n v="0"/>
    <n v="0.01"/>
    <n v="0"/>
  </r>
  <r>
    <x v="4"/>
    <x v="2"/>
    <s v="SOR._.009"/>
    <x v="62"/>
    <n v="0"/>
    <n v="20"/>
    <s v="SOR._.009"/>
    <n v="0"/>
    <n v="0"/>
    <m/>
    <n v="0"/>
    <n v="0.01"/>
    <n v="0"/>
  </r>
  <r>
    <x v="5"/>
    <x v="2"/>
    <s v="SOR._.009"/>
    <x v="62"/>
    <n v="0"/>
    <n v="20"/>
    <s v="SOR._.009"/>
    <n v="0"/>
    <n v="0"/>
    <m/>
    <n v="0"/>
    <n v="0.01"/>
    <n v="0"/>
  </r>
  <r>
    <x v="6"/>
    <x v="2"/>
    <s v="SOR._.009"/>
    <x v="62"/>
    <n v="0"/>
    <n v="20"/>
    <s v="SOR._.009"/>
    <n v="0"/>
    <n v="0"/>
    <m/>
    <n v="0"/>
    <n v="0.01"/>
    <n v="0"/>
  </r>
  <r>
    <x v="7"/>
    <x v="2"/>
    <s v="SOR._.009"/>
    <x v="62"/>
    <n v="0"/>
    <n v="20"/>
    <s v="SOR._.009"/>
    <n v="0"/>
    <n v="0"/>
    <m/>
    <n v="0"/>
    <n v="0.01"/>
    <n v="0"/>
  </r>
  <r>
    <x v="8"/>
    <x v="2"/>
    <s v="SOR._.009"/>
    <x v="62"/>
    <n v="0"/>
    <n v="20"/>
    <s v="SOR._.009"/>
    <n v="0"/>
    <n v="0"/>
    <m/>
    <n v="0"/>
    <n v="0.01"/>
    <n v="0"/>
  </r>
  <r>
    <x v="9"/>
    <x v="2"/>
    <s v="SOR._.009"/>
    <x v="62"/>
    <n v="0"/>
    <n v="20"/>
    <s v="SOR._.009"/>
    <n v="0"/>
    <n v="0"/>
    <m/>
    <n v="0"/>
    <n v="0.01"/>
    <n v="0"/>
  </r>
  <r>
    <x v="10"/>
    <x v="2"/>
    <s v="SOR._.009"/>
    <x v="62"/>
    <n v="0"/>
    <n v="20"/>
    <s v="SOR._.009"/>
    <n v="0"/>
    <n v="0"/>
    <m/>
    <n v="0"/>
    <n v="0.01"/>
    <n v="0"/>
  </r>
  <r>
    <x v="11"/>
    <x v="2"/>
    <s v="SOR._.009"/>
    <x v="62"/>
    <n v="0"/>
    <n v="20"/>
    <s v="SOR._.009"/>
    <n v="0"/>
    <n v="0"/>
    <m/>
    <n v="0"/>
    <n v="0.01"/>
    <n v="0"/>
  </r>
  <r>
    <x v="12"/>
    <x v="2"/>
    <s v="SOR._.009"/>
    <x v="62"/>
    <n v="0"/>
    <n v="20"/>
    <s v="SOR._.009"/>
    <n v="0"/>
    <n v="0"/>
    <m/>
    <n v="0"/>
    <n v="0.01"/>
    <n v="0"/>
  </r>
  <r>
    <x v="13"/>
    <x v="2"/>
    <s v="SOR._.009"/>
    <x v="62"/>
    <n v="0"/>
    <n v="20"/>
    <s v="SOR._.009"/>
    <n v="0"/>
    <n v="0"/>
    <m/>
    <n v="0"/>
    <n v="0.01"/>
    <n v="0"/>
  </r>
  <r>
    <x v="14"/>
    <x v="2"/>
    <s v="SOR._.009"/>
    <x v="62"/>
    <n v="0"/>
    <n v="20"/>
    <s v="SOR._.009"/>
    <n v="0"/>
    <n v="0"/>
    <m/>
    <n v="0"/>
    <n v="0.01"/>
    <n v="0"/>
  </r>
  <r>
    <x v="15"/>
    <x v="2"/>
    <s v="SOR._.009"/>
    <x v="62"/>
    <n v="0"/>
    <n v="20"/>
    <s v="SOR._.009"/>
    <n v="0"/>
    <n v="0"/>
    <m/>
    <n v="0"/>
    <n v="0.01"/>
    <n v="0"/>
  </r>
  <r>
    <x v="16"/>
    <x v="2"/>
    <s v="SOR._.009"/>
    <x v="62"/>
    <n v="0"/>
    <n v="20"/>
    <s v="SOR._.009"/>
    <n v="0"/>
    <n v="0"/>
    <m/>
    <n v="0"/>
    <n v="0.01"/>
    <n v="0"/>
  </r>
  <r>
    <x v="17"/>
    <x v="2"/>
    <s v="SOR._.009"/>
    <x v="62"/>
    <n v="0"/>
    <n v="20"/>
    <s v="SOR._.009"/>
    <n v="0"/>
    <n v="0"/>
    <m/>
    <n v="0"/>
    <n v="0.01"/>
    <n v="0"/>
  </r>
  <r>
    <x v="18"/>
    <x v="2"/>
    <s v="SOR._.009"/>
    <x v="62"/>
    <n v="0"/>
    <n v="20"/>
    <s v="SOR._.009"/>
    <n v="0"/>
    <n v="0"/>
    <m/>
    <n v="0"/>
    <n v="0.01"/>
    <n v="0"/>
  </r>
  <r>
    <x v="19"/>
    <x v="2"/>
    <s v="SOR._.009"/>
    <x v="62"/>
    <n v="0"/>
    <n v="20"/>
    <s v="SOR._.009"/>
    <n v="0"/>
    <n v="0"/>
    <m/>
    <n v="0"/>
    <n v="0.01"/>
    <n v="0"/>
  </r>
  <r>
    <x v="0"/>
    <x v="2"/>
    <s v="SOR._.010"/>
    <x v="63"/>
    <n v="42.802516533959675"/>
    <n v="20"/>
    <s v="SOR._.010"/>
    <n v="0.31377526797254141"/>
    <n v="1408.4828684010429"/>
    <m/>
    <n v="31.377526797254141"/>
    <n v="0.01"/>
    <n v="31.377526797254141"/>
  </r>
  <r>
    <x v="1"/>
    <x v="2"/>
    <s v="SOR._.010"/>
    <x v="63"/>
    <n v="42.802516533959675"/>
    <n v="20"/>
    <s v="SOR._.010"/>
    <n v="0.37889649400605918"/>
    <n v="1672.6635294877767"/>
    <m/>
    <n v="37.889649400605919"/>
    <n v="0.01"/>
    <n v="37.889649400605919"/>
  </r>
  <r>
    <x v="2"/>
    <x v="2"/>
    <s v="SOR._.010"/>
    <x v="63"/>
    <n v="42.802516533959675"/>
    <n v="20"/>
    <s v="SOR._.010"/>
    <n v="0.30833845243489427"/>
    <n v="1385.7672654929677"/>
    <m/>
    <n v="30.833845243489428"/>
    <n v="0.01"/>
    <n v="30.833845243489428"/>
  </r>
  <r>
    <x v="3"/>
    <x v="2"/>
    <s v="SOR._.010"/>
    <x v="63"/>
    <n v="42.802516533959675"/>
    <n v="20"/>
    <s v="SOR._.010"/>
    <n v="0.32600536289212517"/>
    <n v="1458.4898436381427"/>
    <m/>
    <n v="32.600536289212513"/>
    <n v="0.01"/>
    <n v="32.600536289212513"/>
  </r>
  <r>
    <x v="4"/>
    <x v="2"/>
    <s v="SOR._.010"/>
    <x v="63"/>
    <n v="42.802516533959675"/>
    <n v="20"/>
    <s v="SOR._.010"/>
    <n v="0.33482095894556591"/>
    <n v="1496.1182357047346"/>
    <m/>
    <n v="33.482095894556586"/>
    <n v="0.01"/>
    <n v="33.482095894556586"/>
  </r>
  <r>
    <x v="5"/>
    <x v="2"/>
    <s v="SOR._.010"/>
    <x v="63"/>
    <n v="42.802516533959675"/>
    <n v="20"/>
    <s v="SOR._.010"/>
    <n v="0.36712985354537669"/>
    <n v="1617.1616175514421"/>
    <m/>
    <n v="36.712985354537672"/>
    <n v="0.01"/>
    <n v="36.712985354537672"/>
  </r>
  <r>
    <x v="6"/>
    <x v="2"/>
    <s v="SOR._.010"/>
    <x v="63"/>
    <n v="42.802516533959675"/>
    <n v="20"/>
    <s v="SOR._.010"/>
    <n v="0.40004618564881106"/>
    <n v="1756.167428892491"/>
    <m/>
    <n v="40.004618564881106"/>
    <n v="0.01"/>
    <n v="40.004618564881106"/>
  </r>
  <r>
    <x v="7"/>
    <x v="2"/>
    <s v="SOR._.010"/>
    <x v="63"/>
    <n v="42.802516533959675"/>
    <n v="20"/>
    <s v="SOR._.010"/>
    <n v="0.42632045740128183"/>
    <n v="1871.3030245291102"/>
    <m/>
    <n v="42.632045740128184"/>
    <n v="0.01"/>
    <n v="42.632045740128184"/>
  </r>
  <r>
    <x v="8"/>
    <x v="2"/>
    <s v="SOR._.010"/>
    <x v="63"/>
    <n v="42.802516533959675"/>
    <n v="20"/>
    <s v="SOR._.010"/>
    <n v="0.44960165492246451"/>
    <n v="1959.1132435559914"/>
    <m/>
    <n v="44.960165492246453"/>
    <n v="0.01"/>
    <n v="44.960165492246453"/>
  </r>
  <r>
    <x v="9"/>
    <x v="2"/>
    <s v="SOR._.010"/>
    <x v="63"/>
    <n v="42.802516533959675"/>
    <n v="20"/>
    <s v="SOR._.010"/>
    <n v="0.46532629716500518"/>
    <n v="2020.368266622798"/>
    <m/>
    <n v="46.532629716500516"/>
    <n v="0.01"/>
    <n v="46.532629716500516"/>
  </r>
  <r>
    <x v="10"/>
    <x v="2"/>
    <s v="SOR._.010"/>
    <x v="63"/>
    <n v="42.802516533959675"/>
    <n v="20"/>
    <s v="SOR._.010"/>
    <n v="4.961260961351132E-2"/>
    <n v="273.03183081981564"/>
    <m/>
    <n v="4.9612609613511323"/>
    <n v="0.01"/>
    <n v="4.9612609613511323"/>
  </r>
  <r>
    <x v="11"/>
    <x v="2"/>
    <s v="SOR._.010"/>
    <x v="63"/>
    <n v="42.802516533959675"/>
    <n v="20"/>
    <s v="SOR._.010"/>
    <n v="4.6118749582389186E-2"/>
    <n v="254.5438687311761"/>
    <m/>
    <n v="4.6118749582389187"/>
    <n v="0.01"/>
    <n v="4.6118749582389187"/>
  </r>
  <r>
    <x v="12"/>
    <x v="2"/>
    <s v="SOR._.010"/>
    <x v="63"/>
    <n v="42.802516533959675"/>
    <n v="20"/>
    <s v="SOR._.010"/>
    <n v="4.2120798796570109E-2"/>
    <n v="231.6748616244775"/>
    <m/>
    <n v="4.2120798796570105"/>
    <n v="0.01"/>
    <n v="4.2120798796570105"/>
  </r>
  <r>
    <x v="13"/>
    <x v="2"/>
    <s v="SOR._.010"/>
    <x v="63"/>
    <n v="42.802516533959675"/>
    <n v="20"/>
    <s v="SOR._.010"/>
    <n v="3.7464222048463648E-2"/>
    <n v="206.09886896299977"/>
    <m/>
    <n v="3.7464222048463647"/>
    <n v="0.01"/>
    <n v="3.7464222048463647"/>
  </r>
  <r>
    <x v="14"/>
    <x v="2"/>
    <s v="SOR._.010"/>
    <x v="63"/>
    <n v="42.802516533959675"/>
    <n v="20"/>
    <s v="SOR._.010"/>
    <n v="3.2634604500957877E-2"/>
    <n v="179.50293277710887"/>
    <m/>
    <n v="3.2634604500957876"/>
    <n v="0.01"/>
    <n v="3.2634604500957876"/>
  </r>
  <r>
    <x v="15"/>
    <x v="2"/>
    <s v="SOR._.010"/>
    <x v="63"/>
    <n v="42.802516533959675"/>
    <n v="20"/>
    <s v="SOR._.010"/>
    <n v="2.9788128337269352E-2"/>
    <n v="164.4032406582221"/>
    <m/>
    <n v="2.9788128337269351"/>
    <n v="0.01"/>
    <n v="2.9788128337269351"/>
  </r>
  <r>
    <x v="16"/>
    <x v="2"/>
    <s v="SOR._.010"/>
    <x v="63"/>
    <n v="42.802516533959675"/>
    <n v="20"/>
    <s v="SOR._.010"/>
    <n v="2.9649727610933568E-2"/>
    <n v="163.13337833226083"/>
    <m/>
    <n v="2.9649727610933567"/>
    <n v="0.01"/>
    <n v="2.9649727610933567"/>
  </r>
  <r>
    <x v="17"/>
    <x v="2"/>
    <s v="SOR._.010"/>
    <x v="63"/>
    <n v="42.802516533959675"/>
    <n v="20"/>
    <s v="SOR._.010"/>
    <n v="2.9425597346841088E-2"/>
    <n v="161.87434093582118"/>
    <m/>
    <n v="2.9425597346841088"/>
    <n v="0.01"/>
    <n v="2.9425597346841088"/>
  </r>
  <r>
    <x v="18"/>
    <x v="2"/>
    <s v="SOR._.010"/>
    <x v="63"/>
    <n v="42.802516533959675"/>
    <n v="20"/>
    <s v="SOR._.010"/>
    <n v="2.9203413555379202E-2"/>
    <n v="160.62603245206728"/>
    <m/>
    <n v="2.9203413555379201"/>
    <n v="0.01"/>
    <n v="2.9203413555379201"/>
  </r>
  <r>
    <x v="19"/>
    <x v="2"/>
    <s v="SOR._.010"/>
    <x v="63"/>
    <n v="42.802516533959675"/>
    <n v="20"/>
    <s v="SOR._.010"/>
    <n v="2.8887697915989857E-2"/>
    <n v="159.38835772908425"/>
    <m/>
    <n v="2.8887697915989858"/>
    <n v="0.01"/>
    <n v="2.8887697915989858"/>
  </r>
  <r>
    <x v="0"/>
    <x v="2"/>
    <s v="SOR._.011"/>
    <x v="64"/>
    <n v="78.627311275184979"/>
    <n v="20"/>
    <s v="SOR._.011"/>
    <n v="2.1555116763743634"/>
    <n v="3566.9614622829863"/>
    <m/>
    <n v="215.55116763743632"/>
    <n v="0.01"/>
    <n v="215.55116763743632"/>
  </r>
  <r>
    <x v="1"/>
    <x v="2"/>
    <s v="SOR._.011"/>
    <x v="64"/>
    <n v="78.627311275184979"/>
    <n v="20"/>
    <s v="SOR._.011"/>
    <n v="2.2297826168095169"/>
    <n v="3707.0299194217077"/>
    <m/>
    <n v="222.9782616809517"/>
    <n v="0.01"/>
    <n v="222.9782616809517"/>
  </r>
  <r>
    <x v="2"/>
    <x v="2"/>
    <s v="SOR._.011"/>
    <x v="64"/>
    <n v="78.627311275184979"/>
    <n v="20"/>
    <s v="SOR._.011"/>
    <n v="2.0414717555752224"/>
    <n v="3432.3940323903616"/>
    <m/>
    <n v="204.14717555752225"/>
    <n v="0.01"/>
    <n v="204.14717555752225"/>
  </r>
  <r>
    <x v="3"/>
    <x v="2"/>
    <s v="SOR._.011"/>
    <x v="64"/>
    <n v="78.627311275184979"/>
    <n v="20"/>
    <s v="SOR._.011"/>
    <n v="2.086008160806688"/>
    <n v="3471.2542031757407"/>
    <m/>
    <n v="208.60081608066881"/>
    <n v="0.01"/>
    <n v="208.60081608066881"/>
  </r>
  <r>
    <x v="4"/>
    <x v="2"/>
    <s v="SOR._.011"/>
    <x v="64"/>
    <n v="78.627311275184979"/>
    <n v="20"/>
    <s v="SOR._.011"/>
    <n v="2.0666629155807454"/>
    <n v="3490.2260003366869"/>
    <m/>
    <n v="206.66629155807453"/>
    <n v="0.01"/>
    <n v="206.66629155807453"/>
  </r>
  <r>
    <x v="5"/>
    <x v="2"/>
    <s v="SOR._.011"/>
    <x v="64"/>
    <n v="78.627311275184979"/>
    <n v="20"/>
    <s v="SOR._.011"/>
    <n v="2.9123218710488579"/>
    <n v="4777.6486694175665"/>
    <m/>
    <n v="291.23218710488578"/>
    <n v="0.01"/>
    <n v="291.23218710488578"/>
  </r>
  <r>
    <x v="6"/>
    <x v="2"/>
    <s v="SOR._.011"/>
    <x v="64"/>
    <n v="78.627311275184979"/>
    <n v="20"/>
    <s v="SOR._.011"/>
    <n v="3.3947838667090346"/>
    <n v="5562.2524311299067"/>
    <m/>
    <n v="339.47838667090343"/>
    <n v="0.01"/>
    <n v="339.47838667090343"/>
  </r>
  <r>
    <x v="7"/>
    <x v="2"/>
    <s v="SOR._.011"/>
    <x v="64"/>
    <n v="78.627311275184979"/>
    <n v="20"/>
    <s v="SOR._.011"/>
    <n v="3.8611008907195092"/>
    <n v="6363.8681377622388"/>
    <m/>
    <n v="386.11008907195094"/>
    <n v="0.01"/>
    <n v="386.11008907195094"/>
  </r>
  <r>
    <x v="8"/>
    <x v="2"/>
    <s v="SOR._.011"/>
    <x v="64"/>
    <n v="78.627311275184979"/>
    <n v="20"/>
    <s v="SOR._.011"/>
    <n v="4.2835615249986327"/>
    <n v="7127.2712167102845"/>
    <m/>
    <n v="428.35615249986324"/>
    <n v="0.01"/>
    <n v="428.35615249986324"/>
  </r>
  <r>
    <x v="9"/>
    <x v="2"/>
    <s v="SOR._.011"/>
    <x v="64"/>
    <n v="78.627311275184979"/>
    <n v="20"/>
    <s v="SOR._.011"/>
    <n v="4.62446236138722"/>
    <n v="7781.951026570805"/>
    <m/>
    <n v="462.44623613872199"/>
    <n v="0.01"/>
    <n v="462.44623613872199"/>
  </r>
  <r>
    <x v="10"/>
    <x v="2"/>
    <s v="SOR._.011"/>
    <x v="64"/>
    <n v="78.627311275184979"/>
    <n v="20"/>
    <s v="SOR._.011"/>
    <n v="4.8531044806146477"/>
    <n v="8252.1942438211154"/>
    <m/>
    <n v="485.31044806146474"/>
    <n v="0.01"/>
    <n v="485.31044806146474"/>
  </r>
  <r>
    <x v="11"/>
    <x v="2"/>
    <s v="SOR._.011"/>
    <x v="64"/>
    <n v="78.627311275184979"/>
    <n v="20"/>
    <s v="SOR._.011"/>
    <n v="4.9810014069587849"/>
    <n v="8474.4111670055554"/>
    <m/>
    <n v="498.10014069587851"/>
    <n v="0.01"/>
    <n v="498.10014069587851"/>
  </r>
  <r>
    <x v="12"/>
    <x v="2"/>
    <s v="SOR._.011"/>
    <x v="64"/>
    <n v="78.627311275184979"/>
    <n v="20"/>
    <s v="SOR._.011"/>
    <n v="4.8489310079752235"/>
    <n v="8417.1339961237554"/>
    <m/>
    <n v="484.89310079752232"/>
    <n v="0.01"/>
    <n v="484.89310079752232"/>
  </r>
  <r>
    <x v="13"/>
    <x v="2"/>
    <s v="SOR._.011"/>
    <x v="64"/>
    <n v="78.627311275184979"/>
    <n v="20"/>
    <s v="SOR._.011"/>
    <n v="4.5581073200713398"/>
    <n v="8094.6379470574839"/>
    <m/>
    <n v="455.81073200713399"/>
    <n v="0.01"/>
    <n v="455.81073200713399"/>
  </r>
  <r>
    <x v="14"/>
    <x v="2"/>
    <s v="SOR._.011"/>
    <x v="64"/>
    <n v="78.627311275184979"/>
    <n v="20"/>
    <s v="SOR._.011"/>
    <n v="4.4831574545245072"/>
    <n v="7565.4301199999663"/>
    <m/>
    <n v="448.3157454524507"/>
    <n v="0.01"/>
    <n v="448.3157454524507"/>
  </r>
  <r>
    <x v="15"/>
    <x v="2"/>
    <s v="SOR._.011"/>
    <x v="64"/>
    <n v="78.627311275184979"/>
    <n v="20"/>
    <s v="SOR._.011"/>
    <n v="4.1689352968729869"/>
    <n v="6814.7481151421543"/>
    <m/>
    <n v="416.89352968729867"/>
    <n v="0.01"/>
    <n v="416.89352968729867"/>
  </r>
  <r>
    <x v="16"/>
    <x v="2"/>
    <s v="SOR._.011"/>
    <x v="64"/>
    <n v="78.627311275184979"/>
    <n v="20"/>
    <s v="SOR._.011"/>
    <n v="3.904644303615989"/>
    <n v="6142.6651712269359"/>
    <m/>
    <n v="390.46443036159889"/>
    <n v="0.01"/>
    <n v="390.46443036159889"/>
  </r>
  <r>
    <x v="17"/>
    <x v="2"/>
    <s v="SOR._.011"/>
    <x v="64"/>
    <n v="78.627311275184979"/>
    <n v="20"/>
    <s v="SOR._.011"/>
    <n v="3.959525365301503"/>
    <n v="6177.0677448006327"/>
    <m/>
    <n v="395.95253653015027"/>
    <n v="0.01"/>
    <n v="395.95253653015027"/>
  </r>
  <r>
    <x v="18"/>
    <x v="2"/>
    <s v="SOR._.011"/>
    <x v="64"/>
    <n v="78.627311275184979"/>
    <n v="20"/>
    <s v="SOR._.011"/>
    <n v="3.9549493917811125"/>
    <n v="6156.5795412340922"/>
    <m/>
    <n v="395.49493917811122"/>
    <n v="0.01"/>
    <n v="395.49493917811122"/>
  </r>
  <r>
    <x v="19"/>
    <x v="2"/>
    <s v="SOR._.011"/>
    <x v="64"/>
    <n v="78.627311275184979"/>
    <n v="20"/>
    <s v="SOR._.011"/>
    <n v="3.9133596363869119"/>
    <n v="6101.002288132393"/>
    <m/>
    <n v="391.33596363869117"/>
    <n v="0.01"/>
    <n v="391.33596363869117"/>
  </r>
  <r>
    <x v="0"/>
    <x v="2"/>
    <s v="SOR._.012"/>
    <x v="65"/>
    <n v="69.149854752684078"/>
    <n v="20"/>
    <s v="SOR._.012"/>
    <n v="1.0078439349078927"/>
    <n v="2806.946838053314"/>
    <m/>
    <n v="100.78439349078927"/>
    <n v="0.01"/>
    <n v="100.78439349078927"/>
  </r>
  <r>
    <x v="1"/>
    <x v="2"/>
    <s v="SOR._.012"/>
    <x v="65"/>
    <n v="69.149854752684078"/>
    <n v="20"/>
    <s v="SOR._.012"/>
    <n v="1.0915347636470272"/>
    <n v="3040.9719067417009"/>
    <m/>
    <n v="109.15347636470271"/>
    <n v="0.01"/>
    <n v="109.15347636470271"/>
  </r>
  <r>
    <x v="2"/>
    <x v="2"/>
    <s v="SOR._.012"/>
    <x v="65"/>
    <n v="69.149854752684078"/>
    <n v="20"/>
    <s v="SOR._.012"/>
    <n v="1.0473759499502311"/>
    <n v="2882.6414068516951"/>
    <m/>
    <n v="104.7375949950231"/>
    <n v="0.01"/>
    <n v="104.7375949950231"/>
  </r>
  <r>
    <x v="3"/>
    <x v="2"/>
    <s v="SOR._.012"/>
    <x v="65"/>
    <n v="69.149854752684078"/>
    <n v="20"/>
    <s v="SOR._.012"/>
    <n v="1.0570725692078373"/>
    <n v="2932.0150345009856"/>
    <m/>
    <n v="105.70725692078373"/>
    <n v="0.01"/>
    <n v="105.70725692078373"/>
  </r>
  <r>
    <x v="4"/>
    <x v="2"/>
    <s v="SOR._.012"/>
    <x v="65"/>
    <n v="69.149854752684078"/>
    <n v="20"/>
    <s v="SOR._.012"/>
    <n v="1.0562317700368353"/>
    <n v="2878.3643973037188"/>
    <m/>
    <n v="105.62317700368354"/>
    <n v="0.01"/>
    <n v="105.62317700368354"/>
  </r>
  <r>
    <x v="5"/>
    <x v="2"/>
    <s v="SOR._.012"/>
    <x v="65"/>
    <n v="69.149854752684078"/>
    <n v="20"/>
    <s v="SOR._.012"/>
    <n v="1.2839889515033314"/>
    <n v="3519.9649918587156"/>
    <m/>
    <n v="128.39889515033315"/>
    <n v="0.01"/>
    <n v="128.39889515033315"/>
  </r>
  <r>
    <x v="6"/>
    <x v="2"/>
    <s v="SOR._.012"/>
    <x v="65"/>
    <n v="69.149854752684078"/>
    <n v="20"/>
    <s v="SOR._.012"/>
    <n v="1.3663381769401315"/>
    <n v="3757.0475248466687"/>
    <m/>
    <n v="136.63381769401315"/>
    <n v="0.01"/>
    <n v="136.63381769401315"/>
  </r>
  <r>
    <x v="7"/>
    <x v="2"/>
    <s v="SOR._.012"/>
    <x v="65"/>
    <n v="69.149854752684078"/>
    <n v="20"/>
    <s v="SOR._.012"/>
    <n v="1.4290688703613126"/>
    <n v="3962.0076397864027"/>
    <m/>
    <n v="142.90688703613125"/>
    <n v="0.01"/>
    <n v="142.90688703613125"/>
  </r>
  <r>
    <x v="8"/>
    <x v="2"/>
    <s v="SOR._.012"/>
    <x v="65"/>
    <n v="69.149854752684078"/>
    <n v="20"/>
    <s v="SOR._.012"/>
    <n v="1.476396788812639"/>
    <n v="4087.4850241531894"/>
    <m/>
    <n v="147.6396788812639"/>
    <n v="0.01"/>
    <n v="147.6396788812639"/>
  </r>
  <r>
    <x v="9"/>
    <x v="2"/>
    <s v="SOR._.012"/>
    <x v="65"/>
    <n v="69.149854752684078"/>
    <n v="20"/>
    <s v="SOR._.012"/>
    <n v="1.4867681614886936"/>
    <n v="4158.1907098003967"/>
    <m/>
    <n v="148.67681614886936"/>
    <n v="0.01"/>
    <n v="148.67681614886936"/>
  </r>
  <r>
    <x v="10"/>
    <x v="2"/>
    <s v="SOR._.012"/>
    <x v="65"/>
    <n v="69.149854752684078"/>
    <n v="20"/>
    <s v="SOR._.012"/>
    <n v="1.475096862907419"/>
    <n v="4129.9321433391206"/>
    <m/>
    <n v="147.50968629074191"/>
    <n v="0.01"/>
    <n v="147.50968629074191"/>
  </r>
  <r>
    <x v="11"/>
    <x v="2"/>
    <s v="SOR._.012"/>
    <x v="65"/>
    <n v="69.149854752684078"/>
    <n v="20"/>
    <s v="SOR._.012"/>
    <n v="1.504774848831848"/>
    <n v="4007.5470614769365"/>
    <m/>
    <n v="150.47748488318479"/>
    <n v="0.01"/>
    <n v="150.47748488318479"/>
  </r>
  <r>
    <x v="12"/>
    <x v="2"/>
    <s v="SOR._.012"/>
    <x v="65"/>
    <n v="69.149854752684078"/>
    <n v="20"/>
    <s v="SOR._.012"/>
    <n v="1.4698011554938626"/>
    <n v="3756.3446922311359"/>
    <m/>
    <n v="146.98011554938626"/>
    <n v="0.01"/>
    <n v="146.98011554938626"/>
  </r>
  <r>
    <x v="13"/>
    <x v="2"/>
    <s v="SOR._.012"/>
    <x v="65"/>
    <n v="69.149854752684078"/>
    <n v="20"/>
    <s v="SOR._.012"/>
    <n v="1.3757719944190694"/>
    <n v="3439.2792866384184"/>
    <m/>
    <n v="137.57719944190694"/>
    <n v="0.01"/>
    <n v="137.57719944190694"/>
  </r>
  <r>
    <x v="14"/>
    <x v="2"/>
    <s v="SOR._.012"/>
    <x v="65"/>
    <n v="69.149854752684078"/>
    <n v="20"/>
    <s v="SOR._.012"/>
    <n v="1.2418076783240739"/>
    <n v="3056.6627552388754"/>
    <m/>
    <n v="124.18076783240738"/>
    <n v="0.01"/>
    <n v="124.18076783240738"/>
  </r>
  <r>
    <x v="15"/>
    <x v="2"/>
    <s v="SOR._.012"/>
    <x v="65"/>
    <n v="69.149854752684078"/>
    <n v="20"/>
    <s v="SOR._.012"/>
    <n v="1.0844309405893162"/>
    <n v="2825.1109884175939"/>
    <m/>
    <n v="108.44309405893162"/>
    <n v="0.01"/>
    <n v="108.44309405893162"/>
  </r>
  <r>
    <x v="16"/>
    <x v="2"/>
    <s v="SOR._.012"/>
    <x v="65"/>
    <n v="69.149854752684078"/>
    <n v="20"/>
    <s v="SOR._.012"/>
    <n v="0.91970905343744869"/>
    <n v="2567.0691225850433"/>
    <m/>
    <n v="91.97090534374486"/>
    <n v="0.01"/>
    <n v="91.97090534374486"/>
  </r>
  <r>
    <x v="17"/>
    <x v="2"/>
    <s v="SOR._.012"/>
    <x v="65"/>
    <n v="69.149854752684078"/>
    <n v="20"/>
    <s v="SOR._.012"/>
    <n v="0.92198219115169089"/>
    <n v="2574.1139231695543"/>
    <m/>
    <n v="92.198219115169081"/>
    <n v="0.01"/>
    <n v="92.198219115169081"/>
  </r>
  <r>
    <x v="18"/>
    <x v="2"/>
    <s v="SOR._.012"/>
    <x v="65"/>
    <n v="69.149854752684078"/>
    <n v="20"/>
    <s v="SOR._.012"/>
    <n v="0.91758539280308427"/>
    <n v="1850.2706821846457"/>
    <m/>
    <n v="91.758539280308426"/>
    <n v="0.01"/>
    <n v="91.758539280308426"/>
  </r>
  <r>
    <x v="19"/>
    <x v="2"/>
    <s v="SOR._.012"/>
    <x v="65"/>
    <n v="69.149854752684078"/>
    <n v="20"/>
    <s v="SOR._.012"/>
    <n v="0.90072231235576261"/>
    <n v="1841.9275329742886"/>
    <m/>
    <n v="90.072231235576254"/>
    <n v="0.01"/>
    <n v="90.072231235576254"/>
  </r>
  <r>
    <x v="0"/>
    <x v="2"/>
    <s v="SOR._.013"/>
    <x v="66"/>
    <n v="71.760544794799699"/>
    <n v="20"/>
    <s v="SOR._.013"/>
    <n v="0.89779403835314919"/>
    <n v="1443.5007007101747"/>
    <m/>
    <n v="89.779403835314923"/>
    <n v="0.01"/>
    <n v="89.779403835314923"/>
  </r>
  <r>
    <x v="1"/>
    <x v="2"/>
    <s v="SOR._.013"/>
    <x v="66"/>
    <n v="71.760544794799699"/>
    <n v="20"/>
    <s v="SOR._.013"/>
    <n v="0.93383197923548489"/>
    <n v="1498.6406208812584"/>
    <m/>
    <n v="93.383197923548494"/>
    <n v="0.01"/>
    <n v="93.383197923548494"/>
  </r>
  <r>
    <x v="2"/>
    <x v="2"/>
    <s v="SOR._.013"/>
    <x v="66"/>
    <n v="71.760544794799699"/>
    <n v="20"/>
    <s v="SOR._.013"/>
    <n v="0.86221840186605292"/>
    <n v="1384.8251873515858"/>
    <m/>
    <n v="86.221840186605291"/>
    <n v="0.01"/>
    <n v="86.221840186605291"/>
  </r>
  <r>
    <x v="3"/>
    <x v="2"/>
    <s v="SOR._.013"/>
    <x v="66"/>
    <n v="71.760544794799699"/>
    <n v="20"/>
    <s v="SOR._.013"/>
    <n v="0.86864332904082386"/>
    <n v="1385.0257673269625"/>
    <m/>
    <n v="86.864332904082389"/>
    <n v="0.01"/>
    <n v="86.864332904082389"/>
  </r>
  <r>
    <x v="4"/>
    <x v="2"/>
    <s v="SOR._.013"/>
    <x v="66"/>
    <n v="71.760544794799699"/>
    <n v="20"/>
    <s v="SOR._.013"/>
    <n v="0.78657157261486166"/>
    <n v="1269.341120593039"/>
    <m/>
    <n v="78.657157261486162"/>
    <n v="0.01"/>
    <n v="78.657157261486162"/>
  </r>
  <r>
    <x v="5"/>
    <x v="2"/>
    <s v="SOR._.013"/>
    <x v="66"/>
    <n v="71.760544794799699"/>
    <n v="20"/>
    <s v="SOR._.013"/>
    <n v="0.76480290214483904"/>
    <n v="1221.0804573625251"/>
    <m/>
    <n v="76.480290214483901"/>
    <n v="0.01"/>
    <n v="76.480290214483901"/>
  </r>
  <r>
    <x v="6"/>
    <x v="2"/>
    <s v="SOR._.013"/>
    <x v="66"/>
    <n v="71.760544794799699"/>
    <n v="20"/>
    <s v="SOR._.013"/>
    <n v="0.79830929909966242"/>
    <n v="1283.5460956586658"/>
    <m/>
    <n v="79.830929909966244"/>
    <n v="0.01"/>
    <n v="79.830929909966244"/>
  </r>
  <r>
    <x v="7"/>
    <x v="2"/>
    <s v="SOR._.013"/>
    <x v="66"/>
    <n v="71.760544794799699"/>
    <n v="20"/>
    <s v="SOR._.013"/>
    <n v="0.84295985365936466"/>
    <n v="1343.3015458928401"/>
    <m/>
    <n v="84.29598536593646"/>
    <n v="0.01"/>
    <n v="84.29598536593646"/>
  </r>
  <r>
    <x v="8"/>
    <x v="2"/>
    <s v="SOR._.013"/>
    <x v="66"/>
    <n v="71.760544794799699"/>
    <n v="20"/>
    <s v="SOR._.013"/>
    <n v="0.81485970316410816"/>
    <n v="1314.9141080245422"/>
    <m/>
    <n v="81.485970316410814"/>
    <n v="0.01"/>
    <n v="81.485970316410814"/>
  </r>
  <r>
    <x v="9"/>
    <x v="2"/>
    <s v="SOR._.013"/>
    <x v="66"/>
    <n v="71.760544794799699"/>
    <n v="20"/>
    <s v="SOR._.013"/>
    <n v="0.81223093023343207"/>
    <n v="1311.5387597807203"/>
    <m/>
    <n v="81.22309302334321"/>
    <n v="0.01"/>
    <n v="81.22309302334321"/>
  </r>
  <r>
    <x v="10"/>
    <x v="2"/>
    <s v="SOR._.013"/>
    <x v="66"/>
    <n v="71.760544794799699"/>
    <n v="20"/>
    <s v="SOR._.013"/>
    <n v="0.7800423383342342"/>
    <n v="1258.8044754269365"/>
    <m/>
    <n v="78.004233833423413"/>
    <n v="0.01"/>
    <n v="78.004233833423413"/>
  </r>
  <r>
    <x v="11"/>
    <x v="2"/>
    <s v="SOR._.013"/>
    <x v="66"/>
    <n v="71.760544794799699"/>
    <n v="20"/>
    <s v="SOR._.013"/>
    <n v="0.76036779155481249"/>
    <n v="1211.430588397875"/>
    <m/>
    <n v="76.036779155481241"/>
    <n v="0.01"/>
    <n v="76.036779155481241"/>
  </r>
  <r>
    <x v="12"/>
    <x v="2"/>
    <s v="SOR._.013"/>
    <x v="66"/>
    <n v="71.760544794799699"/>
    <n v="20"/>
    <s v="SOR._.013"/>
    <n v="0.67201887065907451"/>
    <n v="1078.4753574116708"/>
    <m/>
    <n v="67.201887065907442"/>
    <n v="0.01"/>
    <n v="67.201887065907442"/>
  </r>
  <r>
    <x v="13"/>
    <x v="2"/>
    <s v="SOR._.013"/>
    <x v="66"/>
    <n v="71.760544794799699"/>
    <n v="20"/>
    <s v="SOR._.013"/>
    <n v="0.61631207321956194"/>
    <n v="989.87040918655134"/>
    <m/>
    <n v="61.63120732195619"/>
    <n v="0.01"/>
    <n v="61.63120732195619"/>
  </r>
  <r>
    <x v="14"/>
    <x v="2"/>
    <s v="SOR._.013"/>
    <x v="66"/>
    <n v="71.760544794799699"/>
    <n v="20"/>
    <s v="SOR._.013"/>
    <n v="0.54351738862393739"/>
    <n v="877.05733819351826"/>
    <m/>
    <n v="54.351738862393738"/>
    <n v="0.01"/>
    <n v="54.351738862393738"/>
  </r>
  <r>
    <x v="15"/>
    <x v="2"/>
    <s v="SOR._.013"/>
    <x v="66"/>
    <n v="71.760544794799699"/>
    <n v="20"/>
    <s v="SOR._.013"/>
    <n v="0.52466622904631577"/>
    <n v="832.64115564036103"/>
    <m/>
    <n v="52.466622904631578"/>
    <n v="0.01"/>
    <n v="52.466622904631578"/>
  </r>
  <r>
    <x v="16"/>
    <x v="2"/>
    <s v="SOR._.013"/>
    <x v="66"/>
    <n v="71.760544794799699"/>
    <n v="20"/>
    <s v="SOR._.013"/>
    <n v="0.49571994293704286"/>
    <n v="791.46396143075083"/>
    <m/>
    <n v="49.571994293704286"/>
    <n v="0.01"/>
    <n v="49.571994293704286"/>
  </r>
  <r>
    <x v="17"/>
    <x v="2"/>
    <s v="SOR._.013"/>
    <x v="66"/>
    <n v="71.760544794799699"/>
    <n v="20"/>
    <s v="SOR._.013"/>
    <n v="0.50222926486750186"/>
    <n v="807.49956536047648"/>
    <m/>
    <n v="50.222926486750183"/>
    <n v="0.01"/>
    <n v="50.222926486750183"/>
  </r>
  <r>
    <x v="18"/>
    <x v="2"/>
    <s v="SOR._.013"/>
    <x v="66"/>
    <n v="71.760544794799699"/>
    <n v="20"/>
    <s v="SOR._.013"/>
    <n v="0.49997125429200545"/>
    <n v="802.36835706609156"/>
    <m/>
    <n v="49.997125429200544"/>
    <n v="0.01"/>
    <n v="49.997125429200544"/>
  </r>
  <r>
    <x v="19"/>
    <x v="2"/>
    <s v="SOR._.013"/>
    <x v="66"/>
    <n v="71.760544794799699"/>
    <n v="20"/>
    <s v="SOR._.013"/>
    <n v="0.51321954403289427"/>
    <n v="819.05071223632194"/>
    <m/>
    <n v="51.321954403289425"/>
    <n v="0.01"/>
    <n v="51.321954403289425"/>
  </r>
  <r>
    <x v="0"/>
    <x v="2"/>
    <s v="SOR._.014"/>
    <x v="67"/>
    <n v="55.405321656063862"/>
    <n v="20"/>
    <s v="SOR._.014"/>
    <n v="1.3777278233171761"/>
    <n v="6638.4199370816714"/>
    <m/>
    <n v="137.77278233171762"/>
    <n v="0.01"/>
    <n v="137.77278233171762"/>
  </r>
  <r>
    <x v="1"/>
    <x v="2"/>
    <s v="SOR._.014"/>
    <x v="67"/>
    <n v="55.405321656063862"/>
    <n v="20"/>
    <s v="SOR._.014"/>
    <n v="1.5736655374976314"/>
    <n v="7499.5810035184222"/>
    <m/>
    <n v="157.36655374976314"/>
    <n v="0.01"/>
    <n v="157.36655374976314"/>
  </r>
  <r>
    <x v="2"/>
    <x v="2"/>
    <s v="SOR._.014"/>
    <x v="67"/>
    <n v="55.405321656063862"/>
    <n v="20"/>
    <s v="SOR._.014"/>
    <n v="1.3104457744836349"/>
    <n v="6576.781306257516"/>
    <m/>
    <n v="131.04457744836347"/>
    <n v="0.01"/>
    <n v="131.04457744836347"/>
  </r>
  <r>
    <x v="3"/>
    <x v="2"/>
    <s v="SOR._.014"/>
    <x v="67"/>
    <n v="55.405321656063862"/>
    <n v="20"/>
    <s v="SOR._.014"/>
    <n v="1.3430325277582058"/>
    <n v="6717.8691188120965"/>
    <m/>
    <n v="134.30325277582057"/>
    <n v="0.01"/>
    <n v="134.30325277582057"/>
  </r>
  <r>
    <x v="4"/>
    <x v="2"/>
    <s v="SOR._.014"/>
    <x v="67"/>
    <n v="55.405321656063862"/>
    <n v="20"/>
    <s v="SOR._.014"/>
    <n v="1.2119447416842151"/>
    <n v="6471.8994977747379"/>
    <m/>
    <n v="121.19447416842151"/>
    <n v="0.01"/>
    <n v="121.19447416842151"/>
  </r>
  <r>
    <x v="5"/>
    <x v="2"/>
    <s v="SOR._.014"/>
    <x v="67"/>
    <n v="55.405321656063862"/>
    <n v="20"/>
    <s v="SOR._.014"/>
    <n v="1.3522361570371779"/>
    <n v="7195.7431916918649"/>
    <m/>
    <n v="135.2236157037178"/>
    <n v="0.01"/>
    <n v="135.2236157037178"/>
  </r>
  <r>
    <x v="6"/>
    <x v="2"/>
    <s v="SOR._.014"/>
    <x v="67"/>
    <n v="55.405321656063862"/>
    <n v="20"/>
    <s v="SOR._.014"/>
    <n v="1.4455691135520921"/>
    <n v="7600.3491435996411"/>
    <m/>
    <n v="144.55691135520919"/>
    <n v="0.01"/>
    <n v="144.55691135520919"/>
  </r>
  <r>
    <x v="7"/>
    <x v="2"/>
    <s v="SOR._.014"/>
    <x v="67"/>
    <n v="55.405321656063862"/>
    <n v="20"/>
    <s v="SOR._.014"/>
    <n v="1.5320401080047057"/>
    <n v="7920.2516978666572"/>
    <m/>
    <n v="153.20401080047057"/>
    <n v="0.01"/>
    <n v="153.20401080047057"/>
  </r>
  <r>
    <x v="8"/>
    <x v="2"/>
    <s v="SOR._.014"/>
    <x v="67"/>
    <n v="55.405321656063862"/>
    <n v="20"/>
    <s v="SOR._.014"/>
    <n v="1.5534300618301724"/>
    <n v="7997.6742683786169"/>
    <m/>
    <n v="155.34300618301722"/>
    <n v="0.01"/>
    <n v="155.34300618301722"/>
  </r>
  <r>
    <x v="9"/>
    <x v="2"/>
    <s v="SOR._.014"/>
    <x v="67"/>
    <n v="55.405321656063862"/>
    <n v="20"/>
    <s v="SOR._.014"/>
    <n v="1.5921920769214981"/>
    <n v="8044.5031962703888"/>
    <m/>
    <n v="159.21920769214981"/>
    <n v="0.01"/>
    <n v="159.21920769214981"/>
  </r>
  <r>
    <x v="10"/>
    <x v="2"/>
    <s v="SOR._.014"/>
    <x v="67"/>
    <n v="55.405321656063862"/>
    <n v="20"/>
    <s v="SOR._.014"/>
    <n v="1.8821433183657508"/>
    <n v="9094.4734397893935"/>
    <m/>
    <n v="188.21433183657507"/>
    <n v="0.01"/>
    <n v="188.21433183657507"/>
  </r>
  <r>
    <x v="11"/>
    <x v="2"/>
    <s v="SOR._.014"/>
    <x v="67"/>
    <n v="55.405321656063862"/>
    <n v="20"/>
    <s v="SOR._.014"/>
    <n v="1.814390307707797"/>
    <n v="8652.7981205557535"/>
    <m/>
    <n v="181.43903077077968"/>
    <n v="0.01"/>
    <n v="181.43903077077968"/>
  </r>
  <r>
    <x v="12"/>
    <x v="2"/>
    <s v="SOR._.014"/>
    <x v="67"/>
    <n v="55.405321656063862"/>
    <n v="20"/>
    <s v="SOR._.014"/>
    <n v="1.7080235628324774"/>
    <n v="8110.5727272230915"/>
    <m/>
    <n v="170.80235628324772"/>
    <n v="0.01"/>
    <n v="170.80235628324772"/>
  </r>
  <r>
    <x v="13"/>
    <x v="2"/>
    <s v="SOR._.014"/>
    <x v="67"/>
    <n v="55.405321656063862"/>
    <n v="20"/>
    <s v="SOR._.014"/>
    <n v="1.6919596333781635"/>
    <n v="7854.697309126379"/>
    <m/>
    <n v="169.19596333781635"/>
    <n v="0.01"/>
    <n v="169.19596333781635"/>
  </r>
  <r>
    <x v="14"/>
    <x v="2"/>
    <s v="SOR._.014"/>
    <x v="67"/>
    <n v="55.405321656063862"/>
    <n v="20"/>
    <s v="SOR._.014"/>
    <n v="0.44224643755049453"/>
    <n v="2552.4663082821444"/>
    <m/>
    <n v="44.224643755049449"/>
    <n v="0.01"/>
    <n v="44.224643755049449"/>
  </r>
  <r>
    <x v="15"/>
    <x v="2"/>
    <s v="SOR._.014"/>
    <x v="67"/>
    <n v="55.405321656063862"/>
    <n v="20"/>
    <s v="SOR._.014"/>
    <n v="0.43007014185498593"/>
    <n v="2395.6269599180714"/>
    <m/>
    <n v="43.007014185498591"/>
    <n v="0.01"/>
    <n v="43.007014185498591"/>
  </r>
  <r>
    <x v="16"/>
    <x v="2"/>
    <s v="SOR._.014"/>
    <x v="67"/>
    <n v="55.405321656063862"/>
    <n v="20"/>
    <s v="SOR._.014"/>
    <n v="0.3802466598632564"/>
    <n v="2280.7819655253547"/>
    <m/>
    <n v="38.024665986325637"/>
    <n v="0.01"/>
    <n v="38.024665986325637"/>
  </r>
  <r>
    <x v="17"/>
    <x v="2"/>
    <s v="SOR._.014"/>
    <x v="67"/>
    <n v="55.405321656063862"/>
    <n v="20"/>
    <s v="SOR._.014"/>
    <n v="0.40082576868821651"/>
    <n v="2312.9280904953034"/>
    <m/>
    <n v="40.082576868821647"/>
    <n v="0.01"/>
    <n v="40.082576868821647"/>
  </r>
  <r>
    <x v="18"/>
    <x v="2"/>
    <s v="SOR._.014"/>
    <x v="67"/>
    <n v="55.405321656063862"/>
    <n v="20"/>
    <s v="SOR._.014"/>
    <n v="0.38910307614255629"/>
    <n v="2235.3070301986927"/>
    <m/>
    <n v="38.910307614255629"/>
    <n v="0.01"/>
    <n v="38.910307614255629"/>
  </r>
  <r>
    <x v="19"/>
    <x v="2"/>
    <s v="SOR._.014"/>
    <x v="67"/>
    <n v="55.405321656063862"/>
    <n v="20"/>
    <s v="SOR._.014"/>
    <n v="0.40949678811846207"/>
    <n v="2264.9052916794049"/>
    <m/>
    <n v="40.949678811846205"/>
    <n v="0.01"/>
    <n v="40.949678811846205"/>
  </r>
  <r>
    <x v="0"/>
    <x v="2"/>
    <s v="SOR._.015"/>
    <x v="68"/>
    <n v="87"/>
    <n v="20"/>
    <s v="SOR._.015"/>
    <n v="0.23535433264949701"/>
    <n v="378.40989088979597"/>
    <m/>
    <n v="23.535433264949699"/>
    <n v="0.01"/>
    <n v="23.535433264949699"/>
  </r>
  <r>
    <x v="1"/>
    <x v="2"/>
    <s v="SOR._.015"/>
    <x v="68"/>
    <n v="87"/>
    <n v="20"/>
    <s v="SOR._.015"/>
    <n v="0.24094975868792459"/>
    <n v="386.68315498992206"/>
    <m/>
    <n v="24.09497586879246"/>
    <n v="0.01"/>
    <n v="24.09497586879246"/>
  </r>
  <r>
    <x v="2"/>
    <x v="2"/>
    <s v="SOR._.015"/>
    <x v="68"/>
    <n v="87"/>
    <n v="20"/>
    <s v="SOR._.015"/>
    <n v="0.23640297879301866"/>
    <n v="379.69126927584824"/>
    <m/>
    <n v="23.640297879301865"/>
    <n v="0.01"/>
    <n v="23.640297879301865"/>
  </r>
  <r>
    <x v="3"/>
    <x v="2"/>
    <s v="SOR._.015"/>
    <x v="68"/>
    <n v="87"/>
    <n v="20"/>
    <s v="SOR._.015"/>
    <n v="0.23763865719204005"/>
    <n v="378.90772025774208"/>
    <m/>
    <n v="23.763865719204006"/>
    <n v="0.01"/>
    <n v="23.763865719204006"/>
  </r>
  <r>
    <x v="4"/>
    <x v="2"/>
    <s v="SOR._.015"/>
    <x v="68"/>
    <n v="87"/>
    <n v="20"/>
    <s v="SOR._.015"/>
    <n v="0.24227704483346496"/>
    <n v="390.97804483389461"/>
    <m/>
    <n v="24.227704483346496"/>
    <n v="0.01"/>
    <n v="24.227704483346496"/>
  </r>
  <r>
    <x v="5"/>
    <x v="2"/>
    <s v="SOR._.015"/>
    <x v="68"/>
    <n v="87"/>
    <n v="20"/>
    <s v="SOR._.015"/>
    <n v="0.231632768146143"/>
    <n v="369.82370970981896"/>
    <m/>
    <n v="23.163276814614299"/>
    <n v="0.01"/>
    <n v="23.163276814614299"/>
  </r>
  <r>
    <x v="6"/>
    <x v="2"/>
    <s v="SOR._.015"/>
    <x v="68"/>
    <n v="87"/>
    <n v="20"/>
    <s v="SOR._.015"/>
    <n v="0.24216306413220515"/>
    <n v="389.35717751275592"/>
    <m/>
    <n v="24.216306413220515"/>
    <n v="0.01"/>
    <n v="24.216306413220515"/>
  </r>
  <r>
    <x v="7"/>
    <x v="2"/>
    <s v="SOR._.015"/>
    <x v="68"/>
    <n v="87"/>
    <n v="20"/>
    <s v="SOR._.015"/>
    <n v="0.25176240432194152"/>
    <n v="401.19683690182489"/>
    <m/>
    <n v="25.176240432194152"/>
    <n v="0.01"/>
    <n v="25.176240432194152"/>
  </r>
  <r>
    <x v="8"/>
    <x v="2"/>
    <s v="SOR._.015"/>
    <x v="68"/>
    <n v="87"/>
    <n v="20"/>
    <s v="SOR._.015"/>
    <n v="0.25035831949482584"/>
    <n v="403.99554068850949"/>
    <m/>
    <n v="25.035831949482585"/>
    <n v="0.01"/>
    <n v="25.035831949482585"/>
  </r>
  <r>
    <x v="9"/>
    <x v="2"/>
    <s v="SOR._.015"/>
    <x v="68"/>
    <n v="87"/>
    <n v="20"/>
    <s v="SOR._.015"/>
    <n v="0.24594250146460317"/>
    <n v="397.13228263241615"/>
    <m/>
    <n v="24.594250146460315"/>
    <n v="0.01"/>
    <n v="24.594250146460315"/>
  </r>
  <r>
    <x v="10"/>
    <x v="2"/>
    <s v="SOR._.015"/>
    <x v="68"/>
    <n v="87"/>
    <n v="20"/>
    <s v="SOR._.015"/>
    <n v="0.23601823308840383"/>
    <n v="380.87779790068038"/>
    <m/>
    <n v="23.601823308840384"/>
    <n v="0.01"/>
    <n v="23.601823308840384"/>
  </r>
  <r>
    <x v="11"/>
    <x v="2"/>
    <s v="SOR._.015"/>
    <x v="68"/>
    <n v="87"/>
    <n v="20"/>
    <s v="SOR._.015"/>
    <n v="0.22369638565628755"/>
    <n v="356.39679521925069"/>
    <m/>
    <n v="22.369638565628755"/>
    <n v="0.01"/>
    <n v="22.369638565628755"/>
  </r>
  <r>
    <x v="12"/>
    <x v="2"/>
    <s v="SOR._.015"/>
    <x v="68"/>
    <n v="87"/>
    <n v="20"/>
    <s v="SOR._.015"/>
    <n v="0.20287048116193096"/>
    <n v="325.57242695404466"/>
    <m/>
    <n v="20.287048116193095"/>
    <n v="0.01"/>
    <n v="20.287048116193095"/>
  </r>
  <r>
    <x v="13"/>
    <x v="2"/>
    <s v="SOR._.015"/>
    <x v="68"/>
    <n v="87"/>
    <n v="20"/>
    <s v="SOR._.015"/>
    <n v="0.18099349630336925"/>
    <n v="290.69705759616795"/>
    <m/>
    <n v="18.099349630336924"/>
    <n v="0.01"/>
    <n v="18.099349630336924"/>
  </r>
  <r>
    <x v="14"/>
    <x v="2"/>
    <s v="SOR._.015"/>
    <x v="68"/>
    <n v="87"/>
    <n v="20"/>
    <s v="SOR._.015"/>
    <n v="0.15747699141812418"/>
    <n v="254.11579060898632"/>
    <m/>
    <n v="15.747699141812419"/>
    <n v="0.01"/>
    <n v="15.747699141812419"/>
  </r>
  <r>
    <x v="15"/>
    <x v="2"/>
    <s v="SOR._.015"/>
    <x v="68"/>
    <n v="87"/>
    <n v="20"/>
    <s v="SOR._.015"/>
    <n v="0.14719380506919089"/>
    <n v="233.59540441299109"/>
    <m/>
    <n v="14.719380506919089"/>
    <n v="0.01"/>
    <n v="14.719380506919089"/>
  </r>
  <r>
    <x v="16"/>
    <x v="2"/>
    <s v="SOR._.015"/>
    <x v="68"/>
    <n v="87"/>
    <n v="20"/>
    <s v="SOR._.015"/>
    <n v="0.14571173846255903"/>
    <n v="232.64262693822059"/>
    <m/>
    <n v="14.571173846255903"/>
    <n v="0.01"/>
    <n v="14.571173846255903"/>
  </r>
  <r>
    <x v="17"/>
    <x v="2"/>
    <s v="SOR._.015"/>
    <x v="68"/>
    <n v="87"/>
    <n v="20"/>
    <s v="SOR._.015"/>
    <n v="0.14410380522118718"/>
    <n v="231.69450333325057"/>
    <m/>
    <n v="14.410380522118718"/>
    <n v="0.01"/>
    <n v="14.410380522118718"/>
  </r>
  <r>
    <x v="18"/>
    <x v="2"/>
    <s v="SOR._.015"/>
    <x v="68"/>
    <n v="87"/>
    <n v="20"/>
    <s v="SOR._.015"/>
    <n v="0.14378541817005491"/>
    <n v="230.75100569639423"/>
    <m/>
    <n v="14.378541817005491"/>
    <n v="0.01"/>
    <n v="14.378541817005491"/>
  </r>
  <r>
    <x v="19"/>
    <x v="2"/>
    <s v="SOR._.015"/>
    <x v="68"/>
    <n v="87"/>
    <n v="20"/>
    <s v="SOR._.015"/>
    <n v="0.14400093017380447"/>
    <n v="229.81210632537395"/>
    <m/>
    <n v="14.400093017380447"/>
    <n v="0.01"/>
    <n v="14.400093017380447"/>
  </r>
  <r>
    <x v="0"/>
    <x v="2"/>
    <s v="SOR._.016"/>
    <x v="69"/>
    <n v="55.07802020669083"/>
    <n v="20"/>
    <s v="SOR._.016"/>
    <n v="0.16347373059478232"/>
    <n v="1222.7785191868222"/>
    <m/>
    <n v="16.347373059478233"/>
    <n v="0.01"/>
    <n v="16.347373059478233"/>
  </r>
  <r>
    <x v="1"/>
    <x v="2"/>
    <s v="SOR._.016"/>
    <x v="69"/>
    <n v="55.07802020669083"/>
    <n v="20"/>
    <s v="SOR._.016"/>
    <n v="0.17967938444484269"/>
    <n v="1348.6081545077384"/>
    <m/>
    <n v="17.967938444484268"/>
    <n v="0.01"/>
    <n v="17.967938444484268"/>
  </r>
  <r>
    <x v="2"/>
    <x v="2"/>
    <s v="SOR._.016"/>
    <x v="69"/>
    <n v="55.07802020669083"/>
    <n v="20"/>
    <s v="SOR._.016"/>
    <n v="0.17803429973463175"/>
    <n v="1339.1207375680101"/>
    <m/>
    <n v="17.803429973463174"/>
    <n v="0.01"/>
    <n v="17.803429973463174"/>
  </r>
  <r>
    <x v="3"/>
    <x v="2"/>
    <s v="SOR._.016"/>
    <x v="69"/>
    <n v="55.07802020669083"/>
    <n v="20"/>
    <s v="SOR._.016"/>
    <n v="0.18071521766479759"/>
    <n v="1365.2864810002659"/>
    <m/>
    <n v="18.071521766479758"/>
    <n v="0.01"/>
    <n v="18.071521766479758"/>
  </r>
  <r>
    <x v="4"/>
    <x v="2"/>
    <s v="SOR._.016"/>
    <x v="69"/>
    <n v="55.07802020669083"/>
    <n v="20"/>
    <s v="SOR._.016"/>
    <n v="0.18259480839076683"/>
    <n v="1374.5817351822523"/>
    <m/>
    <n v="18.259480839076684"/>
    <n v="0.01"/>
    <n v="18.259480839076684"/>
  </r>
  <r>
    <x v="5"/>
    <x v="2"/>
    <s v="SOR._.016"/>
    <x v="69"/>
    <n v="55.07802020669083"/>
    <n v="20"/>
    <s v="SOR._.016"/>
    <n v="0.20108472437859759"/>
    <n v="1519.246964682513"/>
    <m/>
    <n v="20.10847243785976"/>
    <n v="0.01"/>
    <n v="20.10847243785976"/>
  </r>
  <r>
    <x v="6"/>
    <x v="2"/>
    <s v="SOR._.016"/>
    <x v="69"/>
    <n v="55.07802020669083"/>
    <n v="20"/>
    <s v="SOR._.016"/>
    <n v="0.20450365588909553"/>
    <n v="1546.3840480304448"/>
    <m/>
    <n v="20.450365588909552"/>
    <n v="0.01"/>
    <n v="20.450365588909552"/>
  </r>
  <r>
    <x v="7"/>
    <x v="2"/>
    <s v="SOR._.016"/>
    <x v="69"/>
    <n v="55.07802020669083"/>
    <n v="20"/>
    <s v="SOR._.016"/>
    <n v="0.20402844781412885"/>
    <n v="1549.76439169999"/>
    <m/>
    <n v="20.402844781412885"/>
    <n v="0.01"/>
    <n v="20.402844781412885"/>
  </r>
  <r>
    <x v="8"/>
    <x v="2"/>
    <s v="SOR._.016"/>
    <x v="69"/>
    <n v="55.07802020669083"/>
    <n v="20"/>
    <s v="SOR._.016"/>
    <n v="0.20082784228958725"/>
    <n v="1523.5815051413156"/>
    <m/>
    <n v="20.082784228958726"/>
    <n v="0.01"/>
    <n v="20.082784228958726"/>
  </r>
  <r>
    <x v="9"/>
    <x v="2"/>
    <s v="SOR._.016"/>
    <x v="69"/>
    <n v="55.07802020669083"/>
    <n v="20"/>
    <s v="SOR._.016"/>
    <n v="0.19455499697392065"/>
    <n v="1480.920717503564"/>
    <m/>
    <n v="19.455499697392064"/>
    <n v="0.01"/>
    <n v="19.455499697392064"/>
  </r>
  <r>
    <x v="10"/>
    <x v="2"/>
    <s v="SOR._.016"/>
    <x v="69"/>
    <n v="55.07802020669083"/>
    <n v="20"/>
    <s v="SOR._.016"/>
    <n v="0.18582383840790351"/>
    <n v="1419.9280334659256"/>
    <m/>
    <n v="18.582383840790349"/>
    <n v="0.01"/>
    <n v="18.582383840790349"/>
  </r>
  <r>
    <x v="11"/>
    <x v="2"/>
    <s v="SOR._.016"/>
    <x v="69"/>
    <n v="55.07802020669083"/>
    <n v="20"/>
    <s v="SOR._.016"/>
    <n v="0.17570504525849995"/>
    <n v="1352.1589858403806"/>
    <m/>
    <n v="17.570504525849994"/>
    <n v="0.01"/>
    <n v="17.570504525849994"/>
  </r>
  <r>
    <x v="12"/>
    <x v="2"/>
    <s v="SOR._.016"/>
    <x v="69"/>
    <n v="55.07802020669083"/>
    <n v="20"/>
    <s v="SOR._.016"/>
    <n v="0.1646371886500661"/>
    <n v="1266.7021966107141"/>
    <m/>
    <n v="16.463718865006609"/>
    <n v="0.01"/>
    <n v="16.463718865006609"/>
  </r>
  <r>
    <x v="13"/>
    <x v="2"/>
    <s v="SOR._.016"/>
    <x v="69"/>
    <n v="55.07802020669083"/>
    <n v="20"/>
    <s v="SOR._.016"/>
    <n v="0.15434560507212908"/>
    <n v="1191.4772136582596"/>
    <m/>
    <n v="15.434560507212908"/>
    <n v="0.01"/>
    <n v="15.434560507212908"/>
  </r>
  <r>
    <x v="14"/>
    <x v="2"/>
    <s v="SOR._.016"/>
    <x v="69"/>
    <n v="55.07802020669083"/>
    <n v="20"/>
    <s v="SOR._.016"/>
    <n v="0.14620461239815738"/>
    <n v="1115.3168922030543"/>
    <m/>
    <n v="14.620461239815738"/>
    <n v="0.01"/>
    <n v="14.620461239815738"/>
  </r>
  <r>
    <x v="15"/>
    <x v="2"/>
    <s v="SOR._.016"/>
    <x v="69"/>
    <n v="55.07802020669083"/>
    <n v="20"/>
    <s v="SOR._.016"/>
    <n v="0.15090879266926005"/>
    <n v="1146.6081232542986"/>
    <m/>
    <n v="15.090879266926004"/>
    <n v="0.01"/>
    <n v="15.090879266926004"/>
  </r>
  <r>
    <x v="16"/>
    <x v="2"/>
    <s v="SOR._.016"/>
    <x v="69"/>
    <n v="55.07802020669083"/>
    <n v="20"/>
    <s v="SOR._.016"/>
    <n v="0.13374734260402196"/>
    <n v="995.13554100096474"/>
    <m/>
    <n v="13.374734260402196"/>
    <n v="0.01"/>
    <n v="13.374734260402196"/>
  </r>
  <r>
    <x v="17"/>
    <x v="2"/>
    <s v="SOR._.016"/>
    <x v="69"/>
    <n v="55.07802020669083"/>
    <n v="20"/>
    <s v="SOR._.016"/>
    <n v="0.13720838473707125"/>
    <n v="1013.4117422431084"/>
    <m/>
    <n v="13.720838473707126"/>
    <n v="0.01"/>
    <n v="13.720838473707126"/>
  </r>
  <r>
    <x v="18"/>
    <x v="2"/>
    <s v="SOR._.016"/>
    <x v="69"/>
    <n v="55.07802020669083"/>
    <n v="20"/>
    <s v="SOR._.016"/>
    <n v="0.13983845982625398"/>
    <n v="1029.423157177006"/>
    <m/>
    <n v="13.983845982625398"/>
    <n v="0.01"/>
    <n v="13.983845982625398"/>
  </r>
  <r>
    <x v="19"/>
    <x v="2"/>
    <s v="SOR._.016"/>
    <x v="69"/>
    <n v="55.07802020669083"/>
    <n v="20"/>
    <s v="SOR._.016"/>
    <n v="0.14282817110657811"/>
    <n v="1050.0853262054015"/>
    <m/>
    <n v="14.282817110657811"/>
    <n v="0.01"/>
    <n v="14.282817110657811"/>
  </r>
  <r>
    <x v="0"/>
    <x v="2"/>
    <s v="SOR._.017"/>
    <x v="70"/>
    <n v="128.29067038441747"/>
    <n v="20"/>
    <s v="SOR._.017"/>
    <n v="2.3835223447863436E-2"/>
    <n v="65.287867998758031"/>
    <m/>
    <n v="2.3835223447863436"/>
    <n v="0.01"/>
    <n v="2.3835223447863436"/>
  </r>
  <r>
    <x v="1"/>
    <x v="2"/>
    <s v="SOR._.017"/>
    <x v="70"/>
    <n v="128.29067038441747"/>
    <n v="20"/>
    <s v="SOR._.017"/>
    <n v="0.1516753080559024"/>
    <n v="269.75030843628514"/>
    <m/>
    <n v="15.167530805590239"/>
    <n v="0.01"/>
    <n v="15.167530805590239"/>
  </r>
  <r>
    <x v="2"/>
    <x v="2"/>
    <s v="SOR._.017"/>
    <x v="70"/>
    <n v="128.29067038441747"/>
    <n v="20"/>
    <s v="SOR._.017"/>
    <n v="0.222972970437399"/>
    <n v="389.60733671772243"/>
    <m/>
    <n v="22.297297043739899"/>
    <n v="0.01"/>
    <n v="22.297297043739899"/>
  </r>
  <r>
    <x v="3"/>
    <x v="2"/>
    <s v="SOR._.017"/>
    <x v="70"/>
    <n v="128.29067038441747"/>
    <n v="20"/>
    <s v="SOR._.017"/>
    <n v="0.28338740159231313"/>
    <n v="500.52425317827965"/>
    <m/>
    <n v="28.33874015923131"/>
    <n v="0.01"/>
    <n v="28.33874015923131"/>
  </r>
  <r>
    <x v="4"/>
    <x v="2"/>
    <s v="SOR._.017"/>
    <x v="70"/>
    <n v="128.29067038441747"/>
    <n v="20"/>
    <s v="SOR._.017"/>
    <n v="0.35222733789024041"/>
    <n v="633.98090829739249"/>
    <m/>
    <n v="35.222733789024041"/>
    <n v="0.01"/>
    <n v="35.222733789024041"/>
  </r>
  <r>
    <x v="5"/>
    <x v="2"/>
    <s v="SOR._.017"/>
    <x v="70"/>
    <n v="128.29067038441747"/>
    <n v="20"/>
    <s v="SOR._.017"/>
    <n v="0.43725870212472834"/>
    <n v="785.17594250798811"/>
    <m/>
    <n v="43.725870212472834"/>
    <n v="0.01"/>
    <n v="43.725870212472834"/>
  </r>
  <r>
    <x v="6"/>
    <x v="2"/>
    <s v="SOR._.017"/>
    <x v="70"/>
    <n v="128.29067038441747"/>
    <n v="20"/>
    <s v="SOR._.017"/>
    <n v="0.53280895244653914"/>
    <n v="970.28092383904368"/>
    <m/>
    <n v="53.280895244653912"/>
    <n v="0.01"/>
    <n v="53.280895244653912"/>
  </r>
  <r>
    <x v="7"/>
    <x v="2"/>
    <s v="SOR._.017"/>
    <x v="70"/>
    <n v="128.29067038441747"/>
    <n v="20"/>
    <s v="SOR._.017"/>
    <n v="0.65107256735021291"/>
    <n v="1184.4512433091661"/>
    <m/>
    <n v="65.107256735021295"/>
    <n v="0.01"/>
    <n v="65.107256735021295"/>
  </r>
  <r>
    <x v="8"/>
    <x v="2"/>
    <s v="SOR._.017"/>
    <x v="70"/>
    <n v="128.29067038441747"/>
    <n v="20"/>
    <s v="SOR._.017"/>
    <n v="0.77327665279208879"/>
    <n v="1430.9230770904724"/>
    <m/>
    <n v="77.327665279208873"/>
    <n v="0.01"/>
    <n v="77.327665279208873"/>
  </r>
  <r>
    <x v="9"/>
    <x v="2"/>
    <s v="SOR._.017"/>
    <x v="70"/>
    <n v="128.29067038441747"/>
    <n v="20"/>
    <s v="SOR._.017"/>
    <n v="0.92420211315085232"/>
    <n v="1712.7558300230626"/>
    <m/>
    <n v="92.420211315085226"/>
    <n v="0.01"/>
    <n v="92.420211315085226"/>
  </r>
  <r>
    <x v="10"/>
    <x v="2"/>
    <s v="SOR._.017"/>
    <x v="70"/>
    <n v="128.29067038441747"/>
    <n v="20"/>
    <s v="SOR._.017"/>
    <n v="1.0938638541421926"/>
    <n v="2032.5114480714769"/>
    <m/>
    <n v="109.38638541421925"/>
    <n v="0.01"/>
    <n v="109.38638541421925"/>
  </r>
  <r>
    <x v="11"/>
    <x v="2"/>
    <s v="SOR._.017"/>
    <x v="70"/>
    <n v="128.29067038441747"/>
    <n v="20"/>
    <s v="SOR._.017"/>
    <n v="1.2971928589943662"/>
    <n v="2391.8077025616544"/>
    <m/>
    <n v="129.71928589943661"/>
    <n v="0.01"/>
    <n v="129.71928589943661"/>
  </r>
  <r>
    <x v="12"/>
    <x v="2"/>
    <s v="SOR._.017"/>
    <x v="70"/>
    <n v="128.29067038441747"/>
    <n v="20"/>
    <s v="SOR._.017"/>
    <n v="1.4974292100612518"/>
    <n v="2790.7597635694101"/>
    <m/>
    <n v="149.74292100612519"/>
    <n v="0.01"/>
    <n v="149.74292100612519"/>
  </r>
  <r>
    <x v="13"/>
    <x v="2"/>
    <s v="SOR._.017"/>
    <x v="70"/>
    <n v="128.29067038441747"/>
    <n v="20"/>
    <s v="SOR._.017"/>
    <n v="1.7213473929664327"/>
    <n v="3227.3651718010069"/>
    <m/>
    <n v="172.13473929664326"/>
    <n v="0.01"/>
    <n v="172.13473929664326"/>
  </r>
  <r>
    <x v="14"/>
    <x v="2"/>
    <s v="SOR._.017"/>
    <x v="70"/>
    <n v="128.29067038441747"/>
    <n v="20"/>
    <s v="SOR._.017"/>
    <n v="1.953458923129419"/>
    <n v="3696.9349846530795"/>
    <m/>
    <n v="195.34589231294191"/>
    <n v="0.01"/>
    <n v="195.34589231294191"/>
  </r>
  <r>
    <x v="15"/>
    <x v="2"/>
    <s v="SOR._.017"/>
    <x v="70"/>
    <n v="128.29067038441747"/>
    <n v="20"/>
    <s v="SOR._.017"/>
    <n v="2.242645755887986"/>
    <n v="4194.4389631781751"/>
    <m/>
    <n v="224.26457558879861"/>
    <n v="0.01"/>
    <n v="224.26457558879861"/>
  </r>
  <r>
    <x v="16"/>
    <x v="2"/>
    <s v="SOR._.017"/>
    <x v="70"/>
    <n v="128.29067038441747"/>
    <n v="20"/>
    <s v="SOR._.017"/>
    <n v="2.4810677837262154"/>
    <n v="4709.3751363801939"/>
    <m/>
    <n v="248.10677837262153"/>
    <n v="0.01"/>
    <n v="248.10677837262153"/>
  </r>
  <r>
    <x v="17"/>
    <x v="2"/>
    <s v="SOR._.017"/>
    <x v="70"/>
    <n v="128.29067038441747"/>
    <n v="20"/>
    <s v="SOR._.017"/>
    <n v="2.7078600318966748"/>
    <n v="5224.740199384989"/>
    <m/>
    <n v="270.7860031896675"/>
    <n v="0.01"/>
    <n v="270.7860031896675"/>
  </r>
  <r>
    <x v="18"/>
    <x v="2"/>
    <s v="SOR._.017"/>
    <x v="70"/>
    <n v="128.29067038441747"/>
    <n v="20"/>
    <s v="SOR._.017"/>
    <n v="2.9344659277387088"/>
    <n v="5725.4933461202963"/>
    <m/>
    <n v="293.44659277387086"/>
    <n v="0.01"/>
    <n v="293.44659277387086"/>
  </r>
  <r>
    <x v="19"/>
    <x v="2"/>
    <s v="SOR._.017"/>
    <x v="70"/>
    <n v="128.29067038441747"/>
    <n v="20"/>
    <s v="SOR._.017"/>
    <n v="3.1409522676774633"/>
    <n v="6196.7072856684281"/>
    <m/>
    <n v="314.09522676774634"/>
    <n v="0.01"/>
    <n v="314.09522676774634"/>
  </r>
  <r>
    <x v="0"/>
    <x v="2"/>
    <s v="SOR._.018"/>
    <x v="71"/>
    <n v="67.092086653134359"/>
    <n v="20"/>
    <s v="SOR._.018"/>
    <n v="0.37719149487355369"/>
    <n v="2105.8014785781802"/>
    <m/>
    <n v="37.719149487355367"/>
    <n v="0.01"/>
    <n v="37.719149487355367"/>
  </r>
  <r>
    <x v="1"/>
    <x v="2"/>
    <s v="SOR._.018"/>
    <x v="71"/>
    <n v="67.092086653134359"/>
    <n v="20"/>
    <s v="SOR._.018"/>
    <n v="0.39590006862109783"/>
    <n v="2186.9417365879535"/>
    <m/>
    <n v="39.590006862109782"/>
    <n v="0.01"/>
    <n v="39.590006862109782"/>
  </r>
  <r>
    <x v="2"/>
    <x v="2"/>
    <s v="SOR._.018"/>
    <x v="71"/>
    <n v="67.092086653134359"/>
    <n v="20"/>
    <s v="SOR._.018"/>
    <n v="0.36583117743775323"/>
    <n v="2095.3170869694395"/>
    <m/>
    <n v="36.583117743775325"/>
    <n v="0.01"/>
    <n v="36.583117743775325"/>
  </r>
  <r>
    <x v="3"/>
    <x v="2"/>
    <s v="SOR._.018"/>
    <x v="71"/>
    <n v="67.092086653134359"/>
    <n v="20"/>
    <s v="SOR._.018"/>
    <n v="0.36564358609466985"/>
    <n v="2096.973330640521"/>
    <m/>
    <n v="36.564358609466986"/>
    <n v="0.01"/>
    <n v="36.564358609466986"/>
  </r>
  <r>
    <x v="4"/>
    <x v="2"/>
    <s v="SOR._.018"/>
    <x v="71"/>
    <n v="67.092086653134359"/>
    <n v="20"/>
    <s v="SOR._.018"/>
    <n v="0.33919049675406965"/>
    <n v="2060.8260539446678"/>
    <m/>
    <n v="33.919049675406967"/>
    <n v="0.01"/>
    <n v="33.919049675406967"/>
  </r>
  <r>
    <x v="5"/>
    <x v="2"/>
    <s v="SOR._.018"/>
    <x v="71"/>
    <n v="67.092086653134359"/>
    <n v="20"/>
    <s v="SOR._.018"/>
    <n v="0.33246206253569061"/>
    <n v="2017.8380876546867"/>
    <m/>
    <n v="33.246206253569056"/>
    <n v="0.01"/>
    <n v="33.246206253569056"/>
  </r>
  <r>
    <x v="6"/>
    <x v="2"/>
    <s v="SOR._.018"/>
    <x v="71"/>
    <n v="67.092086653134359"/>
    <n v="20"/>
    <s v="SOR._.018"/>
    <n v="0.34672586909434105"/>
    <n v="2101.3811535805485"/>
    <m/>
    <n v="34.672586909434102"/>
    <n v="0.01"/>
    <n v="34.672586909434102"/>
  </r>
  <r>
    <x v="7"/>
    <x v="2"/>
    <s v="SOR._.018"/>
    <x v="71"/>
    <n v="67.092086653134359"/>
    <n v="20"/>
    <s v="SOR._.018"/>
    <n v="0.3588721103896797"/>
    <n v="2156.099831390447"/>
    <m/>
    <n v="35.887211038967969"/>
    <n v="0.01"/>
    <n v="35.887211038967969"/>
  </r>
  <r>
    <x v="8"/>
    <x v="2"/>
    <s v="SOR._.018"/>
    <x v="71"/>
    <n v="67.092086653134359"/>
    <n v="20"/>
    <s v="SOR._.018"/>
    <n v="0.35082359322047157"/>
    <n v="2130.2915442122094"/>
    <m/>
    <n v="35.082359322047154"/>
    <n v="0.01"/>
    <n v="35.082359322047154"/>
  </r>
  <r>
    <x v="9"/>
    <x v="2"/>
    <s v="SOR._.018"/>
    <x v="71"/>
    <n v="67.092086653134359"/>
    <n v="20"/>
    <s v="SOR._.018"/>
    <n v="0.34736591429250629"/>
    <n v="2088.0210062479191"/>
    <m/>
    <n v="34.73659142925063"/>
    <n v="0.01"/>
    <n v="34.73659142925063"/>
  </r>
  <r>
    <x v="10"/>
    <x v="2"/>
    <s v="SOR._.018"/>
    <x v="71"/>
    <n v="67.092086653134359"/>
    <n v="20"/>
    <s v="SOR._.018"/>
    <n v="0.33147259248008498"/>
    <n v="1988.7563207794967"/>
    <m/>
    <n v="33.147259248008496"/>
    <n v="0.01"/>
    <n v="33.147259248008496"/>
  </r>
  <r>
    <x v="11"/>
    <x v="2"/>
    <s v="SOR._.018"/>
    <x v="71"/>
    <n v="67.092086653134359"/>
    <n v="20"/>
    <s v="SOR._.018"/>
    <n v="0.31592180494054867"/>
    <n v="1869.1000225594689"/>
    <m/>
    <n v="31.592180494054865"/>
    <n v="0.01"/>
    <n v="31.592180494054865"/>
  </r>
  <r>
    <x v="12"/>
    <x v="2"/>
    <s v="SOR._.018"/>
    <x v="71"/>
    <n v="67.092086653134359"/>
    <n v="20"/>
    <s v="SOR._.018"/>
    <n v="0.28155962057820566"/>
    <n v="1683.1791345307074"/>
    <m/>
    <n v="28.155962057820567"/>
    <n v="0.01"/>
    <n v="28.155962057820567"/>
  </r>
  <r>
    <x v="13"/>
    <x v="2"/>
    <s v="SOR._.018"/>
    <x v="71"/>
    <n v="67.092086653134359"/>
    <n v="20"/>
    <s v="SOR._.018"/>
    <n v="0.25703375348549595"/>
    <n v="1512.669800411064"/>
    <m/>
    <n v="25.703375348549596"/>
    <n v="0.01"/>
    <n v="25.703375348549596"/>
  </r>
  <r>
    <x v="14"/>
    <x v="2"/>
    <s v="SOR._.018"/>
    <x v="71"/>
    <n v="67.092086653134359"/>
    <n v="20"/>
    <s v="SOR._.018"/>
    <n v="0.22693826272940865"/>
    <n v="1325.54843626656"/>
    <m/>
    <n v="22.693826272940864"/>
    <n v="0.01"/>
    <n v="22.693826272940864"/>
  </r>
  <r>
    <x v="15"/>
    <x v="2"/>
    <s v="SOR._.018"/>
    <x v="71"/>
    <n v="67.092086653134359"/>
    <n v="20"/>
    <s v="SOR._.018"/>
    <n v="0.21625027864316684"/>
    <n v="1248.270938328204"/>
    <m/>
    <n v="21.625027864316685"/>
    <n v="0.01"/>
    <n v="21.625027864316685"/>
  </r>
  <r>
    <x v="16"/>
    <x v="2"/>
    <s v="SOR._.018"/>
    <x v="71"/>
    <n v="67.092086653134359"/>
    <n v="20"/>
    <s v="SOR._.018"/>
    <n v="0.2068175104082442"/>
    <n v="1221.0893960613357"/>
    <m/>
    <n v="20.68175104082442"/>
    <n v="0.01"/>
    <n v="20.68175104082442"/>
  </r>
  <r>
    <x v="17"/>
    <x v="2"/>
    <s v="SOR._.018"/>
    <x v="71"/>
    <n v="67.092086653134359"/>
    <n v="20"/>
    <s v="SOR._.018"/>
    <n v="0.21031557036474266"/>
    <n v="1226.6064434183538"/>
    <m/>
    <n v="21.031557036474265"/>
    <n v="0.01"/>
    <n v="21.031557036474265"/>
  </r>
  <r>
    <x v="18"/>
    <x v="2"/>
    <s v="SOR._.018"/>
    <x v="71"/>
    <n v="67.092086653134359"/>
    <n v="20"/>
    <s v="SOR._.018"/>
    <n v="0.20315440479279073"/>
    <n v="1171.9998088881111"/>
    <m/>
    <n v="20.315440479279072"/>
    <n v="0.01"/>
    <n v="20.315440479279072"/>
  </r>
  <r>
    <x v="19"/>
    <x v="2"/>
    <s v="SOR._.018"/>
    <x v="71"/>
    <n v="67.092086653134359"/>
    <n v="20"/>
    <s v="SOR._.018"/>
    <n v="0.20655124577543207"/>
    <n v="1177.936585479802"/>
    <m/>
    <n v="20.655124577543209"/>
    <n v="0.01"/>
    <n v="20.655124577543209"/>
  </r>
  <r>
    <x v="0"/>
    <x v="2"/>
    <s v="SOR._.019"/>
    <x v="72"/>
    <n v="165.97165570038831"/>
    <n v="20"/>
    <s v="SOR._.019"/>
    <n v="1.1115282051047239"/>
    <n v="1339.1372019386106"/>
    <m/>
    <n v="111.1528205104724"/>
    <n v="0.01"/>
    <n v="111.1528205104724"/>
  </r>
  <r>
    <x v="1"/>
    <x v="2"/>
    <s v="SOR._.019"/>
    <x v="72"/>
    <n v="165.97165570038831"/>
    <n v="20"/>
    <s v="SOR._.019"/>
    <n v="0.27031352799260949"/>
    <n v="347.81427324555864"/>
    <m/>
    <n v="27.031352799260947"/>
    <n v="0.01"/>
    <n v="27.031352799260947"/>
  </r>
  <r>
    <x v="2"/>
    <x v="2"/>
    <s v="SOR._.019"/>
    <x v="72"/>
    <n v="165.97165570038831"/>
    <n v="20"/>
    <s v="SOR._.019"/>
    <n v="0.24374714237948725"/>
    <n v="332.27851825553057"/>
    <m/>
    <n v="24.374714237948723"/>
    <n v="0.01"/>
    <n v="24.374714237948723"/>
  </r>
  <r>
    <x v="3"/>
    <x v="2"/>
    <s v="SOR._.019"/>
    <x v="72"/>
    <n v="165.97165570038831"/>
    <n v="20"/>
    <s v="SOR._.019"/>
    <n v="0.25648986398581081"/>
    <n v="354.94528859261879"/>
    <m/>
    <n v="25.64898639858108"/>
    <n v="0.01"/>
    <n v="25.64898639858108"/>
  </r>
  <r>
    <x v="4"/>
    <x v="2"/>
    <s v="SOR._.019"/>
    <x v="72"/>
    <n v="165.97165570038831"/>
    <n v="20"/>
    <s v="SOR._.019"/>
    <n v="0.18783350976953689"/>
    <n v="244.97807653933222"/>
    <m/>
    <n v="18.783350976953688"/>
    <n v="0.01"/>
    <n v="18.783350976953688"/>
  </r>
  <r>
    <x v="5"/>
    <x v="2"/>
    <s v="SOR._.019"/>
    <x v="72"/>
    <n v="165.97165570038831"/>
    <n v="20"/>
    <s v="SOR._.019"/>
    <n v="0.22183921496284562"/>
    <n v="292.80166790222518"/>
    <m/>
    <n v="22.183921496284562"/>
    <n v="0.01"/>
    <n v="22.183921496284562"/>
  </r>
  <r>
    <x v="6"/>
    <x v="2"/>
    <s v="SOR._.019"/>
    <x v="72"/>
    <n v="165.97165570038831"/>
    <n v="20"/>
    <s v="SOR._.019"/>
    <n v="0.24489246321094044"/>
    <n v="331.57292364614761"/>
    <m/>
    <n v="24.489246321094043"/>
    <n v="0.01"/>
    <n v="24.489246321094043"/>
  </r>
  <r>
    <x v="7"/>
    <x v="2"/>
    <s v="SOR._.019"/>
    <x v="72"/>
    <n v="165.97165570038831"/>
    <n v="20"/>
    <s v="SOR._.019"/>
    <n v="0.2874237045249729"/>
    <n v="402.64775955722757"/>
    <m/>
    <n v="28.742370452497291"/>
    <n v="0.01"/>
    <n v="28.742370452497291"/>
  </r>
  <r>
    <x v="8"/>
    <x v="2"/>
    <s v="SOR._.019"/>
    <x v="72"/>
    <n v="165.97165570038831"/>
    <n v="20"/>
    <s v="SOR._.019"/>
    <n v="0.27899987469558646"/>
    <n v="389.87037236265161"/>
    <m/>
    <n v="27.899987469558646"/>
    <n v="0.01"/>
    <n v="27.899987469558646"/>
  </r>
  <r>
    <x v="9"/>
    <x v="2"/>
    <s v="SOR._.019"/>
    <x v="72"/>
    <n v="165.97165570038831"/>
    <n v="20"/>
    <s v="SOR._.019"/>
    <n v="0.32109015634320093"/>
    <n v="464.12496132868932"/>
    <m/>
    <n v="32.109015634320095"/>
    <n v="0.01"/>
    <n v="32.109015634320095"/>
  </r>
  <r>
    <x v="10"/>
    <x v="2"/>
    <s v="SOR._.019"/>
    <x v="72"/>
    <n v="165.97165570038831"/>
    <n v="20"/>
    <s v="SOR._.019"/>
    <n v="0.34626793787149618"/>
    <n v="507.65777421467413"/>
    <m/>
    <n v="34.626793787149616"/>
    <n v="0.01"/>
    <n v="34.626793787149616"/>
  </r>
  <r>
    <x v="11"/>
    <x v="2"/>
    <s v="SOR._.019"/>
    <x v="72"/>
    <n v="165.97165570038831"/>
    <n v="20"/>
    <s v="SOR._.019"/>
    <n v="0.41390377807760292"/>
    <n v="631.50510636983495"/>
    <m/>
    <n v="41.390377807760295"/>
    <n v="0.01"/>
    <n v="41.390377807760295"/>
  </r>
  <r>
    <x v="12"/>
    <x v="2"/>
    <s v="SOR._.019"/>
    <x v="72"/>
    <n v="165.97165570038831"/>
    <n v="20"/>
    <s v="SOR._.019"/>
    <n v="0.39149782488688295"/>
    <n v="584.34681315978457"/>
    <m/>
    <n v="39.149782488688295"/>
    <n v="0.01"/>
    <n v="39.149782488688295"/>
  </r>
  <r>
    <x v="13"/>
    <x v="2"/>
    <s v="SOR._.019"/>
    <x v="72"/>
    <n v="165.97165570038831"/>
    <n v="20"/>
    <s v="SOR._.019"/>
    <n v="0.45121975882267507"/>
    <n v="703.40601714591662"/>
    <m/>
    <n v="45.121975882267506"/>
    <n v="0.01"/>
    <n v="45.121975882267506"/>
  </r>
  <r>
    <x v="14"/>
    <x v="2"/>
    <s v="SOR._.019"/>
    <x v="72"/>
    <n v="165.97165570038831"/>
    <n v="20"/>
    <s v="SOR._.019"/>
    <n v="0.48477393298482324"/>
    <n v="769.35183029031748"/>
    <m/>
    <n v="48.477393298482326"/>
    <n v="0.01"/>
    <n v="48.477393298482326"/>
  </r>
  <r>
    <x v="15"/>
    <x v="2"/>
    <s v="SOR._.019"/>
    <x v="72"/>
    <n v="165.97165570038831"/>
    <n v="20"/>
    <s v="SOR._.019"/>
    <n v="0.57411800727816997"/>
    <n v="928.42177301278957"/>
    <m/>
    <n v="57.411800727816996"/>
    <n v="0.01"/>
    <n v="57.411800727816996"/>
  </r>
  <r>
    <x v="16"/>
    <x v="2"/>
    <s v="SOR._.019"/>
    <x v="72"/>
    <n v="165.97165570038831"/>
    <n v="20"/>
    <s v="SOR._.019"/>
    <n v="0.53055293122117675"/>
    <n v="829.72950223219721"/>
    <m/>
    <n v="53.055293122117675"/>
    <n v="0.01"/>
    <n v="53.055293122117675"/>
  </r>
  <r>
    <x v="17"/>
    <x v="2"/>
    <s v="SOR._.019"/>
    <x v="72"/>
    <n v="165.97165570038831"/>
    <n v="20"/>
    <s v="SOR._.019"/>
    <n v="0.61806239270156682"/>
    <n v="1016.0277445682942"/>
    <m/>
    <n v="61.806239270156681"/>
    <n v="0.01"/>
    <n v="61.806239270156681"/>
  </r>
  <r>
    <x v="18"/>
    <x v="2"/>
    <s v="SOR._.019"/>
    <x v="72"/>
    <n v="165.97165570038831"/>
    <n v="20"/>
    <s v="SOR._.019"/>
    <n v="0.6588220037367748"/>
    <n v="1093.6158783958397"/>
    <m/>
    <n v="65.882200373677478"/>
    <n v="0.01"/>
    <n v="65.882200373677478"/>
  </r>
  <r>
    <x v="19"/>
    <x v="2"/>
    <s v="SOR._.019"/>
    <x v="72"/>
    <n v="165.97165570038831"/>
    <n v="20"/>
    <s v="SOR._.019"/>
    <n v="0.76929085092685545"/>
    <n v="1325.179852064766"/>
    <m/>
    <n v="76.92908509268554"/>
    <n v="0.01"/>
    <n v="76.92908509268554"/>
  </r>
  <r>
    <x v="0"/>
    <x v="2"/>
    <s v="SOR._.020"/>
    <x v="73"/>
    <n v="73.124401961498805"/>
    <n v="20"/>
    <s v="SOR._.020"/>
    <n v="9.0749262194658523E-2"/>
    <n v="694.96914031968436"/>
    <m/>
    <n v="9.0749262194658513"/>
    <n v="0.01"/>
    <n v="9.0749262194658513"/>
  </r>
  <r>
    <x v="1"/>
    <x v="2"/>
    <s v="SOR._.020"/>
    <x v="73"/>
    <n v="73.124401961498805"/>
    <n v="20"/>
    <s v="SOR._.020"/>
    <n v="9.9279816240728833E-2"/>
    <n v="759.76087823016655"/>
    <m/>
    <n v="9.9279816240728831"/>
    <n v="0.01"/>
    <n v="9.9279816240728831"/>
  </r>
  <r>
    <x v="2"/>
    <x v="2"/>
    <s v="SOR._.020"/>
    <x v="73"/>
    <n v="73.124401961498805"/>
    <n v="20"/>
    <s v="SOR._.020"/>
    <n v="9.7470890088480519E-2"/>
    <n v="745.42803746292122"/>
    <m/>
    <n v="9.747089008848052"/>
    <n v="0.01"/>
    <n v="9.747089008848052"/>
  </r>
  <r>
    <x v="3"/>
    <x v="2"/>
    <s v="SOR._.020"/>
    <x v="73"/>
    <n v="73.124401961498805"/>
    <n v="20"/>
    <s v="SOR._.020"/>
    <n v="9.8684485037033712E-2"/>
    <n v="757.36616265425209"/>
    <m/>
    <n v="9.8684485037033713"/>
    <n v="0.01"/>
    <n v="9.8684485037033713"/>
  </r>
  <r>
    <x v="4"/>
    <x v="2"/>
    <s v="SOR._.020"/>
    <x v="73"/>
    <n v="73.124401961498805"/>
    <n v="20"/>
    <s v="SOR._.020"/>
    <n v="9.9121040674697444E-2"/>
    <n v="760.01541898428673"/>
    <m/>
    <n v="9.9121040674697447"/>
    <n v="0.01"/>
    <n v="9.9121040674697447"/>
  </r>
  <r>
    <x v="5"/>
    <x v="2"/>
    <s v="SOR._.020"/>
    <x v="73"/>
    <n v="73.124401961498805"/>
    <n v="20"/>
    <s v="SOR._.020"/>
    <n v="0.11036430421837355"/>
    <n v="845.76732348480323"/>
    <m/>
    <n v="11.036430421837355"/>
    <n v="0.01"/>
    <n v="11.036430421837355"/>
  </r>
  <r>
    <x v="6"/>
    <x v="2"/>
    <s v="SOR._.020"/>
    <x v="73"/>
    <n v="73.124401961498805"/>
    <n v="20"/>
    <s v="SOR._.020"/>
    <n v="0.11093534672494618"/>
    <n v="849.55668707397865"/>
    <m/>
    <n v="11.093534672494618"/>
    <n v="0.01"/>
    <n v="11.093534672494618"/>
  </r>
  <r>
    <x v="7"/>
    <x v="2"/>
    <s v="SOR._.020"/>
    <x v="73"/>
    <n v="73.124401961498805"/>
    <n v="20"/>
    <s v="SOR._.020"/>
    <n v="0.10885745303296461"/>
    <n v="836.75953222979695"/>
    <m/>
    <n v="10.88574530329646"/>
    <n v="0.01"/>
    <n v="10.88574530329646"/>
  </r>
  <r>
    <x v="8"/>
    <x v="2"/>
    <s v="SOR._.020"/>
    <x v="73"/>
    <n v="73.124401961498805"/>
    <n v="20"/>
    <s v="SOR._.020"/>
    <n v="0.1057292528816059"/>
    <n v="808.03607269471547"/>
    <m/>
    <n v="10.57292528816059"/>
    <n v="0.01"/>
    <n v="10.57292528816059"/>
  </r>
  <r>
    <x v="9"/>
    <x v="2"/>
    <s v="SOR._.020"/>
    <x v="73"/>
    <n v="73.124401961498805"/>
    <n v="20"/>
    <s v="SOR._.020"/>
    <n v="9.9743262989404294E-2"/>
    <n v="765.2841988053093"/>
    <m/>
    <n v="9.9743262989404293"/>
    <n v="0.01"/>
    <n v="9.9743262989404293"/>
  </r>
  <r>
    <x v="10"/>
    <x v="2"/>
    <s v="SOR._.020"/>
    <x v="73"/>
    <n v="73.124401961498805"/>
    <n v="20"/>
    <s v="SOR._.020"/>
    <n v="9.27787310929713E-2"/>
    <n v="711.38545060145759"/>
    <m/>
    <n v="9.2778731092971292"/>
    <n v="0.01"/>
    <n v="9.2778731092971292"/>
  </r>
  <r>
    <x v="11"/>
    <x v="2"/>
    <s v="SOR._.020"/>
    <x v="73"/>
    <n v="73.124401961498805"/>
    <n v="20"/>
    <s v="SOR._.020"/>
    <n v="8.4474756915936908E-2"/>
    <n v="649.80585308935406"/>
    <m/>
    <n v="8.4474756915936897"/>
    <n v="0.01"/>
    <n v="8.4474756915936897"/>
  </r>
  <r>
    <x v="12"/>
    <x v="2"/>
    <s v="SOR._.020"/>
    <x v="73"/>
    <n v="73.124401961498805"/>
    <n v="20"/>
    <s v="SOR._.020"/>
    <n v="7.6331634174952132E-2"/>
    <n v="584.14481022894859"/>
    <m/>
    <n v="7.6331634174952132"/>
    <n v="0.01"/>
    <n v="7.6331634174952132"/>
  </r>
  <r>
    <x v="13"/>
    <x v="2"/>
    <s v="SOR._.020"/>
    <x v="73"/>
    <n v="73.124401961498805"/>
    <n v="20"/>
    <s v="SOR._.020"/>
    <n v="6.7697391758229364E-2"/>
    <n v="517.72928136684186"/>
    <m/>
    <n v="6.7697391758229362"/>
    <n v="0.01"/>
    <n v="6.7697391758229362"/>
  </r>
  <r>
    <x v="14"/>
    <x v="2"/>
    <s v="SOR._.020"/>
    <x v="73"/>
    <n v="73.124401961498805"/>
    <n v="20"/>
    <s v="SOR._.020"/>
    <n v="5.9316117946279244E-2"/>
    <n v="453.32357589321902"/>
    <m/>
    <n v="5.9316117946279245"/>
    <n v="0.01"/>
    <n v="5.9316117946279245"/>
  </r>
  <r>
    <x v="15"/>
    <x v="2"/>
    <s v="SOR._.020"/>
    <x v="73"/>
    <n v="73.124401961498805"/>
    <n v="20"/>
    <s v="SOR._.020"/>
    <n v="5.893046952196429E-2"/>
    <n v="453.47749072676419"/>
    <m/>
    <n v="5.8930469521964293"/>
    <n v="0.01"/>
    <n v="5.8930469521964293"/>
  </r>
  <r>
    <x v="16"/>
    <x v="2"/>
    <s v="SOR._.020"/>
    <x v="73"/>
    <n v="73.124401961498805"/>
    <n v="20"/>
    <s v="SOR._.020"/>
    <n v="5.46326095671315E-2"/>
    <n v="418.67228988420123"/>
    <m/>
    <n v="5.4632609567131496"/>
    <n v="0.01"/>
    <n v="5.4632609567131496"/>
  </r>
  <r>
    <x v="17"/>
    <x v="2"/>
    <s v="SOR._.020"/>
    <x v="73"/>
    <n v="73.124401961498805"/>
    <n v="20"/>
    <s v="SOR._.020"/>
    <n v="5.436625550433765E-2"/>
    <n v="416.3435485481416"/>
    <m/>
    <n v="5.4366255504337646"/>
    <n v="0.01"/>
    <n v="5.4366255504337646"/>
  </r>
  <r>
    <x v="18"/>
    <x v="2"/>
    <s v="SOR._.020"/>
    <x v="73"/>
    <n v="73.124401961498805"/>
    <n v="20"/>
    <s v="SOR._.020"/>
    <n v="4.6330991609373089E-2"/>
    <n v="354.558219457814"/>
    <m/>
    <n v="4.6330991609373084"/>
    <n v="0.01"/>
    <n v="4.6330991609373084"/>
  </r>
  <r>
    <x v="19"/>
    <x v="2"/>
    <s v="SOR._.020"/>
    <x v="73"/>
    <n v="73.124401961498805"/>
    <n v="20"/>
    <s v="SOR._.020"/>
    <n v="4.614459341752674E-2"/>
    <n v="354.558219457814"/>
    <m/>
    <n v="4.6144593417526742"/>
    <n v="0.01"/>
    <n v="4.6144593417526742"/>
  </r>
  <r>
    <x v="0"/>
    <x v="2"/>
    <s v="SOR._.021"/>
    <x v="74"/>
    <n v="543.11911190494811"/>
    <n v="20"/>
    <s v="SOR._.021"/>
    <n v="4.4417168672140495"/>
    <n v="16666.643305791837"/>
    <m/>
    <n v="444.17168672140491"/>
    <n v="0.01"/>
    <n v="444.17168672140491"/>
  </r>
  <r>
    <x v="1"/>
    <x v="2"/>
    <s v="SOR._.021"/>
    <x v="74"/>
    <n v="543.11911190494811"/>
    <n v="20"/>
    <s v="SOR._.021"/>
    <n v="4.9293599711524374"/>
    <n v="18005.756483802164"/>
    <m/>
    <n v="492.93599711524371"/>
    <n v="0.01"/>
    <n v="492.93599711524371"/>
  </r>
  <r>
    <x v="2"/>
    <x v="2"/>
    <s v="SOR._.021"/>
    <x v="74"/>
    <n v="543.11911190494811"/>
    <n v="20"/>
    <s v="SOR._.021"/>
    <n v="4.1751781067688736"/>
    <n v="14501.33443747307"/>
    <m/>
    <n v="417.51781067688734"/>
    <n v="0.01"/>
    <n v="417.51781067688734"/>
  </r>
  <r>
    <x v="3"/>
    <x v="2"/>
    <s v="SOR._.021"/>
    <x v="74"/>
    <n v="543.11911190494811"/>
    <n v="20"/>
    <s v="SOR._.021"/>
    <n v="4.3019532171811274"/>
    <n v="14819.383702742394"/>
    <m/>
    <n v="430.19532171811272"/>
    <n v="0.01"/>
    <n v="430.19532171811272"/>
  </r>
  <r>
    <x v="4"/>
    <x v="2"/>
    <s v="SOR._.021"/>
    <x v="74"/>
    <n v="543.11911190494811"/>
    <n v="20"/>
    <s v="SOR._.021"/>
    <n v="3.8133973146161919"/>
    <n v="10059.183482474587"/>
    <m/>
    <n v="381.33973146161918"/>
    <n v="0.01"/>
    <n v="381.33973146161918"/>
  </r>
  <r>
    <x v="5"/>
    <x v="2"/>
    <s v="SOR._.021"/>
    <x v="74"/>
    <n v="543.11911190494811"/>
    <n v="20"/>
    <s v="SOR._.021"/>
    <n v="4.2547729233070672"/>
    <n v="11256.025996218599"/>
    <m/>
    <n v="425.47729233070669"/>
    <n v="0.01"/>
    <n v="425.47729233070669"/>
  </r>
  <r>
    <x v="6"/>
    <x v="2"/>
    <s v="SOR._.021"/>
    <x v="74"/>
    <n v="543.11911190494811"/>
    <n v="20"/>
    <s v="SOR._.021"/>
    <n v="4.5167245266754348"/>
    <n v="11878.818949711416"/>
    <m/>
    <n v="451.6724526675435"/>
    <n v="0.01"/>
    <n v="451.6724526675435"/>
  </r>
  <r>
    <x v="7"/>
    <x v="2"/>
    <s v="SOR._.021"/>
    <x v="74"/>
    <n v="543.11911190494811"/>
    <n v="20"/>
    <s v="SOR._.021"/>
    <n v="4.7760026305339256"/>
    <n v="13101.82109977105"/>
    <m/>
    <n v="477.60026305339255"/>
    <n v="0.01"/>
    <n v="477.60026305339255"/>
  </r>
  <r>
    <x v="8"/>
    <x v="2"/>
    <s v="SOR._.021"/>
    <x v="74"/>
    <n v="543.11911190494811"/>
    <n v="20"/>
    <s v="SOR._.021"/>
    <n v="4.8057862037082932"/>
    <n v="12227.49601477648"/>
    <m/>
    <n v="480.5786203708293"/>
    <n v="0.01"/>
    <n v="480.5786203708293"/>
  </r>
  <r>
    <x v="9"/>
    <x v="2"/>
    <s v="SOR._.021"/>
    <x v="74"/>
    <n v="543.11911190494811"/>
    <n v="20"/>
    <s v="SOR._.021"/>
    <n v="4.9855300382861794"/>
    <n v="13121.950957653286"/>
    <m/>
    <n v="498.55300382861793"/>
    <n v="0.01"/>
    <n v="498.55300382861793"/>
  </r>
  <r>
    <x v="10"/>
    <x v="2"/>
    <s v="SOR._.021"/>
    <x v="74"/>
    <n v="543.11911190494811"/>
    <n v="20"/>
    <s v="SOR._.021"/>
    <n v="5.0757756098158335"/>
    <n v="13248.654035776177"/>
    <m/>
    <n v="507.57756098158336"/>
    <n v="0.01"/>
    <n v="507.57756098158336"/>
  </r>
  <r>
    <x v="11"/>
    <x v="2"/>
    <s v="SOR._.021"/>
    <x v="74"/>
    <n v="543.11911190494811"/>
    <n v="20"/>
    <s v="SOR._.021"/>
    <n v="5.2419656025714509"/>
    <n v="14308.346498376157"/>
    <m/>
    <n v="524.19656025714505"/>
    <n v="0.01"/>
    <n v="524.19656025714505"/>
  </r>
  <r>
    <x v="12"/>
    <x v="2"/>
    <s v="SOR._.021"/>
    <x v="74"/>
    <n v="543.11911190494811"/>
    <n v="20"/>
    <s v="SOR._.021"/>
    <n v="5.1613499734012036"/>
    <n v="13118.884997425879"/>
    <m/>
    <n v="516.13499734012032"/>
    <n v="0.01"/>
    <n v="516.13499734012032"/>
  </r>
  <r>
    <x v="13"/>
    <x v="2"/>
    <s v="SOR._.021"/>
    <x v="74"/>
    <n v="543.11911190494811"/>
    <n v="20"/>
    <s v="SOR._.021"/>
    <n v="5.2232312858089074"/>
    <n v="13763.771375417056"/>
    <m/>
    <n v="522.32312858089074"/>
    <n v="0.01"/>
    <n v="522.32312858089074"/>
  </r>
  <r>
    <x v="14"/>
    <x v="2"/>
    <s v="SOR._.021"/>
    <x v="74"/>
    <n v="543.11911190494811"/>
    <n v="20"/>
    <s v="SOR._.021"/>
    <n v="5.1893048670417663"/>
    <n v="13701.261288202626"/>
    <m/>
    <n v="518.93048670417659"/>
    <n v="0.01"/>
    <n v="518.93048670417659"/>
  </r>
  <r>
    <x v="15"/>
    <x v="2"/>
    <s v="SOR._.021"/>
    <x v="74"/>
    <n v="543.11911190494811"/>
    <n v="20"/>
    <s v="SOR._.021"/>
    <n v="5.2579094161451652"/>
    <n v="14449.191135458168"/>
    <m/>
    <n v="525.79094161451656"/>
    <n v="0.01"/>
    <n v="525.79094161451656"/>
  </r>
  <r>
    <x v="16"/>
    <x v="2"/>
    <s v="SOR._.021"/>
    <x v="74"/>
    <n v="543.11911190494811"/>
    <n v="20"/>
    <s v="SOR._.021"/>
    <n v="5.1862108384216903"/>
    <n v="13160.667879461387"/>
    <m/>
    <n v="518.62108384216901"/>
    <n v="0.01"/>
    <n v="518.62108384216901"/>
  </r>
  <r>
    <x v="17"/>
    <x v="2"/>
    <s v="SOR._.021"/>
    <x v="74"/>
    <n v="543.11911190494811"/>
    <n v="20"/>
    <s v="SOR._.021"/>
    <n v="5.2545794055698831"/>
    <n v="12751.733775146999"/>
    <m/>
    <n v="525.45794055698832"/>
    <n v="0.01"/>
    <n v="525.45794055698832"/>
  </r>
  <r>
    <x v="18"/>
    <x v="2"/>
    <s v="SOR._.021"/>
    <x v="74"/>
    <n v="543.11911190494811"/>
    <n v="20"/>
    <s v="SOR._.021"/>
    <n v="5.20069514228563"/>
    <n v="12672.144364511847"/>
    <m/>
    <n v="520.06951422856298"/>
    <n v="0.01"/>
    <n v="520.06951422856298"/>
  </r>
  <r>
    <x v="19"/>
    <x v="2"/>
    <s v="SOR._.021"/>
    <x v="74"/>
    <n v="543.11911190494811"/>
    <n v="20"/>
    <s v="SOR._.021"/>
    <n v="5.219217835228152"/>
    <n v="13345.597458219529"/>
    <m/>
    <n v="521.92178352281519"/>
    <n v="0.01"/>
    <n v="521.92178352281519"/>
  </r>
  <r>
    <x v="0"/>
    <x v="2"/>
    <s v="SOR._.022"/>
    <x v="75"/>
    <n v="124.90874872714593"/>
    <n v="20"/>
    <s v="SOR._.022"/>
    <n v="2.1409788133547756"/>
    <n v="5161.3255348387656"/>
    <m/>
    <n v="214.09788133547755"/>
    <n v="0.01"/>
    <n v="214.09788133547755"/>
  </r>
  <r>
    <x v="1"/>
    <x v="2"/>
    <s v="SOR._.022"/>
    <x v="75"/>
    <n v="124.90874872714593"/>
    <n v="20"/>
    <s v="SOR._.022"/>
    <n v="2.2927852691420676"/>
    <n v="5593.2000635575059"/>
    <m/>
    <n v="229.27852691420676"/>
    <n v="0.01"/>
    <n v="229.27852691420676"/>
  </r>
  <r>
    <x v="2"/>
    <x v="2"/>
    <s v="SOR._.022"/>
    <x v="75"/>
    <n v="124.90874872714593"/>
    <n v="20"/>
    <s v="SOR._.022"/>
    <n v="1.9956812890293436"/>
    <n v="4801.8379119803012"/>
    <m/>
    <n v="199.56812890293435"/>
    <n v="0.01"/>
    <n v="199.56812890293435"/>
  </r>
  <r>
    <x v="3"/>
    <x v="2"/>
    <s v="SOR._.022"/>
    <x v="75"/>
    <n v="124.90874872714593"/>
    <n v="20"/>
    <s v="SOR._.022"/>
    <n v="1.9917398259711192"/>
    <n v="4608.027661987453"/>
    <m/>
    <n v="199.17398259711192"/>
    <n v="0.01"/>
    <n v="199.17398259711192"/>
  </r>
  <r>
    <x v="4"/>
    <x v="2"/>
    <s v="SOR._.022"/>
    <x v="75"/>
    <n v="124.90874872714593"/>
    <n v="20"/>
    <s v="SOR._.022"/>
    <n v="1.9593016718835408"/>
    <n v="4419.8082871610113"/>
    <m/>
    <n v="195.93016718835406"/>
    <n v="0.01"/>
    <n v="195.93016718835406"/>
  </r>
  <r>
    <x v="5"/>
    <x v="2"/>
    <s v="SOR._.022"/>
    <x v="75"/>
    <n v="124.90874872714593"/>
    <n v="20"/>
    <s v="SOR._.022"/>
    <n v="2.801162515164334"/>
    <n v="6175.6839585130592"/>
    <m/>
    <n v="280.11625151643341"/>
    <n v="0.01"/>
    <n v="280.11625151643341"/>
  </r>
  <r>
    <x v="6"/>
    <x v="2"/>
    <s v="SOR._.022"/>
    <x v="75"/>
    <n v="124.90874872714593"/>
    <n v="20"/>
    <s v="SOR._.022"/>
    <n v="3.2460908765627199"/>
    <n v="7092.1569902898555"/>
    <m/>
    <n v="324.60908765627198"/>
    <n v="0.01"/>
    <n v="324.60908765627198"/>
  </r>
  <r>
    <x v="7"/>
    <x v="2"/>
    <s v="SOR._.022"/>
    <x v="75"/>
    <n v="124.90874872714593"/>
    <n v="20"/>
    <s v="SOR._.022"/>
    <n v="3.6843582806011463"/>
    <n v="8012.79207366025"/>
    <m/>
    <n v="368.4358280601146"/>
    <n v="0.01"/>
    <n v="368.4358280601146"/>
  </r>
  <r>
    <x v="8"/>
    <x v="2"/>
    <s v="SOR._.022"/>
    <x v="75"/>
    <n v="124.90874872714593"/>
    <n v="20"/>
    <s v="SOR._.022"/>
    <n v="4.0812322191825574"/>
    <n v="8887.1509765778046"/>
    <m/>
    <n v="408.12322191825575"/>
    <n v="0.01"/>
    <n v="408.12322191825575"/>
  </r>
  <r>
    <x v="9"/>
    <x v="2"/>
    <s v="SOR._.022"/>
    <x v="75"/>
    <n v="124.90874872714593"/>
    <n v="20"/>
    <s v="SOR._.022"/>
    <n v="4.4143373830955044"/>
    <n v="9667.6788159810567"/>
    <m/>
    <n v="441.43373830955045"/>
    <n v="0.01"/>
    <n v="441.43373830955045"/>
  </r>
  <r>
    <x v="10"/>
    <x v="2"/>
    <s v="SOR._.022"/>
    <x v="75"/>
    <n v="124.90874872714593"/>
    <n v="20"/>
    <s v="SOR._.022"/>
    <n v="4.69150127537337"/>
    <n v="10265.454402555997"/>
    <m/>
    <n v="469.15012753733697"/>
    <n v="0.01"/>
    <n v="469.15012753733697"/>
  </r>
  <r>
    <x v="11"/>
    <x v="2"/>
    <s v="SOR._.022"/>
    <x v="75"/>
    <n v="124.90874872714593"/>
    <n v="20"/>
    <s v="SOR._.022"/>
    <n v="4.8667813513810856"/>
    <n v="10620.318778324525"/>
    <m/>
    <n v="486.67813513810853"/>
    <n v="0.01"/>
    <n v="486.67813513810853"/>
  </r>
  <r>
    <x v="12"/>
    <x v="2"/>
    <s v="SOR._.022"/>
    <x v="75"/>
    <n v="124.90874872714593"/>
    <n v="20"/>
    <s v="SOR._.022"/>
    <n v="4.9243061248515003"/>
    <n v="10716.674725379859"/>
    <m/>
    <n v="492.43061248515005"/>
    <n v="0.01"/>
    <n v="492.43061248515005"/>
  </r>
  <r>
    <x v="13"/>
    <x v="2"/>
    <s v="SOR._.022"/>
    <x v="75"/>
    <n v="124.90874872714593"/>
    <n v="20"/>
    <s v="SOR._.022"/>
    <n v="4.8109025732729487"/>
    <n v="10564.501662920133"/>
    <m/>
    <n v="481.09025732729486"/>
    <n v="0.01"/>
    <n v="481.09025732729486"/>
  </r>
  <r>
    <x v="14"/>
    <x v="2"/>
    <s v="SOR._.022"/>
    <x v="75"/>
    <n v="124.90874872714593"/>
    <n v="20"/>
    <s v="SOR._.022"/>
    <n v="4.6007925977705746"/>
    <n v="10304.030051813121"/>
    <m/>
    <n v="460.07925977705747"/>
    <n v="0.01"/>
    <n v="460.07925977705747"/>
  </r>
  <r>
    <x v="15"/>
    <x v="2"/>
    <s v="SOR._.022"/>
    <x v="75"/>
    <n v="124.90874872714593"/>
    <n v="20"/>
    <s v="SOR._.022"/>
    <n v="4.3324306606742864"/>
    <n v="9950.3305038955168"/>
    <m/>
    <n v="433.24306606742863"/>
    <n v="0.01"/>
    <n v="433.24306606742863"/>
  </r>
  <r>
    <x v="16"/>
    <x v="2"/>
    <s v="SOR._.022"/>
    <x v="75"/>
    <n v="124.90874872714593"/>
    <n v="20"/>
    <s v="SOR._.022"/>
    <n v="4.0716106262723386"/>
    <n v="9571.3947093606093"/>
    <m/>
    <n v="407.16106262723383"/>
    <n v="0.01"/>
    <n v="407.16106262723383"/>
  </r>
  <r>
    <x v="17"/>
    <x v="2"/>
    <s v="SOR._.022"/>
    <x v="75"/>
    <n v="124.90874872714593"/>
    <n v="20"/>
    <s v="SOR._.022"/>
    <n v="4.168725711499663"/>
    <n v="9858.3196004037327"/>
    <m/>
    <n v="416.87257114996629"/>
    <n v="0.01"/>
    <n v="416.87257114996629"/>
  </r>
  <r>
    <x v="18"/>
    <x v="2"/>
    <s v="SOR._.022"/>
    <x v="75"/>
    <n v="124.90874872714593"/>
    <n v="20"/>
    <s v="SOR._.022"/>
    <n v="4.227182459261642"/>
    <n v="10097.070604423954"/>
    <m/>
    <n v="422.71824592616417"/>
    <n v="0.01"/>
    <n v="422.71824592616417"/>
  </r>
  <r>
    <x v="19"/>
    <x v="2"/>
    <s v="SOR._.022"/>
    <x v="75"/>
    <n v="124.90874872714593"/>
    <n v="20"/>
    <s v="SOR._.022"/>
    <n v="4.2426396300139713"/>
    <n v="10277.413182577249"/>
    <m/>
    <n v="424.26396300139714"/>
    <n v="0.01"/>
    <n v="424.26396300139714"/>
  </r>
  <r>
    <x v="0"/>
    <x v="2"/>
    <s v="SOR._.023"/>
    <x v="76"/>
    <n v="83.542950202454776"/>
    <n v="20"/>
    <s v="SOR._.023"/>
    <n v="3.944768422231562"/>
    <n v="18795.056863356858"/>
    <m/>
    <n v="394.47684222315621"/>
    <n v="0.01"/>
    <n v="394.47684222315621"/>
  </r>
  <r>
    <x v="1"/>
    <x v="2"/>
    <s v="SOR._.023"/>
    <x v="76"/>
    <n v="83.542950202454776"/>
    <n v="20"/>
    <s v="SOR._.023"/>
    <n v="4.1648689708094198"/>
    <n v="20182.111998291464"/>
    <m/>
    <n v="416.48689708094196"/>
    <n v="0.01"/>
    <n v="416.48689708094196"/>
  </r>
  <r>
    <x v="2"/>
    <x v="2"/>
    <s v="SOR._.023"/>
    <x v="76"/>
    <n v="83.542950202454776"/>
    <n v="20"/>
    <s v="SOR._.023"/>
    <n v="3.3250435314030686"/>
    <n v="12891.618241230964"/>
    <m/>
    <n v="332.50435314030688"/>
    <n v="0.01"/>
    <n v="332.50435314030688"/>
  </r>
  <r>
    <x v="3"/>
    <x v="2"/>
    <s v="SOR._.023"/>
    <x v="76"/>
    <n v="83.542950202454776"/>
    <n v="20"/>
    <s v="SOR._.023"/>
    <n v="3.3739041013590532"/>
    <n v="13078.576878427153"/>
    <m/>
    <n v="337.39041013590531"/>
    <n v="0.01"/>
    <n v="337.39041013590531"/>
  </r>
  <r>
    <x v="4"/>
    <x v="2"/>
    <s v="SOR._.023"/>
    <x v="76"/>
    <n v="83.542950202454776"/>
    <n v="20"/>
    <s v="SOR._.023"/>
    <n v="2.5156453034552184"/>
    <n v="6858.5976882746345"/>
    <m/>
    <n v="251.56453034552183"/>
    <n v="0.01"/>
    <n v="251.56453034552183"/>
  </r>
  <r>
    <x v="5"/>
    <x v="2"/>
    <s v="SOR._.023"/>
    <x v="76"/>
    <n v="83.542950202454776"/>
    <n v="20"/>
    <s v="SOR._.023"/>
    <n v="3.0321547160837476"/>
    <n v="8626.3076183203138"/>
    <m/>
    <n v="303.21547160837474"/>
    <n v="0.01"/>
    <n v="303.21547160837474"/>
  </r>
  <r>
    <x v="6"/>
    <x v="2"/>
    <s v="SOR._.023"/>
    <x v="76"/>
    <n v="83.542950202454776"/>
    <n v="20"/>
    <s v="SOR._.023"/>
    <n v="3.2942809793837777"/>
    <n v="9162.770177080185"/>
    <m/>
    <n v="329.42809793837779"/>
    <n v="0.01"/>
    <n v="329.42809793837779"/>
  </r>
  <r>
    <x v="7"/>
    <x v="2"/>
    <s v="SOR._.023"/>
    <x v="76"/>
    <n v="83.542950202454776"/>
    <n v="20"/>
    <s v="SOR._.023"/>
    <n v="3.6163270045801839"/>
    <n v="10501.171157046238"/>
    <m/>
    <n v="361.63270045801841"/>
    <n v="0.01"/>
    <n v="361.63270045801841"/>
  </r>
  <r>
    <x v="8"/>
    <x v="2"/>
    <s v="SOR._.023"/>
    <x v="76"/>
    <n v="83.542950202454776"/>
    <n v="20"/>
    <s v="SOR._.023"/>
    <n v="3.6105041607989765"/>
    <n v="9264.3647025947175"/>
    <m/>
    <n v="361.05041607989762"/>
    <n v="0.01"/>
    <n v="361.05041607989762"/>
  </r>
  <r>
    <x v="9"/>
    <x v="2"/>
    <s v="SOR._.023"/>
    <x v="76"/>
    <n v="83.542950202454776"/>
    <n v="20"/>
    <s v="SOR._.023"/>
    <n v="3.8037810881268368"/>
    <n v="10187.673394164558"/>
    <m/>
    <n v="380.37810881268365"/>
    <n v="0.01"/>
    <n v="380.37810881268365"/>
  </r>
  <r>
    <x v="10"/>
    <x v="2"/>
    <s v="SOR._.023"/>
    <x v="76"/>
    <n v="83.542950202454776"/>
    <n v="20"/>
    <s v="SOR._.023"/>
    <n v="3.8585204838538574"/>
    <n v="10157.125400866009"/>
    <m/>
    <n v="385.85204838538573"/>
    <n v="0.01"/>
    <n v="385.85204838538573"/>
  </r>
  <r>
    <x v="11"/>
    <x v="2"/>
    <s v="SOR._.023"/>
    <x v="76"/>
    <n v="83.542950202454776"/>
    <n v="20"/>
    <s v="SOR._.023"/>
    <n v="4.0102492252968727"/>
    <n v="11235.249304157953"/>
    <m/>
    <n v="401.02492252968727"/>
    <n v="0.01"/>
    <n v="401.02492252968727"/>
  </r>
  <r>
    <x v="12"/>
    <x v="2"/>
    <s v="SOR._.023"/>
    <x v="76"/>
    <n v="83.542950202454776"/>
    <n v="20"/>
    <s v="SOR._.023"/>
    <n v="3.7700239678749092"/>
    <n v="9433.2292958085036"/>
    <m/>
    <n v="377.00239678749091"/>
    <n v="0.01"/>
    <n v="377.00239678749091"/>
  </r>
  <r>
    <x v="13"/>
    <x v="2"/>
    <s v="SOR._.023"/>
    <x v="76"/>
    <n v="83.542950202454776"/>
    <n v="20"/>
    <s v="SOR._.023"/>
    <n v="3.7468417559522056"/>
    <n v="9875.1996564666224"/>
    <m/>
    <n v="374.68417559522055"/>
    <n v="0.01"/>
    <n v="374.68417559522055"/>
  </r>
  <r>
    <x v="14"/>
    <x v="2"/>
    <s v="SOR._.023"/>
    <x v="76"/>
    <n v="83.542950202454776"/>
    <n v="20"/>
    <s v="SOR._.023"/>
    <n v="3.5920424380425291"/>
    <n v="9442.8177006022142"/>
    <m/>
    <n v="359.20424380425288"/>
    <n v="0.01"/>
    <n v="359.20424380425288"/>
  </r>
  <r>
    <x v="15"/>
    <x v="2"/>
    <s v="SOR._.023"/>
    <x v="76"/>
    <n v="83.542950202454776"/>
    <n v="20"/>
    <s v="SOR._.023"/>
    <n v="3.5584190608287583"/>
    <n v="9841.4549880737341"/>
    <m/>
    <n v="355.84190608287582"/>
    <n v="0.01"/>
    <n v="355.84190608287582"/>
  </r>
  <r>
    <x v="16"/>
    <x v="2"/>
    <s v="SOR._.023"/>
    <x v="76"/>
    <n v="83.542950202454776"/>
    <n v="20"/>
    <s v="SOR._.023"/>
    <n v="3.3295413903402586"/>
    <n v="8046.1484603284907"/>
    <m/>
    <n v="332.95413903402584"/>
    <n v="0.01"/>
    <n v="332.95413903402584"/>
  </r>
  <r>
    <x v="17"/>
    <x v="2"/>
    <s v="SOR._.023"/>
    <x v="76"/>
    <n v="83.542950202454776"/>
    <n v="20"/>
    <s v="SOR._.023"/>
    <n v="3.559407056250226"/>
    <n v="8930.6724331895457"/>
    <m/>
    <n v="355.94070562502259"/>
    <n v="0.01"/>
    <n v="355.94070562502259"/>
  </r>
  <r>
    <x v="18"/>
    <x v="2"/>
    <s v="SOR._.023"/>
    <x v="76"/>
    <n v="83.542950202454776"/>
    <n v="20"/>
    <s v="SOR._.023"/>
    <n v="3.6643573078660343"/>
    <n v="8921.6855885668465"/>
    <m/>
    <n v="366.43573078660341"/>
    <n v="0.01"/>
    <n v="366.43573078660341"/>
  </r>
  <r>
    <x v="19"/>
    <x v="2"/>
    <s v="SOR._.023"/>
    <x v="76"/>
    <n v="83.542950202454776"/>
    <n v="20"/>
    <s v="SOR._.023"/>
    <n v="3.8785272695906134"/>
    <n v="9818.0072135514893"/>
    <m/>
    <n v="387.85272695906133"/>
    <n v="0.01"/>
    <n v="387.85272695906133"/>
  </r>
  <r>
    <x v="0"/>
    <x v="2"/>
    <s v="SOR._.024"/>
    <x v="77"/>
    <n v="74.594745425570025"/>
    <n v="20"/>
    <s v="SOR._.024"/>
    <n v="1.7730951708961609"/>
    <n v="5479.4095938343416"/>
    <m/>
    <n v="177.30951708961609"/>
    <n v="0.01"/>
    <n v="177.30951708961609"/>
  </r>
  <r>
    <x v="1"/>
    <x v="2"/>
    <s v="SOR._.024"/>
    <x v="77"/>
    <n v="74.594745425570025"/>
    <n v="20"/>
    <s v="SOR._.024"/>
    <n v="2.0635864752344579"/>
    <n v="6376.3172642561367"/>
    <m/>
    <n v="206.3586475234458"/>
    <n v="0.01"/>
    <n v="206.3586475234458"/>
  </r>
  <r>
    <x v="2"/>
    <x v="2"/>
    <s v="SOR._.024"/>
    <x v="77"/>
    <n v="74.594745425570025"/>
    <n v="20"/>
    <s v="SOR._.024"/>
    <n v="1.8136977037833275"/>
    <n v="5635.5792758394191"/>
    <m/>
    <n v="181.36977037833276"/>
    <n v="0.01"/>
    <n v="181.36977037833276"/>
  </r>
  <r>
    <x v="3"/>
    <x v="2"/>
    <s v="SOR._.024"/>
    <x v="77"/>
    <n v="74.594745425570025"/>
    <n v="20"/>
    <s v="SOR._.024"/>
    <n v="1.9643787390834626"/>
    <n v="6057.1065149228052"/>
    <m/>
    <n v="196.43787390834626"/>
    <n v="0.01"/>
    <n v="196.43787390834626"/>
  </r>
  <r>
    <x v="4"/>
    <x v="2"/>
    <s v="SOR._.024"/>
    <x v="77"/>
    <n v="74.594745425570025"/>
    <n v="20"/>
    <s v="SOR._.024"/>
    <n v="2.0866082340456384"/>
    <n v="6367.7992478762753"/>
    <m/>
    <n v="208.66082340456384"/>
    <n v="0.01"/>
    <n v="208.66082340456384"/>
  </r>
  <r>
    <x v="5"/>
    <x v="2"/>
    <s v="SOR._.024"/>
    <x v="77"/>
    <n v="74.594745425570025"/>
    <n v="20"/>
    <s v="SOR._.024"/>
    <n v="2.3666101654202225"/>
    <n v="7410.4988524941009"/>
    <m/>
    <n v="236.66101654202225"/>
    <n v="0.01"/>
    <n v="236.66101654202225"/>
  </r>
  <r>
    <x v="6"/>
    <x v="2"/>
    <s v="SOR._.024"/>
    <x v="77"/>
    <n v="74.594745425570025"/>
    <n v="20"/>
    <s v="SOR._.024"/>
    <n v="2.6627034062372559"/>
    <n v="8486.0824334080644"/>
    <m/>
    <n v="266.27034062372559"/>
    <n v="0.01"/>
    <n v="266.27034062372559"/>
  </r>
  <r>
    <x v="7"/>
    <x v="2"/>
    <s v="SOR._.024"/>
    <x v="77"/>
    <n v="74.594745425570025"/>
    <n v="20"/>
    <s v="SOR._.024"/>
    <n v="2.9168998677649269"/>
    <n v="9504.7744098478634"/>
    <m/>
    <n v="291.68998677649267"/>
    <n v="0.01"/>
    <n v="291.68998677649267"/>
  </r>
  <r>
    <x v="8"/>
    <x v="2"/>
    <s v="SOR._.024"/>
    <x v="77"/>
    <n v="74.594745425570025"/>
    <n v="20"/>
    <s v="SOR._.024"/>
    <n v="3.1546685227330356"/>
    <n v="10426.29038129408"/>
    <m/>
    <n v="315.46685227330357"/>
    <n v="0.01"/>
    <n v="315.46685227330357"/>
  </r>
  <r>
    <x v="9"/>
    <x v="2"/>
    <s v="SOR._.024"/>
    <x v="77"/>
    <n v="74.594745425570025"/>
    <n v="20"/>
    <s v="SOR._.024"/>
    <n v="3.3810690746799512"/>
    <n v="11279.45764386197"/>
    <m/>
    <n v="338.10690746799514"/>
    <n v="0.01"/>
    <n v="338.10690746799514"/>
  </r>
  <r>
    <x v="10"/>
    <x v="2"/>
    <s v="SOR._.024"/>
    <x v="77"/>
    <n v="74.594745425570025"/>
    <n v="20"/>
    <s v="SOR._.024"/>
    <n v="3.5784468074493154"/>
    <n v="11993.491015770947"/>
    <m/>
    <n v="357.84468074493151"/>
    <n v="0.01"/>
    <n v="357.84468074493151"/>
  </r>
  <r>
    <x v="11"/>
    <x v="2"/>
    <s v="SOR._.024"/>
    <x v="77"/>
    <n v="74.594745425570025"/>
    <n v="20"/>
    <s v="SOR._.024"/>
    <n v="3.7356757236069491"/>
    <n v="12561.897071516782"/>
    <m/>
    <n v="373.5675723606949"/>
    <n v="0.01"/>
    <n v="373.5675723606949"/>
  </r>
  <r>
    <x v="12"/>
    <x v="2"/>
    <s v="SOR._.024"/>
    <x v="77"/>
    <n v="74.594745425570025"/>
    <n v="20"/>
    <s v="SOR._.024"/>
    <n v="3.890280840537538"/>
    <n v="13018.736650300578"/>
    <m/>
    <n v="389.02808405375379"/>
    <n v="0.01"/>
    <n v="389.02808405375379"/>
  </r>
  <r>
    <x v="13"/>
    <x v="2"/>
    <s v="SOR._.024"/>
    <x v="77"/>
    <n v="74.594745425570025"/>
    <n v="20"/>
    <s v="SOR._.024"/>
    <n v="3.8935313558505507"/>
    <n v="12832.230275912043"/>
    <m/>
    <n v="389.35313558505504"/>
    <n v="0.01"/>
    <n v="389.35313558505504"/>
  </r>
  <r>
    <x v="14"/>
    <x v="2"/>
    <s v="SOR._.024"/>
    <x v="77"/>
    <n v="74.594745425570025"/>
    <n v="20"/>
    <s v="SOR._.024"/>
    <n v="3.9350143084420068"/>
    <n v="12916.940642302256"/>
    <m/>
    <n v="393.50143084420068"/>
    <n v="0.01"/>
    <n v="393.50143084420068"/>
  </r>
  <r>
    <x v="15"/>
    <x v="2"/>
    <s v="SOR._.024"/>
    <x v="77"/>
    <n v="74.594745425570025"/>
    <n v="20"/>
    <s v="SOR._.024"/>
    <n v="3.989902166188354"/>
    <n v="13068.737648418373"/>
    <m/>
    <n v="398.9902166188354"/>
    <n v="0.01"/>
    <n v="398.9902166188354"/>
  </r>
  <r>
    <x v="16"/>
    <x v="2"/>
    <s v="SOR._.024"/>
    <x v="77"/>
    <n v="74.594745425570025"/>
    <n v="20"/>
    <s v="SOR._.024"/>
    <n v="3.917497453178743"/>
    <n v="13062.317982339346"/>
    <m/>
    <n v="391.74974531787427"/>
    <n v="0.01"/>
    <n v="391.74974531787427"/>
  </r>
  <r>
    <x v="17"/>
    <x v="2"/>
    <s v="SOR._.024"/>
    <x v="77"/>
    <n v="74.594745425570025"/>
    <n v="20"/>
    <s v="SOR._.024"/>
    <n v="3.9538057746394997"/>
    <n v="13114.344978181311"/>
    <m/>
    <n v="395.38057746394998"/>
    <n v="0.01"/>
    <n v="395.38057746394998"/>
  </r>
  <r>
    <x v="18"/>
    <x v="2"/>
    <s v="SOR._.024"/>
    <x v="77"/>
    <n v="74.594745425570025"/>
    <n v="20"/>
    <s v="SOR._.024"/>
    <n v="3.9432605770914919"/>
    <n v="12935.926357708391"/>
    <m/>
    <n v="394.32605770914921"/>
    <n v="0.01"/>
    <n v="394.32605770914921"/>
  </r>
  <r>
    <x v="19"/>
    <x v="2"/>
    <s v="SOR._.024"/>
    <x v="77"/>
    <n v="74.594745425570025"/>
    <n v="20"/>
    <s v="SOR._.024"/>
    <n v="1.779379683694241"/>
    <n v="2660.1197402837806"/>
    <m/>
    <n v="177.93796836942411"/>
    <n v="0.01"/>
    <n v="177.93796836942411"/>
  </r>
  <r>
    <x v="0"/>
    <x v="2"/>
    <s v="SOR._.025"/>
    <x v="78"/>
    <n v="72.017616667357473"/>
    <n v="20"/>
    <s v="SOR._.025"/>
    <n v="2.3758195611655921"/>
    <n v="4015.006761831874"/>
    <m/>
    <n v="237.58195611655921"/>
    <n v="0.01"/>
    <n v="237.58195611655921"/>
  </r>
  <r>
    <x v="1"/>
    <x v="2"/>
    <s v="SOR._.025"/>
    <x v="78"/>
    <n v="72.017616667357473"/>
    <n v="20"/>
    <s v="SOR._.025"/>
    <n v="2.4880568237715917"/>
    <n v="4216.4626988991213"/>
    <m/>
    <n v="248.80568237715917"/>
    <n v="0.01"/>
    <n v="248.80568237715917"/>
  </r>
  <r>
    <x v="2"/>
    <x v="2"/>
    <s v="SOR._.025"/>
    <x v="78"/>
    <n v="72.017616667357473"/>
    <n v="20"/>
    <s v="SOR._.025"/>
    <n v="2.1726540514190833"/>
    <n v="3692.4191666905649"/>
    <m/>
    <n v="217.26540514190833"/>
    <n v="0.01"/>
    <n v="217.26540514190833"/>
  </r>
  <r>
    <x v="3"/>
    <x v="2"/>
    <s v="SOR._.025"/>
    <x v="78"/>
    <n v="72.017616667357473"/>
    <n v="20"/>
    <s v="SOR._.025"/>
    <n v="2.1885204780271459"/>
    <n v="3713.9524588751024"/>
    <m/>
    <n v="218.85204780271459"/>
    <n v="0.01"/>
    <n v="218.85204780271459"/>
  </r>
  <r>
    <x v="4"/>
    <x v="2"/>
    <s v="SOR._.025"/>
    <x v="78"/>
    <n v="72.017616667357473"/>
    <n v="20"/>
    <s v="SOR._.025"/>
    <n v="2.112413739133439"/>
    <n v="3602.7067653991644"/>
    <m/>
    <n v="211.24137391334389"/>
    <n v="0.01"/>
    <n v="211.24137391334389"/>
  </r>
  <r>
    <x v="5"/>
    <x v="2"/>
    <s v="SOR._.025"/>
    <x v="78"/>
    <n v="72.017616667357473"/>
    <n v="20"/>
    <s v="SOR._.025"/>
    <n v="2.3139101820928802"/>
    <n v="3991.5285844050727"/>
    <m/>
    <n v="231.39101820928801"/>
    <n v="0.01"/>
    <n v="231.39101820928801"/>
  </r>
  <r>
    <x v="6"/>
    <x v="2"/>
    <s v="SOR._.025"/>
    <x v="78"/>
    <n v="72.017616667357473"/>
    <n v="20"/>
    <s v="SOR._.025"/>
    <n v="2.4811226958352171"/>
    <n v="4275.9988789197932"/>
    <m/>
    <n v="248.11226958352171"/>
    <n v="0.01"/>
    <n v="248.11226958352171"/>
  </r>
  <r>
    <x v="7"/>
    <x v="2"/>
    <s v="SOR._.025"/>
    <x v="78"/>
    <n v="72.017616667357473"/>
    <n v="20"/>
    <s v="SOR._.025"/>
    <n v="2.6007911415502636"/>
    <n v="4512.795405779063"/>
    <m/>
    <n v="260.07911415502633"/>
    <n v="0.01"/>
    <n v="260.07911415502633"/>
  </r>
  <r>
    <x v="8"/>
    <x v="2"/>
    <s v="SOR._.025"/>
    <x v="78"/>
    <n v="72.017616667357473"/>
    <n v="20"/>
    <s v="SOR._.025"/>
    <n v="2.6589221042115363"/>
    <n v="4643.3140018743134"/>
    <m/>
    <n v="265.89221042115361"/>
    <n v="0.01"/>
    <n v="265.89221042115361"/>
  </r>
  <r>
    <x v="9"/>
    <x v="2"/>
    <s v="SOR._.025"/>
    <x v="78"/>
    <n v="72.017616667357473"/>
    <n v="20"/>
    <s v="SOR._.025"/>
    <n v="2.7334761491089039"/>
    <n v="4817.4909659998475"/>
    <m/>
    <n v="273.3476149108904"/>
    <n v="0.01"/>
    <n v="273.3476149108904"/>
  </r>
  <r>
    <x v="10"/>
    <x v="2"/>
    <s v="SOR._.025"/>
    <x v="78"/>
    <n v="72.017616667357473"/>
    <n v="20"/>
    <s v="SOR._.025"/>
    <n v="2.7736568202237555"/>
    <n v="4905.3812860411881"/>
    <m/>
    <n v="277.36568202237555"/>
    <n v="0.01"/>
    <n v="277.36568202237555"/>
  </r>
  <r>
    <x v="11"/>
    <x v="2"/>
    <s v="SOR._.025"/>
    <x v="78"/>
    <n v="72.017616667357473"/>
    <n v="20"/>
    <s v="SOR._.025"/>
    <n v="2.7865741858354633"/>
    <n v="4915.2969035444212"/>
    <m/>
    <n v="278.6574185835463"/>
    <n v="0.01"/>
    <n v="278.6574185835463"/>
  </r>
  <r>
    <x v="12"/>
    <x v="2"/>
    <s v="SOR._.025"/>
    <x v="78"/>
    <n v="72.017616667357473"/>
    <n v="20"/>
    <s v="SOR._.025"/>
    <n v="2.7362000250871112"/>
    <n v="4803.7265452412548"/>
    <m/>
    <n v="273.62000250871114"/>
    <n v="0.01"/>
    <n v="273.62000250871114"/>
  </r>
  <r>
    <x v="13"/>
    <x v="2"/>
    <s v="SOR._.025"/>
    <x v="78"/>
    <n v="72.017616667357473"/>
    <n v="20"/>
    <s v="SOR._.025"/>
    <n v="2.6532389390253308"/>
    <n v="4644.665951430874"/>
    <m/>
    <n v="265.32389390253309"/>
    <n v="0.01"/>
    <n v="265.32389390253309"/>
  </r>
  <r>
    <x v="14"/>
    <x v="2"/>
    <s v="SOR._.025"/>
    <x v="78"/>
    <n v="72.017616667357473"/>
    <n v="20"/>
    <s v="SOR._.025"/>
    <n v="2.1587113011094772"/>
    <n v="3655.6096822162726"/>
    <m/>
    <n v="215.87113011094772"/>
    <n v="0.01"/>
    <n v="215.87113011094772"/>
  </r>
  <r>
    <x v="15"/>
    <x v="2"/>
    <s v="SOR._.025"/>
    <x v="78"/>
    <n v="72.017616667357473"/>
    <n v="20"/>
    <s v="SOR._.025"/>
    <n v="1.9865326816843936"/>
    <n v="3334.1357781231095"/>
    <m/>
    <n v="198.65326816843935"/>
    <n v="0.01"/>
    <n v="198.65326816843935"/>
  </r>
  <r>
    <x v="16"/>
    <x v="2"/>
    <s v="SOR._.025"/>
    <x v="78"/>
    <n v="72.017616667357473"/>
    <n v="20"/>
    <s v="SOR._.025"/>
    <n v="1.7990410870419633"/>
    <n v="3012.6415660492389"/>
    <m/>
    <n v="179.90410870419632"/>
    <n v="0.01"/>
    <n v="179.90410870419632"/>
  </r>
  <r>
    <x v="17"/>
    <x v="2"/>
    <s v="SOR._.025"/>
    <x v="78"/>
    <n v="72.017616667357473"/>
    <n v="20"/>
    <s v="SOR._.025"/>
    <n v="1.7790033203564461"/>
    <n v="2962.2200099847569"/>
    <m/>
    <n v="177.90033203564462"/>
    <n v="0.01"/>
    <n v="177.90033203564462"/>
  </r>
  <r>
    <x v="18"/>
    <x v="2"/>
    <s v="SOR._.025"/>
    <x v="78"/>
    <n v="72.017616667357473"/>
    <n v="20"/>
    <s v="SOR._.025"/>
    <n v="1.7451130938689887"/>
    <n v="2908.3962529371947"/>
    <m/>
    <n v="174.51130938689886"/>
    <n v="0.01"/>
    <n v="174.51130938689886"/>
  </r>
  <r>
    <x v="19"/>
    <x v="2"/>
    <s v="SOR._.025"/>
    <x v="78"/>
    <n v="72.017616667357473"/>
    <n v="20"/>
    <s v="SOR._.025"/>
    <n v="1.7346813785517949"/>
    <n v="2890.0884018660504"/>
    <m/>
    <n v="173.46813785517949"/>
    <n v="0.01"/>
    <n v="173.46813785517949"/>
  </r>
  <r>
    <x v="0"/>
    <x v="2"/>
    <s v="SOR._.026"/>
    <x v="79"/>
    <n v="60.969762488207863"/>
    <n v="20"/>
    <s v="SOR._.026"/>
    <n v="3.1385070930512731"/>
    <n v="4703.4071932713341"/>
    <m/>
    <n v="313.85070930512728"/>
    <n v="0.01"/>
    <n v="313.85070930512728"/>
  </r>
  <r>
    <x v="1"/>
    <x v="2"/>
    <s v="SOR._.026"/>
    <x v="79"/>
    <n v="60.969762488207863"/>
    <n v="20"/>
    <s v="SOR._.026"/>
    <n v="3.8838716934353572"/>
    <n v="5829.4823774257757"/>
    <m/>
    <n v="388.38716934353573"/>
    <n v="0.01"/>
    <n v="388.38716934353573"/>
  </r>
  <r>
    <x v="2"/>
    <x v="2"/>
    <s v="SOR._.026"/>
    <x v="79"/>
    <n v="60.969762488207863"/>
    <n v="20"/>
    <s v="SOR._.026"/>
    <n v="3.1476243920900902"/>
    <n v="4707.4072945312855"/>
    <m/>
    <n v="314.76243920900902"/>
    <n v="0.01"/>
    <n v="314.76243920900902"/>
  </r>
  <r>
    <x v="3"/>
    <x v="2"/>
    <s v="SOR._.026"/>
    <x v="79"/>
    <n v="60.969762488207863"/>
    <n v="20"/>
    <s v="SOR._.026"/>
    <n v="3.3924960819556782"/>
    <n v="5057.3384385335085"/>
    <m/>
    <n v="339.24960819556782"/>
    <n v="0.01"/>
    <n v="339.24960819556782"/>
  </r>
  <r>
    <x v="4"/>
    <x v="2"/>
    <s v="SOR._.026"/>
    <x v="79"/>
    <n v="60.969762488207863"/>
    <n v="20"/>
    <s v="SOR._.026"/>
    <n v="3.4447145951271056"/>
    <n v="5189.5925074906454"/>
    <m/>
    <n v="344.47145951271057"/>
    <n v="0.01"/>
    <n v="344.47145951271057"/>
  </r>
  <r>
    <x v="5"/>
    <x v="2"/>
    <s v="SOR._.026"/>
    <x v="79"/>
    <n v="60.969762488207863"/>
    <n v="20"/>
    <s v="SOR._.026"/>
    <n v="3.4471425237286155"/>
    <n v="5260.184892284401"/>
    <m/>
    <n v="344.71425237286155"/>
    <n v="0.01"/>
    <n v="344.71425237286155"/>
  </r>
  <r>
    <x v="6"/>
    <x v="2"/>
    <s v="SOR._.026"/>
    <x v="79"/>
    <n v="60.969762488207863"/>
    <n v="20"/>
    <s v="SOR._.026"/>
    <n v="3.5294773716618968"/>
    <n v="5365.345423021543"/>
    <m/>
    <n v="352.94773716618965"/>
    <n v="0.01"/>
    <n v="352.94773716618965"/>
  </r>
  <r>
    <x v="7"/>
    <x v="2"/>
    <s v="SOR._.026"/>
    <x v="79"/>
    <n v="60.969762488207863"/>
    <n v="20"/>
    <s v="SOR._.026"/>
    <n v="3.532537371671578"/>
    <n v="5401.7664771070658"/>
    <m/>
    <n v="353.25373716715779"/>
    <n v="0.01"/>
    <n v="353.25373716715779"/>
  </r>
  <r>
    <x v="8"/>
    <x v="2"/>
    <s v="SOR._.026"/>
    <x v="79"/>
    <n v="60.969762488207863"/>
    <n v="20"/>
    <s v="SOR._.026"/>
    <n v="3.5111059542404717"/>
    <n v="5387.9531565070902"/>
    <m/>
    <n v="351.11059542404718"/>
    <n v="0.01"/>
    <n v="351.11059542404718"/>
  </r>
  <r>
    <x v="9"/>
    <x v="2"/>
    <s v="SOR._.026"/>
    <x v="79"/>
    <n v="60.969762488207863"/>
    <n v="20"/>
    <s v="SOR._.026"/>
    <n v="3.526634655287443"/>
    <n v="5475.2719944673672"/>
    <m/>
    <n v="352.66346552874427"/>
    <n v="0.01"/>
    <n v="352.66346552874427"/>
  </r>
  <r>
    <x v="10"/>
    <x v="2"/>
    <s v="SOR._.026"/>
    <x v="79"/>
    <n v="60.969762488207863"/>
    <n v="20"/>
    <s v="SOR._.026"/>
    <n v="3.5543405331374749"/>
    <n v="5535.6545369499318"/>
    <m/>
    <n v="355.43405331374748"/>
    <n v="0.01"/>
    <n v="355.43405331374748"/>
  </r>
  <r>
    <x v="11"/>
    <x v="2"/>
    <s v="SOR._.026"/>
    <x v="79"/>
    <n v="60.969762488207863"/>
    <n v="20"/>
    <s v="SOR._.026"/>
    <n v="3.5759877826093502"/>
    <n v="5557.0058456572997"/>
    <m/>
    <n v="357.59877826093503"/>
    <n v="0.01"/>
    <n v="357.59877826093503"/>
  </r>
  <r>
    <x v="12"/>
    <x v="2"/>
    <s v="SOR._.026"/>
    <x v="79"/>
    <n v="60.969762488207863"/>
    <n v="20"/>
    <s v="SOR._.026"/>
    <n v="3.6073177179134142"/>
    <n v="5590.4117263382086"/>
    <m/>
    <n v="360.73177179134143"/>
    <n v="0.01"/>
    <n v="360.73177179134143"/>
  </r>
  <r>
    <x v="13"/>
    <x v="2"/>
    <s v="SOR._.026"/>
    <x v="79"/>
    <n v="60.969762488207863"/>
    <n v="20"/>
    <s v="SOR._.026"/>
    <n v="3.6303551811385959"/>
    <n v="5591.0728620694354"/>
    <m/>
    <n v="363.03551811385961"/>
    <n v="0.01"/>
    <n v="363.03551811385961"/>
  </r>
  <r>
    <x v="14"/>
    <x v="2"/>
    <s v="SOR._.026"/>
    <x v="79"/>
    <n v="60.969762488207863"/>
    <n v="20"/>
    <s v="SOR._.026"/>
    <n v="3.5671079412619546"/>
    <n v="5474.1428898133263"/>
    <m/>
    <n v="356.71079412619548"/>
    <n v="0.01"/>
    <n v="356.71079412619548"/>
  </r>
  <r>
    <x v="15"/>
    <x v="2"/>
    <s v="SOR._.026"/>
    <x v="79"/>
    <n v="60.969762488207863"/>
    <n v="20"/>
    <s v="SOR._.026"/>
    <n v="3.5334194166093371"/>
    <n v="5377.6580721080409"/>
    <m/>
    <n v="353.34194166093368"/>
    <n v="0.01"/>
    <n v="353.34194166093368"/>
  </r>
  <r>
    <x v="16"/>
    <x v="2"/>
    <s v="SOR._.026"/>
    <x v="79"/>
    <n v="60.969762488207863"/>
    <n v="20"/>
    <s v="SOR._.026"/>
    <n v="3.4663341921754713"/>
    <n v="5305.8239883762781"/>
    <m/>
    <n v="346.6334192175471"/>
    <n v="0.01"/>
    <n v="346.6334192175471"/>
  </r>
  <r>
    <x v="17"/>
    <x v="2"/>
    <s v="SOR._.026"/>
    <x v="79"/>
    <n v="60.969762488207863"/>
    <n v="20"/>
    <s v="SOR._.026"/>
    <n v="3.4938864744437712"/>
    <n v="5300.8310017001395"/>
    <m/>
    <n v="349.38864744437711"/>
    <n v="0.01"/>
    <n v="349.38864744437711"/>
  </r>
  <r>
    <x v="18"/>
    <x v="2"/>
    <s v="SOR._.026"/>
    <x v="79"/>
    <n v="60.969762488207863"/>
    <n v="20"/>
    <s v="SOR._.026"/>
    <n v="3.4970029975996306"/>
    <n v="5313.0082265943465"/>
    <m/>
    <n v="349.70029975996306"/>
    <n v="0.01"/>
    <n v="349.70029975996306"/>
  </r>
  <r>
    <x v="19"/>
    <x v="2"/>
    <s v="SOR._.026"/>
    <x v="79"/>
    <n v="60.969762488207863"/>
    <n v="20"/>
    <s v="SOR._.026"/>
    <n v="3.5194775292468505"/>
    <n v="5331.7361305923796"/>
    <m/>
    <n v="351.94775292468506"/>
    <n v="0.01"/>
    <n v="351.94775292468506"/>
  </r>
  <r>
    <x v="0"/>
    <x v="2"/>
    <s v="SOR._.027"/>
    <x v="80"/>
    <n v="43.229403412682572"/>
    <n v="20"/>
    <s v="SOR._.027"/>
    <n v="1.1248346944917462"/>
    <n v="1143.0953663596249"/>
    <m/>
    <n v="112.48346944917462"/>
    <n v="0.01"/>
    <n v="112.48346944917462"/>
  </r>
  <r>
    <x v="1"/>
    <x v="2"/>
    <s v="SOR._.027"/>
    <x v="80"/>
    <n v="43.229403412682572"/>
    <n v="20"/>
    <s v="SOR._.027"/>
    <n v="1.2275671408913291"/>
    <n v="1272.1037616698948"/>
    <m/>
    <n v="122.75671408913291"/>
    <n v="0.01"/>
    <n v="122.75671408913291"/>
  </r>
  <r>
    <x v="2"/>
    <x v="2"/>
    <s v="SOR._.027"/>
    <x v="80"/>
    <n v="43.229403412682572"/>
    <n v="20"/>
    <s v="SOR._.027"/>
    <n v="1.2401966206591151"/>
    <n v="1304.3465817837425"/>
    <m/>
    <n v="124.0196620659115"/>
    <n v="0.01"/>
    <n v="124.0196620659115"/>
  </r>
  <r>
    <x v="3"/>
    <x v="2"/>
    <s v="SOR._.027"/>
    <x v="80"/>
    <n v="43.229403412682572"/>
    <n v="20"/>
    <s v="SOR._.027"/>
    <n v="1.2666589683325078"/>
    <n v="1334.091226679456"/>
    <m/>
    <n v="126.66589683325078"/>
    <n v="0.01"/>
    <n v="126.66589683325078"/>
  </r>
  <r>
    <x v="4"/>
    <x v="2"/>
    <s v="SOR._.027"/>
    <x v="80"/>
    <n v="43.229403412682572"/>
    <n v="20"/>
    <s v="SOR._.027"/>
    <n v="1.3076779220306374"/>
    <n v="1408.62994678212"/>
    <m/>
    <n v="130.76779220306372"/>
    <n v="0.01"/>
    <n v="130.76779220306372"/>
  </r>
  <r>
    <x v="5"/>
    <x v="2"/>
    <s v="SOR._.027"/>
    <x v="80"/>
    <n v="43.229403412682572"/>
    <n v="20"/>
    <s v="SOR._.027"/>
    <n v="1.2822509621335763"/>
    <n v="1389.4782363772806"/>
    <m/>
    <n v="128.22509621335763"/>
    <n v="0.01"/>
    <n v="128.22509621335763"/>
  </r>
  <r>
    <x v="6"/>
    <x v="2"/>
    <s v="SOR._.027"/>
    <x v="80"/>
    <n v="43.229403412682572"/>
    <n v="20"/>
    <s v="SOR._.027"/>
    <n v="1.3760665939372854"/>
    <n v="1501.0389628240673"/>
    <m/>
    <n v="137.60665939372853"/>
    <n v="0.01"/>
    <n v="137.60665939372853"/>
  </r>
  <r>
    <x v="7"/>
    <x v="2"/>
    <s v="SOR._.027"/>
    <x v="80"/>
    <n v="43.229403412682572"/>
    <n v="20"/>
    <s v="SOR._.027"/>
    <n v="1.4551261711135755"/>
    <n v="1597.8005268026345"/>
    <m/>
    <n v="145.51261711135754"/>
    <n v="0.01"/>
    <n v="145.51261711135754"/>
  </r>
  <r>
    <x v="8"/>
    <x v="2"/>
    <s v="SOR._.027"/>
    <x v="80"/>
    <n v="43.229403412682572"/>
    <n v="20"/>
    <s v="SOR._.027"/>
    <n v="1.5081713674073098"/>
    <n v="1676.3196200647412"/>
    <m/>
    <n v="150.81713674073097"/>
    <n v="0.01"/>
    <n v="150.81713674073097"/>
  </r>
  <r>
    <x v="9"/>
    <x v="2"/>
    <s v="SOR._.027"/>
    <x v="80"/>
    <n v="43.229403412682572"/>
    <n v="20"/>
    <s v="SOR._.027"/>
    <n v="1.5307332120402826"/>
    <n v="1735.0585021537222"/>
    <m/>
    <n v="153.07332120402825"/>
    <n v="0.01"/>
    <n v="153.07332120402825"/>
  </r>
  <r>
    <x v="10"/>
    <x v="2"/>
    <s v="SOR._.027"/>
    <x v="80"/>
    <n v="43.229403412682572"/>
    <n v="20"/>
    <s v="SOR._.027"/>
    <n v="1.5414293439285025"/>
    <n v="1774.7124551275201"/>
    <m/>
    <n v="154.14293439285024"/>
    <n v="0.01"/>
    <n v="154.14293439285024"/>
  </r>
  <r>
    <x v="11"/>
    <x v="2"/>
    <s v="SOR._.027"/>
    <x v="80"/>
    <n v="43.229403412682572"/>
    <n v="20"/>
    <s v="SOR._.027"/>
    <n v="1.5449973757618809"/>
    <n v="1798.0047272007409"/>
    <m/>
    <n v="154.4997375761881"/>
    <n v="0.01"/>
    <n v="154.4997375761881"/>
  </r>
  <r>
    <x v="12"/>
    <x v="2"/>
    <s v="SOR._.027"/>
    <x v="80"/>
    <n v="43.229403412682572"/>
    <n v="20"/>
    <s v="SOR._.027"/>
    <n v="1.5237643650462969"/>
    <n v="1808.9207191180781"/>
    <m/>
    <n v="152.37643650462968"/>
    <n v="0.01"/>
    <n v="152.37643650462968"/>
  </r>
  <r>
    <x v="13"/>
    <x v="2"/>
    <s v="SOR._.027"/>
    <x v="80"/>
    <n v="43.229403412682572"/>
    <n v="20"/>
    <s v="SOR._.027"/>
    <n v="1.4912870479388414"/>
    <n v="1811.5490956363408"/>
    <m/>
    <n v="149.12870479388414"/>
    <n v="0.01"/>
    <n v="149.12870479388414"/>
  </r>
  <r>
    <x v="14"/>
    <x v="2"/>
    <s v="SOR._.027"/>
    <x v="80"/>
    <n v="43.229403412682572"/>
    <n v="20"/>
    <s v="SOR._.027"/>
    <n v="1.4498173147254598"/>
    <n v="1808.8496901525868"/>
    <m/>
    <n v="144.98173147254599"/>
    <n v="0.01"/>
    <n v="144.98173147254599"/>
  </r>
  <r>
    <x v="15"/>
    <x v="2"/>
    <s v="SOR._.027"/>
    <x v="80"/>
    <n v="43.229403412682572"/>
    <n v="20"/>
    <s v="SOR._.027"/>
    <n v="1.4620504642921068"/>
    <n v="1849.2527778832612"/>
    <m/>
    <n v="146.20504642921068"/>
    <n v="0.01"/>
    <n v="146.20504642921068"/>
  </r>
  <r>
    <x v="16"/>
    <x v="2"/>
    <s v="SOR._.027"/>
    <x v="80"/>
    <n v="43.229403412682572"/>
    <n v="20"/>
    <s v="SOR._.027"/>
    <n v="1.5035344649389317"/>
    <n v="1936.9344144086454"/>
    <m/>
    <n v="150.35344649389316"/>
    <n v="0.01"/>
    <n v="150.35344649389316"/>
  </r>
  <r>
    <x v="17"/>
    <x v="2"/>
    <s v="SOR._.027"/>
    <x v="80"/>
    <n v="43.229403412682572"/>
    <n v="20"/>
    <s v="SOR._.027"/>
    <n v="1.5553643467304537"/>
    <n v="2005.5863899795429"/>
    <m/>
    <n v="155.53643467304536"/>
    <n v="0.01"/>
    <n v="155.53643467304536"/>
  </r>
  <r>
    <x v="18"/>
    <x v="2"/>
    <s v="SOR._.027"/>
    <x v="80"/>
    <n v="43.229403412682572"/>
    <n v="20"/>
    <s v="SOR._.027"/>
    <n v="1.5844328899705555"/>
    <n v="2048.549829892494"/>
    <m/>
    <n v="158.44328899705556"/>
    <n v="0.01"/>
    <n v="158.44328899705556"/>
  </r>
  <r>
    <x v="19"/>
    <x v="2"/>
    <s v="SOR._.027"/>
    <x v="80"/>
    <n v="43.229403412682572"/>
    <n v="20"/>
    <s v="SOR._.027"/>
    <n v="1.5965761404216545"/>
    <n v="2060.5750741047591"/>
    <m/>
    <n v="159.65761404216545"/>
    <n v="0.01"/>
    <n v="159.65761404216545"/>
  </r>
  <r>
    <x v="0"/>
    <x v="3"/>
    <s v="UTN._.001"/>
    <x v="81"/>
    <n v="9.9744838196344894"/>
    <n v="20"/>
    <s v="UTN._.001"/>
    <n v="25.413209072207426"/>
    <n v="157449.06510561251"/>
    <m/>
    <n v="2541.3209072207424"/>
    <n v="0.01"/>
    <n v="2541.3209072207424"/>
  </r>
  <r>
    <x v="1"/>
    <x v="3"/>
    <s v="UTN._.001"/>
    <x v="81"/>
    <n v="9.9744838196344894"/>
    <n v="20"/>
    <s v="UTN._.001"/>
    <n v="29.590451664049485"/>
    <n v="179539.54307220739"/>
    <m/>
    <n v="2959.0451664049483"/>
    <n v="0.01"/>
    <n v="2959.0451664049483"/>
  </r>
  <r>
    <x v="2"/>
    <x v="3"/>
    <s v="UTN._.001"/>
    <x v="81"/>
    <n v="9.9744838196344894"/>
    <n v="20"/>
    <s v="UTN._.001"/>
    <n v="29.28564721559421"/>
    <n v="182564.11852997274"/>
    <m/>
    <n v="2928.5647215594208"/>
    <n v="0.01"/>
    <n v="2928.5647215594208"/>
  </r>
  <r>
    <x v="3"/>
    <x v="3"/>
    <s v="UTN._.001"/>
    <x v="81"/>
    <n v="9.9744838196344894"/>
    <n v="20"/>
    <s v="UTN._.001"/>
    <n v="28.317384411978878"/>
    <n v="175618.53282268421"/>
    <m/>
    <n v="2831.7384411978878"/>
    <n v="0.01"/>
    <n v="2831.7384411978878"/>
  </r>
  <r>
    <x v="4"/>
    <x v="3"/>
    <s v="UTN._.001"/>
    <x v="81"/>
    <n v="9.9744838196344894"/>
    <n v="20"/>
    <s v="UTN._.001"/>
    <n v="31.840838899261342"/>
    <n v="193312.6325462313"/>
    <m/>
    <n v="3184.0838899261344"/>
    <n v="0.01"/>
    <n v="3184.0838899261344"/>
  </r>
  <r>
    <x v="5"/>
    <x v="3"/>
    <s v="UTN._.001"/>
    <x v="81"/>
    <n v="9.9744838196344894"/>
    <n v="20"/>
    <s v="UTN._.001"/>
    <n v="29.620931210706473"/>
    <n v="168018.23290829477"/>
    <m/>
    <n v="2962.0931210706472"/>
    <n v="0.01"/>
    <n v="2962.0931210706472"/>
  </r>
  <r>
    <x v="6"/>
    <x v="3"/>
    <s v="UTN._.001"/>
    <x v="81"/>
    <n v="9.9744838196344894"/>
    <n v="20"/>
    <s v="UTN._.001"/>
    <n v="30.929070068082002"/>
    <n v="172634.10312776238"/>
    <m/>
    <n v="3092.9070068082001"/>
    <n v="0.01"/>
    <n v="3092.9070068082001"/>
  </r>
  <r>
    <x v="7"/>
    <x v="3"/>
    <s v="UTN._.001"/>
    <x v="81"/>
    <n v="9.9744838196344894"/>
    <n v="20"/>
    <s v="UTN._.001"/>
    <n v="31.068025660058527"/>
    <n v="172160.34903443319"/>
    <m/>
    <n v="3106.8025660058529"/>
    <n v="0.01"/>
    <n v="3106.8025660058529"/>
  </r>
  <r>
    <x v="8"/>
    <x v="3"/>
    <s v="UTN._.001"/>
    <x v="81"/>
    <n v="9.9744838196344894"/>
    <n v="20"/>
    <s v="UTN._.001"/>
    <n v="31.06680590052239"/>
    <n v="168868.44044757014"/>
    <m/>
    <n v="3106.680590052239"/>
    <n v="0.01"/>
    <n v="3106.680590052239"/>
  </r>
  <r>
    <x v="9"/>
    <x v="3"/>
    <s v="UTN._.001"/>
    <x v="81"/>
    <n v="9.9744838196344894"/>
    <n v="20"/>
    <s v="UTN._.001"/>
    <n v="32.731886876594217"/>
    <n v="178371.72841142083"/>
    <m/>
    <n v="3273.1886876594217"/>
    <n v="0.01"/>
    <n v="3273.1886876594217"/>
  </r>
  <r>
    <x v="10"/>
    <x v="3"/>
    <s v="UTN._.001"/>
    <x v="81"/>
    <n v="9.9744838196344894"/>
    <n v="20"/>
    <s v="UTN._.001"/>
    <n v="31.579322910885814"/>
    <n v="169061.13043937198"/>
    <m/>
    <n v="3157.9322910885812"/>
    <n v="0.01"/>
    <n v="3157.9322910885812"/>
  </r>
  <r>
    <x v="11"/>
    <x v="3"/>
    <s v="UTN._.001"/>
    <x v="81"/>
    <n v="9.9744838196344894"/>
    <n v="20"/>
    <s v="UTN._.001"/>
    <n v="30.433044072451075"/>
    <n v="161707.35633275655"/>
    <m/>
    <n v="3043.3044072451075"/>
    <n v="0.01"/>
    <n v="3043.3044072451075"/>
  </r>
  <r>
    <x v="12"/>
    <x v="3"/>
    <s v="UTN._.001"/>
    <x v="81"/>
    <n v="9.9744838196344894"/>
    <n v="20"/>
    <s v="UTN._.001"/>
    <n v="28.450415874510174"/>
    <n v="148282.2387870485"/>
    <m/>
    <n v="2845.0415874510172"/>
    <n v="0.01"/>
    <n v="2845.0415874510172"/>
  </r>
  <r>
    <x v="13"/>
    <x v="3"/>
    <s v="UTN._.001"/>
    <x v="81"/>
    <n v="9.9744838196344894"/>
    <n v="20"/>
    <s v="UTN._.001"/>
    <n v="27.141643315986549"/>
    <n v="141818.66073787957"/>
    <m/>
    <n v="2714.1643315986548"/>
    <n v="0.01"/>
    <n v="2714.1643315986548"/>
  </r>
  <r>
    <x v="14"/>
    <x v="3"/>
    <s v="UTN._.001"/>
    <x v="81"/>
    <n v="9.9744838196344894"/>
    <n v="20"/>
    <s v="UTN._.001"/>
    <n v="25.965775815193467"/>
    <n v="134891.55372813001"/>
    <m/>
    <n v="2596.5775815193465"/>
    <n v="0.01"/>
    <n v="2596.5775815193465"/>
  </r>
  <r>
    <x v="15"/>
    <x v="3"/>
    <s v="UTN._.001"/>
    <x v="81"/>
    <n v="9.9744838196344894"/>
    <n v="20"/>
    <s v="UTN._.001"/>
    <n v="21.026144490617167"/>
    <n v="105987.13237876032"/>
    <m/>
    <n v="2102.6144490617166"/>
    <n v="0.01"/>
    <n v="2102.6144490617166"/>
  </r>
  <r>
    <x v="16"/>
    <x v="3"/>
    <s v="UTN._.001"/>
    <x v="81"/>
    <n v="9.9744838196344894"/>
    <n v="20"/>
    <s v="UTN._.001"/>
    <n v="20.796307040554797"/>
    <n v="105625.91242692446"/>
    <m/>
    <n v="2079.6307040554798"/>
    <n v="0.01"/>
    <n v="2079.6307040554798"/>
  </r>
  <r>
    <x v="17"/>
    <x v="3"/>
    <s v="UTN._.001"/>
    <x v="81"/>
    <n v="9.9744838196344894"/>
    <n v="20"/>
    <s v="UTN._.001"/>
    <n v="20.56900831906875"/>
    <n v="108511.64895930651"/>
    <m/>
    <n v="2056.9008319068748"/>
    <n v="0.01"/>
    <n v="2056.9008319068748"/>
  </r>
  <r>
    <x v="18"/>
    <x v="3"/>
    <s v="UTN._.001"/>
    <x v="81"/>
    <n v="9.9744838196344894"/>
    <n v="20"/>
    <s v="UTN._.001"/>
    <n v="19.991314553254536"/>
    <n v="108930.47996736458"/>
    <m/>
    <n v="1999.1314553254535"/>
    <n v="0.01"/>
    <n v="1999.1314553254535"/>
  </r>
  <r>
    <x v="19"/>
    <x v="3"/>
    <s v="UTN._.001"/>
    <x v="81"/>
    <n v="9.9744838196344894"/>
    <n v="20"/>
    <s v="UTN._.001"/>
    <n v="20.180746748903928"/>
    <n v="113233.24391763953"/>
    <m/>
    <n v="2018.0746748903928"/>
    <n v="0.01"/>
    <n v="2018.0746748903928"/>
  </r>
  <r>
    <x v="0"/>
    <x v="3"/>
    <s v="UTN._.002"/>
    <x v="82"/>
    <n v="29.720948378118202"/>
    <n v="20"/>
    <s v="UTN._.002"/>
    <n v="5.6886662377278814"/>
    <n v="14662.177164449678"/>
    <m/>
    <n v="568.8666237727881"/>
    <n v="0.01"/>
    <n v="568.8666237727881"/>
  </r>
  <r>
    <x v="1"/>
    <x v="3"/>
    <s v="UTN._.002"/>
    <x v="82"/>
    <n v="29.720948378118202"/>
    <n v="20"/>
    <s v="UTN._.002"/>
    <n v="6.893786206726821"/>
    <n v="17342.291453708458"/>
    <m/>
    <n v="689.37862067268213"/>
    <n v="0.01"/>
    <n v="689.37862067268213"/>
  </r>
  <r>
    <x v="2"/>
    <x v="3"/>
    <s v="UTN._.002"/>
    <x v="82"/>
    <n v="29.720948378118202"/>
    <n v="20"/>
    <s v="UTN._.002"/>
    <n v="8.3500552511973147"/>
    <n v="20086.938393697183"/>
    <m/>
    <n v="835.00552511973149"/>
    <n v="0.01"/>
    <n v="835.00552511973149"/>
  </r>
  <r>
    <x v="3"/>
    <x v="3"/>
    <s v="UTN._.002"/>
    <x v="82"/>
    <n v="29.720948378118202"/>
    <n v="20"/>
    <s v="UTN._.002"/>
    <n v="10.037875897746737"/>
    <n v="22880.440342967944"/>
    <m/>
    <n v="1003.7875897746737"/>
    <n v="0.01"/>
    <n v="1003.7875897746737"/>
  </r>
  <r>
    <x v="4"/>
    <x v="3"/>
    <s v="UTN._.002"/>
    <x v="82"/>
    <n v="29.720948378118202"/>
    <n v="20"/>
    <s v="UTN._.002"/>
    <n v="11.859449877444284"/>
    <n v="25843.318517946842"/>
    <m/>
    <n v="1185.9449877444283"/>
    <n v="0.01"/>
    <n v="1185.9449877444283"/>
  </r>
  <r>
    <x v="5"/>
    <x v="3"/>
    <s v="UTN._.002"/>
    <x v="82"/>
    <n v="29.720948378118202"/>
    <n v="20"/>
    <s v="UTN._.002"/>
    <n v="14.01529053293679"/>
    <n v="28946.417323887814"/>
    <m/>
    <n v="1401.529053293679"/>
    <n v="0.01"/>
    <n v="1401.529053293679"/>
  </r>
  <r>
    <x v="6"/>
    <x v="3"/>
    <s v="UTN._.002"/>
    <x v="82"/>
    <n v="29.720948378118202"/>
    <n v="20"/>
    <s v="UTN._.002"/>
    <n v="15.927112038966261"/>
    <n v="31278.939768036082"/>
    <m/>
    <n v="1592.7112038966261"/>
    <n v="0.01"/>
    <n v="1592.7112038966261"/>
  </r>
  <r>
    <x v="7"/>
    <x v="3"/>
    <s v="UTN._.002"/>
    <x v="82"/>
    <n v="29.720948378118202"/>
    <n v="20"/>
    <s v="UTN._.002"/>
    <n v="17.585768723709585"/>
    <n v="32466.020159600077"/>
    <m/>
    <n v="1758.5768723709584"/>
    <n v="0.01"/>
    <n v="1758.5768723709584"/>
  </r>
  <r>
    <x v="8"/>
    <x v="3"/>
    <s v="UTN._.002"/>
    <x v="82"/>
    <n v="29.720948378118202"/>
    <n v="20"/>
    <s v="UTN._.002"/>
    <n v="18.49342360134316"/>
    <n v="32425.540585596784"/>
    <m/>
    <n v="1849.3423601343159"/>
    <n v="0.01"/>
    <n v="1849.3423601343159"/>
  </r>
  <r>
    <x v="9"/>
    <x v="3"/>
    <s v="UTN._.002"/>
    <x v="82"/>
    <n v="29.720948378118202"/>
    <n v="20"/>
    <s v="UTN._.002"/>
    <n v="19.088139251270366"/>
    <n v="31357.614337905885"/>
    <m/>
    <n v="1908.8139251270366"/>
    <n v="0.01"/>
    <n v="1908.8139251270366"/>
  </r>
  <r>
    <x v="10"/>
    <x v="3"/>
    <s v="UTN._.002"/>
    <x v="82"/>
    <n v="29.720948378118202"/>
    <n v="20"/>
    <s v="UTN._.002"/>
    <n v="18.77686910867931"/>
    <n v="28907.154064850827"/>
    <m/>
    <n v="1877.6869108679309"/>
    <n v="0.01"/>
    <n v="1877.6869108679309"/>
  </r>
  <r>
    <x v="11"/>
    <x v="3"/>
    <s v="UTN._.002"/>
    <x v="82"/>
    <n v="29.720948378118202"/>
    <n v="20"/>
    <s v="UTN._.002"/>
    <n v="18.039821176055533"/>
    <n v="25765.728972523673"/>
    <m/>
    <n v="1803.9821176055532"/>
    <n v="0.01"/>
    <n v="1803.9821176055532"/>
  </r>
  <r>
    <x v="12"/>
    <x v="3"/>
    <s v="UTN._.002"/>
    <x v="82"/>
    <n v="29.720948378118202"/>
    <n v="20"/>
    <s v="UTN._.002"/>
    <n v="16.677112897467932"/>
    <n v="22809.129111168128"/>
    <m/>
    <n v="1667.7112897467932"/>
    <n v="0.01"/>
    <n v="1667.7112897467932"/>
  </r>
  <r>
    <x v="13"/>
    <x v="3"/>
    <s v="UTN._.002"/>
    <x v="82"/>
    <n v="29.720948378118202"/>
    <n v="20"/>
    <s v="UTN._.002"/>
    <n v="15.019858088865293"/>
    <n v="19937.062540122912"/>
    <m/>
    <n v="1501.9858088865292"/>
    <n v="0.01"/>
    <n v="1501.9858088865292"/>
  </r>
  <r>
    <x v="14"/>
    <x v="3"/>
    <s v="UTN._.002"/>
    <x v="82"/>
    <n v="29.720948378118202"/>
    <n v="20"/>
    <s v="UTN._.002"/>
    <n v="13.132349514793788"/>
    <n v="17566.143729033382"/>
    <m/>
    <n v="1313.2349514793787"/>
    <n v="0.01"/>
    <n v="1313.2349514793787"/>
  </r>
  <r>
    <x v="15"/>
    <x v="3"/>
    <s v="UTN._.002"/>
    <x v="82"/>
    <n v="29.720948378118202"/>
    <n v="20"/>
    <s v="UTN._.002"/>
    <n v="11.476492860696473"/>
    <n v="15395.552409858785"/>
    <m/>
    <n v="1147.6492860696471"/>
    <n v="0.01"/>
    <n v="1147.6492860696471"/>
  </r>
  <r>
    <x v="16"/>
    <x v="3"/>
    <s v="UTN._.002"/>
    <x v="82"/>
    <n v="29.720948378118202"/>
    <n v="20"/>
    <s v="UTN._.002"/>
    <n v="9.370491412743295"/>
    <n v="13427.397829610183"/>
    <m/>
    <n v="937.04914127432949"/>
    <n v="0.01"/>
    <n v="937.04914127432949"/>
  </r>
  <r>
    <x v="17"/>
    <x v="3"/>
    <s v="UTN._.002"/>
    <x v="82"/>
    <n v="29.720948378118202"/>
    <n v="20"/>
    <s v="UTN._.002"/>
    <n v="7.6317266563791248"/>
    <n v="11860.484538229248"/>
    <m/>
    <n v="763.17266563791247"/>
    <n v="0.01"/>
    <n v="763.17266563791247"/>
  </r>
  <r>
    <x v="18"/>
    <x v="3"/>
    <s v="UTN._.002"/>
    <x v="82"/>
    <n v="29.720948378118202"/>
    <n v="20"/>
    <s v="UTN._.002"/>
    <n v="6.2266181226960891"/>
    <n v="10647.598387541988"/>
    <m/>
    <n v="622.66181226960884"/>
    <n v="0.01"/>
    <n v="622.66181226960884"/>
  </r>
  <r>
    <x v="19"/>
    <x v="3"/>
    <s v="UTN._.002"/>
    <x v="82"/>
    <n v="29.720948378118202"/>
    <n v="20"/>
    <s v="UTN._.002"/>
    <n v="5.681481372878495"/>
    <n v="10329.51978951556"/>
    <m/>
    <n v="568.14813728784952"/>
    <n v="0.01"/>
    <n v="568.14813728784952"/>
  </r>
  <r>
    <x v="0"/>
    <x v="3"/>
    <s v="UTN._.003"/>
    <x v="83"/>
    <n v="42.803746591770732"/>
    <n v="20"/>
    <s v="UTN._.003"/>
    <n v="1.2756653644541407"/>
    <n v="3170.7320867612925"/>
    <m/>
    <n v="127.56653644541407"/>
    <n v="0.01"/>
    <n v="127.56653644541407"/>
  </r>
  <r>
    <x v="1"/>
    <x v="3"/>
    <s v="UTN._.003"/>
    <x v="83"/>
    <n v="42.803746591770732"/>
    <n v="20"/>
    <s v="UTN._.003"/>
    <n v="1.6349504793450931"/>
    <n v="3904.8871266825086"/>
    <m/>
    <n v="163.4950479345093"/>
    <n v="0.01"/>
    <n v="163.4950479345093"/>
  </r>
  <r>
    <x v="2"/>
    <x v="3"/>
    <s v="UTN._.003"/>
    <x v="83"/>
    <n v="42.803746591770732"/>
    <n v="20"/>
    <s v="UTN._.003"/>
    <n v="2.1728879249103272"/>
    <n v="4891.7247414583298"/>
    <m/>
    <n v="217.28879249103272"/>
    <n v="0.01"/>
    <n v="217.28879249103272"/>
  </r>
  <r>
    <x v="3"/>
    <x v="3"/>
    <s v="UTN._.003"/>
    <x v="83"/>
    <n v="42.803746591770732"/>
    <n v="20"/>
    <s v="UTN._.003"/>
    <n v="2.8269992398558665"/>
    <n v="5920.8479744637534"/>
    <m/>
    <n v="282.69992398558662"/>
    <n v="0.01"/>
    <n v="282.69992398558662"/>
  </r>
  <r>
    <x v="4"/>
    <x v="3"/>
    <s v="UTN._.003"/>
    <x v="83"/>
    <n v="42.803746591770732"/>
    <n v="20"/>
    <s v="UTN._.003"/>
    <n v="3.5265876801337468"/>
    <n v="7072.0410586210101"/>
    <m/>
    <n v="352.6587680133747"/>
    <n v="0.01"/>
    <n v="352.6587680133747"/>
  </r>
  <r>
    <x v="5"/>
    <x v="3"/>
    <s v="UTN._.003"/>
    <x v="83"/>
    <n v="42.803746591770732"/>
    <n v="20"/>
    <s v="UTN._.003"/>
    <n v="4.4601064017024257"/>
    <n v="8489.6121437717211"/>
    <m/>
    <n v="446.01064017024254"/>
    <n v="0.01"/>
    <n v="446.01064017024254"/>
  </r>
  <r>
    <x v="6"/>
    <x v="3"/>
    <s v="UTN._.003"/>
    <x v="83"/>
    <n v="42.803746591770732"/>
    <n v="20"/>
    <s v="UTN._.003"/>
    <n v="5.3228378568285422"/>
    <n v="9633.2108389570039"/>
    <m/>
    <n v="532.28378568285416"/>
    <n v="0.01"/>
    <n v="532.28378568285416"/>
  </r>
  <r>
    <x v="7"/>
    <x v="3"/>
    <s v="UTN._.003"/>
    <x v="83"/>
    <n v="42.803746591770732"/>
    <n v="20"/>
    <s v="UTN._.003"/>
    <n v="6.0724087826340432"/>
    <n v="10351.184760603657"/>
    <m/>
    <n v="607.24087826340428"/>
    <n v="0.01"/>
    <n v="607.24087826340428"/>
  </r>
  <r>
    <x v="8"/>
    <x v="3"/>
    <s v="UTN._.003"/>
    <x v="83"/>
    <n v="42.803746591770732"/>
    <n v="20"/>
    <s v="UTN._.003"/>
    <n v="6.4842695433596491"/>
    <n v="10511.773003453021"/>
    <m/>
    <n v="648.42695433596487"/>
    <n v="0.01"/>
    <n v="648.42695433596487"/>
  </r>
  <r>
    <x v="9"/>
    <x v="3"/>
    <s v="UTN._.003"/>
    <x v="83"/>
    <n v="42.803746591770732"/>
    <n v="20"/>
    <s v="UTN._.003"/>
    <n v="6.6146643593257508"/>
    <n v="10104.710406749618"/>
    <m/>
    <n v="661.46643593257511"/>
    <n v="0.01"/>
    <n v="661.46643593257511"/>
  </r>
  <r>
    <x v="10"/>
    <x v="3"/>
    <s v="UTN._.003"/>
    <x v="83"/>
    <n v="42.803746591770732"/>
    <n v="20"/>
    <s v="UTN._.003"/>
    <n v="6.5224670819699471"/>
    <n v="9224.3187535728102"/>
    <m/>
    <n v="652.24670819699475"/>
    <n v="0.01"/>
    <n v="652.24670819699475"/>
  </r>
  <r>
    <x v="11"/>
    <x v="3"/>
    <s v="UTN._.003"/>
    <x v="83"/>
    <n v="42.803746591770732"/>
    <n v="20"/>
    <s v="UTN._.003"/>
    <n v="6.2106885674179679"/>
    <n v="7990.5206748829505"/>
    <m/>
    <n v="621.06885674179682"/>
    <n v="0.01"/>
    <n v="621.06885674179682"/>
  </r>
  <r>
    <x v="12"/>
    <x v="3"/>
    <s v="UTN._.003"/>
    <x v="83"/>
    <n v="42.803746591770732"/>
    <n v="20"/>
    <s v="UTN._.003"/>
    <n v="5.6362087463386716"/>
    <n v="6758.4191172460432"/>
    <m/>
    <n v="563.62087463386717"/>
    <n v="0.01"/>
    <n v="563.62087463386717"/>
  </r>
  <r>
    <x v="13"/>
    <x v="3"/>
    <s v="UTN._.003"/>
    <x v="83"/>
    <n v="42.803746591770732"/>
    <n v="20"/>
    <s v="UTN._.003"/>
    <n v="4.9429105599871219"/>
    <n v="5597.7051030750645"/>
    <m/>
    <n v="494.29105599871218"/>
    <n v="0.01"/>
    <n v="494.29105599871218"/>
  </r>
  <r>
    <x v="14"/>
    <x v="3"/>
    <s v="UTN._.003"/>
    <x v="83"/>
    <n v="42.803746591770732"/>
    <n v="20"/>
    <s v="UTN._.003"/>
    <n v="4.1272966263729582"/>
    <n v="4592.2608621808395"/>
    <m/>
    <n v="412.7296626372958"/>
    <n v="0.01"/>
    <n v="412.7296626372958"/>
  </r>
  <r>
    <x v="15"/>
    <x v="3"/>
    <s v="UTN._.003"/>
    <x v="83"/>
    <n v="42.803746591770732"/>
    <n v="20"/>
    <s v="UTN._.003"/>
    <n v="3.3871662203490405"/>
    <n v="3664.1124355424909"/>
    <m/>
    <n v="338.71662203490405"/>
    <n v="0.01"/>
    <n v="338.71662203490405"/>
  </r>
  <r>
    <x v="16"/>
    <x v="3"/>
    <s v="UTN._.003"/>
    <x v="83"/>
    <n v="42.803746591770732"/>
    <n v="20"/>
    <s v="UTN._.003"/>
    <n v="2.531366232668637"/>
    <n v="2880.4452046286592"/>
    <m/>
    <n v="253.13662326686369"/>
    <n v="0.01"/>
    <n v="253.13662326686369"/>
  </r>
  <r>
    <x v="17"/>
    <x v="3"/>
    <s v="UTN._.003"/>
    <x v="83"/>
    <n v="42.803746591770732"/>
    <n v="20"/>
    <s v="UTN._.003"/>
    <n v="1.7899601700653049"/>
    <n v="2186.0818586272985"/>
    <m/>
    <n v="178.99601700653048"/>
    <n v="0.01"/>
    <n v="178.99601700653048"/>
  </r>
  <r>
    <x v="18"/>
    <x v="3"/>
    <s v="UTN._.003"/>
    <x v="83"/>
    <n v="42.803746591770732"/>
    <n v="20"/>
    <s v="UTN._.003"/>
    <n v="1.1902287376889784"/>
    <n v="1645.5376052122795"/>
    <m/>
    <n v="119.02287376889784"/>
    <n v="0.01"/>
    <n v="119.02287376889784"/>
  </r>
  <r>
    <x v="19"/>
    <x v="3"/>
    <s v="UTN._.003"/>
    <x v="83"/>
    <n v="42.803746591770732"/>
    <n v="20"/>
    <s v="UTN._.003"/>
    <n v="0.83443800549929992"/>
    <n v="1326.2346862315978"/>
    <m/>
    <n v="83.443800549929989"/>
    <n v="0.01"/>
    <n v="83.443800549929989"/>
  </r>
  <r>
    <x v="0"/>
    <x v="3"/>
    <s v="UTN._.004"/>
    <x v="84"/>
    <n v="33.405600606603201"/>
    <n v="20"/>
    <s v="UTN._.004"/>
    <n v="0.57377760099781461"/>
    <n v="2890.0072672075903"/>
    <m/>
    <n v="57.377760099781462"/>
    <n v="0.01"/>
    <n v="57.377760099781462"/>
  </r>
  <r>
    <x v="1"/>
    <x v="3"/>
    <s v="UTN._.004"/>
    <x v="84"/>
    <n v="33.405600606603201"/>
    <n v="20"/>
    <s v="UTN._.004"/>
    <n v="0.61537638200182743"/>
    <n v="3211.1109589643834"/>
    <m/>
    <n v="61.537638200182741"/>
    <n v="0.01"/>
    <n v="61.537638200182741"/>
  </r>
  <r>
    <x v="2"/>
    <x v="3"/>
    <s v="UTN._.004"/>
    <x v="84"/>
    <n v="33.405600606603201"/>
    <n v="20"/>
    <s v="UTN._.004"/>
    <n v="0.66906258340098368"/>
    <n v="3606.2486329748485"/>
    <m/>
    <n v="66.906258340098361"/>
    <n v="0.01"/>
    <n v="66.906258340098361"/>
  </r>
  <r>
    <x v="3"/>
    <x v="3"/>
    <s v="UTN._.004"/>
    <x v="84"/>
    <n v="33.405600606603201"/>
    <n v="20"/>
    <s v="UTN._.004"/>
    <n v="0.72291609568328141"/>
    <n v="4005.1306656772394"/>
    <m/>
    <n v="72.291609568328141"/>
    <n v="0.01"/>
    <n v="72.291609568328141"/>
  </r>
  <r>
    <x v="4"/>
    <x v="3"/>
    <s v="UTN._.004"/>
    <x v="84"/>
    <n v="33.405600606603201"/>
    <n v="20"/>
    <s v="UTN._.004"/>
    <n v="0.78736658868259657"/>
    <n v="4436.2568776990011"/>
    <m/>
    <n v="78.736658868259653"/>
    <n v="0.01"/>
    <n v="78.736658868259653"/>
  </r>
  <r>
    <x v="5"/>
    <x v="3"/>
    <s v="UTN._.004"/>
    <x v="84"/>
    <n v="33.405600606603201"/>
    <n v="20"/>
    <s v="UTN._.004"/>
    <n v="0.86700704271808671"/>
    <n v="4938.017814713693"/>
    <m/>
    <n v="86.700704271808675"/>
    <n v="0.01"/>
    <n v="86.700704271808675"/>
  </r>
  <r>
    <x v="6"/>
    <x v="3"/>
    <s v="UTN._.004"/>
    <x v="84"/>
    <n v="33.405600606603201"/>
    <n v="20"/>
    <s v="UTN._.004"/>
    <n v="0.91249584841099407"/>
    <n v="5168.7872468351779"/>
    <m/>
    <n v="91.249584841099406"/>
    <n v="0.01"/>
    <n v="91.249584841099406"/>
  </r>
  <r>
    <x v="7"/>
    <x v="3"/>
    <s v="UTN._.004"/>
    <x v="84"/>
    <n v="33.405600606603201"/>
    <n v="20"/>
    <s v="UTN._.004"/>
    <n v="0.92474639865567565"/>
    <n v="5237.3301388870168"/>
    <m/>
    <n v="92.474639865567568"/>
    <n v="0.01"/>
    <n v="92.474639865567568"/>
  </r>
  <r>
    <x v="8"/>
    <x v="3"/>
    <s v="UTN._.004"/>
    <x v="84"/>
    <n v="33.405600606603201"/>
    <n v="20"/>
    <s v="UTN._.004"/>
    <n v="0.89485676294372085"/>
    <n v="5052.0940565156197"/>
    <m/>
    <n v="89.485676294372084"/>
    <n v="0.01"/>
    <n v="89.485676294372084"/>
  </r>
  <r>
    <x v="9"/>
    <x v="3"/>
    <s v="UTN._.004"/>
    <x v="84"/>
    <n v="33.405600606603201"/>
    <n v="20"/>
    <s v="UTN._.004"/>
    <n v="0.81169728226350413"/>
    <n v="4563.0330610326182"/>
    <m/>
    <n v="81.169728226350415"/>
    <n v="0.01"/>
    <n v="81.169728226350415"/>
  </r>
  <r>
    <x v="10"/>
    <x v="3"/>
    <s v="UTN._.004"/>
    <x v="84"/>
    <n v="33.405600606603201"/>
    <n v="20"/>
    <s v="UTN._.004"/>
    <n v="0.6885860224442123"/>
    <n v="3808.1905342807931"/>
    <m/>
    <n v="68.858602244421235"/>
    <n v="0.01"/>
    <n v="68.858602244421235"/>
  </r>
  <r>
    <x v="11"/>
    <x v="3"/>
    <s v="UTN._.004"/>
    <x v="84"/>
    <n v="33.405600606603201"/>
    <n v="20"/>
    <s v="UTN._.004"/>
    <n v="0.55460503408163631"/>
    <n v="2949.0199108078837"/>
    <m/>
    <n v="55.460503408163632"/>
    <n v="0.01"/>
    <n v="55.460503408163632"/>
  </r>
  <r>
    <x v="12"/>
    <x v="3"/>
    <s v="UTN._.004"/>
    <x v="84"/>
    <n v="33.405600606603201"/>
    <n v="20"/>
    <s v="UTN._.004"/>
    <n v="0.45679428863665505"/>
    <n v="2254.5820459740944"/>
    <m/>
    <n v="45.679428863665507"/>
    <n v="0.01"/>
    <n v="45.679428863665507"/>
  </r>
  <r>
    <x v="13"/>
    <x v="3"/>
    <s v="UTN._.004"/>
    <x v="84"/>
    <n v="33.405600606603201"/>
    <n v="20"/>
    <s v="UTN._.004"/>
    <n v="0.39166884167861393"/>
    <n v="1725.1685761148553"/>
    <m/>
    <n v="39.16688416786139"/>
    <n v="0.01"/>
    <n v="39.16688416786139"/>
  </r>
  <r>
    <x v="14"/>
    <x v="3"/>
    <s v="UTN._.004"/>
    <x v="84"/>
    <n v="33.405600606603201"/>
    <n v="20"/>
    <s v="UTN._.004"/>
    <n v="0.3530048055555372"/>
    <n v="1426.2667197103528"/>
    <m/>
    <n v="35.300480555553719"/>
    <n v="0.01"/>
    <n v="35.300480555553719"/>
  </r>
  <r>
    <x v="15"/>
    <x v="3"/>
    <s v="UTN._.004"/>
    <x v="84"/>
    <n v="33.405600606603201"/>
    <n v="20"/>
    <s v="UTN._.004"/>
    <n v="0.32335886594463331"/>
    <n v="1204.6274122762125"/>
    <m/>
    <n v="32.335886594463332"/>
    <n v="0.01"/>
    <n v="32.335886594463332"/>
  </r>
  <r>
    <x v="16"/>
    <x v="3"/>
    <s v="UTN._.004"/>
    <x v="84"/>
    <n v="33.405600606603201"/>
    <n v="20"/>
    <s v="UTN._.004"/>
    <n v="0.31135151486657514"/>
    <n v="1119.4569815858567"/>
    <m/>
    <n v="31.135151486657513"/>
    <n v="0.01"/>
    <n v="31.135151486657513"/>
  </r>
  <r>
    <x v="17"/>
    <x v="3"/>
    <s v="UTN._.004"/>
    <x v="84"/>
    <n v="33.405600606603201"/>
    <n v="20"/>
    <s v="UTN._.004"/>
    <n v="0.30252590857528316"/>
    <n v="1075.6548475583916"/>
    <m/>
    <n v="30.252590857528315"/>
    <n v="0.01"/>
    <n v="30.252590857528315"/>
  </r>
  <r>
    <x v="18"/>
    <x v="3"/>
    <s v="UTN._.004"/>
    <x v="84"/>
    <n v="33.405600606603201"/>
    <n v="20"/>
    <s v="UTN._.004"/>
    <n v="0.29540608200223822"/>
    <n v="1042.61659536871"/>
    <m/>
    <n v="29.540608200223822"/>
    <n v="0.01"/>
    <n v="29.540608200223822"/>
  </r>
  <r>
    <x v="19"/>
    <x v="3"/>
    <s v="UTN._.004"/>
    <x v="84"/>
    <n v="33.405600606603201"/>
    <n v="20"/>
    <s v="UTN._.004"/>
    <n v="0.2876460751918527"/>
    <n v="1015.4843670912788"/>
    <m/>
    <n v="28.764607519185269"/>
    <n v="0.01"/>
    <n v="28.764607519185269"/>
  </r>
  <r>
    <x v="0"/>
    <x v="3"/>
    <s v="UTN._.005"/>
    <x v="85"/>
    <n v="66.698614987600308"/>
    <n v="20"/>
    <s v="UTN._.005"/>
    <n v="5.5392763911010618"/>
    <n v="5525.3028835188252"/>
    <m/>
    <n v="553.92763911010616"/>
    <n v="0.01"/>
    <n v="553.92763911010616"/>
  </r>
  <r>
    <x v="1"/>
    <x v="3"/>
    <s v="UTN._.005"/>
    <x v="85"/>
    <n v="66.698614987600308"/>
    <n v="20"/>
    <s v="UTN._.005"/>
    <n v="7.1778164657143133"/>
    <n v="7070.77905098269"/>
    <m/>
    <n v="717.78164657143134"/>
    <n v="0.01"/>
    <n v="717.78164657143134"/>
  </r>
  <r>
    <x v="2"/>
    <x v="3"/>
    <s v="UTN._.005"/>
    <x v="85"/>
    <n v="66.698614987600308"/>
    <n v="20"/>
    <s v="UTN._.005"/>
    <n v="9.2715568299466486"/>
    <n v="9015.8987801109179"/>
    <m/>
    <n v="927.15568299466486"/>
    <n v="0.01"/>
    <n v="927.15568299466486"/>
  </r>
  <r>
    <x v="3"/>
    <x v="3"/>
    <s v="UTN._.005"/>
    <x v="85"/>
    <n v="66.698614987600308"/>
    <n v="20"/>
    <s v="UTN._.005"/>
    <n v="11.734077994301876"/>
    <n v="11108.401037691066"/>
    <m/>
    <n v="1173.4077994301874"/>
    <n v="0.01"/>
    <n v="1173.4077994301874"/>
  </r>
  <r>
    <x v="4"/>
    <x v="3"/>
    <s v="UTN._.005"/>
    <x v="85"/>
    <n v="66.698614987600308"/>
    <n v="20"/>
    <s v="UTN._.005"/>
    <n v="14.350072572847655"/>
    <n v="13539.918299929021"/>
    <m/>
    <n v="1435.0072572847655"/>
    <n v="0.01"/>
    <n v="1435.0072572847655"/>
  </r>
  <r>
    <x v="5"/>
    <x v="3"/>
    <s v="UTN._.005"/>
    <x v="85"/>
    <n v="66.698614987600308"/>
    <n v="20"/>
    <s v="UTN._.005"/>
    <n v="17.877799927828423"/>
    <n v="16531.71426771734"/>
    <m/>
    <n v="1787.7799927828423"/>
    <n v="0.01"/>
    <n v="1787.7799927828423"/>
  </r>
  <r>
    <x v="6"/>
    <x v="3"/>
    <s v="UTN._.005"/>
    <x v="85"/>
    <n v="66.698614987600308"/>
    <n v="20"/>
    <s v="UTN._.005"/>
    <n v="21.192436106732554"/>
    <n v="19296.416666594789"/>
    <m/>
    <n v="2119.2436106732553"/>
    <n v="0.01"/>
    <n v="2119.2436106732553"/>
  </r>
  <r>
    <x v="7"/>
    <x v="3"/>
    <s v="UTN._.005"/>
    <x v="85"/>
    <n v="66.698614987600308"/>
    <n v="20"/>
    <s v="UTN._.005"/>
    <n v="24.183471217764708"/>
    <n v="21588.087440171905"/>
    <m/>
    <n v="2418.3471217764709"/>
    <n v="0.01"/>
    <n v="2418.3471217764709"/>
  </r>
  <r>
    <x v="8"/>
    <x v="3"/>
    <s v="UTN._.005"/>
    <x v="85"/>
    <n v="66.698614987600308"/>
    <n v="20"/>
    <s v="UTN._.005"/>
    <n v="25.514618015191893"/>
    <n v="23109.354647373184"/>
    <m/>
    <n v="2551.4618015191891"/>
    <n v="0.01"/>
    <n v="2551.4618015191891"/>
  </r>
  <r>
    <x v="9"/>
    <x v="3"/>
    <s v="UTN._.005"/>
    <x v="85"/>
    <n v="66.698614987600308"/>
    <n v="20"/>
    <s v="UTN._.005"/>
    <n v="26.784752751604085"/>
    <n v="23747.909387397045"/>
    <m/>
    <n v="2678.4752751604083"/>
    <n v="0.01"/>
    <n v="2678.4752751604083"/>
  </r>
  <r>
    <x v="10"/>
    <x v="3"/>
    <s v="UTN._.005"/>
    <x v="85"/>
    <n v="66.698614987600308"/>
    <n v="20"/>
    <s v="UTN._.005"/>
    <n v="26.712763908616644"/>
    <n v="23451.086056463624"/>
    <m/>
    <n v="2671.2763908616644"/>
    <n v="0.01"/>
    <n v="2671.2763908616644"/>
  </r>
  <r>
    <x v="11"/>
    <x v="3"/>
    <s v="UTN._.005"/>
    <x v="85"/>
    <n v="66.698614987600308"/>
    <n v="20"/>
    <s v="UTN._.005"/>
    <n v="25.726281576322148"/>
    <n v="22202.829525335772"/>
    <m/>
    <n v="2572.6281576322149"/>
    <n v="0.01"/>
    <n v="2572.6281576322149"/>
  </r>
  <r>
    <x v="12"/>
    <x v="3"/>
    <s v="UTN._.005"/>
    <x v="85"/>
    <n v="66.698614987600308"/>
    <n v="20"/>
    <s v="UTN._.005"/>
    <n v="23.528667652767734"/>
    <n v="20440.027694835782"/>
    <m/>
    <n v="2352.8667652767731"/>
    <n v="0.01"/>
    <n v="2352.8667652767731"/>
  </r>
  <r>
    <x v="13"/>
    <x v="3"/>
    <s v="UTN._.005"/>
    <x v="85"/>
    <n v="66.698614987600308"/>
    <n v="20"/>
    <s v="UTN._.005"/>
    <n v="20.881358260740804"/>
    <n v="18198.39579565528"/>
    <m/>
    <n v="2088.1358260740803"/>
    <n v="0.01"/>
    <n v="2088.1358260740803"/>
  </r>
  <r>
    <x v="14"/>
    <x v="3"/>
    <s v="UTN._.005"/>
    <x v="85"/>
    <n v="66.698614987600308"/>
    <n v="20"/>
    <s v="UTN._.005"/>
    <n v="17.719560882491486"/>
    <n v="15675.131733637221"/>
    <m/>
    <n v="1771.9560882491485"/>
    <n v="0.01"/>
    <n v="1771.9560882491485"/>
  </r>
  <r>
    <x v="15"/>
    <x v="3"/>
    <s v="UTN._.005"/>
    <x v="85"/>
    <n v="66.698614987600308"/>
    <n v="20"/>
    <s v="UTN._.005"/>
    <n v="15.207838017378347"/>
    <n v="13052.8672172025"/>
    <m/>
    <n v="1520.7838017378347"/>
    <n v="0.01"/>
    <n v="1520.7838017378347"/>
  </r>
  <r>
    <x v="16"/>
    <x v="3"/>
    <s v="UTN._.005"/>
    <x v="85"/>
    <n v="66.698614987600308"/>
    <n v="20"/>
    <s v="UTN._.005"/>
    <n v="11.574562295202446"/>
    <n v="10343.46671262868"/>
    <m/>
    <n v="1157.4562295202445"/>
    <n v="0.01"/>
    <n v="1157.4562295202445"/>
  </r>
  <r>
    <x v="17"/>
    <x v="3"/>
    <s v="UTN._.005"/>
    <x v="85"/>
    <n v="66.698614987600308"/>
    <n v="20"/>
    <s v="UTN._.005"/>
    <n v="8.4872861747304054"/>
    <n v="7790.1188265466189"/>
    <m/>
    <n v="848.72861747304057"/>
    <n v="0.01"/>
    <n v="848.72861747304057"/>
  </r>
  <r>
    <x v="18"/>
    <x v="3"/>
    <s v="UTN._.005"/>
    <x v="85"/>
    <n v="66.698614987600308"/>
    <n v="20"/>
    <s v="UTN._.005"/>
    <n v="5.9904510845781829"/>
    <n v="5758.2178297492501"/>
    <m/>
    <n v="599.04510845781829"/>
    <n v="0.01"/>
    <n v="599.04510845781829"/>
  </r>
  <r>
    <x v="19"/>
    <x v="3"/>
    <s v="UTN._.005"/>
    <x v="85"/>
    <n v="66.698614987600308"/>
    <n v="20"/>
    <s v="UTN._.005"/>
    <n v="4.6481539883802654"/>
    <n v="4608.0136804575559"/>
    <m/>
    <n v="464.81539883802651"/>
    <n v="0.01"/>
    <n v="464.81539883802651"/>
  </r>
  <r>
    <x v="0"/>
    <x v="3"/>
    <s v="UTN._.006"/>
    <x v="86"/>
    <n v="39.027291411807788"/>
    <n v="20"/>
    <s v="UTN._.006"/>
    <n v="0.35571966211284844"/>
    <n v="2467.6942385108919"/>
    <m/>
    <n v="35.571966211284845"/>
    <n v="0.01"/>
    <n v="35.571966211284845"/>
  </r>
  <r>
    <x v="1"/>
    <x v="3"/>
    <s v="UTN._.006"/>
    <x v="86"/>
    <n v="39.027291411807788"/>
    <n v="20"/>
    <s v="UTN._.006"/>
    <n v="0.41268543478379777"/>
    <n v="2861.0653078122127"/>
    <m/>
    <n v="41.268543478379776"/>
    <n v="0.01"/>
    <n v="41.268543478379776"/>
  </r>
  <r>
    <x v="2"/>
    <x v="3"/>
    <s v="UTN._.006"/>
    <x v="86"/>
    <n v="39.027291411807788"/>
    <n v="20"/>
    <s v="UTN._.006"/>
    <n v="0.48607241610817126"/>
    <n v="3386.7225574140925"/>
    <m/>
    <n v="48.607241610817127"/>
    <n v="0.01"/>
    <n v="48.607241610817127"/>
  </r>
  <r>
    <x v="3"/>
    <x v="3"/>
    <s v="UTN._.006"/>
    <x v="86"/>
    <n v="39.027291411807788"/>
    <n v="20"/>
    <s v="UTN._.006"/>
    <n v="0.56242192409147251"/>
    <n v="3948.1180721474825"/>
    <m/>
    <n v="56.24219240914725"/>
    <n v="0.01"/>
    <n v="56.24219240914725"/>
  </r>
  <r>
    <x v="4"/>
    <x v="3"/>
    <s v="UTN._.006"/>
    <x v="86"/>
    <n v="39.027291411807788"/>
    <n v="20"/>
    <s v="UTN._.006"/>
    <n v="0.65528564392320432"/>
    <n v="4573.9789089852975"/>
    <m/>
    <n v="65.528564392320433"/>
    <n v="0.01"/>
    <n v="65.528564392320433"/>
  </r>
  <r>
    <x v="5"/>
    <x v="3"/>
    <s v="UTN._.006"/>
    <x v="86"/>
    <n v="39.027291411807788"/>
    <n v="20"/>
    <s v="UTN._.006"/>
    <n v="0.75569883006430449"/>
    <n v="5231.3623558457411"/>
    <m/>
    <n v="75.569883006430445"/>
    <n v="0.01"/>
    <n v="75.569883006430445"/>
  </r>
  <r>
    <x v="6"/>
    <x v="3"/>
    <s v="UTN._.006"/>
    <x v="86"/>
    <n v="39.027291411807788"/>
    <n v="20"/>
    <s v="UTN._.006"/>
    <n v="0.82820488480921473"/>
    <n v="5700.4292727227567"/>
    <m/>
    <n v="82.820488480921469"/>
    <n v="0.01"/>
    <n v="82.820488480921469"/>
  </r>
  <r>
    <x v="7"/>
    <x v="3"/>
    <s v="UTN._.006"/>
    <x v="86"/>
    <n v="39.027291411807788"/>
    <n v="20"/>
    <s v="UTN._.006"/>
    <n v="0.86012584694726457"/>
    <n v="5925.8985215397897"/>
    <m/>
    <n v="86.012584694726456"/>
    <n v="0.01"/>
    <n v="86.012584694726456"/>
  </r>
  <r>
    <x v="8"/>
    <x v="3"/>
    <s v="UTN._.006"/>
    <x v="86"/>
    <n v="39.027291411807788"/>
    <n v="20"/>
    <s v="UTN._.006"/>
    <n v="0.84768479860467627"/>
    <n v="5840.8622173508984"/>
    <m/>
    <n v="84.768479860467622"/>
    <n v="0.01"/>
    <n v="84.768479860467622"/>
  </r>
  <r>
    <x v="9"/>
    <x v="3"/>
    <s v="UTN._.006"/>
    <x v="86"/>
    <n v="39.027291411807788"/>
    <n v="20"/>
    <s v="UTN._.006"/>
    <n v="0.791116697807835"/>
    <n v="5493.6433797260597"/>
    <m/>
    <n v="79.111669780783501"/>
    <n v="0.01"/>
    <n v="79.111669780783501"/>
  </r>
  <r>
    <x v="10"/>
    <x v="3"/>
    <s v="UTN._.006"/>
    <x v="86"/>
    <n v="39.027291411807788"/>
    <n v="20"/>
    <s v="UTN._.006"/>
    <n v="0.69101944843725482"/>
    <n v="4866.6880475592325"/>
    <m/>
    <n v="69.101944843725477"/>
    <n v="0.01"/>
    <n v="69.101944843725477"/>
  </r>
  <r>
    <x v="11"/>
    <x v="3"/>
    <s v="UTN._.006"/>
    <x v="86"/>
    <n v="39.027291411807788"/>
    <n v="20"/>
    <s v="UTN._.006"/>
    <n v="0.58532691694973427"/>
    <n v="4060.8913481860213"/>
    <m/>
    <n v="58.532691694973423"/>
    <n v="0.01"/>
    <n v="58.532691694973423"/>
  </r>
  <r>
    <x v="12"/>
    <x v="3"/>
    <s v="UTN._.006"/>
    <x v="86"/>
    <n v="39.027291411807788"/>
    <n v="20"/>
    <s v="UTN._.006"/>
    <n v="0.49085538283434688"/>
    <n v="3305.160723182139"/>
    <m/>
    <n v="49.085538283434687"/>
    <n v="0.01"/>
    <n v="49.085538283434687"/>
  </r>
  <r>
    <x v="13"/>
    <x v="3"/>
    <s v="UTN._.006"/>
    <x v="86"/>
    <n v="39.027291411807788"/>
    <n v="20"/>
    <s v="UTN._.006"/>
    <n v="0.41260150961758207"/>
    <n v="2648.0714229978967"/>
    <m/>
    <n v="41.260150961758207"/>
    <n v="0.01"/>
    <n v="41.260150961758207"/>
  </r>
  <r>
    <x v="14"/>
    <x v="3"/>
    <s v="UTN._.006"/>
    <x v="86"/>
    <n v="39.027291411807788"/>
    <n v="20"/>
    <s v="UTN._.006"/>
    <n v="0.35086116305730253"/>
    <n v="2162.2447614852326"/>
    <m/>
    <n v="35.086116305730251"/>
    <n v="0.01"/>
    <n v="35.086116305730251"/>
  </r>
  <r>
    <x v="15"/>
    <x v="3"/>
    <s v="UTN._.006"/>
    <x v="86"/>
    <n v="39.027291411807788"/>
    <n v="20"/>
    <s v="UTN._.006"/>
    <n v="0.28955215183375732"/>
    <n v="1717.1852032499633"/>
    <m/>
    <n v="28.955215183375731"/>
    <n v="0.01"/>
    <n v="28.955215183375731"/>
  </r>
  <r>
    <x v="16"/>
    <x v="3"/>
    <s v="UTN._.006"/>
    <x v="86"/>
    <n v="39.027291411807788"/>
    <n v="20"/>
    <s v="UTN._.006"/>
    <n v="0.2478257329566679"/>
    <n v="1418.5365664967405"/>
    <m/>
    <n v="24.78257329566679"/>
    <n v="0.01"/>
    <n v="24.78257329566679"/>
  </r>
  <r>
    <x v="17"/>
    <x v="3"/>
    <s v="UTN._.006"/>
    <x v="86"/>
    <n v="39.027291411807788"/>
    <n v="20"/>
    <s v="UTN._.006"/>
    <n v="0.22287023286806779"/>
    <n v="1258.6370631098744"/>
    <m/>
    <n v="22.287023286806779"/>
    <n v="0.01"/>
    <n v="22.287023286806779"/>
  </r>
  <r>
    <x v="18"/>
    <x v="3"/>
    <s v="UTN._.006"/>
    <x v="86"/>
    <n v="39.027291411807788"/>
    <n v="20"/>
    <s v="UTN._.006"/>
    <n v="0.20104463965842734"/>
    <n v="1124.8292803984987"/>
    <m/>
    <n v="20.104463965842733"/>
    <n v="0.01"/>
    <n v="20.104463965842733"/>
  </r>
  <r>
    <x v="19"/>
    <x v="3"/>
    <s v="UTN._.006"/>
    <x v="86"/>
    <n v="39.027291411807788"/>
    <n v="20"/>
    <s v="UTN._.006"/>
    <n v="0.18124208664629152"/>
    <n v="1013.8528462612975"/>
    <m/>
    <n v="18.124208664629151"/>
    <n v="0.01"/>
    <n v="18.124208664629151"/>
  </r>
  <r>
    <x v="0"/>
    <x v="3"/>
    <s v="UTN._.007"/>
    <x v="87"/>
    <n v="67.602310448110117"/>
    <n v="20"/>
    <s v="UTN._.007"/>
    <n v="0.41535108447552771"/>
    <n v="574.44839604424374"/>
    <m/>
    <n v="41.535108447552773"/>
    <n v="0.01"/>
    <n v="41.535108447552773"/>
  </r>
  <r>
    <x v="1"/>
    <x v="3"/>
    <s v="UTN._.007"/>
    <x v="87"/>
    <n v="67.602310448110117"/>
    <n v="20"/>
    <s v="UTN._.007"/>
    <n v="0.5662403965289573"/>
    <n v="800.21505839352642"/>
    <m/>
    <n v="56.624039652895732"/>
    <n v="0.01"/>
    <n v="56.624039652895732"/>
  </r>
  <r>
    <x v="2"/>
    <x v="3"/>
    <s v="UTN._.007"/>
    <x v="87"/>
    <n v="67.602310448110117"/>
    <n v="20"/>
    <s v="UTN._.007"/>
    <n v="0.75767281934261055"/>
    <n v="1125.0490272628276"/>
    <m/>
    <n v="75.76728193426105"/>
    <n v="0.01"/>
    <n v="75.76728193426105"/>
  </r>
  <r>
    <x v="3"/>
    <x v="3"/>
    <s v="UTN._.007"/>
    <x v="87"/>
    <n v="67.602310448110117"/>
    <n v="20"/>
    <s v="UTN._.007"/>
    <n v="0.96667129920844108"/>
    <n v="1385.0092457445724"/>
    <m/>
    <n v="96.667129920844104"/>
    <n v="0.01"/>
    <n v="96.667129920844104"/>
  </r>
  <r>
    <x v="4"/>
    <x v="3"/>
    <s v="UTN._.007"/>
    <x v="87"/>
    <n v="67.602310448110117"/>
    <n v="20"/>
    <s v="UTN._.007"/>
    <n v="1.214659449761134"/>
    <n v="1799.1172225197733"/>
    <m/>
    <n v="121.46594497611341"/>
    <n v="0.01"/>
    <n v="121.46594497611341"/>
  </r>
  <r>
    <x v="5"/>
    <x v="3"/>
    <s v="UTN._.007"/>
    <x v="87"/>
    <n v="67.602310448110117"/>
    <n v="20"/>
    <s v="UTN._.007"/>
    <n v="1.5719189252006804"/>
    <n v="2308.2346422625251"/>
    <m/>
    <n v="157.19189252006805"/>
    <n v="0.01"/>
    <n v="157.19189252006805"/>
  </r>
  <r>
    <x v="6"/>
    <x v="3"/>
    <s v="UTN._.007"/>
    <x v="87"/>
    <n v="67.602310448110117"/>
    <n v="20"/>
    <s v="UTN._.007"/>
    <n v="1.9379741000517565"/>
    <n v="2799.0012925181236"/>
    <m/>
    <n v="193.79741000517564"/>
    <n v="0.01"/>
    <n v="193.79741000517564"/>
  </r>
  <r>
    <x v="7"/>
    <x v="3"/>
    <s v="UTN._.007"/>
    <x v="87"/>
    <n v="67.602310448110117"/>
    <n v="20"/>
    <s v="UTN._.007"/>
    <n v="2.2801429828229107"/>
    <n v="3181.5141171112205"/>
    <m/>
    <n v="228.01429828229107"/>
    <n v="0.01"/>
    <n v="228.01429828229107"/>
  </r>
  <r>
    <x v="8"/>
    <x v="3"/>
    <s v="UTN._.007"/>
    <x v="87"/>
    <n v="67.602310448110117"/>
    <n v="20"/>
    <s v="UTN._.007"/>
    <n v="2.4867651327290967"/>
    <n v="3333.0754177039362"/>
    <m/>
    <n v="248.67651327290966"/>
    <n v="0.01"/>
    <n v="248.67651327290966"/>
  </r>
  <r>
    <x v="9"/>
    <x v="3"/>
    <s v="UTN._.007"/>
    <x v="87"/>
    <n v="67.602310448110117"/>
    <n v="20"/>
    <s v="UTN._.007"/>
    <n v="2.5361226076432"/>
    <n v="3171.9047846741287"/>
    <m/>
    <n v="253.61226076431998"/>
    <n v="0.01"/>
    <n v="253.61226076431998"/>
  </r>
  <r>
    <x v="10"/>
    <x v="3"/>
    <s v="UTN._.007"/>
    <x v="87"/>
    <n v="67.602310448110117"/>
    <n v="20"/>
    <s v="UTN._.007"/>
    <n v="2.6960224259298626"/>
    <n v="3307.8394923663627"/>
    <m/>
    <n v="269.60224259298627"/>
    <n v="0.01"/>
    <n v="269.60224259298627"/>
  </r>
  <r>
    <x v="11"/>
    <x v="3"/>
    <s v="UTN._.007"/>
    <x v="87"/>
    <n v="67.602310448110117"/>
    <n v="20"/>
    <s v="UTN._.007"/>
    <n v="2.8015334452539582"/>
    <n v="3310.9823217110597"/>
    <m/>
    <n v="280.15334452539582"/>
    <n v="0.01"/>
    <n v="280.15334452539582"/>
  </r>
  <r>
    <x v="12"/>
    <x v="3"/>
    <s v="UTN._.007"/>
    <x v="87"/>
    <n v="67.602310448110117"/>
    <n v="20"/>
    <s v="UTN._.007"/>
    <n v="2.759467777768867"/>
    <n v="3187.7938432695746"/>
    <m/>
    <n v="275.94677777688668"/>
    <n v="0.01"/>
    <n v="275.94677777688668"/>
  </r>
  <r>
    <x v="13"/>
    <x v="3"/>
    <s v="UTN._.007"/>
    <x v="87"/>
    <n v="67.602310448110117"/>
    <n v="20"/>
    <s v="UTN._.007"/>
    <n v="2.60895650238457"/>
    <n v="2939.8997985780547"/>
    <m/>
    <n v="260.89565023845699"/>
    <n v="0.01"/>
    <n v="260.89565023845699"/>
  </r>
  <r>
    <x v="14"/>
    <x v="3"/>
    <s v="UTN._.007"/>
    <x v="87"/>
    <n v="67.602310448110117"/>
    <n v="20"/>
    <s v="UTN._.007"/>
    <n v="2.324396272649762"/>
    <n v="2588.2453848233581"/>
    <m/>
    <n v="232.4396272649762"/>
    <n v="0.01"/>
    <n v="232.4396272649762"/>
  </r>
  <r>
    <x v="15"/>
    <x v="3"/>
    <s v="UTN._.007"/>
    <x v="87"/>
    <n v="67.602310448110117"/>
    <n v="20"/>
    <s v="UTN._.007"/>
    <n v="1.9988338002632864"/>
    <n v="2148.0102161927571"/>
    <m/>
    <n v="199.88338002632864"/>
    <n v="0.01"/>
    <n v="199.88338002632864"/>
  </r>
  <r>
    <x v="16"/>
    <x v="3"/>
    <s v="UTN._.007"/>
    <x v="87"/>
    <n v="67.602310448110117"/>
    <n v="20"/>
    <s v="UTN._.007"/>
    <n v="1.5737413666139008"/>
    <n v="1693.5091682671748"/>
    <m/>
    <n v="157.37413666139008"/>
    <n v="0.01"/>
    <n v="157.37413666139008"/>
  </r>
  <r>
    <x v="17"/>
    <x v="3"/>
    <s v="UTN._.007"/>
    <x v="87"/>
    <n v="67.602310448110117"/>
    <n v="20"/>
    <s v="UTN._.007"/>
    <n v="1.1693356092305331"/>
    <n v="1240.1757716032541"/>
    <m/>
    <n v="116.93356092305331"/>
    <n v="0.01"/>
    <n v="116.93356092305331"/>
  </r>
  <r>
    <x v="18"/>
    <x v="3"/>
    <s v="UTN._.007"/>
    <x v="87"/>
    <n v="67.602310448110117"/>
    <n v="20"/>
    <s v="UTN._.007"/>
    <n v="0.79815075105282063"/>
    <n v="847.72359370218703"/>
    <m/>
    <n v="79.815075105282062"/>
    <n v="0.01"/>
    <n v="79.815075105282062"/>
  </r>
  <r>
    <x v="19"/>
    <x v="3"/>
    <s v="UTN._.007"/>
    <x v="87"/>
    <n v="67.602310448110117"/>
    <n v="20"/>
    <s v="UTN._.007"/>
    <n v="0.54331344945836557"/>
    <n v="581.06552333558375"/>
    <m/>
    <n v="54.331344945836555"/>
    <n v="0.01"/>
    <n v="54.331344945836555"/>
  </r>
  <r>
    <x v="0"/>
    <x v="3"/>
    <s v="UTN._.008"/>
    <x v="88"/>
    <n v="41.634516716089571"/>
    <n v="20"/>
    <s v="UTN._.008"/>
    <n v="0.34713338504289698"/>
    <n v="2148.1105313908974"/>
    <m/>
    <n v="34.713338504289695"/>
    <n v="0.01"/>
    <n v="34.713338504289695"/>
  </r>
  <r>
    <x v="1"/>
    <x v="3"/>
    <s v="UTN._.008"/>
    <x v="88"/>
    <n v="41.634516716089571"/>
    <n v="20"/>
    <s v="UTN._.008"/>
    <n v="0.36183321123371198"/>
    <n v="2251.4767970419894"/>
    <m/>
    <n v="36.183321123371201"/>
    <n v="0.01"/>
    <n v="36.183321123371201"/>
  </r>
  <r>
    <x v="2"/>
    <x v="3"/>
    <s v="UTN._.008"/>
    <x v="88"/>
    <n v="41.634516716089571"/>
    <n v="20"/>
    <s v="UTN._.008"/>
    <n v="0.38495434053155064"/>
    <n v="2412.1100747152782"/>
    <m/>
    <n v="38.495434053155066"/>
    <n v="0.01"/>
    <n v="38.495434053155066"/>
  </r>
  <r>
    <x v="3"/>
    <x v="3"/>
    <s v="UTN._.008"/>
    <x v="88"/>
    <n v="41.634516716089571"/>
    <n v="20"/>
    <s v="UTN._.008"/>
    <n v="0.40127655456497713"/>
    <n v="2530.6621512845149"/>
    <m/>
    <n v="40.127655456497713"/>
    <n v="0.01"/>
    <n v="40.127655456497713"/>
  </r>
  <r>
    <x v="4"/>
    <x v="3"/>
    <s v="UTN._.008"/>
    <x v="88"/>
    <n v="41.634516716089571"/>
    <n v="20"/>
    <s v="UTN._.008"/>
    <n v="0.42576723089639856"/>
    <n v="2690.1938200499808"/>
    <m/>
    <n v="42.576723089639856"/>
    <n v="0.01"/>
    <n v="42.576723089639856"/>
  </r>
  <r>
    <x v="5"/>
    <x v="3"/>
    <s v="UTN._.008"/>
    <x v="88"/>
    <n v="41.634516716089571"/>
    <n v="20"/>
    <s v="UTN._.008"/>
    <n v="0.43385071939515119"/>
    <n v="2769.6985514933908"/>
    <m/>
    <n v="43.385071939515115"/>
    <n v="0.01"/>
    <n v="43.385071939515115"/>
  </r>
  <r>
    <x v="6"/>
    <x v="3"/>
    <s v="UTN._.008"/>
    <x v="88"/>
    <n v="41.634516716089571"/>
    <n v="20"/>
    <s v="UTN._.008"/>
    <n v="0.41599578935827258"/>
    <n v="2689.3369357276924"/>
    <m/>
    <n v="41.59957893582726"/>
    <n v="0.01"/>
    <n v="41.59957893582726"/>
  </r>
  <r>
    <x v="7"/>
    <x v="3"/>
    <s v="UTN._.008"/>
    <x v="88"/>
    <n v="41.634516716089571"/>
    <n v="20"/>
    <s v="UTN._.008"/>
    <n v="0.3908135441661551"/>
    <n v="2561.9222404469697"/>
    <m/>
    <n v="39.081354416615511"/>
    <n v="0.01"/>
    <n v="39.081354416615511"/>
  </r>
  <r>
    <x v="8"/>
    <x v="3"/>
    <s v="UTN._.008"/>
    <x v="88"/>
    <n v="41.634516716089571"/>
    <n v="20"/>
    <s v="UTN._.008"/>
    <n v="0.35960326133215947"/>
    <n v="2310.6011101621912"/>
    <m/>
    <n v="35.960326133215943"/>
    <n v="0.01"/>
    <n v="35.960326133215943"/>
  </r>
  <r>
    <x v="9"/>
    <x v="3"/>
    <s v="UTN._.008"/>
    <x v="88"/>
    <n v="41.634516716089571"/>
    <n v="20"/>
    <s v="UTN._.008"/>
    <n v="0.30294020002126493"/>
    <n v="1885.9058949034561"/>
    <m/>
    <n v="30.294020002126491"/>
    <n v="0.01"/>
    <n v="30.294020002126491"/>
  </r>
  <r>
    <x v="10"/>
    <x v="3"/>
    <s v="UTN._.008"/>
    <x v="88"/>
    <n v="41.634516716089571"/>
    <n v="20"/>
    <s v="UTN._.008"/>
    <n v="0.26579451346863925"/>
    <n v="1584.6508719106334"/>
    <m/>
    <n v="26.579451346863923"/>
    <n v="0.01"/>
    <n v="26.579451346863923"/>
  </r>
  <r>
    <x v="11"/>
    <x v="3"/>
    <s v="UTN._.008"/>
    <x v="88"/>
    <n v="41.634516716089571"/>
    <n v="20"/>
    <s v="UTN._.008"/>
    <n v="0.23577865337786932"/>
    <n v="1263.7094711958371"/>
    <m/>
    <n v="23.577865337786932"/>
    <n v="0.01"/>
    <n v="23.577865337786932"/>
  </r>
  <r>
    <x v="12"/>
    <x v="3"/>
    <s v="UTN._.008"/>
    <x v="88"/>
    <n v="41.634516716089571"/>
    <n v="20"/>
    <s v="UTN._.008"/>
    <n v="0.22018305573143118"/>
    <n v="990.56976416321049"/>
    <m/>
    <n v="22.018305573143117"/>
    <n v="0.01"/>
    <n v="22.018305573143117"/>
  </r>
  <r>
    <x v="13"/>
    <x v="3"/>
    <s v="UTN._.008"/>
    <x v="88"/>
    <n v="41.634516716089571"/>
    <n v="20"/>
    <s v="UTN._.008"/>
    <n v="0.2091107944890381"/>
    <n v="782.53993554076931"/>
    <m/>
    <n v="20.911079448903809"/>
    <n v="0.01"/>
    <n v="20.911079448903809"/>
  </r>
  <r>
    <x v="14"/>
    <x v="3"/>
    <s v="UTN._.008"/>
    <x v="88"/>
    <n v="41.634516716089571"/>
    <n v="20"/>
    <s v="UTN._.008"/>
    <n v="0.26197698926024832"/>
    <n v="774.44469716705464"/>
    <m/>
    <n v="26.197698926024831"/>
    <n v="0.01"/>
    <n v="26.197698926024831"/>
  </r>
  <r>
    <x v="15"/>
    <x v="3"/>
    <s v="UTN._.008"/>
    <x v="88"/>
    <n v="41.634516716089571"/>
    <n v="20"/>
    <s v="UTN._.008"/>
    <n v="0.24683788654342223"/>
    <n v="640.68903367814107"/>
    <m/>
    <n v="24.683788654342223"/>
    <n v="0.01"/>
    <n v="24.683788654342223"/>
  </r>
  <r>
    <x v="16"/>
    <x v="3"/>
    <s v="UTN._.008"/>
    <x v="88"/>
    <n v="41.634516716089571"/>
    <n v="20"/>
    <s v="UTN._.008"/>
    <n v="0.2120293746329002"/>
    <n v="483.2678635280451"/>
    <m/>
    <n v="21.20293746329002"/>
    <n v="0.01"/>
    <n v="21.20293746329002"/>
  </r>
  <r>
    <x v="17"/>
    <x v="3"/>
    <s v="UTN._.008"/>
    <x v="88"/>
    <n v="41.634516716089571"/>
    <n v="20"/>
    <s v="UTN._.008"/>
    <n v="0.21041472246676443"/>
    <n v="463.35262360113444"/>
    <m/>
    <n v="21.041472246676442"/>
    <n v="0.01"/>
    <n v="21.041472246676442"/>
  </r>
  <r>
    <x v="18"/>
    <x v="3"/>
    <s v="UTN._.008"/>
    <x v="88"/>
    <n v="41.634516716089571"/>
    <n v="20"/>
    <s v="UTN._.008"/>
    <n v="0.20080367053755038"/>
    <n v="429.84403017392196"/>
    <m/>
    <n v="20.080367053755037"/>
    <n v="0.01"/>
    <n v="20.080367053755037"/>
  </r>
  <r>
    <x v="19"/>
    <x v="3"/>
    <s v="UTN._.008"/>
    <x v="88"/>
    <n v="41.634516716089571"/>
    <n v="20"/>
    <s v="UTN._.008"/>
    <n v="0.18817237935146"/>
    <n v="403.51837352378163"/>
    <m/>
    <n v="18.817237935146"/>
    <n v="0.01"/>
    <n v="18.817237935146"/>
  </r>
  <r>
    <x v="0"/>
    <x v="3"/>
    <s v="UTN._.009"/>
    <x v="89"/>
    <n v="103.06245654656844"/>
    <n v="20"/>
    <s v="UTN._.009"/>
    <n v="2.4515409595064126"/>
    <n v="2734.9122390819348"/>
    <m/>
    <n v="245.15409595064125"/>
    <n v="0.01"/>
    <n v="245.15409595064125"/>
  </r>
  <r>
    <x v="1"/>
    <x v="3"/>
    <s v="UTN._.009"/>
    <x v="89"/>
    <n v="103.06245654656844"/>
    <n v="20"/>
    <s v="UTN._.009"/>
    <n v="3.260633090171106"/>
    <n v="3424.9806592538116"/>
    <m/>
    <n v="326.06330901711061"/>
    <n v="0.01"/>
    <n v="326.06330901711061"/>
  </r>
  <r>
    <x v="2"/>
    <x v="3"/>
    <s v="UTN._.009"/>
    <x v="89"/>
    <n v="103.06245654656844"/>
    <n v="20"/>
    <s v="UTN._.009"/>
    <n v="4.7273940363479632"/>
    <n v="4650.2852882163488"/>
    <m/>
    <n v="472.7394036347963"/>
    <n v="0.01"/>
    <n v="472.7394036347963"/>
  </r>
  <r>
    <x v="3"/>
    <x v="3"/>
    <s v="UTN._.009"/>
    <x v="89"/>
    <n v="103.06245654656844"/>
    <n v="20"/>
    <s v="UTN._.009"/>
    <n v="6.950601572117562"/>
    <n v="6417.8134876178965"/>
    <m/>
    <n v="695.06015721175618"/>
    <n v="0.01"/>
    <n v="695.06015721175618"/>
  </r>
  <r>
    <x v="4"/>
    <x v="3"/>
    <s v="UTN._.009"/>
    <x v="89"/>
    <n v="103.06245654656844"/>
    <n v="20"/>
    <s v="UTN._.009"/>
    <n v="9.6806761871550382"/>
    <n v="8715.9084071093075"/>
    <m/>
    <n v="968.06761871550384"/>
    <n v="0.01"/>
    <n v="968.06761871550384"/>
  </r>
  <r>
    <x v="5"/>
    <x v="3"/>
    <s v="UTN._.009"/>
    <x v="89"/>
    <n v="103.06245654656844"/>
    <n v="20"/>
    <s v="UTN._.009"/>
    <n v="13.03975574318882"/>
    <n v="11331.383658148312"/>
    <m/>
    <n v="1303.9755743188821"/>
    <n v="0.01"/>
    <n v="1303.9755743188821"/>
  </r>
  <r>
    <x v="6"/>
    <x v="3"/>
    <s v="UTN._.009"/>
    <x v="89"/>
    <n v="103.06245654656844"/>
    <n v="20"/>
    <s v="UTN._.009"/>
    <n v="16.575918170032946"/>
    <n v="14077.046727321353"/>
    <m/>
    <n v="1657.5918170032946"/>
    <n v="0.01"/>
    <n v="1657.5918170032946"/>
  </r>
  <r>
    <x v="7"/>
    <x v="3"/>
    <s v="UTN._.009"/>
    <x v="89"/>
    <n v="103.06245654656844"/>
    <n v="20"/>
    <s v="UTN._.009"/>
    <n v="20.22767880855849"/>
    <n v="16817.39639826024"/>
    <m/>
    <n v="2022.7678808558489"/>
    <n v="0.01"/>
    <n v="2022.7678808558489"/>
  </r>
  <r>
    <x v="8"/>
    <x v="3"/>
    <s v="UTN._.009"/>
    <x v="89"/>
    <n v="103.06245654656844"/>
    <n v="20"/>
    <s v="UTN._.009"/>
    <n v="22.697286040018462"/>
    <n v="19255.586698137489"/>
    <m/>
    <n v="2269.7286040018462"/>
    <n v="0.01"/>
    <n v="2269.7286040018462"/>
  </r>
  <r>
    <x v="9"/>
    <x v="3"/>
    <s v="UTN._.009"/>
    <x v="89"/>
    <n v="103.06245654656844"/>
    <n v="20"/>
    <s v="UTN._.009"/>
    <n v="25.385118755347676"/>
    <n v="21139.977695684483"/>
    <m/>
    <n v="2538.5118755347676"/>
    <n v="0.01"/>
    <n v="2538.5118755347676"/>
  </r>
  <r>
    <x v="10"/>
    <x v="3"/>
    <s v="UTN._.009"/>
    <x v="89"/>
    <n v="103.06245654656844"/>
    <n v="20"/>
    <s v="UTN._.009"/>
    <n v="26.82837191017633"/>
    <n v="22235.249399378492"/>
    <m/>
    <n v="2682.8371910176329"/>
    <n v="0.01"/>
    <n v="2682.8371910176329"/>
  </r>
  <r>
    <x v="11"/>
    <x v="3"/>
    <s v="UTN._.009"/>
    <x v="89"/>
    <n v="103.06245654656844"/>
    <n v="20"/>
    <s v="UTN._.009"/>
    <n v="27.338464370817366"/>
    <n v="22392.860203007305"/>
    <m/>
    <n v="2733.8464370817364"/>
    <n v="0.01"/>
    <n v="2733.8464370817364"/>
  </r>
  <r>
    <x v="12"/>
    <x v="3"/>
    <s v="UTN._.009"/>
    <x v="89"/>
    <n v="103.06245654656844"/>
    <n v="20"/>
    <s v="UTN._.009"/>
    <n v="26.02453657270247"/>
    <n v="21553.112575881405"/>
    <m/>
    <n v="2602.4536572702468"/>
    <n v="0.01"/>
    <n v="2602.4536572702468"/>
  </r>
  <r>
    <x v="13"/>
    <x v="3"/>
    <s v="UTN._.009"/>
    <x v="89"/>
    <n v="103.06245654656844"/>
    <n v="20"/>
    <s v="UTN._.009"/>
    <n v="23.769689544139574"/>
    <n v="19774.772547033943"/>
    <m/>
    <n v="2376.9689544139574"/>
    <n v="0.01"/>
    <n v="2376.9689544139574"/>
  </r>
  <r>
    <x v="14"/>
    <x v="3"/>
    <s v="UTN._.009"/>
    <x v="89"/>
    <n v="103.06245654656844"/>
    <n v="20"/>
    <s v="UTN._.009"/>
    <n v="20.484087831016573"/>
    <n v="17266.238364012228"/>
    <m/>
    <n v="2048.4087831016573"/>
    <n v="0.01"/>
    <n v="2048.4087831016573"/>
  </r>
  <r>
    <x v="15"/>
    <x v="3"/>
    <s v="UTN._.009"/>
    <x v="89"/>
    <n v="103.06245654656844"/>
    <n v="20"/>
    <s v="UTN._.009"/>
    <n v="17.825489739088908"/>
    <n v="14402.504748053887"/>
    <m/>
    <n v="1782.5489739088907"/>
    <n v="0.01"/>
    <n v="1782.5489739088907"/>
  </r>
  <r>
    <x v="16"/>
    <x v="3"/>
    <s v="UTN._.009"/>
    <x v="89"/>
    <n v="103.06245654656844"/>
    <n v="20"/>
    <s v="UTN._.009"/>
    <n v="13.797883367652453"/>
    <n v="11469.739399449316"/>
    <m/>
    <n v="1379.7883367652453"/>
    <n v="0.01"/>
    <n v="1379.7883367652453"/>
  </r>
  <r>
    <x v="17"/>
    <x v="3"/>
    <s v="UTN._.009"/>
    <x v="89"/>
    <n v="103.06245654656844"/>
    <n v="20"/>
    <s v="UTN._.009"/>
    <n v="10.433495568384306"/>
    <n v="8751.1843421844842"/>
    <m/>
    <n v="1043.3495568384305"/>
    <n v="0.01"/>
    <n v="1043.3495568384305"/>
  </r>
  <r>
    <x v="18"/>
    <x v="3"/>
    <s v="UTN._.009"/>
    <x v="89"/>
    <n v="103.06245654656844"/>
    <n v="20"/>
    <s v="UTN._.009"/>
    <n v="7.7131296446894497"/>
    <n v="6603.4252685694082"/>
    <m/>
    <n v="771.31296446894498"/>
    <n v="0.01"/>
    <n v="771.31296446894498"/>
  </r>
  <r>
    <x v="19"/>
    <x v="3"/>
    <s v="UTN._.009"/>
    <x v="89"/>
    <n v="103.06245654656844"/>
    <n v="20"/>
    <s v="UTN._.009"/>
    <n v="6.2009405659404333"/>
    <n v="5319.421090152272"/>
    <m/>
    <n v="620.09405659404331"/>
    <n v="0.01"/>
    <n v="620.09405659404331"/>
  </r>
  <r>
    <x v="0"/>
    <x v="3"/>
    <s v="UTN._.010"/>
    <x v="90"/>
    <n v="41.99872757862726"/>
    <n v="20"/>
    <s v="UTN._.010"/>
    <n v="0.31758715372692659"/>
    <n v="2006.1305173232086"/>
    <m/>
    <n v="31.758715372692659"/>
    <n v="0.01"/>
    <n v="31.758715372692659"/>
  </r>
  <r>
    <x v="1"/>
    <x v="3"/>
    <s v="UTN._.010"/>
    <x v="90"/>
    <n v="41.99872757862726"/>
    <n v="20"/>
    <s v="UTN._.010"/>
    <n v="0.36115401866517877"/>
    <n v="2280.1612702839489"/>
    <m/>
    <n v="36.115401866517878"/>
    <n v="0.01"/>
    <n v="36.115401866517878"/>
  </r>
  <r>
    <x v="2"/>
    <x v="3"/>
    <s v="UTN._.010"/>
    <x v="90"/>
    <n v="41.99872757862726"/>
    <n v="20"/>
    <s v="UTN._.010"/>
    <n v="0.41339690759157144"/>
    <n v="2609.5480486081387"/>
    <m/>
    <n v="41.339690759157143"/>
    <n v="0.01"/>
    <n v="41.339690759157143"/>
  </r>
  <r>
    <x v="3"/>
    <x v="3"/>
    <s v="UTN._.010"/>
    <x v="90"/>
    <n v="41.99872757862726"/>
    <n v="20"/>
    <s v="UTN._.010"/>
    <n v="0.45747627909543864"/>
    <n v="2899.1513287683442"/>
    <m/>
    <n v="45.747627909543866"/>
    <n v="0.01"/>
    <n v="45.747627909543866"/>
  </r>
  <r>
    <x v="4"/>
    <x v="3"/>
    <s v="UTN._.010"/>
    <x v="90"/>
    <n v="41.99872757862726"/>
    <n v="20"/>
    <s v="UTN._.010"/>
    <n v="0.50287140607933212"/>
    <n v="3180.2046202036086"/>
    <m/>
    <n v="50.28714060793321"/>
    <n v="0.01"/>
    <n v="50.28714060793321"/>
  </r>
  <r>
    <x v="5"/>
    <x v="3"/>
    <s v="UTN._.010"/>
    <x v="90"/>
    <n v="41.99872757862726"/>
    <n v="20"/>
    <s v="UTN._.010"/>
    <n v="0.55065672258721299"/>
    <n v="3485.8129889417996"/>
    <m/>
    <n v="55.0656722587213"/>
    <n v="0.01"/>
    <n v="55.0656722587213"/>
  </r>
  <r>
    <x v="6"/>
    <x v="3"/>
    <s v="UTN._.010"/>
    <x v="90"/>
    <n v="41.99872757862726"/>
    <n v="20"/>
    <s v="UTN._.010"/>
    <n v="0.56948338187488057"/>
    <n v="3612.696059330045"/>
    <m/>
    <n v="56.948338187488055"/>
    <n v="0.01"/>
    <n v="56.948338187488055"/>
  </r>
  <r>
    <x v="7"/>
    <x v="3"/>
    <s v="UTN._.010"/>
    <x v="90"/>
    <n v="41.99872757862726"/>
    <n v="20"/>
    <s v="UTN._.010"/>
    <n v="0.55972376416369629"/>
    <n v="3567.8173048592489"/>
    <m/>
    <n v="55.972376416369627"/>
    <n v="0.01"/>
    <n v="55.972376416369627"/>
  </r>
  <r>
    <x v="8"/>
    <x v="3"/>
    <s v="UTN._.010"/>
    <x v="90"/>
    <n v="41.99872757862726"/>
    <n v="20"/>
    <s v="UTN._.010"/>
    <n v="0.51958288385164852"/>
    <n v="3316.2864022708441"/>
    <m/>
    <n v="51.958288385164849"/>
    <n v="0.01"/>
    <n v="51.958288385164849"/>
  </r>
  <r>
    <x v="9"/>
    <x v="3"/>
    <s v="UTN._.010"/>
    <x v="90"/>
    <n v="41.99872757862726"/>
    <n v="20"/>
    <s v="UTN._.010"/>
    <n v="0.44739852096790605"/>
    <n v="2877.9970133128982"/>
    <m/>
    <n v="44.739852096790607"/>
    <n v="0.01"/>
    <n v="44.739852096790607"/>
  </r>
  <r>
    <x v="10"/>
    <x v="3"/>
    <s v="UTN._.010"/>
    <x v="90"/>
    <n v="41.99872757862726"/>
    <n v="20"/>
    <s v="UTN._.010"/>
    <n v="0.35226917093374216"/>
    <n v="2297.6733389841879"/>
    <m/>
    <n v="35.226917093374212"/>
    <n v="0.01"/>
    <n v="35.226917093374212"/>
  </r>
  <r>
    <x v="11"/>
    <x v="3"/>
    <s v="UTN._.010"/>
    <x v="90"/>
    <n v="41.99872757862726"/>
    <n v="20"/>
    <s v="UTN._.010"/>
    <n v="0.24741842744051393"/>
    <n v="1656.4439544003706"/>
    <m/>
    <n v="24.741842744051393"/>
    <n v="0.01"/>
    <n v="24.741842744051393"/>
  </r>
  <r>
    <x v="12"/>
    <x v="3"/>
    <s v="UTN._.010"/>
    <x v="90"/>
    <n v="41.99872757862726"/>
    <n v="20"/>
    <s v="UTN._.010"/>
    <n v="0.1640038409819761"/>
    <n v="1133.9948895206483"/>
    <m/>
    <n v="16.400384098197609"/>
    <n v="0.01"/>
    <n v="16.400384098197609"/>
  </r>
  <r>
    <x v="13"/>
    <x v="3"/>
    <s v="UTN._.010"/>
    <x v="90"/>
    <n v="41.99872757862726"/>
    <n v="20"/>
    <s v="UTN._.010"/>
    <n v="0.11262124757484575"/>
    <n v="756.23273549644102"/>
    <m/>
    <n v="11.262124757484575"/>
    <n v="0.01"/>
    <n v="11.262124757484575"/>
  </r>
  <r>
    <x v="14"/>
    <x v="3"/>
    <s v="UTN._.010"/>
    <x v="90"/>
    <n v="41.99872757862726"/>
    <n v="20"/>
    <s v="UTN._.010"/>
    <n v="8.6657083029277951E-2"/>
    <n v="541.04178262795836"/>
    <m/>
    <n v="8.6657083029277953"/>
    <n v="0.01"/>
    <n v="8.6657083029277953"/>
  </r>
  <r>
    <x v="15"/>
    <x v="3"/>
    <s v="UTN._.010"/>
    <x v="90"/>
    <n v="41.99872757862726"/>
    <n v="20"/>
    <s v="UTN._.010"/>
    <n v="7.0212791748604148E-2"/>
    <n v="411.04500599153556"/>
    <m/>
    <n v="7.0212791748604149"/>
    <n v="0.01"/>
    <n v="7.0212791748604149"/>
  </r>
  <r>
    <x v="16"/>
    <x v="3"/>
    <s v="UTN._.010"/>
    <x v="90"/>
    <n v="41.99872757862726"/>
    <n v="20"/>
    <s v="UTN._.010"/>
    <n v="5.6775177445413418E-2"/>
    <n v="316.12227181862204"/>
    <m/>
    <n v="5.6775177445413414"/>
    <n v="0.01"/>
    <n v="5.6775177445413414"/>
  </r>
  <r>
    <x v="17"/>
    <x v="3"/>
    <s v="UTN._.010"/>
    <x v="90"/>
    <n v="41.99872757862726"/>
    <n v="20"/>
    <s v="UTN._.010"/>
    <n v="5.6311726495100294E-2"/>
    <n v="305.58706921214127"/>
    <m/>
    <n v="5.6311726495100292"/>
    <n v="0.01"/>
    <n v="5.6311726495100292"/>
  </r>
  <r>
    <x v="18"/>
    <x v="3"/>
    <s v="UTN._.010"/>
    <x v="90"/>
    <n v="41.99872757862726"/>
    <n v="20"/>
    <s v="UTN._.010"/>
    <n v="5.6445227651629022E-2"/>
    <n v="302.54610543331341"/>
    <m/>
    <n v="5.6445227651629022"/>
    <n v="0.01"/>
    <n v="5.6445227651629022"/>
  </r>
  <r>
    <x v="19"/>
    <x v="3"/>
    <s v="UTN._.010"/>
    <x v="90"/>
    <n v="41.99872757862726"/>
    <n v="20"/>
    <s v="UTN._.010"/>
    <n v="5.6707537863332762E-2"/>
    <n v="303.14359348694211"/>
    <m/>
    <n v="5.6707537863332762"/>
    <n v="0.01"/>
    <n v="5.6707537863332762"/>
  </r>
  <r>
    <x v="0"/>
    <x v="3"/>
    <s v="UTN._.011"/>
    <x v="91"/>
    <n v="85.521112603326173"/>
    <n v="20"/>
    <s v="UTN._.011"/>
    <n v="7.3906467989158076"/>
    <n v="9236.0834686431626"/>
    <m/>
    <n v="739.06467989158079"/>
    <n v="0.01"/>
    <n v="739.06467989158079"/>
  </r>
  <r>
    <x v="1"/>
    <x v="3"/>
    <s v="UTN._.011"/>
    <x v="91"/>
    <n v="85.521112603326173"/>
    <n v="20"/>
    <s v="UTN._.011"/>
    <n v="8.2897416048446768"/>
    <n v="10364.538916098541"/>
    <m/>
    <n v="828.97416048446769"/>
    <n v="0.01"/>
    <n v="828.97416048446769"/>
  </r>
  <r>
    <x v="2"/>
    <x v="3"/>
    <s v="UTN._.011"/>
    <x v="91"/>
    <n v="85.521112603326173"/>
    <n v="20"/>
    <s v="UTN._.011"/>
    <n v="9.2802962037156096"/>
    <n v="11455.572462249782"/>
    <m/>
    <n v="928.0296203715609"/>
    <n v="0.01"/>
    <n v="928.0296203715609"/>
  </r>
  <r>
    <x v="3"/>
    <x v="3"/>
    <s v="UTN._.011"/>
    <x v="91"/>
    <n v="85.521112603326173"/>
    <n v="20"/>
    <s v="UTN._.011"/>
    <n v="10.218985983295408"/>
    <n v="12323.750956112392"/>
    <m/>
    <n v="1021.8985983295407"/>
    <n v="0.01"/>
    <n v="1021.8985983295407"/>
  </r>
  <r>
    <x v="4"/>
    <x v="3"/>
    <s v="UTN._.011"/>
    <x v="91"/>
    <n v="85.521112603326173"/>
    <n v="20"/>
    <s v="UTN._.011"/>
    <n v="10.979313578984424"/>
    <n v="13259.89898967611"/>
    <m/>
    <n v="1097.9313578984425"/>
    <n v="0.01"/>
    <n v="1097.9313578984425"/>
  </r>
  <r>
    <x v="5"/>
    <x v="3"/>
    <s v="UTN._.011"/>
    <x v="91"/>
    <n v="85.521112603326173"/>
    <n v="20"/>
    <s v="UTN._.011"/>
    <n v="11.863647103942675"/>
    <n v="14028.497759767128"/>
    <m/>
    <n v="1186.3647103942676"/>
    <n v="0.01"/>
    <n v="1186.3647103942676"/>
  </r>
  <r>
    <x v="6"/>
    <x v="3"/>
    <s v="UTN._.011"/>
    <x v="91"/>
    <n v="85.521112603326173"/>
    <n v="20"/>
    <s v="UTN._.011"/>
    <n v="11.993784720679784"/>
    <n v="13915.634016025588"/>
    <m/>
    <n v="1199.3784720679785"/>
    <n v="0.01"/>
    <n v="1199.3784720679785"/>
  </r>
  <r>
    <x v="7"/>
    <x v="3"/>
    <s v="UTN._.011"/>
    <x v="91"/>
    <n v="85.521112603326173"/>
    <n v="20"/>
    <s v="UTN._.011"/>
    <n v="11.671835181201716"/>
    <n v="13261.233922462188"/>
    <m/>
    <n v="1167.1835181201716"/>
    <n v="0.01"/>
    <n v="1167.1835181201716"/>
  </r>
  <r>
    <x v="8"/>
    <x v="3"/>
    <s v="UTN._.011"/>
    <x v="91"/>
    <n v="85.521112603326173"/>
    <n v="20"/>
    <s v="UTN._.011"/>
    <n v="10.391253686327195"/>
    <n v="11856.864829222384"/>
    <m/>
    <n v="1039.1253686327195"/>
    <n v="0.01"/>
    <n v="1039.1253686327195"/>
  </r>
  <r>
    <x v="9"/>
    <x v="3"/>
    <s v="UTN._.011"/>
    <x v="91"/>
    <n v="85.521112603326173"/>
    <n v="20"/>
    <s v="UTN._.011"/>
    <n v="8.8133084265494563"/>
    <n v="9690.2453430756268"/>
    <m/>
    <n v="881.33084265494563"/>
    <n v="0.01"/>
    <n v="881.33084265494563"/>
  </r>
  <r>
    <x v="10"/>
    <x v="3"/>
    <s v="UTN._.011"/>
    <x v="91"/>
    <n v="85.521112603326173"/>
    <n v="20"/>
    <s v="UTN._.011"/>
    <n v="7.0011357833164132"/>
    <n v="7776.9602878342739"/>
    <m/>
    <n v="700.11357833164129"/>
    <n v="0.01"/>
    <n v="700.11357833164129"/>
  </r>
  <r>
    <x v="11"/>
    <x v="3"/>
    <s v="UTN._.011"/>
    <x v="91"/>
    <n v="85.521112603326173"/>
    <n v="20"/>
    <s v="UTN._.011"/>
    <n v="5.0900853741331185"/>
    <n v="5763.0396986553806"/>
    <m/>
    <n v="509.00853741331184"/>
    <n v="0.01"/>
    <n v="509.00853741331184"/>
  </r>
  <r>
    <x v="12"/>
    <x v="3"/>
    <s v="UTN._.011"/>
    <x v="91"/>
    <n v="85.521112603326173"/>
    <n v="20"/>
    <s v="UTN._.011"/>
    <n v="3.4861093440110609"/>
    <n v="4159.7794077813369"/>
    <m/>
    <n v="348.61093440110608"/>
    <n v="0.01"/>
    <n v="348.61093440110608"/>
  </r>
  <r>
    <x v="13"/>
    <x v="3"/>
    <s v="UTN._.011"/>
    <x v="91"/>
    <n v="85.521112603326173"/>
    <n v="20"/>
    <s v="UTN._.011"/>
    <n v="2.382473429947173"/>
    <n v="3017.1663125548866"/>
    <m/>
    <n v="238.24734299471729"/>
    <n v="0.01"/>
    <n v="238.24734299471729"/>
  </r>
  <r>
    <x v="14"/>
    <x v="3"/>
    <s v="UTN._.011"/>
    <x v="91"/>
    <n v="85.521112603326173"/>
    <n v="20"/>
    <s v="UTN._.011"/>
    <n v="1.7704556688573427"/>
    <n v="2370.4451552378905"/>
    <m/>
    <n v="177.04556688573427"/>
    <n v="0.01"/>
    <n v="177.04556688573427"/>
  </r>
  <r>
    <x v="15"/>
    <x v="3"/>
    <s v="UTN._.011"/>
    <x v="91"/>
    <n v="85.521112603326173"/>
    <n v="20"/>
    <s v="UTN._.011"/>
    <n v="1.3708324649763195"/>
    <n v="1827.8375711960909"/>
    <m/>
    <n v="137.08324649763193"/>
    <n v="0.01"/>
    <n v="137.08324649763193"/>
  </r>
  <r>
    <x v="16"/>
    <x v="3"/>
    <s v="UTN._.011"/>
    <x v="91"/>
    <n v="85.521112603326173"/>
    <n v="20"/>
    <s v="UTN._.011"/>
    <n v="1.151955654926091"/>
    <n v="1502.8264814458746"/>
    <m/>
    <n v="115.19556549260909"/>
    <n v="0.01"/>
    <n v="115.19556549260909"/>
  </r>
  <r>
    <x v="17"/>
    <x v="3"/>
    <s v="UTN._.011"/>
    <x v="91"/>
    <n v="85.521112603326173"/>
    <n v="20"/>
    <s v="UTN._.011"/>
    <n v="1.128375600330511"/>
    <n v="1486.6301478610576"/>
    <m/>
    <n v="112.83756003305109"/>
    <n v="0.01"/>
    <n v="112.83756003305109"/>
  </r>
  <r>
    <x v="18"/>
    <x v="3"/>
    <s v="UTN._.011"/>
    <x v="91"/>
    <n v="85.521112603326173"/>
    <n v="20"/>
    <s v="UTN._.011"/>
    <n v="1.129531063347087"/>
    <n v="1509.3932848450038"/>
    <m/>
    <n v="112.95310633470869"/>
    <n v="0.01"/>
    <n v="112.95310633470869"/>
  </r>
  <r>
    <x v="19"/>
    <x v="3"/>
    <s v="UTN._.011"/>
    <x v="91"/>
    <n v="85.521112603326173"/>
    <n v="20"/>
    <s v="UTN._.011"/>
    <n v="1.1504470426457551"/>
    <n v="1530.0621156760956"/>
    <m/>
    <n v="115.04470426457551"/>
    <n v="0.01"/>
    <n v="115.04470426457551"/>
  </r>
  <r>
    <x v="0"/>
    <x v="3"/>
    <s v="UTN._.012"/>
    <x v="92"/>
    <n v="50.226343245347948"/>
    <n v="20"/>
    <s v="UTN._.012"/>
    <n v="4.2045907597705934E-2"/>
    <n v="272.37305016915661"/>
    <m/>
    <n v="4.2045907597705936"/>
    <n v="0.01"/>
    <n v="4.2045907597705936"/>
  </r>
  <r>
    <x v="1"/>
    <x v="3"/>
    <s v="UTN._.012"/>
    <x v="92"/>
    <n v="50.226343245347948"/>
    <n v="20"/>
    <s v="UTN._.012"/>
    <n v="6.0376202346242767E-2"/>
    <n v="390.76959291376949"/>
    <m/>
    <n v="6.0376202346242769"/>
    <n v="0.01"/>
    <n v="6.0376202346242769"/>
  </r>
  <r>
    <x v="2"/>
    <x v="3"/>
    <s v="UTN._.012"/>
    <x v="92"/>
    <n v="50.226343245347948"/>
    <n v="20"/>
    <s v="UTN._.012"/>
    <n v="7.8180194153598462E-2"/>
    <n v="504.49624425453396"/>
    <m/>
    <n v="7.8180194153598457"/>
    <n v="0.01"/>
    <n v="7.8180194153598457"/>
  </r>
  <r>
    <x v="3"/>
    <x v="3"/>
    <s v="UTN._.012"/>
    <x v="92"/>
    <n v="50.226343245347948"/>
    <n v="20"/>
    <s v="UTN._.012"/>
    <n v="9.8286739075655397E-2"/>
    <n v="636.60494577699785"/>
    <m/>
    <n v="9.8286739075655394"/>
    <n v="0.01"/>
    <n v="9.8286739075655394"/>
  </r>
  <r>
    <x v="4"/>
    <x v="3"/>
    <s v="UTN._.012"/>
    <x v="92"/>
    <n v="50.226343245347948"/>
    <n v="20"/>
    <s v="UTN._.012"/>
    <n v="0.11866182811016793"/>
    <n v="768.69638893243018"/>
    <m/>
    <n v="11.866182811016792"/>
    <n v="0.01"/>
    <n v="11.866182811016792"/>
  </r>
  <r>
    <x v="5"/>
    <x v="3"/>
    <s v="UTN._.012"/>
    <x v="92"/>
    <n v="50.226343245347948"/>
    <n v="20"/>
    <s v="UTN._.012"/>
    <n v="0.12977379851357959"/>
    <n v="845.09351194862938"/>
    <m/>
    <n v="12.977379851357959"/>
    <n v="0.01"/>
    <n v="12.977379851357959"/>
  </r>
  <r>
    <x v="6"/>
    <x v="3"/>
    <s v="UTN._.012"/>
    <x v="92"/>
    <n v="50.226343245347948"/>
    <n v="20"/>
    <s v="UTN._.012"/>
    <n v="0.13538211380971296"/>
    <n v="885.90483179582191"/>
    <m/>
    <n v="13.538211380971296"/>
    <n v="0.01"/>
    <n v="13.538211380971296"/>
  </r>
  <r>
    <x v="7"/>
    <x v="3"/>
    <s v="UTN._.012"/>
    <x v="92"/>
    <n v="50.226343245347948"/>
    <n v="20"/>
    <s v="UTN._.012"/>
    <n v="0.13356377439733649"/>
    <n v="882.01371133967973"/>
    <m/>
    <n v="13.356377439733649"/>
    <n v="0.01"/>
    <n v="13.356377439733649"/>
  </r>
  <r>
    <x v="8"/>
    <x v="3"/>
    <s v="UTN._.012"/>
    <x v="92"/>
    <n v="50.226343245347948"/>
    <n v="20"/>
    <s v="UTN._.012"/>
    <n v="0.12670849094655331"/>
    <n v="835.57686483924476"/>
    <m/>
    <n v="12.670849094655331"/>
    <n v="0.01"/>
    <n v="12.670849094655331"/>
  </r>
  <r>
    <x v="9"/>
    <x v="3"/>
    <s v="UTN._.012"/>
    <x v="92"/>
    <n v="50.226343245347948"/>
    <n v="20"/>
    <s v="UTN._.012"/>
    <n v="0.11423161125632728"/>
    <n v="761.06161155958762"/>
    <m/>
    <n v="11.423161125632728"/>
    <n v="0.01"/>
    <n v="11.423161125632728"/>
  </r>
  <r>
    <x v="10"/>
    <x v="3"/>
    <s v="UTN._.012"/>
    <x v="92"/>
    <n v="50.226343245347948"/>
    <n v="20"/>
    <s v="UTN._.012"/>
    <n v="9.833329814584707E-2"/>
    <n v="657.57412645607508"/>
    <m/>
    <n v="9.8333298145847063"/>
    <n v="0.01"/>
    <n v="9.8333298145847063"/>
  </r>
  <r>
    <x v="11"/>
    <x v="3"/>
    <s v="UTN._.012"/>
    <x v="92"/>
    <n v="50.226343245347948"/>
    <n v="20"/>
    <s v="UTN._.012"/>
    <n v="8.2057663879113632E-2"/>
    <n v="549.39466362991686"/>
    <m/>
    <n v="8.2057663879113623"/>
    <n v="0.01"/>
    <n v="8.2057663879113623"/>
  </r>
  <r>
    <x v="12"/>
    <x v="3"/>
    <s v="UTN._.012"/>
    <x v="92"/>
    <n v="50.226343245347948"/>
    <n v="20"/>
    <s v="UTN._.012"/>
    <n v="7.2954087056159481E-2"/>
    <n v="476.55107194255805"/>
    <m/>
    <n v="7.295408705615948"/>
    <n v="0.01"/>
    <n v="7.295408705615948"/>
  </r>
  <r>
    <x v="13"/>
    <x v="3"/>
    <s v="UTN._.012"/>
    <x v="92"/>
    <n v="50.226343245347948"/>
    <n v="20"/>
    <s v="UTN._.012"/>
    <n v="6.8948254210020751E-2"/>
    <n v="439.48652771496671"/>
    <m/>
    <n v="6.894825421002075"/>
    <n v="0.01"/>
    <n v="6.894825421002075"/>
  </r>
  <r>
    <x v="14"/>
    <x v="3"/>
    <s v="UTN._.012"/>
    <x v="92"/>
    <n v="50.226343245347948"/>
    <n v="20"/>
    <s v="UTN._.012"/>
    <n v="7.7283276419104416E-2"/>
    <n v="444.20164854823508"/>
    <m/>
    <n v="7.7283276419104414"/>
    <n v="0.01"/>
    <n v="7.7283276419104414"/>
  </r>
  <r>
    <x v="15"/>
    <x v="3"/>
    <s v="UTN._.012"/>
    <x v="92"/>
    <n v="50.226343245347948"/>
    <n v="20"/>
    <s v="UTN._.012"/>
    <n v="6.930226909530246E-2"/>
    <n v="376.59301054258896"/>
    <m/>
    <n v="6.930226909530246"/>
    <n v="0.01"/>
    <n v="6.930226909530246"/>
  </r>
  <r>
    <x v="16"/>
    <x v="3"/>
    <s v="UTN._.012"/>
    <x v="92"/>
    <n v="50.226343245347948"/>
    <n v="20"/>
    <s v="UTN._.012"/>
    <n v="6.2653753921312033E-2"/>
    <n v="343.06555206772089"/>
    <m/>
    <n v="6.2653753921312028"/>
    <n v="0.01"/>
    <n v="6.2653753921312028"/>
  </r>
  <r>
    <x v="17"/>
    <x v="3"/>
    <s v="UTN._.012"/>
    <x v="92"/>
    <n v="50.226343245347948"/>
    <n v="20"/>
    <s v="UTN._.012"/>
    <n v="6.7651242145617338E-2"/>
    <n v="374.62839561106182"/>
    <m/>
    <n v="6.7651242145617339"/>
    <n v="0.01"/>
    <n v="6.7651242145617339"/>
  </r>
  <r>
    <x v="18"/>
    <x v="3"/>
    <s v="UTN._.012"/>
    <x v="92"/>
    <n v="50.226343245347948"/>
    <n v="20"/>
    <s v="UTN._.012"/>
    <n v="6.6180726714275481E-2"/>
    <n v="355.35995178478726"/>
    <m/>
    <n v="6.618072671427548"/>
    <n v="0.01"/>
    <n v="6.618072671427548"/>
  </r>
  <r>
    <x v="19"/>
    <x v="3"/>
    <s v="UTN._.012"/>
    <x v="92"/>
    <n v="50.226343245347948"/>
    <n v="20"/>
    <s v="UTN._.012"/>
    <n v="6.6300265578752349E-2"/>
    <n v="360.65785363620046"/>
    <m/>
    <n v="6.6300265578752349"/>
    <n v="0.01"/>
    <n v="6.6300265578752349"/>
  </r>
  <r>
    <x v="0"/>
    <x v="3"/>
    <s v="UTN._.013"/>
    <x v="93"/>
    <n v="112.64132019647472"/>
    <n v="20"/>
    <s v="UTN._.013"/>
    <n v="2.3872738801628763"/>
    <n v="5403.6412621438531"/>
    <m/>
    <n v="238.72738801628762"/>
    <n v="0.01"/>
    <n v="238.72738801628762"/>
  </r>
  <r>
    <x v="1"/>
    <x v="3"/>
    <s v="UTN._.013"/>
    <x v="93"/>
    <n v="112.64132019647472"/>
    <n v="20"/>
    <s v="UTN._.013"/>
    <n v="3.12159014994142"/>
    <n v="6607.6334795433932"/>
    <m/>
    <n v="312.15901499414201"/>
    <n v="0.01"/>
    <n v="312.15901499414201"/>
  </r>
  <r>
    <x v="2"/>
    <x v="3"/>
    <s v="UTN._.013"/>
    <x v="93"/>
    <n v="112.64132019647472"/>
    <n v="20"/>
    <s v="UTN._.013"/>
    <n v="4.1558471770750494"/>
    <n v="8168.7204928927076"/>
    <m/>
    <n v="415.58471770750492"/>
    <n v="0.01"/>
    <n v="415.58471770750492"/>
  </r>
  <r>
    <x v="3"/>
    <x v="3"/>
    <s v="UTN._.013"/>
    <x v="93"/>
    <n v="112.64132019647472"/>
    <n v="20"/>
    <s v="UTN._.013"/>
    <n v="5.4523498430671609"/>
    <n v="9751.2292707518191"/>
    <m/>
    <n v="545.23498430671611"/>
    <n v="0.01"/>
    <n v="545.23498430671611"/>
  </r>
  <r>
    <x v="4"/>
    <x v="3"/>
    <s v="UTN._.013"/>
    <x v="93"/>
    <n v="112.64132019647472"/>
    <n v="20"/>
    <s v="UTN._.013"/>
    <n v="6.9892306297780697"/>
    <n v="11648.230240034796"/>
    <m/>
    <n v="698.92306297780692"/>
    <n v="0.01"/>
    <n v="698.92306297780692"/>
  </r>
  <r>
    <x v="5"/>
    <x v="3"/>
    <s v="UTN._.013"/>
    <x v="93"/>
    <n v="112.64132019647472"/>
    <n v="20"/>
    <s v="UTN._.013"/>
    <n v="8.7921081792905316"/>
    <n v="13805.128949565225"/>
    <m/>
    <n v="879.21081792905318"/>
    <n v="0.01"/>
    <n v="879.21081792905318"/>
  </r>
  <r>
    <x v="6"/>
    <x v="3"/>
    <s v="UTN._.013"/>
    <x v="93"/>
    <n v="112.64132019647472"/>
    <n v="20"/>
    <s v="UTN._.013"/>
    <n v="11.0084484117312"/>
    <n v="15962.335070411778"/>
    <m/>
    <n v="1100.8448411731199"/>
    <n v="0.01"/>
    <n v="1100.8448411731199"/>
  </r>
  <r>
    <x v="7"/>
    <x v="3"/>
    <s v="UTN._.013"/>
    <x v="93"/>
    <n v="112.64132019647472"/>
    <n v="20"/>
    <s v="UTN._.013"/>
    <n v="13.316437718870905"/>
    <n v="17739.060886416159"/>
    <m/>
    <n v="1331.6437718870905"/>
    <n v="0.01"/>
    <n v="1331.6437718870905"/>
  </r>
  <r>
    <x v="8"/>
    <x v="3"/>
    <s v="UTN._.013"/>
    <x v="93"/>
    <n v="112.64132019647472"/>
    <n v="20"/>
    <s v="UTN._.013"/>
    <n v="15.132384033704859"/>
    <n v="18856.145752798842"/>
    <m/>
    <n v="1513.2384033704859"/>
    <n v="0.01"/>
    <n v="1513.2384033704859"/>
  </r>
  <r>
    <x v="9"/>
    <x v="3"/>
    <s v="UTN._.013"/>
    <x v="93"/>
    <n v="112.64132019647472"/>
    <n v="20"/>
    <s v="UTN._.013"/>
    <n v="16.867186735607966"/>
    <n v="19160.233484862372"/>
    <m/>
    <n v="1686.7186735607966"/>
    <n v="0.01"/>
    <n v="1686.7186735607966"/>
  </r>
  <r>
    <x v="10"/>
    <x v="3"/>
    <s v="UTN._.013"/>
    <x v="93"/>
    <n v="112.64132019647472"/>
    <n v="20"/>
    <s v="UTN._.013"/>
    <n v="18.050834026542596"/>
    <n v="18993.054526519889"/>
    <m/>
    <n v="1805.0834026542595"/>
    <n v="0.01"/>
    <n v="1805.0834026542595"/>
  </r>
  <r>
    <x v="11"/>
    <x v="3"/>
    <s v="UTN._.013"/>
    <x v="93"/>
    <n v="112.64132019647472"/>
    <n v="20"/>
    <s v="UTN._.013"/>
    <n v="19.335433434874734"/>
    <n v="18673.261556738518"/>
    <m/>
    <n v="1933.5433434874733"/>
    <n v="0.01"/>
    <n v="1933.5433434874733"/>
  </r>
  <r>
    <x v="12"/>
    <x v="3"/>
    <s v="UTN._.013"/>
    <x v="93"/>
    <n v="112.64132019647472"/>
    <n v="20"/>
    <s v="UTN._.013"/>
    <n v="19.500274976160878"/>
    <n v="17978.165085063538"/>
    <m/>
    <n v="1950.0274976160877"/>
    <n v="0.01"/>
    <n v="1950.0274976160877"/>
  </r>
  <r>
    <x v="13"/>
    <x v="3"/>
    <s v="UTN._.013"/>
    <x v="93"/>
    <n v="112.64132019647472"/>
    <n v="20"/>
    <s v="UTN._.013"/>
    <n v="18.793007557989071"/>
    <n v="16754.881325740211"/>
    <m/>
    <n v="1879.3007557989072"/>
    <n v="0.01"/>
    <n v="1879.3007557989072"/>
  </r>
  <r>
    <x v="14"/>
    <x v="3"/>
    <s v="UTN._.013"/>
    <x v="93"/>
    <n v="112.64132019647472"/>
    <n v="20"/>
    <s v="UTN._.013"/>
    <n v="16.970644395965891"/>
    <n v="15048.251666399974"/>
    <m/>
    <n v="1697.0644395965892"/>
    <n v="0.01"/>
    <n v="1697.0644395965892"/>
  </r>
  <r>
    <x v="15"/>
    <x v="3"/>
    <s v="UTN._.013"/>
    <x v="93"/>
    <n v="112.64132019647472"/>
    <n v="20"/>
    <s v="UTN._.013"/>
    <n v="15.253071460881445"/>
    <n v="12949.765759285943"/>
    <m/>
    <n v="1525.3071460881445"/>
    <n v="0.01"/>
    <n v="1525.3071460881445"/>
  </r>
  <r>
    <x v="16"/>
    <x v="3"/>
    <s v="UTN._.013"/>
    <x v="93"/>
    <n v="112.64132019647472"/>
    <n v="20"/>
    <s v="UTN._.013"/>
    <n v="12.011795616242791"/>
    <n v="10512.512213450893"/>
    <m/>
    <n v="1201.1795616242791"/>
    <n v="0.01"/>
    <n v="1201.1795616242791"/>
  </r>
  <r>
    <x v="17"/>
    <x v="3"/>
    <s v="UTN._.013"/>
    <x v="93"/>
    <n v="112.64132019647472"/>
    <n v="20"/>
    <s v="UTN._.013"/>
    <n v="8.8915787591346955"/>
    <n v="7984.0498197536763"/>
    <m/>
    <n v="889.15787591346952"/>
    <n v="0.01"/>
    <n v="889.15787591346952"/>
  </r>
  <r>
    <x v="18"/>
    <x v="3"/>
    <s v="UTN._.013"/>
    <x v="93"/>
    <n v="112.64132019647472"/>
    <n v="20"/>
    <s v="UTN._.013"/>
    <n v="6.0988006303866271"/>
    <n v="5777.8992619630781"/>
    <m/>
    <n v="609.88006303866268"/>
    <n v="0.01"/>
    <n v="609.88006303866268"/>
  </r>
  <r>
    <x v="19"/>
    <x v="3"/>
    <s v="UTN._.013"/>
    <x v="93"/>
    <n v="112.64132019647472"/>
    <n v="20"/>
    <s v="UTN._.013"/>
    <n v="4.2724881309122225"/>
    <n v="4266.6989027613372"/>
    <m/>
    <n v="427.24881309122225"/>
    <n v="0.01"/>
    <n v="427.24881309122225"/>
  </r>
  <r>
    <x v="0"/>
    <x v="3"/>
    <s v="UTN._.014"/>
    <x v="94"/>
    <n v="49.503655750820919"/>
    <n v="20"/>
    <s v="UTN._.014"/>
    <n v="0.7597200115585494"/>
    <n v="5168.0098514640731"/>
    <m/>
    <n v="75.97200115585494"/>
    <n v="0.01"/>
    <n v="75.97200115585494"/>
  </r>
  <r>
    <x v="1"/>
    <x v="3"/>
    <s v="UTN._.014"/>
    <x v="94"/>
    <n v="49.503655750820919"/>
    <n v="20"/>
    <s v="UTN._.014"/>
    <n v="0.83391360633727185"/>
    <n v="5637.2850401481264"/>
    <m/>
    <n v="83.391360633727189"/>
    <n v="0.01"/>
    <n v="83.391360633727189"/>
  </r>
  <r>
    <x v="2"/>
    <x v="3"/>
    <s v="UTN._.014"/>
    <x v="94"/>
    <n v="49.503655750820919"/>
    <n v="20"/>
    <s v="UTN._.014"/>
    <n v="0.90699025139052936"/>
    <n v="6107.2404574345173"/>
    <m/>
    <n v="90.699025139052935"/>
    <n v="0.01"/>
    <n v="90.699025139052935"/>
  </r>
  <r>
    <x v="3"/>
    <x v="3"/>
    <s v="UTN._.014"/>
    <x v="94"/>
    <n v="49.503655750820919"/>
    <n v="20"/>
    <s v="UTN._.014"/>
    <n v="0.96407195407483393"/>
    <n v="6513.895686869525"/>
    <m/>
    <n v="96.407195407483385"/>
    <n v="0.01"/>
    <n v="96.407195407483385"/>
  </r>
  <r>
    <x v="4"/>
    <x v="3"/>
    <s v="UTN._.014"/>
    <x v="94"/>
    <n v="49.503655750820919"/>
    <n v="20"/>
    <s v="UTN._.014"/>
    <n v="1.0166636351514702"/>
    <n v="6871.9199763455936"/>
    <m/>
    <n v="101.66636351514701"/>
    <n v="0.01"/>
    <n v="101.66636351514701"/>
  </r>
  <r>
    <x v="5"/>
    <x v="3"/>
    <s v="UTN._.014"/>
    <x v="94"/>
    <n v="49.503655750820919"/>
    <n v="20"/>
    <s v="UTN._.014"/>
    <n v="1.0422461358146826"/>
    <n v="7043.1327995124147"/>
    <m/>
    <n v="104.22461358146826"/>
    <n v="0.01"/>
    <n v="104.22461358146826"/>
  </r>
  <r>
    <x v="6"/>
    <x v="3"/>
    <s v="UTN._.014"/>
    <x v="94"/>
    <n v="49.503655750820919"/>
    <n v="20"/>
    <s v="UTN._.014"/>
    <n v="1.0283027073612272"/>
    <n v="6936.4055521441533"/>
    <m/>
    <n v="102.83027073612271"/>
    <n v="0.01"/>
    <n v="102.83027073612271"/>
  </r>
  <r>
    <x v="7"/>
    <x v="3"/>
    <s v="UTN._.014"/>
    <x v="94"/>
    <n v="49.503655750820919"/>
    <n v="20"/>
    <s v="UTN._.014"/>
    <n v="0.9674868113612809"/>
    <n v="6575.5590061422154"/>
    <m/>
    <n v="96.748681136128084"/>
    <n v="0.01"/>
    <n v="96.748681136128084"/>
  </r>
  <r>
    <x v="8"/>
    <x v="3"/>
    <s v="UTN._.014"/>
    <x v="94"/>
    <n v="49.503655750820919"/>
    <n v="20"/>
    <s v="UTN._.014"/>
    <n v="0.90038610834212929"/>
    <n v="6118.054020266798"/>
    <m/>
    <n v="90.038610834212932"/>
    <n v="0.01"/>
    <n v="90.038610834212932"/>
  </r>
  <r>
    <x v="9"/>
    <x v="3"/>
    <s v="UTN._.014"/>
    <x v="94"/>
    <n v="49.503655750820919"/>
    <n v="20"/>
    <s v="UTN._.014"/>
    <n v="0.83286242274867561"/>
    <n v="5695.8782517794834"/>
    <m/>
    <n v="83.286242274867561"/>
    <n v="0.01"/>
    <n v="83.286242274867561"/>
  </r>
  <r>
    <x v="10"/>
    <x v="3"/>
    <s v="UTN._.014"/>
    <x v="94"/>
    <n v="49.503655750820919"/>
    <n v="20"/>
    <s v="UTN._.014"/>
    <n v="0.74917844968207747"/>
    <n v="5097.1648118473495"/>
    <m/>
    <n v="74.917844968207746"/>
    <n v="0.01"/>
    <n v="74.917844968207746"/>
  </r>
  <r>
    <x v="11"/>
    <x v="3"/>
    <s v="UTN._.014"/>
    <x v="94"/>
    <n v="49.503655750820919"/>
    <n v="20"/>
    <s v="UTN._.014"/>
    <n v="0.66577039202646604"/>
    <n v="4518.0030688011784"/>
    <m/>
    <n v="66.577039202646603"/>
    <n v="0.01"/>
    <n v="66.577039202646603"/>
  </r>
  <r>
    <x v="12"/>
    <x v="3"/>
    <s v="UTN._.014"/>
    <x v="94"/>
    <n v="49.503655750820919"/>
    <n v="20"/>
    <s v="UTN._.014"/>
    <n v="0.6056538927825359"/>
    <n v="4065.3085819752127"/>
    <m/>
    <n v="60.565389278253591"/>
    <n v="0.01"/>
    <n v="60.565389278253591"/>
  </r>
  <r>
    <x v="13"/>
    <x v="3"/>
    <s v="UTN._.014"/>
    <x v="94"/>
    <n v="49.503655750820919"/>
    <n v="20"/>
    <s v="UTN._.014"/>
    <n v="0.55393811586704322"/>
    <n v="3693.4005149537807"/>
    <m/>
    <n v="55.393811586704324"/>
    <n v="0.01"/>
    <n v="55.393811586704324"/>
  </r>
  <r>
    <x v="14"/>
    <x v="3"/>
    <s v="UTN._.014"/>
    <x v="94"/>
    <n v="49.503655750820919"/>
    <n v="20"/>
    <s v="UTN._.014"/>
    <n v="0.51709256434536399"/>
    <n v="3420.7817208841197"/>
    <m/>
    <n v="51.7092564345364"/>
    <n v="0.01"/>
    <n v="51.7092564345364"/>
  </r>
  <r>
    <x v="15"/>
    <x v="3"/>
    <s v="UTN._.014"/>
    <x v="94"/>
    <n v="49.503655750820919"/>
    <n v="20"/>
    <s v="UTN._.014"/>
    <n v="0.48454346318550467"/>
    <n v="3186.6325909170614"/>
    <m/>
    <n v="48.454346318550463"/>
    <n v="0.01"/>
    <n v="48.454346318550463"/>
  </r>
  <r>
    <x v="16"/>
    <x v="3"/>
    <s v="UTN._.014"/>
    <x v="94"/>
    <n v="49.503655750820919"/>
    <n v="20"/>
    <s v="UTN._.014"/>
    <n v="0.4442837323140808"/>
    <n v="2870.4126686256586"/>
    <m/>
    <n v="44.428373231408081"/>
    <n v="0.01"/>
    <n v="44.428373231408081"/>
  </r>
  <r>
    <x v="17"/>
    <x v="3"/>
    <s v="UTN._.014"/>
    <x v="94"/>
    <n v="49.503655750820919"/>
    <n v="20"/>
    <s v="UTN._.014"/>
    <n v="0.45697365075307705"/>
    <n v="2894.4994567395038"/>
    <m/>
    <n v="45.697365075307701"/>
    <n v="0.01"/>
    <n v="45.697365075307701"/>
  </r>
  <r>
    <x v="18"/>
    <x v="3"/>
    <s v="UTN._.014"/>
    <x v="94"/>
    <n v="49.503655750820919"/>
    <n v="20"/>
    <s v="UTN._.014"/>
    <n v="0.4683677040643045"/>
    <n v="2917.5252850229404"/>
    <m/>
    <n v="46.836770406430446"/>
    <n v="0.01"/>
    <n v="46.836770406430446"/>
  </r>
  <r>
    <x v="19"/>
    <x v="3"/>
    <s v="UTN._.014"/>
    <x v="94"/>
    <n v="49.503655750820919"/>
    <n v="20"/>
    <s v="UTN._.014"/>
    <n v="0.47814665627401137"/>
    <n v="2951.4105782649663"/>
    <m/>
    <n v="47.814665627401133"/>
    <n v="0.01"/>
    <n v="47.814665627401133"/>
  </r>
  <r>
    <x v="0"/>
    <x v="3"/>
    <s v="UTN._.015"/>
    <x v="95"/>
    <n v="172.42336835482735"/>
    <n v="20"/>
    <s v="UTN._.015"/>
    <n v="1.7800285381212639"/>
    <n v="2673.6069905294294"/>
    <m/>
    <n v="178.0028538121264"/>
    <n v="0.01"/>
    <n v="178.0028538121264"/>
  </r>
  <r>
    <x v="1"/>
    <x v="3"/>
    <s v="UTN._.015"/>
    <x v="95"/>
    <n v="172.42336835482735"/>
    <n v="20"/>
    <s v="UTN._.015"/>
    <n v="2.5448700001489875"/>
    <n v="3505.2362373538217"/>
    <m/>
    <n v="254.48700001489874"/>
    <n v="0.01"/>
    <n v="254.48700001489874"/>
  </r>
  <r>
    <x v="2"/>
    <x v="3"/>
    <s v="UTN._.015"/>
    <x v="95"/>
    <n v="172.42336835482735"/>
    <n v="20"/>
    <s v="UTN._.015"/>
    <n v="3.376093515828158"/>
    <n v="4543.2862063153316"/>
    <m/>
    <n v="337.6093515828158"/>
    <n v="0.01"/>
    <n v="337.6093515828158"/>
  </r>
  <r>
    <x v="3"/>
    <x v="3"/>
    <s v="UTN._.015"/>
    <x v="95"/>
    <n v="172.42336835482735"/>
    <n v="20"/>
    <s v="UTN._.015"/>
    <n v="4.7090516175656578"/>
    <n v="5903.3559564337083"/>
    <m/>
    <n v="470.90516175656575"/>
    <n v="0.01"/>
    <n v="470.90516175656575"/>
  </r>
  <r>
    <x v="4"/>
    <x v="3"/>
    <s v="UTN._.015"/>
    <x v="95"/>
    <n v="172.42336835482735"/>
    <n v="20"/>
    <s v="UTN._.015"/>
    <n v="6.2509753128053234"/>
    <n v="7586.5340541695095"/>
    <m/>
    <n v="625.09753128053228"/>
    <n v="0.01"/>
    <n v="625.09753128053228"/>
  </r>
  <r>
    <x v="5"/>
    <x v="3"/>
    <s v="UTN._.015"/>
    <x v="95"/>
    <n v="172.42336835482735"/>
    <n v="20"/>
    <s v="UTN._.015"/>
    <n v="8.4406461720167556"/>
    <n v="9783.1703853338113"/>
    <m/>
    <n v="844.06461720167556"/>
    <n v="0.01"/>
    <n v="844.06461720167556"/>
  </r>
  <r>
    <x v="6"/>
    <x v="3"/>
    <s v="UTN._.015"/>
    <x v="95"/>
    <n v="172.42336835482735"/>
    <n v="20"/>
    <s v="UTN._.015"/>
    <n v="10.822679699241657"/>
    <n v="12009.913440161163"/>
    <m/>
    <n v="1082.2679699241658"/>
    <n v="0.01"/>
    <n v="1082.2679699241658"/>
  </r>
  <r>
    <x v="7"/>
    <x v="3"/>
    <s v="UTN._.015"/>
    <x v="95"/>
    <n v="172.42336835482735"/>
    <n v="20"/>
    <s v="UTN._.015"/>
    <n v="13.294375628946783"/>
    <n v="14049.441257505154"/>
    <m/>
    <n v="1329.4375628946782"/>
    <n v="0.01"/>
    <n v="1329.4375628946782"/>
  </r>
  <r>
    <x v="8"/>
    <x v="3"/>
    <s v="UTN._.015"/>
    <x v="95"/>
    <n v="172.42336835482735"/>
    <n v="20"/>
    <s v="UTN._.015"/>
    <n v="15.080784456545757"/>
    <n v="15653.448243533801"/>
    <m/>
    <n v="1508.0784456545757"/>
    <n v="0.01"/>
    <n v="1508.0784456545757"/>
  </r>
  <r>
    <x v="9"/>
    <x v="3"/>
    <s v="UTN._.015"/>
    <x v="95"/>
    <n v="172.42336835482735"/>
    <n v="20"/>
    <s v="UTN._.015"/>
    <n v="16.865406985997595"/>
    <n v="16765.983858137559"/>
    <m/>
    <n v="1686.5406985997595"/>
    <n v="0.01"/>
    <n v="1686.5406985997595"/>
  </r>
  <r>
    <x v="10"/>
    <x v="3"/>
    <s v="UTN._.015"/>
    <x v="95"/>
    <n v="172.42336835482735"/>
    <n v="20"/>
    <s v="UTN._.015"/>
    <n v="18.301807756911625"/>
    <n v="17432.818017597976"/>
    <m/>
    <n v="1830.1807756911626"/>
    <n v="0.01"/>
    <n v="1830.1807756911626"/>
  </r>
  <r>
    <x v="11"/>
    <x v="3"/>
    <s v="UTN._.015"/>
    <x v="95"/>
    <n v="172.42336835482735"/>
    <n v="20"/>
    <s v="UTN._.015"/>
    <n v="19.430644712763847"/>
    <n v="17601.778824940207"/>
    <m/>
    <n v="1943.0644712763847"/>
    <n v="0.01"/>
    <n v="1943.0644712763847"/>
  </r>
  <r>
    <x v="12"/>
    <x v="3"/>
    <s v="UTN._.015"/>
    <x v="95"/>
    <n v="172.42336835482735"/>
    <n v="20"/>
    <s v="UTN._.015"/>
    <n v="19.884201601747389"/>
    <n v="17573.335196502951"/>
    <m/>
    <n v="1988.4201601747388"/>
    <n v="0.01"/>
    <n v="1988.4201601747388"/>
  </r>
  <r>
    <x v="13"/>
    <x v="3"/>
    <s v="UTN._.015"/>
    <x v="95"/>
    <n v="172.42336835482735"/>
    <n v="20"/>
    <s v="UTN._.015"/>
    <n v="20.100005334147777"/>
    <n v="17385.826766585313"/>
    <m/>
    <n v="2010.0005334147777"/>
    <n v="0.01"/>
    <n v="2010.0005334147777"/>
  </r>
  <r>
    <x v="14"/>
    <x v="3"/>
    <s v="UTN._.015"/>
    <x v="95"/>
    <n v="172.42336835482735"/>
    <n v="20"/>
    <s v="UTN._.015"/>
    <n v="20.004275764230158"/>
    <n v="17194.474763122445"/>
    <m/>
    <n v="2000.4275764230158"/>
    <n v="0.01"/>
    <n v="2000.4275764230158"/>
  </r>
  <r>
    <x v="15"/>
    <x v="3"/>
    <s v="UTN._.015"/>
    <x v="95"/>
    <n v="172.42336835482735"/>
    <n v="20"/>
    <s v="UTN._.015"/>
    <n v="20.80844031141763"/>
    <n v="16931.513057396132"/>
    <m/>
    <n v="2080.844031141763"/>
    <n v="0.01"/>
    <n v="2080.844031141763"/>
  </r>
  <r>
    <x v="16"/>
    <x v="3"/>
    <s v="UTN._.015"/>
    <x v="95"/>
    <n v="172.42336835482735"/>
    <n v="20"/>
    <s v="UTN._.015"/>
    <n v="21.917156043257076"/>
    <n v="18068.734454415975"/>
    <m/>
    <n v="2191.7156043257078"/>
    <n v="0.01"/>
    <n v="2191.7156043257078"/>
  </r>
  <r>
    <x v="17"/>
    <x v="3"/>
    <s v="UTN._.015"/>
    <x v="95"/>
    <n v="172.42336835482735"/>
    <n v="20"/>
    <s v="UTN._.015"/>
    <n v="21.602195523316755"/>
    <n v="17693.505191686065"/>
    <m/>
    <n v="2160.2195523316755"/>
    <n v="0.01"/>
    <n v="2160.2195523316755"/>
  </r>
  <r>
    <x v="18"/>
    <x v="3"/>
    <s v="UTN._.015"/>
    <x v="95"/>
    <n v="172.42336835482735"/>
    <n v="20"/>
    <s v="UTN._.015"/>
    <n v="21.204668406550027"/>
    <n v="17470.450564825787"/>
    <m/>
    <n v="2120.4668406550027"/>
    <n v="0.01"/>
    <n v="2120.4668406550027"/>
  </r>
  <r>
    <x v="19"/>
    <x v="3"/>
    <s v="UTN._.015"/>
    <x v="95"/>
    <n v="172.42336835482735"/>
    <n v="20"/>
    <s v="UTN._.015"/>
    <n v="21.422776234067559"/>
    <n v="17425.126270350622"/>
    <m/>
    <n v="2142.277623406756"/>
    <n v="0.01"/>
    <n v="2142.277623406756"/>
  </r>
  <r>
    <x v="0"/>
    <x v="3"/>
    <s v="UTN._.016"/>
    <x v="96"/>
    <n v="58.167784040385335"/>
    <n v="20"/>
    <s v="UTN._.016"/>
    <n v="0.24261448329404489"/>
    <n v="1481.6769006723891"/>
    <m/>
    <n v="24.261448329404487"/>
    <n v="0.01"/>
    <n v="24.261448329404487"/>
  </r>
  <r>
    <x v="1"/>
    <x v="3"/>
    <s v="UTN._.016"/>
    <x v="96"/>
    <n v="58.167784040385335"/>
    <n v="20"/>
    <s v="UTN._.016"/>
    <n v="0.27803545010070385"/>
    <n v="1671.847729962833"/>
    <m/>
    <n v="27.803545010070383"/>
    <n v="0.01"/>
    <n v="27.803545010070383"/>
  </r>
  <r>
    <x v="2"/>
    <x v="3"/>
    <s v="UTN._.016"/>
    <x v="96"/>
    <n v="58.167784040385335"/>
    <n v="20"/>
    <s v="UTN._.016"/>
    <n v="0.31514207193595017"/>
    <n v="1866.7009090494153"/>
    <m/>
    <n v="31.514207193595016"/>
    <n v="0.01"/>
    <n v="31.514207193595016"/>
  </r>
  <r>
    <x v="3"/>
    <x v="3"/>
    <s v="UTN._.016"/>
    <x v="96"/>
    <n v="58.167784040385335"/>
    <n v="20"/>
    <s v="UTN._.016"/>
    <n v="0.34538948595208152"/>
    <n v="2037.72819263304"/>
    <m/>
    <n v="34.538948595208154"/>
    <n v="0.01"/>
    <n v="34.538948595208154"/>
  </r>
  <r>
    <x v="4"/>
    <x v="3"/>
    <s v="UTN._.016"/>
    <x v="96"/>
    <n v="58.167784040385335"/>
    <n v="20"/>
    <s v="UTN._.016"/>
    <n v="0.3750685469526408"/>
    <n v="2191.44076491547"/>
    <m/>
    <n v="37.506854695264082"/>
    <n v="0.01"/>
    <n v="37.506854695264082"/>
  </r>
  <r>
    <x v="5"/>
    <x v="3"/>
    <s v="UTN._.016"/>
    <x v="96"/>
    <n v="58.167784040385335"/>
    <n v="20"/>
    <s v="UTN._.016"/>
    <n v="0.38718849429963859"/>
    <n v="2197.2047997300169"/>
    <m/>
    <n v="38.718849429963861"/>
    <n v="0.01"/>
    <n v="38.718849429963861"/>
  </r>
  <r>
    <x v="6"/>
    <x v="3"/>
    <s v="UTN._.016"/>
    <x v="96"/>
    <n v="58.167784040385335"/>
    <n v="20"/>
    <s v="UTN._.016"/>
    <n v="0.38869729430347921"/>
    <n v="2155.808609813083"/>
    <m/>
    <n v="38.869729430347924"/>
    <n v="0.01"/>
    <n v="38.869729430347924"/>
  </r>
  <r>
    <x v="7"/>
    <x v="3"/>
    <s v="UTN._.016"/>
    <x v="96"/>
    <n v="58.167784040385335"/>
    <n v="20"/>
    <s v="UTN._.016"/>
    <n v="0.36741054082312441"/>
    <n v="2010.9853311106717"/>
    <m/>
    <n v="36.741054082312438"/>
    <n v="0.01"/>
    <n v="36.741054082312438"/>
  </r>
  <r>
    <x v="8"/>
    <x v="3"/>
    <s v="UTN._.016"/>
    <x v="96"/>
    <n v="58.167784040385335"/>
    <n v="20"/>
    <s v="UTN._.016"/>
    <n v="0.33177398795358648"/>
    <n v="1798.2161443265545"/>
    <m/>
    <n v="33.177398795358648"/>
    <n v="0.01"/>
    <n v="33.177398795358648"/>
  </r>
  <r>
    <x v="9"/>
    <x v="3"/>
    <s v="UTN._.016"/>
    <x v="96"/>
    <n v="58.167784040385335"/>
    <n v="20"/>
    <s v="UTN._.016"/>
    <n v="0.28649163195383553"/>
    <n v="1559.8983360945463"/>
    <m/>
    <n v="28.649163195383554"/>
    <n v="0.01"/>
    <n v="28.649163195383554"/>
  </r>
  <r>
    <x v="10"/>
    <x v="3"/>
    <s v="UTN._.016"/>
    <x v="96"/>
    <n v="58.167784040385335"/>
    <n v="20"/>
    <s v="UTN._.016"/>
    <n v="0.23196312316883189"/>
    <n v="1279.0917154713873"/>
    <m/>
    <n v="23.196312316883187"/>
    <n v="0.01"/>
    <n v="23.196312316883187"/>
  </r>
  <r>
    <x v="11"/>
    <x v="3"/>
    <s v="UTN._.016"/>
    <x v="96"/>
    <n v="58.167784040385335"/>
    <n v="20"/>
    <s v="UTN._.016"/>
    <n v="0.17432987004094738"/>
    <n v="992.12648799220551"/>
    <m/>
    <n v="17.432987004094738"/>
    <n v="0.01"/>
    <n v="17.432987004094738"/>
  </r>
  <r>
    <x v="12"/>
    <x v="3"/>
    <s v="UTN._.016"/>
    <x v="96"/>
    <n v="58.167784040385335"/>
    <n v="20"/>
    <s v="UTN._.016"/>
    <n v="0.12873433067108025"/>
    <n v="760.62182085644372"/>
    <m/>
    <n v="12.873433067108024"/>
    <n v="0.01"/>
    <n v="12.873433067108024"/>
  </r>
  <r>
    <x v="13"/>
    <x v="3"/>
    <s v="UTN._.016"/>
    <x v="96"/>
    <n v="58.167784040385335"/>
    <n v="20"/>
    <s v="UTN._.016"/>
    <n v="9.0942619384714554E-2"/>
    <n v="552.7889225056914"/>
    <m/>
    <n v="9.0942619384714547"/>
    <n v="0.01"/>
    <n v="9.0942619384714547"/>
  </r>
  <r>
    <x v="14"/>
    <x v="3"/>
    <s v="UTN._.016"/>
    <x v="96"/>
    <n v="58.167784040385335"/>
    <n v="20"/>
    <s v="UTN._.016"/>
    <n v="7.118383341263497E-2"/>
    <n v="446.65751159595186"/>
    <m/>
    <n v="7.1183833412634971"/>
    <n v="0.01"/>
    <n v="7.1183833412634971"/>
  </r>
  <r>
    <x v="15"/>
    <x v="3"/>
    <s v="UTN._.016"/>
    <x v="96"/>
    <n v="58.167784040385335"/>
    <n v="20"/>
    <s v="UTN._.016"/>
    <n v="4.6726487588701876E-2"/>
    <n v="285.76554130248707"/>
    <m/>
    <n v="4.6726487588701877"/>
    <n v="0.01"/>
    <n v="4.6726487588701877"/>
  </r>
  <r>
    <x v="16"/>
    <x v="3"/>
    <s v="UTN._.016"/>
    <x v="96"/>
    <n v="58.167784040385335"/>
    <n v="20"/>
    <s v="UTN._.016"/>
    <n v="3.2200595366325774E-2"/>
    <n v="183.13904088697362"/>
    <m/>
    <n v="3.2200595366325775"/>
    <n v="0.01"/>
    <n v="3.2200595366325775"/>
  </r>
  <r>
    <x v="17"/>
    <x v="3"/>
    <s v="UTN._.016"/>
    <x v="96"/>
    <n v="58.167784040385335"/>
    <n v="20"/>
    <s v="UTN._.016"/>
    <n v="3.2690068239750729E-2"/>
    <n v="181.44440659422409"/>
    <m/>
    <n v="3.2690068239750727"/>
    <n v="0.01"/>
    <n v="3.2690068239750727"/>
  </r>
  <r>
    <x v="18"/>
    <x v="3"/>
    <s v="UTN._.016"/>
    <x v="96"/>
    <n v="58.167784040385335"/>
    <n v="20"/>
    <s v="UTN._.016"/>
    <n v="3.5228981628385087E-2"/>
    <n v="195.3541571618353"/>
    <m/>
    <n v="3.5228981628385085"/>
    <n v="0.01"/>
    <n v="3.5228981628385085"/>
  </r>
  <r>
    <x v="19"/>
    <x v="3"/>
    <s v="UTN._.016"/>
    <x v="96"/>
    <n v="58.167784040385335"/>
    <n v="20"/>
    <s v="UTN._.016"/>
    <n v="3.7251290256481356E-2"/>
    <n v="206.92420417406706"/>
    <m/>
    <n v="3.7251290256481355"/>
    <n v="0.01"/>
    <n v="3.7251290256481355"/>
  </r>
  <r>
    <x v="0"/>
    <x v="3"/>
    <s v="UTN._.017"/>
    <x v="97"/>
    <n v="163.83492241762312"/>
    <n v="20"/>
    <s v="UTN._.017"/>
    <n v="2.259579196044502"/>
    <n v="3481.8704732514066"/>
    <m/>
    <n v="225.95791960445018"/>
    <n v="0.01"/>
    <n v="225.95791960445018"/>
  </r>
  <r>
    <x v="1"/>
    <x v="3"/>
    <s v="UTN._.017"/>
    <x v="97"/>
    <n v="163.83492241762312"/>
    <n v="20"/>
    <s v="UTN._.017"/>
    <n v="2.7446036746232658"/>
    <n v="4349.9128404041412"/>
    <m/>
    <n v="274.46036746232659"/>
    <n v="0.01"/>
    <n v="274.46036746232659"/>
  </r>
  <r>
    <x v="2"/>
    <x v="3"/>
    <s v="UTN._.017"/>
    <x v="97"/>
    <n v="163.83492241762312"/>
    <n v="20"/>
    <s v="UTN._.017"/>
    <n v="3.3504373032507284"/>
    <n v="5267.6263959203488"/>
    <m/>
    <n v="335.04373032507283"/>
    <n v="0.01"/>
    <n v="335.04373032507283"/>
  </r>
  <r>
    <x v="3"/>
    <x v="3"/>
    <s v="UTN._.017"/>
    <x v="97"/>
    <n v="163.83492241762312"/>
    <n v="20"/>
    <s v="UTN._.017"/>
    <n v="5.5933940156254405"/>
    <n v="7491.558323727646"/>
    <m/>
    <n v="559.33940156254403"/>
    <n v="0.01"/>
    <n v="559.33940156254403"/>
  </r>
  <r>
    <x v="4"/>
    <x v="3"/>
    <s v="UTN._.017"/>
    <x v="97"/>
    <n v="163.83492241762312"/>
    <n v="20"/>
    <s v="UTN._.017"/>
    <n v="6.9741139307957516"/>
    <n v="9105.2805901933607"/>
    <m/>
    <n v="697.41139307957519"/>
    <n v="0.01"/>
    <n v="697.41139307957519"/>
  </r>
  <r>
    <x v="5"/>
    <x v="3"/>
    <s v="UTN._.017"/>
    <x v="97"/>
    <n v="163.83492241762312"/>
    <n v="20"/>
    <s v="UTN._.017"/>
    <n v="8.526237537574298"/>
    <n v="10774.297160416081"/>
    <m/>
    <n v="852.62375375742977"/>
    <n v="0.01"/>
    <n v="852.62375375742977"/>
  </r>
  <r>
    <x v="6"/>
    <x v="3"/>
    <s v="UTN._.017"/>
    <x v="97"/>
    <n v="163.83492241762312"/>
    <n v="20"/>
    <s v="UTN._.017"/>
    <n v="9.9049411114699648"/>
    <n v="12178.724628569722"/>
    <m/>
    <n v="990.49411114699649"/>
    <n v="0.01"/>
    <n v="990.49411114699649"/>
  </r>
  <r>
    <x v="7"/>
    <x v="3"/>
    <s v="UTN._.017"/>
    <x v="97"/>
    <n v="163.83492241762312"/>
    <n v="20"/>
    <s v="UTN._.017"/>
    <n v="11.150679056450723"/>
    <n v="13234.846347786155"/>
    <m/>
    <n v="1115.0679056450724"/>
    <n v="0.01"/>
    <n v="1115.0679056450724"/>
  </r>
  <r>
    <x v="8"/>
    <x v="3"/>
    <s v="UTN._.017"/>
    <x v="97"/>
    <n v="163.83492241762312"/>
    <n v="20"/>
    <s v="UTN._.017"/>
    <n v="11.787952022533736"/>
    <n v="13829.479758363481"/>
    <m/>
    <n v="1178.7952022533734"/>
    <n v="0.01"/>
    <n v="1178.7952022533734"/>
  </r>
  <r>
    <x v="9"/>
    <x v="3"/>
    <s v="UTN._.017"/>
    <x v="97"/>
    <n v="163.83492241762312"/>
    <n v="20"/>
    <s v="UTN._.017"/>
    <n v="12.231067489297475"/>
    <n v="13899.616232421433"/>
    <m/>
    <n v="1223.1067489297475"/>
    <n v="0.01"/>
    <n v="1223.1067489297475"/>
  </r>
  <r>
    <x v="10"/>
    <x v="3"/>
    <s v="UTN._.017"/>
    <x v="97"/>
    <n v="163.83492241762312"/>
    <n v="20"/>
    <s v="UTN._.017"/>
    <n v="12.263605613664097"/>
    <n v="13510.651761403364"/>
    <m/>
    <n v="1226.3605613664097"/>
    <n v="0.01"/>
    <n v="1226.3605613664097"/>
  </r>
  <r>
    <x v="11"/>
    <x v="3"/>
    <s v="UTN._.017"/>
    <x v="97"/>
    <n v="163.83492241762312"/>
    <n v="20"/>
    <s v="UTN._.017"/>
    <n v="12.023031677403781"/>
    <n v="12740.30445942866"/>
    <m/>
    <n v="1202.3031677403781"/>
    <n v="0.01"/>
    <n v="1202.3031677403781"/>
  </r>
  <r>
    <x v="12"/>
    <x v="3"/>
    <s v="UTN._.017"/>
    <x v="97"/>
    <n v="163.83492241762312"/>
    <n v="20"/>
    <s v="UTN._.017"/>
    <n v="11.28731865167129"/>
    <n v="11848.636028037034"/>
    <m/>
    <n v="1128.7318651671289"/>
    <n v="0.01"/>
    <n v="1128.7318651671289"/>
  </r>
  <r>
    <x v="13"/>
    <x v="3"/>
    <s v="UTN._.017"/>
    <x v="97"/>
    <n v="163.83492241762312"/>
    <n v="20"/>
    <s v="UTN._.017"/>
    <n v="10.420433604623303"/>
    <n v="10901.606517355696"/>
    <m/>
    <n v="1042.0433604623304"/>
    <n v="0.01"/>
    <n v="1042.0433604623304"/>
  </r>
  <r>
    <x v="14"/>
    <x v="3"/>
    <s v="UTN._.017"/>
    <x v="97"/>
    <n v="163.83492241762312"/>
    <n v="20"/>
    <s v="UTN._.017"/>
    <n v="9.0788044290682812"/>
    <n v="9717.8544067701896"/>
    <m/>
    <n v="907.88044290682808"/>
    <n v="0.01"/>
    <n v="907.88044290682808"/>
  </r>
  <r>
    <x v="15"/>
    <x v="3"/>
    <s v="UTN._.017"/>
    <x v="97"/>
    <n v="163.83492241762312"/>
    <n v="20"/>
    <s v="UTN._.017"/>
    <n v="7.9518059053379098"/>
    <n v="8520.7587795294858"/>
    <m/>
    <n v="795.18059053379091"/>
    <n v="0.01"/>
    <n v="795.18059053379091"/>
  </r>
  <r>
    <x v="16"/>
    <x v="3"/>
    <s v="UTN._.017"/>
    <x v="97"/>
    <n v="163.83492241762312"/>
    <n v="20"/>
    <s v="UTN._.017"/>
    <n v="6.4526003676698664"/>
    <n v="7367.5911393455635"/>
    <m/>
    <n v="645.26003676698667"/>
    <n v="0.01"/>
    <n v="645.26003676698667"/>
  </r>
  <r>
    <x v="17"/>
    <x v="3"/>
    <s v="UTN._.017"/>
    <x v="97"/>
    <n v="163.83492241762312"/>
    <n v="20"/>
    <s v="UTN._.017"/>
    <n v="5.2212826187379493"/>
    <n v="6332.4667985708456"/>
    <m/>
    <n v="522.12826187379494"/>
    <n v="0.01"/>
    <n v="522.12826187379494"/>
  </r>
  <r>
    <x v="18"/>
    <x v="3"/>
    <s v="UTN._.017"/>
    <x v="97"/>
    <n v="163.83492241762312"/>
    <n v="20"/>
    <s v="UTN._.017"/>
    <n v="4.2289947737543487"/>
    <n v="5591.2445667215961"/>
    <m/>
    <n v="422.89947737543486"/>
    <n v="0.01"/>
    <n v="422.89947737543486"/>
  </r>
  <r>
    <x v="19"/>
    <x v="3"/>
    <s v="UTN._.017"/>
    <x v="97"/>
    <n v="163.83492241762312"/>
    <n v="20"/>
    <s v="UTN._.017"/>
    <n v="3.628408688867331"/>
    <n v="5061.5862854682473"/>
    <m/>
    <n v="362.84086888673312"/>
    <n v="0.01"/>
    <n v="362.84086888673312"/>
  </r>
  <r>
    <x v="0"/>
    <x v="3"/>
    <s v="UTN._.018"/>
    <x v="98"/>
    <n v="65.272808099080166"/>
    <n v="20"/>
    <s v="UTN._.018"/>
    <n v="0.44611165764062616"/>
    <n v="3325.4972047814094"/>
    <m/>
    <n v="44.611165764062612"/>
    <n v="0.01"/>
    <n v="44.611165764062612"/>
  </r>
  <r>
    <x v="1"/>
    <x v="3"/>
    <s v="UTN._.018"/>
    <x v="98"/>
    <n v="65.272808099080166"/>
    <n v="20"/>
    <s v="UTN._.018"/>
    <n v="0.53937862165970596"/>
    <n v="4008.1410237076825"/>
    <m/>
    <n v="53.937862165970593"/>
    <n v="0.01"/>
    <n v="53.937862165970593"/>
  </r>
  <r>
    <x v="2"/>
    <x v="3"/>
    <s v="UTN._.018"/>
    <x v="98"/>
    <n v="65.272808099080166"/>
    <n v="20"/>
    <s v="UTN._.018"/>
    <n v="0.6269170477133883"/>
    <n v="4638.3399596367399"/>
    <m/>
    <n v="62.691704771338827"/>
    <n v="0.01"/>
    <n v="62.691704771338827"/>
  </r>
  <r>
    <x v="3"/>
    <x v="3"/>
    <s v="UTN._.018"/>
    <x v="98"/>
    <n v="65.272808099080166"/>
    <n v="20"/>
    <s v="UTN._.018"/>
    <n v="0.68717671539236147"/>
    <n v="5078.0524813952707"/>
    <m/>
    <n v="68.71767153923615"/>
    <n v="0.01"/>
    <n v="68.71767153923615"/>
  </r>
  <r>
    <x v="4"/>
    <x v="3"/>
    <s v="UTN._.018"/>
    <x v="98"/>
    <n v="65.272808099080166"/>
    <n v="20"/>
    <s v="UTN._.018"/>
    <n v="0.64955955412423028"/>
    <n v="4753.8756474374395"/>
    <m/>
    <n v="64.955955412423023"/>
    <n v="0.01"/>
    <n v="64.955955412423023"/>
  </r>
  <r>
    <x v="5"/>
    <x v="3"/>
    <s v="UTN._.018"/>
    <x v="98"/>
    <n v="65.272808099080166"/>
    <n v="20"/>
    <s v="UTN._.018"/>
    <n v="0.64939293666728704"/>
    <n v="4675.4109287089223"/>
    <m/>
    <n v="64.939293666728702"/>
    <n v="0.01"/>
    <n v="64.939293666728702"/>
  </r>
  <r>
    <x v="6"/>
    <x v="3"/>
    <s v="UTN._.018"/>
    <x v="98"/>
    <n v="65.272808099080166"/>
    <n v="20"/>
    <s v="UTN._.018"/>
    <n v="0.69159066412049619"/>
    <n v="4976.1225262977496"/>
    <m/>
    <n v="69.159066412049611"/>
    <n v="0.01"/>
    <n v="69.159066412049611"/>
  </r>
  <r>
    <x v="7"/>
    <x v="3"/>
    <s v="UTN._.018"/>
    <x v="98"/>
    <n v="65.272808099080166"/>
    <n v="20"/>
    <s v="UTN._.018"/>
    <n v="0.65378109564834641"/>
    <n v="4670.1901274868333"/>
    <m/>
    <n v="65.378109564834645"/>
    <n v="0.01"/>
    <n v="65.378109564834645"/>
  </r>
  <r>
    <x v="8"/>
    <x v="3"/>
    <s v="UTN._.018"/>
    <x v="98"/>
    <n v="65.272808099080166"/>
    <n v="20"/>
    <s v="UTN._.018"/>
    <n v="0.58221274453890304"/>
    <n v="4094.8299961594626"/>
    <m/>
    <n v="58.221274453890302"/>
    <n v="0.01"/>
    <n v="58.221274453890302"/>
  </r>
  <r>
    <x v="9"/>
    <x v="3"/>
    <s v="UTN._.018"/>
    <x v="98"/>
    <n v="65.272808099080166"/>
    <n v="20"/>
    <s v="UTN._.018"/>
    <n v="0.52745522222194619"/>
    <n v="3684.5645679390027"/>
    <m/>
    <n v="52.745522222194616"/>
    <n v="0.01"/>
    <n v="52.745522222194616"/>
  </r>
  <r>
    <x v="10"/>
    <x v="3"/>
    <s v="UTN._.018"/>
    <x v="98"/>
    <n v="65.272808099080166"/>
    <n v="20"/>
    <s v="UTN._.018"/>
    <n v="0.41342868394051757"/>
    <n v="2821.3502729940765"/>
    <m/>
    <n v="41.342868394051756"/>
    <n v="0.01"/>
    <n v="41.342868394051756"/>
  </r>
  <r>
    <x v="11"/>
    <x v="3"/>
    <s v="UTN._.018"/>
    <x v="98"/>
    <n v="65.272808099080166"/>
    <n v="20"/>
    <s v="UTN._.018"/>
    <n v="0.33357252778189694"/>
    <n v="2240.4069288234673"/>
    <m/>
    <n v="33.357252778189697"/>
    <n v="0.01"/>
    <n v="33.357252778189697"/>
  </r>
  <r>
    <x v="12"/>
    <x v="3"/>
    <s v="UTN._.018"/>
    <x v="98"/>
    <n v="65.272808099080166"/>
    <n v="20"/>
    <s v="UTN._.018"/>
    <n v="0.27687746357791321"/>
    <n v="1803.8698218028237"/>
    <m/>
    <n v="27.687746357791319"/>
    <n v="0.01"/>
    <n v="27.687746357791319"/>
  </r>
  <r>
    <x v="13"/>
    <x v="3"/>
    <s v="UTN._.018"/>
    <x v="98"/>
    <n v="65.272808099080166"/>
    <n v="20"/>
    <s v="UTN._.018"/>
    <n v="0.21616558071128589"/>
    <n v="1343.1964342196122"/>
    <m/>
    <n v="21.616558071128587"/>
    <n v="0.01"/>
    <n v="21.616558071128587"/>
  </r>
  <r>
    <x v="14"/>
    <x v="3"/>
    <s v="UTN._.018"/>
    <x v="98"/>
    <n v="65.272808099080166"/>
    <n v="20"/>
    <s v="UTN._.018"/>
    <n v="0.19004998728820788"/>
    <n v="1139.7558391928549"/>
    <m/>
    <n v="19.004998728820787"/>
    <n v="0.01"/>
    <n v="19.004998728820787"/>
  </r>
  <r>
    <x v="15"/>
    <x v="3"/>
    <s v="UTN._.018"/>
    <x v="98"/>
    <n v="65.272808099080166"/>
    <n v="20"/>
    <s v="UTN._.018"/>
    <n v="0.17519787073624293"/>
    <n v="1000.7701480417608"/>
    <m/>
    <n v="17.519787073624293"/>
    <n v="0.01"/>
    <n v="17.519787073624293"/>
  </r>
  <r>
    <x v="16"/>
    <x v="3"/>
    <s v="UTN._.018"/>
    <x v="98"/>
    <n v="65.272808099080166"/>
    <n v="20"/>
    <s v="UTN._.018"/>
    <n v="0.16339749462236811"/>
    <n v="858.08958477686451"/>
    <m/>
    <n v="16.33974946223681"/>
    <n v="0.01"/>
    <n v="16.33974946223681"/>
  </r>
  <r>
    <x v="17"/>
    <x v="3"/>
    <s v="UTN._.018"/>
    <x v="98"/>
    <n v="65.272808099080166"/>
    <n v="20"/>
    <s v="UTN._.018"/>
    <n v="0.16584812761880116"/>
    <n v="846.90042034145972"/>
    <m/>
    <n v="16.584812761880116"/>
    <n v="0.01"/>
    <n v="16.584812761880116"/>
  </r>
  <r>
    <x v="18"/>
    <x v="3"/>
    <s v="UTN._.018"/>
    <x v="98"/>
    <n v="65.272808099080166"/>
    <n v="20"/>
    <s v="UTN._.018"/>
    <n v="0.1616691568028257"/>
    <n v="772.7825587771988"/>
    <m/>
    <n v="16.166915680282571"/>
    <n v="0.01"/>
    <n v="16.166915680282571"/>
  </r>
  <r>
    <x v="19"/>
    <x v="3"/>
    <s v="UTN._.018"/>
    <x v="98"/>
    <n v="65.272808099080166"/>
    <n v="20"/>
    <s v="UTN._.018"/>
    <n v="0.16476995817774018"/>
    <n v="774.55190516082087"/>
    <m/>
    <n v="16.476995817774018"/>
    <n v="0.01"/>
    <n v="16.476995817774018"/>
  </r>
  <r>
    <x v="0"/>
    <x v="3"/>
    <s v="UTN._.019"/>
    <x v="99"/>
    <n v="183.68660454308335"/>
    <n v="20"/>
    <s v="UTN._.019"/>
    <n v="2.9902867872257599"/>
    <n v="3548.1481954726059"/>
    <m/>
    <n v="299.02867872257599"/>
    <n v="0.01"/>
    <n v="299.02867872257599"/>
  </r>
  <r>
    <x v="1"/>
    <x v="3"/>
    <s v="UTN._.019"/>
    <x v="99"/>
    <n v="183.68660454308335"/>
    <n v="20"/>
    <s v="UTN._.019"/>
    <n v="3.9426815446786878"/>
    <n v="4810.6627403248576"/>
    <m/>
    <n v="394.26815446786878"/>
    <n v="0.01"/>
    <n v="394.26815446786878"/>
  </r>
  <r>
    <x v="2"/>
    <x v="3"/>
    <s v="UTN._.019"/>
    <x v="99"/>
    <n v="183.68660454308335"/>
    <n v="20"/>
    <s v="UTN._.019"/>
    <n v="4.5356352386022731"/>
    <n v="5595.1957058346352"/>
    <m/>
    <n v="453.56352386022729"/>
    <n v="0.01"/>
    <n v="453.56352386022729"/>
  </r>
  <r>
    <x v="3"/>
    <x v="3"/>
    <s v="UTN._.019"/>
    <x v="99"/>
    <n v="183.68660454308335"/>
    <n v="20"/>
    <s v="UTN._.019"/>
    <n v="5.9603263194751888"/>
    <n v="7224.1686915222608"/>
    <m/>
    <n v="596.03263194751889"/>
    <n v="0.01"/>
    <n v="596.03263194751889"/>
  </r>
  <r>
    <x v="4"/>
    <x v="3"/>
    <s v="UTN._.019"/>
    <x v="99"/>
    <n v="183.68660454308335"/>
    <n v="20"/>
    <s v="UTN._.019"/>
    <n v="6.9333989594100744"/>
    <n v="8699.7872920110567"/>
    <m/>
    <n v="693.3398959410074"/>
    <n v="0.01"/>
    <n v="693.3398959410074"/>
  </r>
  <r>
    <x v="5"/>
    <x v="3"/>
    <s v="UTN._.019"/>
    <x v="99"/>
    <n v="183.68660454308335"/>
    <n v="20"/>
    <s v="UTN._.019"/>
    <n v="8.1779027722538054"/>
    <n v="10317.411885008012"/>
    <m/>
    <n v="817.79027722538046"/>
    <n v="0.01"/>
    <n v="817.79027722538046"/>
  </r>
  <r>
    <x v="6"/>
    <x v="3"/>
    <s v="UTN._.019"/>
    <x v="99"/>
    <n v="183.68660454308335"/>
    <n v="20"/>
    <s v="UTN._.019"/>
    <n v="9.2193004651602113"/>
    <n v="11775.789386433935"/>
    <m/>
    <n v="921.93004651602109"/>
    <n v="0.01"/>
    <n v="921.93004651602109"/>
  </r>
  <r>
    <x v="7"/>
    <x v="3"/>
    <s v="UTN._.019"/>
    <x v="99"/>
    <n v="183.68660454308335"/>
    <n v="20"/>
    <s v="UTN._.019"/>
    <n v="10.237584574646048"/>
    <n v="13138.633774418251"/>
    <m/>
    <n v="1023.7584574646048"/>
    <n v="0.01"/>
    <n v="1023.7584574646048"/>
  </r>
  <r>
    <x v="8"/>
    <x v="3"/>
    <s v="UTN._.019"/>
    <x v="99"/>
    <n v="183.68660454308335"/>
    <n v="20"/>
    <s v="UTN._.019"/>
    <n v="10.718384267078529"/>
    <n v="14190.090524400171"/>
    <m/>
    <n v="1071.8384267078529"/>
    <n v="0.01"/>
    <n v="1071.8384267078529"/>
  </r>
  <r>
    <x v="9"/>
    <x v="3"/>
    <s v="UTN._.019"/>
    <x v="99"/>
    <n v="183.68660454308335"/>
    <n v="20"/>
    <s v="UTN._.019"/>
    <n v="10.932355710569505"/>
    <n v="14808.55186317313"/>
    <m/>
    <n v="1093.2355710569504"/>
    <n v="0.01"/>
    <n v="1093.2355710569504"/>
  </r>
  <r>
    <x v="10"/>
    <x v="3"/>
    <s v="UTN._.019"/>
    <x v="99"/>
    <n v="183.68660454308335"/>
    <n v="20"/>
    <s v="UTN._.019"/>
    <n v="10.971397522399791"/>
    <n v="15155.8561354101"/>
    <m/>
    <n v="1097.1397522399791"/>
    <n v="0.01"/>
    <n v="1097.1397522399791"/>
  </r>
  <r>
    <x v="11"/>
    <x v="3"/>
    <s v="UTN._.019"/>
    <x v="99"/>
    <n v="183.68660454308335"/>
    <n v="20"/>
    <s v="UTN._.019"/>
    <n v="10.90143672666861"/>
    <n v="15199.398318303853"/>
    <m/>
    <n v="1090.143672666861"/>
    <n v="0.01"/>
    <n v="1090.143672666861"/>
  </r>
  <r>
    <x v="12"/>
    <x v="3"/>
    <s v="UTN._.019"/>
    <x v="99"/>
    <n v="183.68660454308335"/>
    <n v="20"/>
    <s v="UTN._.019"/>
    <n v="10.567364689374669"/>
    <n v="15108.097147384262"/>
    <m/>
    <n v="1056.736468937467"/>
    <n v="0.01"/>
    <n v="1056.736468937467"/>
  </r>
  <r>
    <x v="13"/>
    <x v="3"/>
    <s v="UTN._.019"/>
    <x v="99"/>
    <n v="183.68660454308335"/>
    <n v="20"/>
    <s v="UTN._.019"/>
    <n v="10.255056188258132"/>
    <n v="14907.713346793858"/>
    <m/>
    <n v="1025.5056188258131"/>
    <n v="0.01"/>
    <n v="1025.5056188258131"/>
  </r>
  <r>
    <x v="14"/>
    <x v="3"/>
    <s v="UTN._.019"/>
    <x v="99"/>
    <n v="183.68660454308335"/>
    <n v="20"/>
    <s v="UTN._.019"/>
    <n v="9.806084677271139"/>
    <n v="14589.656401235863"/>
    <m/>
    <n v="980.60846772711386"/>
    <n v="0.01"/>
    <n v="980.60846772711386"/>
  </r>
  <r>
    <x v="15"/>
    <x v="3"/>
    <s v="UTN._.019"/>
    <x v="99"/>
    <n v="183.68660454308335"/>
    <n v="20"/>
    <s v="UTN._.019"/>
    <n v="9.5708699803667638"/>
    <n v="14251.669486687761"/>
    <m/>
    <n v="957.08699803667639"/>
    <n v="0.01"/>
    <n v="957.08699803667639"/>
  </r>
  <r>
    <x v="16"/>
    <x v="3"/>
    <s v="UTN._.019"/>
    <x v="99"/>
    <n v="183.68660454308335"/>
    <n v="20"/>
    <s v="UTN._.019"/>
    <n v="9.095920998867232"/>
    <n v="13917.046591245313"/>
    <m/>
    <n v="909.59209988672319"/>
    <n v="0.01"/>
    <n v="909.59209988672319"/>
  </r>
  <r>
    <x v="17"/>
    <x v="3"/>
    <s v="UTN._.019"/>
    <x v="99"/>
    <n v="183.68660454308335"/>
    <n v="20"/>
    <s v="UTN._.019"/>
    <n v="8.8350766113596499"/>
    <n v="13598.230862524"/>
    <m/>
    <n v="883.50766113596501"/>
    <n v="0.01"/>
    <n v="883.50766113596501"/>
  </r>
  <r>
    <x v="18"/>
    <x v="3"/>
    <s v="UTN._.019"/>
    <x v="99"/>
    <n v="183.68660454308335"/>
    <n v="20"/>
    <s v="UTN._.019"/>
    <n v="8.6968378280851457"/>
    <n v="13535.328864432458"/>
    <m/>
    <n v="869.68378280851459"/>
    <n v="0.01"/>
    <n v="869.68378280851459"/>
  </r>
  <r>
    <x v="19"/>
    <x v="3"/>
    <s v="UTN._.019"/>
    <x v="99"/>
    <n v="183.68660454308335"/>
    <n v="20"/>
    <s v="UTN._.019"/>
    <n v="8.755111265571772"/>
    <n v="13494.923763050097"/>
    <m/>
    <n v="875.51112655717714"/>
    <n v="0.01"/>
    <n v="875.51112655717714"/>
  </r>
  <r>
    <x v="0"/>
    <x v="3"/>
    <s v="UTN._.020"/>
    <x v="100"/>
    <n v="103.57481434672685"/>
    <n v="20"/>
    <s v="UTN._.020"/>
    <n v="0.61099402018915161"/>
    <n v="4623.673836467854"/>
    <m/>
    <n v="61.099402018915157"/>
    <n v="0.01"/>
    <n v="61.099402018915157"/>
  </r>
  <r>
    <x v="1"/>
    <x v="3"/>
    <s v="UTN._.020"/>
    <x v="100"/>
    <n v="103.57481434672685"/>
    <n v="20"/>
    <s v="UTN._.020"/>
    <n v="0.72323127988453373"/>
    <n v="5411.3491238741481"/>
    <m/>
    <n v="72.323127988453365"/>
    <n v="0.01"/>
    <n v="72.323127988453365"/>
  </r>
  <r>
    <x v="2"/>
    <x v="3"/>
    <s v="UTN._.020"/>
    <x v="100"/>
    <n v="103.57481434672685"/>
    <n v="20"/>
    <s v="UTN._.020"/>
    <n v="0.87454124297502678"/>
    <n v="6435.5968207972692"/>
    <m/>
    <n v="87.454124297502673"/>
    <n v="0.01"/>
    <n v="87.454124297502673"/>
  </r>
  <r>
    <x v="3"/>
    <x v="3"/>
    <s v="UTN._.020"/>
    <x v="100"/>
    <n v="103.57481434672685"/>
    <n v="20"/>
    <s v="UTN._.020"/>
    <n v="1.0409295648477677"/>
    <n v="7500.5775770008049"/>
    <m/>
    <n v="104.09295648477676"/>
    <n v="0.01"/>
    <n v="104.09295648477676"/>
  </r>
  <r>
    <x v="4"/>
    <x v="3"/>
    <s v="UTN._.020"/>
    <x v="100"/>
    <n v="103.57481434672685"/>
    <n v="20"/>
    <s v="UTN._.020"/>
    <n v="1.2558281329925531"/>
    <n v="8732.6253161453697"/>
    <m/>
    <n v="125.58281329925531"/>
    <n v="0.01"/>
    <n v="125.58281329925531"/>
  </r>
  <r>
    <x v="5"/>
    <x v="3"/>
    <s v="UTN._.020"/>
    <x v="100"/>
    <n v="103.57481434672685"/>
    <n v="20"/>
    <s v="UTN._.020"/>
    <n v="1.4723267790439616"/>
    <n v="9830.2759800591866"/>
    <m/>
    <n v="147.23267790439616"/>
    <n v="0.01"/>
    <n v="147.23267790439616"/>
  </r>
  <r>
    <x v="6"/>
    <x v="3"/>
    <s v="UTN._.020"/>
    <x v="100"/>
    <n v="103.57481434672685"/>
    <n v="20"/>
    <s v="UTN._.020"/>
    <n v="1.722260033267081"/>
    <n v="10922.154714570666"/>
    <m/>
    <n v="172.22600332670808"/>
    <n v="0.01"/>
    <n v="172.22600332670808"/>
  </r>
  <r>
    <x v="7"/>
    <x v="3"/>
    <s v="UTN._.020"/>
    <x v="100"/>
    <n v="103.57481434672685"/>
    <n v="20"/>
    <s v="UTN._.020"/>
    <n v="1.9942802236075978"/>
    <n v="11636.561168162612"/>
    <m/>
    <n v="199.42802236075977"/>
    <n v="0.01"/>
    <n v="199.42802236075977"/>
  </r>
  <r>
    <x v="8"/>
    <x v="3"/>
    <s v="UTN._.020"/>
    <x v="100"/>
    <n v="103.57481434672685"/>
    <n v="20"/>
    <s v="UTN._.020"/>
    <n v="2.234986960282578"/>
    <n v="11753.822299776672"/>
    <m/>
    <n v="223.4986960282578"/>
    <n v="0.01"/>
    <n v="223.4986960282578"/>
  </r>
  <r>
    <x v="9"/>
    <x v="3"/>
    <s v="UTN._.020"/>
    <x v="100"/>
    <n v="103.57481434672685"/>
    <n v="20"/>
    <s v="UTN._.020"/>
    <n v="2.4215862389967833"/>
    <n v="11327.879665145385"/>
    <m/>
    <n v="242.15862389967833"/>
    <n v="0.01"/>
    <n v="242.15862389967833"/>
  </r>
  <r>
    <x v="10"/>
    <x v="3"/>
    <s v="UTN._.020"/>
    <x v="100"/>
    <n v="103.57481434672685"/>
    <n v="20"/>
    <s v="UTN._.020"/>
    <n v="2.5681421391337662"/>
    <n v="10541.929626025641"/>
    <m/>
    <n v="256.81421391337659"/>
    <n v="0.01"/>
    <n v="256.81421391337659"/>
  </r>
  <r>
    <x v="11"/>
    <x v="3"/>
    <s v="UTN._.020"/>
    <x v="100"/>
    <n v="103.57481434672685"/>
    <n v="20"/>
    <s v="UTN._.020"/>
    <n v="2.6501737336532791"/>
    <n v="9375.5230231716414"/>
    <m/>
    <n v="265.0173733653279"/>
    <n v="0.01"/>
    <n v="265.0173733653279"/>
  </r>
  <r>
    <x v="12"/>
    <x v="3"/>
    <s v="UTN._.020"/>
    <x v="100"/>
    <n v="103.57481434672685"/>
    <n v="20"/>
    <s v="UTN._.020"/>
    <n v="2.8345609135842258"/>
    <n v="8490.3500028702474"/>
    <m/>
    <n v="283.45609135842255"/>
    <n v="0.01"/>
    <n v="283.45609135842255"/>
  </r>
  <r>
    <x v="13"/>
    <x v="3"/>
    <s v="UTN._.020"/>
    <x v="100"/>
    <n v="103.57481434672685"/>
    <n v="20"/>
    <s v="UTN._.020"/>
    <n v="3.054671734242159"/>
    <n v="8110.4372108219832"/>
    <m/>
    <n v="305.4671734242159"/>
    <n v="0.01"/>
    <n v="305.4671734242159"/>
  </r>
  <r>
    <x v="14"/>
    <x v="3"/>
    <s v="UTN._.020"/>
    <x v="100"/>
    <n v="103.57481434672685"/>
    <n v="20"/>
    <s v="UTN._.020"/>
    <n v="3.2398474485615751"/>
    <n v="7930.55713008167"/>
    <m/>
    <n v="323.98474485615753"/>
    <n v="0.01"/>
    <n v="323.98474485615753"/>
  </r>
  <r>
    <x v="15"/>
    <x v="3"/>
    <s v="UTN._.020"/>
    <x v="100"/>
    <n v="103.57481434672685"/>
    <n v="20"/>
    <s v="UTN._.020"/>
    <n v="3.3991846929058096"/>
    <n v="7791.0065203429622"/>
    <m/>
    <n v="339.91846929058096"/>
    <n v="0.01"/>
    <n v="339.91846929058096"/>
  </r>
  <r>
    <x v="16"/>
    <x v="3"/>
    <s v="UTN._.020"/>
    <x v="100"/>
    <n v="103.57481434672685"/>
    <n v="20"/>
    <s v="UTN._.020"/>
    <n v="3.5848218574013377"/>
    <n v="7826.0634716352333"/>
    <m/>
    <n v="358.48218574013379"/>
    <n v="0.01"/>
    <n v="358.48218574013379"/>
  </r>
  <r>
    <x v="17"/>
    <x v="3"/>
    <s v="UTN._.020"/>
    <x v="100"/>
    <n v="103.57481434672685"/>
    <n v="20"/>
    <s v="UTN._.020"/>
    <n v="3.7696825527246811"/>
    <n v="7995.0367785500348"/>
    <m/>
    <n v="376.96825527246813"/>
    <n v="0.01"/>
    <n v="376.96825527246813"/>
  </r>
  <r>
    <x v="18"/>
    <x v="3"/>
    <s v="UTN._.020"/>
    <x v="100"/>
    <n v="103.57481434672685"/>
    <n v="20"/>
    <s v="UTN._.020"/>
    <n v="3.9612101172575498"/>
    <n v="8221.5027639637283"/>
    <m/>
    <n v="396.12101172575495"/>
    <n v="0.01"/>
    <n v="396.12101172575495"/>
  </r>
  <r>
    <x v="19"/>
    <x v="3"/>
    <s v="UTN._.020"/>
    <x v="100"/>
    <n v="103.57481434672685"/>
    <n v="20"/>
    <s v="UTN._.020"/>
    <n v="4.1511585976448275"/>
    <n v="8555.6877894094177"/>
    <m/>
    <n v="415.11585976448276"/>
    <n v="0.01"/>
    <n v="415.11585976448276"/>
  </r>
  <r>
    <x v="0"/>
    <x v="3"/>
    <s v="UTN._.021"/>
    <x v="101"/>
    <n v="573.13626271824285"/>
    <n v="20"/>
    <s v="UTN._.021"/>
    <n v="11.487616753632041"/>
    <n v="42342.304573245259"/>
    <m/>
    <n v="1148.7616753632042"/>
    <n v="0.01"/>
    <n v="1148.7616753632042"/>
  </r>
  <r>
    <x v="1"/>
    <x v="3"/>
    <s v="UTN._.021"/>
    <x v="101"/>
    <n v="573.13626271824285"/>
    <n v="20"/>
    <s v="UTN._.021"/>
    <n v="13.263504997101272"/>
    <n v="47932.689536262907"/>
    <m/>
    <n v="1326.3504997101272"/>
    <n v="0.01"/>
    <n v="1326.3504997101272"/>
  </r>
  <r>
    <x v="2"/>
    <x v="3"/>
    <s v="UTN._.021"/>
    <x v="101"/>
    <n v="573.13626271824285"/>
    <n v="20"/>
    <s v="UTN._.021"/>
    <n v="15.066093507469377"/>
    <n v="53677.913003461064"/>
    <m/>
    <n v="1506.6093507469377"/>
    <n v="0.01"/>
    <n v="1506.6093507469377"/>
  </r>
  <r>
    <x v="3"/>
    <x v="3"/>
    <s v="UTN._.021"/>
    <x v="101"/>
    <n v="573.13626271824285"/>
    <n v="20"/>
    <s v="UTN._.021"/>
    <n v="17.67014349516522"/>
    <n v="60737.372210879978"/>
    <m/>
    <n v="1767.0143495165221"/>
    <n v="0.01"/>
    <n v="1767.0143495165221"/>
  </r>
  <r>
    <x v="4"/>
    <x v="3"/>
    <s v="UTN._.021"/>
    <x v="101"/>
    <n v="573.13626271824285"/>
    <n v="20"/>
    <s v="UTN._.021"/>
    <n v="20.136701033706593"/>
    <n v="66889.692303683536"/>
    <m/>
    <n v="2013.6701033706593"/>
    <n v="0.01"/>
    <n v="2013.6701033706593"/>
  </r>
  <r>
    <x v="5"/>
    <x v="3"/>
    <s v="UTN._.021"/>
    <x v="101"/>
    <n v="573.13626271824285"/>
    <n v="20"/>
    <s v="UTN._.021"/>
    <n v="23.026312942412126"/>
    <n v="73141.079139824957"/>
    <m/>
    <n v="2302.6312942412123"/>
    <n v="0.01"/>
    <n v="2302.6312942412123"/>
  </r>
  <r>
    <x v="6"/>
    <x v="3"/>
    <s v="UTN._.021"/>
    <x v="101"/>
    <n v="573.13626271824285"/>
    <n v="20"/>
    <s v="UTN._.021"/>
    <n v="25.557964243132073"/>
    <n v="78474.252302570749"/>
    <m/>
    <n v="2555.7964243132074"/>
    <n v="0.01"/>
    <n v="2555.7964243132074"/>
  </r>
  <r>
    <x v="7"/>
    <x v="3"/>
    <s v="UTN._.021"/>
    <x v="101"/>
    <n v="573.13626271824285"/>
    <n v="20"/>
    <s v="UTN._.021"/>
    <n v="27.227889573399189"/>
    <n v="80717.409848809766"/>
    <m/>
    <n v="2722.7889573399189"/>
    <n v="0.01"/>
    <n v="2722.7889573399189"/>
  </r>
  <r>
    <x v="8"/>
    <x v="3"/>
    <s v="UTN._.021"/>
    <x v="101"/>
    <n v="573.13626271824285"/>
    <n v="20"/>
    <s v="UTN._.021"/>
    <n v="27.767983901368424"/>
    <n v="80736.636565881854"/>
    <m/>
    <n v="2776.7983901368425"/>
    <n v="0.01"/>
    <n v="2776.7983901368425"/>
  </r>
  <r>
    <x v="9"/>
    <x v="3"/>
    <s v="UTN._.021"/>
    <x v="101"/>
    <n v="573.13626271824285"/>
    <n v="20"/>
    <s v="UTN._.021"/>
    <n v="27.280366524403206"/>
    <n v="79635.039712868485"/>
    <m/>
    <n v="2728.0366524403207"/>
    <n v="0.01"/>
    <n v="2728.0366524403207"/>
  </r>
  <r>
    <x v="10"/>
    <x v="3"/>
    <s v="UTN._.021"/>
    <x v="101"/>
    <n v="573.13626271824285"/>
    <n v="20"/>
    <s v="UTN._.021"/>
    <n v="25.722027913337708"/>
    <n v="74716.165723870174"/>
    <m/>
    <n v="2572.2027913337706"/>
    <n v="0.01"/>
    <n v="2572.2027913337706"/>
  </r>
  <r>
    <x v="11"/>
    <x v="3"/>
    <s v="UTN._.021"/>
    <x v="101"/>
    <n v="573.13626271824285"/>
    <n v="20"/>
    <s v="UTN._.021"/>
    <n v="23.686055767122465"/>
    <n v="69282.210843925452"/>
    <m/>
    <n v="2368.6055767122466"/>
    <n v="0.01"/>
    <n v="2368.6055767122466"/>
  </r>
  <r>
    <x v="12"/>
    <x v="3"/>
    <s v="UTN._.021"/>
    <x v="101"/>
    <n v="573.13626271824285"/>
    <n v="20"/>
    <s v="UTN._.021"/>
    <n v="21.468769628290321"/>
    <n v="63700.204046188104"/>
    <m/>
    <n v="2146.876962829032"/>
    <n v="0.01"/>
    <n v="2146.876962829032"/>
  </r>
  <r>
    <x v="13"/>
    <x v="3"/>
    <s v="UTN._.021"/>
    <x v="101"/>
    <n v="573.13626271824285"/>
    <n v="20"/>
    <s v="UTN._.021"/>
    <n v="19.183764402153876"/>
    <n v="57963.246121317265"/>
    <m/>
    <n v="1918.3764402153877"/>
    <n v="0.01"/>
    <n v="1918.3764402153877"/>
  </r>
  <r>
    <x v="14"/>
    <x v="3"/>
    <s v="UTN._.021"/>
    <x v="101"/>
    <n v="573.13626271824285"/>
    <n v="20"/>
    <s v="UTN._.021"/>
    <n v="17.178533304809243"/>
    <n v="54111.078455019124"/>
    <m/>
    <n v="1717.8533304809241"/>
    <n v="0.01"/>
    <n v="1717.8533304809241"/>
  </r>
  <r>
    <x v="15"/>
    <x v="3"/>
    <s v="UTN._.021"/>
    <x v="101"/>
    <n v="573.13626271824285"/>
    <n v="20"/>
    <s v="UTN._.021"/>
    <n v="15.333687332348354"/>
    <n v="49715.462219615096"/>
    <m/>
    <n v="1533.3687332348354"/>
    <n v="0.01"/>
    <n v="1533.3687332348354"/>
  </r>
  <r>
    <x v="16"/>
    <x v="3"/>
    <s v="UTN._.021"/>
    <x v="101"/>
    <n v="573.13626271824285"/>
    <n v="20"/>
    <s v="UTN._.021"/>
    <n v="13.670909550725487"/>
    <n v="44923.637765538719"/>
    <m/>
    <n v="1367.0909550725487"/>
    <n v="0.01"/>
    <n v="1367.0909550725487"/>
  </r>
  <r>
    <x v="17"/>
    <x v="3"/>
    <s v="UTN._.021"/>
    <x v="101"/>
    <n v="573.13626271824285"/>
    <n v="20"/>
    <s v="UTN._.021"/>
    <n v="12.448693179889506"/>
    <n v="41614.796762685874"/>
    <m/>
    <n v="1244.8693179889506"/>
    <n v="0.01"/>
    <n v="1244.8693179889506"/>
  </r>
  <r>
    <x v="18"/>
    <x v="3"/>
    <s v="UTN._.021"/>
    <x v="101"/>
    <n v="573.13626271824285"/>
    <n v="20"/>
    <s v="UTN._.021"/>
    <n v="11.468465614674239"/>
    <n v="38830.53799386412"/>
    <m/>
    <n v="1146.846561467424"/>
    <n v="0.01"/>
    <n v="1146.846561467424"/>
  </r>
  <r>
    <x v="19"/>
    <x v="3"/>
    <s v="UTN._.021"/>
    <x v="101"/>
    <n v="573.13626271824285"/>
    <n v="20"/>
    <s v="UTN._.021"/>
    <n v="11.022669314439428"/>
    <n v="37456.205273542007"/>
    <m/>
    <n v="1102.2669314439427"/>
    <n v="0.01"/>
    <n v="1102.2669314439427"/>
  </r>
  <r>
    <x v="0"/>
    <x v="3"/>
    <s v="UTN._.022"/>
    <x v="102"/>
    <n v="111.85215292567486"/>
    <n v="20"/>
    <s v="UTN._.022"/>
    <n v="1.8683679863384255"/>
    <n v="6473.9463518241364"/>
    <m/>
    <n v="186.83679863384253"/>
    <n v="0.01"/>
    <n v="186.83679863384253"/>
  </r>
  <r>
    <x v="1"/>
    <x v="3"/>
    <s v="UTN._.022"/>
    <x v="102"/>
    <n v="111.85215292567486"/>
    <n v="20"/>
    <s v="UTN._.022"/>
    <n v="1.994589941161425"/>
    <n v="6636.7745532976369"/>
    <m/>
    <n v="199.45899411614249"/>
    <n v="0.01"/>
    <n v="199.45899411614249"/>
  </r>
  <r>
    <x v="2"/>
    <x v="3"/>
    <s v="UTN._.022"/>
    <x v="102"/>
    <n v="111.85215292567486"/>
    <n v="20"/>
    <s v="UTN._.022"/>
    <n v="2.2322872901204103"/>
    <n v="6825.3827116567136"/>
    <m/>
    <n v="223.22872901204101"/>
    <n v="0.01"/>
    <n v="223.22872901204101"/>
  </r>
  <r>
    <x v="3"/>
    <x v="3"/>
    <s v="UTN._.022"/>
    <x v="102"/>
    <n v="111.85215292567486"/>
    <n v="20"/>
    <s v="UTN._.022"/>
    <n v="2.5536334376948346"/>
    <n v="6972.0952450668619"/>
    <m/>
    <n v="255.36334376948346"/>
    <n v="0.01"/>
    <n v="255.36334376948346"/>
  </r>
  <r>
    <x v="4"/>
    <x v="3"/>
    <s v="UTN._.022"/>
    <x v="102"/>
    <n v="111.85215292567486"/>
    <n v="20"/>
    <s v="UTN._.022"/>
    <n v="2.9281841665404307"/>
    <n v="7182.5271037391285"/>
    <m/>
    <n v="292.81841665404306"/>
    <n v="0.01"/>
    <n v="292.81841665404306"/>
  </r>
  <r>
    <x v="5"/>
    <x v="3"/>
    <s v="UTN._.022"/>
    <x v="102"/>
    <n v="111.85215292567486"/>
    <n v="20"/>
    <s v="UTN._.022"/>
    <n v="3.1922568719075008"/>
    <n v="6919.4531408470402"/>
    <m/>
    <n v="319.22568719075008"/>
    <n v="0.01"/>
    <n v="319.22568719075008"/>
  </r>
  <r>
    <x v="6"/>
    <x v="3"/>
    <s v="UTN._.022"/>
    <x v="102"/>
    <n v="111.85215292567486"/>
    <n v="20"/>
    <s v="UTN._.022"/>
    <n v="3.4169671872764744"/>
    <n v="6407.170080711835"/>
    <m/>
    <n v="341.69671872764741"/>
    <n v="0.01"/>
    <n v="341.69671872764741"/>
  </r>
  <r>
    <x v="7"/>
    <x v="3"/>
    <s v="UTN._.022"/>
    <x v="102"/>
    <n v="111.85215292567486"/>
    <n v="20"/>
    <s v="UTN._.022"/>
    <n v="3.5969581179252414"/>
    <n v="5773.5269746423164"/>
    <m/>
    <n v="359.69581179252413"/>
    <n v="0.01"/>
    <n v="359.69581179252413"/>
  </r>
  <r>
    <x v="8"/>
    <x v="3"/>
    <s v="UTN._.022"/>
    <x v="102"/>
    <n v="111.85215292567486"/>
    <n v="20"/>
    <s v="UTN._.022"/>
    <n v="3.7819356421481842"/>
    <n v="5290.3838828306561"/>
    <m/>
    <n v="378.19356421481842"/>
    <n v="0.01"/>
    <n v="378.19356421481842"/>
  </r>
  <r>
    <x v="9"/>
    <x v="3"/>
    <s v="UTN._.022"/>
    <x v="102"/>
    <n v="111.85215292567486"/>
    <n v="20"/>
    <s v="UTN._.022"/>
    <n v="3.7389541840396974"/>
    <n v="5021.8970951129722"/>
    <m/>
    <n v="373.89541840396976"/>
    <n v="0.01"/>
    <n v="373.89541840396976"/>
  </r>
  <r>
    <x v="10"/>
    <x v="3"/>
    <s v="UTN._.022"/>
    <x v="102"/>
    <n v="111.85215292567486"/>
    <n v="20"/>
    <s v="UTN._.022"/>
    <n v="3.6801570310884193"/>
    <n v="4747.2349063060583"/>
    <m/>
    <n v="368.01570310884193"/>
    <n v="0.01"/>
    <n v="368.01570310884193"/>
  </r>
  <r>
    <x v="11"/>
    <x v="3"/>
    <s v="UTN._.022"/>
    <x v="102"/>
    <n v="111.85215292567486"/>
    <n v="20"/>
    <s v="UTN._.022"/>
    <n v="3.5193789074707924"/>
    <n v="4445.1848790249451"/>
    <m/>
    <n v="351.93789074707922"/>
    <n v="0.01"/>
    <n v="351.93789074707922"/>
  </r>
  <r>
    <x v="12"/>
    <x v="3"/>
    <s v="UTN._.022"/>
    <x v="102"/>
    <n v="111.85215292567486"/>
    <n v="20"/>
    <s v="UTN._.022"/>
    <n v="3.2637849298053778"/>
    <n v="4110.9300119117715"/>
    <m/>
    <n v="326.37849298053777"/>
    <n v="0.01"/>
    <n v="326.37849298053777"/>
  </r>
  <r>
    <x v="13"/>
    <x v="3"/>
    <s v="UTN._.022"/>
    <x v="102"/>
    <n v="111.85215292567486"/>
    <n v="20"/>
    <s v="UTN._.022"/>
    <n v="2.8893038481887658"/>
    <n v="3740.298134991885"/>
    <m/>
    <n v="288.93038481887658"/>
    <n v="0.01"/>
    <n v="288.93038481887658"/>
  </r>
  <r>
    <x v="14"/>
    <x v="3"/>
    <s v="UTN._.022"/>
    <x v="102"/>
    <n v="111.85215292567486"/>
    <n v="20"/>
    <s v="UTN._.022"/>
    <n v="2.4381944443517778"/>
    <n v="3363.7590857644177"/>
    <m/>
    <n v="243.81944443517779"/>
    <n v="0.01"/>
    <n v="243.81944443517779"/>
  </r>
  <r>
    <x v="15"/>
    <x v="3"/>
    <s v="UTN._.022"/>
    <x v="102"/>
    <n v="111.85215292567486"/>
    <n v="20"/>
    <s v="UTN._.022"/>
    <n v="1.9413247422036399"/>
    <n v="2943.1329438143894"/>
    <m/>
    <n v="194.132474220364"/>
    <n v="0.01"/>
    <n v="194.132474220364"/>
  </r>
  <r>
    <x v="16"/>
    <x v="3"/>
    <s v="UTN._.022"/>
    <x v="102"/>
    <n v="111.85215292567486"/>
    <n v="20"/>
    <s v="UTN._.022"/>
    <n v="1.4718196600654212"/>
    <n v="2433.2564762837669"/>
    <m/>
    <n v="147.18196600654213"/>
    <n v="0.01"/>
    <n v="147.18196600654213"/>
  </r>
  <r>
    <x v="17"/>
    <x v="3"/>
    <s v="UTN._.022"/>
    <x v="102"/>
    <n v="111.85215292567486"/>
    <n v="20"/>
    <s v="UTN._.022"/>
    <n v="1.1641991075408114"/>
    <n v="2364.6725285724656"/>
    <m/>
    <n v="116.41991075408113"/>
    <n v="0.01"/>
    <n v="116.41991075408113"/>
  </r>
  <r>
    <x v="18"/>
    <x v="3"/>
    <s v="UTN._.022"/>
    <x v="102"/>
    <n v="111.85215292567486"/>
    <n v="20"/>
    <s v="UTN._.022"/>
    <n v="0.93168535261701935"/>
    <n v="2325.5277452487398"/>
    <m/>
    <n v="93.168535261701933"/>
    <n v="0.01"/>
    <n v="93.168535261701933"/>
  </r>
  <r>
    <x v="19"/>
    <x v="3"/>
    <s v="UTN._.022"/>
    <x v="102"/>
    <n v="111.85215292567486"/>
    <n v="20"/>
    <s v="UTN._.022"/>
    <n v="0.79849848028258696"/>
    <n v="2330.4322997394697"/>
    <m/>
    <n v="79.849848028258691"/>
    <n v="0.01"/>
    <n v="79.849848028258691"/>
  </r>
  <r>
    <x v="0"/>
    <x v="3"/>
    <s v="UTN._.023"/>
    <x v="103"/>
    <n v="94.740477356128665"/>
    <n v="20"/>
    <s v="UTN._.023"/>
    <n v="3.0342117878520196"/>
    <n v="10185.390289164916"/>
    <m/>
    <n v="303.42117878520196"/>
    <n v="0.01"/>
    <n v="303.42117878520196"/>
  </r>
  <r>
    <x v="1"/>
    <x v="3"/>
    <s v="UTN._.023"/>
    <x v="103"/>
    <n v="94.740477356128665"/>
    <n v="20"/>
    <s v="UTN._.023"/>
    <n v="3.7300186877142556"/>
    <n v="12683.446644470319"/>
    <m/>
    <n v="373.00186877142556"/>
    <n v="0.01"/>
    <n v="373.00186877142556"/>
  </r>
  <r>
    <x v="2"/>
    <x v="3"/>
    <s v="UTN._.023"/>
    <x v="103"/>
    <n v="94.740477356128665"/>
    <n v="20"/>
    <s v="UTN._.023"/>
    <n v="3.2805750469696529"/>
    <n v="10972.666759763306"/>
    <m/>
    <n v="328.05750469696528"/>
    <n v="0.01"/>
    <n v="328.05750469696528"/>
  </r>
  <r>
    <x v="3"/>
    <x v="3"/>
    <s v="UTN._.023"/>
    <x v="103"/>
    <n v="94.740477356128665"/>
    <n v="20"/>
    <s v="UTN._.023"/>
    <n v="3.269512252123528"/>
    <n v="10522.293005140005"/>
    <m/>
    <n v="326.95122521235282"/>
    <n v="0.01"/>
    <n v="326.95122521235282"/>
  </r>
  <r>
    <x v="4"/>
    <x v="3"/>
    <s v="UTN._.023"/>
    <x v="103"/>
    <n v="94.740477356128665"/>
    <n v="20"/>
    <s v="UTN._.023"/>
    <n v="2.9768541316827668"/>
    <n v="5606.0080197843281"/>
    <m/>
    <n v="297.68541316827668"/>
    <n v="0.01"/>
    <n v="297.68541316827668"/>
  </r>
  <r>
    <x v="5"/>
    <x v="3"/>
    <s v="UTN._.023"/>
    <x v="103"/>
    <n v="94.740477356128665"/>
    <n v="20"/>
    <s v="UTN._.023"/>
    <n v="3.2270129838411457"/>
    <n v="4124.4358996720412"/>
    <m/>
    <n v="322.70129838411458"/>
    <n v="0.01"/>
    <n v="322.70129838411458"/>
  </r>
  <r>
    <x v="6"/>
    <x v="3"/>
    <s v="UTN._.023"/>
    <x v="103"/>
    <n v="94.740477356128665"/>
    <n v="20"/>
    <s v="UTN._.023"/>
    <n v="3.8354032862506071"/>
    <n v="4920.2190422659787"/>
    <m/>
    <n v="383.54032862506068"/>
    <n v="0.01"/>
    <n v="383.54032862506068"/>
  </r>
  <r>
    <x v="7"/>
    <x v="3"/>
    <s v="UTN._.023"/>
    <x v="103"/>
    <n v="94.740477356128665"/>
    <n v="20"/>
    <s v="UTN._.023"/>
    <n v="4.3487835228988008"/>
    <n v="5263.7053870165473"/>
    <m/>
    <n v="434.87835228988007"/>
    <n v="0.01"/>
    <n v="434.87835228988007"/>
  </r>
  <r>
    <x v="8"/>
    <x v="3"/>
    <s v="UTN._.023"/>
    <x v="103"/>
    <n v="94.740477356128665"/>
    <n v="20"/>
    <s v="UTN._.023"/>
    <n v="4.7154475197637735"/>
    <n v="5138.3081145995011"/>
    <m/>
    <n v="471.54475197637737"/>
    <n v="0.01"/>
    <n v="471.54475197637737"/>
  </r>
  <r>
    <x v="9"/>
    <x v="3"/>
    <s v="UTN._.023"/>
    <x v="103"/>
    <n v="94.740477356128665"/>
    <n v="20"/>
    <s v="UTN._.023"/>
    <n v="4.7913190266357102"/>
    <n v="5511.8870915331208"/>
    <m/>
    <n v="479.131902663571"/>
    <n v="0.01"/>
    <n v="479.131902663571"/>
  </r>
  <r>
    <x v="10"/>
    <x v="3"/>
    <s v="UTN._.023"/>
    <x v="103"/>
    <n v="94.740477356128665"/>
    <n v="20"/>
    <s v="UTN._.023"/>
    <n v="4.8040001409913673"/>
    <n v="5340.9029301941846"/>
    <m/>
    <n v="480.40001409913674"/>
    <n v="0.01"/>
    <n v="480.40001409913674"/>
  </r>
  <r>
    <x v="11"/>
    <x v="3"/>
    <s v="UTN._.023"/>
    <x v="103"/>
    <n v="94.740477356128665"/>
    <n v="20"/>
    <s v="UTN._.023"/>
    <n v="4.7254536877479332"/>
    <n v="5202.9053947142211"/>
    <m/>
    <n v="472.5453687747933"/>
    <n v="0.01"/>
    <n v="472.5453687747933"/>
  </r>
  <r>
    <x v="12"/>
    <x v="3"/>
    <s v="UTN._.023"/>
    <x v="103"/>
    <n v="94.740477356128665"/>
    <n v="20"/>
    <s v="UTN._.023"/>
    <n v="4.3627618869555267"/>
    <n v="4329.4653325370664"/>
    <m/>
    <n v="436.27618869555266"/>
    <n v="0.01"/>
    <n v="436.27618869555266"/>
  </r>
  <r>
    <x v="13"/>
    <x v="3"/>
    <s v="UTN._.023"/>
    <x v="103"/>
    <n v="94.740477356128665"/>
    <n v="20"/>
    <s v="UTN._.023"/>
    <n v="3.9369588010997272"/>
    <n v="3992.1185575231816"/>
    <m/>
    <n v="393.69588010997273"/>
    <n v="0.01"/>
    <n v="393.69588010997273"/>
  </r>
  <r>
    <x v="14"/>
    <x v="3"/>
    <s v="UTN._.023"/>
    <x v="103"/>
    <n v="94.740477356128665"/>
    <n v="20"/>
    <s v="UTN._.023"/>
    <n v="3.3656534765943236"/>
    <n v="3622.5465270931741"/>
    <m/>
    <n v="336.56534765943235"/>
    <n v="0.01"/>
    <n v="336.56534765943235"/>
  </r>
  <r>
    <x v="15"/>
    <x v="3"/>
    <s v="UTN._.023"/>
    <x v="103"/>
    <n v="94.740477356128665"/>
    <n v="20"/>
    <s v="UTN._.023"/>
    <n v="2.7276881927833854"/>
    <n v="3248.2239571543623"/>
    <m/>
    <n v="272.76881927833853"/>
    <n v="0.01"/>
    <n v="272.76881927833853"/>
  </r>
  <r>
    <x v="16"/>
    <x v="3"/>
    <s v="UTN._.023"/>
    <x v="103"/>
    <n v="94.740477356128665"/>
    <n v="20"/>
    <s v="UTN._.023"/>
    <n v="2.156841143346484"/>
    <n v="2879.5845844791515"/>
    <m/>
    <n v="215.6841143346484"/>
    <n v="0.01"/>
    <n v="215.6841143346484"/>
  </r>
  <r>
    <x v="17"/>
    <x v="3"/>
    <s v="UTN._.023"/>
    <x v="103"/>
    <n v="94.740477356128665"/>
    <n v="20"/>
    <s v="UTN._.023"/>
    <n v="1.7089803196870132"/>
    <n v="2663.9069901843154"/>
    <m/>
    <n v="170.89803196870133"/>
    <n v="0.01"/>
    <n v="170.89803196870133"/>
  </r>
  <r>
    <x v="18"/>
    <x v="3"/>
    <s v="UTN._.023"/>
    <x v="103"/>
    <n v="94.740477356128665"/>
    <n v="20"/>
    <s v="UTN._.023"/>
    <n v="1.3635603488413177"/>
    <n v="2518.6812288217529"/>
    <m/>
    <n v="136.35603488413176"/>
    <n v="0.01"/>
    <n v="136.35603488413176"/>
  </r>
  <r>
    <x v="19"/>
    <x v="3"/>
    <s v="UTN._.023"/>
    <x v="103"/>
    <n v="94.740477356128665"/>
    <n v="20"/>
    <s v="UTN._.023"/>
    <n v="1.1596917321321873"/>
    <n v="2444.9723964213831"/>
    <m/>
    <n v="115.96917321321874"/>
    <n v="0.01"/>
    <n v="115.96917321321874"/>
  </r>
  <r>
    <x v="0"/>
    <x v="3"/>
    <s v="UTN._.024"/>
    <x v="104"/>
    <n v="96.83297231573431"/>
    <n v="20"/>
    <s v="UTN._.024"/>
    <n v="0.16216676653856002"/>
    <n v="414.46417185277778"/>
    <m/>
    <n v="16.216676653856002"/>
    <n v="0.01"/>
    <n v="16.216676653856002"/>
  </r>
  <r>
    <x v="1"/>
    <x v="3"/>
    <s v="UTN._.024"/>
    <x v="104"/>
    <n v="96.83297231573431"/>
    <n v="20"/>
    <s v="UTN._.024"/>
    <n v="0.22088966039235494"/>
    <n v="546.53671335720969"/>
    <m/>
    <n v="22.088966039235494"/>
    <n v="0.01"/>
    <n v="22.088966039235494"/>
  </r>
  <r>
    <x v="2"/>
    <x v="3"/>
    <s v="UTN._.024"/>
    <x v="104"/>
    <n v="96.83297231573431"/>
    <n v="20"/>
    <s v="UTN._.024"/>
    <n v="0.32034175085407651"/>
    <n v="679.36963947512345"/>
    <m/>
    <n v="32.034175085407654"/>
    <n v="0.01"/>
    <n v="32.034175085407654"/>
  </r>
  <r>
    <x v="3"/>
    <x v="3"/>
    <s v="UTN._.024"/>
    <x v="104"/>
    <n v="96.83297231573431"/>
    <n v="20"/>
    <s v="UTN._.024"/>
    <n v="0.47480114897309106"/>
    <n v="921.68377002401598"/>
    <m/>
    <n v="47.480114897309107"/>
    <n v="0.01"/>
    <n v="47.480114897309107"/>
  </r>
  <r>
    <x v="4"/>
    <x v="3"/>
    <s v="UTN._.024"/>
    <x v="104"/>
    <n v="96.83297231573431"/>
    <n v="20"/>
    <s v="UTN._.024"/>
    <n v="0.64277522231754469"/>
    <n v="1162.5677343565847"/>
    <m/>
    <n v="64.277522231754475"/>
    <n v="0.01"/>
    <n v="64.277522231754475"/>
  </r>
  <r>
    <x v="5"/>
    <x v="3"/>
    <s v="UTN._.024"/>
    <x v="104"/>
    <n v="96.83297231573431"/>
    <n v="20"/>
    <s v="UTN._.024"/>
    <n v="0.8641578899459017"/>
    <n v="1460.6958761965527"/>
    <m/>
    <n v="86.415788994590173"/>
    <n v="0.01"/>
    <n v="86.415788994590173"/>
  </r>
  <r>
    <x v="6"/>
    <x v="3"/>
    <s v="UTN._.024"/>
    <x v="104"/>
    <n v="96.83297231573431"/>
    <n v="20"/>
    <s v="UTN._.024"/>
    <n v="1.1161840482234195"/>
    <n v="1847.8775723138347"/>
    <m/>
    <n v="111.61840482234196"/>
    <n v="0.01"/>
    <n v="111.61840482234196"/>
  </r>
  <r>
    <x v="7"/>
    <x v="3"/>
    <s v="UTN._.024"/>
    <x v="104"/>
    <n v="96.83297231573431"/>
    <n v="20"/>
    <s v="UTN._.024"/>
    <n v="1.370421560687431"/>
    <n v="2182.3148596054207"/>
    <m/>
    <n v="137.04215606874311"/>
    <n v="0.01"/>
    <n v="137.04215606874311"/>
  </r>
  <r>
    <x v="8"/>
    <x v="3"/>
    <s v="UTN._.024"/>
    <x v="104"/>
    <n v="96.83297231573431"/>
    <n v="20"/>
    <s v="UTN._.024"/>
    <n v="1.6059766174980978"/>
    <n v="2437.4262505345469"/>
    <m/>
    <n v="160.59766174980979"/>
    <n v="0.01"/>
    <n v="160.59766174980979"/>
  </r>
  <r>
    <x v="9"/>
    <x v="3"/>
    <s v="UTN._.024"/>
    <x v="104"/>
    <n v="96.83297231573431"/>
    <n v="20"/>
    <s v="UTN._.024"/>
    <n v="1.7375502172850101"/>
    <n v="2661.7838590690694"/>
    <m/>
    <n v="173.75502172850102"/>
    <n v="0.01"/>
    <n v="173.75502172850102"/>
  </r>
  <r>
    <x v="10"/>
    <x v="3"/>
    <s v="UTN._.024"/>
    <x v="104"/>
    <n v="96.83297231573431"/>
    <n v="20"/>
    <s v="UTN._.024"/>
    <n v="1.8632108687211348"/>
    <n v="2779.8590995626505"/>
    <m/>
    <n v="186.32108687211348"/>
    <n v="0.01"/>
    <n v="186.32108687211348"/>
  </r>
  <r>
    <x v="11"/>
    <x v="3"/>
    <s v="UTN._.024"/>
    <x v="104"/>
    <n v="96.83297231573431"/>
    <n v="20"/>
    <s v="UTN._.024"/>
    <n v="1.9445470306111727"/>
    <n v="2827.9205891774172"/>
    <m/>
    <n v="194.45470306111727"/>
    <n v="0.01"/>
    <n v="194.45470306111727"/>
  </r>
  <r>
    <x v="12"/>
    <x v="3"/>
    <s v="UTN._.024"/>
    <x v="104"/>
    <n v="96.83297231573431"/>
    <n v="20"/>
    <s v="UTN._.024"/>
    <n v="1.9555867661468544"/>
    <n v="2744.1129450652775"/>
    <m/>
    <n v="195.55867661468545"/>
    <n v="0.01"/>
    <n v="195.55867661468545"/>
  </r>
  <r>
    <x v="13"/>
    <x v="3"/>
    <s v="UTN._.024"/>
    <x v="104"/>
    <n v="96.83297231573431"/>
    <n v="20"/>
    <s v="UTN._.024"/>
    <n v="1.8685650703624732"/>
    <n v="2559.724090010528"/>
    <m/>
    <n v="186.85650703624731"/>
    <n v="0.01"/>
    <n v="186.85650703624731"/>
  </r>
  <r>
    <x v="14"/>
    <x v="3"/>
    <s v="UTN._.024"/>
    <x v="104"/>
    <n v="96.83297231573431"/>
    <n v="20"/>
    <s v="UTN._.024"/>
    <n v="1.7154279236243231"/>
    <n v="2326.1033412803749"/>
    <m/>
    <n v="171.54279236243229"/>
    <n v="0.01"/>
    <n v="171.54279236243229"/>
  </r>
  <r>
    <x v="15"/>
    <x v="3"/>
    <s v="UTN._.024"/>
    <x v="104"/>
    <n v="96.83297231573431"/>
    <n v="20"/>
    <s v="UTN._.024"/>
    <n v="1.4919010131804835"/>
    <n v="2054.350586784703"/>
    <m/>
    <n v="149.19010131804833"/>
    <n v="0.01"/>
    <n v="149.19010131804833"/>
  </r>
  <r>
    <x v="16"/>
    <x v="3"/>
    <s v="UTN._.024"/>
    <x v="104"/>
    <n v="96.83297231573431"/>
    <n v="20"/>
    <s v="UTN._.024"/>
    <n v="1.2833035446024077"/>
    <n v="1773.3241846299791"/>
    <m/>
    <n v="128.33035446024076"/>
    <n v="0.01"/>
    <n v="128.33035446024076"/>
  </r>
  <r>
    <x v="17"/>
    <x v="3"/>
    <s v="UTN._.024"/>
    <x v="104"/>
    <n v="96.83297231573431"/>
    <n v="20"/>
    <s v="UTN._.024"/>
    <n v="1.0929154285822043"/>
    <n v="1504.383622114598"/>
    <m/>
    <n v="109.29154285822042"/>
    <n v="0.01"/>
    <n v="109.29154285822042"/>
  </r>
  <r>
    <x v="18"/>
    <x v="3"/>
    <s v="UTN._.024"/>
    <x v="104"/>
    <n v="96.83297231573431"/>
    <n v="20"/>
    <s v="UTN._.024"/>
    <n v="0.94575908550851961"/>
    <n v="1289.2918087768733"/>
    <m/>
    <n v="94.575908550851963"/>
    <n v="0.01"/>
    <n v="94.575908550851963"/>
  </r>
  <r>
    <x v="19"/>
    <x v="3"/>
    <s v="UTN._.024"/>
    <x v="104"/>
    <n v="96.83297231573431"/>
    <n v="20"/>
    <s v="UTN._.024"/>
    <n v="0.85540917235487224"/>
    <n v="1163.6257707571997"/>
    <m/>
    <n v="85.540917235487228"/>
    <n v="0.01"/>
    <n v="85.540917235487228"/>
  </r>
  <r>
    <x v="0"/>
    <x v="3"/>
    <s v="UTN._.025"/>
    <x v="105"/>
    <n v="101.91027670350333"/>
    <n v="20"/>
    <s v="UTN._.025"/>
    <n v="0.48428908450439412"/>
    <n v="583.34247860845323"/>
    <m/>
    <n v="48.428908450439408"/>
    <n v="0.01"/>
    <n v="48.428908450439408"/>
  </r>
  <r>
    <x v="1"/>
    <x v="3"/>
    <s v="UTN._.025"/>
    <x v="105"/>
    <n v="101.91027670350333"/>
    <n v="20"/>
    <s v="UTN._.025"/>
    <n v="0.78216451282573785"/>
    <n v="839.50063778531626"/>
    <m/>
    <n v="78.216451282573786"/>
    <n v="0.01"/>
    <n v="78.216451282573786"/>
  </r>
  <r>
    <x v="2"/>
    <x v="3"/>
    <s v="UTN._.025"/>
    <x v="105"/>
    <n v="101.91027670350333"/>
    <n v="20"/>
    <s v="UTN._.025"/>
    <n v="1.5015250570542107"/>
    <n v="1422.3137465144391"/>
    <m/>
    <n v="150.15250570542108"/>
    <n v="0.01"/>
    <n v="150.15250570542108"/>
  </r>
  <r>
    <x v="3"/>
    <x v="3"/>
    <s v="UTN._.025"/>
    <x v="105"/>
    <n v="101.91027670350333"/>
    <n v="20"/>
    <s v="UTN._.025"/>
    <n v="2.5907517386774703"/>
    <n v="2272.4607509753637"/>
    <m/>
    <n v="259.07517386774703"/>
    <n v="0.01"/>
    <n v="259.07517386774703"/>
  </r>
  <r>
    <x v="4"/>
    <x v="3"/>
    <s v="UTN._.025"/>
    <x v="105"/>
    <n v="101.91027670350333"/>
    <n v="20"/>
    <s v="UTN._.025"/>
    <n v="3.7688248995119982"/>
    <n v="3369.9100776711775"/>
    <m/>
    <n v="376.88248995119983"/>
    <n v="0.01"/>
    <n v="376.88248995119983"/>
  </r>
  <r>
    <x v="5"/>
    <x v="3"/>
    <s v="UTN._.025"/>
    <x v="105"/>
    <n v="101.91027670350333"/>
    <n v="20"/>
    <s v="UTN._.025"/>
    <n v="5.3555079980263978"/>
    <n v="4615.6841115484758"/>
    <m/>
    <n v="535.55079980263974"/>
    <n v="0.01"/>
    <n v="535.55079980263974"/>
  </r>
  <r>
    <x v="6"/>
    <x v="3"/>
    <s v="UTN._.025"/>
    <x v="105"/>
    <n v="101.91027670350333"/>
    <n v="20"/>
    <s v="UTN._.025"/>
    <n v="6.9989566630871733"/>
    <n v="5842.6783561219572"/>
    <m/>
    <n v="699.8956663087173"/>
    <n v="0.01"/>
    <n v="699.8956663087173"/>
  </r>
  <r>
    <x v="7"/>
    <x v="3"/>
    <s v="UTN._.025"/>
    <x v="105"/>
    <n v="101.91027670350333"/>
    <n v="20"/>
    <s v="UTN._.025"/>
    <n v="8.450121335493904"/>
    <n v="6820.8977213599492"/>
    <m/>
    <n v="845.01213354939034"/>
    <n v="0.01"/>
    <n v="845.01213354939034"/>
  </r>
  <r>
    <x v="8"/>
    <x v="3"/>
    <s v="UTN._.025"/>
    <x v="105"/>
    <n v="101.91027670350333"/>
    <n v="20"/>
    <s v="UTN._.025"/>
    <n v="9.6277672334700846"/>
    <n v="7440.3230909159374"/>
    <m/>
    <n v="962.77672334700844"/>
    <n v="0.01"/>
    <n v="962.77672334700844"/>
  </r>
  <r>
    <x v="9"/>
    <x v="3"/>
    <s v="UTN._.025"/>
    <x v="105"/>
    <n v="101.91027670350333"/>
    <n v="20"/>
    <s v="UTN._.025"/>
    <n v="9.4222441056431112"/>
    <n v="7633.1463949687377"/>
    <m/>
    <n v="942.22441056431114"/>
    <n v="0.01"/>
    <n v="942.22441056431114"/>
  </r>
  <r>
    <x v="10"/>
    <x v="3"/>
    <s v="UTN._.025"/>
    <x v="105"/>
    <n v="101.91027670350333"/>
    <n v="20"/>
    <s v="UTN._.025"/>
    <n v="9.2643265037488227"/>
    <n v="7377.8864051069904"/>
    <m/>
    <n v="926.4326503748822"/>
    <n v="0.01"/>
    <n v="926.4326503748822"/>
  </r>
  <r>
    <x v="11"/>
    <x v="3"/>
    <s v="UTN._.025"/>
    <x v="105"/>
    <n v="101.91027670350333"/>
    <n v="20"/>
    <s v="UTN._.025"/>
    <n v="8.7459719566368523"/>
    <n v="6751.1527658523646"/>
    <m/>
    <n v="874.59719566368517"/>
    <n v="0.01"/>
    <n v="874.59719566368517"/>
  </r>
  <r>
    <x v="12"/>
    <x v="3"/>
    <s v="UTN._.025"/>
    <x v="105"/>
    <n v="101.91027670350333"/>
    <n v="20"/>
    <s v="UTN._.025"/>
    <n v="7.9597596437088365"/>
    <n v="5870.5576030337934"/>
    <m/>
    <n v="795.97596437088362"/>
    <n v="0.01"/>
    <n v="795.97596437088362"/>
  </r>
  <r>
    <x v="13"/>
    <x v="3"/>
    <s v="UTN._.025"/>
    <x v="105"/>
    <n v="101.91027670350333"/>
    <n v="20"/>
    <s v="UTN._.025"/>
    <n v="6.7941462165179631"/>
    <n v="4861.9676929784628"/>
    <m/>
    <n v="679.41462165179632"/>
    <n v="0.01"/>
    <n v="679.41462165179632"/>
  </r>
  <r>
    <x v="14"/>
    <x v="3"/>
    <s v="UTN._.025"/>
    <x v="105"/>
    <n v="101.91027670350333"/>
    <n v="20"/>
    <s v="UTN._.025"/>
    <n v="5.4325171338620937"/>
    <n v="3839.8324833409674"/>
    <m/>
    <n v="543.2517133862093"/>
    <n v="0.01"/>
    <n v="543.2517133862093"/>
  </r>
  <r>
    <x v="15"/>
    <x v="3"/>
    <s v="UTN._.025"/>
    <x v="105"/>
    <n v="101.91027670350333"/>
    <n v="20"/>
    <s v="UTN._.025"/>
    <n v="3.9326631893189372"/>
    <n v="2904.1017534870325"/>
    <m/>
    <n v="393.26631893189369"/>
    <n v="0.01"/>
    <n v="393.26631893189369"/>
  </r>
  <r>
    <x v="16"/>
    <x v="3"/>
    <s v="UTN._.025"/>
    <x v="105"/>
    <n v="101.91027670350333"/>
    <n v="20"/>
    <s v="UTN._.025"/>
    <n v="2.8244518085337633"/>
    <n v="2099.4297077363244"/>
    <m/>
    <n v="282.44518085337631"/>
    <n v="0.01"/>
    <n v="282.44518085337631"/>
  </r>
  <r>
    <x v="17"/>
    <x v="3"/>
    <s v="UTN._.025"/>
    <x v="105"/>
    <n v="101.91027670350333"/>
    <n v="20"/>
    <s v="UTN._.025"/>
    <n v="1.9424099181127155"/>
    <n v="1467.8026392464192"/>
    <m/>
    <n v="194.24099181127156"/>
    <n v="0.01"/>
    <n v="194.24099181127156"/>
  </r>
  <r>
    <x v="18"/>
    <x v="3"/>
    <s v="UTN._.025"/>
    <x v="105"/>
    <n v="101.91027670350333"/>
    <n v="20"/>
    <s v="UTN._.025"/>
    <n v="1.277884370283445"/>
    <n v="1004.4056914505358"/>
    <m/>
    <n v="127.7884370283445"/>
    <n v="0.01"/>
    <n v="127.7884370283445"/>
  </r>
  <r>
    <x v="19"/>
    <x v="3"/>
    <s v="UTN._.025"/>
    <x v="105"/>
    <n v="101.91027670350333"/>
    <n v="20"/>
    <s v="UTN._.025"/>
    <n v="0.89738492169997897"/>
    <n v="753.13285871520736"/>
    <m/>
    <n v="89.738492169997897"/>
    <n v="0.01"/>
    <n v="89.738492169997897"/>
  </r>
  <r>
    <x v="0"/>
    <x v="3"/>
    <s v="UTN._.026"/>
    <x v="106"/>
    <n v="76.240878445799453"/>
    <n v="20"/>
    <s v="UTN._.026"/>
    <n v="0.71079176192956262"/>
    <n v="957.47905438004"/>
    <m/>
    <n v="71.079176192956254"/>
    <n v="0.01"/>
    <n v="71.079176192956254"/>
  </r>
  <r>
    <x v="1"/>
    <x v="3"/>
    <s v="UTN._.026"/>
    <x v="106"/>
    <n v="76.240878445799453"/>
    <n v="20"/>
    <s v="UTN._.026"/>
    <n v="0.81059479294565828"/>
    <n v="1036.0855374757675"/>
    <m/>
    <n v="81.059479294565833"/>
    <n v="0.01"/>
    <n v="81.059479294565833"/>
  </r>
  <r>
    <x v="2"/>
    <x v="3"/>
    <s v="UTN._.026"/>
    <x v="106"/>
    <n v="76.240878445799453"/>
    <n v="20"/>
    <s v="UTN._.026"/>
    <n v="1.0892611323593908"/>
    <n v="1217.5571710258896"/>
    <m/>
    <n v="108.92611323593908"/>
    <n v="0.01"/>
    <n v="108.92611323593908"/>
  </r>
  <r>
    <x v="3"/>
    <x v="3"/>
    <s v="UTN._.026"/>
    <x v="106"/>
    <n v="76.240878445799453"/>
    <n v="20"/>
    <s v="UTN._.026"/>
    <n v="1.5303836575471632"/>
    <n v="1490.5384472090409"/>
    <m/>
    <n v="153.03836575471632"/>
    <n v="0.01"/>
    <n v="153.03836575471632"/>
  </r>
  <r>
    <x v="4"/>
    <x v="3"/>
    <s v="UTN._.026"/>
    <x v="106"/>
    <n v="76.240878445799453"/>
    <n v="20"/>
    <s v="UTN._.026"/>
    <n v="1.9893332750610679"/>
    <n v="1853.0332675796142"/>
    <m/>
    <n v="198.93332750610679"/>
    <n v="0.01"/>
    <n v="198.93332750610679"/>
  </r>
  <r>
    <x v="5"/>
    <x v="3"/>
    <s v="UTN._.026"/>
    <x v="106"/>
    <n v="76.240878445799453"/>
    <n v="20"/>
    <s v="UTN._.026"/>
    <n v="2.6598708150195014"/>
    <n v="2279.3334220621055"/>
    <m/>
    <n v="265.98708150195012"/>
    <n v="0.01"/>
    <n v="265.98708150195012"/>
  </r>
  <r>
    <x v="6"/>
    <x v="3"/>
    <s v="UTN._.026"/>
    <x v="106"/>
    <n v="76.240878445799453"/>
    <n v="20"/>
    <s v="UTN._.026"/>
    <n v="3.389442937403893"/>
    <n v="2722.4658890734918"/>
    <m/>
    <n v="338.9442937403893"/>
    <n v="0.01"/>
    <n v="338.9442937403893"/>
  </r>
  <r>
    <x v="7"/>
    <x v="3"/>
    <s v="UTN._.026"/>
    <x v="106"/>
    <n v="76.240878445799453"/>
    <n v="20"/>
    <s v="UTN._.026"/>
    <n v="4.0873423279127463"/>
    <n v="3124.7523829388779"/>
    <m/>
    <n v="408.73423279127462"/>
    <n v="0.01"/>
    <n v="408.73423279127462"/>
  </r>
  <r>
    <x v="8"/>
    <x v="3"/>
    <s v="UTN._.026"/>
    <x v="106"/>
    <n v="76.240878445799453"/>
    <n v="20"/>
    <s v="UTN._.026"/>
    <n v="4.7545333225275099"/>
    <n v="3432.5997644449176"/>
    <m/>
    <n v="475.45333225275101"/>
    <n v="0.01"/>
    <n v="475.45333225275101"/>
  </r>
  <r>
    <x v="9"/>
    <x v="3"/>
    <s v="UTN._.026"/>
    <x v="106"/>
    <n v="76.240878445799453"/>
    <n v="20"/>
    <s v="UTN._.026"/>
    <n v="4.6696378430921612"/>
    <n v="3607.3917183325407"/>
    <m/>
    <n v="466.96378430921612"/>
    <n v="0.01"/>
    <n v="466.96378430921612"/>
  </r>
  <r>
    <x v="10"/>
    <x v="3"/>
    <s v="UTN._.026"/>
    <x v="106"/>
    <n v="76.240878445799453"/>
    <n v="20"/>
    <s v="UTN._.026"/>
    <n v="4.733496170077264"/>
    <n v="3634.039985763889"/>
    <m/>
    <n v="473.34961700772641"/>
    <n v="0.01"/>
    <n v="473.34961700772641"/>
  </r>
  <r>
    <x v="11"/>
    <x v="3"/>
    <s v="UTN._.026"/>
    <x v="106"/>
    <n v="76.240878445799453"/>
    <n v="20"/>
    <s v="UTN._.026"/>
    <n v="4.6262671338984394"/>
    <n v="3517.2205185269013"/>
    <m/>
    <n v="462.62671338984393"/>
    <n v="0.01"/>
    <n v="462.62671338984393"/>
  </r>
  <r>
    <x v="12"/>
    <x v="3"/>
    <s v="UTN._.026"/>
    <x v="106"/>
    <n v="76.240878445799453"/>
    <n v="20"/>
    <s v="UTN._.026"/>
    <n v="4.4143041233842446"/>
    <n v="3276.0062178800754"/>
    <m/>
    <n v="441.43041233842445"/>
    <n v="0.01"/>
    <n v="441.43041233842445"/>
  </r>
  <r>
    <x v="13"/>
    <x v="3"/>
    <s v="UTN._.026"/>
    <x v="106"/>
    <n v="76.240878445799453"/>
    <n v="20"/>
    <s v="UTN._.026"/>
    <n v="3.9452709050125874"/>
    <n v="2941.8989506451949"/>
    <m/>
    <n v="394.52709050125873"/>
    <n v="0.01"/>
    <n v="394.52709050125873"/>
  </r>
  <r>
    <x v="14"/>
    <x v="3"/>
    <s v="UTN._.026"/>
    <x v="106"/>
    <n v="76.240878445799453"/>
    <n v="20"/>
    <s v="UTN._.026"/>
    <n v="3.3352388804081241"/>
    <n v="2557.1034556407312"/>
    <m/>
    <n v="333.52388804081238"/>
    <n v="0.01"/>
    <n v="333.52388804081238"/>
  </r>
  <r>
    <x v="15"/>
    <x v="3"/>
    <s v="UTN._.026"/>
    <x v="106"/>
    <n v="76.240878445799453"/>
    <n v="20"/>
    <s v="UTN._.026"/>
    <n v="2.5640761888528316"/>
    <n v="2162.8368421183441"/>
    <m/>
    <n v="256.40761888528317"/>
    <n v="0.01"/>
    <n v="256.40761888528317"/>
  </r>
  <r>
    <x v="16"/>
    <x v="3"/>
    <s v="UTN._.026"/>
    <x v="106"/>
    <n v="76.240878445799453"/>
    <n v="20"/>
    <s v="UTN._.026"/>
    <n v="1.9865047731568817"/>
    <n v="1787.6963652385271"/>
    <m/>
    <n v="198.65047731568816"/>
    <n v="0.01"/>
    <n v="198.65047731568816"/>
  </r>
  <r>
    <x v="17"/>
    <x v="3"/>
    <s v="UTN._.026"/>
    <x v="106"/>
    <n v="76.240878445799453"/>
    <n v="20"/>
    <s v="UTN._.026"/>
    <n v="1.5086822784325797"/>
    <n v="1453.602075571177"/>
    <m/>
    <n v="150.86822784325798"/>
    <n v="0.01"/>
    <n v="150.86822784325798"/>
  </r>
  <r>
    <x v="18"/>
    <x v="3"/>
    <s v="UTN._.026"/>
    <x v="106"/>
    <n v="76.240878445799453"/>
    <n v="20"/>
    <s v="UTN._.026"/>
    <n v="1.1422574477705261"/>
    <n v="1193.9408268215063"/>
    <m/>
    <n v="114.22574477705261"/>
    <n v="0.01"/>
    <n v="114.22574477705261"/>
  </r>
  <r>
    <x v="19"/>
    <x v="3"/>
    <s v="UTN._.026"/>
    <x v="106"/>
    <n v="76.240878445799453"/>
    <n v="20"/>
    <s v="UTN._.026"/>
    <n v="0.9218907355016277"/>
    <n v="1040.6014356660282"/>
    <m/>
    <n v="92.189073550162774"/>
    <n v="0.01"/>
    <n v="92.189073550162774"/>
  </r>
  <r>
    <x v="0"/>
    <x v="3"/>
    <s v="UTN._.027"/>
    <x v="107"/>
    <n v="50.771514399606083"/>
    <n v="20"/>
    <s v="UTN._.027"/>
    <n v="0.11427496965525438"/>
    <n v="132.08786940836754"/>
    <m/>
    <n v="11.427496965525439"/>
    <n v="0.01"/>
    <n v="11.427496965525439"/>
  </r>
  <r>
    <x v="1"/>
    <x v="3"/>
    <s v="UTN._.027"/>
    <x v="107"/>
    <n v="50.771514399606083"/>
    <n v="20"/>
    <s v="UTN._.027"/>
    <n v="0.20781110114984089"/>
    <n v="222.78873137781133"/>
    <m/>
    <n v="20.781110114984088"/>
    <n v="0.01"/>
    <n v="20.781110114984088"/>
  </r>
  <r>
    <x v="2"/>
    <x v="3"/>
    <s v="UTN._.027"/>
    <x v="107"/>
    <n v="50.771514399606083"/>
    <n v="20"/>
    <s v="UTN._.027"/>
    <n v="0.40162008737088623"/>
    <n v="438.89756097027163"/>
    <m/>
    <n v="40.16200873708862"/>
    <n v="0.01"/>
    <n v="40.16200873708862"/>
  </r>
  <r>
    <x v="3"/>
    <x v="3"/>
    <s v="UTN._.027"/>
    <x v="107"/>
    <n v="50.771514399606083"/>
    <n v="20"/>
    <s v="UTN._.027"/>
    <n v="0.700012171350615"/>
    <n v="765.9460796398514"/>
    <m/>
    <n v="70.001217135061495"/>
    <n v="0.01"/>
    <n v="70.001217135061495"/>
  </r>
  <r>
    <x v="4"/>
    <x v="3"/>
    <s v="UTN._.027"/>
    <x v="107"/>
    <n v="50.771514399606083"/>
    <n v="20"/>
    <s v="UTN._.027"/>
    <n v="1.0346140705919111"/>
    <n v="1201.5333115525596"/>
    <m/>
    <n v="103.46140705919112"/>
    <n v="0.01"/>
    <n v="103.46140705919112"/>
  </r>
  <r>
    <x v="5"/>
    <x v="3"/>
    <s v="UTN._.027"/>
    <x v="107"/>
    <n v="50.771514399606083"/>
    <n v="20"/>
    <s v="UTN._.027"/>
    <n v="1.4980316613887767"/>
    <n v="1714.0518565351254"/>
    <m/>
    <n v="149.80316613887769"/>
    <n v="0.01"/>
    <n v="149.80316613887769"/>
  </r>
  <r>
    <x v="6"/>
    <x v="3"/>
    <s v="UTN._.027"/>
    <x v="107"/>
    <n v="50.771514399606083"/>
    <n v="20"/>
    <s v="UTN._.027"/>
    <n v="2.0135580602169556"/>
    <n v="2245.6501349292248"/>
    <m/>
    <n v="201.35580602169554"/>
    <n v="0.01"/>
    <n v="201.35580602169554"/>
  </r>
  <r>
    <x v="7"/>
    <x v="3"/>
    <s v="UTN._.027"/>
    <x v="107"/>
    <n v="50.771514399606083"/>
    <n v="20"/>
    <s v="UTN._.027"/>
    <n v="2.5338235261750515"/>
    <n v="2725.7530949927141"/>
    <m/>
    <n v="253.38235261750515"/>
    <n v="0.01"/>
    <n v="253.38235261750515"/>
  </r>
  <r>
    <x v="8"/>
    <x v="3"/>
    <s v="UTN._.027"/>
    <x v="107"/>
    <n v="50.771514399606083"/>
    <n v="20"/>
    <s v="UTN._.027"/>
    <n v="3.0357585995495384"/>
    <n v="3089.2131294376395"/>
    <m/>
    <n v="303.57585995495384"/>
    <n v="0.01"/>
    <n v="303.57585995495384"/>
  </r>
  <r>
    <x v="9"/>
    <x v="3"/>
    <s v="UTN._.027"/>
    <x v="107"/>
    <n v="50.771514399606083"/>
    <n v="20"/>
    <s v="UTN._.027"/>
    <n v="3.2023281738997378"/>
    <n v="3291.5763631740097"/>
    <m/>
    <n v="320.23281738997377"/>
    <n v="0.01"/>
    <n v="320.23281738997377"/>
  </r>
  <r>
    <x v="10"/>
    <x v="3"/>
    <s v="UTN._.027"/>
    <x v="107"/>
    <n v="50.771514399606083"/>
    <n v="20"/>
    <s v="UTN._.027"/>
    <n v="3.388170492729679"/>
    <n v="3316.0322289187752"/>
    <m/>
    <n v="338.81704927296789"/>
    <n v="0.01"/>
    <n v="338.81704927296789"/>
  </r>
  <r>
    <x v="11"/>
    <x v="3"/>
    <s v="UTN._.027"/>
    <x v="107"/>
    <n v="50.771514399606083"/>
    <n v="20"/>
    <s v="UTN._.027"/>
    <n v="3.4450786530918158"/>
    <n v="3171.6121597192337"/>
    <m/>
    <n v="344.50786530918157"/>
    <n v="0.01"/>
    <n v="344.50786530918157"/>
  </r>
  <r>
    <x v="12"/>
    <x v="3"/>
    <s v="UTN._.027"/>
    <x v="107"/>
    <n v="50.771514399606083"/>
    <n v="20"/>
    <s v="UTN._.027"/>
    <n v="3.4033326456076209"/>
    <n v="2885.8002660989528"/>
    <m/>
    <n v="340.33326456076207"/>
    <n v="0.01"/>
    <n v="340.33326456076207"/>
  </r>
  <r>
    <x v="13"/>
    <x v="3"/>
    <s v="UTN._.027"/>
    <x v="107"/>
    <n v="50.771514399606083"/>
    <n v="20"/>
    <s v="UTN._.027"/>
    <n v="3.1310646077413073"/>
    <n v="2496.7593462541345"/>
    <m/>
    <n v="313.10646077413071"/>
    <n v="0.01"/>
    <n v="313.10646077413071"/>
  </r>
  <r>
    <x v="14"/>
    <x v="3"/>
    <s v="UTN._.027"/>
    <x v="107"/>
    <n v="50.771514399606083"/>
    <n v="20"/>
    <s v="UTN._.027"/>
    <n v="2.6930011795803366"/>
    <n v="2047.7366566261076"/>
    <m/>
    <n v="269.30011795803364"/>
    <n v="0.01"/>
    <n v="269.30011795803364"/>
  </r>
  <r>
    <x v="15"/>
    <x v="3"/>
    <s v="UTN._.027"/>
    <x v="107"/>
    <n v="50.771514399606083"/>
    <n v="20"/>
    <s v="UTN._.027"/>
    <n v="2.062946445411121"/>
    <n v="1598.3503175780857"/>
    <m/>
    <n v="206.29464454111209"/>
    <n v="0.01"/>
    <n v="206.29464454111209"/>
  </r>
  <r>
    <x v="16"/>
    <x v="3"/>
    <s v="UTN._.027"/>
    <x v="107"/>
    <n v="50.771514399606083"/>
    <n v="20"/>
    <s v="UTN._.027"/>
    <n v="1.5509292773423269"/>
    <n v="1173.9801109072396"/>
    <m/>
    <n v="155.09292773423269"/>
    <n v="0.01"/>
    <n v="155.09292773423269"/>
  </r>
  <r>
    <x v="17"/>
    <x v="3"/>
    <s v="UTN._.027"/>
    <x v="107"/>
    <n v="50.771514399606083"/>
    <n v="20"/>
    <s v="UTN._.027"/>
    <n v="1.0851289243323348"/>
    <n v="798.42069366259659"/>
    <m/>
    <n v="108.51289243323347"/>
    <n v="0.01"/>
    <n v="108.51289243323347"/>
  </r>
  <r>
    <x v="18"/>
    <x v="3"/>
    <s v="UTN._.027"/>
    <x v="107"/>
    <n v="50.771514399606083"/>
    <n v="20"/>
    <s v="UTN._.027"/>
    <n v="0.71581209009299296"/>
    <n v="507.96996591649832"/>
    <m/>
    <n v="71.5812090092993"/>
    <n v="0.01"/>
    <n v="71.5812090092993"/>
  </r>
  <r>
    <x v="19"/>
    <x v="3"/>
    <s v="UTN._.027"/>
    <x v="107"/>
    <n v="50.771514399606083"/>
    <n v="20"/>
    <s v="UTN._.027"/>
    <n v="0.48430218923239193"/>
    <n v="339.73714573381096"/>
    <m/>
    <n v="48.430218923239195"/>
    <n v="0.01"/>
    <n v="48.430218923239195"/>
  </r>
  <r>
    <x v="0"/>
    <x v="4"/>
    <s v="YAK._.001"/>
    <x v="108"/>
    <n v="5.5890176665655407"/>
    <n v="20"/>
    <s v="YAK._.001"/>
    <n v="2.1007856626819597"/>
    <n v="11753.239287038321"/>
    <m/>
    <n v="210.07856626819597"/>
    <n v="0.01"/>
    <n v="210.07856626819597"/>
  </r>
  <r>
    <x v="1"/>
    <x v="4"/>
    <s v="YAK._.001"/>
    <x v="108"/>
    <n v="5.5890176665655407"/>
    <n v="20"/>
    <s v="YAK._.001"/>
    <n v="2.2536940970568939"/>
    <n v="12703.960096938788"/>
    <m/>
    <n v="225.36940970568938"/>
    <n v="0.01"/>
    <n v="225.36940970568938"/>
  </r>
  <r>
    <x v="2"/>
    <x v="4"/>
    <s v="YAK._.001"/>
    <x v="108"/>
    <n v="5.5890176665655407"/>
    <n v="20"/>
    <s v="YAK._.001"/>
    <n v="2.4051873400738959"/>
    <n v="13644.529647282596"/>
    <m/>
    <n v="240.51873400738958"/>
    <n v="0.01"/>
    <n v="240.51873400738958"/>
  </r>
  <r>
    <x v="3"/>
    <x v="4"/>
    <s v="YAK._.001"/>
    <x v="108"/>
    <n v="5.5890176665655407"/>
    <n v="20"/>
    <s v="YAK._.001"/>
    <n v="2.5536363378998237"/>
    <n v="14574.141597469343"/>
    <m/>
    <n v="255.36363378998237"/>
    <n v="0.01"/>
    <n v="255.36363378998237"/>
  </r>
  <r>
    <x v="4"/>
    <x v="4"/>
    <s v="YAK._.001"/>
    <x v="108"/>
    <n v="5.5890176665655407"/>
    <n v="20"/>
    <s v="YAK._.001"/>
    <n v="2.9348789850632691"/>
    <n v="16859.185226271358"/>
    <m/>
    <n v="293.48789850632687"/>
    <n v="0.01"/>
    <n v="293.48789850632687"/>
  </r>
  <r>
    <x v="5"/>
    <x v="4"/>
    <s v="YAK._.001"/>
    <x v="108"/>
    <n v="5.5890176665655407"/>
    <n v="20"/>
    <s v="YAK._.001"/>
    <n v="3.1441525275577322"/>
    <n v="18158.854521994977"/>
    <m/>
    <n v="314.41525275577322"/>
    <n v="0.01"/>
    <n v="314.41525275577322"/>
  </r>
  <r>
    <x v="6"/>
    <x v="4"/>
    <s v="YAK._.001"/>
    <x v="108"/>
    <n v="5.5890176665655407"/>
    <n v="20"/>
    <s v="YAK._.001"/>
    <n v="3.2556828075787636"/>
    <n v="18856.080036904485"/>
    <m/>
    <n v="325.56828075787638"/>
    <n v="0.01"/>
    <n v="325.56828075787638"/>
  </r>
  <r>
    <x v="7"/>
    <x v="4"/>
    <s v="YAK._.001"/>
    <x v="108"/>
    <n v="5.5890176665655407"/>
    <n v="20"/>
    <s v="YAK._.001"/>
    <n v="3.2177868915608796"/>
    <n v="18533.890353024581"/>
    <m/>
    <n v="321.77868915608798"/>
    <n v="0.01"/>
    <n v="321.77868915608798"/>
  </r>
  <r>
    <x v="8"/>
    <x v="4"/>
    <s v="YAK._.001"/>
    <x v="108"/>
    <n v="5.5890176665655407"/>
    <n v="20"/>
    <s v="YAK._.001"/>
    <n v="3.1352563516888012"/>
    <n v="17756.62970348982"/>
    <m/>
    <n v="313.52563516888011"/>
    <n v="0.01"/>
    <n v="313.52563516888011"/>
  </r>
  <r>
    <x v="9"/>
    <x v="4"/>
    <s v="YAK._.001"/>
    <x v="108"/>
    <n v="5.5890176665655407"/>
    <n v="20"/>
    <s v="YAK._.001"/>
    <n v="3.2749506206659711"/>
    <n v="18215.89116767218"/>
    <m/>
    <n v="327.49506206659709"/>
    <n v="0.01"/>
    <n v="327.49506206659709"/>
  </r>
  <r>
    <x v="10"/>
    <x v="4"/>
    <s v="YAK._.001"/>
    <x v="108"/>
    <n v="5.5890176665655407"/>
    <n v="20"/>
    <s v="YAK._.001"/>
    <n v="3.1115675100940496"/>
    <n v="16724.632339819607"/>
    <m/>
    <n v="311.15675100940496"/>
    <n v="0.01"/>
    <n v="311.15675100940496"/>
  </r>
  <r>
    <x v="11"/>
    <x v="4"/>
    <s v="YAK._.001"/>
    <x v="108"/>
    <n v="5.5890176665655407"/>
    <n v="20"/>
    <s v="YAK._.001"/>
    <n v="2.8999266904972134"/>
    <n v="14916.513598386497"/>
    <m/>
    <n v="289.99266904972131"/>
    <n v="0.01"/>
    <n v="289.99266904972131"/>
  </r>
  <r>
    <x v="12"/>
    <x v="4"/>
    <s v="YAK._.001"/>
    <x v="108"/>
    <n v="5.5890176665655407"/>
    <n v="20"/>
    <s v="YAK._.001"/>
    <n v="2.6374515461475205"/>
    <n v="12945.546892254801"/>
    <m/>
    <n v="263.74515461475204"/>
    <n v="0.01"/>
    <n v="263.74515461475204"/>
  </r>
  <r>
    <x v="13"/>
    <x v="4"/>
    <s v="YAK._.001"/>
    <x v="108"/>
    <n v="5.5890176665655407"/>
    <n v="20"/>
    <s v="YAK._.001"/>
    <n v="2.4276484140093468"/>
    <n v="11690.511738815791"/>
    <m/>
    <n v="242.76484140093467"/>
    <n v="0.01"/>
    <n v="242.76484140093467"/>
  </r>
  <r>
    <x v="14"/>
    <x v="4"/>
    <s v="YAK._.001"/>
    <x v="108"/>
    <n v="5.5890176665655407"/>
    <n v="20"/>
    <s v="YAK._.001"/>
    <n v="2.2039850342302643"/>
    <n v="10564.486265732103"/>
    <m/>
    <n v="220.39850342302643"/>
    <n v="0.01"/>
    <n v="220.39850342302643"/>
  </r>
  <r>
    <x v="15"/>
    <x v="4"/>
    <s v="YAK._.001"/>
    <x v="108"/>
    <n v="5.5890176665655407"/>
    <n v="20"/>
    <s v="YAK._.001"/>
    <n v="1.4855923546593397"/>
    <n v="6531.9563851068142"/>
    <m/>
    <n v="148.55923546593397"/>
    <n v="0.01"/>
    <n v="148.55923546593397"/>
  </r>
  <r>
    <x v="16"/>
    <x v="4"/>
    <s v="YAK._.001"/>
    <x v="108"/>
    <n v="5.5890176665655407"/>
    <n v="20"/>
    <s v="YAK._.001"/>
    <n v="1.2065280232301869"/>
    <n v="5439.8043219283882"/>
    <m/>
    <n v="120.65280232301869"/>
    <n v="0.01"/>
    <n v="120.65280232301869"/>
  </r>
  <r>
    <x v="17"/>
    <x v="4"/>
    <s v="YAK._.001"/>
    <x v="108"/>
    <n v="5.5890176665655407"/>
    <n v="20"/>
    <s v="YAK._.001"/>
    <n v="1.1427792524697948"/>
    <n v="5698.8808014233491"/>
    <m/>
    <n v="114.27792524697948"/>
    <n v="0.01"/>
    <n v="114.27792524697948"/>
  </r>
  <r>
    <x v="18"/>
    <x v="4"/>
    <s v="YAK._.001"/>
    <x v="108"/>
    <n v="5.5890176665655407"/>
    <n v="20"/>
    <s v="YAK._.001"/>
    <n v="1.098400202925671"/>
    <n v="5947.2505246875144"/>
    <m/>
    <n v="109.84002029256709"/>
    <n v="0.01"/>
    <n v="109.84002029256709"/>
  </r>
  <r>
    <x v="19"/>
    <x v="4"/>
    <s v="YAK._.001"/>
    <x v="108"/>
    <n v="5.5890176665655407"/>
    <n v="20"/>
    <s v="YAK._.001"/>
    <n v="1.1008192169750566"/>
    <n v="6227.9181437932493"/>
    <m/>
    <n v="110.08192169750565"/>
    <n v="0.01"/>
    <n v="110.08192169750565"/>
  </r>
  <r>
    <x v="0"/>
    <x v="4"/>
    <s v="YAK._.002"/>
    <x v="109"/>
    <n v="21.570014902884932"/>
    <n v="20"/>
    <s v="YAK._.002"/>
    <n v="0.80792127066225106"/>
    <n v="1478.3657467134899"/>
    <m/>
    <n v="80.792127066225106"/>
    <n v="0.01"/>
    <n v="80.792127066225106"/>
  </r>
  <r>
    <x v="1"/>
    <x v="4"/>
    <s v="YAK._.002"/>
    <x v="109"/>
    <n v="21.570014902884932"/>
    <n v="20"/>
    <s v="YAK._.002"/>
    <n v="0.9662094288997648"/>
    <n v="1720.6990786905808"/>
    <m/>
    <n v="96.620942889976476"/>
    <n v="0.01"/>
    <n v="96.620942889976476"/>
  </r>
  <r>
    <x v="2"/>
    <x v="4"/>
    <s v="YAK._.002"/>
    <x v="109"/>
    <n v="21.570014902884932"/>
    <n v="20"/>
    <s v="YAK._.002"/>
    <n v="1.1803477646407283"/>
    <n v="2016.4056410560065"/>
    <m/>
    <n v="118.03477646407283"/>
    <n v="0.01"/>
    <n v="118.03477646407283"/>
  </r>
  <r>
    <x v="3"/>
    <x v="4"/>
    <s v="YAK._.002"/>
    <x v="109"/>
    <n v="21.570014902884932"/>
    <n v="20"/>
    <s v="YAK._.002"/>
    <n v="1.4531494050454441"/>
    <n v="2312.1829312162386"/>
    <m/>
    <n v="145.31494050454441"/>
    <n v="0.01"/>
    <n v="145.31494050454441"/>
  </r>
  <r>
    <x v="4"/>
    <x v="4"/>
    <s v="YAK._.002"/>
    <x v="109"/>
    <n v="21.570014902884932"/>
    <n v="20"/>
    <s v="YAK._.002"/>
    <n v="1.7763893314950945"/>
    <n v="2642.4397215648833"/>
    <m/>
    <n v="177.63893314950946"/>
    <n v="0.01"/>
    <n v="177.63893314950946"/>
  </r>
  <r>
    <x v="5"/>
    <x v="4"/>
    <s v="YAK._.002"/>
    <x v="109"/>
    <n v="21.570014902884932"/>
    <n v="20"/>
    <s v="YAK._.002"/>
    <n v="2.1758175649201164"/>
    <n v="3026.7770161678391"/>
    <m/>
    <n v="217.58175649201164"/>
    <n v="0.01"/>
    <n v="217.58175649201164"/>
  </r>
  <r>
    <x v="6"/>
    <x v="4"/>
    <s v="YAK._.002"/>
    <x v="109"/>
    <n v="21.570014902884932"/>
    <n v="20"/>
    <s v="YAK._.002"/>
    <n v="2.555635512365551"/>
    <n v="3322.6150203599736"/>
    <m/>
    <n v="255.5635512365551"/>
    <n v="0.01"/>
    <n v="255.5635512365551"/>
  </r>
  <r>
    <x v="7"/>
    <x v="4"/>
    <s v="YAK._.002"/>
    <x v="109"/>
    <n v="21.570014902884932"/>
    <n v="20"/>
    <s v="YAK._.002"/>
    <n v="2.9271268966400843"/>
    <n v="3506.538550734786"/>
    <m/>
    <n v="292.71268966400845"/>
    <n v="0.01"/>
    <n v="292.71268966400845"/>
  </r>
  <r>
    <x v="8"/>
    <x v="4"/>
    <s v="YAK._.002"/>
    <x v="109"/>
    <n v="21.570014902884932"/>
    <n v="20"/>
    <s v="YAK._.002"/>
    <n v="3.2297257131509594"/>
    <n v="3581.3372925703638"/>
    <m/>
    <n v="322.97257131509593"/>
    <n v="0.01"/>
    <n v="322.97257131509593"/>
  </r>
  <r>
    <x v="9"/>
    <x v="4"/>
    <s v="YAK._.002"/>
    <x v="109"/>
    <n v="21.570014902884932"/>
    <n v="20"/>
    <s v="YAK._.002"/>
    <n v="3.5000946855383521"/>
    <n v="3536.7504371433679"/>
    <m/>
    <n v="350.00946855383518"/>
    <n v="0.01"/>
    <n v="350.00946855383518"/>
  </r>
  <r>
    <x v="10"/>
    <x v="4"/>
    <s v="YAK._.002"/>
    <x v="109"/>
    <n v="21.570014902884932"/>
    <n v="20"/>
    <s v="YAK._.002"/>
    <n v="3.6146303290408754"/>
    <n v="3344.571100209273"/>
    <m/>
    <n v="361.46303290408753"/>
    <n v="0.01"/>
    <n v="361.46303290408753"/>
  </r>
  <r>
    <x v="11"/>
    <x v="4"/>
    <s v="YAK._.002"/>
    <x v="109"/>
    <n v="21.570014902884932"/>
    <n v="20"/>
    <s v="YAK._.002"/>
    <n v="3.6515604302256879"/>
    <n v="3053.9129873569809"/>
    <m/>
    <n v="365.15604302256878"/>
    <n v="0.01"/>
    <n v="365.15604302256878"/>
  </r>
  <r>
    <x v="12"/>
    <x v="4"/>
    <s v="YAK._.002"/>
    <x v="109"/>
    <n v="21.570014902884932"/>
    <n v="20"/>
    <s v="YAK._.002"/>
    <n v="3.5347670135236968"/>
    <n v="2754.3855390779818"/>
    <m/>
    <n v="353.47670135236967"/>
    <n v="0.01"/>
    <n v="353.47670135236967"/>
  </r>
  <r>
    <x v="13"/>
    <x v="4"/>
    <s v="YAK._.002"/>
    <x v="109"/>
    <n v="21.570014902884932"/>
    <n v="20"/>
    <s v="YAK._.002"/>
    <n v="3.2632777165183229"/>
    <n v="2450.5482231312344"/>
    <m/>
    <n v="326.32777165183228"/>
    <n v="0.01"/>
    <n v="326.32777165183228"/>
  </r>
  <r>
    <x v="14"/>
    <x v="4"/>
    <s v="YAK._.002"/>
    <x v="109"/>
    <n v="21.570014902884932"/>
    <n v="20"/>
    <s v="YAK._.002"/>
    <n v="2.9154276512040518"/>
    <n v="2167.1126375059953"/>
    <m/>
    <n v="291.54276512040519"/>
    <n v="0.01"/>
    <n v="291.54276512040519"/>
  </r>
  <r>
    <x v="15"/>
    <x v="4"/>
    <s v="YAK._.002"/>
    <x v="109"/>
    <n v="21.570014902884932"/>
    <n v="20"/>
    <s v="YAK._.002"/>
    <n v="2.5629478373292063"/>
    <n v="1884.1926843938043"/>
    <m/>
    <n v="256.29478373292062"/>
    <n v="0.01"/>
    <n v="256.29478373292062"/>
  </r>
  <r>
    <x v="16"/>
    <x v="4"/>
    <s v="YAK._.002"/>
    <x v="109"/>
    <n v="21.570014902884932"/>
    <n v="20"/>
    <s v="YAK._.002"/>
    <n v="2.1776384878217621"/>
    <n v="1653.9842991766034"/>
    <m/>
    <n v="217.76384878217621"/>
    <n v="0.01"/>
    <n v="217.76384878217621"/>
  </r>
  <r>
    <x v="17"/>
    <x v="4"/>
    <s v="YAK._.002"/>
    <x v="109"/>
    <n v="21.570014902884932"/>
    <n v="20"/>
    <s v="YAK._.002"/>
    <n v="1.7042691126834004"/>
    <n v="1400.2590188867384"/>
    <m/>
    <n v="170.42691126834004"/>
    <n v="0.01"/>
    <n v="170.42691126834004"/>
  </r>
  <r>
    <x v="18"/>
    <x v="4"/>
    <s v="YAK._.002"/>
    <x v="109"/>
    <n v="21.570014902884932"/>
    <n v="20"/>
    <s v="YAK._.002"/>
    <n v="1.316635499945451"/>
    <n v="1199.7341528029331"/>
    <m/>
    <n v="131.66354999454509"/>
    <n v="0.01"/>
    <n v="131.66354999454509"/>
  </r>
  <r>
    <x v="19"/>
    <x v="4"/>
    <s v="YAK._.002"/>
    <x v="109"/>
    <n v="21.570014902884932"/>
    <n v="20"/>
    <s v="YAK._.002"/>
    <n v="1.0864433012199832"/>
    <n v="1094.5697741963709"/>
    <m/>
    <n v="108.64433012199832"/>
    <n v="0.01"/>
    <n v="108.64433012199832"/>
  </r>
  <r>
    <x v="0"/>
    <x v="4"/>
    <s v="YAK._.003"/>
    <x v="110"/>
    <n v="46.158217637929546"/>
    <n v="20"/>
    <s v="YAK._.003"/>
    <n v="0.65010492024553701"/>
    <n v="743.2917492636941"/>
    <m/>
    <n v="65.010492024553699"/>
    <n v="0.01"/>
    <n v="65.010492024553699"/>
  </r>
  <r>
    <x v="1"/>
    <x v="4"/>
    <s v="YAK._.003"/>
    <x v="110"/>
    <n v="46.158217637929546"/>
    <n v="20"/>
    <s v="YAK._.003"/>
    <n v="0.85592289410826794"/>
    <n v="921.81957615902047"/>
    <m/>
    <n v="85.592289410826794"/>
    <n v="0.01"/>
    <n v="85.592289410826794"/>
  </r>
  <r>
    <x v="2"/>
    <x v="4"/>
    <s v="YAK._.003"/>
    <x v="110"/>
    <n v="46.158217637929546"/>
    <n v="20"/>
    <s v="YAK._.003"/>
    <n v="1.1349210269289354"/>
    <n v="1153.461244047367"/>
    <m/>
    <n v="113.49210269289354"/>
    <n v="0.01"/>
    <n v="113.49210269289354"/>
  </r>
  <r>
    <x v="3"/>
    <x v="4"/>
    <s v="YAK._.003"/>
    <x v="110"/>
    <n v="46.158217637929546"/>
    <n v="20"/>
    <s v="YAK._.003"/>
    <n v="1.4845193420260567"/>
    <n v="1396.3076370863484"/>
    <m/>
    <n v="148.45193420260566"/>
    <n v="0.01"/>
    <n v="148.45193420260566"/>
  </r>
  <r>
    <x v="4"/>
    <x v="4"/>
    <s v="YAK._.003"/>
    <x v="110"/>
    <n v="46.158217637929546"/>
    <n v="20"/>
    <s v="YAK._.003"/>
    <n v="1.8608675980251388"/>
    <n v="1671.6769246077431"/>
    <m/>
    <n v="186.08675980251388"/>
    <n v="0.01"/>
    <n v="186.08675980251388"/>
  </r>
  <r>
    <x v="5"/>
    <x v="4"/>
    <s v="YAK._.003"/>
    <x v="110"/>
    <n v="46.158217637929546"/>
    <n v="20"/>
    <s v="YAK._.003"/>
    <n v="2.3696436752104968"/>
    <n v="2019.0774553878809"/>
    <m/>
    <n v="236.96436752104967"/>
    <n v="0.01"/>
    <n v="236.96436752104967"/>
  </r>
  <r>
    <x v="6"/>
    <x v="4"/>
    <s v="YAK._.003"/>
    <x v="110"/>
    <n v="46.158217637929546"/>
    <n v="20"/>
    <s v="YAK._.003"/>
    <n v="2.8363841844860662"/>
    <n v="2320.5188692066272"/>
    <m/>
    <n v="283.63841844860661"/>
    <n v="0.01"/>
    <n v="283.63841844860661"/>
  </r>
  <r>
    <x v="7"/>
    <x v="4"/>
    <s v="YAK._.003"/>
    <x v="110"/>
    <n v="46.158217637929546"/>
    <n v="20"/>
    <s v="YAK._.003"/>
    <n v="3.2507691265800047"/>
    <n v="2534.3546639566944"/>
    <m/>
    <n v="325.07691265800048"/>
    <n v="0.01"/>
    <n v="325.07691265800048"/>
  </r>
  <r>
    <x v="8"/>
    <x v="4"/>
    <s v="YAK._.003"/>
    <x v="110"/>
    <n v="46.158217637929546"/>
    <n v="20"/>
    <s v="YAK._.003"/>
    <n v="3.492373551136311"/>
    <n v="2626.9000129431743"/>
    <m/>
    <n v="349.23735511363111"/>
    <n v="0.01"/>
    <n v="349.23735511363111"/>
  </r>
  <r>
    <x v="9"/>
    <x v="4"/>
    <s v="YAK._.003"/>
    <x v="110"/>
    <n v="46.158217637929546"/>
    <n v="20"/>
    <s v="YAK._.003"/>
    <n v="3.6436533284647674"/>
    <n v="2587.8390856609444"/>
    <m/>
    <n v="364.36533284647675"/>
    <n v="0.01"/>
    <n v="364.36533284647675"/>
  </r>
  <r>
    <x v="10"/>
    <x v="4"/>
    <s v="YAK._.003"/>
    <x v="110"/>
    <n v="46.158217637929546"/>
    <n v="20"/>
    <s v="YAK._.003"/>
    <n v="3.6057191021144677"/>
    <n v="2432.4113866053576"/>
    <m/>
    <n v="360.57191021144678"/>
    <n v="0.01"/>
    <n v="360.57191021144678"/>
  </r>
  <r>
    <x v="11"/>
    <x v="4"/>
    <s v="YAK._.003"/>
    <x v="110"/>
    <n v="46.158217637929546"/>
    <n v="20"/>
    <s v="YAK._.003"/>
    <n v="3.4744566644561714"/>
    <n v="2179.8751547270449"/>
    <m/>
    <n v="347.44566644561712"/>
    <n v="0.01"/>
    <n v="347.44566644561712"/>
  </r>
  <r>
    <x v="12"/>
    <x v="4"/>
    <s v="YAK._.003"/>
    <x v="110"/>
    <n v="46.158217637929546"/>
    <n v="20"/>
    <s v="YAK._.003"/>
    <n v="3.1622347744538488"/>
    <n v="1903.6129997023429"/>
    <m/>
    <n v="316.2234774453849"/>
    <n v="0.01"/>
    <n v="316.2234774453849"/>
  </r>
  <r>
    <x v="13"/>
    <x v="4"/>
    <s v="YAK._.003"/>
    <x v="110"/>
    <n v="46.158217637929546"/>
    <n v="20"/>
    <s v="YAK._.003"/>
    <n v="2.7677659053712693"/>
    <n v="1617.6421832832211"/>
    <m/>
    <n v="276.77659053712694"/>
    <n v="0.01"/>
    <n v="276.77659053712694"/>
  </r>
  <r>
    <x v="14"/>
    <x v="4"/>
    <s v="YAK._.003"/>
    <x v="110"/>
    <n v="46.158217637929546"/>
    <n v="20"/>
    <s v="YAK._.003"/>
    <n v="2.3527365060144914"/>
    <n v="1343.6818199689492"/>
    <m/>
    <n v="235.27365060144913"/>
    <n v="0.01"/>
    <n v="235.27365060144913"/>
  </r>
  <r>
    <x v="15"/>
    <x v="4"/>
    <s v="YAK._.003"/>
    <x v="110"/>
    <n v="46.158217637929546"/>
    <n v="20"/>
    <s v="YAK._.003"/>
    <n v="1.9842881262654553"/>
    <n v="1084.2240849946813"/>
    <m/>
    <n v="198.42881262654552"/>
    <n v="0.01"/>
    <n v="198.42881262654552"/>
  </r>
  <r>
    <x v="16"/>
    <x v="4"/>
    <s v="YAK._.003"/>
    <x v="110"/>
    <n v="46.158217637929546"/>
    <n v="20"/>
    <s v="YAK._.003"/>
    <n v="1.5097041237904609"/>
    <n v="837.53533565440955"/>
    <m/>
    <n v="150.97041237904608"/>
    <n v="0.01"/>
    <n v="150.97041237904608"/>
  </r>
  <r>
    <x v="17"/>
    <x v="4"/>
    <s v="YAK._.003"/>
    <x v="110"/>
    <n v="46.158217637929546"/>
    <n v="20"/>
    <s v="YAK._.003"/>
    <n v="1.0924605206956399"/>
    <n v="611.7384720593592"/>
    <m/>
    <n v="109.24605206956399"/>
    <n v="0.01"/>
    <n v="109.24605206956399"/>
  </r>
  <r>
    <x v="18"/>
    <x v="4"/>
    <s v="YAK._.003"/>
    <x v="110"/>
    <n v="46.158217637929546"/>
    <n v="20"/>
    <s v="YAK._.003"/>
    <n v="0.76400788044897039"/>
    <n v="434.59451078716472"/>
    <m/>
    <n v="76.400788044897041"/>
    <n v="0.01"/>
    <n v="76.400788044897041"/>
  </r>
  <r>
    <x v="19"/>
    <x v="4"/>
    <s v="YAK._.003"/>
    <x v="110"/>
    <n v="46.158217637929546"/>
    <n v="20"/>
    <s v="YAK._.003"/>
    <n v="0.56416351262638509"/>
    <n v="326.07675411682675"/>
    <m/>
    <n v="56.416351262638507"/>
    <n v="0.01"/>
    <n v="56.416351262638507"/>
  </r>
  <r>
    <x v="0"/>
    <x v="4"/>
    <s v="YAK._.004"/>
    <x v="111"/>
    <n v="34.069222695852623"/>
    <n v="20"/>
    <s v="YAK._.004"/>
    <n v="5.7718647198127186E-2"/>
    <n v="338.73949266330033"/>
    <m/>
    <n v="5.7718647198127186"/>
    <n v="0.01"/>
    <n v="5.7718647198127186"/>
  </r>
  <r>
    <x v="1"/>
    <x v="4"/>
    <s v="YAK._.004"/>
    <x v="111"/>
    <n v="34.069222695852623"/>
    <n v="20"/>
    <s v="YAK._.004"/>
    <n v="6.5113978026401273E-2"/>
    <n v="392.577227483184"/>
    <m/>
    <n v="6.5113978026401274"/>
    <n v="0.01"/>
    <n v="6.5113978026401274"/>
  </r>
  <r>
    <x v="2"/>
    <x v="4"/>
    <s v="YAK._.004"/>
    <x v="111"/>
    <n v="34.069222695852623"/>
    <n v="20"/>
    <s v="YAK._.004"/>
    <n v="7.4133015964506568E-2"/>
    <n v="457.80884977349899"/>
    <m/>
    <n v="7.4133015964506566"/>
    <n v="0.01"/>
    <n v="7.4133015964506566"/>
  </r>
  <r>
    <x v="3"/>
    <x v="4"/>
    <s v="YAK._.004"/>
    <x v="111"/>
    <n v="34.069222695852623"/>
    <n v="20"/>
    <s v="YAK._.004"/>
    <n v="8.2459672075544235E-2"/>
    <n v="519.78345683730277"/>
    <m/>
    <n v="8.2459672075544237"/>
    <n v="0.01"/>
    <n v="8.2459672075544237"/>
  </r>
  <r>
    <x v="4"/>
    <x v="4"/>
    <s v="YAK._.004"/>
    <x v="111"/>
    <n v="34.069222695852623"/>
    <n v="20"/>
    <s v="YAK._.004"/>
    <n v="9.1465437628046514E-2"/>
    <n v="583.86730844908266"/>
    <m/>
    <n v="9.1465437628046509"/>
    <n v="0.01"/>
    <n v="9.1465437628046509"/>
  </r>
  <r>
    <x v="5"/>
    <x v="4"/>
    <s v="YAK._.004"/>
    <x v="111"/>
    <n v="34.069222695852623"/>
    <n v="20"/>
    <s v="YAK._.004"/>
    <n v="0.10254734211747947"/>
    <n v="664.53407464950055"/>
    <m/>
    <n v="10.254734211747946"/>
    <n v="0.01"/>
    <n v="10.254734211747946"/>
  </r>
  <r>
    <x v="6"/>
    <x v="4"/>
    <s v="YAK._.004"/>
    <x v="111"/>
    <n v="34.069222695852623"/>
    <n v="20"/>
    <s v="YAK._.004"/>
    <n v="0.10982944077908835"/>
    <n v="718.34261141095476"/>
    <m/>
    <n v="10.982944077908835"/>
    <n v="0.01"/>
    <n v="10.982944077908835"/>
  </r>
  <r>
    <x v="7"/>
    <x v="4"/>
    <s v="YAK._.004"/>
    <x v="111"/>
    <n v="34.069222695852623"/>
    <n v="20"/>
    <s v="YAK._.004"/>
    <n v="0.11198594530295101"/>
    <n v="736.37967910782686"/>
    <m/>
    <n v="11.198594530295102"/>
    <n v="0.01"/>
    <n v="11.198594530295102"/>
  </r>
  <r>
    <x v="8"/>
    <x v="4"/>
    <s v="YAK._.004"/>
    <x v="111"/>
    <n v="34.069222695852623"/>
    <n v="20"/>
    <s v="YAK._.004"/>
    <n v="0.10787685841901094"/>
    <n v="707.55252875822976"/>
    <m/>
    <n v="10.787685841901094"/>
    <n v="0.01"/>
    <n v="10.787685841901094"/>
  </r>
  <r>
    <x v="9"/>
    <x v="4"/>
    <s v="YAK._.004"/>
    <x v="111"/>
    <n v="34.069222695852623"/>
    <n v="20"/>
    <s v="YAK._.004"/>
    <n v="9.8064991579837349E-2"/>
    <n v="639.22411468316784"/>
    <m/>
    <n v="9.8064991579837351"/>
    <n v="0.01"/>
    <n v="9.8064991579837351"/>
  </r>
  <r>
    <x v="10"/>
    <x v="4"/>
    <s v="YAK._.004"/>
    <x v="111"/>
    <n v="34.069222695852623"/>
    <n v="20"/>
    <s v="YAK._.004"/>
    <n v="8.1800067568995535E-2"/>
    <n v="525.61151483992364"/>
    <m/>
    <n v="8.1800067568995534"/>
    <n v="0.01"/>
    <n v="8.1800067568995534"/>
  </r>
  <r>
    <x v="11"/>
    <x v="4"/>
    <s v="YAK._.004"/>
    <x v="111"/>
    <n v="34.069222695852623"/>
    <n v="20"/>
    <s v="YAK._.004"/>
    <n v="6.2265933344058957E-2"/>
    <n v="389.2540934815209"/>
    <m/>
    <n v="6.2265933344058952"/>
    <n v="0.01"/>
    <n v="6.2265933344058952"/>
  </r>
  <r>
    <x v="12"/>
    <x v="4"/>
    <s v="YAK._.004"/>
    <x v="111"/>
    <n v="34.069222695852623"/>
    <n v="20"/>
    <s v="YAK._.004"/>
    <n v="4.2923867176302498E-2"/>
    <n v="251.67664177627083"/>
    <m/>
    <n v="4.2923867176302499"/>
    <n v="0.01"/>
    <n v="4.2923867176302499"/>
  </r>
  <r>
    <x v="13"/>
    <x v="4"/>
    <s v="YAK._.004"/>
    <x v="111"/>
    <n v="34.069222695852623"/>
    <n v="20"/>
    <s v="YAK._.004"/>
    <n v="3.0179403444669566E-2"/>
    <n v="159.63216055690486"/>
    <m/>
    <n v="3.0179403444669566"/>
    <n v="0.01"/>
    <n v="3.0179403444669566"/>
  </r>
  <r>
    <x v="14"/>
    <x v="4"/>
    <s v="YAK._.004"/>
    <x v="111"/>
    <n v="34.069222695852623"/>
    <n v="20"/>
    <s v="YAK._.004"/>
    <n v="2.547862239495691E-2"/>
    <n v="126.40441227090021"/>
    <m/>
    <n v="2.5478622394956911"/>
    <n v="0.01"/>
    <n v="2.5478622394956911"/>
  </r>
  <r>
    <x v="15"/>
    <x v="4"/>
    <s v="YAK._.004"/>
    <x v="111"/>
    <n v="34.069222695852623"/>
    <n v="20"/>
    <s v="YAK._.004"/>
    <n v="2.2224804827636356E-2"/>
    <n v="104.2163160068466"/>
    <m/>
    <n v="2.2224804827636357"/>
    <n v="0.01"/>
    <n v="2.2224804827636357"/>
  </r>
  <r>
    <x v="16"/>
    <x v="4"/>
    <s v="YAK._.004"/>
    <x v="111"/>
    <n v="34.069222695852623"/>
    <n v="20"/>
    <s v="YAK._.004"/>
    <n v="1.9844015825437995E-2"/>
    <n v="87.722218727581151"/>
    <m/>
    <n v="1.9844015825437995"/>
    <n v="0.01"/>
    <n v="1.9844015825437995"/>
  </r>
  <r>
    <x v="17"/>
    <x v="4"/>
    <s v="YAK._.004"/>
    <x v="111"/>
    <n v="34.069222695852623"/>
    <n v="20"/>
    <s v="YAK._.004"/>
    <n v="1.8807303559833826E-2"/>
    <n v="80.443798107542094"/>
    <m/>
    <n v="1.8807303559833826"/>
    <n v="0.01"/>
    <n v="1.8807303559833826"/>
  </r>
  <r>
    <x v="18"/>
    <x v="4"/>
    <s v="YAK._.004"/>
    <x v="111"/>
    <n v="34.069222695852623"/>
    <n v="20"/>
    <s v="YAK._.004"/>
    <n v="1.8161533474378957E-2"/>
    <n v="75.681380012475231"/>
    <m/>
    <n v="1.8161533474378957"/>
    <n v="0.01"/>
    <n v="1.8161533474378957"/>
  </r>
  <r>
    <x v="19"/>
    <x v="4"/>
    <s v="YAK._.004"/>
    <x v="111"/>
    <n v="34.069222695852623"/>
    <n v="20"/>
    <s v="YAK._.004"/>
    <n v="1.7738937666114823E-2"/>
    <n v="73.018046384784697"/>
    <m/>
    <n v="1.7738937666114822"/>
    <n v="0.01"/>
    <n v="1.7738937666114822"/>
  </r>
  <r>
    <x v="0"/>
    <x v="4"/>
    <s v="YAK._.005"/>
    <x v="112"/>
    <n v="66.469744469949376"/>
    <n v="20"/>
    <s v="YAK._.005"/>
    <n v="2.00566154425738"/>
    <n v="1120.7722195820684"/>
    <m/>
    <n v="200.56615442573801"/>
    <n v="0.01"/>
    <n v="200.56615442573801"/>
  </r>
  <r>
    <x v="1"/>
    <x v="4"/>
    <s v="YAK._.005"/>
    <x v="112"/>
    <n v="66.469744469949376"/>
    <n v="20"/>
    <s v="YAK._.005"/>
    <n v="2.5540118590890271"/>
    <n v="1416.8455783602606"/>
    <m/>
    <n v="255.4011859089027"/>
    <n v="0.01"/>
    <n v="255.4011859089027"/>
  </r>
  <r>
    <x v="2"/>
    <x v="4"/>
    <s v="YAK._.005"/>
    <x v="112"/>
    <n v="66.469744469949376"/>
    <n v="20"/>
    <s v="YAK._.005"/>
    <n v="3.3147752578707768"/>
    <n v="1832.0324685703467"/>
    <m/>
    <n v="331.4775257870777"/>
    <n v="0.01"/>
    <n v="331.4775257870777"/>
  </r>
  <r>
    <x v="3"/>
    <x v="4"/>
    <s v="YAK._.005"/>
    <x v="112"/>
    <n v="66.469744469949376"/>
    <n v="20"/>
    <s v="YAK._.005"/>
    <n v="4.2784437725781981"/>
    <n v="2288.0002356917439"/>
    <m/>
    <n v="427.84437725781981"/>
    <n v="0.01"/>
    <n v="427.84437725781981"/>
  </r>
  <r>
    <x v="4"/>
    <x v="4"/>
    <s v="YAK._.005"/>
    <x v="112"/>
    <n v="66.469744469949376"/>
    <n v="20"/>
    <s v="YAK._.005"/>
    <n v="5.2341674267101412"/>
    <n v="2813.1721230026178"/>
    <m/>
    <n v="523.41674267101416"/>
    <n v="0.01"/>
    <n v="523.41674267101416"/>
  </r>
  <r>
    <x v="5"/>
    <x v="4"/>
    <s v="YAK._.005"/>
    <x v="112"/>
    <n v="66.469744469949376"/>
    <n v="20"/>
    <s v="YAK._.005"/>
    <n v="6.577236809596652"/>
    <n v="3475.632360548082"/>
    <m/>
    <n v="657.72368095966522"/>
    <n v="0.01"/>
    <n v="657.72368095966522"/>
  </r>
  <r>
    <x v="6"/>
    <x v="4"/>
    <s v="YAK._.005"/>
    <x v="112"/>
    <n v="66.469744469949376"/>
    <n v="20"/>
    <s v="YAK._.005"/>
    <n v="7.6872541209563501"/>
    <n v="4057.139692258585"/>
    <m/>
    <n v="768.72541209563497"/>
    <n v="0.01"/>
    <n v="768.72541209563497"/>
  </r>
  <r>
    <x v="7"/>
    <x v="4"/>
    <s v="YAK._.005"/>
    <x v="112"/>
    <n v="66.469744469949376"/>
    <n v="20"/>
    <s v="YAK._.005"/>
    <n v="8.5815128842596504"/>
    <n v="4477.4004059756753"/>
    <m/>
    <n v="858.15128842596505"/>
    <n v="0.01"/>
    <n v="858.15128842596505"/>
  </r>
  <r>
    <x v="8"/>
    <x v="4"/>
    <s v="YAK._.005"/>
    <x v="112"/>
    <n v="66.469744469949376"/>
    <n v="20"/>
    <s v="YAK._.005"/>
    <n v="8.8161672114220782"/>
    <n v="4669.8460411848673"/>
    <m/>
    <n v="881.61672114220778"/>
    <n v="0.01"/>
    <n v="881.61672114220778"/>
  </r>
  <r>
    <x v="9"/>
    <x v="4"/>
    <s v="YAK._.005"/>
    <x v="112"/>
    <n v="66.469744469949376"/>
    <n v="20"/>
    <s v="YAK._.005"/>
    <n v="8.8547347617001559"/>
    <n v="4613.8012924134609"/>
    <m/>
    <n v="885.4734761700156"/>
    <n v="0.01"/>
    <n v="885.4734761700156"/>
  </r>
  <r>
    <x v="10"/>
    <x v="4"/>
    <s v="YAK._.005"/>
    <x v="112"/>
    <n v="66.469744469949376"/>
    <n v="20"/>
    <s v="YAK._.005"/>
    <n v="8.2812688514899033"/>
    <n v="4336.2786129072247"/>
    <m/>
    <n v="828.12688514899037"/>
    <n v="0.01"/>
    <n v="828.12688514899037"/>
  </r>
  <r>
    <x v="11"/>
    <x v="4"/>
    <s v="YAK._.005"/>
    <x v="112"/>
    <n v="66.469744469949376"/>
    <n v="20"/>
    <s v="YAK._.005"/>
    <n v="7.4869971394384489"/>
    <n v="3869.6964708656042"/>
    <m/>
    <n v="748.69971394384493"/>
    <n v="0.01"/>
    <n v="748.69971394384493"/>
  </r>
  <r>
    <x v="12"/>
    <x v="4"/>
    <s v="YAK._.005"/>
    <x v="112"/>
    <n v="66.469744469949376"/>
    <n v="20"/>
    <s v="YAK._.005"/>
    <n v="6.4211413711038903"/>
    <n v="3351.8000562969964"/>
    <m/>
    <n v="642.11413711038904"/>
    <n v="0.01"/>
    <n v="642.11413711038904"/>
  </r>
  <r>
    <x v="13"/>
    <x v="4"/>
    <s v="YAK._.005"/>
    <x v="112"/>
    <n v="66.469744469949376"/>
    <n v="20"/>
    <s v="YAK._.005"/>
    <n v="5.3396237223901961"/>
    <n v="2811.857367784829"/>
    <m/>
    <n v="533.9623722390196"/>
    <n v="0.01"/>
    <n v="533.9623722390196"/>
  </r>
  <r>
    <x v="14"/>
    <x v="4"/>
    <s v="YAK._.005"/>
    <x v="112"/>
    <n v="66.469744469949376"/>
    <n v="20"/>
    <s v="YAK._.005"/>
    <n v="4.3549631971105747"/>
    <n v="2292.1367632294878"/>
    <m/>
    <n v="435.49631971105748"/>
    <n v="0.01"/>
    <n v="435.49631971105748"/>
  </r>
  <r>
    <x v="15"/>
    <x v="4"/>
    <s v="YAK._.005"/>
    <x v="112"/>
    <n v="66.469744469949376"/>
    <n v="20"/>
    <s v="YAK._.005"/>
    <n v="3.5461577735342877"/>
    <n v="1805.8271949147065"/>
    <m/>
    <n v="354.61577735342877"/>
    <n v="0.01"/>
    <n v="354.61577735342877"/>
  </r>
  <r>
    <x v="16"/>
    <x v="4"/>
    <s v="YAK._.005"/>
    <x v="112"/>
    <n v="66.469744469949376"/>
    <n v="20"/>
    <s v="YAK._.005"/>
    <n v="2.5818147272663157"/>
    <n v="1345.5959052794051"/>
    <m/>
    <n v="258.18147272663157"/>
    <n v="0.01"/>
    <n v="258.18147272663157"/>
  </r>
  <r>
    <x v="17"/>
    <x v="4"/>
    <s v="YAK._.005"/>
    <x v="112"/>
    <n v="66.469744469949376"/>
    <n v="20"/>
    <s v="YAK._.005"/>
    <n v="1.7558392728283796"/>
    <n v="927.15279352663333"/>
    <m/>
    <n v="175.58392728283795"/>
    <n v="0.01"/>
    <n v="175.58392728283795"/>
  </r>
  <r>
    <x v="18"/>
    <x v="4"/>
    <s v="YAK._.005"/>
    <x v="112"/>
    <n v="66.469744469949376"/>
    <n v="20"/>
    <s v="YAK._.005"/>
    <n v="1.1126349355845855"/>
    <n v="599.15245850617475"/>
    <m/>
    <n v="111.26349355845855"/>
    <n v="0.01"/>
    <n v="111.26349355845855"/>
  </r>
  <r>
    <x v="19"/>
    <x v="4"/>
    <s v="YAK._.005"/>
    <x v="112"/>
    <n v="66.469744469949376"/>
    <n v="20"/>
    <s v="YAK._.005"/>
    <n v="0.7315669685324665"/>
    <n v="401.37341742731616"/>
    <m/>
    <n v="73.156696853246643"/>
    <n v="0.01"/>
    <n v="73.156696853246643"/>
  </r>
  <r>
    <x v="0"/>
    <x v="4"/>
    <s v="YAK._.006"/>
    <x v="113"/>
    <n v="36.88279942358151"/>
    <n v="20"/>
    <s v="YAK._.006"/>
    <n v="7.1031416483237533E-2"/>
    <n v="487.65029544438397"/>
    <m/>
    <n v="7.1031416483237528"/>
    <n v="0.01"/>
    <n v="7.1031416483237528"/>
  </r>
  <r>
    <x v="1"/>
    <x v="4"/>
    <s v="YAK._.006"/>
    <x v="113"/>
    <n v="36.88279942358151"/>
    <n v="20"/>
    <s v="YAK._.006"/>
    <n v="7.9238575653307136E-2"/>
    <n v="538.38363746724417"/>
    <m/>
    <n v="7.9238575653307137"/>
    <n v="0.01"/>
    <n v="7.9238575653307137"/>
  </r>
  <r>
    <x v="2"/>
    <x v="4"/>
    <s v="YAK._.006"/>
    <x v="113"/>
    <n v="36.88279942358151"/>
    <n v="20"/>
    <s v="YAK._.006"/>
    <n v="8.9776188403198787E-2"/>
    <n v="604.66283565495962"/>
    <m/>
    <n v="8.9776188403198791"/>
    <n v="0.01"/>
    <n v="8.9776188403198791"/>
  </r>
  <r>
    <x v="3"/>
    <x v="4"/>
    <s v="YAK._.006"/>
    <x v="113"/>
    <n v="36.88279942358151"/>
    <n v="20"/>
    <s v="YAK._.006"/>
    <n v="9.9019904004500198E-2"/>
    <n v="670.25739176190507"/>
    <m/>
    <n v="9.9019904004500194"/>
    <n v="0.01"/>
    <n v="9.9019904004500194"/>
  </r>
  <r>
    <x v="4"/>
    <x v="4"/>
    <s v="YAK._.006"/>
    <x v="113"/>
    <n v="36.88279942358151"/>
    <n v="20"/>
    <s v="YAK._.006"/>
    <n v="0.11036774235728913"/>
    <n v="744.14934286179073"/>
    <m/>
    <n v="11.036774235728913"/>
    <n v="0.01"/>
    <n v="11.036774235728913"/>
  </r>
  <r>
    <x v="5"/>
    <x v="4"/>
    <s v="YAK._.006"/>
    <x v="113"/>
    <n v="36.88279942358151"/>
    <n v="20"/>
    <s v="YAK._.006"/>
    <n v="0.12475483095573769"/>
    <n v="841.74194814958071"/>
    <m/>
    <n v="12.47548309557377"/>
    <n v="0.01"/>
    <n v="12.47548309557377"/>
  </r>
  <r>
    <x v="6"/>
    <x v="4"/>
    <s v="YAK._.006"/>
    <x v="113"/>
    <n v="36.88279942358151"/>
    <n v="20"/>
    <s v="YAK._.006"/>
    <n v="0.13499609072523516"/>
    <n v="914.88057229317292"/>
    <m/>
    <n v="13.499609072523516"/>
    <n v="0.01"/>
    <n v="13.499609072523516"/>
  </r>
  <r>
    <x v="7"/>
    <x v="4"/>
    <s v="YAK._.006"/>
    <x v="113"/>
    <n v="36.88279942358151"/>
    <n v="20"/>
    <s v="YAK._.006"/>
    <n v="0.1389383370954215"/>
    <n v="951.12179991389337"/>
    <m/>
    <n v="13.89383370954215"/>
    <n v="0.01"/>
    <n v="13.89383370954215"/>
  </r>
  <r>
    <x v="8"/>
    <x v="4"/>
    <s v="YAK._.006"/>
    <x v="113"/>
    <n v="36.88279942358151"/>
    <n v="20"/>
    <s v="YAK._.006"/>
    <n v="0.13371810242845297"/>
    <n v="926.52974354161756"/>
    <m/>
    <n v="13.371810242845298"/>
    <n v="0.01"/>
    <n v="13.371810242845298"/>
  </r>
  <r>
    <x v="9"/>
    <x v="4"/>
    <s v="YAK._.006"/>
    <x v="113"/>
    <n v="36.88279942358151"/>
    <n v="20"/>
    <s v="YAK._.006"/>
    <n v="0.11917270767456146"/>
    <n v="846.27050952083425"/>
    <m/>
    <n v="11.917270767456147"/>
    <n v="0.01"/>
    <n v="11.917270767456147"/>
  </r>
  <r>
    <x v="10"/>
    <x v="4"/>
    <s v="YAK._.006"/>
    <x v="113"/>
    <n v="36.88279942358151"/>
    <n v="20"/>
    <s v="YAK._.006"/>
    <n v="0.10068427127271978"/>
    <n v="725.1551168943854"/>
    <m/>
    <n v="10.068427127271978"/>
    <n v="0.01"/>
    <n v="10.068427127271978"/>
  </r>
  <r>
    <x v="11"/>
    <x v="4"/>
    <s v="YAK._.006"/>
    <x v="113"/>
    <n v="36.88279942358151"/>
    <n v="20"/>
    <s v="YAK._.006"/>
    <n v="7.7428336445469995E-2"/>
    <n v="569.87787488020535"/>
    <m/>
    <n v="7.742833644546999"/>
    <n v="0.01"/>
    <n v="7.742833644546999"/>
  </r>
  <r>
    <x v="12"/>
    <x v="4"/>
    <s v="YAK._.006"/>
    <x v="113"/>
    <n v="36.88279942358151"/>
    <n v="20"/>
    <s v="YAK._.006"/>
    <n v="5.025325213219671E-2"/>
    <n v="369.372710124116"/>
    <m/>
    <n v="5.0253252132196709"/>
    <n v="0.01"/>
    <n v="5.0253252132196709"/>
  </r>
  <r>
    <x v="13"/>
    <x v="4"/>
    <s v="YAK._.006"/>
    <x v="113"/>
    <n v="36.88279942358151"/>
    <n v="20"/>
    <s v="YAK._.006"/>
    <n v="3.5812493901613472E-2"/>
    <n v="263.18240108833601"/>
    <m/>
    <n v="3.5812493901613474"/>
    <n v="0.01"/>
    <n v="3.5812493901613474"/>
  </r>
  <r>
    <x v="14"/>
    <x v="4"/>
    <s v="YAK._.006"/>
    <x v="113"/>
    <n v="36.88279942358151"/>
    <n v="20"/>
    <s v="YAK._.006"/>
    <n v="3.0516755976492092E-2"/>
    <n v="224.38276975473758"/>
    <m/>
    <n v="3.0516755976492091"/>
    <n v="0.01"/>
    <n v="3.0516755976492091"/>
  </r>
  <r>
    <x v="15"/>
    <x v="4"/>
    <s v="YAK._.006"/>
    <x v="113"/>
    <n v="36.88279942358151"/>
    <n v="20"/>
    <s v="YAK._.006"/>
    <n v="2.745439450260485E-2"/>
    <n v="201.62130418623178"/>
    <m/>
    <n v="2.7454394502604851"/>
    <n v="0.01"/>
    <n v="2.7454394502604851"/>
  </r>
  <r>
    <x v="16"/>
    <x v="4"/>
    <s v="YAK._.006"/>
    <x v="113"/>
    <n v="36.88279942358151"/>
    <n v="20"/>
    <s v="YAK._.006"/>
    <n v="2.5748745323339838E-2"/>
    <n v="188.14139300837661"/>
    <m/>
    <n v="2.5748745323339839"/>
    <n v="0.01"/>
    <n v="2.5748745323339839"/>
  </r>
  <r>
    <x v="17"/>
    <x v="4"/>
    <s v="YAK._.006"/>
    <x v="113"/>
    <n v="36.88279942358151"/>
    <n v="20"/>
    <s v="YAK._.006"/>
    <n v="2.4952601532758596E-2"/>
    <n v="182.30803344002263"/>
    <m/>
    <n v="2.4952601532758596"/>
    <n v="0.01"/>
    <n v="2.4952601532758596"/>
  </r>
  <r>
    <x v="18"/>
    <x v="4"/>
    <s v="YAK._.006"/>
    <x v="113"/>
    <n v="36.88279942358151"/>
    <n v="20"/>
    <s v="YAK._.006"/>
    <n v="2.4362580451809557E-2"/>
    <n v="178.06416914571841"/>
    <m/>
    <n v="2.4362580451809555"/>
    <n v="0.01"/>
    <n v="2.4362580451809555"/>
  </r>
  <r>
    <x v="19"/>
    <x v="4"/>
    <s v="YAK._.006"/>
    <x v="113"/>
    <n v="36.88279942358151"/>
    <n v="20"/>
    <s v="YAK._.006"/>
    <n v="2.3833360048090529E-2"/>
    <n v="174.47751556033509"/>
    <m/>
    <n v="2.3833360048090531"/>
    <n v="0.01"/>
    <n v="2.3833360048090531"/>
  </r>
  <r>
    <x v="0"/>
    <x v="4"/>
    <s v="YAK._.007"/>
    <x v="114"/>
    <n v="98.660532560096968"/>
    <n v="20"/>
    <s v="YAK._.007"/>
    <n v="0.46714656457248765"/>
    <n v="496.00990721065989"/>
    <m/>
    <n v="46.714656457248765"/>
    <n v="0.01"/>
    <n v="46.714656457248765"/>
  </r>
  <r>
    <x v="1"/>
    <x v="4"/>
    <s v="YAK._.007"/>
    <x v="114"/>
    <n v="98.660532560096968"/>
    <n v="20"/>
    <s v="YAK._.007"/>
    <n v="0.59416597706940166"/>
    <n v="618.39708154524942"/>
    <m/>
    <n v="59.416597706940166"/>
    <n v="0.01"/>
    <n v="59.416597706940166"/>
  </r>
  <r>
    <x v="2"/>
    <x v="4"/>
    <s v="YAK._.007"/>
    <x v="114"/>
    <n v="98.660532560096968"/>
    <n v="20"/>
    <s v="YAK._.007"/>
    <n v="0.78078353626460395"/>
    <n v="783.01333281389202"/>
    <m/>
    <n v="78.078353626460398"/>
    <n v="0.01"/>
    <n v="78.078353626460398"/>
  </r>
  <r>
    <x v="3"/>
    <x v="4"/>
    <s v="YAK._.007"/>
    <x v="114"/>
    <n v="98.660532560096968"/>
    <n v="20"/>
    <s v="YAK._.007"/>
    <n v="1.0478476337182461"/>
    <n v="954.11586024632629"/>
    <m/>
    <n v="104.78476337182461"/>
    <n v="0.01"/>
    <n v="104.78476337182461"/>
  </r>
  <r>
    <x v="4"/>
    <x v="4"/>
    <s v="YAK._.007"/>
    <x v="114"/>
    <n v="98.660532560096968"/>
    <n v="20"/>
    <s v="YAK._.007"/>
    <n v="1.3608935789664172"/>
    <n v="1169.4280648951562"/>
    <m/>
    <n v="136.0893578966417"/>
    <n v="0.01"/>
    <n v="136.0893578966417"/>
  </r>
  <r>
    <x v="5"/>
    <x v="4"/>
    <s v="YAK._.007"/>
    <x v="114"/>
    <n v="98.660532560096968"/>
    <n v="20"/>
    <s v="YAK._.007"/>
    <n v="1.7619336659985148"/>
    <n v="1433.8878979574372"/>
    <m/>
    <n v="176.19336659985146"/>
    <n v="0.01"/>
    <n v="176.19336659985146"/>
  </r>
  <r>
    <x v="6"/>
    <x v="4"/>
    <s v="YAK._.007"/>
    <x v="114"/>
    <n v="98.660532560096968"/>
    <n v="20"/>
    <s v="YAK._.007"/>
    <n v="2.1780526166637051"/>
    <n v="1684.3523290833941"/>
    <m/>
    <n v="217.80526166637051"/>
    <n v="0.01"/>
    <n v="217.80526166637051"/>
  </r>
  <r>
    <x v="7"/>
    <x v="4"/>
    <s v="YAK._.007"/>
    <x v="114"/>
    <n v="98.660532560096968"/>
    <n v="20"/>
    <s v="YAK._.007"/>
    <n v="2.6421121819549955"/>
    <n v="1905.7318869369649"/>
    <m/>
    <n v="264.21121819549955"/>
    <n v="0.01"/>
    <n v="264.21121819549955"/>
  </r>
  <r>
    <x v="8"/>
    <x v="4"/>
    <s v="YAK._.007"/>
    <x v="114"/>
    <n v="98.660532560096968"/>
    <n v="20"/>
    <s v="YAK._.007"/>
    <n v="3.0436596432377638"/>
    <n v="2063.9951093652298"/>
    <m/>
    <n v="304.36596432377638"/>
    <n v="0.01"/>
    <n v="304.36596432377638"/>
  </r>
  <r>
    <x v="9"/>
    <x v="4"/>
    <s v="YAK._.007"/>
    <x v="114"/>
    <n v="98.660532560096968"/>
    <n v="20"/>
    <s v="YAK._.007"/>
    <n v="3.4434479297411973"/>
    <n v="2136.6308558377968"/>
    <m/>
    <n v="344.34479297411974"/>
    <n v="0.01"/>
    <n v="344.34479297411974"/>
  </r>
  <r>
    <x v="10"/>
    <x v="4"/>
    <s v="YAK._.007"/>
    <x v="114"/>
    <n v="98.660532560096968"/>
    <n v="20"/>
    <s v="YAK._.007"/>
    <n v="3.7016701653668767"/>
    <n v="2171.6450061442661"/>
    <m/>
    <n v="370.16701653668764"/>
    <n v="0.01"/>
    <n v="370.16701653668764"/>
  </r>
  <r>
    <x v="11"/>
    <x v="4"/>
    <s v="YAK._.007"/>
    <x v="114"/>
    <n v="98.660532560096968"/>
    <n v="20"/>
    <s v="YAK._.007"/>
    <n v="3.8570649610904999"/>
    <n v="2115.844445011684"/>
    <m/>
    <n v="385.70649610904997"/>
    <n v="0.01"/>
    <n v="385.70649610904997"/>
  </r>
  <r>
    <x v="12"/>
    <x v="4"/>
    <s v="YAK._.007"/>
    <x v="114"/>
    <n v="98.660532560096968"/>
    <n v="20"/>
    <s v="YAK._.007"/>
    <n v="3.7461560225137776"/>
    <n v="1988.5739090563991"/>
    <m/>
    <n v="374.61560225137777"/>
    <n v="0.01"/>
    <n v="374.61560225137777"/>
  </r>
  <r>
    <x v="13"/>
    <x v="4"/>
    <s v="YAK._.007"/>
    <x v="114"/>
    <n v="98.660532560096968"/>
    <n v="20"/>
    <s v="YAK._.007"/>
    <n v="3.4393344536270427"/>
    <n v="1787.9944825570799"/>
    <m/>
    <n v="343.93344536270428"/>
    <n v="0.01"/>
    <n v="343.93344536270428"/>
  </r>
  <r>
    <x v="14"/>
    <x v="4"/>
    <s v="YAK._.007"/>
    <x v="114"/>
    <n v="98.660532560096968"/>
    <n v="20"/>
    <s v="YAK._.007"/>
    <n v="2.9964496166346435"/>
    <n v="1528.8594225443437"/>
    <m/>
    <n v="299.64496166346436"/>
    <n v="0.01"/>
    <n v="299.64496166346436"/>
  </r>
  <r>
    <x v="15"/>
    <x v="4"/>
    <s v="YAK._.007"/>
    <x v="114"/>
    <n v="98.660532560096968"/>
    <n v="20"/>
    <s v="YAK._.007"/>
    <n v="2.5448367457902945"/>
    <n v="1240.7244687986188"/>
    <m/>
    <n v="254.48367457902944"/>
    <n v="0.01"/>
    <n v="254.48367457902944"/>
  </r>
  <r>
    <x v="16"/>
    <x v="4"/>
    <s v="YAK._.007"/>
    <x v="114"/>
    <n v="98.660532560096968"/>
    <n v="20"/>
    <s v="YAK._.007"/>
    <n v="1.8896233584538054"/>
    <n v="936.08969497165413"/>
    <m/>
    <n v="188.96233584538052"/>
    <n v="0.01"/>
    <n v="188.96233584538052"/>
  </r>
  <r>
    <x v="17"/>
    <x v="4"/>
    <s v="YAK._.007"/>
    <x v="114"/>
    <n v="98.660532560096968"/>
    <n v="20"/>
    <s v="YAK._.007"/>
    <n v="1.303970347411354"/>
    <n v="648.087672646952"/>
    <m/>
    <n v="130.3970347411354"/>
    <n v="0.01"/>
    <n v="130.3970347411354"/>
  </r>
  <r>
    <x v="18"/>
    <x v="4"/>
    <s v="YAK._.007"/>
    <x v="114"/>
    <n v="98.660532560096968"/>
    <n v="20"/>
    <s v="YAK._.007"/>
    <n v="0.83505573902827057"/>
    <n v="416.86652187912392"/>
    <m/>
    <n v="83.505573902827052"/>
    <n v="0.01"/>
    <n v="83.505573902827052"/>
  </r>
  <r>
    <x v="19"/>
    <x v="4"/>
    <s v="YAK._.007"/>
    <x v="114"/>
    <n v="98.660532560096968"/>
    <n v="20"/>
    <s v="YAK._.007"/>
    <n v="0.55249791363636658"/>
    <n v="275.07690860768082"/>
    <m/>
    <n v="55.249791363636653"/>
    <n v="0.01"/>
    <n v="55.249791363636653"/>
  </r>
  <r>
    <x v="0"/>
    <x v="4"/>
    <s v="YAK._.008"/>
    <x v="115"/>
    <n v="44.134129659199786"/>
    <n v="20"/>
    <s v="YAK._.008"/>
    <n v="5.3377107797485238E-2"/>
    <n v="379.11265947543137"/>
    <m/>
    <n v="5.3377107797485239"/>
    <n v="0.01"/>
    <n v="5.3377107797485239"/>
  </r>
  <r>
    <x v="1"/>
    <x v="4"/>
    <s v="YAK._.008"/>
    <x v="115"/>
    <n v="44.134129659199786"/>
    <n v="20"/>
    <s v="YAK._.008"/>
    <n v="6.6544971211489515E-2"/>
    <n v="470.97353059362001"/>
    <m/>
    <n v="6.6544971211489514"/>
    <n v="0.01"/>
    <n v="6.6544971211489514"/>
  </r>
  <r>
    <x v="2"/>
    <x v="4"/>
    <s v="YAK._.008"/>
    <x v="115"/>
    <n v="44.134129659199786"/>
    <n v="20"/>
    <s v="YAK._.008"/>
    <n v="8.2933372596500674E-2"/>
    <n v="583.99106773571464"/>
    <m/>
    <n v="8.2933372596500678"/>
    <n v="0.01"/>
    <n v="8.2933372596500678"/>
  </r>
  <r>
    <x v="3"/>
    <x v="4"/>
    <s v="YAK._.008"/>
    <x v="115"/>
    <n v="44.134129659199786"/>
    <n v="20"/>
    <s v="YAK._.008"/>
    <n v="9.9402429750702903E-2"/>
    <n v="697.31261993210569"/>
    <m/>
    <n v="9.9402429750702908"/>
    <n v="0.01"/>
    <n v="9.9402429750702908"/>
  </r>
  <r>
    <x v="4"/>
    <x v="4"/>
    <s v="YAK._.008"/>
    <x v="115"/>
    <n v="44.134129659199786"/>
    <n v="20"/>
    <s v="YAK._.008"/>
    <n v="0.11834784673305521"/>
    <n v="819.14146460516611"/>
    <m/>
    <n v="11.834784673305521"/>
    <n v="0.01"/>
    <n v="11.834784673305521"/>
  </r>
  <r>
    <x v="5"/>
    <x v="4"/>
    <s v="YAK._.008"/>
    <x v="115"/>
    <n v="44.134129659199786"/>
    <n v="20"/>
    <s v="YAK._.008"/>
    <n v="0.14106785152874429"/>
    <n v="969.90607472711952"/>
    <m/>
    <n v="14.106785152874428"/>
    <n v="0.01"/>
    <n v="14.106785152874428"/>
  </r>
  <r>
    <x v="6"/>
    <x v="4"/>
    <s v="YAK._.008"/>
    <x v="115"/>
    <n v="44.134129659199786"/>
    <n v="20"/>
    <s v="YAK._.008"/>
    <n v="0.16037237695806886"/>
    <n v="1085.992432330331"/>
    <m/>
    <n v="16.037237695806887"/>
    <n v="0.01"/>
    <n v="16.037237695806887"/>
  </r>
  <r>
    <x v="7"/>
    <x v="4"/>
    <s v="YAK._.008"/>
    <x v="115"/>
    <n v="44.134129659199786"/>
    <n v="20"/>
    <s v="YAK._.008"/>
    <n v="0.1723464396549256"/>
    <n v="1146.1221210929536"/>
    <m/>
    <n v="17.234643965492559"/>
    <n v="0.01"/>
    <n v="17.234643965492559"/>
  </r>
  <r>
    <x v="8"/>
    <x v="4"/>
    <s v="YAK._.008"/>
    <x v="115"/>
    <n v="44.134129659199786"/>
    <n v="20"/>
    <s v="YAK._.008"/>
    <n v="0.17563857752561565"/>
    <n v="1133.6382082366629"/>
    <m/>
    <n v="17.563857752561564"/>
    <n v="0.01"/>
    <n v="17.563857752561564"/>
  </r>
  <r>
    <x v="9"/>
    <x v="4"/>
    <s v="YAK._.008"/>
    <x v="115"/>
    <n v="44.134129659199786"/>
    <n v="20"/>
    <s v="YAK._.008"/>
    <n v="0.19112402191346839"/>
    <n v="1151.5028175606644"/>
    <m/>
    <n v="19.112402191346838"/>
    <n v="0.01"/>
    <n v="19.112402191346838"/>
  </r>
  <r>
    <x v="10"/>
    <x v="4"/>
    <s v="YAK._.008"/>
    <x v="115"/>
    <n v="44.134129659199786"/>
    <n v="20"/>
    <s v="YAK._.008"/>
    <n v="0.19862075116176817"/>
    <n v="1115.8425191469887"/>
    <m/>
    <n v="19.862075116176815"/>
    <n v="0.01"/>
    <n v="19.862075116176815"/>
  </r>
  <r>
    <x v="11"/>
    <x v="4"/>
    <s v="YAK._.008"/>
    <x v="115"/>
    <n v="44.134129659199786"/>
    <n v="20"/>
    <s v="YAK._.008"/>
    <n v="0.18541881913503847"/>
    <n v="981.99909670138618"/>
    <m/>
    <n v="18.541881913503847"/>
    <n v="0.01"/>
    <n v="18.541881913503847"/>
  </r>
  <r>
    <x v="12"/>
    <x v="4"/>
    <s v="YAK._.008"/>
    <x v="115"/>
    <n v="44.134129659199786"/>
    <n v="20"/>
    <s v="YAK._.008"/>
    <n v="0.17421866707721692"/>
    <n v="864.49822715088078"/>
    <m/>
    <n v="17.421866707721691"/>
    <n v="0.01"/>
    <n v="17.421866707721691"/>
  </r>
  <r>
    <x v="13"/>
    <x v="4"/>
    <s v="YAK._.008"/>
    <x v="115"/>
    <n v="44.134129659199786"/>
    <n v="20"/>
    <s v="YAK._.008"/>
    <n v="0.16050477671012031"/>
    <n v="757.4130373340073"/>
    <m/>
    <n v="16.050477671012032"/>
    <n v="0.01"/>
    <n v="16.050477671012032"/>
  </r>
  <r>
    <x v="14"/>
    <x v="4"/>
    <s v="YAK._.008"/>
    <x v="115"/>
    <n v="44.134129659199786"/>
    <n v="20"/>
    <s v="YAK._.008"/>
    <n v="0.14865997479199461"/>
    <n v="680.77343230643169"/>
    <m/>
    <n v="14.865997479199461"/>
    <n v="0.01"/>
    <n v="14.865997479199461"/>
  </r>
  <r>
    <x v="15"/>
    <x v="4"/>
    <s v="YAK._.008"/>
    <x v="115"/>
    <n v="44.134129659199786"/>
    <n v="20"/>
    <s v="YAK._.008"/>
    <n v="0.13827640336312999"/>
    <n v="625.14794168683886"/>
    <m/>
    <n v="13.827640336312999"/>
    <n v="0.01"/>
    <n v="13.827640336312999"/>
  </r>
  <r>
    <x v="16"/>
    <x v="4"/>
    <s v="YAK._.008"/>
    <x v="115"/>
    <n v="44.134129659199786"/>
    <n v="20"/>
    <s v="YAK._.008"/>
    <n v="0.18557086289166005"/>
    <n v="830.42924875203619"/>
    <m/>
    <n v="18.557086289166005"/>
    <n v="0.01"/>
    <n v="18.557086289166005"/>
  </r>
  <r>
    <x v="17"/>
    <x v="4"/>
    <s v="YAK._.008"/>
    <x v="115"/>
    <n v="44.134129659199786"/>
    <n v="20"/>
    <s v="YAK._.008"/>
    <n v="0.16821412449757417"/>
    <n v="751.36812611167124"/>
    <m/>
    <n v="16.821412449757418"/>
    <n v="0.01"/>
    <n v="16.821412449757418"/>
  </r>
  <r>
    <x v="18"/>
    <x v="4"/>
    <s v="YAK._.008"/>
    <x v="115"/>
    <n v="44.134129659199786"/>
    <n v="20"/>
    <s v="YAK._.008"/>
    <n v="0.12370500385010022"/>
    <n v="552.28358100536366"/>
    <m/>
    <n v="12.370500385010022"/>
    <n v="0.01"/>
    <n v="12.370500385010022"/>
  </r>
  <r>
    <x v="19"/>
    <x v="4"/>
    <s v="YAK._.008"/>
    <x v="115"/>
    <n v="44.134129659199786"/>
    <n v="20"/>
    <s v="YAK._.008"/>
    <n v="0.11298138239945425"/>
    <n v="505.69160536565732"/>
    <m/>
    <n v="11.298138239945425"/>
    <n v="0.01"/>
    <n v="11.298138239945425"/>
  </r>
  <r>
    <x v="0"/>
    <x v="4"/>
    <s v="YAK._.009"/>
    <x v="116"/>
    <n v="98.656643301939297"/>
    <n v="20"/>
    <s v="YAK._.009"/>
    <n v="0.23242180588586525"/>
    <n v="415.29286920192118"/>
    <m/>
    <n v="23.242180588586525"/>
    <n v="0.01"/>
    <n v="23.242180588586525"/>
  </r>
  <r>
    <x v="1"/>
    <x v="4"/>
    <s v="YAK._.009"/>
    <x v="116"/>
    <n v="98.656643301939297"/>
    <n v="20"/>
    <s v="YAK._.009"/>
    <n v="0.32856272172445899"/>
    <n v="520.75016651295368"/>
    <m/>
    <n v="32.856272172445898"/>
    <n v="0.01"/>
    <n v="32.856272172445898"/>
  </r>
  <r>
    <x v="2"/>
    <x v="4"/>
    <s v="YAK._.009"/>
    <x v="116"/>
    <n v="98.656643301939297"/>
    <n v="20"/>
    <s v="YAK._.009"/>
    <n v="0.48165805977962545"/>
    <n v="666.04030415070088"/>
    <m/>
    <n v="48.165805977962542"/>
    <n v="0.01"/>
    <n v="48.165805977962542"/>
  </r>
  <r>
    <x v="3"/>
    <x v="4"/>
    <s v="YAK._.009"/>
    <x v="116"/>
    <n v="98.656643301939297"/>
    <n v="20"/>
    <s v="YAK._.009"/>
    <n v="0.70423429512312763"/>
    <n v="829.89073599339554"/>
    <m/>
    <n v="70.423429512312765"/>
    <n v="0.01"/>
    <n v="70.423429512312765"/>
  </r>
  <r>
    <x v="4"/>
    <x v="4"/>
    <s v="YAK._.009"/>
    <x v="116"/>
    <n v="98.656643301939297"/>
    <n v="20"/>
    <s v="YAK._.009"/>
    <n v="0.96069178576605829"/>
    <n v="1015.9207241544121"/>
    <m/>
    <n v="96.069178576605822"/>
    <n v="0.01"/>
    <n v="96.069178576605822"/>
  </r>
  <r>
    <x v="5"/>
    <x v="4"/>
    <s v="YAK._.009"/>
    <x v="116"/>
    <n v="98.656643301939297"/>
    <n v="20"/>
    <s v="YAK._.009"/>
    <n v="1.2612330753564371"/>
    <n v="1234.2666304303739"/>
    <m/>
    <n v="126.12330753564372"/>
    <n v="0.01"/>
    <n v="126.12330753564372"/>
  </r>
  <r>
    <x v="6"/>
    <x v="4"/>
    <s v="YAK._.009"/>
    <x v="116"/>
    <n v="98.656643301939297"/>
    <n v="20"/>
    <s v="YAK._.009"/>
    <n v="1.5439910839640221"/>
    <n v="1417.7836555977549"/>
    <m/>
    <n v="154.3991083964022"/>
    <n v="0.01"/>
    <n v="154.3991083964022"/>
  </r>
  <r>
    <x v="7"/>
    <x v="4"/>
    <s v="YAK._.009"/>
    <x v="116"/>
    <n v="98.656643301939297"/>
    <n v="20"/>
    <s v="YAK._.009"/>
    <n v="1.7658258480342006"/>
    <n v="1525.1907044373027"/>
    <m/>
    <n v="176.58258480342005"/>
    <n v="0.01"/>
    <n v="176.58258480342005"/>
  </r>
  <r>
    <x v="8"/>
    <x v="4"/>
    <s v="YAK._.009"/>
    <x v="116"/>
    <n v="98.656643301939297"/>
    <n v="20"/>
    <s v="YAK._.009"/>
    <n v="1.863448134980334"/>
    <n v="1535.1324915149848"/>
    <m/>
    <n v="186.3448134980334"/>
    <n v="0.01"/>
    <n v="186.3448134980334"/>
  </r>
  <r>
    <x v="9"/>
    <x v="4"/>
    <s v="YAK._.009"/>
    <x v="116"/>
    <n v="98.656643301939297"/>
    <n v="20"/>
    <s v="YAK._.009"/>
    <n v="1.8749519975550797"/>
    <n v="1446.1981109846458"/>
    <m/>
    <n v="187.49519975550797"/>
    <n v="0.01"/>
    <n v="187.49519975550797"/>
  </r>
  <r>
    <x v="10"/>
    <x v="4"/>
    <s v="YAK._.009"/>
    <x v="116"/>
    <n v="98.656643301939297"/>
    <n v="20"/>
    <s v="YAK._.009"/>
    <n v="1.7683904983359631"/>
    <n v="1277.2318587962072"/>
    <m/>
    <n v="176.83904983359631"/>
    <n v="0.01"/>
    <n v="176.83904983359631"/>
  </r>
  <r>
    <x v="11"/>
    <x v="4"/>
    <s v="YAK._.009"/>
    <x v="116"/>
    <n v="98.656643301939297"/>
    <n v="20"/>
    <s v="YAK._.009"/>
    <n v="1.6504145884933277"/>
    <n v="1076.4677366824385"/>
    <m/>
    <n v="165.04145884933277"/>
    <n v="0.01"/>
    <n v="165.04145884933277"/>
  </r>
  <r>
    <x v="12"/>
    <x v="4"/>
    <s v="YAK._.009"/>
    <x v="116"/>
    <n v="98.656643301939297"/>
    <n v="20"/>
    <s v="YAK._.009"/>
    <n v="1.4565322997548904"/>
    <n v="880.38788058690238"/>
    <m/>
    <n v="145.65322997548904"/>
    <n v="0.01"/>
    <n v="145.65322997548904"/>
  </r>
  <r>
    <x v="13"/>
    <x v="4"/>
    <s v="YAK._.009"/>
    <x v="116"/>
    <n v="98.656643301939297"/>
    <n v="20"/>
    <s v="YAK._.009"/>
    <n v="1.2386252543666298"/>
    <n v="703.38689087649027"/>
    <m/>
    <n v="123.86252543666298"/>
    <n v="0.01"/>
    <n v="123.86252543666298"/>
  </r>
  <r>
    <x v="14"/>
    <x v="4"/>
    <s v="YAK._.009"/>
    <x v="116"/>
    <n v="98.656643301939297"/>
    <n v="20"/>
    <s v="YAK._.009"/>
    <n v="1.0338956437963021"/>
    <n v="558.86915019542778"/>
    <m/>
    <n v="103.3895643796302"/>
    <n v="0.01"/>
    <n v="103.3895643796302"/>
  </r>
  <r>
    <x v="15"/>
    <x v="4"/>
    <s v="YAK._.009"/>
    <x v="116"/>
    <n v="98.656643301939297"/>
    <n v="20"/>
    <s v="YAK._.009"/>
    <n v="0.87316391392208503"/>
    <n v="442.65434625098675"/>
    <m/>
    <n v="87.316391392208502"/>
    <n v="0.01"/>
    <n v="87.316391392208502"/>
  </r>
  <r>
    <x v="16"/>
    <x v="4"/>
    <s v="YAK._.009"/>
    <x v="116"/>
    <n v="98.656643301939297"/>
    <n v="20"/>
    <s v="YAK._.009"/>
    <n v="0.68561782677731642"/>
    <n v="347.23518059403938"/>
    <m/>
    <n v="68.561782677731642"/>
    <n v="0.01"/>
    <n v="68.561782677731642"/>
  </r>
  <r>
    <x v="17"/>
    <x v="4"/>
    <s v="YAK._.009"/>
    <x v="116"/>
    <n v="98.656643301939297"/>
    <n v="20"/>
    <s v="YAK._.009"/>
    <n v="0.52881674125447353"/>
    <n v="266.42576191240352"/>
    <m/>
    <n v="52.881674125447354"/>
    <n v="0.01"/>
    <n v="52.881674125447354"/>
  </r>
  <r>
    <x v="18"/>
    <x v="4"/>
    <s v="YAK._.009"/>
    <x v="116"/>
    <n v="98.656643301939297"/>
    <n v="20"/>
    <s v="YAK._.009"/>
    <n v="0.40888579775686351"/>
    <n v="206.95628478504719"/>
    <m/>
    <n v="40.888579775686352"/>
    <n v="0.01"/>
    <n v="40.888579775686352"/>
  </r>
  <r>
    <x v="19"/>
    <x v="4"/>
    <s v="YAK._.009"/>
    <x v="116"/>
    <n v="98.656643301939297"/>
    <n v="20"/>
    <s v="YAK._.009"/>
    <n v="0.33492592330743115"/>
    <n v="171.8621854934643"/>
    <m/>
    <n v="33.492592330743115"/>
    <n v="0.01"/>
    <n v="33.492592330743115"/>
  </r>
  <r>
    <x v="0"/>
    <x v="4"/>
    <s v="YAK._.010"/>
    <x v="117"/>
    <n v="50.249525952507604"/>
    <n v="20"/>
    <s v="YAK._.010"/>
    <n v="8.6281851261706899E-2"/>
    <n v="398.27377247903451"/>
    <m/>
    <n v="8.6281851261706901"/>
    <n v="0.01"/>
    <n v="8.6281851261706901"/>
  </r>
  <r>
    <x v="1"/>
    <x v="4"/>
    <s v="YAK._.010"/>
    <x v="117"/>
    <n v="50.249525952507604"/>
    <n v="20"/>
    <s v="YAK._.010"/>
    <n v="0.14333865742214186"/>
    <n v="660.42498597165309"/>
    <m/>
    <n v="14.333865742214185"/>
    <n v="0.01"/>
    <n v="14.333865742214185"/>
  </r>
  <r>
    <x v="2"/>
    <x v="4"/>
    <s v="YAK._.010"/>
    <x v="117"/>
    <n v="50.249525952507604"/>
    <n v="20"/>
    <s v="YAK._.010"/>
    <n v="0.2115215683780364"/>
    <n v="961.90473459712052"/>
    <m/>
    <n v="21.152156837803641"/>
    <n v="0.01"/>
    <n v="21.152156837803641"/>
  </r>
  <r>
    <x v="3"/>
    <x v="4"/>
    <s v="YAK._.010"/>
    <x v="117"/>
    <n v="50.249525952507604"/>
    <n v="20"/>
    <s v="YAK._.010"/>
    <n v="0.28430008233483256"/>
    <n v="1285.7992177389863"/>
    <m/>
    <n v="28.430008233483257"/>
    <n v="0.01"/>
    <n v="28.430008233483257"/>
  </r>
  <r>
    <x v="4"/>
    <x v="4"/>
    <s v="YAK._.010"/>
    <x v="117"/>
    <n v="50.249525952507604"/>
    <n v="20"/>
    <s v="YAK._.010"/>
    <n v="0.36328733952788506"/>
    <n v="1636.3672085049452"/>
    <m/>
    <n v="36.328733952788504"/>
    <n v="0.01"/>
    <n v="36.328733952788504"/>
  </r>
  <r>
    <x v="5"/>
    <x v="4"/>
    <s v="YAK._.010"/>
    <x v="117"/>
    <n v="50.249525952507604"/>
    <n v="20"/>
    <s v="YAK._.010"/>
    <n v="0.45409896769054597"/>
    <n v="2036.9419755587894"/>
    <m/>
    <n v="45.409896769054598"/>
    <n v="0.01"/>
    <n v="45.409896769054598"/>
  </r>
  <r>
    <x v="6"/>
    <x v="4"/>
    <s v="YAK._.010"/>
    <x v="117"/>
    <n v="50.249525952507604"/>
    <n v="20"/>
    <s v="YAK._.010"/>
    <n v="0.54628380382616726"/>
    <n v="2445.8567026714168"/>
    <m/>
    <n v="54.628380382616726"/>
    <n v="0.01"/>
    <n v="54.628380382616726"/>
  </r>
  <r>
    <x v="7"/>
    <x v="4"/>
    <s v="YAK._.010"/>
    <x v="117"/>
    <n v="50.249525952507604"/>
    <n v="20"/>
    <s v="YAK._.010"/>
    <n v="0.63083170586310255"/>
    <n v="2831.1061445710975"/>
    <m/>
    <n v="63.083170586310253"/>
    <n v="0.01"/>
    <n v="63.083170586310253"/>
  </r>
  <r>
    <x v="8"/>
    <x v="4"/>
    <s v="YAK._.010"/>
    <x v="117"/>
    <n v="50.249525952507604"/>
    <n v="20"/>
    <s v="YAK._.010"/>
    <n v="0.70510216371585277"/>
    <n v="3158.7880157966283"/>
    <m/>
    <n v="70.510216371585273"/>
    <n v="0.01"/>
    <n v="70.510216371585273"/>
  </r>
  <r>
    <x v="9"/>
    <x v="4"/>
    <s v="YAK._.010"/>
    <x v="117"/>
    <n v="50.249525952507604"/>
    <n v="20"/>
    <s v="YAK._.010"/>
    <n v="0.8133912477356221"/>
    <n v="3649.1147414622128"/>
    <m/>
    <n v="81.339124773562204"/>
    <n v="0.01"/>
    <n v="81.339124773562204"/>
  </r>
  <r>
    <x v="10"/>
    <x v="4"/>
    <s v="YAK._.010"/>
    <x v="117"/>
    <n v="50.249525952507604"/>
    <n v="20"/>
    <s v="YAK._.010"/>
    <n v="0.89335323009964629"/>
    <n v="4011.302972072398"/>
    <m/>
    <n v="89.335323009964625"/>
    <n v="0.01"/>
    <n v="89.335323009964625"/>
  </r>
  <r>
    <x v="11"/>
    <x v="4"/>
    <s v="YAK._.010"/>
    <x v="117"/>
    <n v="50.249525952507604"/>
    <n v="20"/>
    <s v="YAK._.010"/>
    <n v="0.93693391137970417"/>
    <n v="4220.8450249467724"/>
    <m/>
    <n v="93.693391137970409"/>
    <n v="0.01"/>
    <n v="93.693391137970409"/>
  </r>
  <r>
    <x v="12"/>
    <x v="4"/>
    <s v="YAK._.010"/>
    <x v="117"/>
    <n v="50.249525952507604"/>
    <n v="20"/>
    <s v="YAK._.010"/>
    <n v="0.96182922151327044"/>
    <n v="4323.1865358546584"/>
    <m/>
    <n v="96.182922151327048"/>
    <n v="0.01"/>
    <n v="96.182922151327048"/>
  </r>
  <r>
    <x v="13"/>
    <x v="4"/>
    <s v="YAK._.010"/>
    <x v="117"/>
    <n v="50.249525952507604"/>
    <n v="20"/>
    <s v="YAK._.010"/>
    <n v="0.91852985585919145"/>
    <n v="4132.6103867765769"/>
    <m/>
    <n v="91.852985585919143"/>
    <n v="0.01"/>
    <n v="91.852985585919143"/>
  </r>
  <r>
    <x v="14"/>
    <x v="4"/>
    <s v="YAK._.010"/>
    <x v="117"/>
    <n v="50.249525952507604"/>
    <n v="20"/>
    <s v="YAK._.010"/>
    <n v="0.85551705597000738"/>
    <n v="3850.7593680430987"/>
    <m/>
    <n v="85.551705597000733"/>
    <n v="0.01"/>
    <n v="85.551705597000733"/>
  </r>
  <r>
    <x v="15"/>
    <x v="4"/>
    <s v="YAK._.010"/>
    <x v="117"/>
    <n v="50.249525952507604"/>
    <n v="20"/>
    <s v="YAK._.010"/>
    <n v="0.78098496409093865"/>
    <n v="3525.6396378198933"/>
    <m/>
    <n v="78.098496409093869"/>
    <n v="0.01"/>
    <n v="78.098496409093869"/>
  </r>
  <r>
    <x v="16"/>
    <x v="4"/>
    <s v="YAK._.010"/>
    <x v="117"/>
    <n v="50.249525952507604"/>
    <n v="20"/>
    <s v="YAK._.010"/>
    <n v="1.0305974118604713"/>
    <n v="4629.389184830171"/>
    <m/>
    <n v="103.05974118604712"/>
    <n v="0.01"/>
    <n v="103.05974118604712"/>
  </r>
  <r>
    <x v="17"/>
    <x v="4"/>
    <s v="YAK._.010"/>
    <x v="117"/>
    <n v="50.249525952507604"/>
    <n v="20"/>
    <s v="YAK._.010"/>
    <n v="0.87960570335467347"/>
    <n v="3953.8421217576661"/>
    <m/>
    <n v="87.960570335467352"/>
    <n v="0.01"/>
    <n v="87.960570335467352"/>
  </r>
  <r>
    <x v="18"/>
    <x v="4"/>
    <s v="YAK._.010"/>
    <x v="117"/>
    <n v="50.249525952507604"/>
    <n v="20"/>
    <s v="YAK._.010"/>
    <n v="0.72393684332989827"/>
    <n v="3257.9500184130916"/>
    <m/>
    <n v="72.393684332989821"/>
    <n v="0.01"/>
    <n v="72.393684332989821"/>
  </r>
  <r>
    <x v="19"/>
    <x v="4"/>
    <s v="YAK._.010"/>
    <x v="117"/>
    <n v="50.249525952507604"/>
    <n v="20"/>
    <s v="YAK._.010"/>
    <n v="0.58057033520347057"/>
    <n v="2624.52114951576"/>
    <m/>
    <n v="58.057033520347055"/>
    <n v="0.01"/>
    <n v="58.057033520347055"/>
  </r>
  <r>
    <x v="0"/>
    <x v="4"/>
    <s v="YAK._.011"/>
    <x v="118"/>
    <n v="149.39562911274226"/>
    <n v="20"/>
    <s v="YAK._.011"/>
    <n v="0.51456747065746167"/>
    <n v="298.8407582312978"/>
    <m/>
    <n v="51.456747065746164"/>
    <n v="0.01"/>
    <n v="51.456747065746164"/>
  </r>
  <r>
    <x v="1"/>
    <x v="4"/>
    <s v="YAK._.011"/>
    <x v="118"/>
    <n v="149.39562911274226"/>
    <n v="20"/>
    <s v="YAK._.011"/>
    <n v="0.68820065935351271"/>
    <n v="394.61129595514433"/>
    <m/>
    <n v="68.820065935351266"/>
    <n v="0.01"/>
    <n v="68.820065935351266"/>
  </r>
  <r>
    <x v="2"/>
    <x v="4"/>
    <s v="YAK._.011"/>
    <x v="118"/>
    <n v="149.39562911274226"/>
    <n v="20"/>
    <s v="YAK._.011"/>
    <n v="0.9402491199401346"/>
    <n v="533.20636096994326"/>
    <m/>
    <n v="94.024911994013465"/>
    <n v="0.01"/>
    <n v="94.024911994013465"/>
  </r>
  <r>
    <x v="3"/>
    <x v="4"/>
    <s v="YAK._.011"/>
    <x v="118"/>
    <n v="149.39562911274226"/>
    <n v="20"/>
    <s v="YAK._.011"/>
    <n v="1.2969235367696845"/>
    <n v="706.33515159072215"/>
    <m/>
    <n v="129.69235367696845"/>
    <n v="0.01"/>
    <n v="129.69235367696845"/>
  </r>
  <r>
    <x v="4"/>
    <x v="4"/>
    <s v="YAK._.011"/>
    <x v="118"/>
    <n v="149.39562911274226"/>
    <n v="20"/>
    <s v="YAK._.011"/>
    <n v="1.6944117593277317"/>
    <n v="923.00556504277063"/>
    <m/>
    <n v="169.44117593277318"/>
    <n v="0.01"/>
    <n v="169.44117593277318"/>
  </r>
  <r>
    <x v="5"/>
    <x v="4"/>
    <s v="YAK._.011"/>
    <x v="118"/>
    <n v="149.39562911274226"/>
    <n v="20"/>
    <s v="YAK._.011"/>
    <n v="2.2368329779231404"/>
    <n v="1194.0768430952228"/>
    <m/>
    <n v="223.68329779231402"/>
    <n v="0.01"/>
    <n v="223.68329779231402"/>
  </r>
  <r>
    <x v="6"/>
    <x v="4"/>
    <s v="YAK._.011"/>
    <x v="118"/>
    <n v="149.39562911274226"/>
    <n v="20"/>
    <s v="YAK._.011"/>
    <n v="2.7793440865698691"/>
    <n v="1476.8618423004295"/>
    <m/>
    <n v="277.93440865698688"/>
    <n v="0.01"/>
    <n v="277.93440865698688"/>
  </r>
  <r>
    <x v="7"/>
    <x v="4"/>
    <s v="YAK._.011"/>
    <x v="118"/>
    <n v="149.39562911274226"/>
    <n v="20"/>
    <s v="YAK._.011"/>
    <n v="3.3368948473002273"/>
    <n v="1746.3468814924208"/>
    <m/>
    <n v="333.68948473002274"/>
    <n v="0.01"/>
    <n v="333.68948473002274"/>
  </r>
  <r>
    <x v="8"/>
    <x v="4"/>
    <s v="YAK._.011"/>
    <x v="118"/>
    <n v="149.39562911274226"/>
    <n v="20"/>
    <s v="YAK._.011"/>
    <n v="3.7352314063737211"/>
    <n v="1976.303939455574"/>
    <m/>
    <n v="373.52314063737208"/>
    <n v="0.01"/>
    <n v="373.52314063737208"/>
  </r>
  <r>
    <x v="9"/>
    <x v="4"/>
    <s v="YAK._.011"/>
    <x v="118"/>
    <n v="149.39562911274226"/>
    <n v="20"/>
    <s v="YAK._.011"/>
    <n v="4.1316983215626779"/>
    <n v="2144.2754265374506"/>
    <m/>
    <n v="413.16983215626777"/>
    <n v="0.01"/>
    <n v="413.16983215626777"/>
  </r>
  <r>
    <x v="10"/>
    <x v="4"/>
    <s v="YAK._.011"/>
    <x v="118"/>
    <n v="149.39562911274226"/>
    <n v="20"/>
    <s v="YAK._.011"/>
    <n v="4.2923326640151425"/>
    <n v="2233.6221529483751"/>
    <m/>
    <n v="429.23326640151424"/>
    <n v="0.01"/>
    <n v="429.23326640151424"/>
  </r>
  <r>
    <x v="11"/>
    <x v="4"/>
    <s v="YAK._.011"/>
    <x v="118"/>
    <n v="149.39562911274226"/>
    <n v="20"/>
    <s v="YAK._.011"/>
    <n v="4.3409055618395573"/>
    <n v="2226.6326754746719"/>
    <m/>
    <n v="434.0905561839557"/>
    <n v="0.01"/>
    <n v="434.0905561839557"/>
  </r>
  <r>
    <x v="12"/>
    <x v="4"/>
    <s v="YAK._.011"/>
    <x v="118"/>
    <n v="149.39562911274226"/>
    <n v="20"/>
    <s v="YAK._.011"/>
    <n v="4.1250292026358659"/>
    <n v="2133.4691984646256"/>
    <m/>
    <n v="412.50292026358659"/>
    <n v="0.01"/>
    <n v="412.50292026358659"/>
  </r>
  <r>
    <x v="13"/>
    <x v="4"/>
    <s v="YAK._.011"/>
    <x v="118"/>
    <n v="149.39562911274226"/>
    <n v="20"/>
    <s v="YAK._.011"/>
    <n v="3.7489557830854965"/>
    <n v="1956.6054948276567"/>
    <m/>
    <n v="374.89557830854966"/>
    <n v="0.01"/>
    <n v="374.89557830854966"/>
  </r>
  <r>
    <x v="14"/>
    <x v="4"/>
    <s v="YAK._.011"/>
    <x v="118"/>
    <n v="149.39562911274226"/>
    <n v="20"/>
    <s v="YAK._.011"/>
    <n v="3.2772814686321352"/>
    <n v="1711.4699312338382"/>
    <m/>
    <n v="327.72814686321351"/>
    <n v="0.01"/>
    <n v="327.72814686321351"/>
  </r>
  <r>
    <x v="15"/>
    <x v="4"/>
    <s v="YAK._.011"/>
    <x v="118"/>
    <n v="149.39562911274226"/>
    <n v="20"/>
    <s v="YAK._.011"/>
    <n v="2.8310844250744509"/>
    <n v="1434.3950907668402"/>
    <m/>
    <n v="283.10844250744509"/>
    <n v="0.01"/>
    <n v="283.10844250744509"/>
  </r>
  <r>
    <x v="16"/>
    <x v="4"/>
    <s v="YAK._.011"/>
    <x v="118"/>
    <n v="149.39562911274226"/>
    <n v="20"/>
    <s v="YAK._.011"/>
    <n v="2.1948544797818492"/>
    <n v="1143.3594516194898"/>
    <m/>
    <n v="219.48544797818491"/>
    <n v="0.01"/>
    <n v="219.48544797818491"/>
  </r>
  <r>
    <x v="17"/>
    <x v="4"/>
    <s v="YAK._.011"/>
    <x v="118"/>
    <n v="149.39562911274226"/>
    <n v="20"/>
    <s v="YAK._.011"/>
    <n v="1.6219473444932708"/>
    <n v="860.28783431166346"/>
    <m/>
    <n v="162.19473444932709"/>
    <n v="0.01"/>
    <n v="162.19473444932709"/>
  </r>
  <r>
    <x v="18"/>
    <x v="4"/>
    <s v="YAK._.011"/>
    <x v="118"/>
    <n v="149.39562911274226"/>
    <n v="20"/>
    <s v="YAK._.011"/>
    <n v="1.1695208863817632"/>
    <n v="636.51638569156114"/>
    <m/>
    <n v="116.95208863817632"/>
    <n v="0.01"/>
    <n v="116.95208863817632"/>
  </r>
  <r>
    <x v="19"/>
    <x v="4"/>
    <s v="YAK._.011"/>
    <x v="118"/>
    <n v="149.39562911274226"/>
    <n v="20"/>
    <s v="YAK._.011"/>
    <n v="0.8976150425433147"/>
    <n v="499.14671453026256"/>
    <m/>
    <n v="89.76150425433147"/>
    <n v="0.01"/>
    <n v="89.76150425433147"/>
  </r>
  <r>
    <x v="0"/>
    <x v="4"/>
    <s v="YAK._.012"/>
    <x v="119"/>
    <n v="48.692160312285971"/>
    <n v="20"/>
    <s v="YAK._.012"/>
    <n v="5.2994247100575785E-2"/>
    <n v="237.12721947015143"/>
    <m/>
    <n v="5.2994247100575782"/>
    <n v="0.01"/>
    <n v="5.2994247100575782"/>
  </r>
  <r>
    <x v="1"/>
    <x v="4"/>
    <s v="YAK._.012"/>
    <x v="119"/>
    <n v="48.692160312285971"/>
    <n v="20"/>
    <s v="YAK._.012"/>
    <n v="5.4191342621360515E-2"/>
    <n v="243.79183703849475"/>
    <m/>
    <n v="5.4191342621360512"/>
    <n v="0.01"/>
    <n v="5.4191342621360512"/>
  </r>
  <r>
    <x v="2"/>
    <x v="4"/>
    <s v="YAK._.012"/>
    <x v="119"/>
    <n v="48.692160312285971"/>
    <n v="20"/>
    <s v="YAK._.012"/>
    <n v="5.6105860966753865E-2"/>
    <n v="254.74606986664546"/>
    <m/>
    <n v="5.6105860966753864"/>
    <n v="0.01"/>
    <n v="5.6105860966753864"/>
  </r>
  <r>
    <x v="3"/>
    <x v="4"/>
    <s v="YAK._.012"/>
    <x v="119"/>
    <n v="48.692160312285971"/>
    <n v="20"/>
    <s v="YAK._.012"/>
    <n v="5.8256498182546468E-2"/>
    <n v="268.42379873839582"/>
    <m/>
    <n v="5.8256498182546466"/>
    <n v="0.01"/>
    <n v="5.8256498182546466"/>
  </r>
  <r>
    <x v="4"/>
    <x v="4"/>
    <s v="YAK._.012"/>
    <x v="119"/>
    <n v="48.692160312285971"/>
    <n v="20"/>
    <s v="YAK._.012"/>
    <n v="6.083226753810058E-2"/>
    <n v="283.15853387143608"/>
    <m/>
    <n v="6.0832267538100577"/>
    <n v="0.01"/>
    <n v="6.0832267538100577"/>
  </r>
  <r>
    <x v="5"/>
    <x v="4"/>
    <s v="YAK._.012"/>
    <x v="119"/>
    <n v="48.692160312285971"/>
    <n v="20"/>
    <s v="YAK._.012"/>
    <n v="5.9352006827983153E-2"/>
    <n v="283.26647664925139"/>
    <m/>
    <n v="5.9352006827983148"/>
    <n v="0.01"/>
    <n v="5.9352006827983148"/>
  </r>
  <r>
    <x v="6"/>
    <x v="4"/>
    <s v="YAK._.012"/>
    <x v="119"/>
    <n v="48.692160312285971"/>
    <n v="20"/>
    <s v="YAK._.012"/>
    <n v="5.3584891688158387E-2"/>
    <n v="264.7948064217511"/>
    <m/>
    <n v="5.3584891688158383"/>
    <n v="0.01"/>
    <n v="5.3584891688158383"/>
  </r>
  <r>
    <x v="7"/>
    <x v="4"/>
    <s v="YAK._.012"/>
    <x v="119"/>
    <n v="48.692160312285971"/>
    <n v="20"/>
    <s v="YAK._.012"/>
    <n v="4.793257335924643E-2"/>
    <n v="243.74235302579393"/>
    <m/>
    <n v="4.7932573359246433"/>
    <n v="0.01"/>
    <n v="4.7932573359246433"/>
  </r>
  <r>
    <x v="8"/>
    <x v="4"/>
    <s v="YAK._.012"/>
    <x v="119"/>
    <n v="48.692160312285971"/>
    <n v="20"/>
    <s v="YAK._.012"/>
    <n v="4.1946977031373026E-2"/>
    <n v="216.91545566419271"/>
    <m/>
    <n v="4.1946977031373027"/>
    <n v="0.01"/>
    <n v="4.1946977031373027"/>
  </r>
  <r>
    <x v="9"/>
    <x v="4"/>
    <s v="YAK._.012"/>
    <x v="119"/>
    <n v="48.692160312285971"/>
    <n v="20"/>
    <s v="YAK._.012"/>
    <n v="3.5589197311889392E-2"/>
    <n v="185.7417403674705"/>
    <m/>
    <n v="3.5589197311889391"/>
    <n v="0.01"/>
    <n v="3.5589197311889391"/>
  </r>
  <r>
    <x v="10"/>
    <x v="4"/>
    <s v="YAK._.012"/>
    <x v="119"/>
    <n v="48.692160312285971"/>
    <n v="20"/>
    <s v="YAK._.012"/>
    <n v="2.8583993010111525E-2"/>
    <n v="148.44550982979058"/>
    <m/>
    <n v="2.8583993010111524"/>
    <n v="0.01"/>
    <n v="2.8583993010111524"/>
  </r>
  <r>
    <x v="11"/>
    <x v="4"/>
    <s v="YAK._.012"/>
    <x v="119"/>
    <n v="48.692160312285971"/>
    <n v="20"/>
    <s v="YAK._.012"/>
    <n v="2.2363485927283034E-2"/>
    <n v="115.0376339921428"/>
    <m/>
    <n v="2.2363485927283033"/>
    <n v="0.01"/>
    <n v="2.2363485927283033"/>
  </r>
  <r>
    <x v="12"/>
    <x v="4"/>
    <s v="YAK._.012"/>
    <x v="119"/>
    <n v="48.692160312285971"/>
    <n v="20"/>
    <s v="YAK._.012"/>
    <n v="1.7563419488370934E-2"/>
    <n v="88.847511301661882"/>
    <m/>
    <n v="1.7563419488370935"/>
    <n v="0.01"/>
    <n v="1.7563419488370935"/>
  </r>
  <r>
    <x v="13"/>
    <x v="4"/>
    <s v="YAK._.012"/>
    <x v="119"/>
    <n v="48.692160312285971"/>
    <n v="20"/>
    <s v="YAK._.012"/>
    <n v="1.309490852567876E-2"/>
    <n v="62.949117663540086"/>
    <m/>
    <n v="1.3094908525678759"/>
    <n v="0.01"/>
    <n v="1.3094908525678759"/>
  </r>
  <r>
    <x v="14"/>
    <x v="4"/>
    <s v="YAK._.012"/>
    <x v="119"/>
    <n v="48.692160312285971"/>
    <n v="20"/>
    <s v="YAK._.012"/>
    <n v="1.059505171384648E-2"/>
    <n v="50.366084648689096"/>
    <m/>
    <n v="1.0595051713846479"/>
    <n v="0.01"/>
    <n v="1.0595051713846479"/>
  </r>
  <r>
    <x v="15"/>
    <x v="4"/>
    <s v="YAK._.012"/>
    <x v="119"/>
    <n v="48.692160312285971"/>
    <n v="20"/>
    <s v="YAK._.012"/>
    <n v="6.6241224913591449E-3"/>
    <n v="34.195742622198281"/>
    <m/>
    <n v="0.66241224913591445"/>
    <n v="0.01"/>
    <n v="0.66241224913591445"/>
  </r>
  <r>
    <x v="16"/>
    <x v="4"/>
    <s v="YAK._.012"/>
    <x v="119"/>
    <n v="48.692160312285971"/>
    <n v="20"/>
    <s v="YAK._.012"/>
    <n v="3.8011580851360937E-3"/>
    <n v="22.313125352941611"/>
    <m/>
    <n v="0.38011580851360938"/>
    <n v="0.01"/>
    <n v="0.38011580851360938"/>
  </r>
  <r>
    <x v="17"/>
    <x v="4"/>
    <s v="YAK._.012"/>
    <x v="119"/>
    <n v="48.692160312285971"/>
    <n v="20"/>
    <s v="YAK._.012"/>
    <n v="3.8448726173324773E-3"/>
    <n v="22.478867748996468"/>
    <m/>
    <n v="0.38448726173324771"/>
    <n v="0.01"/>
    <n v="0.38448726173324771"/>
  </r>
  <r>
    <x v="18"/>
    <x v="4"/>
    <s v="YAK._.012"/>
    <x v="119"/>
    <n v="48.692160312285971"/>
    <n v="20"/>
    <s v="YAK._.012"/>
    <n v="3.9690478147131197E-3"/>
    <n v="23.1484747437501"/>
    <m/>
    <n v="0.39690478147131197"/>
    <n v="0.01"/>
    <n v="0.39690478147131197"/>
  </r>
  <r>
    <x v="19"/>
    <x v="4"/>
    <s v="YAK._.012"/>
    <x v="119"/>
    <n v="48.692160312285971"/>
    <n v="20"/>
    <s v="YAK._.012"/>
    <n v="4.0032040611111203E-3"/>
    <n v="23.389846123625311"/>
    <m/>
    <n v="0.40032040611111203"/>
    <n v="0.01"/>
    <n v="0.40032040611111203"/>
  </r>
  <r>
    <x v="0"/>
    <x v="4"/>
    <s v="YAK._.013"/>
    <x v="120"/>
    <n v="173.66789139903446"/>
    <n v="20"/>
    <s v="YAK._.013"/>
    <n v="1.5485975526040066"/>
    <n v="986.33045530304082"/>
    <m/>
    <n v="154.85975526040065"/>
    <n v="0.01"/>
    <n v="154.85975526040065"/>
  </r>
  <r>
    <x v="1"/>
    <x v="4"/>
    <s v="YAK._.013"/>
    <x v="120"/>
    <n v="173.66789139903446"/>
    <n v="20"/>
    <s v="YAK._.013"/>
    <n v="1.8985153746666175"/>
    <n v="1163.8934341136187"/>
    <m/>
    <n v="189.85153746666174"/>
    <n v="0.01"/>
    <n v="189.85153746666174"/>
  </r>
  <r>
    <x v="2"/>
    <x v="4"/>
    <s v="YAK._.013"/>
    <x v="120"/>
    <n v="173.66789139903446"/>
    <n v="20"/>
    <s v="YAK._.013"/>
    <n v="2.4838577269628441"/>
    <n v="1467.1125067665623"/>
    <m/>
    <n v="248.38577269628442"/>
    <n v="0.01"/>
    <n v="248.38577269628442"/>
  </r>
  <r>
    <x v="3"/>
    <x v="4"/>
    <s v="YAK._.013"/>
    <x v="120"/>
    <n v="173.66789139903446"/>
    <n v="20"/>
    <s v="YAK._.013"/>
    <n v="3.2717176413969735"/>
    <n v="1830.4662904357654"/>
    <m/>
    <n v="327.17176413969736"/>
    <n v="0.01"/>
    <n v="327.17176413969736"/>
  </r>
  <r>
    <x v="4"/>
    <x v="4"/>
    <s v="YAK._.013"/>
    <x v="120"/>
    <n v="173.66789139903446"/>
    <n v="20"/>
    <s v="YAK._.013"/>
    <n v="4.0945927300286629"/>
    <n v="2263.383667775181"/>
    <m/>
    <n v="409.45927300286627"/>
    <n v="0.01"/>
    <n v="409.45927300286627"/>
  </r>
  <r>
    <x v="5"/>
    <x v="4"/>
    <s v="YAK._.013"/>
    <x v="120"/>
    <n v="173.66789139903446"/>
    <n v="20"/>
    <s v="YAK._.013"/>
    <n v="5.1408826943082033"/>
    <n v="2739.3713559610792"/>
    <m/>
    <n v="514.08826943082033"/>
    <n v="0.01"/>
    <n v="514.08826943082033"/>
  </r>
  <r>
    <x v="6"/>
    <x v="4"/>
    <s v="YAK._.013"/>
    <x v="120"/>
    <n v="173.66789139903446"/>
    <n v="20"/>
    <s v="YAK._.013"/>
    <n v="5.9373970844937842"/>
    <n v="3113.7626224131191"/>
    <m/>
    <n v="593.73970844937844"/>
    <n v="0.01"/>
    <n v="593.73970844937844"/>
  </r>
  <r>
    <x v="7"/>
    <x v="4"/>
    <s v="YAK._.013"/>
    <x v="120"/>
    <n v="173.66789139903446"/>
    <n v="20"/>
    <s v="YAK._.013"/>
    <n v="6.5074747020006427"/>
    <n v="3346.5722089742185"/>
    <m/>
    <n v="650.7474702000643"/>
    <n v="0.01"/>
    <n v="650.7474702000643"/>
  </r>
  <r>
    <x v="8"/>
    <x v="4"/>
    <s v="YAK._.013"/>
    <x v="120"/>
    <n v="173.66789139903446"/>
    <n v="20"/>
    <s v="YAK._.013"/>
    <n v="6.5045475247301772"/>
    <n v="3385.3178550992548"/>
    <m/>
    <n v="650.45475247301772"/>
    <n v="0.01"/>
    <n v="650.45475247301772"/>
  </r>
  <r>
    <x v="9"/>
    <x v="4"/>
    <s v="YAK._.013"/>
    <x v="120"/>
    <n v="173.66789139903446"/>
    <n v="20"/>
    <s v="YAK._.013"/>
    <n v="6.3197315126823881"/>
    <n v="3231.3634574827488"/>
    <m/>
    <n v="631.97315126823878"/>
    <n v="0.01"/>
    <n v="631.97315126823878"/>
  </r>
  <r>
    <x v="10"/>
    <x v="4"/>
    <s v="YAK._.013"/>
    <x v="120"/>
    <n v="173.66789139903446"/>
    <n v="20"/>
    <s v="YAK._.013"/>
    <n v="5.6716957725402732"/>
    <n v="2918.9608643256079"/>
    <m/>
    <n v="567.16957725402733"/>
    <n v="0.01"/>
    <n v="567.16957725402733"/>
  </r>
  <r>
    <x v="11"/>
    <x v="4"/>
    <s v="YAK._.013"/>
    <x v="120"/>
    <n v="173.66789139903446"/>
    <n v="20"/>
    <s v="YAK._.013"/>
    <n v="4.9042141897907428"/>
    <n v="2499.0178815109184"/>
    <m/>
    <n v="490.42141897907425"/>
    <n v="0.01"/>
    <n v="490.42141897907425"/>
  </r>
  <r>
    <x v="12"/>
    <x v="4"/>
    <s v="YAK._.013"/>
    <x v="120"/>
    <n v="173.66789139903446"/>
    <n v="20"/>
    <s v="YAK._.013"/>
    <n v="4.0153443750695574"/>
    <n v="2072.8261883089813"/>
    <m/>
    <n v="401.53443750695573"/>
    <n v="0.01"/>
    <n v="401.53443750695573"/>
  </r>
  <r>
    <x v="13"/>
    <x v="4"/>
    <s v="YAK._.013"/>
    <x v="120"/>
    <n v="173.66789139903446"/>
    <n v="20"/>
    <s v="YAK._.013"/>
    <n v="3.2149138034652349"/>
    <n v="1678.8486610866867"/>
    <m/>
    <n v="321.4913803465235"/>
    <n v="0.01"/>
    <n v="321.4913803465235"/>
  </r>
  <r>
    <x v="14"/>
    <x v="4"/>
    <s v="YAK._.013"/>
    <x v="120"/>
    <n v="173.66789139903446"/>
    <n v="20"/>
    <s v="YAK._.013"/>
    <n v="2.5783995581733503"/>
    <n v="1347.2927965684535"/>
    <m/>
    <n v="257.83995581733501"/>
    <n v="0.01"/>
    <n v="257.83995581733501"/>
  </r>
  <r>
    <x v="15"/>
    <x v="4"/>
    <s v="YAK._.013"/>
    <x v="120"/>
    <n v="173.66789139903446"/>
    <n v="20"/>
    <s v="YAK._.013"/>
    <n v="2.1170616685637449"/>
    <n v="1061.9359106275767"/>
    <m/>
    <n v="211.70616685637449"/>
    <n v="0.01"/>
    <n v="211.70616685637449"/>
  </r>
  <r>
    <x v="16"/>
    <x v="4"/>
    <s v="YAK._.013"/>
    <x v="120"/>
    <n v="173.66789139903446"/>
    <n v="20"/>
    <s v="YAK._.013"/>
    <n v="1.7949139843683739"/>
    <n v="906.4204980030795"/>
    <m/>
    <n v="179.49139843683739"/>
    <n v="0.01"/>
    <n v="179.49139843683739"/>
  </r>
  <r>
    <x v="17"/>
    <x v="4"/>
    <s v="YAK._.013"/>
    <x v="120"/>
    <n v="173.66789139903446"/>
    <n v="20"/>
    <s v="YAK._.013"/>
    <n v="1.4025500443942556"/>
    <n v="712.29615444066542"/>
    <m/>
    <n v="140.25500443942556"/>
    <n v="0.01"/>
    <n v="140.25500443942556"/>
  </r>
  <r>
    <x v="18"/>
    <x v="4"/>
    <s v="YAK._.013"/>
    <x v="120"/>
    <n v="173.66789139903446"/>
    <n v="20"/>
    <s v="YAK._.013"/>
    <n v="1.1035127102649174"/>
    <n v="563.69305873356359"/>
    <m/>
    <n v="110.35127102649173"/>
    <n v="0.01"/>
    <n v="110.35127102649173"/>
  </r>
  <r>
    <x v="19"/>
    <x v="4"/>
    <s v="YAK._.013"/>
    <x v="120"/>
    <n v="173.66789139903446"/>
    <n v="20"/>
    <s v="YAK._.013"/>
    <n v="0.92551781597394123"/>
    <n v="472.19734079171798"/>
    <m/>
    <n v="92.551781597394125"/>
    <n v="0.01"/>
    <n v="92.551781597394125"/>
  </r>
  <r>
    <x v="0"/>
    <x v="4"/>
    <s v="YAK._.014"/>
    <x v="121"/>
    <n v="53.619839481589537"/>
    <n v="20"/>
    <s v="YAK._.014"/>
    <n v="7.4839440947566518E-2"/>
    <n v="465.61623202291776"/>
    <m/>
    <n v="7.4839440947566516"/>
    <n v="0.01"/>
    <n v="7.4839440947566516"/>
  </r>
  <r>
    <x v="1"/>
    <x v="4"/>
    <s v="YAK._.014"/>
    <x v="121"/>
    <n v="53.619839481589537"/>
    <n v="20"/>
    <s v="YAK._.014"/>
    <n v="8.9462246468928933E-2"/>
    <n v="543.04589423032348"/>
    <m/>
    <n v="8.9462246468928939"/>
    <n v="0.01"/>
    <n v="8.9462246468928939"/>
  </r>
  <r>
    <x v="2"/>
    <x v="4"/>
    <s v="YAK._.014"/>
    <x v="121"/>
    <n v="53.619839481589537"/>
    <n v="20"/>
    <s v="YAK._.014"/>
    <n v="0.10961222243635088"/>
    <n v="656.4086622794357"/>
    <m/>
    <n v="10.961222243635088"/>
    <n v="0.01"/>
    <n v="10.961222243635088"/>
  </r>
  <r>
    <x v="3"/>
    <x v="4"/>
    <s v="YAK._.014"/>
    <x v="121"/>
    <n v="53.619839481589537"/>
    <n v="20"/>
    <s v="YAK._.014"/>
    <n v="0.12555816091843811"/>
    <n v="755.65232363624114"/>
    <m/>
    <n v="12.555816091843811"/>
    <n v="0.01"/>
    <n v="12.555816091843811"/>
  </r>
  <r>
    <x v="4"/>
    <x v="4"/>
    <s v="YAK._.014"/>
    <x v="121"/>
    <n v="53.619839481589537"/>
    <n v="20"/>
    <s v="YAK._.014"/>
    <n v="0.14776553805309936"/>
    <n v="891.4169457483107"/>
    <m/>
    <n v="14.776553805309936"/>
    <n v="0.01"/>
    <n v="14.776553805309936"/>
  </r>
  <r>
    <x v="5"/>
    <x v="4"/>
    <s v="YAK._.014"/>
    <x v="121"/>
    <n v="53.619839481589537"/>
    <n v="20"/>
    <s v="YAK._.014"/>
    <n v="0.17436217973353266"/>
    <n v="1053.485042057303"/>
    <m/>
    <n v="17.436217973353266"/>
    <n v="0.01"/>
    <n v="17.436217973353266"/>
  </r>
  <r>
    <x v="6"/>
    <x v="4"/>
    <s v="YAK._.014"/>
    <x v="121"/>
    <n v="53.619839481589537"/>
    <n v="20"/>
    <s v="YAK._.014"/>
    <n v="0.19400392364638935"/>
    <n v="1174.561457348276"/>
    <m/>
    <n v="19.400392364638936"/>
    <n v="0.01"/>
    <n v="19.400392364638936"/>
  </r>
  <r>
    <x v="7"/>
    <x v="4"/>
    <s v="YAK._.014"/>
    <x v="121"/>
    <n v="53.619839481589537"/>
    <n v="20"/>
    <s v="YAK._.014"/>
    <n v="0.20054760539473182"/>
    <n v="1222.3831339936464"/>
    <m/>
    <n v="20.054760539473182"/>
    <n v="0.01"/>
    <n v="20.054760539473182"/>
  </r>
  <r>
    <x v="8"/>
    <x v="4"/>
    <s v="YAK._.014"/>
    <x v="121"/>
    <n v="53.619839481589537"/>
    <n v="20"/>
    <s v="YAK._.014"/>
    <n v="0.19126357391725909"/>
    <n v="1175.7472794710518"/>
    <m/>
    <n v="19.126357391725907"/>
    <n v="0.01"/>
    <n v="19.126357391725907"/>
  </r>
  <r>
    <x v="9"/>
    <x v="4"/>
    <s v="YAK._.014"/>
    <x v="121"/>
    <n v="53.619839481589537"/>
    <n v="20"/>
    <s v="YAK._.014"/>
    <n v="0.16429264053627721"/>
    <n v="1034.1973288610445"/>
    <m/>
    <n v="16.429264053627719"/>
    <n v="0.01"/>
    <n v="16.429264053627719"/>
  </r>
  <r>
    <x v="10"/>
    <x v="4"/>
    <s v="YAK._.014"/>
    <x v="121"/>
    <n v="53.619839481589537"/>
    <n v="20"/>
    <s v="YAK._.014"/>
    <n v="0.1355113545069962"/>
    <n v="853.6130275844107"/>
    <m/>
    <n v="13.551135450699618"/>
    <n v="0.01"/>
    <n v="13.551135450699618"/>
  </r>
  <r>
    <x v="11"/>
    <x v="4"/>
    <s v="YAK._.014"/>
    <x v="121"/>
    <n v="53.619839481589537"/>
    <n v="20"/>
    <s v="YAK._.014"/>
    <n v="0.10039965260659418"/>
    <n v="633.95997891692616"/>
    <m/>
    <n v="10.039965260659418"/>
    <n v="0.01"/>
    <n v="10.039965260659418"/>
  </r>
  <r>
    <x v="12"/>
    <x v="4"/>
    <s v="YAK._.014"/>
    <x v="121"/>
    <n v="53.619839481589537"/>
    <n v="20"/>
    <s v="YAK._.014"/>
    <n v="6.9536578393856116E-2"/>
    <n v="437.8549074232144"/>
    <m/>
    <n v="6.9536578393856114"/>
    <n v="0.01"/>
    <n v="6.9536578393856114"/>
  </r>
  <r>
    <x v="13"/>
    <x v="4"/>
    <s v="YAK._.014"/>
    <x v="121"/>
    <n v="53.619839481589537"/>
    <n v="20"/>
    <s v="YAK._.014"/>
    <n v="4.5307997400887708E-2"/>
    <n v="282.20579878564251"/>
    <m/>
    <n v="4.5307997400887707"/>
    <n v="0.01"/>
    <n v="4.5307997400887707"/>
  </r>
  <r>
    <x v="14"/>
    <x v="4"/>
    <s v="YAK._.014"/>
    <x v="121"/>
    <n v="53.619839481589537"/>
    <n v="20"/>
    <s v="YAK._.014"/>
    <n v="3.0731359746832866E-2"/>
    <n v="184.93662049579902"/>
    <m/>
    <n v="3.0731359746832867"/>
    <n v="0.01"/>
    <n v="3.0731359746832867"/>
  </r>
  <r>
    <x v="15"/>
    <x v="4"/>
    <s v="YAK._.014"/>
    <x v="121"/>
    <n v="53.619839481589537"/>
    <n v="20"/>
    <s v="YAK._.014"/>
    <n v="2.0204672800699187E-2"/>
    <n v="116.80498421474154"/>
    <m/>
    <n v="2.0204672800699188"/>
    <n v="0.01"/>
    <n v="2.0204672800699188"/>
  </r>
  <r>
    <x v="16"/>
    <x v="4"/>
    <s v="YAK._.014"/>
    <x v="121"/>
    <n v="53.619839481589537"/>
    <n v="20"/>
    <s v="YAK._.014"/>
    <n v="1.4059464309862173E-2"/>
    <n v="80.608955658701234"/>
    <m/>
    <n v="1.4059464309862173"/>
    <n v="0.01"/>
    <n v="1.4059464309862173"/>
  </r>
  <r>
    <x v="17"/>
    <x v="4"/>
    <s v="YAK._.014"/>
    <x v="121"/>
    <n v="53.619839481589537"/>
    <n v="20"/>
    <s v="YAK._.014"/>
    <n v="1.0566776071957145E-2"/>
    <n v="63.756411780001891"/>
    <m/>
    <n v="1.0566776071957145"/>
    <n v="0.01"/>
    <n v="1.0566776071957145"/>
  </r>
  <r>
    <x v="18"/>
    <x v="4"/>
    <s v="YAK._.014"/>
    <x v="121"/>
    <n v="53.619839481589537"/>
    <n v="20"/>
    <s v="YAK._.014"/>
    <n v="8.5190678711901825E-3"/>
    <n v="53.294597825784258"/>
    <m/>
    <n v="0.85190678711901824"/>
    <n v="0.01"/>
    <n v="0.85190678711901824"/>
  </r>
  <r>
    <x v="19"/>
    <x v="4"/>
    <s v="YAK._.014"/>
    <x v="121"/>
    <n v="53.619839481589537"/>
    <n v="20"/>
    <s v="YAK._.014"/>
    <n v="7.5618400236579786E-3"/>
    <n v="47.898444904554111"/>
    <m/>
    <n v="0.75618400236579786"/>
    <n v="0.01"/>
    <n v="0.75618400236579786"/>
  </r>
  <r>
    <x v="0"/>
    <x v="4"/>
    <s v="YAK._.015"/>
    <x v="122"/>
    <n v="246.11912605473822"/>
    <n v="20"/>
    <s v="YAK._.015"/>
    <n v="1.3189288169879849"/>
    <n v="751.36600163677269"/>
    <m/>
    <n v="131.89288169879848"/>
    <n v="0.01"/>
    <n v="131.89288169879848"/>
  </r>
  <r>
    <x v="1"/>
    <x v="4"/>
    <s v="YAK._.015"/>
    <x v="122"/>
    <n v="246.11912605473822"/>
    <n v="20"/>
    <s v="YAK._.015"/>
    <n v="1.5646142161627372"/>
    <n v="878.12199720601029"/>
    <m/>
    <n v="156.46142161627373"/>
    <n v="0.01"/>
    <n v="156.46142161627373"/>
  </r>
  <r>
    <x v="2"/>
    <x v="4"/>
    <s v="YAK._.015"/>
    <x v="122"/>
    <n v="246.11912605473822"/>
    <n v="20"/>
    <s v="YAK._.015"/>
    <n v="1.8730831550485612"/>
    <n v="1041.4593453240218"/>
    <m/>
    <n v="187.30831550485613"/>
    <n v="0.01"/>
    <n v="187.30831550485613"/>
  </r>
  <r>
    <x v="3"/>
    <x v="4"/>
    <s v="YAK._.015"/>
    <x v="122"/>
    <n v="246.11912605473822"/>
    <n v="20"/>
    <s v="YAK._.015"/>
    <n v="2.2485055241209881"/>
    <n v="1206.6935984466372"/>
    <m/>
    <n v="224.85055241209881"/>
    <n v="0.01"/>
    <n v="224.85055241209881"/>
  </r>
  <r>
    <x v="4"/>
    <x v="4"/>
    <s v="YAK._.015"/>
    <x v="122"/>
    <n v="246.11912605473822"/>
    <n v="20"/>
    <s v="YAK._.015"/>
    <n v="2.5901735974052982"/>
    <n v="1396.9475331597525"/>
    <m/>
    <n v="259.0173597405298"/>
    <n v="0.01"/>
    <n v="259.0173597405298"/>
  </r>
  <r>
    <x v="5"/>
    <x v="4"/>
    <s v="YAK._.015"/>
    <x v="122"/>
    <n v="246.11912605473822"/>
    <n v="20"/>
    <s v="YAK._.015"/>
    <n v="3.1031210173201358"/>
    <n v="1631.438555600379"/>
    <m/>
    <n v="310.31210173201356"/>
    <n v="0.01"/>
    <n v="310.31210173201356"/>
  </r>
  <r>
    <x v="6"/>
    <x v="4"/>
    <s v="YAK._.015"/>
    <x v="122"/>
    <n v="246.11912605473822"/>
    <n v="20"/>
    <s v="YAK._.015"/>
    <n v="3.4952040834129905"/>
    <n v="1822.7917243773336"/>
    <m/>
    <n v="349.52040834129906"/>
    <n v="0.01"/>
    <n v="349.52040834129906"/>
  </r>
  <r>
    <x v="7"/>
    <x v="4"/>
    <s v="YAK._.015"/>
    <x v="122"/>
    <n v="246.11912605473822"/>
    <n v="20"/>
    <s v="YAK._.015"/>
    <n v="3.801699642436819"/>
    <n v="1955.4643063452231"/>
    <m/>
    <n v="380.16996424368187"/>
    <n v="0.01"/>
    <n v="380.16996424368187"/>
  </r>
  <r>
    <x v="8"/>
    <x v="4"/>
    <s v="YAK._.015"/>
    <x v="122"/>
    <n v="246.11912605473822"/>
    <n v="20"/>
    <s v="YAK._.015"/>
    <n v="3.8435650785386768"/>
    <n v="2007.9992526934018"/>
    <m/>
    <n v="384.3565078538677"/>
    <n v="0.01"/>
    <n v="384.3565078538677"/>
  </r>
  <r>
    <x v="9"/>
    <x v="4"/>
    <s v="YAK._.015"/>
    <x v="122"/>
    <n v="246.11912605473822"/>
    <n v="20"/>
    <s v="YAK._.015"/>
    <n v="3.895669445561746"/>
    <n v="2006.4704419501045"/>
    <m/>
    <n v="389.56694455617458"/>
    <n v="0.01"/>
    <n v="389.56694455617458"/>
  </r>
  <r>
    <x v="10"/>
    <x v="4"/>
    <s v="YAK._.015"/>
    <x v="122"/>
    <n v="246.11912605473822"/>
    <n v="20"/>
    <s v="YAK._.015"/>
    <n v="3.7430919424333013"/>
    <n v="1942.6668984306546"/>
    <m/>
    <n v="374.30919424333013"/>
    <n v="0.01"/>
    <n v="374.30919424333013"/>
  </r>
  <r>
    <x v="11"/>
    <x v="4"/>
    <s v="YAK._.015"/>
    <x v="122"/>
    <n v="246.11912605473822"/>
    <n v="20"/>
    <s v="YAK._.015"/>
    <n v="3.5780881042263943"/>
    <n v="1838.2400909406799"/>
    <m/>
    <n v="357.80881042263945"/>
    <n v="0.01"/>
    <n v="357.80881042263945"/>
  </r>
  <r>
    <x v="12"/>
    <x v="4"/>
    <s v="YAK._.015"/>
    <x v="122"/>
    <n v="246.11912605473822"/>
    <n v="20"/>
    <s v="YAK._.015"/>
    <n v="3.3740763816707124"/>
    <n v="1751.7821203787714"/>
    <m/>
    <n v="337.40763816707124"/>
    <n v="0.01"/>
    <n v="337.40763816707124"/>
  </r>
  <r>
    <x v="13"/>
    <x v="4"/>
    <s v="YAK._.015"/>
    <x v="122"/>
    <n v="246.11912605473822"/>
    <n v="20"/>
    <s v="YAK._.015"/>
    <n v="3.2222561722232386"/>
    <n v="1685.1563047045081"/>
    <m/>
    <n v="322.22561722232388"/>
    <n v="0.01"/>
    <n v="322.22561722232388"/>
  </r>
  <r>
    <x v="14"/>
    <x v="4"/>
    <s v="YAK._.015"/>
    <x v="122"/>
    <n v="246.11912605473822"/>
    <n v="20"/>
    <s v="YAK._.015"/>
    <n v="3.1598328544352636"/>
    <n v="1642.3972091073072"/>
    <m/>
    <n v="315.98328544352637"/>
    <n v="0.01"/>
    <n v="315.98328544352637"/>
  </r>
  <r>
    <x v="15"/>
    <x v="4"/>
    <s v="YAK._.015"/>
    <x v="122"/>
    <n v="246.11912605473822"/>
    <n v="20"/>
    <s v="YAK._.015"/>
    <n v="3.2122366163089007"/>
    <n v="1601.9320077460939"/>
    <m/>
    <n v="321.22366163089004"/>
    <n v="0.01"/>
    <n v="321.22366163089004"/>
  </r>
  <r>
    <x v="16"/>
    <x v="4"/>
    <s v="YAK._.015"/>
    <x v="122"/>
    <n v="246.11912605473822"/>
    <n v="20"/>
    <s v="YAK._.015"/>
    <n v="3.7472007332079569"/>
    <n v="1882.5506670824277"/>
    <m/>
    <n v="374.72007332079568"/>
    <n v="0.01"/>
    <n v="374.72007332079568"/>
  </r>
  <r>
    <x v="17"/>
    <x v="4"/>
    <s v="YAK._.015"/>
    <x v="122"/>
    <n v="246.11912605473822"/>
    <n v="20"/>
    <s v="YAK._.015"/>
    <n v="3.5021964649100421"/>
    <n v="1762.8298005814945"/>
    <m/>
    <n v="350.2196464910042"/>
    <n v="0.01"/>
    <n v="350.2196464910042"/>
  </r>
  <r>
    <x v="18"/>
    <x v="4"/>
    <s v="YAK._.015"/>
    <x v="122"/>
    <n v="246.11912605473822"/>
    <n v="20"/>
    <s v="YAK._.015"/>
    <n v="3.2527277298812973"/>
    <n v="1641.8893889843673"/>
    <m/>
    <n v="325.2727729881297"/>
    <n v="0.01"/>
    <n v="325.2727729881297"/>
  </r>
  <r>
    <x v="19"/>
    <x v="4"/>
    <s v="YAK._.015"/>
    <x v="122"/>
    <n v="246.11912605473822"/>
    <n v="20"/>
    <s v="YAK._.015"/>
    <n v="3.0579313599391598"/>
    <n v="1539.9529591835462"/>
    <m/>
    <n v="305.793135993916"/>
    <n v="0.01"/>
    <n v="305.793135993916"/>
  </r>
  <r>
    <x v="0"/>
    <x v="4"/>
    <s v="YAK._.016"/>
    <x v="123"/>
    <n v="61.195147272777049"/>
    <n v="20"/>
    <s v="YAK._.016"/>
    <n v="0.182099442851169"/>
    <n v="939.84510724418135"/>
    <m/>
    <n v="18.209944285116901"/>
    <n v="0.01"/>
    <n v="18.209944285116901"/>
  </r>
  <r>
    <x v="1"/>
    <x v="4"/>
    <s v="YAK._.016"/>
    <x v="123"/>
    <n v="61.195147272777049"/>
    <n v="20"/>
    <s v="YAK._.016"/>
    <n v="0.21904688834826211"/>
    <n v="1130.6728173517445"/>
    <m/>
    <n v="21.90468883482621"/>
    <n v="0.01"/>
    <n v="21.90468883482621"/>
  </r>
  <r>
    <x v="2"/>
    <x v="4"/>
    <s v="YAK._.016"/>
    <x v="123"/>
    <n v="61.195147272777049"/>
    <n v="20"/>
    <s v="YAK._.016"/>
    <n v="0.26360254998359384"/>
    <n v="1361.5037381424529"/>
    <m/>
    <n v="26.360254998359384"/>
    <n v="0.01"/>
    <n v="26.360254998359384"/>
  </r>
  <r>
    <x v="3"/>
    <x v="4"/>
    <s v="YAK._.016"/>
    <x v="123"/>
    <n v="61.195147272777049"/>
    <n v="20"/>
    <s v="YAK._.016"/>
    <n v="0.30194846996049363"/>
    <n v="1566.1464023931437"/>
    <m/>
    <n v="30.19484699604936"/>
    <n v="0.01"/>
    <n v="30.19484699604936"/>
  </r>
  <r>
    <x v="4"/>
    <x v="4"/>
    <s v="YAK._.016"/>
    <x v="123"/>
    <n v="61.195147272777049"/>
    <n v="20"/>
    <s v="YAK._.016"/>
    <n v="0.34085100248074962"/>
    <n v="1772.9885950125235"/>
    <m/>
    <n v="34.085100248074959"/>
    <n v="0.01"/>
    <n v="34.085100248074959"/>
  </r>
  <r>
    <x v="5"/>
    <x v="4"/>
    <s v="YAK._.016"/>
    <x v="123"/>
    <n v="61.195147272777049"/>
    <n v="20"/>
    <s v="YAK._.016"/>
    <n v="0.39328433584323136"/>
    <n v="2048.8026702254665"/>
    <m/>
    <n v="39.328433584323136"/>
    <n v="0.01"/>
    <n v="39.328433584323136"/>
  </r>
  <r>
    <x v="6"/>
    <x v="4"/>
    <s v="YAK._.016"/>
    <x v="123"/>
    <n v="61.195147272777049"/>
    <n v="20"/>
    <s v="YAK._.016"/>
    <n v="0.42611617519290584"/>
    <n v="2224.2999036162755"/>
    <m/>
    <n v="42.611617519290583"/>
    <n v="0.01"/>
    <n v="42.611617519290583"/>
  </r>
  <r>
    <x v="7"/>
    <x v="4"/>
    <s v="YAK._.016"/>
    <x v="123"/>
    <n v="61.195147272777049"/>
    <n v="20"/>
    <s v="YAK._.016"/>
    <n v="0.43093458797684592"/>
    <n v="2261.4935467327382"/>
    <m/>
    <n v="43.09345879768459"/>
    <n v="0.01"/>
    <n v="43.09345879768459"/>
  </r>
  <r>
    <x v="8"/>
    <x v="4"/>
    <s v="YAK._.016"/>
    <x v="123"/>
    <n v="61.195147272777049"/>
    <n v="20"/>
    <s v="YAK._.016"/>
    <n v="0.40468957457237348"/>
    <n v="2129.9484735205592"/>
    <m/>
    <n v="40.468957457237344"/>
    <n v="0.01"/>
    <n v="40.468957457237344"/>
  </r>
  <r>
    <x v="9"/>
    <x v="4"/>
    <s v="YAK._.016"/>
    <x v="123"/>
    <n v="61.195147272777049"/>
    <n v="20"/>
    <s v="YAK._.016"/>
    <n v="0.34673489636472155"/>
    <n v="1839.3167358964922"/>
    <m/>
    <n v="34.673489636472155"/>
    <n v="0.01"/>
    <n v="34.673489636472155"/>
  </r>
  <r>
    <x v="10"/>
    <x v="4"/>
    <s v="YAK._.016"/>
    <x v="123"/>
    <n v="61.195147272777049"/>
    <n v="20"/>
    <s v="YAK._.016"/>
    <n v="0.26887771225748425"/>
    <n v="1438.440250055045"/>
    <m/>
    <n v="26.887771225748423"/>
    <n v="0.01"/>
    <n v="26.887771225748423"/>
  </r>
  <r>
    <x v="11"/>
    <x v="4"/>
    <s v="YAK._.016"/>
    <x v="123"/>
    <n v="61.195147272777049"/>
    <n v="20"/>
    <s v="YAK._.016"/>
    <n v="0.17948768758744105"/>
    <n v="974.59969956789428"/>
    <m/>
    <n v="17.948768758744105"/>
    <n v="0.01"/>
    <n v="17.948768758744105"/>
  </r>
  <r>
    <x v="12"/>
    <x v="4"/>
    <s v="YAK._.016"/>
    <x v="123"/>
    <n v="61.195147272777049"/>
    <n v="20"/>
    <s v="YAK._.016"/>
    <n v="0.10734270944788697"/>
    <n v="593.06150848103755"/>
    <m/>
    <n v="10.734270944788697"/>
    <n v="0.01"/>
    <n v="10.734270944788697"/>
  </r>
  <r>
    <x v="13"/>
    <x v="4"/>
    <s v="YAK._.016"/>
    <x v="123"/>
    <n v="61.195147272777049"/>
    <n v="20"/>
    <s v="YAK._.016"/>
    <n v="5.6521071842234823E-2"/>
    <n v="319.36079809330096"/>
    <m/>
    <n v="5.6521071842234818"/>
    <n v="0.01"/>
    <n v="5.6521071842234818"/>
  </r>
  <r>
    <x v="14"/>
    <x v="4"/>
    <s v="YAK._.016"/>
    <x v="123"/>
    <n v="61.195147272777049"/>
    <n v="20"/>
    <s v="YAK._.016"/>
    <n v="3.8726177045837216E-2"/>
    <n v="183.11054567361217"/>
    <m/>
    <n v="3.8726177045837216"/>
    <n v="0.01"/>
    <n v="3.8726177045837216"/>
  </r>
  <r>
    <x v="15"/>
    <x v="4"/>
    <s v="YAK._.016"/>
    <x v="123"/>
    <n v="61.195147272777049"/>
    <n v="20"/>
    <s v="YAK._.016"/>
    <n v="2.961227104126516E-2"/>
    <n v="95.584585987059853"/>
    <m/>
    <n v="2.9612271041265159"/>
    <n v="0.01"/>
    <n v="2.9612271041265159"/>
  </r>
  <r>
    <x v="16"/>
    <x v="4"/>
    <s v="YAK._.016"/>
    <x v="123"/>
    <n v="61.195147272777049"/>
    <n v="20"/>
    <s v="YAK._.016"/>
    <n v="2.6275364745028524E-2"/>
    <n v="69.837392563280972"/>
    <m/>
    <n v="2.6275364745028522"/>
    <n v="0.01"/>
    <n v="2.6275364745028522"/>
  </r>
  <r>
    <x v="17"/>
    <x v="4"/>
    <s v="YAK._.016"/>
    <x v="123"/>
    <n v="61.195147272777049"/>
    <n v="20"/>
    <s v="YAK._.016"/>
    <n v="2.5174575022051095E-2"/>
    <n v="62.601607984303918"/>
    <m/>
    <n v="2.5174575022051093"/>
    <n v="0.01"/>
    <n v="2.5174575022051093"/>
  </r>
  <r>
    <x v="18"/>
    <x v="4"/>
    <s v="YAK._.016"/>
    <x v="123"/>
    <n v="61.195147272777049"/>
    <n v="20"/>
    <s v="YAK._.016"/>
    <n v="2.3923297023471929E-2"/>
    <n v="59.147116337991037"/>
    <m/>
    <n v="2.392329702347193"/>
    <n v="0.01"/>
    <n v="2.392329702347193"/>
  </r>
  <r>
    <x v="19"/>
    <x v="4"/>
    <s v="YAK._.016"/>
    <x v="123"/>
    <n v="61.195147272777049"/>
    <n v="20"/>
    <s v="YAK._.016"/>
    <n v="2.2393388269237605E-2"/>
    <n v="56.223404675284122"/>
    <m/>
    <n v="2.2393388269237606"/>
    <n v="0.01"/>
    <n v="2.2393388269237606"/>
  </r>
  <r>
    <x v="0"/>
    <x v="4"/>
    <s v="YAK._.017"/>
    <x v="124"/>
    <n v="269.64019942495617"/>
    <n v="20"/>
    <s v="YAK._.017"/>
    <n v="1.1121532332931214"/>
    <n v="702.73178679066336"/>
    <m/>
    <n v="111.21532332931214"/>
    <n v="0.01"/>
    <n v="111.21532332931214"/>
  </r>
  <r>
    <x v="1"/>
    <x v="4"/>
    <s v="YAK._.017"/>
    <x v="124"/>
    <n v="269.64019942495617"/>
    <n v="20"/>
    <s v="YAK._.017"/>
    <n v="1.4494672366234518"/>
    <n v="889.73015496566666"/>
    <m/>
    <n v="144.94672366234516"/>
    <n v="0.01"/>
    <n v="144.94672366234516"/>
  </r>
  <r>
    <x v="2"/>
    <x v="4"/>
    <s v="YAK._.017"/>
    <x v="124"/>
    <n v="269.64019942495617"/>
    <n v="20"/>
    <s v="YAK._.017"/>
    <n v="1.9614165504812122"/>
    <n v="1170.363330888285"/>
    <m/>
    <n v="196.14165504812121"/>
    <n v="0.01"/>
    <n v="196.14165504812121"/>
  </r>
  <r>
    <x v="3"/>
    <x v="4"/>
    <s v="YAK._.017"/>
    <x v="124"/>
    <n v="269.64019942495617"/>
    <n v="20"/>
    <s v="YAK._.017"/>
    <n v="2.6531525223311458"/>
    <n v="1507.8491078832094"/>
    <m/>
    <n v="265.31525223311456"/>
    <n v="0.01"/>
    <n v="265.31525223311456"/>
  </r>
  <r>
    <x v="4"/>
    <x v="4"/>
    <s v="YAK._.017"/>
    <x v="124"/>
    <n v="269.64019942495617"/>
    <n v="20"/>
    <s v="YAK._.017"/>
    <n v="3.3629271699365626"/>
    <n v="1908.7239367886191"/>
    <m/>
    <n v="336.29271699365626"/>
    <n v="0.01"/>
    <n v="336.29271699365626"/>
  </r>
  <r>
    <x v="5"/>
    <x v="4"/>
    <s v="YAK._.017"/>
    <x v="124"/>
    <n v="269.64019942495617"/>
    <n v="20"/>
    <s v="YAK._.017"/>
    <n v="4.3003386220863762"/>
    <n v="2366.4299255039832"/>
    <m/>
    <n v="430.03386220863763"/>
    <n v="0.01"/>
    <n v="430.03386220863763"/>
  </r>
  <r>
    <x v="6"/>
    <x v="4"/>
    <s v="YAK._.017"/>
    <x v="124"/>
    <n v="269.64019942495617"/>
    <n v="20"/>
    <s v="YAK._.017"/>
    <n v="5.0960202743797982"/>
    <n v="2772.4721766172115"/>
    <m/>
    <n v="509.60202743797981"/>
    <n v="0.01"/>
    <n v="509.60202743797981"/>
  </r>
  <r>
    <x v="7"/>
    <x v="4"/>
    <s v="YAK._.017"/>
    <x v="124"/>
    <n v="269.64019942495617"/>
    <n v="20"/>
    <s v="YAK._.017"/>
    <n v="5.731675964379459"/>
    <n v="3074.6987245353803"/>
    <m/>
    <n v="573.16759643794592"/>
    <n v="0.01"/>
    <n v="573.16759643794592"/>
  </r>
  <r>
    <x v="8"/>
    <x v="4"/>
    <s v="YAK._.017"/>
    <x v="124"/>
    <n v="269.64019942495617"/>
    <n v="20"/>
    <s v="YAK._.017"/>
    <n v="5.9147115082092281"/>
    <n v="3228.3506446511969"/>
    <m/>
    <n v="591.47115082092284"/>
    <n v="0.01"/>
    <n v="591.47115082092284"/>
  </r>
  <r>
    <x v="9"/>
    <x v="4"/>
    <s v="YAK._.017"/>
    <x v="124"/>
    <n v="269.64019942495617"/>
    <n v="20"/>
    <s v="YAK._.017"/>
    <n v="5.9389645905421702"/>
    <n v="3222.7930449782302"/>
    <m/>
    <n v="593.89645905421696"/>
    <n v="0.01"/>
    <n v="593.89645905421696"/>
  </r>
  <r>
    <x v="10"/>
    <x v="4"/>
    <s v="YAK._.017"/>
    <x v="124"/>
    <n v="269.64019942495617"/>
    <n v="20"/>
    <s v="YAK._.017"/>
    <n v="5.55779357770919"/>
    <n v="3070.4188831084562"/>
    <m/>
    <n v="555.77935777091898"/>
    <n v="0.01"/>
    <n v="555.77935777091898"/>
  </r>
  <r>
    <x v="11"/>
    <x v="4"/>
    <s v="YAK._.017"/>
    <x v="124"/>
    <n v="269.64019942495617"/>
    <n v="20"/>
    <s v="YAK._.017"/>
    <n v="5.0437390118338739"/>
    <n v="2797.1516028517954"/>
    <m/>
    <n v="504.37390118338737"/>
    <n v="0.01"/>
    <n v="504.37390118338737"/>
  </r>
  <r>
    <x v="12"/>
    <x v="4"/>
    <s v="YAK._.017"/>
    <x v="124"/>
    <n v="269.64019942495617"/>
    <n v="20"/>
    <s v="YAK._.017"/>
    <n v="4.3411337249046795"/>
    <n v="2473.293727130796"/>
    <m/>
    <n v="434.11337249046795"/>
    <n v="0.01"/>
    <n v="434.11337249046795"/>
  </r>
  <r>
    <x v="13"/>
    <x v="4"/>
    <s v="YAK._.017"/>
    <x v="124"/>
    <n v="269.64019942495617"/>
    <n v="20"/>
    <s v="YAK._.017"/>
    <n v="3.6235445899234113"/>
    <n v="2129.7875025217477"/>
    <m/>
    <n v="362.35445899234111"/>
    <n v="0.01"/>
    <n v="362.35445899234111"/>
  </r>
  <r>
    <x v="14"/>
    <x v="4"/>
    <s v="YAK._.017"/>
    <x v="124"/>
    <n v="269.64019942495617"/>
    <n v="20"/>
    <s v="YAK._.017"/>
    <n v="2.972553516866185"/>
    <n v="1790.5003138246198"/>
    <m/>
    <n v="297.2553516866185"/>
    <n v="0.01"/>
    <n v="297.2553516866185"/>
  </r>
  <r>
    <x v="15"/>
    <x v="4"/>
    <s v="YAK._.017"/>
    <x v="124"/>
    <n v="269.64019942495617"/>
    <n v="20"/>
    <s v="YAK._.017"/>
    <n v="2.4295633285843241"/>
    <n v="1465.4133981024734"/>
    <m/>
    <n v="242.9563328584324"/>
    <n v="0.01"/>
    <n v="242.9563328584324"/>
  </r>
  <r>
    <x v="16"/>
    <x v="4"/>
    <s v="YAK._.017"/>
    <x v="124"/>
    <n v="269.64019942495617"/>
    <n v="20"/>
    <s v="YAK._.017"/>
    <n v="1.8452304132312338"/>
    <n v="1163.4646583571323"/>
    <m/>
    <n v="184.52304132312338"/>
    <n v="0.01"/>
    <n v="184.52304132312338"/>
  </r>
  <r>
    <x v="17"/>
    <x v="4"/>
    <s v="YAK._.017"/>
    <x v="124"/>
    <n v="269.64019942495617"/>
    <n v="20"/>
    <s v="YAK._.017"/>
    <n v="1.3450018606049585"/>
    <n v="897.47191588754868"/>
    <m/>
    <n v="134.50018606049585"/>
    <n v="0.01"/>
    <n v="134.50018606049585"/>
  </r>
  <r>
    <x v="18"/>
    <x v="4"/>
    <s v="YAK._.017"/>
    <x v="124"/>
    <n v="269.64019942495617"/>
    <n v="20"/>
    <s v="YAK._.017"/>
    <n v="0.95992773506894902"/>
    <n v="695.77340968807368"/>
    <m/>
    <n v="95.992773506894906"/>
    <n v="0.01"/>
    <n v="95.992773506894906"/>
  </r>
  <r>
    <x v="19"/>
    <x v="4"/>
    <s v="YAK._.017"/>
    <x v="124"/>
    <n v="269.64019942495617"/>
    <n v="20"/>
    <s v="YAK._.017"/>
    <n v="0.73118720494500655"/>
    <n v="574.29299487554783"/>
    <m/>
    <n v="73.11872049450065"/>
    <n v="0.01"/>
    <n v="73.11872049450065"/>
  </r>
  <r>
    <x v="0"/>
    <x v="4"/>
    <s v="YAK._.018"/>
    <x v="125"/>
    <n v="71.978016021046088"/>
    <n v="20"/>
    <s v="YAK._.018"/>
    <n v="8.6977146890044307E-2"/>
    <n v="554.9238993940113"/>
    <m/>
    <n v="8.6977146890044299"/>
    <n v="0.01"/>
    <n v="8.6977146890044299"/>
  </r>
  <r>
    <x v="1"/>
    <x v="4"/>
    <s v="YAK._.018"/>
    <x v="125"/>
    <n v="71.978016021046088"/>
    <n v="20"/>
    <s v="YAK._.018"/>
    <n v="9.1302802487113532E-2"/>
    <n v="585.66422962934939"/>
    <m/>
    <n v="9.1302802487113528"/>
    <n v="0.01"/>
    <n v="9.1302802487113528"/>
  </r>
  <r>
    <x v="2"/>
    <x v="4"/>
    <s v="YAK._.018"/>
    <x v="125"/>
    <n v="71.978016021046088"/>
    <n v="20"/>
    <s v="YAK._.018"/>
    <n v="9.7718319849413093E-2"/>
    <n v="630.07192286372208"/>
    <m/>
    <n v="9.7718319849413096"/>
    <n v="0.01"/>
    <n v="9.7718319849413096"/>
  </r>
  <r>
    <x v="3"/>
    <x v="4"/>
    <s v="YAK._.018"/>
    <x v="125"/>
    <n v="71.978016021046088"/>
    <n v="20"/>
    <s v="YAK._.018"/>
    <n v="0.10481309885401095"/>
    <n v="682.13791275440678"/>
    <m/>
    <n v="10.481309885401094"/>
    <n v="0.01"/>
    <n v="10.481309885401094"/>
  </r>
  <r>
    <x v="4"/>
    <x v="4"/>
    <s v="YAK._.018"/>
    <x v="125"/>
    <n v="71.978016021046088"/>
    <n v="20"/>
    <s v="YAK._.018"/>
    <n v="0.11334290863912189"/>
    <n v="740.47158493024256"/>
    <m/>
    <n v="11.334290863912189"/>
    <n v="0.01"/>
    <n v="11.334290863912189"/>
  </r>
  <r>
    <x v="5"/>
    <x v="4"/>
    <s v="YAK._.018"/>
    <x v="125"/>
    <n v="71.978016021046088"/>
    <n v="20"/>
    <s v="YAK._.018"/>
    <n v="0.11842726467732491"/>
    <n v="778.08665553802473"/>
    <m/>
    <n v="11.84272646773249"/>
    <n v="0.01"/>
    <n v="11.84272646773249"/>
  </r>
  <r>
    <x v="6"/>
    <x v="4"/>
    <s v="YAK._.018"/>
    <x v="125"/>
    <n v="71.978016021046088"/>
    <n v="20"/>
    <s v="YAK._.018"/>
    <n v="0.11825015147886087"/>
    <n v="781.62703765162814"/>
    <m/>
    <n v="11.825015147886086"/>
    <n v="0.01"/>
    <n v="11.825015147886086"/>
  </r>
  <r>
    <x v="7"/>
    <x v="4"/>
    <s v="YAK._.018"/>
    <x v="125"/>
    <n v="71.978016021046088"/>
    <n v="20"/>
    <s v="YAK._.018"/>
    <n v="0.11668093460804785"/>
    <n v="778.66235743112793"/>
    <m/>
    <n v="11.668093460804785"/>
    <n v="0.01"/>
    <n v="11.668093460804785"/>
  </r>
  <r>
    <x v="8"/>
    <x v="4"/>
    <s v="YAK._.018"/>
    <x v="125"/>
    <n v="71.978016021046088"/>
    <n v="20"/>
    <s v="YAK._.018"/>
    <n v="0.11313547819091298"/>
    <n v="753.74006435164847"/>
    <m/>
    <n v="11.313547819091298"/>
    <n v="0.01"/>
    <n v="11.313547819091298"/>
  </r>
  <r>
    <x v="9"/>
    <x v="4"/>
    <s v="YAK._.018"/>
    <x v="125"/>
    <n v="71.978016021046088"/>
    <n v="20"/>
    <s v="YAK._.018"/>
    <n v="0.10658353094046287"/>
    <n v="715.37404910666328"/>
    <m/>
    <n v="10.658353094046287"/>
    <n v="0.01"/>
    <n v="10.658353094046287"/>
  </r>
  <r>
    <x v="10"/>
    <x v="4"/>
    <s v="YAK._.018"/>
    <x v="125"/>
    <n v="71.978016021046088"/>
    <n v="20"/>
    <s v="YAK._.018"/>
    <n v="9.4373998698711062E-2"/>
    <n v="632.70208379352357"/>
    <m/>
    <n v="9.4373998698711059"/>
    <n v="0.01"/>
    <n v="9.4373998698711059"/>
  </r>
  <r>
    <x v="11"/>
    <x v="4"/>
    <s v="YAK._.018"/>
    <x v="125"/>
    <n v="71.978016021046088"/>
    <n v="20"/>
    <s v="YAK._.018"/>
    <n v="8.3211581179830782E-2"/>
    <n v="558.60737330293625"/>
    <m/>
    <n v="8.321158117983078"/>
    <n v="0.01"/>
    <n v="8.321158117983078"/>
  </r>
  <r>
    <x v="12"/>
    <x v="4"/>
    <s v="YAK._.018"/>
    <x v="125"/>
    <n v="71.978016021046088"/>
    <n v="20"/>
    <s v="YAK._.018"/>
    <n v="7.2409980695423995E-2"/>
    <n v="484.0401733743376"/>
    <m/>
    <n v="7.2409980695423997"/>
    <n v="0.01"/>
    <n v="7.2409980695423997"/>
  </r>
  <r>
    <x v="13"/>
    <x v="4"/>
    <s v="YAK._.018"/>
    <x v="125"/>
    <n v="71.978016021046088"/>
    <n v="20"/>
    <s v="YAK._.018"/>
    <n v="6.2866408763263618E-2"/>
    <n v="421.06670341867158"/>
    <m/>
    <n v="6.2866408763263619"/>
    <n v="0.01"/>
    <n v="6.2866408763263619"/>
  </r>
  <r>
    <x v="14"/>
    <x v="4"/>
    <s v="YAK._.018"/>
    <x v="125"/>
    <n v="71.978016021046088"/>
    <n v="20"/>
    <s v="YAK._.018"/>
    <n v="5.5871913662695186E-2"/>
    <n v="376.63241478821129"/>
    <m/>
    <n v="5.5871913662695185"/>
    <n v="0.01"/>
    <n v="5.5871913662695185"/>
  </r>
  <r>
    <x v="15"/>
    <x v="4"/>
    <s v="YAK._.018"/>
    <x v="125"/>
    <n v="71.978016021046088"/>
    <n v="20"/>
    <s v="YAK._.018"/>
    <n v="4.8664502563826061E-2"/>
    <n v="331.65605863696561"/>
    <m/>
    <n v="4.8664502563826062"/>
    <n v="0.01"/>
    <n v="4.8664502563826062"/>
  </r>
  <r>
    <x v="16"/>
    <x v="4"/>
    <s v="YAK._.018"/>
    <x v="125"/>
    <n v="71.978016021046088"/>
    <n v="20"/>
    <s v="YAK._.018"/>
    <n v="4.1477600226744661E-2"/>
    <n v="281.48963231517962"/>
    <m/>
    <n v="4.1477600226744658"/>
    <n v="0.01"/>
    <n v="4.1477600226744658"/>
  </r>
  <r>
    <x v="17"/>
    <x v="4"/>
    <s v="YAK._.018"/>
    <x v="125"/>
    <n v="71.978016021046088"/>
    <n v="20"/>
    <s v="YAK._.018"/>
    <n v="3.8652599135692522E-2"/>
    <n v="261.06512597087084"/>
    <m/>
    <n v="3.8652599135692522"/>
    <n v="0.01"/>
    <n v="3.8652599135692522"/>
  </r>
  <r>
    <x v="18"/>
    <x v="4"/>
    <s v="YAK._.018"/>
    <x v="125"/>
    <n v="71.978016021046088"/>
    <n v="20"/>
    <s v="YAK._.018"/>
    <n v="3.6000897454985296E-2"/>
    <n v="243.44573156768163"/>
    <m/>
    <n v="3.6000897454985297"/>
    <n v="0.01"/>
    <n v="3.6000897454985297"/>
  </r>
  <r>
    <x v="19"/>
    <x v="4"/>
    <s v="YAK._.018"/>
    <x v="125"/>
    <n v="71.978016021046088"/>
    <n v="20"/>
    <s v="YAK._.018"/>
    <n v="3.3567262650797902E-2"/>
    <n v="226.68287013699933"/>
    <m/>
    <n v="3.3567262650797902"/>
    <n v="0.01"/>
    <n v="3.3567262650797902"/>
  </r>
  <r>
    <x v="0"/>
    <x v="4"/>
    <s v="YAK._.019"/>
    <x v="126"/>
    <n v="361.8969366922866"/>
    <n v="20"/>
    <s v="YAK._.019"/>
    <n v="0.39509156109492405"/>
    <n v="357.57109955701952"/>
    <m/>
    <n v="39.509156109492402"/>
    <n v="0.01"/>
    <n v="39.509156109492402"/>
  </r>
  <r>
    <x v="1"/>
    <x v="4"/>
    <s v="YAK._.019"/>
    <x v="126"/>
    <n v="361.8969366922866"/>
    <n v="20"/>
    <s v="YAK._.019"/>
    <n v="0.51879829602538441"/>
    <n v="443.11458870765961"/>
    <m/>
    <n v="51.879829602538443"/>
    <n v="0.01"/>
    <n v="51.879829602538443"/>
  </r>
  <r>
    <x v="2"/>
    <x v="4"/>
    <s v="YAK._.019"/>
    <x v="126"/>
    <n v="361.8969366922866"/>
    <n v="20"/>
    <s v="YAK._.019"/>
    <n v="0.71066215020275869"/>
    <n v="561.71152258406039"/>
    <m/>
    <n v="71.066215020275862"/>
    <n v="0.01"/>
    <n v="71.066215020275862"/>
  </r>
  <r>
    <x v="3"/>
    <x v="4"/>
    <s v="YAK._.019"/>
    <x v="126"/>
    <n v="361.8969366922866"/>
    <n v="20"/>
    <s v="YAK._.019"/>
    <n v="1.0022199262206357"/>
    <n v="718.27963873270028"/>
    <m/>
    <n v="100.22199262206357"/>
    <n v="0.01"/>
    <n v="100.22199262206357"/>
  </r>
  <r>
    <x v="4"/>
    <x v="4"/>
    <s v="YAK._.019"/>
    <x v="126"/>
    <n v="361.8969366922866"/>
    <n v="20"/>
    <s v="YAK._.019"/>
    <n v="1.3376924500962986"/>
    <n v="921.20403538519918"/>
    <m/>
    <n v="133.76924500962986"/>
    <n v="0.01"/>
    <n v="133.76924500962986"/>
  </r>
  <r>
    <x v="5"/>
    <x v="4"/>
    <s v="YAK._.019"/>
    <x v="126"/>
    <n v="361.8969366922866"/>
    <n v="20"/>
    <s v="YAK._.019"/>
    <n v="1.7765808463013772"/>
    <n v="1141.9795822454787"/>
    <m/>
    <n v="177.65808463013772"/>
    <n v="0.01"/>
    <n v="177.65808463013772"/>
  </r>
  <r>
    <x v="6"/>
    <x v="4"/>
    <s v="YAK._.019"/>
    <x v="126"/>
    <n v="361.8969366922866"/>
    <n v="20"/>
    <s v="YAK._.019"/>
    <n v="2.2440086316499164"/>
    <n v="1383.9690410383687"/>
    <m/>
    <n v="224.40086316499162"/>
    <n v="0.01"/>
    <n v="224.40086316499162"/>
  </r>
  <r>
    <x v="7"/>
    <x v="4"/>
    <s v="YAK._.019"/>
    <x v="126"/>
    <n v="361.8969366922866"/>
    <n v="20"/>
    <s v="YAK._.019"/>
    <n v="2.7485216199770397"/>
    <n v="1636.3848686930316"/>
    <m/>
    <n v="274.85216199770394"/>
    <n v="0.01"/>
    <n v="274.85216199770394"/>
  </r>
  <r>
    <x v="8"/>
    <x v="4"/>
    <s v="YAK._.019"/>
    <x v="126"/>
    <n v="361.8969366922866"/>
    <n v="20"/>
    <s v="YAK._.019"/>
    <n v="3.1587875670071646"/>
    <n v="1872.4965000386421"/>
    <m/>
    <n v="315.87875670071645"/>
    <n v="0.01"/>
    <n v="315.87875670071645"/>
  </r>
  <r>
    <x v="9"/>
    <x v="4"/>
    <s v="YAK._.019"/>
    <x v="126"/>
    <n v="361.8969366922866"/>
    <n v="20"/>
    <s v="YAK._.019"/>
    <n v="3.569278880178151"/>
    <n v="2065.4248837651935"/>
    <m/>
    <n v="356.92788801781506"/>
    <n v="0.01"/>
    <n v="356.92788801781506"/>
  </r>
  <r>
    <x v="10"/>
    <x v="4"/>
    <s v="YAK._.019"/>
    <x v="126"/>
    <n v="361.8969366922866"/>
    <n v="20"/>
    <s v="YAK._.019"/>
    <n v="3.8062627285261779"/>
    <n v="2197.5547355963254"/>
    <m/>
    <n v="380.62627285261777"/>
    <n v="0.01"/>
    <n v="380.62627285261777"/>
  </r>
  <r>
    <x v="11"/>
    <x v="4"/>
    <s v="YAK._.019"/>
    <x v="126"/>
    <n v="361.8969366922866"/>
    <n v="20"/>
    <s v="YAK._.019"/>
    <n v="3.9554007751276474"/>
    <n v="2242.7300275503389"/>
    <m/>
    <n v="395.54007751276475"/>
    <n v="0.01"/>
    <n v="395.54007751276475"/>
  </r>
  <r>
    <x v="12"/>
    <x v="4"/>
    <s v="YAK._.019"/>
    <x v="126"/>
    <n v="361.8969366922866"/>
    <n v="20"/>
    <s v="YAK._.019"/>
    <n v="3.8322723919328485"/>
    <n v="2187.3799181979161"/>
    <m/>
    <n v="383.22723919328484"/>
    <n v="0.01"/>
    <n v="383.22723919328484"/>
  </r>
  <r>
    <x v="13"/>
    <x v="4"/>
    <s v="YAK._.019"/>
    <x v="126"/>
    <n v="361.8969366922866"/>
    <n v="20"/>
    <s v="YAK._.019"/>
    <n v="3.5274246291812927"/>
    <n v="2031.9486504234549"/>
    <m/>
    <n v="352.74246291812926"/>
    <n v="0.01"/>
    <n v="352.74246291812926"/>
  </r>
  <r>
    <x v="14"/>
    <x v="4"/>
    <s v="YAK._.019"/>
    <x v="126"/>
    <n v="361.8969366922866"/>
    <n v="20"/>
    <s v="YAK._.019"/>
    <n v="3.1017197915611145"/>
    <n v="1791.5947153503419"/>
    <m/>
    <n v="310.17197915611143"/>
    <n v="0.01"/>
    <n v="310.17197915611143"/>
  </r>
  <r>
    <x v="15"/>
    <x v="4"/>
    <s v="YAK._.019"/>
    <x v="126"/>
    <n v="361.8969366922866"/>
    <n v="20"/>
    <s v="YAK._.019"/>
    <n v="2.672055676101968"/>
    <n v="1507.425339491748"/>
    <m/>
    <n v="267.20556761019679"/>
    <n v="0.01"/>
    <n v="267.20556761019679"/>
  </r>
  <r>
    <x v="16"/>
    <x v="4"/>
    <s v="YAK._.019"/>
    <x v="126"/>
    <n v="361.8969366922866"/>
    <n v="20"/>
    <s v="YAK._.019"/>
    <n v="2.0748728417516458"/>
    <n v="1200.291808450354"/>
    <m/>
    <n v="207.48728417516458"/>
    <n v="0.01"/>
    <n v="207.48728417516458"/>
  </r>
  <r>
    <x v="17"/>
    <x v="4"/>
    <s v="YAK._.019"/>
    <x v="126"/>
    <n v="361.8969366922866"/>
    <n v="20"/>
    <s v="YAK._.019"/>
    <n v="1.524082522091359"/>
    <n v="906.59248529725642"/>
    <m/>
    <n v="152.4082522091359"/>
    <n v="0.01"/>
    <n v="152.4082522091359"/>
  </r>
  <r>
    <x v="18"/>
    <x v="4"/>
    <s v="YAK._.019"/>
    <x v="126"/>
    <n v="361.8969366922866"/>
    <n v="20"/>
    <s v="YAK._.019"/>
    <n v="1.0877770651162537"/>
    <n v="675.52394344756749"/>
    <m/>
    <n v="108.77770651162537"/>
    <n v="0.01"/>
    <n v="108.77770651162537"/>
  </r>
  <r>
    <x v="19"/>
    <x v="4"/>
    <s v="YAK._.019"/>
    <x v="126"/>
    <n v="361.8969366922866"/>
    <n v="20"/>
    <s v="YAK._.019"/>
    <n v="0.82887663922268662"/>
    <n v="536.877764641726"/>
    <m/>
    <n v="82.887663922268658"/>
    <n v="0.01"/>
    <n v="82.887663922268658"/>
  </r>
  <r>
    <x v="0"/>
    <x v="4"/>
    <s v="YAK._.020"/>
    <x v="127"/>
    <n v="76.745429969559183"/>
    <n v="20"/>
    <s v="YAK._.020"/>
    <n v="0.96709767196575414"/>
    <n v="6148.5913663671281"/>
    <m/>
    <n v="96.709767196575413"/>
    <n v="0.01"/>
    <n v="96.709767196575413"/>
  </r>
  <r>
    <x v="1"/>
    <x v="4"/>
    <s v="YAK._.020"/>
    <x v="127"/>
    <n v="76.745429969559183"/>
    <n v="20"/>
    <s v="YAK._.020"/>
    <n v="0.95065536790635208"/>
    <n v="6038.5921994832561"/>
    <m/>
    <n v="95.065536790635207"/>
    <n v="0.01"/>
    <n v="95.065536790635207"/>
  </r>
  <r>
    <x v="2"/>
    <x v="4"/>
    <s v="YAK._.020"/>
    <x v="127"/>
    <n v="76.745429969559183"/>
    <n v="20"/>
    <s v="YAK._.020"/>
    <n v="0.93371049878918455"/>
    <n v="5917.3370795557639"/>
    <m/>
    <n v="93.371049878918456"/>
    <n v="0.01"/>
    <n v="93.371049878918456"/>
  </r>
  <r>
    <x v="3"/>
    <x v="4"/>
    <s v="YAK._.020"/>
    <x v="127"/>
    <n v="76.745429969559183"/>
    <n v="20"/>
    <s v="YAK._.020"/>
    <n v="0.91000455080664411"/>
    <n v="5775.6631579812301"/>
    <m/>
    <n v="91.000455080664409"/>
    <n v="0.01"/>
    <n v="91.000455080664409"/>
  </r>
  <r>
    <x v="4"/>
    <x v="4"/>
    <s v="YAK._.020"/>
    <x v="127"/>
    <n v="76.745429969559183"/>
    <n v="20"/>
    <s v="YAK._.020"/>
    <n v="0.8799850836908818"/>
    <n v="5544.9665579536731"/>
    <m/>
    <n v="87.998508369088171"/>
    <n v="0.01"/>
    <n v="87.998508369088171"/>
  </r>
  <r>
    <x v="5"/>
    <x v="4"/>
    <s v="YAK._.020"/>
    <x v="127"/>
    <n v="76.745429969559183"/>
    <n v="20"/>
    <s v="YAK._.020"/>
    <n v="0.79317636598886487"/>
    <n v="4963.9225984701798"/>
    <m/>
    <n v="79.31763659888648"/>
    <n v="0.01"/>
    <n v="79.31763659888648"/>
  </r>
  <r>
    <x v="6"/>
    <x v="4"/>
    <s v="YAK._.020"/>
    <x v="127"/>
    <n v="76.745429969559183"/>
    <n v="20"/>
    <s v="YAK._.020"/>
    <n v="0.66586783715597242"/>
    <n v="4152.1156871884859"/>
    <m/>
    <n v="66.586783715597235"/>
    <n v="0.01"/>
    <n v="66.586783715597235"/>
  </r>
  <r>
    <x v="7"/>
    <x v="4"/>
    <s v="YAK._.020"/>
    <x v="127"/>
    <n v="76.745429969559183"/>
    <n v="20"/>
    <s v="YAK._.020"/>
    <n v="0.5599219271433612"/>
    <n v="3486.8172533113529"/>
    <m/>
    <n v="55.99219271433612"/>
    <n v="0.01"/>
    <n v="55.99219271433612"/>
  </r>
  <r>
    <x v="8"/>
    <x v="4"/>
    <s v="YAK._.020"/>
    <x v="127"/>
    <n v="76.745429969559183"/>
    <n v="20"/>
    <s v="YAK._.020"/>
    <n v="0.47423496585180519"/>
    <n v="2954.9855962219585"/>
    <m/>
    <n v="47.423496585180516"/>
    <n v="0.01"/>
    <n v="47.423496585180516"/>
  </r>
  <r>
    <x v="9"/>
    <x v="4"/>
    <s v="YAK._.020"/>
    <x v="127"/>
    <n v="76.745429969559183"/>
    <n v="20"/>
    <s v="YAK._.020"/>
    <n v="0.4014256839617692"/>
    <n v="2540.0208398110622"/>
    <m/>
    <n v="40.14256839617692"/>
    <n v="0.01"/>
    <n v="40.14256839617692"/>
  </r>
  <r>
    <x v="10"/>
    <x v="4"/>
    <s v="YAK._.020"/>
    <x v="127"/>
    <n v="76.745429969559183"/>
    <n v="20"/>
    <s v="YAK._.020"/>
    <n v="0.32127126935914768"/>
    <n v="2052.4908365011634"/>
    <m/>
    <n v="32.127126935914767"/>
    <n v="0.01"/>
    <n v="32.127126935914767"/>
  </r>
  <r>
    <x v="11"/>
    <x v="4"/>
    <s v="YAK._.020"/>
    <x v="127"/>
    <n v="76.745429969559183"/>
    <n v="20"/>
    <s v="YAK._.020"/>
    <n v="0.26283379046298072"/>
    <n v="1738.6067763064841"/>
    <m/>
    <n v="26.283379046298073"/>
    <n v="0.01"/>
    <n v="26.283379046298073"/>
  </r>
  <r>
    <x v="12"/>
    <x v="4"/>
    <s v="YAK._.020"/>
    <x v="127"/>
    <n v="76.745429969559183"/>
    <n v="20"/>
    <s v="YAK._.020"/>
    <n v="0.21833687385499234"/>
    <n v="1495.9942929155075"/>
    <m/>
    <n v="21.833687385499232"/>
    <n v="0.01"/>
    <n v="21.833687385499232"/>
  </r>
  <r>
    <x v="13"/>
    <x v="4"/>
    <s v="YAK._.020"/>
    <x v="127"/>
    <n v="76.745429969559183"/>
    <n v="20"/>
    <s v="YAK._.020"/>
    <n v="0.18468089513466196"/>
    <n v="1310.278371393345"/>
    <m/>
    <n v="18.468089513466197"/>
    <n v="0.01"/>
    <n v="18.468089513466197"/>
  </r>
  <r>
    <x v="14"/>
    <x v="4"/>
    <s v="YAK._.020"/>
    <x v="127"/>
    <n v="76.745429969559183"/>
    <n v="20"/>
    <s v="YAK._.020"/>
    <n v="0.16476206113002231"/>
    <n v="1201.6747482839226"/>
    <m/>
    <n v="16.476206113002231"/>
    <n v="0.01"/>
    <n v="16.476206113002231"/>
  </r>
  <r>
    <x v="15"/>
    <x v="4"/>
    <s v="YAK._.020"/>
    <x v="127"/>
    <n v="76.745429969559183"/>
    <n v="20"/>
    <s v="YAK._.020"/>
    <n v="0.15211462337814396"/>
    <n v="1122.0013306071789"/>
    <m/>
    <n v="15.211462337814396"/>
    <n v="0.01"/>
    <n v="15.211462337814396"/>
  </r>
  <r>
    <x v="16"/>
    <x v="4"/>
    <s v="YAK._.020"/>
    <x v="127"/>
    <n v="76.745429969559183"/>
    <n v="20"/>
    <s v="YAK._.020"/>
    <n v="0.11712149140400779"/>
    <n v="868.32393540234023"/>
    <m/>
    <n v="11.712149140400779"/>
    <n v="0.01"/>
    <n v="11.712149140400779"/>
  </r>
  <r>
    <x v="17"/>
    <x v="4"/>
    <s v="YAK._.020"/>
    <x v="127"/>
    <n v="76.745429969559183"/>
    <n v="20"/>
    <s v="YAK._.020"/>
    <n v="0.11653833697720076"/>
    <n v="864.77110123774241"/>
    <m/>
    <n v="11.653833697720076"/>
    <n v="0.01"/>
    <n v="11.653833697720076"/>
  </r>
  <r>
    <x v="18"/>
    <x v="4"/>
    <s v="YAK._.020"/>
    <x v="127"/>
    <n v="76.745429969559183"/>
    <n v="20"/>
    <s v="YAK._.020"/>
    <n v="0.11548705600433248"/>
    <n v="858.37687111013202"/>
    <m/>
    <n v="11.548705600433248"/>
    <n v="0.01"/>
    <n v="11.548705600433248"/>
  </r>
  <r>
    <x v="19"/>
    <x v="4"/>
    <s v="YAK._.020"/>
    <x v="127"/>
    <n v="76.745429969559183"/>
    <n v="20"/>
    <s v="YAK._.020"/>
    <n v="0.11319849772484646"/>
    <n v="844.51588540688863"/>
    <m/>
    <n v="11.319849772484645"/>
    <n v="0.01"/>
    <n v="11.319849772484645"/>
  </r>
  <r>
    <x v="0"/>
    <x v="4"/>
    <s v="YAK._.021"/>
    <x v="128"/>
    <n v="2054.9986541130615"/>
    <n v="20"/>
    <s v="YAK._.021"/>
    <n v="4.1934158062077644"/>
    <n v="12558.650717106482"/>
    <m/>
    <n v="419.34158062077643"/>
    <n v="0.01"/>
    <n v="419.34158062077643"/>
  </r>
  <r>
    <x v="1"/>
    <x v="4"/>
    <s v="YAK._.021"/>
    <x v="128"/>
    <n v="2054.9986541130615"/>
    <n v="20"/>
    <s v="YAK._.021"/>
    <n v="5.0422107018231568"/>
    <n v="13893.505316396804"/>
    <m/>
    <n v="504.22107018231566"/>
    <n v="0.01"/>
    <n v="504.22107018231566"/>
  </r>
  <r>
    <x v="2"/>
    <x v="4"/>
    <s v="YAK._.021"/>
    <x v="128"/>
    <n v="2054.9986541130615"/>
    <n v="20"/>
    <s v="YAK._.021"/>
    <n v="6.128980625604024"/>
    <n v="15453.981484456366"/>
    <m/>
    <n v="612.89806256040242"/>
    <n v="0.01"/>
    <n v="612.89806256040242"/>
  </r>
  <r>
    <x v="3"/>
    <x v="4"/>
    <s v="YAK._.021"/>
    <x v="128"/>
    <n v="2054.9986541130615"/>
    <n v="20"/>
    <s v="YAK._.021"/>
    <n v="7.6750944788928885"/>
    <n v="17288.999378156986"/>
    <m/>
    <n v="767.50944788928882"/>
    <n v="0.01"/>
    <n v="767.50944788928882"/>
  </r>
  <r>
    <x v="4"/>
    <x v="4"/>
    <s v="YAK._.021"/>
    <x v="128"/>
    <n v="2054.9986541130615"/>
    <n v="20"/>
    <s v="YAK._.021"/>
    <n v="9.2766214549015427"/>
    <n v="19144.159446371435"/>
    <m/>
    <n v="927.66214549015422"/>
    <n v="0.01"/>
    <n v="927.66214549015422"/>
  </r>
  <r>
    <x v="5"/>
    <x v="4"/>
    <s v="YAK._.021"/>
    <x v="128"/>
    <n v="2054.9986541130615"/>
    <n v="20"/>
    <s v="YAK._.021"/>
    <n v="11.214575378760566"/>
    <n v="20930.633735914085"/>
    <m/>
    <n v="1121.4575378760567"/>
    <n v="0.01"/>
    <n v="1121.4575378760567"/>
  </r>
  <r>
    <x v="6"/>
    <x v="4"/>
    <s v="YAK._.021"/>
    <x v="128"/>
    <n v="2054.9986541130615"/>
    <n v="20"/>
    <s v="YAK._.021"/>
    <n v="12.930412584305222"/>
    <n v="22060.501866475315"/>
    <m/>
    <n v="1293.041258430522"/>
    <n v="0.01"/>
    <n v="1293.041258430522"/>
  </r>
  <r>
    <x v="7"/>
    <x v="4"/>
    <s v="YAK._.021"/>
    <x v="128"/>
    <n v="2054.9986541130615"/>
    <n v="20"/>
    <s v="YAK._.021"/>
    <n v="14.355926542242166"/>
    <n v="22624.329910145098"/>
    <m/>
    <n v="1435.5926542242166"/>
    <n v="0.01"/>
    <n v="1435.5926542242166"/>
  </r>
  <r>
    <x v="8"/>
    <x v="4"/>
    <s v="YAK._.021"/>
    <x v="128"/>
    <n v="2054.9986541130615"/>
    <n v="20"/>
    <s v="YAK._.021"/>
    <n v="15.211217684564843"/>
    <n v="22674.214985114868"/>
    <m/>
    <n v="1521.1217684564842"/>
    <n v="0.01"/>
    <n v="1521.1217684564842"/>
  </r>
  <r>
    <x v="9"/>
    <x v="4"/>
    <s v="YAK._.021"/>
    <x v="128"/>
    <n v="2054.9986541130615"/>
    <n v="20"/>
    <s v="YAK._.021"/>
    <n v="15.581431088074906"/>
    <n v="22211.001054920438"/>
    <m/>
    <n v="1558.1431088074905"/>
    <n v="0.01"/>
    <n v="1558.1431088074905"/>
  </r>
  <r>
    <x v="10"/>
    <x v="4"/>
    <s v="YAK._.021"/>
    <x v="128"/>
    <n v="2054.9986541130615"/>
    <n v="20"/>
    <s v="YAK._.021"/>
    <n v="15.296206086429207"/>
    <n v="20786.95416204194"/>
    <m/>
    <n v="1529.6206086429206"/>
    <n v="0.01"/>
    <n v="1529.6206086429206"/>
  </r>
  <r>
    <x v="11"/>
    <x v="4"/>
    <s v="YAK._.021"/>
    <x v="128"/>
    <n v="2054.9986541130615"/>
    <n v="20"/>
    <s v="YAK._.021"/>
    <n v="14.601728551897214"/>
    <n v="19144.912000425906"/>
    <m/>
    <n v="1460.1728551897213"/>
    <n v="0.01"/>
    <n v="1460.1728551897213"/>
  </r>
  <r>
    <x v="12"/>
    <x v="4"/>
    <s v="YAK._.021"/>
    <x v="128"/>
    <n v="2054.9986541130615"/>
    <n v="20"/>
    <s v="YAK._.021"/>
    <n v="13.445844361483022"/>
    <n v="17345.437068153547"/>
    <m/>
    <n v="1344.5844361483023"/>
    <n v="0.01"/>
    <n v="1344.5844361483023"/>
  </r>
  <r>
    <x v="13"/>
    <x v="4"/>
    <s v="YAK._.021"/>
    <x v="128"/>
    <n v="2054.9986541130615"/>
    <n v="20"/>
    <s v="YAK._.021"/>
    <n v="12.003639329968617"/>
    <n v="15468.408924111562"/>
    <m/>
    <n v="1200.3639329968616"/>
    <n v="0.01"/>
    <n v="1200.3639329968616"/>
  </r>
  <r>
    <x v="14"/>
    <x v="4"/>
    <s v="YAK._.021"/>
    <x v="128"/>
    <n v="2054.9986541130615"/>
    <n v="20"/>
    <s v="YAK._.021"/>
    <n v="10.450557886703226"/>
    <n v="13732.558138933073"/>
    <m/>
    <n v="1045.0557886703225"/>
    <n v="0.01"/>
    <n v="1045.0557886703225"/>
  </r>
  <r>
    <x v="15"/>
    <x v="4"/>
    <s v="YAK._.021"/>
    <x v="128"/>
    <n v="2054.9986541130615"/>
    <n v="20"/>
    <s v="YAK._.021"/>
    <n v="8.9415891974551442"/>
    <n v="11976.886476350604"/>
    <m/>
    <n v="894.15891974551437"/>
    <n v="0.01"/>
    <n v="894.15891974551437"/>
  </r>
  <r>
    <x v="16"/>
    <x v="4"/>
    <s v="YAK._.021"/>
    <x v="128"/>
    <n v="2054.9986541130615"/>
    <n v="20"/>
    <s v="YAK._.021"/>
    <n v="7.3500885404525977"/>
    <n v="10184.085988926769"/>
    <m/>
    <n v="735.0088540452598"/>
    <n v="0.01"/>
    <n v="735.0088540452598"/>
  </r>
  <r>
    <x v="17"/>
    <x v="4"/>
    <s v="YAK._.021"/>
    <x v="128"/>
    <n v="2054.9986541130615"/>
    <n v="20"/>
    <s v="YAK._.021"/>
    <n v="5.8488181621455597"/>
    <n v="8759.6718316055722"/>
    <m/>
    <n v="584.88181621455601"/>
    <n v="0.01"/>
    <n v="584.88181621455601"/>
  </r>
  <r>
    <x v="18"/>
    <x v="4"/>
    <s v="YAK._.021"/>
    <x v="128"/>
    <n v="2054.9986541130615"/>
    <n v="20"/>
    <s v="YAK._.021"/>
    <n v="4.6623887032057478"/>
    <n v="7647.200702238626"/>
    <m/>
    <n v="466.23887032057479"/>
    <n v="0.01"/>
    <n v="466.23887032057479"/>
  </r>
  <r>
    <x v="19"/>
    <x v="4"/>
    <s v="YAK._.021"/>
    <x v="128"/>
    <n v="2054.9986541130615"/>
    <n v="20"/>
    <s v="YAK._.021"/>
    <n v="3.9293023623613208"/>
    <n v="6980.9012279155213"/>
    <m/>
    <n v="392.93023623613209"/>
    <n v="0.01"/>
    <n v="392.93023623613209"/>
  </r>
  <r>
    <x v="0"/>
    <x v="4"/>
    <s v="YAK._.022"/>
    <x v="129"/>
    <n v="136.64542604821116"/>
    <n v="20"/>
    <s v="YAK._.022"/>
    <n v="0.14648171502802157"/>
    <n v="452.58890290468372"/>
    <m/>
    <n v="14.648171502802157"/>
    <n v="0.01"/>
    <n v="14.648171502802157"/>
  </r>
  <r>
    <x v="1"/>
    <x v="4"/>
    <s v="YAK._.022"/>
    <x v="129"/>
    <n v="136.64542604821116"/>
    <n v="20"/>
    <s v="YAK._.022"/>
    <n v="0.16768798772361379"/>
    <n v="530.85106073668123"/>
    <m/>
    <n v="16.768798772361379"/>
    <n v="0.01"/>
    <n v="16.768798772361379"/>
  </r>
  <r>
    <x v="2"/>
    <x v="4"/>
    <s v="YAK._.022"/>
    <x v="129"/>
    <n v="136.64542604821116"/>
    <n v="20"/>
    <s v="YAK._.022"/>
    <n v="0.19271170305370805"/>
    <n v="607.18298829084517"/>
    <m/>
    <n v="19.271170305370806"/>
    <n v="0.01"/>
    <n v="19.271170305370806"/>
  </r>
  <r>
    <x v="3"/>
    <x v="4"/>
    <s v="YAK._.022"/>
    <x v="129"/>
    <n v="136.64542604821116"/>
    <n v="20"/>
    <s v="YAK._.022"/>
    <n v="0.22478003133101346"/>
    <n v="688.35133429342716"/>
    <m/>
    <n v="22.478003133101346"/>
    <n v="0.01"/>
    <n v="22.478003133101346"/>
  </r>
  <r>
    <x v="4"/>
    <x v="4"/>
    <s v="YAK._.022"/>
    <x v="129"/>
    <n v="136.64542604821116"/>
    <n v="20"/>
    <s v="YAK._.022"/>
    <n v="0.26393939957603801"/>
    <n v="807.44005507643976"/>
    <m/>
    <n v="26.393939957603802"/>
    <n v="0.01"/>
    <n v="26.393939957603802"/>
  </r>
  <r>
    <x v="5"/>
    <x v="4"/>
    <s v="YAK._.022"/>
    <x v="129"/>
    <n v="136.64542604821116"/>
    <n v="20"/>
    <s v="YAK._.022"/>
    <n v="0.30341682222904165"/>
    <n v="888.4116942511954"/>
    <m/>
    <n v="30.341682222904165"/>
    <n v="0.01"/>
    <n v="30.341682222904165"/>
  </r>
  <r>
    <x v="6"/>
    <x v="4"/>
    <s v="YAK._.022"/>
    <x v="129"/>
    <n v="136.64542604821116"/>
    <n v="20"/>
    <s v="YAK._.022"/>
    <n v="0.33961282862687403"/>
    <n v="946.4364616657524"/>
    <m/>
    <n v="33.961282862687405"/>
    <n v="0.01"/>
    <n v="33.961282862687405"/>
  </r>
  <r>
    <x v="7"/>
    <x v="4"/>
    <s v="YAK._.022"/>
    <x v="129"/>
    <n v="136.64542604821116"/>
    <n v="20"/>
    <s v="YAK._.022"/>
    <n v="0.37543633251553382"/>
    <n v="977.45070744614611"/>
    <m/>
    <n v="37.543633251553381"/>
    <n v="0.01"/>
    <n v="37.543633251553381"/>
  </r>
  <r>
    <x v="8"/>
    <x v="4"/>
    <s v="YAK._.022"/>
    <x v="129"/>
    <n v="136.64542604821116"/>
    <n v="20"/>
    <s v="YAK._.022"/>
    <n v="0.41097276858900783"/>
    <n v="996.90487408715501"/>
    <m/>
    <n v="41.097276858900784"/>
    <n v="0.01"/>
    <n v="41.097276858900784"/>
  </r>
  <r>
    <x v="9"/>
    <x v="4"/>
    <s v="YAK._.022"/>
    <x v="129"/>
    <n v="136.64542604821116"/>
    <n v="20"/>
    <s v="YAK._.022"/>
    <n v="0.44289726220881898"/>
    <n v="1043.093748132944"/>
    <m/>
    <n v="44.289726220881896"/>
    <n v="0.01"/>
    <n v="44.289726220881896"/>
  </r>
  <r>
    <x v="10"/>
    <x v="4"/>
    <s v="YAK._.022"/>
    <x v="129"/>
    <n v="136.64542604821116"/>
    <n v="20"/>
    <s v="YAK._.022"/>
    <n v="0.47091686517295389"/>
    <n v="1053.8037304274872"/>
    <m/>
    <n v="47.091686517295386"/>
    <n v="0.01"/>
    <n v="47.091686517295386"/>
  </r>
  <r>
    <x v="11"/>
    <x v="4"/>
    <s v="YAK._.022"/>
    <x v="129"/>
    <n v="136.64542604821116"/>
    <n v="20"/>
    <s v="YAK._.022"/>
    <n v="0.4861723635623677"/>
    <n v="1035.5573400359294"/>
    <m/>
    <n v="48.617236356236766"/>
    <n v="0.01"/>
    <n v="48.617236356236766"/>
  </r>
  <r>
    <x v="12"/>
    <x v="4"/>
    <s v="YAK._.022"/>
    <x v="129"/>
    <n v="136.64542604821116"/>
    <n v="20"/>
    <s v="YAK._.022"/>
    <n v="0.48451863567323578"/>
    <n v="997.67395918048396"/>
    <m/>
    <n v="48.451863567323578"/>
    <n v="0.01"/>
    <n v="48.451863567323578"/>
  </r>
  <r>
    <x v="13"/>
    <x v="4"/>
    <s v="YAK._.022"/>
    <x v="129"/>
    <n v="136.64542604821116"/>
    <n v="20"/>
    <s v="YAK._.022"/>
    <n v="0.46211810337954856"/>
    <n v="949.69787686538609"/>
    <m/>
    <n v="46.211810337954859"/>
    <n v="0.01"/>
    <n v="46.211810337954859"/>
  </r>
  <r>
    <x v="14"/>
    <x v="4"/>
    <s v="YAK._.022"/>
    <x v="129"/>
    <n v="136.64542604821116"/>
    <n v="20"/>
    <s v="YAK._.022"/>
    <n v="0.42163539333120892"/>
    <n v="886.33560969464588"/>
    <m/>
    <n v="42.163539333120895"/>
    <n v="0.01"/>
    <n v="42.163539333120895"/>
  </r>
  <r>
    <x v="15"/>
    <x v="4"/>
    <s v="YAK._.022"/>
    <x v="129"/>
    <n v="136.64542604821116"/>
    <n v="20"/>
    <s v="YAK._.022"/>
    <n v="0.36656721114422908"/>
    <n v="810.93463998001846"/>
    <m/>
    <n v="36.656721114422908"/>
    <n v="0.01"/>
    <n v="36.656721114422908"/>
  </r>
  <r>
    <x v="16"/>
    <x v="4"/>
    <s v="YAK._.022"/>
    <x v="129"/>
    <n v="136.64542604821116"/>
    <n v="20"/>
    <s v="YAK._.022"/>
    <n v="0.30735789299099808"/>
    <n v="729.66062295933773"/>
    <m/>
    <n v="30.735789299099807"/>
    <n v="0.01"/>
    <n v="30.735789299099807"/>
  </r>
  <r>
    <x v="17"/>
    <x v="4"/>
    <s v="YAK._.022"/>
    <x v="129"/>
    <n v="136.64542604821116"/>
    <n v="20"/>
    <s v="YAK._.022"/>
    <n v="0.25652947783417324"/>
    <n v="681.72896660275603"/>
    <m/>
    <n v="25.652947783417321"/>
    <n v="0.01"/>
    <n v="25.652947783417321"/>
  </r>
  <r>
    <x v="18"/>
    <x v="4"/>
    <s v="YAK._.022"/>
    <x v="129"/>
    <n v="136.64542604821116"/>
    <n v="20"/>
    <s v="YAK._.022"/>
    <n v="0.2223365146865037"/>
    <n v="666.1066114660149"/>
    <m/>
    <n v="22.233651468650368"/>
    <n v="0.01"/>
    <n v="22.233651468650368"/>
  </r>
  <r>
    <x v="19"/>
    <x v="4"/>
    <s v="YAK._.022"/>
    <x v="129"/>
    <n v="136.64542604821116"/>
    <n v="20"/>
    <s v="YAK._.022"/>
    <n v="0.1940627273771573"/>
    <n v="639.22169347915087"/>
    <m/>
    <n v="19.406272737715728"/>
    <n v="0.01"/>
    <n v="19.406272737715728"/>
  </r>
  <r>
    <x v="0"/>
    <x v="4"/>
    <s v="YAK._.023"/>
    <x v="130"/>
    <n v="137.3787988802253"/>
    <n v="20"/>
    <s v="YAK._.023"/>
    <n v="0.49590439838109296"/>
    <n v="994.95086987531249"/>
    <m/>
    <n v="49.590439838109297"/>
    <n v="0.01"/>
    <n v="49.590439838109297"/>
  </r>
  <r>
    <x v="1"/>
    <x v="4"/>
    <s v="YAK._.023"/>
    <x v="130"/>
    <n v="137.3787988802253"/>
    <n v="20"/>
    <s v="YAK._.023"/>
    <n v="0.48705716675530636"/>
    <n v="807.5773260701169"/>
    <m/>
    <n v="48.705716675530638"/>
    <n v="0.01"/>
    <n v="48.705716675530638"/>
  </r>
  <r>
    <x v="2"/>
    <x v="4"/>
    <s v="YAK._.023"/>
    <x v="130"/>
    <n v="137.3787988802253"/>
    <n v="20"/>
    <s v="YAK._.023"/>
    <n v="0.53882438155978052"/>
    <n v="911.29897199807385"/>
    <m/>
    <n v="53.882438155978051"/>
    <n v="0.01"/>
    <n v="53.882438155978051"/>
  </r>
  <r>
    <x v="3"/>
    <x v="4"/>
    <s v="YAK._.023"/>
    <x v="130"/>
    <n v="137.3787988802253"/>
    <n v="20"/>
    <s v="YAK._.023"/>
    <n v="0.5829827965840092"/>
    <n v="773.5728646705096"/>
    <m/>
    <n v="58.298279658400922"/>
    <n v="0.01"/>
    <n v="58.298279658400922"/>
  </r>
  <r>
    <x v="4"/>
    <x v="4"/>
    <s v="YAK._.023"/>
    <x v="130"/>
    <n v="137.3787988802253"/>
    <n v="20"/>
    <s v="YAK._.023"/>
    <n v="0.66613805006513416"/>
    <n v="940.03849054157376"/>
    <m/>
    <n v="66.613805006513417"/>
    <n v="0.01"/>
    <n v="66.613805006513417"/>
  </r>
  <r>
    <x v="5"/>
    <x v="4"/>
    <s v="YAK._.023"/>
    <x v="130"/>
    <n v="137.3787988802253"/>
    <n v="20"/>
    <s v="YAK._.023"/>
    <n v="0.75549512128006691"/>
    <n v="1084.2486908397077"/>
    <m/>
    <n v="75.549512128006683"/>
    <n v="0.01"/>
    <n v="75.549512128006683"/>
  </r>
  <r>
    <x v="6"/>
    <x v="4"/>
    <s v="YAK._.023"/>
    <x v="130"/>
    <n v="137.3787988802253"/>
    <n v="20"/>
    <s v="YAK._.023"/>
    <n v="0.83272651746070969"/>
    <n v="1209.648596908778"/>
    <m/>
    <n v="83.272651746070963"/>
    <n v="0.01"/>
    <n v="83.272651746070963"/>
  </r>
  <r>
    <x v="7"/>
    <x v="4"/>
    <s v="YAK._.023"/>
    <x v="130"/>
    <n v="137.3787988802253"/>
    <n v="20"/>
    <s v="YAK._.023"/>
    <n v="0.91416809998012794"/>
    <n v="1320.2480352220184"/>
    <m/>
    <n v="91.416809998012795"/>
    <n v="0.01"/>
    <n v="91.416809998012795"/>
  </r>
  <r>
    <x v="8"/>
    <x v="4"/>
    <s v="YAK._.023"/>
    <x v="130"/>
    <n v="137.3787988802253"/>
    <n v="20"/>
    <s v="YAK._.023"/>
    <n v="0.98268482633667442"/>
    <n v="1405.1071551772684"/>
    <m/>
    <n v="98.268482633667446"/>
    <n v="0.01"/>
    <n v="98.268482633667446"/>
  </r>
  <r>
    <x v="9"/>
    <x v="4"/>
    <s v="YAK._.023"/>
    <x v="130"/>
    <n v="137.3787988802253"/>
    <n v="20"/>
    <s v="YAK._.023"/>
    <n v="1.0118134624920649"/>
    <n v="1468.306134302007"/>
    <m/>
    <n v="101.1813462492065"/>
    <n v="0.01"/>
    <n v="101.1813462492065"/>
  </r>
  <r>
    <x v="10"/>
    <x v="4"/>
    <s v="YAK._.023"/>
    <x v="130"/>
    <n v="137.3787988802253"/>
    <n v="20"/>
    <s v="YAK._.023"/>
    <n v="1.0365875772058872"/>
    <n v="1480.3367677338749"/>
    <m/>
    <n v="103.65875772058872"/>
    <n v="0.01"/>
    <n v="103.65875772058872"/>
  </r>
  <r>
    <x v="11"/>
    <x v="4"/>
    <s v="YAK._.023"/>
    <x v="130"/>
    <n v="137.3787988802253"/>
    <n v="20"/>
    <s v="YAK._.023"/>
    <n v="1.0297248715375933"/>
    <n v="1437.7831394152554"/>
    <m/>
    <n v="102.97248715375933"/>
    <n v="0.01"/>
    <n v="102.97248715375933"/>
  </r>
  <r>
    <x v="12"/>
    <x v="4"/>
    <s v="YAK._.023"/>
    <x v="130"/>
    <n v="137.3787988802253"/>
    <n v="20"/>
    <s v="YAK._.023"/>
    <n v="0.99017650941099622"/>
    <n v="1349.6381901040224"/>
    <m/>
    <n v="99.017650941099618"/>
    <n v="0.01"/>
    <n v="99.017650941099618"/>
  </r>
  <r>
    <x v="13"/>
    <x v="4"/>
    <s v="YAK._.023"/>
    <x v="130"/>
    <n v="137.3787988802253"/>
    <n v="20"/>
    <s v="YAK._.023"/>
    <n v="0.8992655292383015"/>
    <n v="1233.122126898804"/>
    <m/>
    <n v="89.926552923830144"/>
    <n v="0.01"/>
    <n v="89.926552923830144"/>
  </r>
  <r>
    <x v="14"/>
    <x v="4"/>
    <s v="YAK._.023"/>
    <x v="130"/>
    <n v="137.3787988802253"/>
    <n v="20"/>
    <s v="YAK._.023"/>
    <n v="0.7828654596212854"/>
    <n v="1092.5125292375187"/>
    <m/>
    <n v="78.286545962128542"/>
    <n v="0.01"/>
    <n v="78.286545962128542"/>
  </r>
  <r>
    <x v="15"/>
    <x v="4"/>
    <s v="YAK._.023"/>
    <x v="130"/>
    <n v="137.3787988802253"/>
    <n v="20"/>
    <s v="YAK._.023"/>
    <n v="0.64199910359939494"/>
    <n v="941.40394717949948"/>
    <m/>
    <n v="64.199910359939494"/>
    <n v="0.01"/>
    <n v="64.199910359939494"/>
  </r>
  <r>
    <x v="16"/>
    <x v="4"/>
    <s v="YAK._.023"/>
    <x v="130"/>
    <n v="137.3787988802253"/>
    <n v="20"/>
    <s v="YAK._.023"/>
    <n v="0.49940801214478714"/>
    <n v="790.39560874335359"/>
    <m/>
    <n v="49.940801214478711"/>
    <n v="0.01"/>
    <n v="49.940801214478711"/>
  </r>
  <r>
    <x v="17"/>
    <x v="4"/>
    <s v="YAK._.023"/>
    <x v="130"/>
    <n v="137.3787988802253"/>
    <n v="20"/>
    <s v="YAK._.023"/>
    <n v="0.38437865684420891"/>
    <n v="665.46310589814925"/>
    <m/>
    <n v="38.437865684420892"/>
    <n v="0.01"/>
    <n v="38.437865684420892"/>
  </r>
  <r>
    <x v="18"/>
    <x v="4"/>
    <s v="YAK._.023"/>
    <x v="130"/>
    <n v="137.3787988802253"/>
    <n v="20"/>
    <s v="YAK._.023"/>
    <n v="0.303253557618539"/>
    <n v="588.8711978519126"/>
    <m/>
    <n v="30.325355761853899"/>
    <n v="0.01"/>
    <n v="30.325355761853899"/>
  </r>
  <r>
    <x v="19"/>
    <x v="4"/>
    <s v="YAK._.023"/>
    <x v="130"/>
    <n v="137.3787988802253"/>
    <n v="20"/>
    <s v="YAK._.023"/>
    <n v="0.24327862926107874"/>
    <n v="526.81472282417394"/>
    <m/>
    <n v="24.327862926107873"/>
    <n v="0.01"/>
    <n v="24.327862926107873"/>
  </r>
  <r>
    <x v="0"/>
    <x v="4"/>
    <s v="YAK._.024"/>
    <x v="131"/>
    <n v="124.08367933170223"/>
    <n v="20"/>
    <s v="YAK._.024"/>
    <n v="4.6826409662070606E-2"/>
    <n v="129.04717699136387"/>
    <m/>
    <n v="4.6826409662070603"/>
    <n v="0.01"/>
    <n v="4.6826409662070603"/>
  </r>
  <r>
    <x v="1"/>
    <x v="4"/>
    <s v="YAK._.024"/>
    <x v="131"/>
    <n v="124.08367933170223"/>
    <n v="20"/>
    <s v="YAK._.024"/>
    <n v="6.1752526365252629E-2"/>
    <n v="138.93255027311059"/>
    <m/>
    <n v="6.1752526365252631"/>
    <n v="0.01"/>
    <n v="6.1752526365252631"/>
  </r>
  <r>
    <x v="2"/>
    <x v="4"/>
    <s v="YAK._.024"/>
    <x v="131"/>
    <n v="124.08367933170223"/>
    <n v="20"/>
    <s v="YAK._.024"/>
    <n v="8.4660779967098226E-2"/>
    <n v="159.22118868724795"/>
    <m/>
    <n v="8.4660779967098225"/>
    <n v="0.01"/>
    <n v="8.4660779967098225"/>
  </r>
  <r>
    <x v="3"/>
    <x v="4"/>
    <s v="YAK._.024"/>
    <x v="131"/>
    <n v="124.08367933170223"/>
    <n v="20"/>
    <s v="YAK._.024"/>
    <n v="0.11789045161712509"/>
    <n v="191.35596496355072"/>
    <m/>
    <n v="11.78904516171251"/>
    <n v="0.01"/>
    <n v="11.78904516171251"/>
  </r>
  <r>
    <x v="4"/>
    <x v="4"/>
    <s v="YAK._.024"/>
    <x v="131"/>
    <n v="124.08367933170223"/>
    <n v="20"/>
    <s v="YAK._.024"/>
    <n v="0.15683613663876214"/>
    <n v="237.62454166498281"/>
    <m/>
    <n v="15.683613663876214"/>
    <n v="0.01"/>
    <n v="15.683613663876214"/>
  </r>
  <r>
    <x v="5"/>
    <x v="4"/>
    <s v="YAK._.024"/>
    <x v="131"/>
    <n v="124.08367933170223"/>
    <n v="20"/>
    <s v="YAK._.024"/>
    <n v="0.20930374657110593"/>
    <n v="292.3056781523037"/>
    <m/>
    <n v="20.93037465711059"/>
    <n v="0.01"/>
    <n v="20.93037465711059"/>
  </r>
  <r>
    <x v="6"/>
    <x v="4"/>
    <s v="YAK._.024"/>
    <x v="131"/>
    <n v="124.08367933170223"/>
    <n v="20"/>
    <s v="YAK._.024"/>
    <n v="0.27143449969795902"/>
    <n v="354.50941399235563"/>
    <m/>
    <n v="27.143449969795903"/>
    <n v="0.01"/>
    <n v="27.143449969795903"/>
  </r>
  <r>
    <x v="7"/>
    <x v="4"/>
    <s v="YAK._.024"/>
    <x v="131"/>
    <n v="124.08367933170223"/>
    <n v="20"/>
    <s v="YAK._.024"/>
    <n v="0.34194859305485437"/>
    <n v="426.88018145668337"/>
    <m/>
    <n v="34.194859305485437"/>
    <n v="0.01"/>
    <n v="34.194859305485437"/>
  </r>
  <r>
    <x v="8"/>
    <x v="4"/>
    <s v="YAK._.024"/>
    <x v="131"/>
    <n v="124.08367933170223"/>
    <n v="20"/>
    <s v="YAK._.024"/>
    <n v="0.41487463095956173"/>
    <n v="502.07570036641897"/>
    <m/>
    <n v="41.487463095956173"/>
    <n v="0.01"/>
    <n v="41.487463095956173"/>
  </r>
  <r>
    <x v="9"/>
    <x v="4"/>
    <s v="YAK._.024"/>
    <x v="131"/>
    <n v="124.08367933170223"/>
    <n v="20"/>
    <s v="YAK._.024"/>
    <n v="0.46478548541573333"/>
    <n v="572.67156409344091"/>
    <m/>
    <n v="46.478548541573332"/>
    <n v="0.01"/>
    <n v="46.478548541573332"/>
  </r>
  <r>
    <x v="10"/>
    <x v="4"/>
    <s v="YAK._.024"/>
    <x v="131"/>
    <n v="124.08367933170223"/>
    <n v="20"/>
    <s v="YAK._.024"/>
    <n v="0.52111309447062804"/>
    <n v="629.05980270708449"/>
    <m/>
    <n v="52.111309447062801"/>
    <n v="0.01"/>
    <n v="52.111309447062801"/>
  </r>
  <r>
    <x v="11"/>
    <x v="4"/>
    <s v="YAK._.024"/>
    <x v="131"/>
    <n v="124.08367933170223"/>
    <n v="20"/>
    <s v="YAK._.024"/>
    <n v="0.55909678682854413"/>
    <n v="660.48963689315633"/>
    <m/>
    <n v="55.909678682854413"/>
    <n v="0.01"/>
    <n v="55.909678682854413"/>
  </r>
  <r>
    <x v="12"/>
    <x v="4"/>
    <s v="YAK._.024"/>
    <x v="131"/>
    <n v="124.08367933170223"/>
    <n v="20"/>
    <s v="YAK._.024"/>
    <n v="0.57385423827438709"/>
    <n v="659.16538534098322"/>
    <m/>
    <n v="57.385423827438707"/>
    <n v="0.01"/>
    <n v="57.385423827438707"/>
  </r>
  <r>
    <x v="13"/>
    <x v="4"/>
    <s v="YAK._.024"/>
    <x v="131"/>
    <n v="124.08367933170223"/>
    <n v="20"/>
    <s v="YAK._.024"/>
    <n v="0.54403193829702168"/>
    <n v="621.92646538956581"/>
    <m/>
    <n v="54.403193829702168"/>
    <n v="0.01"/>
    <n v="54.403193829702168"/>
  </r>
  <r>
    <x v="14"/>
    <x v="4"/>
    <s v="YAK._.024"/>
    <x v="131"/>
    <n v="124.08367933170223"/>
    <n v="20"/>
    <s v="YAK._.024"/>
    <n v="0.48163872418183812"/>
    <n v="552.7336080214119"/>
    <m/>
    <n v="48.163872418183814"/>
    <n v="0.01"/>
    <n v="48.163872418183814"/>
  </r>
  <r>
    <x v="15"/>
    <x v="4"/>
    <s v="YAK._.024"/>
    <x v="131"/>
    <n v="124.08367933170223"/>
    <n v="20"/>
    <s v="YAK._.024"/>
    <n v="0.38887357645247855"/>
    <n v="461.45925745513745"/>
    <m/>
    <n v="38.887357645247853"/>
    <n v="0.01"/>
    <n v="38.887357645247853"/>
  </r>
  <r>
    <x v="16"/>
    <x v="4"/>
    <s v="YAK._.024"/>
    <x v="131"/>
    <n v="124.08367933170223"/>
    <n v="20"/>
    <s v="YAK._.024"/>
    <n v="0.29966576403066852"/>
    <n v="356.80057034233289"/>
    <m/>
    <n v="29.966576403066853"/>
    <n v="0.01"/>
    <n v="29.966576403066853"/>
  </r>
  <r>
    <x v="17"/>
    <x v="4"/>
    <s v="YAK._.024"/>
    <x v="131"/>
    <n v="124.08367933170223"/>
    <n v="20"/>
    <s v="YAK._.024"/>
    <n v="0.21429459238860168"/>
    <n v="257.65697795935409"/>
    <m/>
    <n v="21.429459238860169"/>
    <n v="0.01"/>
    <n v="21.429459238860169"/>
  </r>
  <r>
    <x v="18"/>
    <x v="4"/>
    <s v="YAK._.024"/>
    <x v="131"/>
    <n v="124.08367933170223"/>
    <n v="20"/>
    <s v="YAK._.024"/>
    <n v="0.14203337193715623"/>
    <n v="176.69331982539214"/>
    <m/>
    <n v="14.203337193715623"/>
    <n v="0.01"/>
    <n v="14.203337193715623"/>
  </r>
  <r>
    <x v="19"/>
    <x v="4"/>
    <s v="YAK._.024"/>
    <x v="131"/>
    <n v="124.08367933170223"/>
    <n v="20"/>
    <s v="YAK._.024"/>
    <n v="9.6429354452190794E-2"/>
    <n v="126.3364505689409"/>
    <m/>
    <n v="9.642935445219079"/>
    <n v="0.01"/>
    <n v="9.642935445219079"/>
  </r>
  <r>
    <x v="0"/>
    <x v="4"/>
    <s v="YAK._.025"/>
    <x v="132"/>
    <n v="99.347387024291649"/>
    <n v="20"/>
    <s v="YAK._.025"/>
    <n v="0.12631847009537583"/>
    <n v="428.51433648983607"/>
    <m/>
    <n v="12.631847009537584"/>
    <n v="0.01"/>
    <n v="12.631847009537584"/>
  </r>
  <r>
    <x v="1"/>
    <x v="4"/>
    <s v="YAK._.025"/>
    <x v="132"/>
    <n v="99.347387024291649"/>
    <n v="20"/>
    <s v="YAK._.025"/>
    <n v="0.10158192704455277"/>
    <n v="317.28417236619316"/>
    <m/>
    <n v="10.158192704455276"/>
    <n v="0.01"/>
    <n v="10.158192704455276"/>
  </r>
  <r>
    <x v="2"/>
    <x v="4"/>
    <s v="YAK._.025"/>
    <x v="132"/>
    <n v="99.347387024291649"/>
    <n v="20"/>
    <s v="YAK._.025"/>
    <n v="8.7541065793699593E-2"/>
    <n v="230.08409593024598"/>
    <m/>
    <n v="8.7541065793699584"/>
    <n v="0.01"/>
    <n v="8.7541065793699584"/>
  </r>
  <r>
    <x v="3"/>
    <x v="4"/>
    <s v="YAK._.025"/>
    <x v="132"/>
    <n v="99.347387024291649"/>
    <n v="20"/>
    <s v="YAK._.025"/>
    <n v="6.9213183428039823E-2"/>
    <n v="66.677247064271384"/>
    <m/>
    <n v="6.9213183428039819"/>
    <n v="0.01"/>
    <n v="6.9213183428039819"/>
  </r>
  <r>
    <x v="4"/>
    <x v="4"/>
    <s v="YAK._.025"/>
    <x v="132"/>
    <n v="99.347387024291649"/>
    <n v="20"/>
    <s v="YAK._.025"/>
    <n v="9.8570951028238207E-2"/>
    <n v="98.423645657878453"/>
    <m/>
    <n v="9.8570951028238198"/>
    <n v="0.01"/>
    <n v="9.8570951028238198"/>
  </r>
  <r>
    <x v="5"/>
    <x v="4"/>
    <s v="YAK._.025"/>
    <x v="132"/>
    <n v="99.347387024291649"/>
    <n v="20"/>
    <s v="YAK._.025"/>
    <n v="0.14194363324446246"/>
    <n v="138.7936345134294"/>
    <m/>
    <n v="14.194363324446247"/>
    <n v="0.01"/>
    <n v="14.194363324446247"/>
  </r>
  <r>
    <x v="6"/>
    <x v="4"/>
    <s v="YAK._.025"/>
    <x v="132"/>
    <n v="99.347387024291649"/>
    <n v="20"/>
    <s v="YAK._.025"/>
    <n v="0.1949889838363737"/>
    <n v="186.2142090929884"/>
    <m/>
    <n v="19.498898383637368"/>
    <n v="0.01"/>
    <n v="19.498898383637368"/>
  </r>
  <r>
    <x v="7"/>
    <x v="4"/>
    <s v="YAK._.025"/>
    <x v="132"/>
    <n v="99.347387024291649"/>
    <n v="20"/>
    <s v="YAK._.025"/>
    <n v="0.25383768034459681"/>
    <n v="238.55270202663704"/>
    <m/>
    <n v="25.383768034459681"/>
    <n v="0.01"/>
    <n v="25.383768034459681"/>
  </r>
  <r>
    <x v="8"/>
    <x v="4"/>
    <s v="YAK._.025"/>
    <x v="132"/>
    <n v="99.347387024291649"/>
    <n v="20"/>
    <s v="YAK._.025"/>
    <n v="0.31492008154336293"/>
    <n v="292.01914361329239"/>
    <m/>
    <n v="31.492008154336293"/>
    <n v="0.01"/>
    <n v="31.492008154336293"/>
  </r>
  <r>
    <x v="9"/>
    <x v="4"/>
    <s v="YAK._.025"/>
    <x v="132"/>
    <n v="99.347387024291649"/>
    <n v="20"/>
    <s v="YAK._.025"/>
    <n v="0.35272261927927273"/>
    <n v="341.60574727061703"/>
    <m/>
    <n v="35.272261927927275"/>
    <n v="0.01"/>
    <n v="35.272261927927275"/>
  </r>
  <r>
    <x v="10"/>
    <x v="4"/>
    <s v="YAK._.025"/>
    <x v="132"/>
    <n v="99.347387024291649"/>
    <n v="20"/>
    <s v="YAK._.025"/>
    <n v="0.39703290562354937"/>
    <n v="381.48344066966871"/>
    <m/>
    <n v="39.703290562354937"/>
    <n v="0.01"/>
    <n v="39.703290562354937"/>
  </r>
  <r>
    <x v="11"/>
    <x v="4"/>
    <s v="YAK._.025"/>
    <x v="132"/>
    <n v="99.347387024291649"/>
    <n v="20"/>
    <s v="YAK._.025"/>
    <n v="0.42899700455360407"/>
    <n v="405.18477329621987"/>
    <m/>
    <n v="42.899700455360403"/>
    <n v="0.01"/>
    <n v="42.899700455360403"/>
  </r>
  <r>
    <x v="12"/>
    <x v="4"/>
    <s v="YAK._.025"/>
    <x v="132"/>
    <n v="99.347387024291649"/>
    <n v="20"/>
    <s v="YAK._.025"/>
    <n v="0.4445733652199626"/>
    <n v="407.91813357534346"/>
    <m/>
    <n v="44.457336521996261"/>
    <n v="0.01"/>
    <n v="44.457336521996261"/>
  </r>
  <r>
    <x v="13"/>
    <x v="4"/>
    <s v="YAK._.025"/>
    <x v="132"/>
    <n v="99.347387024291649"/>
    <n v="20"/>
    <s v="YAK._.025"/>
    <n v="0.42301086596897347"/>
    <n v="387.41782452943465"/>
    <m/>
    <n v="42.301086596897349"/>
    <n v="0.01"/>
    <n v="42.301086596897349"/>
  </r>
  <r>
    <x v="14"/>
    <x v="4"/>
    <s v="YAK._.025"/>
    <x v="132"/>
    <n v="99.347387024291649"/>
    <n v="20"/>
    <s v="YAK._.025"/>
    <n v="0.37456527603255851"/>
    <n v="345.24025506938335"/>
    <m/>
    <n v="37.45652760325585"/>
    <n v="0.01"/>
    <n v="37.45652760325585"/>
  </r>
  <r>
    <x v="15"/>
    <x v="4"/>
    <s v="YAK._.025"/>
    <x v="132"/>
    <n v="99.347387024291649"/>
    <n v="20"/>
    <s v="YAK._.025"/>
    <n v="0.30073936309702809"/>
    <n v="290.73342195929433"/>
    <m/>
    <n v="30.073936309702809"/>
    <n v="0.01"/>
    <n v="30.073936309702809"/>
  </r>
  <r>
    <x v="16"/>
    <x v="4"/>
    <s v="YAK._.025"/>
    <x v="132"/>
    <n v="99.347387024291649"/>
    <n v="20"/>
    <s v="YAK._.025"/>
    <n v="0.23310934656328178"/>
    <n v="228.43547870285641"/>
    <m/>
    <n v="23.310934656328179"/>
    <n v="0.01"/>
    <n v="23.310934656328179"/>
  </r>
  <r>
    <x v="17"/>
    <x v="4"/>
    <s v="YAK._.025"/>
    <x v="132"/>
    <n v="99.347387024291649"/>
    <n v="20"/>
    <s v="YAK._.025"/>
    <n v="0.16651118684510377"/>
    <n v="165.96623192179652"/>
    <m/>
    <n v="16.651118684510376"/>
    <n v="0.01"/>
    <n v="16.651118684510376"/>
  </r>
  <r>
    <x v="18"/>
    <x v="4"/>
    <s v="YAK._.025"/>
    <x v="132"/>
    <n v="99.347387024291649"/>
    <n v="20"/>
    <s v="YAK._.025"/>
    <n v="0.10996196637385451"/>
    <n v="115.04282777959276"/>
    <m/>
    <n v="10.996196637385451"/>
    <n v="0.01"/>
    <n v="10.996196637385451"/>
  </r>
  <r>
    <x v="19"/>
    <x v="4"/>
    <s v="YAK._.025"/>
    <x v="132"/>
    <n v="99.347387024291649"/>
    <n v="20"/>
    <s v="YAK._.025"/>
    <n v="7.384439358194976E-2"/>
    <n v="83.66601611066794"/>
    <m/>
    <n v="7.3844393581949763"/>
    <n v="0.01"/>
    <n v="7.3844393581949763"/>
  </r>
  <r>
    <x v="0"/>
    <x v="4"/>
    <s v="YAK._.026"/>
    <x v="133"/>
    <n v="65.109767533732452"/>
    <n v="20"/>
    <s v="YAK._.026"/>
    <n v="0.11875345478848534"/>
    <n v="208.91693907907248"/>
    <m/>
    <n v="11.875345478848534"/>
    <n v="0.01"/>
    <n v="11.875345478848534"/>
  </r>
  <r>
    <x v="1"/>
    <x v="4"/>
    <s v="YAK._.026"/>
    <x v="133"/>
    <n v="65.109767533732452"/>
    <n v="20"/>
    <s v="YAK._.026"/>
    <n v="0.1198007080275563"/>
    <n v="200.04253292535606"/>
    <m/>
    <n v="11.980070802755629"/>
    <n v="0.01"/>
    <n v="11.980070802755629"/>
  </r>
  <r>
    <x v="2"/>
    <x v="4"/>
    <s v="YAK._.026"/>
    <x v="133"/>
    <n v="65.109767533732452"/>
    <n v="20"/>
    <s v="YAK._.026"/>
    <n v="0.12275406885223139"/>
    <n v="195.24939832981903"/>
    <m/>
    <n v="12.275406885223139"/>
    <n v="0.01"/>
    <n v="12.275406885223139"/>
  </r>
  <r>
    <x v="3"/>
    <x v="4"/>
    <s v="YAK._.026"/>
    <x v="133"/>
    <n v="65.109767533732452"/>
    <n v="20"/>
    <s v="YAK._.026"/>
    <n v="0.12882530306235002"/>
    <n v="187.4515028847581"/>
    <m/>
    <n v="12.882530306235001"/>
    <n v="0.01"/>
    <n v="12.882530306235001"/>
  </r>
  <r>
    <x v="4"/>
    <x v="4"/>
    <s v="YAK._.026"/>
    <x v="133"/>
    <n v="65.109767533732452"/>
    <n v="20"/>
    <s v="YAK._.026"/>
    <n v="0.13539684648039038"/>
    <n v="199.86177990554359"/>
    <m/>
    <n v="13.539684648039039"/>
    <n v="0.01"/>
    <n v="13.539684648039039"/>
  </r>
  <r>
    <x v="5"/>
    <x v="4"/>
    <s v="YAK._.026"/>
    <x v="133"/>
    <n v="65.109767533732452"/>
    <n v="20"/>
    <s v="YAK._.026"/>
    <n v="0.14899671551563906"/>
    <n v="216.0162524747434"/>
    <m/>
    <n v="14.899671551563905"/>
    <n v="0.01"/>
    <n v="14.899671551563905"/>
  </r>
  <r>
    <x v="6"/>
    <x v="4"/>
    <s v="YAK._.026"/>
    <x v="133"/>
    <n v="65.109767533732452"/>
    <n v="20"/>
    <s v="YAK._.026"/>
    <n v="0.16610808553306491"/>
    <n v="236.13814510265965"/>
    <m/>
    <n v="16.610808553306491"/>
    <n v="0.01"/>
    <n v="16.610808553306491"/>
  </r>
  <r>
    <x v="7"/>
    <x v="4"/>
    <s v="YAK._.026"/>
    <x v="133"/>
    <n v="65.109767533732452"/>
    <n v="20"/>
    <s v="YAK._.026"/>
    <n v="0.18550995634684797"/>
    <n v="260.22900565467717"/>
    <m/>
    <n v="18.550995634684796"/>
    <n v="0.01"/>
    <n v="18.550995634684796"/>
  </r>
  <r>
    <x v="8"/>
    <x v="4"/>
    <s v="YAK._.026"/>
    <x v="133"/>
    <n v="65.109767533732452"/>
    <n v="20"/>
    <s v="YAK._.026"/>
    <n v="0.20600008988762131"/>
    <n v="286.77914046968294"/>
    <m/>
    <n v="20.600008988762131"/>
    <n v="0.01"/>
    <n v="20.600008988762131"/>
  </r>
  <r>
    <x v="9"/>
    <x v="4"/>
    <s v="YAK._.026"/>
    <x v="133"/>
    <n v="65.109767533732452"/>
    <n v="20"/>
    <s v="YAK._.026"/>
    <n v="0.2256252141790423"/>
    <n v="319.50556660656122"/>
    <m/>
    <n v="22.562521417904229"/>
    <n v="0.01"/>
    <n v="22.562521417904229"/>
  </r>
  <r>
    <x v="10"/>
    <x v="4"/>
    <s v="YAK._.026"/>
    <x v="133"/>
    <n v="65.109767533732452"/>
    <n v="20"/>
    <s v="YAK._.026"/>
    <n v="0.24903853585011457"/>
    <n v="351.23103768808613"/>
    <m/>
    <n v="24.903853585011458"/>
    <n v="0.01"/>
    <n v="24.903853585011458"/>
  </r>
  <r>
    <x v="11"/>
    <x v="4"/>
    <s v="YAK._.026"/>
    <x v="133"/>
    <n v="65.109767533732452"/>
    <n v="20"/>
    <s v="YAK._.026"/>
    <n v="0.27137013297263929"/>
    <n v="378.65247102944772"/>
    <m/>
    <n v="27.137013297263927"/>
    <n v="0.01"/>
    <n v="27.137013297263927"/>
  </r>
  <r>
    <x v="12"/>
    <x v="4"/>
    <s v="YAK._.026"/>
    <x v="133"/>
    <n v="65.109767533732452"/>
    <n v="20"/>
    <s v="YAK._.026"/>
    <n v="0.288275930658214"/>
    <n v="398.6278868087187"/>
    <m/>
    <n v="28.8275930658214"/>
    <n v="0.01"/>
    <n v="28.8275930658214"/>
  </r>
  <r>
    <x v="13"/>
    <x v="4"/>
    <s v="YAK._.026"/>
    <x v="133"/>
    <n v="65.109767533732452"/>
    <n v="20"/>
    <s v="YAK._.026"/>
    <n v="0.29418427629504823"/>
    <n v="409.0459574450656"/>
    <m/>
    <n v="29.418427629504823"/>
    <n v="0.01"/>
    <n v="29.418427629504823"/>
  </r>
  <r>
    <x v="14"/>
    <x v="4"/>
    <s v="YAK._.026"/>
    <x v="133"/>
    <n v="65.109767533732452"/>
    <n v="20"/>
    <s v="YAK._.026"/>
    <n v="0.29219681206950127"/>
    <n v="409.27599799953089"/>
    <m/>
    <n v="29.219681206950128"/>
    <n v="0.01"/>
    <n v="29.219681206950128"/>
  </r>
  <r>
    <x v="15"/>
    <x v="4"/>
    <s v="YAK._.026"/>
    <x v="133"/>
    <n v="65.109767533732452"/>
    <n v="20"/>
    <s v="YAK._.026"/>
    <n v="0.28118371963458705"/>
    <n v="401.50949988438907"/>
    <m/>
    <n v="28.118371963458703"/>
    <n v="0.01"/>
    <n v="28.118371963458703"/>
  </r>
  <r>
    <x v="16"/>
    <x v="4"/>
    <s v="YAK._.026"/>
    <x v="133"/>
    <n v="65.109767533732452"/>
    <n v="20"/>
    <s v="YAK._.026"/>
    <n v="0.31460908363612572"/>
    <n v="455.8737352143541"/>
    <m/>
    <n v="31.460908363612571"/>
    <n v="0.01"/>
    <n v="31.460908363612571"/>
  </r>
  <r>
    <x v="17"/>
    <x v="4"/>
    <s v="YAK._.026"/>
    <x v="133"/>
    <n v="65.109767533732452"/>
    <n v="20"/>
    <s v="YAK._.026"/>
    <n v="0.29431807083655936"/>
    <n v="427.00199097803625"/>
    <m/>
    <n v="29.431807083655936"/>
    <n v="0.01"/>
    <n v="29.431807083655936"/>
  </r>
  <r>
    <x v="18"/>
    <x v="4"/>
    <s v="YAK._.026"/>
    <x v="133"/>
    <n v="65.109767533732452"/>
    <n v="20"/>
    <s v="YAK._.026"/>
    <n v="0.27434524658411635"/>
    <n v="399.495905897912"/>
    <m/>
    <n v="27.434524658411636"/>
    <n v="0.01"/>
    <n v="27.434524658411636"/>
  </r>
  <r>
    <x v="19"/>
    <x v="4"/>
    <s v="YAK._.026"/>
    <x v="133"/>
    <n v="65.109767533732452"/>
    <n v="20"/>
    <s v="YAK._.026"/>
    <n v="0.26031998967801862"/>
    <n v="379.05707873238686"/>
    <m/>
    <n v="26.031998967801862"/>
    <n v="0.01"/>
    <n v="26.031998967801862"/>
  </r>
  <r>
    <x v="0"/>
    <x v="4"/>
    <s v="YAK._.027"/>
    <x v="134"/>
    <n v="48.345271297632614"/>
    <n v="20"/>
    <s v="YAK._.027"/>
    <n v="6.9604823975107991E-3"/>
    <n v="18.13558977338641"/>
    <m/>
    <n v="0.69604823975107988"/>
    <n v="0.01"/>
    <n v="0.69604823975107988"/>
  </r>
  <r>
    <x v="1"/>
    <x v="4"/>
    <s v="YAK._.027"/>
    <x v="134"/>
    <n v="48.345271297632614"/>
    <n v="20"/>
    <s v="YAK._.027"/>
    <n v="1.1019404068878681E-2"/>
    <n v="28.571129075293907"/>
    <m/>
    <n v="1.101940406887868"/>
    <n v="0.01"/>
    <n v="1.101940406887868"/>
  </r>
  <r>
    <x v="2"/>
    <x v="4"/>
    <s v="YAK._.027"/>
    <x v="134"/>
    <n v="48.345271297632614"/>
    <n v="20"/>
    <s v="YAK._.027"/>
    <n v="1.6509736180978288E-2"/>
    <n v="42.636321867140744"/>
    <m/>
    <n v="1.6509736180978287"/>
    <n v="0.01"/>
    <n v="1.6509736180978287"/>
  </r>
  <r>
    <x v="3"/>
    <x v="4"/>
    <s v="YAK._.027"/>
    <x v="134"/>
    <n v="48.345271297632614"/>
    <n v="20"/>
    <s v="YAK._.027"/>
    <n v="1.5735886857595027E-2"/>
    <n v="40.493981637138361"/>
    <m/>
    <n v="1.5735886857595027"/>
    <n v="0.01"/>
    <n v="1.5735886857595027"/>
  </r>
  <r>
    <x v="4"/>
    <x v="4"/>
    <s v="YAK._.027"/>
    <x v="134"/>
    <n v="48.345271297632614"/>
    <n v="20"/>
    <s v="YAK._.027"/>
    <n v="1.8303451782994924E-2"/>
    <n v="47.872511046825082"/>
    <m/>
    <n v="1.8303451782994924"/>
    <n v="0.01"/>
    <n v="1.8303451782994924"/>
  </r>
  <r>
    <x v="5"/>
    <x v="4"/>
    <s v="YAK._.027"/>
    <x v="134"/>
    <n v="48.345271297632614"/>
    <n v="20"/>
    <s v="YAK._.027"/>
    <n v="2.2497208178605847E-2"/>
    <n v="58.4138324623353"/>
    <m/>
    <n v="2.2497208178605845"/>
    <n v="0.01"/>
    <n v="2.2497208178605845"/>
  </r>
  <r>
    <x v="6"/>
    <x v="4"/>
    <s v="YAK._.027"/>
    <x v="134"/>
    <n v="48.345271297632614"/>
    <n v="20"/>
    <s v="YAK._.027"/>
    <n v="2.5245537002161415E-2"/>
    <n v="65.483167965447663"/>
    <m/>
    <n v="2.5245537002161416"/>
    <n v="0.01"/>
    <n v="2.5245537002161416"/>
  </r>
  <r>
    <x v="7"/>
    <x v="4"/>
    <s v="YAK._.027"/>
    <x v="134"/>
    <n v="48.345271297632614"/>
    <n v="20"/>
    <s v="YAK._.027"/>
    <n v="2.4228919523998436E-2"/>
    <n v="62.881860541994428"/>
    <m/>
    <n v="2.4228919523998438"/>
    <n v="0.01"/>
    <n v="2.4228919523998438"/>
  </r>
  <r>
    <x v="8"/>
    <x v="4"/>
    <s v="YAK._.027"/>
    <x v="134"/>
    <n v="48.345271297632614"/>
    <n v="20"/>
    <s v="YAK._.027"/>
    <n v="1.6070988960323589E-2"/>
    <n v="41.846150297034598"/>
    <m/>
    <n v="1.6070988960323589"/>
    <n v="0.01"/>
    <n v="1.6070988960323589"/>
  </r>
  <r>
    <x v="9"/>
    <x v="4"/>
    <s v="YAK._.027"/>
    <x v="134"/>
    <n v="48.345271297632614"/>
    <n v="20"/>
    <s v="YAK._.027"/>
    <n v="0"/>
    <n v="0"/>
    <m/>
    <n v="0"/>
    <n v="0.01"/>
    <n v="0"/>
  </r>
  <r>
    <x v="10"/>
    <x v="4"/>
    <s v="YAK._.027"/>
    <x v="134"/>
    <n v="48.345271297632614"/>
    <n v="20"/>
    <s v="YAK._.027"/>
    <n v="0"/>
    <n v="0"/>
    <m/>
    <n v="0"/>
    <n v="0.01"/>
    <n v="0"/>
  </r>
  <r>
    <x v="11"/>
    <x v="4"/>
    <s v="YAK._.027"/>
    <x v="134"/>
    <n v="48.345271297632614"/>
    <n v="20"/>
    <s v="YAK._.027"/>
    <n v="0"/>
    <n v="0"/>
    <m/>
    <n v="0"/>
    <n v="0.01"/>
    <n v="0"/>
  </r>
  <r>
    <x v="12"/>
    <x v="4"/>
    <s v="YAK._.027"/>
    <x v="134"/>
    <n v="48.345271297632614"/>
    <n v="20"/>
    <s v="YAK._.027"/>
    <n v="0"/>
    <n v="0"/>
    <m/>
    <n v="0"/>
    <n v="0.01"/>
    <n v="0"/>
  </r>
  <r>
    <x v="13"/>
    <x v="4"/>
    <s v="YAK._.027"/>
    <x v="134"/>
    <n v="48.345271297632614"/>
    <n v="20"/>
    <s v="YAK._.027"/>
    <n v="0"/>
    <n v="0"/>
    <m/>
    <n v="0"/>
    <n v="0.01"/>
    <n v="0"/>
  </r>
  <r>
    <x v="14"/>
    <x v="4"/>
    <s v="YAK._.027"/>
    <x v="134"/>
    <n v="48.345271297632614"/>
    <n v="20"/>
    <s v="YAK._.027"/>
    <n v="0"/>
    <n v="0"/>
    <m/>
    <n v="0"/>
    <n v="0.01"/>
    <n v="0"/>
  </r>
  <r>
    <x v="15"/>
    <x v="4"/>
    <s v="YAK._.027"/>
    <x v="134"/>
    <n v="48.345271297632614"/>
    <n v="20"/>
    <s v="YAK._.027"/>
    <n v="0"/>
    <n v="0"/>
    <m/>
    <n v="0"/>
    <n v="0.01"/>
    <n v="0"/>
  </r>
  <r>
    <x v="16"/>
    <x v="4"/>
    <s v="YAK._.027"/>
    <x v="134"/>
    <n v="48.345271297632614"/>
    <n v="20"/>
    <s v="YAK._.027"/>
    <n v="0"/>
    <n v="0"/>
    <m/>
    <n v="0"/>
    <n v="0.01"/>
    <n v="0"/>
  </r>
  <r>
    <x v="17"/>
    <x v="4"/>
    <s v="YAK._.027"/>
    <x v="134"/>
    <n v="48.345271297632614"/>
    <n v="20"/>
    <s v="YAK._.027"/>
    <n v="0"/>
    <n v="0"/>
    <m/>
    <n v="0"/>
    <n v="0.01"/>
    <n v="0"/>
  </r>
  <r>
    <x v="18"/>
    <x v="4"/>
    <s v="YAK._.027"/>
    <x v="134"/>
    <n v="48.345271297632614"/>
    <n v="20"/>
    <s v="YAK._.027"/>
    <n v="0"/>
    <n v="0"/>
    <m/>
    <n v="0"/>
    <n v="0.01"/>
    <n v="0"/>
  </r>
  <r>
    <x v="19"/>
    <x v="4"/>
    <s v="YAK._.027"/>
    <x v="134"/>
    <n v="48.345271297632614"/>
    <n v="20"/>
    <s v="YAK._.027"/>
    <n v="0"/>
    <n v="0"/>
    <m/>
    <n v="0"/>
    <n v="0.01"/>
    <n v="0"/>
  </r>
  <r>
    <x v="0"/>
    <x v="5"/>
    <s v="WYC._.001"/>
    <x v="135"/>
    <n v="8.7859401821841328"/>
    <n v="20"/>
    <s v="WYC._.001"/>
    <n v="6.6835815113325978"/>
    <n v="42788.853838088253"/>
    <m/>
    <n v="668.35815113325975"/>
    <n v="0.01"/>
    <n v="668.35815113325975"/>
  </r>
  <r>
    <x v="1"/>
    <x v="5"/>
    <s v="WYC._.001"/>
    <x v="135"/>
    <n v="8.7859401821841328"/>
    <n v="20"/>
    <s v="WYC._.001"/>
    <n v="7.6518153497717893"/>
    <n v="50148.561614740298"/>
    <m/>
    <n v="765.1815349771789"/>
    <n v="0.01"/>
    <n v="765.1815349771789"/>
  </r>
  <r>
    <x v="2"/>
    <x v="5"/>
    <s v="WYC._.001"/>
    <x v="135"/>
    <n v="8.7859401821841328"/>
    <n v="20"/>
    <s v="WYC._.001"/>
    <n v="8.4840305630336061"/>
    <n v="56064.612084019798"/>
    <m/>
    <n v="848.40305630336059"/>
    <n v="0.01"/>
    <n v="848.40305630336059"/>
  </r>
  <r>
    <x v="3"/>
    <x v="5"/>
    <s v="WYC._.001"/>
    <x v="135"/>
    <n v="8.7859401821841328"/>
    <n v="20"/>
    <s v="WYC._.001"/>
    <n v="8.6388041837170579"/>
    <n v="56829.572518817251"/>
    <m/>
    <n v="863.88041837170579"/>
    <n v="0.01"/>
    <n v="863.88041837170579"/>
  </r>
  <r>
    <x v="4"/>
    <x v="5"/>
    <s v="WYC._.001"/>
    <x v="135"/>
    <n v="8.7859401821841328"/>
    <n v="20"/>
    <s v="WYC._.001"/>
    <n v="9.4744570955113101"/>
    <n v="61885.402821626696"/>
    <m/>
    <n v="947.44570955113102"/>
    <n v="0.01"/>
    <n v="947.44570955113102"/>
  </r>
  <r>
    <x v="5"/>
    <x v="5"/>
    <s v="WYC._.001"/>
    <x v="135"/>
    <n v="8.7859401821841328"/>
    <n v="20"/>
    <s v="WYC._.001"/>
    <n v="10.113521917438645"/>
    <n v="65868.953244992605"/>
    <m/>
    <n v="1011.3521917438644"/>
    <n v="0.01"/>
    <n v="1011.3521917438644"/>
  </r>
  <r>
    <x v="6"/>
    <x v="5"/>
    <s v="WYC._.001"/>
    <x v="135"/>
    <n v="8.7859401821841328"/>
    <n v="20"/>
    <s v="WYC._.001"/>
    <n v="10.623773068018135"/>
    <n v="69196.26680201455"/>
    <m/>
    <n v="1062.3773068018136"/>
    <n v="0.01"/>
    <n v="1062.3773068018136"/>
  </r>
  <r>
    <x v="7"/>
    <x v="5"/>
    <s v="WYC._.001"/>
    <x v="135"/>
    <n v="8.7859401821841328"/>
    <n v="20"/>
    <s v="WYC._.001"/>
    <n v="10.876260305003164"/>
    <n v="71301.601777275166"/>
    <m/>
    <n v="1087.6260305003163"/>
    <n v="0.01"/>
    <n v="1087.6260305003163"/>
  </r>
  <r>
    <x v="8"/>
    <x v="5"/>
    <s v="WYC._.001"/>
    <x v="135"/>
    <n v="8.7859401821841328"/>
    <n v="20"/>
    <s v="WYC._.001"/>
    <n v="10.662025135602008"/>
    <n v="69795.685176416286"/>
    <m/>
    <n v="1066.2025135602007"/>
    <n v="0.01"/>
    <n v="1066.2025135602007"/>
  </r>
  <r>
    <x v="9"/>
    <x v="5"/>
    <s v="WYC._.001"/>
    <x v="135"/>
    <n v="8.7859401821841328"/>
    <n v="20"/>
    <s v="WYC._.001"/>
    <n v="10.796397761636586"/>
    <n v="71203.954395416004"/>
    <m/>
    <n v="1079.6397761636586"/>
    <n v="0.01"/>
    <n v="1079.6397761636586"/>
  </r>
  <r>
    <x v="10"/>
    <x v="5"/>
    <s v="WYC._.001"/>
    <x v="135"/>
    <n v="8.7859401821841328"/>
    <n v="20"/>
    <s v="WYC._.001"/>
    <n v="9.7511255355936584"/>
    <n v="64154.426732378095"/>
    <m/>
    <n v="975.11255355936578"/>
    <n v="0.01"/>
    <n v="975.11255355936578"/>
  </r>
  <r>
    <x v="11"/>
    <x v="5"/>
    <s v="WYC._.001"/>
    <x v="135"/>
    <n v="8.7859401821841328"/>
    <n v="20"/>
    <s v="WYC._.001"/>
    <n v="8.5908284914669419"/>
    <n v="56404.51578817112"/>
    <m/>
    <n v="859.08284914669423"/>
    <n v="0.01"/>
    <n v="859.08284914669423"/>
  </r>
  <r>
    <x v="12"/>
    <x v="5"/>
    <s v="WYC._.001"/>
    <x v="135"/>
    <n v="8.7859401821841328"/>
    <n v="20"/>
    <s v="WYC._.001"/>
    <n v="7.1734127842398019"/>
    <n v="46333.885955131234"/>
    <m/>
    <n v="717.34127842398016"/>
    <n v="0.01"/>
    <n v="717.34127842398016"/>
  </r>
  <r>
    <x v="13"/>
    <x v="5"/>
    <s v="WYC._.001"/>
    <x v="135"/>
    <n v="8.7859401821841328"/>
    <n v="20"/>
    <s v="WYC._.001"/>
    <n v="6.1984803724324102"/>
    <n v="39889.834888375452"/>
    <m/>
    <n v="619.84803724324104"/>
    <n v="0.01"/>
    <n v="619.84803724324104"/>
  </r>
  <r>
    <x v="14"/>
    <x v="5"/>
    <s v="WYC._.001"/>
    <x v="135"/>
    <n v="8.7859401821841328"/>
    <n v="20"/>
    <s v="WYC._.001"/>
    <n v="5.3680025543178029"/>
    <n v="34521.941955967632"/>
    <m/>
    <n v="536.80025543178033"/>
    <n v="0.01"/>
    <n v="536.80025543178033"/>
  </r>
  <r>
    <x v="15"/>
    <x v="5"/>
    <s v="WYC._.001"/>
    <x v="135"/>
    <n v="8.7859401821841328"/>
    <n v="20"/>
    <s v="WYC._.001"/>
    <n v="3.663262616241616"/>
    <n v="22869.438128774225"/>
    <m/>
    <n v="366.32626162416159"/>
    <n v="0.01"/>
    <n v="366.32626162416159"/>
  </r>
  <r>
    <x v="16"/>
    <x v="5"/>
    <s v="WYC._.001"/>
    <x v="135"/>
    <n v="8.7859401821841328"/>
    <n v="20"/>
    <s v="WYC._.001"/>
    <n v="3.0270619347166594"/>
    <n v="19282.869319136225"/>
    <m/>
    <n v="302.70619347166593"/>
    <n v="0.01"/>
    <n v="302.70619347166593"/>
  </r>
  <r>
    <x v="17"/>
    <x v="5"/>
    <s v="WYC._.001"/>
    <x v="135"/>
    <n v="8.7859401821841328"/>
    <n v="20"/>
    <s v="WYC._.001"/>
    <n v="2.8131448020955334"/>
    <n v="18244.575175704031"/>
    <m/>
    <n v="281.31448020955332"/>
    <n v="0.01"/>
    <n v="281.31448020955332"/>
  </r>
  <r>
    <x v="18"/>
    <x v="5"/>
    <s v="WYC._.001"/>
    <x v="135"/>
    <n v="8.7859401821841328"/>
    <n v="20"/>
    <s v="WYC._.001"/>
    <n v="2.615928083071791"/>
    <n v="17133.948098162982"/>
    <m/>
    <n v="261.5928083071791"/>
    <n v="0.01"/>
    <n v="261.5928083071791"/>
  </r>
  <r>
    <x v="19"/>
    <x v="5"/>
    <s v="WYC._.001"/>
    <x v="135"/>
    <n v="8.7859401821841328"/>
    <n v="20"/>
    <s v="WYC._.001"/>
    <n v="2.8143832600319048"/>
    <n v="19115.701180375407"/>
    <m/>
    <n v="281.43832600319047"/>
    <n v="0.01"/>
    <n v="281.43832600319047"/>
  </r>
  <r>
    <x v="0"/>
    <x v="5"/>
    <s v="WYC._.002"/>
    <x v="136"/>
    <n v="26.163353109770679"/>
    <n v="20"/>
    <s v="WYC._.002"/>
    <n v="2.6215145783534362"/>
    <n v="5611.0157971306016"/>
    <m/>
    <n v="262.15145783534359"/>
    <n v="0.01"/>
    <n v="262.15145783534359"/>
  </r>
  <r>
    <x v="1"/>
    <x v="5"/>
    <s v="WYC._.002"/>
    <x v="136"/>
    <n v="26.163353109770679"/>
    <n v="20"/>
    <s v="WYC._.002"/>
    <n v="2.841300031027246"/>
    <n v="6707.8517893250573"/>
    <m/>
    <n v="284.13000310272457"/>
    <n v="0.01"/>
    <n v="284.13000310272457"/>
  </r>
  <r>
    <x v="2"/>
    <x v="5"/>
    <s v="WYC._.002"/>
    <x v="136"/>
    <n v="26.163353109770679"/>
    <n v="20"/>
    <s v="WYC._.002"/>
    <n v="3.0641351790590599"/>
    <n v="7123.0664648164429"/>
    <m/>
    <n v="306.41351790590596"/>
    <n v="0.01"/>
    <n v="306.41351790590596"/>
  </r>
  <r>
    <x v="3"/>
    <x v="5"/>
    <s v="WYC._.002"/>
    <x v="136"/>
    <n v="26.163353109770679"/>
    <n v="20"/>
    <s v="WYC._.002"/>
    <n v="3.3293644227970001"/>
    <n v="7788.0613588790902"/>
    <m/>
    <n v="332.93644227969997"/>
    <n v="0.01"/>
    <n v="332.93644227969997"/>
  </r>
  <r>
    <x v="4"/>
    <x v="5"/>
    <s v="WYC._.002"/>
    <x v="136"/>
    <n v="26.163353109770679"/>
    <n v="20"/>
    <s v="WYC._.002"/>
    <n v="3.601237359867818"/>
    <n v="7851.519824250131"/>
    <m/>
    <n v="360.12373598678181"/>
    <n v="0.01"/>
    <n v="360.12373598678181"/>
  </r>
  <r>
    <x v="5"/>
    <x v="5"/>
    <s v="WYC._.002"/>
    <x v="136"/>
    <n v="26.163353109770679"/>
    <n v="20"/>
    <s v="WYC._.002"/>
    <n v="3.7863813610908692"/>
    <n v="7859.0393772067782"/>
    <m/>
    <n v="378.63813610908693"/>
    <n v="0.01"/>
    <n v="378.63813610908693"/>
  </r>
  <r>
    <x v="6"/>
    <x v="5"/>
    <s v="WYC._.002"/>
    <x v="136"/>
    <n v="26.163353109770679"/>
    <n v="20"/>
    <s v="WYC._.002"/>
    <n v="3.8539038920154445"/>
    <n v="8185.0975323313105"/>
    <m/>
    <n v="385.39038920154445"/>
    <n v="0.01"/>
    <n v="385.39038920154445"/>
  </r>
  <r>
    <x v="7"/>
    <x v="5"/>
    <s v="WYC._.002"/>
    <x v="136"/>
    <n v="26.163353109770679"/>
    <n v="20"/>
    <s v="WYC._.002"/>
    <n v="3.9057177496022715"/>
    <n v="8275.3756842881266"/>
    <m/>
    <n v="390.57177496022712"/>
    <n v="0.01"/>
    <n v="390.57177496022712"/>
  </r>
  <r>
    <x v="8"/>
    <x v="5"/>
    <s v="WYC._.002"/>
    <x v="136"/>
    <n v="26.163353109770679"/>
    <n v="20"/>
    <s v="WYC._.002"/>
    <n v="3.8773137078762576"/>
    <n v="8020.7688943338444"/>
    <m/>
    <n v="387.73137078762574"/>
    <n v="0.01"/>
    <n v="387.73137078762574"/>
  </r>
  <r>
    <x v="9"/>
    <x v="5"/>
    <s v="WYC._.002"/>
    <x v="136"/>
    <n v="26.163353109770679"/>
    <n v="20"/>
    <s v="WYC._.002"/>
    <n v="3.8170971621894574"/>
    <n v="7474.6092730649098"/>
    <m/>
    <n v="381.70971621894574"/>
    <n v="0.01"/>
    <n v="381.70971621894574"/>
  </r>
  <r>
    <x v="10"/>
    <x v="5"/>
    <s v="WYC._.002"/>
    <x v="136"/>
    <n v="26.163353109770679"/>
    <n v="20"/>
    <s v="WYC._.002"/>
    <n v="3.603565999254474"/>
    <n v="6615.806190936958"/>
    <m/>
    <n v="360.35659992544737"/>
    <n v="0.01"/>
    <n v="360.35659992544737"/>
  </r>
  <r>
    <x v="11"/>
    <x v="5"/>
    <s v="WYC._.002"/>
    <x v="136"/>
    <n v="26.163353109770679"/>
    <n v="20"/>
    <s v="WYC._.002"/>
    <n v="3.3134786643016985"/>
    <n v="5597.4466302413666"/>
    <m/>
    <n v="331.34786643016986"/>
    <n v="0.01"/>
    <n v="331.34786643016986"/>
  </r>
  <r>
    <x v="12"/>
    <x v="5"/>
    <s v="WYC._.002"/>
    <x v="136"/>
    <n v="26.163353109770679"/>
    <n v="20"/>
    <s v="WYC._.002"/>
    <n v="2.9577906493254202"/>
    <n v="4665.5308192429238"/>
    <m/>
    <n v="295.77906493254204"/>
    <n v="0.01"/>
    <n v="295.77906493254204"/>
  </r>
  <r>
    <x v="13"/>
    <x v="5"/>
    <s v="WYC._.002"/>
    <x v="136"/>
    <n v="26.163353109770679"/>
    <n v="20"/>
    <s v="WYC._.002"/>
    <n v="2.6095202513833891"/>
    <n v="3945.2206993735103"/>
    <m/>
    <n v="260.95202513833891"/>
    <n v="0.01"/>
    <n v="260.95202513833891"/>
  </r>
  <r>
    <x v="14"/>
    <x v="5"/>
    <s v="WYC._.002"/>
    <x v="136"/>
    <n v="26.163353109770679"/>
    <n v="20"/>
    <s v="WYC._.002"/>
    <n v="2.2586010788796225"/>
    <n v="3418.0263221785262"/>
    <m/>
    <n v="225.86010788796224"/>
    <n v="0.01"/>
    <n v="225.86010788796224"/>
  </r>
  <r>
    <x v="15"/>
    <x v="5"/>
    <s v="WYC._.002"/>
    <x v="136"/>
    <n v="26.163353109770679"/>
    <n v="20"/>
    <s v="WYC._.002"/>
    <n v="1.9509461056527166"/>
    <n v="2983.8314252800023"/>
    <m/>
    <n v="195.09461056527167"/>
    <n v="0.01"/>
    <n v="195.09461056527167"/>
  </r>
  <r>
    <x v="16"/>
    <x v="5"/>
    <s v="WYC._.002"/>
    <x v="136"/>
    <n v="26.163353109770679"/>
    <n v="20"/>
    <s v="WYC._.002"/>
    <n v="1.5725754058134074"/>
    <n v="2673.3865867595064"/>
    <m/>
    <n v="157.25754058134075"/>
    <n v="0.01"/>
    <n v="157.25754058134075"/>
  </r>
  <r>
    <x v="17"/>
    <x v="5"/>
    <s v="WYC._.002"/>
    <x v="136"/>
    <n v="26.163353109770679"/>
    <n v="20"/>
    <s v="WYC._.002"/>
    <n v="1.3156400116066165"/>
    <n v="2386.7878742127987"/>
    <m/>
    <n v="131.56400116066163"/>
    <n v="0.01"/>
    <n v="131.56400116066163"/>
  </r>
  <r>
    <x v="18"/>
    <x v="5"/>
    <s v="WYC._.002"/>
    <x v="136"/>
    <n v="26.163353109770679"/>
    <n v="20"/>
    <s v="WYC._.002"/>
    <n v="1.1131984688052019"/>
    <n v="2160.8117539058271"/>
    <m/>
    <n v="111.31984688052019"/>
    <n v="0.01"/>
    <n v="111.31984688052019"/>
  </r>
  <r>
    <x v="19"/>
    <x v="5"/>
    <s v="WYC._.002"/>
    <x v="136"/>
    <n v="26.163353109770679"/>
    <n v="20"/>
    <s v="WYC._.002"/>
    <n v="1.0176842100880055"/>
    <n v="2054.0349954122726"/>
    <m/>
    <n v="101.76842100880054"/>
    <n v="0.01"/>
    <n v="101.76842100880054"/>
  </r>
  <r>
    <x v="0"/>
    <x v="5"/>
    <s v="WYC._.003"/>
    <x v="137"/>
    <n v="53.131777495830143"/>
    <n v="20"/>
    <s v="WYC._.003"/>
    <n v="0.2626314545312865"/>
    <n v="238.25952882621249"/>
    <m/>
    <n v="26.263145453128651"/>
    <n v="0.01"/>
    <n v="26.263145453128651"/>
  </r>
  <r>
    <x v="1"/>
    <x v="5"/>
    <s v="WYC._.003"/>
    <x v="137"/>
    <n v="53.131777495830143"/>
    <n v="20"/>
    <s v="WYC._.003"/>
    <n v="0.32326392935549952"/>
    <n v="289.54866004489031"/>
    <m/>
    <n v="32.326392935549954"/>
    <n v="0.01"/>
    <n v="32.326392935549954"/>
  </r>
  <r>
    <x v="2"/>
    <x v="5"/>
    <s v="WYC._.003"/>
    <x v="137"/>
    <n v="53.131777495830143"/>
    <n v="20"/>
    <s v="WYC._.003"/>
    <n v="0.43352220336973135"/>
    <n v="385.6201852096587"/>
    <m/>
    <n v="43.352220336973133"/>
    <n v="0.01"/>
    <n v="43.352220336973133"/>
  </r>
  <r>
    <x v="3"/>
    <x v="5"/>
    <s v="WYC._.003"/>
    <x v="137"/>
    <n v="53.131777495830143"/>
    <n v="20"/>
    <s v="WYC._.003"/>
    <n v="0.59736349156359769"/>
    <n v="518.4634775204288"/>
    <m/>
    <n v="59.736349156359765"/>
    <n v="0.01"/>
    <n v="59.736349156359765"/>
  </r>
  <r>
    <x v="4"/>
    <x v="5"/>
    <s v="WYC._.003"/>
    <x v="137"/>
    <n v="53.131777495830143"/>
    <n v="20"/>
    <s v="WYC._.003"/>
    <n v="0.80272058583828687"/>
    <n v="692.48230093023051"/>
    <m/>
    <n v="80.272058583828681"/>
    <n v="0.01"/>
    <n v="80.272058583828681"/>
  </r>
  <r>
    <x v="5"/>
    <x v="5"/>
    <s v="WYC._.003"/>
    <x v="137"/>
    <n v="53.131777495830143"/>
    <n v="20"/>
    <s v="WYC._.003"/>
    <n v="1.0545078674311892"/>
    <n v="883.27463314883005"/>
    <m/>
    <n v="105.45078674311891"/>
    <n v="0.01"/>
    <n v="105.45078674311891"/>
  </r>
  <r>
    <x v="6"/>
    <x v="5"/>
    <s v="WYC._.003"/>
    <x v="137"/>
    <n v="53.131777495830143"/>
    <n v="20"/>
    <s v="WYC._.003"/>
    <n v="1.3074084249937927"/>
    <n v="1072.4791431225708"/>
    <m/>
    <n v="130.74084249937928"/>
    <n v="0.01"/>
    <n v="130.74084249937928"/>
  </r>
  <r>
    <x v="7"/>
    <x v="5"/>
    <s v="WYC._.003"/>
    <x v="137"/>
    <n v="53.131777495830143"/>
    <n v="20"/>
    <s v="WYC._.003"/>
    <n v="1.5792377223612806"/>
    <n v="1256.3485799903399"/>
    <m/>
    <n v="157.92377223612806"/>
    <n v="0.01"/>
    <n v="157.92377223612806"/>
  </r>
  <r>
    <x v="8"/>
    <x v="5"/>
    <s v="WYC._.003"/>
    <x v="137"/>
    <n v="53.131777495830143"/>
    <n v="20"/>
    <s v="WYC._.003"/>
    <n v="1.7852697344453214"/>
    <n v="1408.2570312411015"/>
    <m/>
    <n v="178.52697344453213"/>
    <n v="0.01"/>
    <n v="178.52697344453213"/>
  </r>
  <r>
    <x v="9"/>
    <x v="5"/>
    <s v="WYC._.003"/>
    <x v="137"/>
    <n v="53.131777495830143"/>
    <n v="20"/>
    <s v="WYC._.003"/>
    <n v="1.9805752495336784"/>
    <n v="1510.0845810750029"/>
    <m/>
    <n v="198.05752495336785"/>
    <n v="0.01"/>
    <n v="198.05752495336785"/>
  </r>
  <r>
    <x v="10"/>
    <x v="5"/>
    <s v="WYC._.003"/>
    <x v="137"/>
    <n v="53.131777495830143"/>
    <n v="20"/>
    <s v="WYC._.003"/>
    <n v="2.1065683741519297"/>
    <n v="1558.7223269556514"/>
    <m/>
    <n v="210.65683741519297"/>
    <n v="0.01"/>
    <n v="210.65683741519297"/>
  </r>
  <r>
    <x v="11"/>
    <x v="5"/>
    <s v="WYC._.003"/>
    <x v="137"/>
    <n v="53.131777495830143"/>
    <n v="20"/>
    <s v="WYC._.003"/>
    <n v="2.1648874670309559"/>
    <n v="1537.9116719221133"/>
    <m/>
    <n v="216.48874670309559"/>
    <n v="0.01"/>
    <n v="216.48874670309559"/>
  </r>
  <r>
    <x v="12"/>
    <x v="5"/>
    <s v="WYC._.003"/>
    <x v="137"/>
    <n v="53.131777495830143"/>
    <n v="20"/>
    <s v="WYC._.003"/>
    <n v="2.0535941656882186"/>
    <n v="1447.2808022409199"/>
    <m/>
    <n v="205.35941656882187"/>
    <n v="0.01"/>
    <n v="205.35941656882187"/>
  </r>
  <r>
    <x v="13"/>
    <x v="5"/>
    <s v="WYC._.003"/>
    <x v="137"/>
    <n v="53.131777495830143"/>
    <n v="20"/>
    <s v="WYC._.003"/>
    <n v="1.8621926031615417"/>
    <n v="1293.7061354789359"/>
    <m/>
    <n v="186.21926031615416"/>
    <n v="0.01"/>
    <n v="186.21926031615416"/>
  </r>
  <r>
    <x v="14"/>
    <x v="5"/>
    <s v="WYC._.003"/>
    <x v="137"/>
    <n v="53.131777495830143"/>
    <n v="20"/>
    <s v="WYC._.003"/>
    <n v="1.579791275940422"/>
    <n v="1092.4648180407926"/>
    <m/>
    <n v="157.97912759404221"/>
    <n v="0.01"/>
    <n v="157.97912759404221"/>
  </r>
  <r>
    <x v="15"/>
    <x v="5"/>
    <s v="WYC._.003"/>
    <x v="137"/>
    <n v="53.131777495830143"/>
    <n v="20"/>
    <s v="WYC._.003"/>
    <n v="1.3168276497832507"/>
    <n v="873.55622968656564"/>
    <m/>
    <n v="131.68276497832508"/>
    <n v="0.01"/>
    <n v="131.68276497832508"/>
  </r>
  <r>
    <x v="16"/>
    <x v="5"/>
    <s v="WYC._.003"/>
    <x v="137"/>
    <n v="53.131777495830143"/>
    <n v="20"/>
    <s v="WYC._.003"/>
    <n v="0.97628878026823451"/>
    <n v="650.27040874963018"/>
    <m/>
    <n v="97.628878026823443"/>
    <n v="0.01"/>
    <n v="97.628878026823443"/>
  </r>
  <r>
    <x v="17"/>
    <x v="5"/>
    <s v="WYC._.003"/>
    <x v="137"/>
    <n v="53.131777495830143"/>
    <n v="20"/>
    <s v="WYC._.003"/>
    <n v="0.67029091802961938"/>
    <n v="450.19055000904996"/>
    <m/>
    <n v="67.029091802961929"/>
    <n v="0.01"/>
    <n v="67.029091802961929"/>
  </r>
  <r>
    <x v="18"/>
    <x v="5"/>
    <s v="WYC._.003"/>
    <x v="137"/>
    <n v="53.131777495830143"/>
    <n v="20"/>
    <s v="WYC._.003"/>
    <n v="0.42465603517008849"/>
    <n v="292.81052813774886"/>
    <m/>
    <n v="42.465603517008844"/>
    <n v="0.01"/>
    <n v="42.465603517008844"/>
  </r>
  <r>
    <x v="19"/>
    <x v="5"/>
    <s v="WYC._.003"/>
    <x v="137"/>
    <n v="53.131777495830143"/>
    <n v="20"/>
    <s v="WYC._.003"/>
    <n v="0.28318046390520307"/>
    <n v="201.88276129353986"/>
    <m/>
    <n v="28.318046390520308"/>
    <n v="0.01"/>
    <n v="28.318046390520308"/>
  </r>
  <r>
    <x v="0"/>
    <x v="5"/>
    <s v="WYC._.004"/>
    <x v="138"/>
    <n v="34.254028650497325"/>
    <n v="20"/>
    <s v="WYC._.004"/>
    <n v="0.12909934701987194"/>
    <n v="822.53178459677963"/>
    <m/>
    <n v="12.909934701987194"/>
    <n v="0.01"/>
    <n v="12.909934701987194"/>
  </r>
  <r>
    <x v="1"/>
    <x v="5"/>
    <s v="WYC._.004"/>
    <x v="138"/>
    <n v="34.254028650497325"/>
    <n v="20"/>
    <s v="WYC._.004"/>
    <n v="0.14231785574235792"/>
    <n v="897.80708624439376"/>
    <m/>
    <n v="14.231785574235792"/>
    <n v="0.01"/>
    <n v="14.231785574235792"/>
  </r>
  <r>
    <x v="2"/>
    <x v="5"/>
    <s v="WYC._.004"/>
    <x v="138"/>
    <n v="34.254028650497325"/>
    <n v="20"/>
    <s v="WYC._.004"/>
    <n v="0.16132049752468006"/>
    <n v="1010.2900594342163"/>
    <m/>
    <n v="16.132049752468006"/>
    <n v="0.01"/>
    <n v="16.132049752468006"/>
  </r>
  <r>
    <x v="3"/>
    <x v="5"/>
    <s v="WYC._.004"/>
    <x v="138"/>
    <n v="34.254028650497325"/>
    <n v="20"/>
    <s v="WYC._.004"/>
    <n v="0.18146856491625862"/>
    <n v="1139.07315014547"/>
    <m/>
    <n v="18.146856491625861"/>
    <n v="0.01"/>
    <n v="18.146856491625861"/>
  </r>
  <r>
    <x v="4"/>
    <x v="5"/>
    <s v="WYC._.004"/>
    <x v="138"/>
    <n v="34.254028650497325"/>
    <n v="20"/>
    <s v="WYC._.004"/>
    <n v="0.20379864526924327"/>
    <n v="1279.3852188432782"/>
    <m/>
    <n v="20.379864526924326"/>
    <n v="0.01"/>
    <n v="20.379864526924326"/>
  </r>
  <r>
    <x v="5"/>
    <x v="5"/>
    <s v="WYC._.004"/>
    <x v="138"/>
    <n v="34.254028650497325"/>
    <n v="20"/>
    <s v="WYC._.004"/>
    <n v="0.22817092432661129"/>
    <n v="1428.1046557460184"/>
    <m/>
    <n v="22.817092432661127"/>
    <n v="0.01"/>
    <n v="22.817092432661127"/>
  </r>
  <r>
    <x v="6"/>
    <x v="5"/>
    <s v="WYC._.004"/>
    <x v="138"/>
    <n v="34.254028650497325"/>
    <n v="20"/>
    <s v="WYC._.004"/>
    <n v="0.24334508503729543"/>
    <n v="1523.7601694374644"/>
    <m/>
    <n v="24.334508503729541"/>
    <n v="0.01"/>
    <n v="24.334508503729541"/>
  </r>
  <r>
    <x v="7"/>
    <x v="5"/>
    <s v="WYC._.004"/>
    <x v="138"/>
    <n v="34.254028650497325"/>
    <n v="20"/>
    <s v="WYC._.004"/>
    <n v="0.24820245527702664"/>
    <n v="1564.069828762443"/>
    <m/>
    <n v="24.820245527702664"/>
    <n v="0.01"/>
    <n v="24.820245527702664"/>
  </r>
  <r>
    <x v="8"/>
    <x v="5"/>
    <s v="WYC._.004"/>
    <x v="138"/>
    <n v="34.254028650497325"/>
    <n v="20"/>
    <s v="WYC._.004"/>
    <n v="0.24071014251554593"/>
    <n v="1529.2684995981626"/>
    <m/>
    <n v="24.071014251554594"/>
    <n v="0.01"/>
    <n v="24.071014251554594"/>
  </r>
  <r>
    <x v="9"/>
    <x v="5"/>
    <s v="WYC._.004"/>
    <x v="138"/>
    <n v="34.254028650497325"/>
    <n v="20"/>
    <s v="WYC._.004"/>
    <n v="0.21933109995104633"/>
    <n v="1416.5337913967307"/>
    <m/>
    <n v="21.933109995104633"/>
    <n v="0.01"/>
    <n v="21.933109995104633"/>
  </r>
  <r>
    <x v="10"/>
    <x v="5"/>
    <s v="WYC._.004"/>
    <x v="138"/>
    <n v="34.254028650497325"/>
    <n v="20"/>
    <s v="WYC._.004"/>
    <n v="0.18700143403238209"/>
    <n v="1235.7391983812793"/>
    <m/>
    <n v="18.700143403238208"/>
    <n v="0.01"/>
    <n v="18.700143403238208"/>
  </r>
  <r>
    <x v="11"/>
    <x v="5"/>
    <s v="WYC._.004"/>
    <x v="138"/>
    <n v="34.254028650497325"/>
    <n v="20"/>
    <s v="WYC._.004"/>
    <n v="0.14861567600248282"/>
    <n v="1019.004938294035"/>
    <m/>
    <n v="14.861567600248282"/>
    <n v="0.01"/>
    <n v="14.861567600248282"/>
  </r>
  <r>
    <x v="12"/>
    <x v="5"/>
    <s v="WYC._.004"/>
    <x v="138"/>
    <n v="34.254028650497325"/>
    <n v="20"/>
    <s v="WYC._.004"/>
    <n v="0.11494656526829784"/>
    <n v="819.01500688949511"/>
    <m/>
    <n v="11.494656526829784"/>
    <n v="0.01"/>
    <n v="11.494656526829784"/>
  </r>
  <r>
    <x v="13"/>
    <x v="5"/>
    <s v="WYC._.004"/>
    <x v="138"/>
    <n v="34.254028650497325"/>
    <n v="20"/>
    <s v="WYC._.004"/>
    <n v="8.5677109990459105E-2"/>
    <n v="637.36833755560212"/>
    <m/>
    <n v="8.5677109990459108"/>
    <n v="0.01"/>
    <n v="8.5677109990459108"/>
  </r>
  <r>
    <x v="14"/>
    <x v="5"/>
    <s v="WYC._.004"/>
    <x v="138"/>
    <n v="34.254028650497325"/>
    <n v="20"/>
    <s v="WYC._.004"/>
    <n v="6.7326605851663987E-2"/>
    <n v="513.63308302518908"/>
    <m/>
    <n v="6.732660585166399"/>
    <n v="0.01"/>
    <n v="6.732660585166399"/>
  </r>
  <r>
    <x v="15"/>
    <x v="5"/>
    <s v="WYC._.004"/>
    <x v="138"/>
    <n v="34.254028650497325"/>
    <n v="20"/>
    <s v="WYC._.004"/>
    <n v="5.584352209444135E-2"/>
    <n v="422.75952350230386"/>
    <m/>
    <n v="5.5843522094441349"/>
    <n v="0.01"/>
    <n v="5.5843522094441349"/>
  </r>
  <r>
    <x v="16"/>
    <x v="5"/>
    <s v="WYC._.004"/>
    <x v="138"/>
    <n v="34.254028650497325"/>
    <n v="20"/>
    <s v="WYC._.004"/>
    <n v="4.7282503613108318E-2"/>
    <n v="355.26656215328973"/>
    <m/>
    <n v="4.728250361310832"/>
    <n v="0.01"/>
    <n v="4.728250361310832"/>
  </r>
  <r>
    <x v="17"/>
    <x v="5"/>
    <s v="WYC._.004"/>
    <x v="138"/>
    <n v="34.254028650497325"/>
    <n v="20"/>
    <s v="WYC._.004"/>
    <n v="4.3730780703523993E-2"/>
    <n v="322.89985524111574"/>
    <m/>
    <n v="4.373078070352399"/>
    <n v="0.01"/>
    <n v="4.373078070352399"/>
  </r>
  <r>
    <x v="18"/>
    <x v="5"/>
    <s v="WYC._.004"/>
    <x v="138"/>
    <n v="34.254028650497325"/>
    <n v="20"/>
    <s v="WYC._.004"/>
    <n v="4.131591703311905E-2"/>
    <n v="300.94690357383621"/>
    <m/>
    <n v="4.131591703311905"/>
    <n v="0.01"/>
    <n v="4.131591703311905"/>
  </r>
  <r>
    <x v="19"/>
    <x v="5"/>
    <s v="WYC._.004"/>
    <x v="138"/>
    <n v="34.254028650497325"/>
    <n v="20"/>
    <s v="WYC._.004"/>
    <n v="3.9973090708613969E-2"/>
    <n v="289.60599041736845"/>
    <m/>
    <n v="3.9973090708613968"/>
    <n v="0.01"/>
    <n v="3.9973090708613968"/>
  </r>
  <r>
    <x v="0"/>
    <x v="5"/>
    <s v="WYC._.005"/>
    <x v="139"/>
    <n v="68.511535215958773"/>
    <n v="20"/>
    <s v="WYC._.005"/>
    <n v="0.30591252407161346"/>
    <n v="206.90165158416826"/>
    <m/>
    <n v="30.591252407161345"/>
    <n v="0.01"/>
    <n v="30.591252407161345"/>
  </r>
  <r>
    <x v="1"/>
    <x v="5"/>
    <s v="WYC._.005"/>
    <x v="139"/>
    <n v="68.511535215958773"/>
    <n v="20"/>
    <s v="WYC._.005"/>
    <n v="0.41927768192371473"/>
    <n v="279.34434222521583"/>
    <m/>
    <n v="41.927768192371474"/>
    <n v="0.01"/>
    <n v="41.927768192371474"/>
  </r>
  <r>
    <x v="2"/>
    <x v="5"/>
    <s v="WYC._.005"/>
    <x v="139"/>
    <n v="68.511535215958773"/>
    <n v="20"/>
    <s v="WYC._.005"/>
    <n v="0.54087083788865009"/>
    <n v="373.55236462932652"/>
    <m/>
    <n v="54.087083788865009"/>
    <n v="0.01"/>
    <n v="54.087083788865009"/>
  </r>
  <r>
    <x v="3"/>
    <x v="5"/>
    <s v="WYC._.005"/>
    <x v="139"/>
    <n v="68.511535215958773"/>
    <n v="20"/>
    <s v="WYC._.005"/>
    <n v="0.68151013684280004"/>
    <n v="488.26014874855224"/>
    <m/>
    <n v="68.151013684280002"/>
    <n v="0.01"/>
    <n v="68.151013684280002"/>
  </r>
  <r>
    <x v="4"/>
    <x v="5"/>
    <s v="WYC._.005"/>
    <x v="139"/>
    <n v="68.511535215958773"/>
    <n v="20"/>
    <s v="WYC._.005"/>
    <n v="0.85341869112043733"/>
    <n v="644.51572883092274"/>
    <m/>
    <n v="85.341869112043724"/>
    <n v="0.01"/>
    <n v="85.341869112043724"/>
  </r>
  <r>
    <x v="5"/>
    <x v="5"/>
    <s v="WYC._.005"/>
    <x v="139"/>
    <n v="68.511535215958773"/>
    <n v="20"/>
    <s v="WYC._.005"/>
    <n v="1.0701845098250768"/>
    <n v="826.94807760088986"/>
    <m/>
    <n v="107.01845098250769"/>
    <n v="0.01"/>
    <n v="107.01845098250769"/>
  </r>
  <r>
    <x v="6"/>
    <x v="5"/>
    <s v="WYC._.005"/>
    <x v="139"/>
    <n v="68.511535215958773"/>
    <n v="20"/>
    <s v="WYC._.005"/>
    <n v="1.2961754322939132"/>
    <n v="1027.5217884303127"/>
    <m/>
    <n v="129.61754322939132"/>
    <n v="0.01"/>
    <n v="129.61754322939132"/>
  </r>
  <r>
    <x v="7"/>
    <x v="5"/>
    <s v="WYC._.005"/>
    <x v="139"/>
    <n v="68.511535215958773"/>
    <n v="20"/>
    <s v="WYC._.005"/>
    <n v="1.5535320757851512"/>
    <n v="1240.3502942718344"/>
    <m/>
    <n v="155.35320757851511"/>
    <n v="0.01"/>
    <n v="155.35320757851511"/>
  </r>
  <r>
    <x v="8"/>
    <x v="5"/>
    <s v="WYC._.005"/>
    <x v="139"/>
    <n v="68.511535215958773"/>
    <n v="20"/>
    <s v="WYC._.005"/>
    <n v="1.7586173481829974"/>
    <n v="1444.6134847287512"/>
    <m/>
    <n v="175.86173481829974"/>
    <n v="0.01"/>
    <n v="175.86173481829974"/>
  </r>
  <r>
    <x v="9"/>
    <x v="5"/>
    <s v="WYC._.005"/>
    <x v="139"/>
    <n v="68.511535215958773"/>
    <n v="20"/>
    <s v="WYC._.005"/>
    <n v="2.0032506136422561"/>
    <n v="1631.0918576950876"/>
    <m/>
    <n v="200.3250613642256"/>
    <n v="0.01"/>
    <n v="200.3250613642256"/>
  </r>
  <r>
    <x v="10"/>
    <x v="5"/>
    <s v="WYC._.005"/>
    <x v="139"/>
    <n v="68.511535215958773"/>
    <n v="20"/>
    <s v="WYC._.005"/>
    <n v="2.1633740172146503"/>
    <n v="1751.8334734970667"/>
    <m/>
    <n v="216.33740172146503"/>
    <n v="0.01"/>
    <n v="216.33740172146503"/>
  </r>
  <r>
    <x v="11"/>
    <x v="5"/>
    <s v="WYC._.005"/>
    <x v="139"/>
    <n v="68.511535215958773"/>
    <n v="20"/>
    <s v="WYC._.005"/>
    <n v="2.2763491395392195"/>
    <n v="1800.8771358041399"/>
    <m/>
    <n v="227.63491395392194"/>
    <n v="0.01"/>
    <n v="227.63491395392194"/>
  </r>
  <r>
    <x v="12"/>
    <x v="5"/>
    <s v="WYC._.005"/>
    <x v="139"/>
    <n v="68.511535215958773"/>
    <n v="20"/>
    <s v="WYC._.005"/>
    <n v="2.2249732005702185"/>
    <n v="1766.2005639488129"/>
    <m/>
    <n v="222.49732005702185"/>
    <n v="0.01"/>
    <n v="222.49732005702185"/>
  </r>
  <r>
    <x v="13"/>
    <x v="5"/>
    <s v="WYC._.005"/>
    <x v="139"/>
    <n v="68.511535215958773"/>
    <n v="20"/>
    <s v="WYC._.005"/>
    <n v="2.0975653871542708"/>
    <n v="1646.4738529608671"/>
    <m/>
    <n v="209.75653871542707"/>
    <n v="0.01"/>
    <n v="209.75653871542707"/>
  </r>
  <r>
    <x v="14"/>
    <x v="5"/>
    <s v="WYC._.005"/>
    <x v="139"/>
    <n v="68.511535215958773"/>
    <n v="20"/>
    <s v="WYC._.005"/>
    <n v="1.8793138292432603"/>
    <n v="1455.0498724362294"/>
    <m/>
    <n v="187.93138292432602"/>
    <n v="0.01"/>
    <n v="187.93138292432602"/>
  </r>
  <r>
    <x v="15"/>
    <x v="5"/>
    <s v="WYC._.005"/>
    <x v="139"/>
    <n v="68.511535215958773"/>
    <n v="20"/>
    <s v="WYC._.005"/>
    <n v="1.6802741326958079"/>
    <n v="1228.193359593645"/>
    <m/>
    <n v="168.02741326958079"/>
    <n v="0.01"/>
    <n v="168.02741326958079"/>
  </r>
  <r>
    <x v="16"/>
    <x v="5"/>
    <s v="WYC._.005"/>
    <x v="139"/>
    <n v="68.511535215958773"/>
    <n v="20"/>
    <s v="WYC._.005"/>
    <n v="1.3767090128961046"/>
    <n v="984.60964821891105"/>
    <m/>
    <n v="137.67090128961047"/>
    <n v="0.01"/>
    <n v="137.67090128961047"/>
  </r>
  <r>
    <x v="17"/>
    <x v="5"/>
    <s v="WYC._.005"/>
    <x v="139"/>
    <n v="68.511535215958773"/>
    <n v="20"/>
    <s v="WYC._.005"/>
    <n v="1.1049834029002719"/>
    <n v="750.77664101017172"/>
    <m/>
    <n v="110.49834029002719"/>
    <n v="0.01"/>
    <n v="110.49834029002719"/>
  </r>
  <r>
    <x v="18"/>
    <x v="5"/>
    <s v="WYC._.005"/>
    <x v="139"/>
    <n v="68.511535215958773"/>
    <n v="20"/>
    <s v="WYC._.005"/>
    <n v="0.88015711489391102"/>
    <n v="563.85199370024588"/>
    <m/>
    <n v="88.015711489391094"/>
    <n v="0.01"/>
    <n v="88.015711489391094"/>
  </r>
  <r>
    <x v="19"/>
    <x v="5"/>
    <s v="WYC._.005"/>
    <x v="139"/>
    <n v="68.511535215958773"/>
    <n v="20"/>
    <s v="WYC._.005"/>
    <n v="0.79906019636242231"/>
    <n v="462.4969133434895"/>
    <m/>
    <n v="79.906019636242235"/>
    <n v="0.01"/>
    <n v="79.906019636242235"/>
  </r>
  <r>
    <x v="0"/>
    <x v="5"/>
    <s v="WYC._.006"/>
    <x v="140"/>
    <n v="37.386907432552775"/>
    <n v="20"/>
    <s v="WYC._.006"/>
    <n v="7.2899602475960612E-2"/>
    <n v="491.63552991808984"/>
    <m/>
    <n v="7.2899602475960608"/>
    <n v="0.01"/>
    <n v="7.2899602475960608"/>
  </r>
  <r>
    <x v="1"/>
    <x v="5"/>
    <s v="WYC._.006"/>
    <x v="140"/>
    <n v="37.386907432552775"/>
    <n v="20"/>
    <s v="WYC._.006"/>
    <n v="8.5130361839034441E-2"/>
    <n v="564.61485020334055"/>
    <m/>
    <n v="8.5130361839034432"/>
    <n v="0.01"/>
    <n v="8.5130361839034432"/>
  </r>
  <r>
    <x v="2"/>
    <x v="5"/>
    <s v="WYC._.006"/>
    <x v="140"/>
    <n v="37.386907432552775"/>
    <n v="20"/>
    <s v="WYC._.006"/>
    <n v="0.1011874811104289"/>
    <n v="660.60337783078501"/>
    <m/>
    <n v="10.118748111042889"/>
    <n v="0.01"/>
    <n v="10.118748111042889"/>
  </r>
  <r>
    <x v="3"/>
    <x v="5"/>
    <s v="WYC._.006"/>
    <x v="140"/>
    <n v="37.386907432552775"/>
    <n v="20"/>
    <s v="WYC._.006"/>
    <n v="0.11672570488338135"/>
    <n v="755.2726418948954"/>
    <m/>
    <n v="11.672570488338135"/>
    <n v="0.01"/>
    <n v="11.672570488338135"/>
  </r>
  <r>
    <x v="4"/>
    <x v="5"/>
    <s v="WYC._.006"/>
    <x v="140"/>
    <n v="37.386907432552775"/>
    <n v="20"/>
    <s v="WYC._.006"/>
    <n v="0.13392628786245031"/>
    <n v="856.23950557297348"/>
    <m/>
    <n v="13.39262878624503"/>
    <n v="0.01"/>
    <n v="13.39262878624503"/>
  </r>
  <r>
    <x v="5"/>
    <x v="5"/>
    <s v="WYC._.006"/>
    <x v="140"/>
    <n v="37.386907432552775"/>
    <n v="20"/>
    <s v="WYC._.006"/>
    <n v="0.15321365937424511"/>
    <n v="967.99788202222794"/>
    <m/>
    <n v="15.321365937424511"/>
    <n v="0.01"/>
    <n v="15.321365937424511"/>
  </r>
  <r>
    <x v="6"/>
    <x v="5"/>
    <s v="WYC._.006"/>
    <x v="140"/>
    <n v="37.386907432552775"/>
    <n v="20"/>
    <s v="WYC._.006"/>
    <n v="0.16544417071312686"/>
    <n v="1033.1207522399568"/>
    <m/>
    <n v="16.544417071312687"/>
    <n v="0.01"/>
    <n v="16.544417071312687"/>
  </r>
  <r>
    <x v="7"/>
    <x v="5"/>
    <s v="WYC._.006"/>
    <x v="140"/>
    <n v="37.386907432552775"/>
    <n v="20"/>
    <s v="WYC._.006"/>
    <n v="0.16973955263851448"/>
    <n v="1052.8075499541555"/>
    <m/>
    <n v="16.973955263851447"/>
    <n v="0.01"/>
    <n v="16.973955263851447"/>
  </r>
  <r>
    <x v="8"/>
    <x v="5"/>
    <s v="WYC._.006"/>
    <x v="140"/>
    <n v="37.386907432552775"/>
    <n v="20"/>
    <s v="WYC._.006"/>
    <n v="0.16499226675379647"/>
    <n v="1012.9984774789531"/>
    <m/>
    <n v="16.499226675379646"/>
    <n v="0.01"/>
    <n v="16.499226675379646"/>
  </r>
  <r>
    <x v="9"/>
    <x v="5"/>
    <s v="WYC._.006"/>
    <x v="140"/>
    <n v="37.386907432552775"/>
    <n v="20"/>
    <s v="WYC._.006"/>
    <n v="0.14983146051891968"/>
    <n v="914.36171921427695"/>
    <m/>
    <n v="14.983146051891968"/>
    <n v="0.01"/>
    <n v="14.983146051891968"/>
  </r>
  <r>
    <x v="10"/>
    <x v="5"/>
    <s v="WYC._.006"/>
    <x v="140"/>
    <n v="37.386907432552775"/>
    <n v="20"/>
    <s v="WYC._.006"/>
    <n v="0.12761842090642575"/>
    <n v="771.25187669266563"/>
    <m/>
    <n v="12.761842090642574"/>
    <n v="0.01"/>
    <n v="12.761842090642574"/>
  </r>
  <r>
    <x v="11"/>
    <x v="5"/>
    <s v="WYC._.006"/>
    <x v="140"/>
    <n v="37.386907432552775"/>
    <n v="20"/>
    <s v="WYC._.006"/>
    <n v="0.10195696721049199"/>
    <n v="607.3353144987957"/>
    <m/>
    <n v="10.195696721049199"/>
    <n v="0.01"/>
    <n v="10.195696721049199"/>
  </r>
  <r>
    <x v="12"/>
    <x v="5"/>
    <s v="WYC._.006"/>
    <x v="140"/>
    <n v="37.386907432552775"/>
    <n v="20"/>
    <s v="WYC._.006"/>
    <n v="7.9939220511783052E-2"/>
    <n v="463.78871468860063"/>
    <m/>
    <n v="7.9939220511783047"/>
    <n v="0.01"/>
    <n v="7.9939220511783047"/>
  </r>
  <r>
    <x v="13"/>
    <x v="5"/>
    <s v="WYC._.006"/>
    <x v="140"/>
    <n v="37.386907432552775"/>
    <n v="20"/>
    <s v="WYC._.006"/>
    <n v="6.2280598239138833E-2"/>
    <n v="348.80271009769308"/>
    <m/>
    <n v="6.2280598239138829"/>
    <n v="0.01"/>
    <n v="6.2280598239138829"/>
  </r>
  <r>
    <x v="14"/>
    <x v="5"/>
    <s v="WYC._.006"/>
    <x v="140"/>
    <n v="37.386907432552775"/>
    <n v="20"/>
    <s v="WYC._.006"/>
    <n v="5.0686084590348172E-2"/>
    <n v="271.80636154202136"/>
    <m/>
    <n v="5.0686084590348175"/>
    <n v="0.01"/>
    <n v="5.0686084590348175"/>
  </r>
  <r>
    <x v="15"/>
    <x v="5"/>
    <s v="WYC._.006"/>
    <x v="140"/>
    <n v="37.386907432552775"/>
    <n v="20"/>
    <s v="WYC._.006"/>
    <n v="4.2589677250838349E-2"/>
    <n v="213.46480037289285"/>
    <m/>
    <n v="4.2589677250838349"/>
    <n v="0.01"/>
    <n v="4.2589677250838349"/>
  </r>
  <r>
    <x v="16"/>
    <x v="5"/>
    <s v="WYC._.006"/>
    <x v="140"/>
    <n v="37.386907432552775"/>
    <n v="20"/>
    <s v="WYC._.006"/>
    <n v="3.7922708916713156E-2"/>
    <n v="177.61899872511793"/>
    <m/>
    <n v="3.7922708916713157"/>
    <n v="0.01"/>
    <n v="3.7922708916713157"/>
  </r>
  <r>
    <x v="17"/>
    <x v="5"/>
    <s v="WYC._.006"/>
    <x v="140"/>
    <n v="37.386907432552775"/>
    <n v="20"/>
    <s v="WYC._.006"/>
    <n v="3.5493243798257149E-2"/>
    <n v="160.11504799697906"/>
    <m/>
    <n v="3.5493243798257148"/>
    <n v="0.01"/>
    <n v="3.5493243798257148"/>
  </r>
  <r>
    <x v="18"/>
    <x v="5"/>
    <s v="WYC._.006"/>
    <x v="140"/>
    <n v="37.386907432552775"/>
    <n v="20"/>
    <s v="WYC._.006"/>
    <n v="3.3705811635078853E-2"/>
    <n v="147.47000636484057"/>
    <m/>
    <n v="3.3705811635078851"/>
    <n v="0.01"/>
    <n v="3.3705811635078851"/>
  </r>
  <r>
    <x v="19"/>
    <x v="5"/>
    <s v="WYC._.006"/>
    <x v="140"/>
    <n v="37.386907432552775"/>
    <n v="20"/>
    <s v="WYC._.006"/>
    <n v="3.2471842005306728E-2"/>
    <n v="139.10033709476889"/>
    <m/>
    <n v="3.2471842005306728"/>
    <n v="0.01"/>
    <n v="3.2471842005306728"/>
  </r>
  <r>
    <x v="0"/>
    <x v="5"/>
    <s v="WYC._.007"/>
    <x v="141"/>
    <n v="76.976912969977434"/>
    <n v="20"/>
    <s v="WYC._.007"/>
    <n v="0.14988378800927105"/>
    <n v="157.10357391383596"/>
    <m/>
    <n v="14.988378800927105"/>
    <n v="0.01"/>
    <n v="14.988378800927105"/>
  </r>
  <r>
    <x v="1"/>
    <x v="5"/>
    <s v="WYC._.007"/>
    <x v="141"/>
    <n v="76.976912969977434"/>
    <n v="20"/>
    <s v="WYC._.007"/>
    <n v="0.16507823413827608"/>
    <n v="178.81604255084244"/>
    <m/>
    <n v="16.507823413827609"/>
    <n v="0.01"/>
    <n v="16.507823413827609"/>
  </r>
  <r>
    <x v="2"/>
    <x v="5"/>
    <s v="WYC._.007"/>
    <x v="141"/>
    <n v="76.976912969977434"/>
    <n v="20"/>
    <s v="WYC._.007"/>
    <n v="0.18552889285006288"/>
    <n v="206.42196886056271"/>
    <m/>
    <n v="18.552889285006287"/>
    <n v="0.01"/>
    <n v="18.552889285006287"/>
  </r>
  <r>
    <x v="3"/>
    <x v="5"/>
    <s v="WYC._.007"/>
    <x v="141"/>
    <n v="76.976912969977434"/>
    <n v="20"/>
    <s v="WYC._.007"/>
    <n v="0.20566203421075976"/>
    <n v="229.36361582259087"/>
    <m/>
    <n v="20.566203421075976"/>
    <n v="0.01"/>
    <n v="20.566203421075976"/>
  </r>
  <r>
    <x v="4"/>
    <x v="5"/>
    <s v="WYC._.007"/>
    <x v="141"/>
    <n v="76.976912969977434"/>
    <n v="20"/>
    <s v="WYC._.007"/>
    <n v="0.22860707150322837"/>
    <n v="256.85852892800887"/>
    <m/>
    <n v="22.860707150322838"/>
    <n v="0.01"/>
    <n v="22.860707150322838"/>
  </r>
  <r>
    <x v="5"/>
    <x v="5"/>
    <s v="WYC._.007"/>
    <x v="141"/>
    <n v="76.976912969977434"/>
    <n v="20"/>
    <s v="WYC._.007"/>
    <n v="0.25316163691941362"/>
    <n v="286.00491153941596"/>
    <m/>
    <n v="25.316163691941362"/>
    <n v="0.01"/>
    <n v="25.316163691941362"/>
  </r>
  <r>
    <x v="6"/>
    <x v="5"/>
    <s v="WYC._.007"/>
    <x v="141"/>
    <n v="76.976912969977434"/>
    <n v="20"/>
    <s v="WYC._.007"/>
    <n v="0.27800269131052441"/>
    <n v="309.56881219239648"/>
    <m/>
    <n v="27.800269131052442"/>
    <n v="0.01"/>
    <n v="27.800269131052442"/>
  </r>
  <r>
    <x v="7"/>
    <x v="5"/>
    <s v="WYC._.007"/>
    <x v="141"/>
    <n v="76.976912969977434"/>
    <n v="20"/>
    <s v="WYC._.007"/>
    <n v="0.29330747598158646"/>
    <n v="318.81996054087227"/>
    <m/>
    <n v="29.330747598158645"/>
    <n v="0.01"/>
    <n v="29.330747598158645"/>
  </r>
  <r>
    <x v="8"/>
    <x v="5"/>
    <s v="WYC._.007"/>
    <x v="141"/>
    <n v="76.976912969977434"/>
    <n v="20"/>
    <s v="WYC._.007"/>
    <n v="0.28968944761755205"/>
    <n v="308.38108508601442"/>
    <m/>
    <n v="28.968944761755203"/>
    <n v="0.01"/>
    <n v="28.968944761755203"/>
  </r>
  <r>
    <x v="9"/>
    <x v="5"/>
    <s v="WYC._.007"/>
    <x v="141"/>
    <n v="76.976912969977434"/>
    <n v="20"/>
    <s v="WYC._.007"/>
    <n v="0.27314431622540825"/>
    <n v="276.29990576887133"/>
    <m/>
    <n v="27.314431622540823"/>
    <n v="0.01"/>
    <n v="27.314431622540823"/>
  </r>
  <r>
    <x v="10"/>
    <x v="5"/>
    <s v="WYC._.007"/>
    <x v="141"/>
    <n v="76.976912969977434"/>
    <n v="20"/>
    <s v="WYC._.007"/>
    <n v="0.25358711440254567"/>
    <n v="242.33926691131515"/>
    <m/>
    <n v="25.358711440254567"/>
    <n v="0.01"/>
    <n v="25.358711440254567"/>
  </r>
  <r>
    <x v="11"/>
    <x v="5"/>
    <s v="WYC._.007"/>
    <x v="141"/>
    <n v="76.976912969977434"/>
    <n v="20"/>
    <s v="WYC._.007"/>
    <n v="0.24655797516831005"/>
    <n v="210.74505890711472"/>
    <m/>
    <n v="24.655797516831004"/>
    <n v="0.01"/>
    <n v="24.655797516831004"/>
  </r>
  <r>
    <x v="12"/>
    <x v="5"/>
    <s v="WYC._.007"/>
    <x v="141"/>
    <n v="76.976912969977434"/>
    <n v="20"/>
    <s v="WYC._.007"/>
    <n v="0.23153679025196663"/>
    <n v="182.88266220659122"/>
    <m/>
    <n v="23.153679025196663"/>
    <n v="0.01"/>
    <n v="23.153679025196663"/>
  </r>
  <r>
    <x v="13"/>
    <x v="5"/>
    <s v="WYC._.007"/>
    <x v="141"/>
    <n v="76.976912969977434"/>
    <n v="20"/>
    <s v="WYC._.007"/>
    <n v="0.21806205230679859"/>
    <n v="160.08104927585828"/>
    <m/>
    <n v="21.806205230679858"/>
    <n v="0.01"/>
    <n v="21.806205230679858"/>
  </r>
  <r>
    <x v="14"/>
    <x v="5"/>
    <s v="WYC._.007"/>
    <x v="141"/>
    <n v="76.976912969977434"/>
    <n v="20"/>
    <s v="WYC._.007"/>
    <n v="0.20496439274168998"/>
    <n v="144.03667414577109"/>
    <m/>
    <n v="20.496439274168999"/>
    <n v="0.01"/>
    <n v="20.496439274168999"/>
  </r>
  <r>
    <x v="15"/>
    <x v="5"/>
    <s v="WYC._.007"/>
    <x v="141"/>
    <n v="76.976912969977434"/>
    <n v="20"/>
    <s v="WYC._.007"/>
    <n v="0.20143325063523088"/>
    <n v="131.37059742755969"/>
    <m/>
    <n v="20.143325063523086"/>
    <n v="0.01"/>
    <n v="20.143325063523086"/>
  </r>
  <r>
    <x v="16"/>
    <x v="5"/>
    <s v="WYC._.007"/>
    <x v="141"/>
    <n v="76.976912969977434"/>
    <n v="20"/>
    <s v="WYC._.007"/>
    <n v="0.18582815654348306"/>
    <n v="120.45993370262076"/>
    <m/>
    <n v="18.582815654348305"/>
    <n v="0.01"/>
    <n v="18.582815654348305"/>
  </r>
  <r>
    <x v="17"/>
    <x v="5"/>
    <s v="WYC._.007"/>
    <x v="141"/>
    <n v="76.976912969977434"/>
    <n v="20"/>
    <s v="WYC._.007"/>
    <n v="0.17529173912685164"/>
    <n v="112.10506602252963"/>
    <m/>
    <n v="17.529173912685163"/>
    <n v="0.01"/>
    <n v="17.529173912685163"/>
  </r>
  <r>
    <x v="18"/>
    <x v="5"/>
    <s v="WYC._.007"/>
    <x v="141"/>
    <n v="76.976912969977434"/>
    <n v="20"/>
    <s v="WYC._.007"/>
    <n v="0.16362804478659435"/>
    <n v="105.10870653519375"/>
    <m/>
    <n v="16.362804478659434"/>
    <n v="0.01"/>
    <n v="16.362804478659434"/>
  </r>
  <r>
    <x v="19"/>
    <x v="5"/>
    <s v="WYC._.007"/>
    <x v="141"/>
    <n v="76.976912969977434"/>
    <n v="20"/>
    <s v="WYC._.007"/>
    <n v="0.15716518163151955"/>
    <n v="100.58897728019487"/>
    <m/>
    <n v="15.716518163151955"/>
    <n v="0.01"/>
    <n v="15.716518163151955"/>
  </r>
  <r>
    <x v="0"/>
    <x v="5"/>
    <s v="WYC._.008"/>
    <x v="142"/>
    <n v="44.291295139192854"/>
    <n v="20"/>
    <s v="WYC._.008"/>
    <n v="0.11548390837181817"/>
    <n v="472.63981262472959"/>
    <m/>
    <n v="11.548390837181817"/>
    <n v="0.01"/>
    <n v="11.548390837181817"/>
  </r>
  <r>
    <x v="1"/>
    <x v="5"/>
    <s v="WYC._.008"/>
    <x v="142"/>
    <n v="44.291295139192854"/>
    <n v="20"/>
    <s v="WYC._.008"/>
    <n v="0.11895679604670939"/>
    <n v="486.8161501462962"/>
    <m/>
    <n v="11.895679604670939"/>
    <n v="0.01"/>
    <n v="11.895679604670939"/>
  </r>
  <r>
    <x v="2"/>
    <x v="5"/>
    <s v="WYC._.008"/>
    <x v="142"/>
    <n v="44.291295139192854"/>
    <n v="20"/>
    <s v="WYC._.008"/>
    <n v="0.12459880104754974"/>
    <n v="515.35450858529646"/>
    <m/>
    <n v="12.459880104754973"/>
    <n v="0.01"/>
    <n v="12.459880104754973"/>
  </r>
  <r>
    <x v="3"/>
    <x v="5"/>
    <s v="WYC._.008"/>
    <x v="142"/>
    <n v="44.291295139192854"/>
    <n v="20"/>
    <s v="WYC._.008"/>
    <n v="0.12922968892000122"/>
    <n v="552.24481073358629"/>
    <m/>
    <n v="12.922968892000123"/>
    <n v="0.01"/>
    <n v="12.922968892000123"/>
  </r>
  <r>
    <x v="4"/>
    <x v="5"/>
    <s v="WYC._.008"/>
    <x v="142"/>
    <n v="44.291295139192854"/>
    <n v="20"/>
    <s v="WYC._.008"/>
    <n v="0.13479634465460968"/>
    <n v="589.93268151778125"/>
    <m/>
    <n v="13.479634465460968"/>
    <n v="0.01"/>
    <n v="13.479634465460968"/>
  </r>
  <r>
    <x v="5"/>
    <x v="5"/>
    <s v="WYC._.008"/>
    <x v="142"/>
    <n v="44.291295139192854"/>
    <n v="20"/>
    <s v="WYC._.008"/>
    <n v="0.13252650335032715"/>
    <n v="611.18610400259774"/>
    <m/>
    <n v="13.252650335032714"/>
    <n v="0.01"/>
    <n v="13.252650335032714"/>
  </r>
  <r>
    <x v="6"/>
    <x v="5"/>
    <s v="WYC._.008"/>
    <x v="142"/>
    <n v="44.291295139192854"/>
    <n v="20"/>
    <s v="WYC._.008"/>
    <n v="0.12046442695603067"/>
    <n v="595.75936813099918"/>
    <m/>
    <n v="12.046442695603067"/>
    <n v="0.01"/>
    <n v="12.046442695603067"/>
  </r>
  <r>
    <x v="7"/>
    <x v="5"/>
    <s v="WYC._.008"/>
    <x v="142"/>
    <n v="44.291295139192854"/>
    <n v="20"/>
    <s v="WYC._.008"/>
    <n v="0.11071366686661945"/>
    <n v="587.42966173726927"/>
    <m/>
    <n v="11.071366686661944"/>
    <n v="0.01"/>
    <n v="11.071366686661944"/>
  </r>
  <r>
    <x v="8"/>
    <x v="5"/>
    <s v="WYC._.008"/>
    <x v="142"/>
    <n v="44.291295139192854"/>
    <n v="20"/>
    <s v="WYC._.008"/>
    <n v="0.10098641252023398"/>
    <n v="567.68220177841522"/>
    <m/>
    <n v="10.098641252023398"/>
    <n v="0.01"/>
    <n v="10.098641252023398"/>
  </r>
  <r>
    <x v="9"/>
    <x v="5"/>
    <s v="WYC._.008"/>
    <x v="142"/>
    <n v="44.291295139192854"/>
    <n v="20"/>
    <s v="WYC._.008"/>
    <n v="9.0177277779103185E-2"/>
    <n v="536.55339221157078"/>
    <m/>
    <n v="9.0177277779103182"/>
    <n v="0.01"/>
    <n v="9.0177277779103182"/>
  </r>
  <r>
    <x v="10"/>
    <x v="5"/>
    <s v="WYC._.008"/>
    <x v="142"/>
    <n v="44.291295139192854"/>
    <n v="20"/>
    <s v="WYC._.008"/>
    <n v="7.5593820729502423E-2"/>
    <n v="476.43010413342648"/>
    <m/>
    <n v="7.5593820729502426"/>
    <n v="0.01"/>
    <n v="7.5593820729502426"/>
  </r>
  <r>
    <x v="11"/>
    <x v="5"/>
    <s v="WYC._.008"/>
    <x v="142"/>
    <n v="44.291295139192854"/>
    <n v="20"/>
    <s v="WYC._.008"/>
    <n v="6.4175309990897392E-2"/>
    <n v="412.52356075053541"/>
    <m/>
    <n v="6.4175309990897391"/>
    <n v="0.01"/>
    <n v="6.4175309990897391"/>
  </r>
  <r>
    <x v="12"/>
    <x v="5"/>
    <s v="WYC._.008"/>
    <x v="142"/>
    <n v="44.291295139192854"/>
    <n v="20"/>
    <s v="WYC._.008"/>
    <n v="5.5471179438435984E-2"/>
    <n v="348.96929526748994"/>
    <m/>
    <n v="5.547117943843598"/>
    <n v="0.01"/>
    <n v="5.547117943843598"/>
  </r>
  <r>
    <x v="13"/>
    <x v="5"/>
    <s v="WYC._.008"/>
    <x v="142"/>
    <n v="44.291295139192854"/>
    <n v="20"/>
    <s v="WYC._.008"/>
    <n v="4.7271385939799473E-2"/>
    <n v="288.09755774564525"/>
    <m/>
    <n v="4.7271385939799471"/>
    <n v="0.01"/>
    <n v="4.7271385939799471"/>
  </r>
  <r>
    <x v="14"/>
    <x v="5"/>
    <s v="WYC._.008"/>
    <x v="142"/>
    <n v="44.291295139192854"/>
    <n v="20"/>
    <s v="WYC._.008"/>
    <n v="4.6174045111432353E-2"/>
    <n v="248.16056449359075"/>
    <m/>
    <n v="4.6174045111432349"/>
    <n v="0.01"/>
    <n v="4.6174045111432349"/>
  </r>
  <r>
    <x v="15"/>
    <x v="5"/>
    <s v="WYC._.008"/>
    <x v="142"/>
    <n v="44.291295139192854"/>
    <n v="20"/>
    <s v="WYC._.008"/>
    <n v="4.1133203238278356E-2"/>
    <n v="198.63379907270848"/>
    <m/>
    <n v="4.1133203238278355"/>
    <n v="0.01"/>
    <n v="4.1133203238278355"/>
  </r>
  <r>
    <x v="16"/>
    <x v="5"/>
    <s v="WYC._.008"/>
    <x v="142"/>
    <n v="44.291295139192854"/>
    <n v="20"/>
    <s v="WYC._.008"/>
    <n v="3.3513325311927807E-2"/>
    <n v="132.21549333993156"/>
    <m/>
    <n v="3.3513325311927806"/>
    <n v="0.01"/>
    <n v="3.3513325311927806"/>
  </r>
  <r>
    <x v="17"/>
    <x v="5"/>
    <s v="WYC._.008"/>
    <x v="142"/>
    <n v="44.291295139192854"/>
    <n v="20"/>
    <s v="WYC._.008"/>
    <n v="2.8938388155696625E-2"/>
    <n v="94.904192037009295"/>
    <m/>
    <n v="2.8938388155696626"/>
    <n v="0.01"/>
    <n v="2.8938388155696626"/>
  </r>
  <r>
    <x v="18"/>
    <x v="5"/>
    <s v="WYC._.008"/>
    <x v="142"/>
    <n v="44.291295139192854"/>
    <n v="20"/>
    <s v="WYC._.008"/>
    <n v="2.4794839218933402E-2"/>
    <n v="68.008249259383319"/>
    <m/>
    <n v="2.47948392189334"/>
    <n v="0.01"/>
    <n v="2.47948392189334"/>
  </r>
  <r>
    <x v="19"/>
    <x v="5"/>
    <s v="WYC._.008"/>
    <x v="142"/>
    <n v="44.291295139192854"/>
    <n v="20"/>
    <s v="WYC._.008"/>
    <n v="2.2967961764947087E-2"/>
    <n v="63.47965755578219"/>
    <m/>
    <n v="2.2967961764947087"/>
    <n v="0.01"/>
    <n v="2.2967961764947087"/>
  </r>
  <r>
    <x v="0"/>
    <x v="5"/>
    <s v="WYC._.009"/>
    <x v="143"/>
    <n v="88.41105931562592"/>
    <n v="20"/>
    <s v="WYC._.009"/>
    <n v="0.72609312158710815"/>
    <n v="727.10530872741458"/>
    <m/>
    <n v="72.609312158710807"/>
    <n v="0.01"/>
    <n v="72.609312158710807"/>
  </r>
  <r>
    <x v="1"/>
    <x v="5"/>
    <s v="WYC._.009"/>
    <x v="143"/>
    <n v="88.41105931562592"/>
    <n v="20"/>
    <s v="WYC._.009"/>
    <n v="0.76156315456943402"/>
    <n v="756.44482427102275"/>
    <m/>
    <n v="76.156315456943403"/>
    <n v="0.01"/>
    <n v="76.156315456943403"/>
  </r>
  <r>
    <x v="2"/>
    <x v="5"/>
    <s v="WYC._.009"/>
    <x v="143"/>
    <n v="88.41105931562592"/>
    <n v="20"/>
    <s v="WYC._.009"/>
    <n v="0.8073966835487647"/>
    <n v="791.97823830312086"/>
    <m/>
    <n v="80.739668354876471"/>
    <n v="0.01"/>
    <n v="80.739668354876471"/>
  </r>
  <r>
    <x v="3"/>
    <x v="5"/>
    <s v="WYC._.009"/>
    <x v="143"/>
    <n v="88.41105931562592"/>
    <n v="20"/>
    <s v="WYC._.009"/>
    <n v="0.86660962137263542"/>
    <n v="825.85186837491244"/>
    <m/>
    <n v="86.660962137263539"/>
    <n v="0.01"/>
    <n v="86.660962137263539"/>
  </r>
  <r>
    <x v="4"/>
    <x v="5"/>
    <s v="WYC._.009"/>
    <x v="143"/>
    <n v="88.41105931562592"/>
    <n v="20"/>
    <s v="WYC._.009"/>
    <n v="0.91040166248730314"/>
    <n v="863.58204760824651"/>
    <m/>
    <n v="91.040166248730316"/>
    <n v="0.01"/>
    <n v="91.040166248730316"/>
  </r>
  <r>
    <x v="5"/>
    <x v="5"/>
    <s v="WYC._.009"/>
    <x v="143"/>
    <n v="88.41105931562592"/>
    <n v="20"/>
    <s v="WYC._.009"/>
    <n v="0.93686790381418328"/>
    <n v="852.80680158348127"/>
    <m/>
    <n v="93.686790381418319"/>
    <n v="0.01"/>
    <n v="93.686790381418319"/>
  </r>
  <r>
    <x v="6"/>
    <x v="5"/>
    <s v="WYC._.009"/>
    <x v="143"/>
    <n v="88.41105931562592"/>
    <n v="20"/>
    <s v="WYC._.009"/>
    <n v="0.89487844233477687"/>
    <n v="788.03160213704973"/>
    <m/>
    <n v="89.487844233477688"/>
    <n v="0.01"/>
    <n v="89.487844233477688"/>
  </r>
  <r>
    <x v="7"/>
    <x v="5"/>
    <s v="WYC._.009"/>
    <x v="143"/>
    <n v="88.41105931562592"/>
    <n v="20"/>
    <s v="WYC._.009"/>
    <n v="0.85303617501875995"/>
    <n v="728.54432200013184"/>
    <m/>
    <n v="85.303617501875991"/>
    <n v="0.01"/>
    <n v="85.303617501875991"/>
  </r>
  <r>
    <x v="8"/>
    <x v="5"/>
    <s v="WYC._.009"/>
    <x v="143"/>
    <n v="88.41105931562592"/>
    <n v="20"/>
    <s v="WYC._.009"/>
    <n v="0.77352001943050019"/>
    <n v="665.49999524532109"/>
    <m/>
    <n v="77.352001943050013"/>
    <n v="0.01"/>
    <n v="77.352001943050013"/>
  </r>
  <r>
    <x v="9"/>
    <x v="5"/>
    <s v="WYC._.009"/>
    <x v="143"/>
    <n v="88.41105931562592"/>
    <n v="20"/>
    <s v="WYC._.009"/>
    <n v="0.69679610349378873"/>
    <n v="596.7755017867637"/>
    <m/>
    <n v="69.679610349378876"/>
    <n v="0.01"/>
    <n v="69.679610349378876"/>
  </r>
  <r>
    <x v="10"/>
    <x v="5"/>
    <s v="WYC._.009"/>
    <x v="143"/>
    <n v="88.41105931562592"/>
    <n v="20"/>
    <s v="WYC._.009"/>
    <n v="0.60227411846545187"/>
    <n v="521.35841152578018"/>
    <m/>
    <n v="60.227411846545188"/>
    <n v="0.01"/>
    <n v="60.227411846545188"/>
  </r>
  <r>
    <x v="11"/>
    <x v="5"/>
    <s v="WYC._.009"/>
    <x v="143"/>
    <n v="88.41105931562592"/>
    <n v="20"/>
    <s v="WYC._.009"/>
    <n v="0.51384708299720327"/>
    <n v="446.90441905256642"/>
    <m/>
    <n v="51.384708299720323"/>
    <n v="0.01"/>
    <n v="51.384708299720323"/>
  </r>
  <r>
    <x v="12"/>
    <x v="5"/>
    <s v="WYC._.009"/>
    <x v="143"/>
    <n v="88.41105931562592"/>
    <n v="20"/>
    <s v="WYC._.009"/>
    <n v="0.4212837311518855"/>
    <n v="381.96032604031711"/>
    <m/>
    <n v="42.128373115188552"/>
    <n v="0.01"/>
    <n v="42.128373115188552"/>
  </r>
  <r>
    <x v="13"/>
    <x v="5"/>
    <s v="WYC._.009"/>
    <x v="143"/>
    <n v="88.41105931562592"/>
    <n v="20"/>
    <s v="WYC._.009"/>
    <n v="0.35017863619089357"/>
    <n v="327.17069346475398"/>
    <m/>
    <n v="35.017863619089354"/>
    <n v="0.01"/>
    <n v="35.017863619089354"/>
  </r>
  <r>
    <x v="14"/>
    <x v="5"/>
    <s v="WYC._.009"/>
    <x v="143"/>
    <n v="88.41105931562592"/>
    <n v="20"/>
    <s v="WYC._.009"/>
    <n v="0.2971522422431736"/>
    <n v="283.50218274921463"/>
    <m/>
    <n v="29.71522422431736"/>
    <n v="0.01"/>
    <n v="29.71522422431736"/>
  </r>
  <r>
    <x v="15"/>
    <x v="5"/>
    <s v="WYC._.009"/>
    <x v="143"/>
    <n v="88.41105931562592"/>
    <n v="20"/>
    <s v="WYC._.009"/>
    <n v="0.24964369047440466"/>
    <n v="230.44635446068403"/>
    <m/>
    <n v="24.964369047440464"/>
    <n v="0.01"/>
    <n v="24.964369047440464"/>
  </r>
  <r>
    <x v="16"/>
    <x v="5"/>
    <s v="WYC._.009"/>
    <x v="143"/>
    <n v="88.41105931562592"/>
    <n v="20"/>
    <s v="WYC._.009"/>
    <n v="0.19216446814097368"/>
    <n v="175.30317109008536"/>
    <m/>
    <n v="19.216446814097367"/>
    <n v="0.01"/>
    <n v="19.216446814097367"/>
  </r>
  <r>
    <x v="17"/>
    <x v="5"/>
    <s v="WYC._.009"/>
    <x v="143"/>
    <n v="88.41105931562592"/>
    <n v="20"/>
    <s v="WYC._.009"/>
    <n v="0.17359014179759982"/>
    <n v="159.23672160299014"/>
    <m/>
    <n v="17.359014179759981"/>
    <n v="0.01"/>
    <n v="17.359014179759981"/>
  </r>
  <r>
    <x v="18"/>
    <x v="5"/>
    <s v="WYC._.009"/>
    <x v="143"/>
    <n v="88.41105931562592"/>
    <n v="20"/>
    <s v="WYC._.009"/>
    <n v="0.16021358941575417"/>
    <n v="152.04541232542891"/>
    <m/>
    <n v="16.021358941575418"/>
    <n v="0.01"/>
    <n v="16.021358941575418"/>
  </r>
  <r>
    <x v="19"/>
    <x v="5"/>
    <s v="WYC._.009"/>
    <x v="143"/>
    <n v="88.41105931562592"/>
    <n v="20"/>
    <s v="WYC._.009"/>
    <n v="0.15306543083559807"/>
    <n v="143.81681713561957"/>
    <m/>
    <n v="15.306543083559806"/>
    <n v="0.01"/>
    <n v="15.306543083559806"/>
  </r>
  <r>
    <x v="0"/>
    <x v="5"/>
    <s v="WYC._.010"/>
    <x v="144"/>
    <n v="46.509163747601008"/>
    <n v="20"/>
    <s v="WYC._.010"/>
    <n v="0.12014222929293857"/>
    <n v="556.55051325366856"/>
    <m/>
    <n v="12.014222929293856"/>
    <n v="0.01"/>
    <n v="12.014222929293856"/>
  </r>
  <r>
    <x v="1"/>
    <x v="5"/>
    <s v="WYC._.010"/>
    <x v="144"/>
    <n v="46.509163747601008"/>
    <n v="20"/>
    <s v="WYC._.010"/>
    <n v="0.14789297565121493"/>
    <n v="691.32332263542855"/>
    <m/>
    <n v="14.789297565121492"/>
    <n v="0.01"/>
    <n v="14.789297565121492"/>
  </r>
  <r>
    <x v="2"/>
    <x v="5"/>
    <s v="WYC._.010"/>
    <x v="144"/>
    <n v="46.509163747601008"/>
    <n v="20"/>
    <s v="WYC._.010"/>
    <n v="0.18323271972956776"/>
    <n v="876.96164253952043"/>
    <m/>
    <n v="18.323271972956775"/>
    <n v="0.01"/>
    <n v="18.323271972956775"/>
  </r>
  <r>
    <x v="3"/>
    <x v="5"/>
    <s v="WYC._.010"/>
    <x v="144"/>
    <n v="46.509163747601008"/>
    <n v="20"/>
    <s v="WYC._.010"/>
    <n v="0.21619141681969656"/>
    <n v="1064.8916467182219"/>
    <m/>
    <n v="21.619141681969655"/>
    <n v="0.01"/>
    <n v="21.619141681969655"/>
  </r>
  <r>
    <x v="4"/>
    <x v="5"/>
    <s v="WYC._.010"/>
    <x v="144"/>
    <n v="46.509163747601008"/>
    <n v="20"/>
    <s v="WYC._.010"/>
    <n v="0.25249070543534263"/>
    <n v="1276.3346220736714"/>
    <m/>
    <n v="25.249070543534263"/>
    <n v="0.01"/>
    <n v="25.249070543534263"/>
  </r>
  <r>
    <x v="5"/>
    <x v="5"/>
    <s v="WYC._.010"/>
    <x v="144"/>
    <n v="46.509163747601008"/>
    <n v="20"/>
    <s v="WYC._.010"/>
    <n v="0.29868240757589826"/>
    <n v="1527.3329233501518"/>
    <m/>
    <n v="29.868240757589824"/>
    <n v="0.01"/>
    <n v="29.868240757589824"/>
  </r>
  <r>
    <x v="6"/>
    <x v="5"/>
    <s v="WYC._.010"/>
    <x v="144"/>
    <n v="46.509163747601008"/>
    <n v="20"/>
    <s v="WYC._.010"/>
    <n v="0.33379079057506933"/>
    <n v="1729.1516101139939"/>
    <m/>
    <n v="33.379079057506935"/>
    <n v="0.01"/>
    <n v="33.379079057506935"/>
  </r>
  <r>
    <x v="7"/>
    <x v="5"/>
    <s v="WYC._.010"/>
    <x v="144"/>
    <n v="46.509163747601008"/>
    <n v="20"/>
    <s v="WYC._.010"/>
    <n v="0.35209125198668934"/>
    <n v="1830.3762453040288"/>
    <m/>
    <n v="35.209125198668936"/>
    <n v="0.01"/>
    <n v="35.209125198668936"/>
  </r>
  <r>
    <x v="8"/>
    <x v="5"/>
    <s v="WYC._.010"/>
    <x v="144"/>
    <n v="46.509163747601008"/>
    <n v="20"/>
    <s v="WYC._.010"/>
    <n v="0.35658421445112015"/>
    <n v="1818.619326002952"/>
    <m/>
    <n v="35.658421445112012"/>
    <n v="0.01"/>
    <n v="35.658421445112012"/>
  </r>
  <r>
    <x v="9"/>
    <x v="5"/>
    <s v="WYC._.010"/>
    <x v="144"/>
    <n v="46.509163747601008"/>
    <n v="20"/>
    <s v="WYC._.010"/>
    <n v="0.33901499077576863"/>
    <n v="1698.378042970895"/>
    <m/>
    <n v="33.901499077576865"/>
    <n v="0.01"/>
    <n v="33.901499077576865"/>
  </r>
  <r>
    <x v="10"/>
    <x v="5"/>
    <s v="WYC._.010"/>
    <x v="144"/>
    <n v="46.509163747601008"/>
    <n v="20"/>
    <s v="WYC._.010"/>
    <n v="0.3118183453787724"/>
    <n v="1516.6426058534064"/>
    <m/>
    <n v="31.18183453787724"/>
    <n v="0.01"/>
    <n v="31.18183453787724"/>
  </r>
  <r>
    <x v="11"/>
    <x v="5"/>
    <s v="WYC._.010"/>
    <x v="144"/>
    <n v="46.509163747601008"/>
    <n v="20"/>
    <s v="WYC._.010"/>
    <n v="0.27183454093932208"/>
    <n v="1275.7197191353048"/>
    <m/>
    <n v="27.183454093932209"/>
    <n v="0.01"/>
    <n v="27.183454093932209"/>
  </r>
  <r>
    <x v="12"/>
    <x v="5"/>
    <s v="WYC._.010"/>
    <x v="144"/>
    <n v="46.509163747601008"/>
    <n v="20"/>
    <s v="WYC._.010"/>
    <n v="0.23130052351854161"/>
    <n v="1039.2159409429923"/>
    <m/>
    <n v="23.130052351854161"/>
    <n v="0.01"/>
    <n v="23.130052351854161"/>
  </r>
  <r>
    <x v="13"/>
    <x v="5"/>
    <s v="WYC._.010"/>
    <x v="144"/>
    <n v="46.509163747601008"/>
    <n v="20"/>
    <s v="WYC._.010"/>
    <n v="0.19127186395212228"/>
    <n v="826.16125905182128"/>
    <m/>
    <n v="19.127186395212227"/>
    <n v="0.01"/>
    <n v="19.127186395212227"/>
  </r>
  <r>
    <x v="14"/>
    <x v="5"/>
    <s v="WYC._.010"/>
    <x v="144"/>
    <n v="46.509163747601008"/>
    <n v="20"/>
    <s v="WYC._.010"/>
    <n v="0.15569405506633838"/>
    <n v="654.2439010996053"/>
    <m/>
    <n v="15.569405506633837"/>
    <n v="0.01"/>
    <n v="15.569405506633837"/>
  </r>
  <r>
    <x v="15"/>
    <x v="5"/>
    <s v="WYC._.010"/>
    <x v="144"/>
    <n v="46.509163747601008"/>
    <n v="20"/>
    <s v="WYC._.010"/>
    <n v="0.1240427638270075"/>
    <n v="515.15846367713198"/>
    <m/>
    <n v="12.404276382700751"/>
    <n v="0.01"/>
    <n v="12.404276382700751"/>
  </r>
  <r>
    <x v="16"/>
    <x v="5"/>
    <s v="WYC._.010"/>
    <x v="144"/>
    <n v="46.509163747601008"/>
    <n v="20"/>
    <s v="WYC._.010"/>
    <n v="9.64271167285978E-2"/>
    <n v="404.14288483078661"/>
    <m/>
    <n v="9.6427116728597806"/>
    <n v="0.01"/>
    <n v="9.6427116728597806"/>
  </r>
  <r>
    <x v="17"/>
    <x v="5"/>
    <s v="WYC._.010"/>
    <x v="144"/>
    <n v="46.509163747601008"/>
    <n v="20"/>
    <s v="WYC._.010"/>
    <n v="7.4437326592272771E-2"/>
    <n v="331.76636642793585"/>
    <m/>
    <n v="7.443732659227277"/>
    <n v="0.01"/>
    <n v="7.443732659227277"/>
  </r>
  <r>
    <x v="18"/>
    <x v="5"/>
    <s v="WYC._.010"/>
    <x v="144"/>
    <n v="46.509163747601008"/>
    <n v="20"/>
    <s v="WYC._.010"/>
    <n v="5.7462451491269016E-2"/>
    <n v="278.84480249313083"/>
    <m/>
    <n v="5.7462451491269011"/>
    <n v="0.01"/>
    <n v="5.7462451491269011"/>
  </r>
  <r>
    <x v="19"/>
    <x v="5"/>
    <s v="WYC._.010"/>
    <x v="144"/>
    <n v="46.509163747601008"/>
    <n v="20"/>
    <s v="WYC._.010"/>
    <n v="4.7454416965096807E-2"/>
    <n v="251.07708670533577"/>
    <m/>
    <n v="4.7454416965096806"/>
    <n v="0.01"/>
    <n v="4.7454416965096806"/>
  </r>
  <r>
    <x v="0"/>
    <x v="5"/>
    <s v="WYC._.011"/>
    <x v="145"/>
    <n v="137.1498446241371"/>
    <n v="20"/>
    <s v="WYC._.011"/>
    <n v="0.17157943773045284"/>
    <n v="114.77455542110525"/>
    <m/>
    <n v="17.157943773045282"/>
    <n v="0.01"/>
    <n v="17.157943773045282"/>
  </r>
  <r>
    <x v="1"/>
    <x v="5"/>
    <s v="WYC._.011"/>
    <x v="145"/>
    <n v="137.1498446241371"/>
    <n v="20"/>
    <s v="WYC._.011"/>
    <n v="0.18867495546862129"/>
    <n v="132.86544196593294"/>
    <m/>
    <n v="18.867495546862127"/>
    <n v="0.01"/>
    <n v="18.867495546862127"/>
  </r>
  <r>
    <x v="2"/>
    <x v="5"/>
    <s v="WYC._.011"/>
    <x v="145"/>
    <n v="137.1498446241371"/>
    <n v="20"/>
    <s v="WYC._.011"/>
    <n v="0.20303134211303517"/>
    <n v="147.20915533149235"/>
    <m/>
    <n v="20.303134211303515"/>
    <n v="0.01"/>
    <n v="20.303134211303515"/>
  </r>
  <r>
    <x v="3"/>
    <x v="5"/>
    <s v="WYC._.011"/>
    <x v="145"/>
    <n v="137.1498446241371"/>
    <n v="20"/>
    <s v="WYC._.011"/>
    <n v="0.23988306439920709"/>
    <n v="178.02681951381922"/>
    <m/>
    <n v="23.988306439920709"/>
    <n v="0.01"/>
    <n v="23.988306439920709"/>
  </r>
  <r>
    <x v="4"/>
    <x v="5"/>
    <s v="WYC._.011"/>
    <x v="145"/>
    <n v="137.1498446241371"/>
    <n v="20"/>
    <s v="WYC._.011"/>
    <n v="0.29100127120365632"/>
    <n v="219.47466056078039"/>
    <m/>
    <n v="29.100127120365631"/>
    <n v="0.01"/>
    <n v="29.100127120365631"/>
  </r>
  <r>
    <x v="5"/>
    <x v="5"/>
    <s v="WYC._.011"/>
    <x v="145"/>
    <n v="137.1498446241371"/>
    <n v="20"/>
    <s v="WYC._.011"/>
    <n v="0.35170290907817853"/>
    <n v="262.52766680139581"/>
    <m/>
    <n v="35.170290907817851"/>
    <n v="0.01"/>
    <n v="35.170290907817851"/>
  </r>
  <r>
    <x v="6"/>
    <x v="5"/>
    <s v="WYC._.011"/>
    <x v="145"/>
    <n v="137.1498446241371"/>
    <n v="20"/>
    <s v="WYC._.011"/>
    <n v="0.42244522067033374"/>
    <n v="314.59947332306808"/>
    <m/>
    <n v="42.244522067033373"/>
    <n v="0.01"/>
    <n v="42.244522067033373"/>
  </r>
  <r>
    <x v="7"/>
    <x v="5"/>
    <s v="WYC._.011"/>
    <x v="145"/>
    <n v="137.1498446241371"/>
    <n v="20"/>
    <s v="WYC._.011"/>
    <n v="0.50597477620965126"/>
    <n v="374.5109327981429"/>
    <m/>
    <n v="50.597477620965122"/>
    <n v="0.01"/>
    <n v="50.597477620965122"/>
  </r>
  <r>
    <x v="8"/>
    <x v="5"/>
    <s v="WYC._.011"/>
    <x v="145"/>
    <n v="137.1498446241371"/>
    <n v="20"/>
    <s v="WYC._.011"/>
    <n v="0.57718474519282037"/>
    <n v="436.34013176152996"/>
    <m/>
    <n v="57.718474519282033"/>
    <n v="0.01"/>
    <n v="57.718474519282033"/>
  </r>
  <r>
    <x v="9"/>
    <x v="5"/>
    <s v="WYC._.011"/>
    <x v="145"/>
    <n v="137.1498446241371"/>
    <n v="20"/>
    <s v="WYC._.011"/>
    <n v="0.65456663955613448"/>
    <n v="492.25901100260899"/>
    <m/>
    <n v="65.45666395561345"/>
    <n v="0.01"/>
    <n v="65.45666395561345"/>
  </r>
  <r>
    <x v="10"/>
    <x v="5"/>
    <s v="WYC._.011"/>
    <x v="145"/>
    <n v="137.1498446241371"/>
    <n v="20"/>
    <s v="WYC._.011"/>
    <n v="0.7057519595217483"/>
    <n v="530.87167241907309"/>
    <m/>
    <n v="70.575195952174823"/>
    <n v="0.01"/>
    <n v="70.575195952174823"/>
  </r>
  <r>
    <x v="11"/>
    <x v="5"/>
    <s v="WYC._.011"/>
    <x v="145"/>
    <n v="137.1498446241371"/>
    <n v="20"/>
    <s v="WYC._.011"/>
    <n v="0.76085353469691364"/>
    <n v="563.82864657601658"/>
    <m/>
    <n v="76.085353469691356"/>
    <n v="0.01"/>
    <n v="76.085353469691356"/>
  </r>
  <r>
    <x v="12"/>
    <x v="5"/>
    <s v="WYC._.011"/>
    <x v="145"/>
    <n v="137.1498446241371"/>
    <n v="20"/>
    <s v="WYC._.011"/>
    <n v="0.78088087595248856"/>
    <n v="585.60245596914774"/>
    <m/>
    <n v="78.088087595248851"/>
    <n v="0.01"/>
    <n v="78.088087595248851"/>
  </r>
  <r>
    <x v="13"/>
    <x v="5"/>
    <s v="WYC._.011"/>
    <x v="145"/>
    <n v="137.1498446241371"/>
    <n v="20"/>
    <s v="WYC._.011"/>
    <n v="0.7909382505477105"/>
    <n v="595.62618452487663"/>
    <m/>
    <n v="79.093825054771045"/>
    <n v="0.01"/>
    <n v="79.093825054771045"/>
  </r>
  <r>
    <x v="14"/>
    <x v="5"/>
    <s v="WYC._.011"/>
    <x v="145"/>
    <n v="137.1498446241371"/>
    <n v="20"/>
    <s v="WYC._.011"/>
    <n v="0.78596048477449176"/>
    <n v="597.15473268378571"/>
    <m/>
    <n v="78.596048477449173"/>
    <n v="0.01"/>
    <n v="78.596048477449173"/>
  </r>
  <r>
    <x v="15"/>
    <x v="5"/>
    <s v="WYC._.011"/>
    <x v="145"/>
    <n v="137.1498446241371"/>
    <n v="20"/>
    <s v="WYC._.011"/>
    <n v="0.80540794184695907"/>
    <n v="593.46757138889029"/>
    <m/>
    <n v="80.540794184695912"/>
    <n v="0.01"/>
    <n v="80.540794184695912"/>
  </r>
  <r>
    <x v="16"/>
    <x v="5"/>
    <s v="WYC._.011"/>
    <x v="145"/>
    <n v="137.1498446241371"/>
    <n v="20"/>
    <s v="WYC._.011"/>
    <n v="0.78311495087244576"/>
    <n v="584.01248806080571"/>
    <m/>
    <n v="78.31149508724458"/>
    <n v="0.01"/>
    <n v="78.31149508724458"/>
  </r>
  <r>
    <x v="17"/>
    <x v="5"/>
    <s v="WYC._.011"/>
    <x v="145"/>
    <n v="137.1498446241371"/>
    <n v="20"/>
    <s v="WYC._.011"/>
    <n v="0.77787828057671471"/>
    <n v="579.28711061322485"/>
    <m/>
    <n v="77.787828057671476"/>
    <n v="0.01"/>
    <n v="77.787828057671476"/>
  </r>
  <r>
    <x v="18"/>
    <x v="5"/>
    <s v="WYC._.011"/>
    <x v="145"/>
    <n v="137.1498446241371"/>
    <n v="20"/>
    <s v="WYC._.011"/>
    <n v="0.76520898923256431"/>
    <n v="574.53182887795663"/>
    <m/>
    <n v="76.520898923256425"/>
    <n v="0.01"/>
    <n v="76.520898923256425"/>
  </r>
  <r>
    <x v="19"/>
    <x v="5"/>
    <s v="WYC._.011"/>
    <x v="145"/>
    <n v="137.1498446241371"/>
    <n v="20"/>
    <s v="WYC._.011"/>
    <n v="0.76381604163490224"/>
    <n v="571.30451567043906"/>
    <m/>
    <n v="76.381604163490223"/>
    <n v="0.01"/>
    <n v="76.381604163490223"/>
  </r>
  <r>
    <x v="0"/>
    <x v="5"/>
    <s v="WYC._.012"/>
    <x v="146"/>
    <n v="43.198956465211197"/>
    <n v="20"/>
    <s v="WYC._.012"/>
    <n v="0.1084585156193424"/>
    <n v="355.5100839430682"/>
    <m/>
    <n v="10.845851561934239"/>
    <n v="0.01"/>
    <n v="10.845851561934239"/>
  </r>
  <r>
    <x v="1"/>
    <x v="5"/>
    <s v="WYC._.012"/>
    <x v="146"/>
    <n v="43.198956465211197"/>
    <n v="20"/>
    <s v="WYC._.012"/>
    <n v="0.13133770792899274"/>
    <n v="428.7543777949823"/>
    <m/>
    <n v="13.133770792899274"/>
    <n v="0.01"/>
    <n v="13.133770792899274"/>
  </r>
  <r>
    <x v="2"/>
    <x v="5"/>
    <s v="WYC._.012"/>
    <x v="146"/>
    <n v="43.198956465211197"/>
    <n v="20"/>
    <s v="WYC._.012"/>
    <n v="0.156426400763298"/>
    <n v="505.97516550277476"/>
    <m/>
    <n v="15.642640076329799"/>
    <n v="0.01"/>
    <n v="15.642640076329799"/>
  </r>
  <r>
    <x v="3"/>
    <x v="5"/>
    <s v="WYC._.012"/>
    <x v="146"/>
    <n v="43.198956465211197"/>
    <n v="20"/>
    <s v="WYC._.012"/>
    <n v="0.17485209284222328"/>
    <n v="560.88444665039708"/>
    <m/>
    <n v="17.485209284222329"/>
    <n v="0.01"/>
    <n v="17.485209284222329"/>
  </r>
  <r>
    <x v="4"/>
    <x v="5"/>
    <s v="WYC._.012"/>
    <x v="146"/>
    <n v="43.198956465211197"/>
    <n v="20"/>
    <s v="WYC._.012"/>
    <n v="0.1911848156010213"/>
    <n v="613.42325301343408"/>
    <m/>
    <n v="19.118481560102129"/>
    <n v="0.01"/>
    <n v="19.118481560102129"/>
  </r>
  <r>
    <x v="5"/>
    <x v="5"/>
    <s v="WYC._.012"/>
    <x v="146"/>
    <n v="43.198956465211197"/>
    <n v="20"/>
    <s v="WYC._.012"/>
    <n v="0.21466502034306373"/>
    <n v="675.36931060075847"/>
    <m/>
    <n v="21.466502034306373"/>
    <n v="0.01"/>
    <n v="21.466502034306373"/>
  </r>
  <r>
    <x v="6"/>
    <x v="5"/>
    <s v="WYC._.012"/>
    <x v="146"/>
    <n v="43.198956465211197"/>
    <n v="20"/>
    <s v="WYC._.012"/>
    <n v="0.22807971285898651"/>
    <n v="711.1240775143043"/>
    <m/>
    <n v="22.807971285898649"/>
    <n v="0.01"/>
    <n v="22.807971285898649"/>
  </r>
  <r>
    <x v="7"/>
    <x v="5"/>
    <s v="WYC._.012"/>
    <x v="146"/>
    <n v="43.198956465211197"/>
    <n v="20"/>
    <s v="WYC._.012"/>
    <n v="0.2223337768981298"/>
    <n v="681.07690301563173"/>
    <m/>
    <n v="22.233377689812979"/>
    <n v="0.01"/>
    <n v="22.233377689812979"/>
  </r>
  <r>
    <x v="8"/>
    <x v="5"/>
    <s v="WYC._.012"/>
    <x v="146"/>
    <n v="43.198956465211197"/>
    <n v="20"/>
    <s v="WYC._.012"/>
    <n v="0.20042756942628731"/>
    <n v="610.28937194036826"/>
    <m/>
    <n v="20.042756942628731"/>
    <n v="0.01"/>
    <n v="20.042756942628731"/>
  </r>
  <r>
    <x v="9"/>
    <x v="5"/>
    <s v="WYC._.012"/>
    <x v="146"/>
    <n v="43.198956465211197"/>
    <n v="20"/>
    <s v="WYC._.012"/>
    <n v="0.16445356761092172"/>
    <n v="512.83081089396239"/>
    <m/>
    <n v="16.445356761092171"/>
    <n v="0.01"/>
    <n v="16.445356761092171"/>
  </r>
  <r>
    <x v="10"/>
    <x v="5"/>
    <s v="WYC._.012"/>
    <x v="146"/>
    <n v="43.198956465211197"/>
    <n v="20"/>
    <s v="WYC._.012"/>
    <n v="0.13014716901449846"/>
    <n v="423.58619808429052"/>
    <m/>
    <n v="13.014716901449846"/>
    <n v="0.01"/>
    <n v="13.014716901449846"/>
  </r>
  <r>
    <x v="11"/>
    <x v="5"/>
    <s v="WYC._.012"/>
    <x v="146"/>
    <n v="43.198956465211197"/>
    <n v="20"/>
    <s v="WYC._.012"/>
    <n v="9.2955103527174607E-2"/>
    <n v="326.11085832121984"/>
    <m/>
    <n v="9.2955103527174607"/>
    <n v="0.01"/>
    <n v="9.2955103527174607"/>
  </r>
  <r>
    <x v="12"/>
    <x v="5"/>
    <s v="WYC._.012"/>
    <x v="146"/>
    <n v="43.198956465211197"/>
    <n v="20"/>
    <s v="WYC._.012"/>
    <n v="6.2907169762890791E-2"/>
    <n v="247.86690096441171"/>
    <m/>
    <n v="6.2907169762890787"/>
    <n v="0.01"/>
    <n v="6.2907169762890787"/>
  </r>
  <r>
    <x v="13"/>
    <x v="5"/>
    <s v="WYC._.012"/>
    <x v="146"/>
    <n v="43.198956465211197"/>
    <n v="20"/>
    <s v="WYC._.012"/>
    <n v="4.1452803676808321E-2"/>
    <n v="190.17837607573568"/>
    <m/>
    <n v="4.1452803676808321"/>
    <n v="0.01"/>
    <n v="4.1452803676808321"/>
  </r>
  <r>
    <x v="14"/>
    <x v="5"/>
    <s v="WYC._.012"/>
    <x v="146"/>
    <n v="43.198956465211197"/>
    <n v="20"/>
    <s v="WYC._.012"/>
    <n v="2.9976037730182967E-2"/>
    <n v="158.66050983289381"/>
    <m/>
    <n v="2.9976037730182967"/>
    <n v="0.01"/>
    <n v="2.9976037730182967"/>
  </r>
  <r>
    <x v="15"/>
    <x v="5"/>
    <s v="WYC._.012"/>
    <x v="146"/>
    <n v="43.198956465211197"/>
    <n v="20"/>
    <s v="WYC._.012"/>
    <n v="2.3741048471252302E-2"/>
    <n v="134.84924331201651"/>
    <m/>
    <n v="2.37410484712523"/>
    <n v="0.01"/>
    <n v="2.37410484712523"/>
  </r>
  <r>
    <x v="16"/>
    <x v="5"/>
    <s v="WYC._.012"/>
    <x v="146"/>
    <n v="43.198956465211197"/>
    <n v="20"/>
    <s v="WYC._.012"/>
    <n v="2.0962376374442149E-2"/>
    <n v="118.53011251951352"/>
    <m/>
    <n v="2.0962376374442147"/>
    <n v="0.01"/>
    <n v="2.0962376374442147"/>
  </r>
  <r>
    <x v="17"/>
    <x v="5"/>
    <s v="WYC._.012"/>
    <x v="146"/>
    <n v="43.198956465211197"/>
    <n v="20"/>
    <s v="WYC._.012"/>
    <n v="2.199969034299705E-2"/>
    <n v="126.1416653295157"/>
    <m/>
    <n v="2.1999690342997051"/>
    <n v="0.01"/>
    <n v="2.1999690342997051"/>
  </r>
  <r>
    <x v="18"/>
    <x v="5"/>
    <s v="WYC._.012"/>
    <x v="146"/>
    <n v="43.198956465211197"/>
    <n v="20"/>
    <s v="WYC._.012"/>
    <n v="2.2384319070989939E-2"/>
    <n v="127.84816453427415"/>
    <m/>
    <n v="2.238431907098994"/>
    <n v="0.01"/>
    <n v="2.238431907098994"/>
  </r>
  <r>
    <x v="19"/>
    <x v="5"/>
    <s v="WYC._.012"/>
    <x v="146"/>
    <n v="43.198956465211197"/>
    <n v="20"/>
    <s v="WYC._.012"/>
    <n v="2.2962761491200009E-2"/>
    <n v="132.85361486003779"/>
    <m/>
    <n v="2.296276149120001"/>
    <n v="0.01"/>
    <n v="2.296276149120001"/>
  </r>
  <r>
    <x v="0"/>
    <x v="5"/>
    <s v="WYC._.013"/>
    <x v="147"/>
    <n v="132.22542597302316"/>
    <n v="20"/>
    <s v="WYC._.013"/>
    <n v="0.38279156476953269"/>
    <n v="374.21622818318934"/>
    <m/>
    <n v="38.279156476953268"/>
    <n v="0.01"/>
    <n v="38.279156476953268"/>
  </r>
  <r>
    <x v="1"/>
    <x v="5"/>
    <s v="WYC._.013"/>
    <x v="147"/>
    <n v="132.22542597302316"/>
    <n v="20"/>
    <s v="WYC._.013"/>
    <n v="0.43482401187061942"/>
    <n v="421.51060849909896"/>
    <m/>
    <n v="43.482401187061939"/>
    <n v="0.01"/>
    <n v="43.482401187061939"/>
  </r>
  <r>
    <x v="2"/>
    <x v="5"/>
    <s v="WYC._.013"/>
    <x v="147"/>
    <n v="132.22542597302316"/>
    <n v="20"/>
    <s v="WYC._.013"/>
    <n v="0.5038907979899262"/>
    <n v="487.81366775674235"/>
    <m/>
    <n v="50.389079798992618"/>
    <n v="0.01"/>
    <n v="50.389079798992618"/>
  </r>
  <r>
    <x v="3"/>
    <x v="5"/>
    <s v="WYC._.013"/>
    <x v="147"/>
    <n v="132.22542597302316"/>
    <n v="20"/>
    <s v="WYC._.013"/>
    <n v="0.59469581266384253"/>
    <n v="563.59404700529706"/>
    <m/>
    <n v="59.469581266384253"/>
    <n v="0.01"/>
    <n v="59.469581266384253"/>
  </r>
  <r>
    <x v="4"/>
    <x v="5"/>
    <s v="WYC._.013"/>
    <x v="147"/>
    <n v="132.22542597302316"/>
    <n v="20"/>
    <s v="WYC._.013"/>
    <n v="0.68048724935436056"/>
    <n v="650.10287042993855"/>
    <m/>
    <n v="68.048724935436056"/>
    <n v="0.01"/>
    <n v="68.048724935436056"/>
  </r>
  <r>
    <x v="5"/>
    <x v="5"/>
    <s v="WYC._.013"/>
    <x v="147"/>
    <n v="132.22542597302316"/>
    <n v="20"/>
    <s v="WYC._.013"/>
    <n v="0.77877994490238711"/>
    <n v="733.47982836318499"/>
    <m/>
    <n v="77.877994490238706"/>
    <n v="0.01"/>
    <n v="77.877994490238706"/>
  </r>
  <r>
    <x v="6"/>
    <x v="5"/>
    <s v="WYC._.013"/>
    <x v="147"/>
    <n v="132.22542597302316"/>
    <n v="20"/>
    <s v="WYC._.013"/>
    <n v="0.85048336917674128"/>
    <n v="790.91057466856148"/>
    <m/>
    <n v="85.048336917674121"/>
    <n v="0.01"/>
    <n v="85.048336917674121"/>
  </r>
  <r>
    <x v="7"/>
    <x v="5"/>
    <s v="WYC._.013"/>
    <x v="147"/>
    <n v="132.22542597302316"/>
    <n v="20"/>
    <s v="WYC._.013"/>
    <n v="0.91672445141711945"/>
    <n v="829.71987769257487"/>
    <m/>
    <n v="91.672445141711947"/>
    <n v="0.01"/>
    <n v="91.672445141711947"/>
  </r>
  <r>
    <x v="8"/>
    <x v="5"/>
    <s v="WYC._.013"/>
    <x v="147"/>
    <n v="132.22542597302316"/>
    <n v="20"/>
    <s v="WYC._.013"/>
    <n v="0.92944099210997966"/>
    <n v="835.67203668355364"/>
    <m/>
    <n v="92.944099210997962"/>
    <n v="0.01"/>
    <n v="92.944099210997962"/>
  </r>
  <r>
    <x v="9"/>
    <x v="5"/>
    <s v="WYC._.013"/>
    <x v="147"/>
    <n v="132.22542597302316"/>
    <n v="20"/>
    <s v="WYC._.013"/>
    <n v="0.93111257387871083"/>
    <n v="810.1614979083937"/>
    <m/>
    <n v="93.111257387871078"/>
    <n v="0.01"/>
    <n v="93.111257387871078"/>
  </r>
  <r>
    <x v="10"/>
    <x v="5"/>
    <s v="WYC._.013"/>
    <x v="147"/>
    <n v="132.22542597302316"/>
    <n v="20"/>
    <s v="WYC._.013"/>
    <n v="0.90087141298153739"/>
    <n v="750.15318025103613"/>
    <m/>
    <n v="90.087141298153739"/>
    <n v="0.01"/>
    <n v="90.087141298153739"/>
  </r>
  <r>
    <x v="11"/>
    <x v="5"/>
    <s v="WYC._.013"/>
    <x v="147"/>
    <n v="132.22542597302316"/>
    <n v="20"/>
    <s v="WYC._.013"/>
    <n v="0.86240852173141092"/>
    <n v="668.78446605673105"/>
    <m/>
    <n v="86.240852173141093"/>
    <n v="0.01"/>
    <n v="86.240852173141093"/>
  </r>
  <r>
    <x v="12"/>
    <x v="5"/>
    <s v="WYC._.013"/>
    <x v="147"/>
    <n v="132.22542597302316"/>
    <n v="20"/>
    <s v="WYC._.013"/>
    <n v="0.78424858429725186"/>
    <n v="585.83270851898976"/>
    <m/>
    <n v="78.424858429725191"/>
    <n v="0.01"/>
    <n v="78.424858429725191"/>
  </r>
  <r>
    <x v="13"/>
    <x v="5"/>
    <s v="WYC._.013"/>
    <x v="147"/>
    <n v="132.22542597302316"/>
    <n v="20"/>
    <s v="WYC._.013"/>
    <n v="0.70756905984336838"/>
    <n v="506.91925840703726"/>
    <m/>
    <n v="70.756905984336839"/>
    <n v="0.01"/>
    <n v="70.756905984336839"/>
  </r>
  <r>
    <x v="14"/>
    <x v="5"/>
    <s v="WYC._.013"/>
    <x v="147"/>
    <n v="132.22542597302316"/>
    <n v="20"/>
    <s v="WYC._.013"/>
    <n v="0.62923403923669352"/>
    <n v="438.95846950251877"/>
    <m/>
    <n v="62.923403923669348"/>
    <n v="0.01"/>
    <n v="62.923403923669348"/>
  </r>
  <r>
    <x v="15"/>
    <x v="5"/>
    <s v="WYC._.013"/>
    <x v="147"/>
    <n v="132.22542597302316"/>
    <n v="20"/>
    <s v="WYC._.013"/>
    <n v="0.57716978228392057"/>
    <n v="378.35986542791363"/>
    <m/>
    <n v="57.716978228392058"/>
    <n v="0.01"/>
    <n v="57.716978228392058"/>
  </r>
  <r>
    <x v="16"/>
    <x v="5"/>
    <s v="WYC._.013"/>
    <x v="147"/>
    <n v="132.22542597302316"/>
    <n v="20"/>
    <s v="WYC._.013"/>
    <n v="0.49956557414757025"/>
    <n v="321.91136178541961"/>
    <m/>
    <n v="49.956557414757022"/>
    <n v="0.01"/>
    <n v="49.956557414757022"/>
  </r>
  <r>
    <x v="17"/>
    <x v="5"/>
    <s v="WYC._.013"/>
    <x v="147"/>
    <n v="132.22542597302316"/>
    <n v="20"/>
    <s v="WYC._.013"/>
    <n v="0.45264193611565778"/>
    <n v="287.12471609752936"/>
    <m/>
    <n v="45.26419361156578"/>
    <n v="0.01"/>
    <n v="45.26419361156578"/>
  </r>
  <r>
    <x v="18"/>
    <x v="5"/>
    <s v="WYC._.013"/>
    <x v="147"/>
    <n v="132.22542597302316"/>
    <n v="20"/>
    <s v="WYC._.013"/>
    <n v="0.41639357619109985"/>
    <n v="264.7731431961754"/>
    <m/>
    <n v="41.639357619109987"/>
    <n v="0.01"/>
    <n v="41.639357619109987"/>
  </r>
  <r>
    <x v="19"/>
    <x v="5"/>
    <s v="WYC._.013"/>
    <x v="147"/>
    <n v="132.22542597302316"/>
    <n v="20"/>
    <s v="WYC._.013"/>
    <n v="0.40787859428871481"/>
    <n v="253.13660294956162"/>
    <m/>
    <n v="40.787859428871478"/>
    <n v="0.01"/>
    <n v="40.787859428871478"/>
  </r>
  <r>
    <x v="0"/>
    <x v="5"/>
    <s v="WYC._.014"/>
    <x v="148"/>
    <n v="57.907932943804724"/>
    <n v="20"/>
    <s v="WYC._.014"/>
    <n v="0.21158708480539221"/>
    <n v="933.72727144810926"/>
    <m/>
    <n v="21.158708480539222"/>
    <n v="0.01"/>
    <n v="21.158708480539222"/>
  </r>
  <r>
    <x v="1"/>
    <x v="5"/>
    <s v="WYC._.014"/>
    <x v="148"/>
    <n v="57.907932943804724"/>
    <n v="20"/>
    <s v="WYC._.014"/>
    <n v="0.2620281520636718"/>
    <n v="1185.4740956147518"/>
    <m/>
    <n v="26.20281520636718"/>
    <n v="0.01"/>
    <n v="26.20281520636718"/>
  </r>
  <r>
    <x v="2"/>
    <x v="5"/>
    <s v="WYC._.014"/>
    <x v="148"/>
    <n v="57.907932943804724"/>
    <n v="20"/>
    <s v="WYC._.014"/>
    <n v="0.32072566563972138"/>
    <n v="1478.2730414035452"/>
    <m/>
    <n v="32.072566563972138"/>
    <n v="0.01"/>
    <n v="32.072566563972138"/>
  </r>
  <r>
    <x v="3"/>
    <x v="5"/>
    <s v="WYC._.014"/>
    <x v="148"/>
    <n v="57.907932943804724"/>
    <n v="20"/>
    <s v="WYC._.014"/>
    <n v="0.36630965828518669"/>
    <n v="1712.6307567533393"/>
    <m/>
    <n v="36.630965828518669"/>
    <n v="0.01"/>
    <n v="36.630965828518669"/>
  </r>
  <r>
    <x v="4"/>
    <x v="5"/>
    <s v="WYC._.014"/>
    <x v="148"/>
    <n v="57.907932943804724"/>
    <n v="20"/>
    <s v="WYC._.014"/>
    <n v="0.41409197667717007"/>
    <n v="1950.3366420804914"/>
    <m/>
    <n v="41.409197667717009"/>
    <n v="0.01"/>
    <n v="41.409197667717009"/>
  </r>
  <r>
    <x v="5"/>
    <x v="5"/>
    <s v="WYC._.014"/>
    <x v="148"/>
    <n v="57.907932943804724"/>
    <n v="20"/>
    <s v="WYC._.014"/>
    <n v="0.47071382711923293"/>
    <n v="2212.7213056444352"/>
    <m/>
    <n v="47.071382711923292"/>
    <n v="0.01"/>
    <n v="47.071382711923292"/>
  </r>
  <r>
    <x v="6"/>
    <x v="5"/>
    <s v="WYC._.014"/>
    <x v="148"/>
    <n v="57.907932943804724"/>
    <n v="20"/>
    <s v="WYC._.014"/>
    <n v="0.50226724524653044"/>
    <n v="2350.4918945263248"/>
    <m/>
    <n v="50.226724524653044"/>
    <n v="0.01"/>
    <n v="50.226724524653044"/>
  </r>
  <r>
    <x v="7"/>
    <x v="5"/>
    <s v="WYC._.014"/>
    <x v="148"/>
    <n v="57.907932943804724"/>
    <n v="20"/>
    <s v="WYC._.014"/>
    <n v="0.50529639642258506"/>
    <n v="2378.4109043270782"/>
    <m/>
    <n v="50.529639642258502"/>
    <n v="0.01"/>
    <n v="50.529639642258502"/>
  </r>
  <r>
    <x v="8"/>
    <x v="5"/>
    <s v="WYC._.014"/>
    <x v="148"/>
    <n v="57.907932943804724"/>
    <n v="20"/>
    <s v="WYC._.014"/>
    <n v="0.47564272232227744"/>
    <n v="2259.3027878506382"/>
    <m/>
    <n v="47.564272232227744"/>
    <n v="0.01"/>
    <n v="47.564272232227744"/>
  </r>
  <r>
    <x v="9"/>
    <x v="5"/>
    <s v="WYC._.014"/>
    <x v="148"/>
    <n v="57.907932943804724"/>
    <n v="20"/>
    <s v="WYC._.014"/>
    <n v="0.41361078098279208"/>
    <n v="2017.3315350163475"/>
    <m/>
    <n v="41.361078098279208"/>
    <n v="0.01"/>
    <n v="41.361078098279208"/>
  </r>
  <r>
    <x v="10"/>
    <x v="5"/>
    <s v="WYC._.014"/>
    <x v="148"/>
    <n v="57.907932943804724"/>
    <n v="20"/>
    <s v="WYC._.014"/>
    <n v="0.33006767092508299"/>
    <n v="1592.3860997911581"/>
    <m/>
    <n v="33.006767092508298"/>
    <n v="0.01"/>
    <n v="33.006767092508298"/>
  </r>
  <r>
    <x v="11"/>
    <x v="5"/>
    <s v="WYC._.014"/>
    <x v="148"/>
    <n v="57.907932943804724"/>
    <n v="20"/>
    <s v="WYC._.014"/>
    <n v="0.24388845094959485"/>
    <n v="1183.4559609958662"/>
    <m/>
    <n v="24.388845094959485"/>
    <n v="0.01"/>
    <n v="24.388845094959485"/>
  </r>
  <r>
    <x v="12"/>
    <x v="5"/>
    <s v="WYC._.014"/>
    <x v="148"/>
    <n v="57.907932943804724"/>
    <n v="20"/>
    <s v="WYC._.014"/>
    <n v="0.17927192602984499"/>
    <n v="888.53198905184638"/>
    <m/>
    <n v="17.927192602984498"/>
    <n v="0.01"/>
    <n v="17.927192602984498"/>
  </r>
  <r>
    <x v="13"/>
    <x v="5"/>
    <s v="WYC._.014"/>
    <x v="148"/>
    <n v="57.907932943804724"/>
    <n v="20"/>
    <s v="WYC._.014"/>
    <n v="0.13233213737940541"/>
    <n v="653.4479484987113"/>
    <m/>
    <n v="13.233213737940542"/>
    <n v="0.01"/>
    <n v="13.233213737940542"/>
  </r>
  <r>
    <x v="14"/>
    <x v="5"/>
    <s v="WYC._.014"/>
    <x v="148"/>
    <n v="57.907932943804724"/>
    <n v="20"/>
    <s v="WYC._.014"/>
    <n v="0.10487709920776152"/>
    <n v="496.27830587154216"/>
    <m/>
    <n v="10.487709920776151"/>
    <n v="0.01"/>
    <n v="10.487709920776151"/>
  </r>
  <r>
    <x v="15"/>
    <x v="5"/>
    <s v="WYC._.014"/>
    <x v="148"/>
    <n v="57.907932943804724"/>
    <n v="20"/>
    <s v="WYC._.014"/>
    <n v="8.6973421145709912E-2"/>
    <n v="385.76090158536897"/>
    <m/>
    <n v="8.6973421145709917"/>
    <n v="0.01"/>
    <n v="8.6973421145709917"/>
  </r>
  <r>
    <x v="16"/>
    <x v="5"/>
    <s v="WYC._.014"/>
    <x v="148"/>
    <n v="57.907932943804724"/>
    <n v="20"/>
    <s v="WYC._.014"/>
    <n v="7.4447587174743576E-2"/>
    <n v="303.26028325317782"/>
    <m/>
    <n v="7.4447587174743575"/>
    <n v="0.01"/>
    <n v="7.4447587174743575"/>
  </r>
  <r>
    <x v="17"/>
    <x v="5"/>
    <s v="WYC._.014"/>
    <x v="148"/>
    <n v="57.907932943804724"/>
    <n v="20"/>
    <s v="WYC._.014"/>
    <n v="6.7089347923798143E-2"/>
    <n v="245.17148014364204"/>
    <m/>
    <n v="6.7089347923798144"/>
    <n v="0.01"/>
    <n v="6.7089347923798144"/>
  </r>
  <r>
    <x v="18"/>
    <x v="5"/>
    <s v="WYC._.014"/>
    <x v="148"/>
    <n v="57.907932943804724"/>
    <n v="20"/>
    <s v="WYC._.014"/>
    <n v="6.2438068910472475E-2"/>
    <n v="203.87932206685807"/>
    <m/>
    <n v="6.2438068910472477"/>
    <n v="0.01"/>
    <n v="6.2438068910472477"/>
  </r>
  <r>
    <x v="19"/>
    <x v="5"/>
    <s v="WYC._.014"/>
    <x v="148"/>
    <n v="57.907932943804724"/>
    <n v="20"/>
    <s v="WYC._.014"/>
    <n v="5.9643592411699593E-2"/>
    <n v="180.7596032166135"/>
    <m/>
    <n v="5.9643592411699595"/>
    <n v="0.01"/>
    <n v="5.9643592411699595"/>
  </r>
  <r>
    <x v="0"/>
    <x v="5"/>
    <s v="WYC._.015"/>
    <x v="149"/>
    <n v="161.17114188772601"/>
    <n v="20"/>
    <s v="WYC._.015"/>
    <n v="9.5424372466685281E-2"/>
    <n v="144.52430890382692"/>
    <m/>
    <n v="9.5424372466685288"/>
    <n v="0.01"/>
    <n v="9.5424372466685288"/>
  </r>
  <r>
    <x v="1"/>
    <x v="5"/>
    <s v="WYC._.015"/>
    <x v="149"/>
    <n v="161.17114188772601"/>
    <n v="20"/>
    <s v="WYC._.015"/>
    <n v="0.12726952788543727"/>
    <n v="174.01125259332568"/>
    <m/>
    <n v="12.726952788543727"/>
    <n v="0.01"/>
    <n v="12.726952788543727"/>
  </r>
  <r>
    <x v="2"/>
    <x v="5"/>
    <s v="WYC._.015"/>
    <x v="149"/>
    <n v="161.17114188772601"/>
    <n v="20"/>
    <s v="WYC._.015"/>
    <n v="0.1754200239674833"/>
    <n v="217.97633589431084"/>
    <m/>
    <n v="17.54200239674833"/>
    <n v="0.01"/>
    <n v="17.54200239674833"/>
  </r>
  <r>
    <x v="3"/>
    <x v="5"/>
    <s v="WYC._.015"/>
    <x v="149"/>
    <n v="161.17114188772601"/>
    <n v="20"/>
    <s v="WYC._.015"/>
    <n v="0.23895269117481088"/>
    <n v="273.16605230614834"/>
    <m/>
    <n v="23.895269117481089"/>
    <n v="0.01"/>
    <n v="23.895269117481089"/>
  </r>
  <r>
    <x v="4"/>
    <x v="5"/>
    <s v="WYC._.015"/>
    <x v="149"/>
    <n v="161.17114188772601"/>
    <n v="20"/>
    <s v="WYC._.015"/>
    <n v="0.31311328831080959"/>
    <n v="340.52363971093956"/>
    <m/>
    <n v="31.31132883108096"/>
    <n v="0.01"/>
    <n v="31.31132883108096"/>
  </r>
  <r>
    <x v="5"/>
    <x v="5"/>
    <s v="WYC._.015"/>
    <x v="149"/>
    <n v="161.17114188772601"/>
    <n v="20"/>
    <s v="WYC._.015"/>
    <n v="0.40866187243226781"/>
    <n v="416.66928887482828"/>
    <m/>
    <n v="40.866187243226783"/>
    <n v="0.01"/>
    <n v="40.866187243226783"/>
  </r>
  <r>
    <x v="6"/>
    <x v="5"/>
    <s v="WYC._.015"/>
    <x v="149"/>
    <n v="161.17114188772601"/>
    <n v="20"/>
    <s v="WYC._.015"/>
    <n v="0.50421757204753581"/>
    <n v="489.75575676401229"/>
    <m/>
    <n v="50.421757204753582"/>
    <n v="0.01"/>
    <n v="50.421757204753582"/>
  </r>
  <r>
    <x v="7"/>
    <x v="5"/>
    <s v="WYC._.015"/>
    <x v="149"/>
    <n v="161.17114188772601"/>
    <n v="20"/>
    <s v="WYC._.015"/>
    <n v="0.59438704247434282"/>
    <n v="556.16417361395122"/>
    <m/>
    <n v="59.438704247434281"/>
    <n v="0.01"/>
    <n v="59.438704247434281"/>
  </r>
  <r>
    <x v="8"/>
    <x v="5"/>
    <s v="WYC._.015"/>
    <x v="149"/>
    <n v="161.17114188772601"/>
    <n v="20"/>
    <s v="WYC._.015"/>
    <n v="0.65421895973166466"/>
    <n v="607.01610347172596"/>
    <m/>
    <n v="65.421895973166471"/>
    <n v="0.01"/>
    <n v="65.421895973166471"/>
  </r>
  <r>
    <x v="9"/>
    <x v="5"/>
    <s v="WYC._.015"/>
    <x v="149"/>
    <n v="161.17114188772601"/>
    <n v="20"/>
    <s v="WYC._.015"/>
    <n v="0.69714953814796832"/>
    <n v="636.10593674313657"/>
    <m/>
    <n v="69.714953814796829"/>
    <n v="0.01"/>
    <n v="69.714953814796829"/>
  </r>
  <r>
    <x v="10"/>
    <x v="5"/>
    <s v="WYC._.015"/>
    <x v="149"/>
    <n v="161.17114188772601"/>
    <n v="20"/>
    <s v="WYC._.015"/>
    <n v="0.71257616708843607"/>
    <n v="639.15821276058114"/>
    <m/>
    <n v="71.257616708843599"/>
    <n v="0.01"/>
    <n v="71.257616708843599"/>
  </r>
  <r>
    <x v="11"/>
    <x v="5"/>
    <s v="WYC._.015"/>
    <x v="149"/>
    <n v="161.17114188772601"/>
    <n v="20"/>
    <s v="WYC._.015"/>
    <n v="0.70745679551290241"/>
    <n v="619.14540116162584"/>
    <m/>
    <n v="70.745679551290237"/>
    <n v="0.01"/>
    <n v="70.745679551290237"/>
  </r>
  <r>
    <x v="12"/>
    <x v="5"/>
    <s v="WYC._.015"/>
    <x v="149"/>
    <n v="161.17114188772601"/>
    <n v="20"/>
    <s v="WYC._.015"/>
    <n v="0.6579021229268045"/>
    <n v="582.71744853126177"/>
    <m/>
    <n v="65.790212292680451"/>
    <n v="0.01"/>
    <n v="65.790212292680451"/>
  </r>
  <r>
    <x v="13"/>
    <x v="5"/>
    <s v="WYC._.015"/>
    <x v="149"/>
    <n v="161.17114188772601"/>
    <n v="20"/>
    <s v="WYC._.015"/>
    <n v="0.5892961717757178"/>
    <n v="531.82932276034933"/>
    <m/>
    <n v="58.929617177571778"/>
    <n v="0.01"/>
    <n v="58.929617177571778"/>
  </r>
  <r>
    <x v="14"/>
    <x v="5"/>
    <s v="WYC._.015"/>
    <x v="149"/>
    <n v="161.17114188772601"/>
    <n v="20"/>
    <s v="WYC._.015"/>
    <n v="0.50233475864121668"/>
    <n v="471.47193842762317"/>
    <m/>
    <n v="50.233475864121665"/>
    <n v="0.01"/>
    <n v="50.233475864121665"/>
  </r>
  <r>
    <x v="15"/>
    <x v="5"/>
    <s v="WYC._.015"/>
    <x v="149"/>
    <n v="161.17114188772601"/>
    <n v="20"/>
    <s v="WYC._.015"/>
    <n v="0.42210306611987958"/>
    <n v="409.35990839359806"/>
    <m/>
    <n v="42.21030661198796"/>
    <n v="0.01"/>
    <n v="42.21030661198796"/>
  </r>
  <r>
    <x v="16"/>
    <x v="5"/>
    <s v="WYC._.015"/>
    <x v="149"/>
    <n v="161.17114188772601"/>
    <n v="20"/>
    <s v="WYC._.015"/>
    <n v="0.32689347742554292"/>
    <n v="345.13827450173"/>
    <m/>
    <n v="32.68934774255429"/>
    <n v="0.01"/>
    <n v="32.68934774255429"/>
  </r>
  <r>
    <x v="17"/>
    <x v="5"/>
    <s v="WYC._.015"/>
    <x v="149"/>
    <n v="161.17114188772601"/>
    <n v="20"/>
    <s v="WYC._.015"/>
    <n v="0.24302650075292181"/>
    <n v="288.29336195444836"/>
    <m/>
    <n v="24.302650075292181"/>
    <n v="0.01"/>
    <n v="24.302650075292181"/>
  </r>
  <r>
    <x v="18"/>
    <x v="5"/>
    <s v="WYC._.015"/>
    <x v="149"/>
    <n v="161.17114188772601"/>
    <n v="20"/>
    <s v="WYC._.015"/>
    <n v="0.17800049799622231"/>
    <n v="249.76911448058684"/>
    <m/>
    <n v="17.800049799622229"/>
    <n v="0.01"/>
    <n v="17.800049799622229"/>
  </r>
  <r>
    <x v="19"/>
    <x v="5"/>
    <s v="WYC._.015"/>
    <x v="149"/>
    <n v="161.17114188772601"/>
    <n v="20"/>
    <s v="WYC._.015"/>
    <n v="0.14009106873322935"/>
    <n v="220.63722704590148"/>
    <m/>
    <n v="14.009106873322935"/>
    <n v="0.01"/>
    <n v="14.009106873322935"/>
  </r>
  <r>
    <x v="0"/>
    <x v="5"/>
    <s v="WYC._.016"/>
    <x v="150"/>
    <n v="51.590835291228849"/>
    <n v="20"/>
    <s v="WYC._.016"/>
    <n v="0.25849605769513184"/>
    <n v="1619.7662272949779"/>
    <m/>
    <n v="25.849605769513182"/>
    <n v="0.01"/>
    <n v="25.849605769513182"/>
  </r>
  <r>
    <x v="1"/>
    <x v="5"/>
    <s v="WYC._.016"/>
    <x v="150"/>
    <n v="51.590835291228849"/>
    <n v="20"/>
    <s v="WYC._.016"/>
    <n v="0.27339950592360601"/>
    <n v="1644.1648666429096"/>
    <m/>
    <n v="27.339950592360601"/>
    <n v="0.01"/>
    <n v="27.339950592360601"/>
  </r>
  <r>
    <x v="2"/>
    <x v="5"/>
    <s v="WYC._.016"/>
    <x v="150"/>
    <n v="51.590835291228849"/>
    <n v="20"/>
    <s v="WYC._.016"/>
    <n v="0.2914396735322432"/>
    <n v="1678.5566823844447"/>
    <m/>
    <n v="29.143967353224319"/>
    <n v="0.01"/>
    <n v="29.143967353224319"/>
  </r>
  <r>
    <x v="3"/>
    <x v="5"/>
    <s v="WYC._.016"/>
    <x v="150"/>
    <n v="51.590835291228849"/>
    <n v="20"/>
    <s v="WYC._.016"/>
    <n v="0.30557187687982656"/>
    <n v="1707.1090152700058"/>
    <m/>
    <n v="30.557187687982655"/>
    <n v="0.01"/>
    <n v="30.557187687982655"/>
  </r>
  <r>
    <x v="4"/>
    <x v="5"/>
    <s v="WYC._.016"/>
    <x v="150"/>
    <n v="51.590835291228849"/>
    <n v="20"/>
    <s v="WYC._.016"/>
    <n v="0.31953936610328559"/>
    <n v="1735.2814441646078"/>
    <m/>
    <n v="31.953936610328558"/>
    <n v="0.01"/>
    <n v="31.953936610328558"/>
  </r>
  <r>
    <x v="5"/>
    <x v="5"/>
    <s v="WYC._.016"/>
    <x v="150"/>
    <n v="51.590835291228849"/>
    <n v="20"/>
    <s v="WYC._.016"/>
    <n v="0.32423855320067407"/>
    <n v="1650.4244270786157"/>
    <m/>
    <n v="32.423855320067403"/>
    <n v="0.01"/>
    <n v="32.423855320067403"/>
  </r>
  <r>
    <x v="6"/>
    <x v="5"/>
    <s v="WYC._.016"/>
    <x v="150"/>
    <n v="51.590835291228849"/>
    <n v="20"/>
    <s v="WYC._.016"/>
    <n v="0.30892768190425818"/>
    <n v="1451.6127515207418"/>
    <m/>
    <n v="30.892768190425816"/>
    <n v="0.01"/>
    <n v="30.892768190425816"/>
  </r>
  <r>
    <x v="7"/>
    <x v="5"/>
    <s v="WYC._.016"/>
    <x v="150"/>
    <n v="51.590835291228849"/>
    <n v="20"/>
    <s v="WYC._.016"/>
    <n v="0.28606004714094352"/>
    <n v="1275.0659007758854"/>
    <m/>
    <n v="28.60600471409435"/>
    <n v="0.01"/>
    <n v="28.60600471409435"/>
  </r>
  <r>
    <x v="8"/>
    <x v="5"/>
    <s v="WYC._.016"/>
    <x v="150"/>
    <n v="51.590835291228849"/>
    <n v="20"/>
    <s v="WYC._.016"/>
    <n v="0.25368680847009922"/>
    <n v="1103.9313722012566"/>
    <m/>
    <n v="25.368680847009923"/>
    <n v="0.01"/>
    <n v="25.368680847009923"/>
  </r>
  <r>
    <x v="9"/>
    <x v="5"/>
    <s v="WYC._.016"/>
    <x v="150"/>
    <n v="51.590835291228849"/>
    <n v="20"/>
    <s v="WYC._.016"/>
    <n v="0.21171721447973077"/>
    <n v="931.42243400310622"/>
    <m/>
    <n v="21.171721447973077"/>
    <n v="0.01"/>
    <n v="21.171721447973077"/>
  </r>
  <r>
    <x v="10"/>
    <x v="5"/>
    <s v="WYC._.016"/>
    <x v="150"/>
    <n v="51.590835291228849"/>
    <n v="20"/>
    <s v="WYC._.016"/>
    <n v="0.16521570689838375"/>
    <n v="760.09095805300933"/>
    <m/>
    <n v="16.521570689838374"/>
    <n v="0.01"/>
    <n v="16.521570689838374"/>
  </r>
  <r>
    <x v="11"/>
    <x v="5"/>
    <s v="WYC._.016"/>
    <x v="150"/>
    <n v="51.590835291228849"/>
    <n v="20"/>
    <s v="WYC._.016"/>
    <n v="0.1173059184977355"/>
    <n v="595.11134726019225"/>
    <m/>
    <n v="11.73059184977355"/>
    <n v="0.01"/>
    <n v="11.73059184977355"/>
  </r>
  <r>
    <x v="12"/>
    <x v="5"/>
    <s v="WYC._.016"/>
    <x v="150"/>
    <n v="51.590835291228849"/>
    <n v="20"/>
    <s v="WYC._.016"/>
    <n v="7.9261489309933778E-2"/>
    <n v="458.74162103492131"/>
    <m/>
    <n v="7.9261489309933779"/>
    <n v="0.01"/>
    <n v="7.9261489309933779"/>
  </r>
  <r>
    <x v="13"/>
    <x v="5"/>
    <s v="WYC._.016"/>
    <x v="150"/>
    <n v="51.590835291228849"/>
    <n v="20"/>
    <s v="WYC._.016"/>
    <n v="5.6512780705580447E-2"/>
    <n v="349.99506556934955"/>
    <m/>
    <n v="5.6512780705580443"/>
    <n v="0.01"/>
    <n v="5.6512780705580443"/>
  </r>
  <r>
    <x v="14"/>
    <x v="5"/>
    <s v="WYC._.016"/>
    <x v="150"/>
    <n v="51.590835291228849"/>
    <n v="20"/>
    <s v="WYC._.016"/>
    <n v="4.4461859308155535E-2"/>
    <n v="269.28915145882274"/>
    <m/>
    <n v="4.4461859308155534"/>
    <n v="0.01"/>
    <n v="4.4461859308155534"/>
  </r>
  <r>
    <x v="15"/>
    <x v="5"/>
    <s v="WYC._.016"/>
    <x v="150"/>
    <n v="51.590835291228849"/>
    <n v="20"/>
    <s v="WYC._.016"/>
    <n v="3.406966021764412E-2"/>
    <n v="203.17586598888795"/>
    <m/>
    <n v="3.4069660217644118"/>
    <n v="0.01"/>
    <n v="3.4069660217644118"/>
  </r>
  <r>
    <x v="16"/>
    <x v="5"/>
    <s v="WYC._.016"/>
    <x v="150"/>
    <n v="51.590835291228849"/>
    <n v="20"/>
    <s v="WYC._.016"/>
    <n v="1.5574515122401976E-2"/>
    <n v="71.246310110126586"/>
    <m/>
    <n v="1.5574515122401975"/>
    <n v="0.01"/>
    <n v="1.5574515122401975"/>
  </r>
  <r>
    <x v="17"/>
    <x v="5"/>
    <s v="WYC._.016"/>
    <x v="150"/>
    <n v="51.590835291228849"/>
    <n v="20"/>
    <s v="WYC._.016"/>
    <n v="1.0503303876577708E-2"/>
    <n v="47.654091721159034"/>
    <m/>
    <n v="1.0503303876577708"/>
    <n v="0.01"/>
    <n v="1.0503303876577708"/>
  </r>
  <r>
    <x v="18"/>
    <x v="5"/>
    <s v="WYC._.016"/>
    <x v="150"/>
    <n v="51.590835291228849"/>
    <n v="20"/>
    <s v="WYC._.016"/>
    <n v="6.6165674482307332E-3"/>
    <n v="30.078410481522997"/>
    <m/>
    <n v="0.66165674482307335"/>
    <n v="0.01"/>
    <n v="0.66165674482307335"/>
  </r>
  <r>
    <x v="19"/>
    <x v="5"/>
    <s v="WYC._.016"/>
    <x v="150"/>
    <n v="51.590835291228849"/>
    <n v="20"/>
    <s v="WYC._.016"/>
    <n v="4.2621607920091727E-3"/>
    <n v="19.578730224858404"/>
    <m/>
    <n v="0.42621607920091725"/>
    <n v="0.01"/>
    <n v="0.42621607920091725"/>
  </r>
  <r>
    <x v="0"/>
    <x v="5"/>
    <s v="WYC._.017"/>
    <x v="151"/>
    <n v="164.68175345004235"/>
    <n v="20"/>
    <s v="WYC._.017"/>
    <n v="0.20397356779631778"/>
    <n v="259.43041678524713"/>
    <m/>
    <n v="20.397356779631778"/>
    <n v="0.01"/>
    <n v="20.397356779631778"/>
  </r>
  <r>
    <x v="1"/>
    <x v="5"/>
    <s v="WYC._.017"/>
    <x v="151"/>
    <n v="164.68175345004235"/>
    <n v="20"/>
    <s v="WYC._.017"/>
    <n v="0.24729409891442825"/>
    <n v="316.20100309651525"/>
    <m/>
    <n v="24.729409891442824"/>
    <n v="0.01"/>
    <n v="24.729409891442824"/>
  </r>
  <r>
    <x v="2"/>
    <x v="5"/>
    <s v="WYC._.017"/>
    <x v="151"/>
    <n v="164.68175345004235"/>
    <n v="20"/>
    <s v="WYC._.017"/>
    <n v="0.2973138281681213"/>
    <n v="381.45236518988861"/>
    <m/>
    <n v="29.731382816812129"/>
    <n v="0.01"/>
    <n v="29.731382816812129"/>
  </r>
  <r>
    <x v="3"/>
    <x v="5"/>
    <s v="WYC._.017"/>
    <x v="151"/>
    <n v="164.68175345004235"/>
    <n v="20"/>
    <s v="WYC._.017"/>
    <n v="0.35264990035870009"/>
    <n v="449.41402711463343"/>
    <m/>
    <n v="35.264990035870007"/>
    <n v="0.01"/>
    <n v="35.264990035870007"/>
  </r>
  <r>
    <x v="4"/>
    <x v="5"/>
    <s v="WYC._.017"/>
    <x v="151"/>
    <n v="164.68175345004235"/>
    <n v="20"/>
    <s v="WYC._.017"/>
    <n v="0.40772165634133178"/>
    <n v="522.42252844029633"/>
    <m/>
    <n v="40.772165634133181"/>
    <n v="0.01"/>
    <n v="40.772165634133181"/>
  </r>
  <r>
    <x v="5"/>
    <x v="5"/>
    <s v="WYC._.017"/>
    <x v="151"/>
    <n v="164.68175345004235"/>
    <n v="20"/>
    <s v="WYC._.017"/>
    <n v="0.47904756833011192"/>
    <n v="601.28866008032583"/>
    <m/>
    <n v="47.904756833011191"/>
    <n v="0.01"/>
    <n v="47.904756833011191"/>
  </r>
  <r>
    <x v="6"/>
    <x v="5"/>
    <s v="WYC._.017"/>
    <x v="151"/>
    <n v="164.68175345004235"/>
    <n v="20"/>
    <s v="WYC._.017"/>
    <n v="0.53603030441660682"/>
    <n v="661.55770608983437"/>
    <m/>
    <n v="53.603030441660678"/>
    <n v="0.01"/>
    <n v="53.603030441660678"/>
  </r>
  <r>
    <x v="7"/>
    <x v="5"/>
    <s v="WYC._.017"/>
    <x v="151"/>
    <n v="164.68175345004235"/>
    <n v="20"/>
    <s v="WYC._.017"/>
    <n v="0.57738344585663814"/>
    <n v="697.29366821947917"/>
    <m/>
    <n v="57.73834458566381"/>
    <n v="0.01"/>
    <n v="57.73834458566381"/>
  </r>
  <r>
    <x v="8"/>
    <x v="5"/>
    <s v="WYC._.017"/>
    <x v="151"/>
    <n v="164.68175345004235"/>
    <n v="20"/>
    <s v="WYC._.017"/>
    <n v="0.58886326313699544"/>
    <n v="704.23002789639634"/>
    <m/>
    <n v="58.886326313699541"/>
    <n v="0.01"/>
    <n v="58.886326313699541"/>
  </r>
  <r>
    <x v="9"/>
    <x v="5"/>
    <s v="WYC._.017"/>
    <x v="151"/>
    <n v="164.68175345004235"/>
    <n v="20"/>
    <s v="WYC._.017"/>
    <n v="0.57754492601836349"/>
    <n v="679.23522011898945"/>
    <m/>
    <n v="57.754492601836347"/>
    <n v="0.01"/>
    <n v="57.754492601836347"/>
  </r>
  <r>
    <x v="10"/>
    <x v="5"/>
    <s v="WYC._.017"/>
    <x v="151"/>
    <n v="164.68175345004235"/>
    <n v="20"/>
    <s v="WYC._.017"/>
    <n v="0.55126014129200984"/>
    <n v="628.7349904982201"/>
    <m/>
    <n v="55.126014129200982"/>
    <n v="0.01"/>
    <n v="55.126014129200982"/>
  </r>
  <r>
    <x v="11"/>
    <x v="5"/>
    <s v="WYC._.017"/>
    <x v="151"/>
    <n v="164.68175345004235"/>
    <n v="20"/>
    <s v="WYC._.017"/>
    <n v="0.51932834037520026"/>
    <n v="563.26927258384785"/>
    <m/>
    <n v="51.932834037520024"/>
    <n v="0.01"/>
    <n v="51.932834037520024"/>
  </r>
  <r>
    <x v="12"/>
    <x v="5"/>
    <s v="WYC._.017"/>
    <x v="151"/>
    <n v="164.68175345004235"/>
    <n v="20"/>
    <s v="WYC._.017"/>
    <n v="0.47852727042628052"/>
    <n v="505.80198605226235"/>
    <m/>
    <n v="47.852727042628054"/>
    <n v="0.01"/>
    <n v="47.852727042628054"/>
  </r>
  <r>
    <x v="13"/>
    <x v="5"/>
    <s v="WYC._.017"/>
    <x v="151"/>
    <n v="164.68175345004235"/>
    <n v="20"/>
    <s v="WYC._.017"/>
    <n v="0.44617755373985463"/>
    <n v="459.68060850860479"/>
    <m/>
    <n v="44.61775537398546"/>
    <n v="0.01"/>
    <n v="44.61775537398546"/>
  </r>
  <r>
    <x v="14"/>
    <x v="5"/>
    <s v="WYC._.017"/>
    <x v="151"/>
    <n v="164.68175345004235"/>
    <n v="20"/>
    <s v="WYC._.017"/>
    <n v="0.4215313151000758"/>
    <n v="428.34921151485224"/>
    <m/>
    <n v="42.153131510007576"/>
    <n v="0.01"/>
    <n v="42.153131510007576"/>
  </r>
  <r>
    <x v="15"/>
    <x v="5"/>
    <s v="WYC._.017"/>
    <x v="151"/>
    <n v="164.68175345004235"/>
    <n v="20"/>
    <s v="WYC._.017"/>
    <n v="0.4115952925587984"/>
    <n v="405.37866959864402"/>
    <m/>
    <n v="41.159529255879839"/>
    <n v="0.01"/>
    <n v="41.159529255879839"/>
  </r>
  <r>
    <x v="16"/>
    <x v="5"/>
    <s v="WYC._.017"/>
    <x v="151"/>
    <n v="164.68175345004235"/>
    <n v="20"/>
    <s v="WYC._.017"/>
    <n v="0.38415428002486657"/>
    <n v="381.47768773120885"/>
    <m/>
    <n v="38.415428002486657"/>
    <n v="0.01"/>
    <n v="38.415428002486657"/>
  </r>
  <r>
    <x v="17"/>
    <x v="5"/>
    <s v="WYC._.017"/>
    <x v="151"/>
    <n v="164.68175345004235"/>
    <n v="20"/>
    <s v="WYC._.017"/>
    <n v="0.36595605299037454"/>
    <n v="365.35021319403887"/>
    <m/>
    <n v="36.595605299037452"/>
    <n v="0.01"/>
    <n v="36.595605299037452"/>
  </r>
  <r>
    <x v="18"/>
    <x v="5"/>
    <s v="WYC._.017"/>
    <x v="151"/>
    <n v="164.68175345004235"/>
    <n v="20"/>
    <s v="WYC._.017"/>
    <n v="0.34910698970427922"/>
    <n v="352.40293990752281"/>
    <m/>
    <n v="34.910698970427923"/>
    <n v="0.01"/>
    <n v="34.910698970427923"/>
  </r>
  <r>
    <x v="19"/>
    <x v="5"/>
    <s v="WYC._.017"/>
    <x v="151"/>
    <n v="164.68175345004235"/>
    <n v="20"/>
    <s v="WYC._.017"/>
    <n v="0.33929415478814978"/>
    <n v="342.42157695226717"/>
    <m/>
    <n v="33.929415478814974"/>
    <n v="0.01"/>
    <n v="33.929415478814974"/>
  </r>
  <r>
    <x v="0"/>
    <x v="5"/>
    <s v="WYC._.018"/>
    <x v="152"/>
    <n v="69.349199105851653"/>
    <n v="20"/>
    <s v="WYC._.018"/>
    <n v="0.1073873863189761"/>
    <n v="570.92098298330632"/>
    <m/>
    <n v="10.738738631897609"/>
    <n v="0.01"/>
    <n v="10.738738631897609"/>
  </r>
  <r>
    <x v="1"/>
    <x v="5"/>
    <s v="WYC._.018"/>
    <x v="152"/>
    <n v="69.349199105851653"/>
    <n v="20"/>
    <s v="WYC._.018"/>
    <n v="0.12544290113662077"/>
    <n v="667.34791548943178"/>
    <m/>
    <n v="12.544290113662075"/>
    <n v="0.01"/>
    <n v="12.544290113662075"/>
  </r>
  <r>
    <x v="2"/>
    <x v="5"/>
    <s v="WYC._.018"/>
    <x v="152"/>
    <n v="69.349199105851653"/>
    <n v="20"/>
    <s v="WYC._.018"/>
    <n v="0.14467254027672391"/>
    <n v="764.13875230088593"/>
    <m/>
    <n v="14.467254027672391"/>
    <n v="0.01"/>
    <n v="14.467254027672391"/>
  </r>
  <r>
    <x v="3"/>
    <x v="5"/>
    <s v="WYC._.018"/>
    <x v="152"/>
    <n v="69.349199105851653"/>
    <n v="20"/>
    <s v="WYC._.018"/>
    <n v="0.1607037278791936"/>
    <n v="844.0777540904478"/>
    <m/>
    <n v="16.070372787919361"/>
    <n v="0.01"/>
    <n v="16.070372787919361"/>
  </r>
  <r>
    <x v="4"/>
    <x v="5"/>
    <s v="WYC._.018"/>
    <x v="152"/>
    <n v="69.349199105851653"/>
    <n v="20"/>
    <s v="WYC._.018"/>
    <n v="0.16703282269551703"/>
    <n v="846.35468653512169"/>
    <m/>
    <n v="16.703282269551703"/>
    <n v="0.01"/>
    <n v="16.703282269551703"/>
  </r>
  <r>
    <x v="5"/>
    <x v="5"/>
    <s v="WYC._.018"/>
    <x v="152"/>
    <n v="69.349199105851653"/>
    <n v="20"/>
    <s v="WYC._.018"/>
    <n v="0.17896622646886057"/>
    <n v="878.3824057867713"/>
    <m/>
    <n v="17.896622646886055"/>
    <n v="0.01"/>
    <n v="17.896622646886055"/>
  </r>
  <r>
    <x v="6"/>
    <x v="5"/>
    <s v="WYC._.018"/>
    <x v="152"/>
    <n v="69.349199105851653"/>
    <n v="20"/>
    <s v="WYC._.018"/>
    <n v="0.18872271257573192"/>
    <n v="926.02994714566671"/>
    <m/>
    <n v="18.872271257573193"/>
    <n v="0.01"/>
    <n v="18.872271257573193"/>
  </r>
  <r>
    <x v="7"/>
    <x v="5"/>
    <s v="WYC._.018"/>
    <x v="152"/>
    <n v="69.349199105851653"/>
    <n v="20"/>
    <s v="WYC._.018"/>
    <n v="0.18643742729136986"/>
    <n v="913.65646449086557"/>
    <m/>
    <n v="18.643742729136985"/>
    <n v="0.01"/>
    <n v="18.643742729136985"/>
  </r>
  <r>
    <x v="8"/>
    <x v="5"/>
    <s v="WYC._.018"/>
    <x v="152"/>
    <n v="69.349199105851653"/>
    <n v="20"/>
    <s v="WYC._.018"/>
    <n v="0.17619073030800111"/>
    <n v="876.00789722381739"/>
    <m/>
    <n v="17.619073030800109"/>
    <n v="0.01"/>
    <n v="17.619073030800109"/>
  </r>
  <r>
    <x v="9"/>
    <x v="5"/>
    <s v="WYC._.018"/>
    <x v="152"/>
    <n v="69.349199105851653"/>
    <n v="20"/>
    <s v="WYC._.018"/>
    <n v="0.16115844071084548"/>
    <n v="839.86748418299487"/>
    <m/>
    <n v="16.115844071084549"/>
    <n v="0.01"/>
    <n v="16.115844071084549"/>
  </r>
  <r>
    <x v="10"/>
    <x v="5"/>
    <s v="WYC._.018"/>
    <x v="152"/>
    <n v="69.349199105851653"/>
    <n v="20"/>
    <s v="WYC._.018"/>
    <n v="0.13744012187991647"/>
    <n v="751.48053134601048"/>
    <m/>
    <n v="13.744012187991647"/>
    <n v="0.01"/>
    <n v="13.744012187991647"/>
  </r>
  <r>
    <x v="11"/>
    <x v="5"/>
    <s v="WYC._.018"/>
    <x v="152"/>
    <n v="69.349199105851653"/>
    <n v="20"/>
    <s v="WYC._.018"/>
    <n v="0.11372706630155903"/>
    <n v="675.32723198776"/>
    <m/>
    <n v="11.372706630155903"/>
    <n v="0.01"/>
    <n v="11.372706630155903"/>
  </r>
  <r>
    <x v="12"/>
    <x v="5"/>
    <s v="WYC._.018"/>
    <x v="152"/>
    <n v="69.349199105851653"/>
    <n v="20"/>
    <s v="WYC._.018"/>
    <n v="9.4099443007704814E-2"/>
    <n v="607.6122695576662"/>
    <m/>
    <n v="9.4099443007704817"/>
    <n v="0.01"/>
    <n v="9.4099443007704817"/>
  </r>
  <r>
    <x v="13"/>
    <x v="5"/>
    <s v="WYC._.018"/>
    <x v="152"/>
    <n v="69.349199105851653"/>
    <n v="20"/>
    <s v="WYC._.018"/>
    <n v="8.2795209311788048E-2"/>
    <n v="518.47721270329612"/>
    <m/>
    <n v="8.2795209311788049"/>
    <n v="0.01"/>
    <n v="8.2795209311788049"/>
  </r>
  <r>
    <x v="14"/>
    <x v="5"/>
    <s v="WYC._.018"/>
    <x v="152"/>
    <n v="69.349199105851653"/>
    <n v="20"/>
    <s v="WYC._.018"/>
    <n v="7.4458410758524995E-2"/>
    <n v="456.74893010376519"/>
    <m/>
    <n v="7.4458410758524991"/>
    <n v="0.01"/>
    <n v="7.4458410758524991"/>
  </r>
  <r>
    <x v="15"/>
    <x v="5"/>
    <s v="WYC._.018"/>
    <x v="152"/>
    <n v="69.349199105851653"/>
    <n v="20"/>
    <s v="WYC._.018"/>
    <n v="6.5416621653532556E-2"/>
    <n v="398.69091208214593"/>
    <m/>
    <n v="6.5416621653532552"/>
    <n v="0.01"/>
    <n v="6.5416621653532552"/>
  </r>
  <r>
    <x v="16"/>
    <x v="5"/>
    <s v="WYC._.018"/>
    <x v="152"/>
    <n v="69.349199105851653"/>
    <n v="20"/>
    <s v="WYC._.018"/>
    <n v="5.399560287201894E-2"/>
    <n v="324.3955982961848"/>
    <m/>
    <n v="5.3995602872018935"/>
    <n v="0.01"/>
    <n v="5.3995602872018935"/>
  </r>
  <r>
    <x v="17"/>
    <x v="5"/>
    <s v="WYC._.018"/>
    <x v="152"/>
    <n v="69.349199105851653"/>
    <n v="20"/>
    <s v="WYC._.018"/>
    <n v="4.4851401125225045E-2"/>
    <n v="273.54655914695587"/>
    <m/>
    <n v="4.4851401125225046"/>
    <n v="0.01"/>
    <n v="4.4851401125225046"/>
  </r>
  <r>
    <x v="18"/>
    <x v="5"/>
    <s v="WYC._.018"/>
    <x v="152"/>
    <n v="69.349199105851653"/>
    <n v="20"/>
    <s v="WYC._.018"/>
    <n v="3.6588003084221402E-2"/>
    <n v="222.56527429221748"/>
    <m/>
    <n v="3.6588003084221401"/>
    <n v="0.01"/>
    <n v="3.6588003084221401"/>
  </r>
  <r>
    <x v="19"/>
    <x v="5"/>
    <s v="WYC._.018"/>
    <x v="152"/>
    <n v="69.349199105851653"/>
    <n v="20"/>
    <s v="WYC._.018"/>
    <n v="3.1656017953465225E-2"/>
    <n v="194.93540243706624"/>
    <m/>
    <n v="3.1656017953465225"/>
    <n v="0.01"/>
    <n v="3.1656017953465225"/>
  </r>
  <r>
    <x v="0"/>
    <x v="5"/>
    <s v="WYC._.019"/>
    <x v="153"/>
    <n v="173.1258836858604"/>
    <n v="20"/>
    <s v="WYC._.019"/>
    <n v="0.82397877601593383"/>
    <n v="482.47510507420839"/>
    <m/>
    <n v="82.397877601593379"/>
    <n v="0.01"/>
    <n v="82.397877601593379"/>
  </r>
  <r>
    <x v="1"/>
    <x v="5"/>
    <s v="WYC._.019"/>
    <x v="153"/>
    <n v="173.1258836858604"/>
    <n v="20"/>
    <s v="WYC._.019"/>
    <n v="0.86195842152965385"/>
    <n v="524.00124430777578"/>
    <m/>
    <n v="86.195842152965383"/>
    <n v="0.01"/>
    <n v="86.195842152965383"/>
  </r>
  <r>
    <x v="2"/>
    <x v="5"/>
    <s v="WYC._.019"/>
    <x v="153"/>
    <n v="173.1258836858604"/>
    <n v="20"/>
    <s v="WYC._.019"/>
    <n v="0.89648857730310716"/>
    <n v="567.50077367930612"/>
    <m/>
    <n v="89.648857730310709"/>
    <n v="0.01"/>
    <n v="89.648857730310709"/>
  </r>
  <r>
    <x v="3"/>
    <x v="5"/>
    <s v="WYC._.019"/>
    <x v="153"/>
    <n v="173.1258836858604"/>
    <n v="20"/>
    <s v="WYC._.019"/>
    <n v="0.97516105529905384"/>
    <n v="638.05048985624182"/>
    <m/>
    <n v="97.516105529905388"/>
    <n v="0.01"/>
    <n v="97.516105529905388"/>
  </r>
  <r>
    <x v="4"/>
    <x v="5"/>
    <s v="WYC._.019"/>
    <x v="153"/>
    <n v="173.1258836858604"/>
    <n v="20"/>
    <s v="WYC._.019"/>
    <n v="1.0093731487500577"/>
    <n v="721.52322533870597"/>
    <m/>
    <n v="100.93731487500577"/>
    <n v="0.01"/>
    <n v="100.93731487500577"/>
  </r>
  <r>
    <x v="5"/>
    <x v="5"/>
    <s v="WYC._.019"/>
    <x v="153"/>
    <n v="173.1258836858604"/>
    <n v="20"/>
    <s v="WYC._.019"/>
    <n v="1.0338129810135599"/>
    <n v="778.03772964406778"/>
    <m/>
    <n v="103.38129810135598"/>
    <n v="0.01"/>
    <n v="103.38129810135598"/>
  </r>
  <r>
    <x v="6"/>
    <x v="5"/>
    <s v="WYC._.019"/>
    <x v="153"/>
    <n v="173.1258836858604"/>
    <n v="20"/>
    <s v="WYC._.019"/>
    <n v="0.99133282192602123"/>
    <n v="807.33269991137274"/>
    <m/>
    <n v="99.133282192602124"/>
    <n v="0.01"/>
    <n v="99.133282192602124"/>
  </r>
  <r>
    <x v="7"/>
    <x v="5"/>
    <s v="WYC._.019"/>
    <x v="153"/>
    <n v="173.1258836858604"/>
    <n v="20"/>
    <s v="WYC._.019"/>
    <n v="0.96941374750146747"/>
    <n v="831.22075536986517"/>
    <m/>
    <n v="96.94137475014675"/>
    <n v="0.01"/>
    <n v="96.94137475014675"/>
  </r>
  <r>
    <x v="8"/>
    <x v="5"/>
    <s v="WYC._.019"/>
    <x v="153"/>
    <n v="173.1258836858604"/>
    <n v="20"/>
    <s v="WYC._.019"/>
    <n v="0.90414976796724977"/>
    <n v="838.86498873962853"/>
    <m/>
    <n v="90.414976796724972"/>
    <n v="0.01"/>
    <n v="90.414976796724972"/>
  </r>
  <r>
    <x v="9"/>
    <x v="5"/>
    <s v="WYC._.019"/>
    <x v="153"/>
    <n v="173.1258836858604"/>
    <n v="20"/>
    <s v="WYC._.019"/>
    <n v="0.84207783022677085"/>
    <n v="820.76167230691419"/>
    <m/>
    <n v="84.207783022677077"/>
    <n v="0.01"/>
    <n v="84.207783022677077"/>
  </r>
  <r>
    <x v="10"/>
    <x v="5"/>
    <s v="WYC._.019"/>
    <x v="153"/>
    <n v="173.1258836858604"/>
    <n v="20"/>
    <s v="WYC._.019"/>
    <n v="0.77098683219228148"/>
    <n v="775.57769961468284"/>
    <m/>
    <n v="77.09868321922815"/>
    <n v="0.01"/>
    <n v="77.09868321922815"/>
  </r>
  <r>
    <x v="11"/>
    <x v="5"/>
    <s v="WYC._.019"/>
    <x v="153"/>
    <n v="173.1258836858604"/>
    <n v="20"/>
    <s v="WYC._.019"/>
    <n v="0.70402769185171543"/>
    <n v="710.98805180269062"/>
    <m/>
    <n v="70.402769185171536"/>
    <n v="0.01"/>
    <n v="70.402769185171536"/>
  </r>
  <r>
    <x v="12"/>
    <x v="5"/>
    <s v="WYC._.019"/>
    <x v="153"/>
    <n v="173.1258836858604"/>
    <n v="20"/>
    <s v="WYC._.019"/>
    <n v="0.61497615444800424"/>
    <n v="642.5977354096467"/>
    <m/>
    <n v="61.497615444800424"/>
    <n v="0.01"/>
    <n v="61.497615444800424"/>
  </r>
  <r>
    <x v="13"/>
    <x v="5"/>
    <s v="WYC._.019"/>
    <x v="153"/>
    <n v="173.1258836858604"/>
    <n v="20"/>
    <s v="WYC._.019"/>
    <n v="0.54606523580975985"/>
    <n v="577.12731417078112"/>
    <m/>
    <n v="54.606523580975981"/>
    <n v="0.01"/>
    <n v="54.606523580975981"/>
  </r>
  <r>
    <x v="14"/>
    <x v="5"/>
    <s v="WYC._.019"/>
    <x v="153"/>
    <n v="173.1258836858604"/>
    <n v="20"/>
    <s v="WYC._.019"/>
    <n v="0.49279752101662661"/>
    <n v="520.34405393475845"/>
    <m/>
    <n v="49.279752101662659"/>
    <n v="0.01"/>
    <n v="49.279752101662659"/>
  </r>
  <r>
    <x v="15"/>
    <x v="5"/>
    <s v="WYC._.019"/>
    <x v="153"/>
    <n v="173.1258836858604"/>
    <n v="20"/>
    <s v="WYC._.019"/>
    <n v="0.45056520130360084"/>
    <n v="469.1885296729626"/>
    <m/>
    <n v="45.056520130360084"/>
    <n v="0.01"/>
    <n v="45.056520130360084"/>
  </r>
  <r>
    <x v="16"/>
    <x v="5"/>
    <s v="WYC._.019"/>
    <x v="153"/>
    <n v="173.1258836858604"/>
    <n v="20"/>
    <s v="WYC._.019"/>
    <n v="0.38697388661525661"/>
    <n v="419.80971661778528"/>
    <m/>
    <n v="38.697388661525657"/>
    <n v="0.01"/>
    <n v="38.697388661525657"/>
  </r>
  <r>
    <x v="17"/>
    <x v="5"/>
    <s v="WYC._.019"/>
    <x v="153"/>
    <n v="173.1258836858604"/>
    <n v="20"/>
    <s v="WYC._.019"/>
    <n v="0.37521845343439514"/>
    <n v="400.15895471331197"/>
    <m/>
    <n v="37.521845343439516"/>
    <n v="0.01"/>
    <n v="37.521845343439516"/>
  </r>
  <r>
    <x v="18"/>
    <x v="5"/>
    <s v="WYC._.019"/>
    <x v="153"/>
    <n v="173.1258836858604"/>
    <n v="20"/>
    <s v="WYC._.019"/>
    <n v="0.36611864677117928"/>
    <n v="388.02889833481498"/>
    <m/>
    <n v="36.611864677117929"/>
    <n v="0.01"/>
    <n v="36.611864677117929"/>
  </r>
  <r>
    <x v="19"/>
    <x v="5"/>
    <s v="WYC._.019"/>
    <x v="153"/>
    <n v="173.1258836858604"/>
    <n v="20"/>
    <s v="WYC._.019"/>
    <n v="0.36395436930474423"/>
    <n v="381.3998477214036"/>
    <m/>
    <n v="36.395436930474425"/>
    <n v="0.01"/>
    <n v="36.395436930474425"/>
  </r>
  <r>
    <x v="0"/>
    <x v="5"/>
    <s v="WYC._.020"/>
    <x v="154"/>
    <n v="88.108876456251039"/>
    <n v="20"/>
    <s v="WYC._.020"/>
    <n v="0.2582263000359184"/>
    <n v="1715.1913749609246"/>
    <m/>
    <n v="25.82263000359184"/>
    <n v="0.01"/>
    <n v="25.82263000359184"/>
  </r>
  <r>
    <x v="1"/>
    <x v="5"/>
    <s v="WYC._.020"/>
    <x v="154"/>
    <n v="88.108876456251039"/>
    <n v="20"/>
    <s v="WYC._.020"/>
    <n v="0.30541900953470685"/>
    <n v="2016.9771112949211"/>
    <m/>
    <n v="30.541900953470684"/>
    <n v="0.01"/>
    <n v="30.541900953470684"/>
  </r>
  <r>
    <x v="2"/>
    <x v="5"/>
    <s v="WYC._.020"/>
    <x v="154"/>
    <n v="88.108876456251039"/>
    <n v="20"/>
    <s v="WYC._.020"/>
    <n v="0.36186901224673684"/>
    <n v="2370.4011168912648"/>
    <m/>
    <n v="36.186901224673683"/>
    <n v="0.01"/>
    <n v="36.186901224673683"/>
  </r>
  <r>
    <x v="3"/>
    <x v="5"/>
    <s v="WYC._.020"/>
    <x v="154"/>
    <n v="88.108876456251039"/>
    <n v="20"/>
    <s v="WYC._.020"/>
    <n v="0.41157542776369033"/>
    <n v="2679.5052699159178"/>
    <m/>
    <n v="41.157542776369034"/>
    <n v="0.01"/>
    <n v="41.157542776369034"/>
  </r>
  <r>
    <x v="4"/>
    <x v="5"/>
    <s v="WYC._.020"/>
    <x v="154"/>
    <n v="88.108876456251039"/>
    <n v="20"/>
    <s v="WYC._.020"/>
    <n v="0.46533675232080801"/>
    <n v="2992.8783182070542"/>
    <m/>
    <n v="46.533675232080803"/>
    <n v="0.01"/>
    <n v="46.533675232080803"/>
  </r>
  <r>
    <x v="5"/>
    <x v="5"/>
    <s v="WYC._.020"/>
    <x v="154"/>
    <n v="88.108876456251039"/>
    <n v="20"/>
    <s v="WYC._.020"/>
    <n v="0.52893220956519738"/>
    <n v="3346.5613088814362"/>
    <m/>
    <n v="52.893220956519734"/>
    <n v="0.01"/>
    <n v="52.893220956519734"/>
  </r>
  <r>
    <x v="6"/>
    <x v="5"/>
    <s v="WYC._.020"/>
    <x v="154"/>
    <n v="88.108876456251039"/>
    <n v="20"/>
    <s v="WYC._.020"/>
    <n v="0.57794827374375002"/>
    <n v="3592.9845002383954"/>
    <m/>
    <n v="57.794827374375004"/>
    <n v="0.01"/>
    <n v="57.794827374375004"/>
  </r>
  <r>
    <x v="7"/>
    <x v="5"/>
    <s v="WYC._.020"/>
    <x v="154"/>
    <n v="88.108876456251039"/>
    <n v="20"/>
    <s v="WYC._.020"/>
    <n v="0.60102580919386228"/>
    <n v="3681.3588488419155"/>
    <m/>
    <n v="60.102580919386227"/>
    <n v="0.01"/>
    <n v="60.102580919386227"/>
  </r>
  <r>
    <x v="8"/>
    <x v="5"/>
    <s v="WYC._.020"/>
    <x v="154"/>
    <n v="88.108876456251039"/>
    <n v="20"/>
    <s v="WYC._.020"/>
    <n v="0.59572253254422736"/>
    <n v="3562.0456911957804"/>
    <m/>
    <n v="59.572253254422733"/>
    <n v="0.01"/>
    <n v="59.572253254422733"/>
  </r>
  <r>
    <x v="9"/>
    <x v="5"/>
    <s v="WYC._.020"/>
    <x v="154"/>
    <n v="88.108876456251039"/>
    <n v="20"/>
    <s v="WYC._.020"/>
    <n v="0.55847017879180905"/>
    <n v="3258.2799068368008"/>
    <m/>
    <n v="55.847017879180903"/>
    <n v="0.01"/>
    <n v="55.847017879180903"/>
  </r>
  <r>
    <x v="10"/>
    <x v="5"/>
    <s v="WYC._.020"/>
    <x v="154"/>
    <n v="88.108876456251039"/>
    <n v="20"/>
    <s v="WYC._.020"/>
    <n v="0.50207684491233995"/>
    <n v="2836.6643645528179"/>
    <m/>
    <n v="50.207684491233991"/>
    <n v="0.01"/>
    <n v="50.207684491233991"/>
  </r>
  <r>
    <x v="11"/>
    <x v="5"/>
    <s v="WYC._.020"/>
    <x v="154"/>
    <n v="88.108876456251039"/>
    <n v="20"/>
    <s v="WYC._.020"/>
    <n v="0.42962623896318208"/>
    <n v="2324.9017396807367"/>
    <m/>
    <n v="42.962623896318206"/>
    <n v="0.01"/>
    <n v="42.962623896318206"/>
  </r>
  <r>
    <x v="12"/>
    <x v="5"/>
    <s v="WYC._.020"/>
    <x v="154"/>
    <n v="88.108876456251039"/>
    <n v="20"/>
    <s v="WYC._.020"/>
    <n v="0.37566523058525431"/>
    <n v="1895.377745340556"/>
    <m/>
    <n v="37.566523058525426"/>
    <n v="0.01"/>
    <n v="37.566523058525426"/>
  </r>
  <r>
    <x v="13"/>
    <x v="5"/>
    <s v="WYC._.020"/>
    <x v="154"/>
    <n v="88.108876456251039"/>
    <n v="20"/>
    <s v="WYC._.020"/>
    <n v="0.33445726498791351"/>
    <n v="1572.525680188287"/>
    <m/>
    <n v="33.445726498791352"/>
    <n v="0.01"/>
    <n v="33.445726498791352"/>
  </r>
  <r>
    <x v="14"/>
    <x v="5"/>
    <s v="WYC._.020"/>
    <x v="154"/>
    <n v="88.108876456251039"/>
    <n v="20"/>
    <s v="WYC._.020"/>
    <n v="0.30163485370411375"/>
    <n v="1341.5722099049231"/>
    <m/>
    <n v="30.163485370411376"/>
    <n v="0.01"/>
    <n v="30.163485370411376"/>
  </r>
  <r>
    <x v="15"/>
    <x v="5"/>
    <s v="WYC._.020"/>
    <x v="154"/>
    <n v="88.108876456251039"/>
    <n v="20"/>
    <s v="WYC._.020"/>
    <n v="0.27164405461543489"/>
    <n v="1141.5824970155056"/>
    <m/>
    <n v="27.164405461543488"/>
    <n v="0.01"/>
    <n v="27.164405461543488"/>
  </r>
  <r>
    <x v="16"/>
    <x v="5"/>
    <s v="WYC._.020"/>
    <x v="154"/>
    <n v="88.108876456251039"/>
    <n v="20"/>
    <s v="WYC._.020"/>
    <n v="0.25677603343564487"/>
    <n v="1028.5953922255569"/>
    <m/>
    <n v="25.677603343564485"/>
    <n v="0.01"/>
    <n v="25.677603343564485"/>
  </r>
  <r>
    <x v="17"/>
    <x v="5"/>
    <s v="WYC._.020"/>
    <x v="154"/>
    <n v="88.108876456251039"/>
    <n v="20"/>
    <s v="WYC._.020"/>
    <n v="0.23246593666895915"/>
    <n v="882.22727710786239"/>
    <m/>
    <n v="23.246593666895915"/>
    <n v="0.01"/>
    <n v="23.246593666895915"/>
  </r>
  <r>
    <x v="18"/>
    <x v="5"/>
    <s v="WYC._.020"/>
    <x v="154"/>
    <n v="88.108876456251039"/>
    <n v="20"/>
    <s v="WYC._.020"/>
    <n v="0.21076266377449257"/>
    <n v="755.3890369105053"/>
    <m/>
    <n v="21.076266377449258"/>
    <n v="0.01"/>
    <n v="21.076266377449258"/>
  </r>
  <r>
    <x v="19"/>
    <x v="5"/>
    <s v="WYC._.020"/>
    <x v="154"/>
    <n v="88.108876456251039"/>
    <n v="20"/>
    <s v="WYC._.020"/>
    <n v="0.19473161755721061"/>
    <n v="674.58879405553932"/>
    <m/>
    <n v="19.473161755721062"/>
    <n v="0.01"/>
    <n v="19.473161755721062"/>
  </r>
  <r>
    <x v="0"/>
    <x v="5"/>
    <s v="WYC._.021"/>
    <x v="155"/>
    <n v="390.73267906558198"/>
    <n v="20"/>
    <s v="WYC._.021"/>
    <n v="2.2936308172459769"/>
    <n v="11083.981822255646"/>
    <m/>
    <n v="229.36308172459769"/>
    <n v="0.01"/>
    <n v="229.36308172459769"/>
  </r>
  <r>
    <x v="1"/>
    <x v="5"/>
    <s v="WYC._.021"/>
    <x v="155"/>
    <n v="390.73267906558198"/>
    <n v="20"/>
    <s v="WYC._.021"/>
    <n v="2.6360276372117393"/>
    <n v="12668.33429358126"/>
    <m/>
    <n v="263.60276372117391"/>
    <n v="0.01"/>
    <n v="263.60276372117391"/>
  </r>
  <r>
    <x v="2"/>
    <x v="5"/>
    <s v="WYC._.021"/>
    <x v="155"/>
    <n v="390.73267906558198"/>
    <n v="20"/>
    <s v="WYC._.021"/>
    <n v="3.0589844131327624"/>
    <n v="14549.959981494803"/>
    <m/>
    <n v="305.89844131327624"/>
    <n v="0.01"/>
    <n v="305.89844131327624"/>
  </r>
  <r>
    <x v="3"/>
    <x v="5"/>
    <s v="WYC._.021"/>
    <x v="155"/>
    <n v="390.73267906558198"/>
    <n v="20"/>
    <s v="WYC._.021"/>
    <n v="3.5849156253082026"/>
    <n v="16540.256957803977"/>
    <m/>
    <n v="358.49156253082026"/>
    <n v="0.01"/>
    <n v="358.49156253082026"/>
  </r>
  <r>
    <x v="4"/>
    <x v="5"/>
    <s v="WYC._.021"/>
    <x v="155"/>
    <n v="390.73267906558198"/>
    <n v="20"/>
    <s v="WYC._.021"/>
    <n v="4.1169858016071119"/>
    <n v="18360.098959594878"/>
    <m/>
    <n v="411.69858016071117"/>
    <n v="0.01"/>
    <n v="411.69858016071117"/>
  </r>
  <r>
    <x v="5"/>
    <x v="5"/>
    <s v="WYC._.021"/>
    <x v="155"/>
    <n v="390.73267906558198"/>
    <n v="20"/>
    <s v="WYC._.021"/>
    <n v="4.7179331361473249"/>
    <n v="20578.908811037774"/>
    <m/>
    <n v="471.79331361473248"/>
    <n v="0.01"/>
    <n v="471.79331361473248"/>
  </r>
  <r>
    <x v="6"/>
    <x v="5"/>
    <s v="WYC._.021"/>
    <x v="155"/>
    <n v="390.73267906558198"/>
    <n v="20"/>
    <s v="WYC._.021"/>
    <n v="5.1367930845770067"/>
    <n v="21870.90522153422"/>
    <m/>
    <n v="513.6793084577007"/>
    <n v="0.01"/>
    <n v="513.6793084577007"/>
  </r>
  <r>
    <x v="7"/>
    <x v="5"/>
    <s v="WYC._.021"/>
    <x v="155"/>
    <n v="390.73267906558198"/>
    <n v="20"/>
    <s v="WYC._.021"/>
    <n v="5.3756482874854781"/>
    <n v="22305.70832590096"/>
    <m/>
    <n v="537.56482874854782"/>
    <n v="0.01"/>
    <n v="537.56482874854782"/>
  </r>
  <r>
    <x v="8"/>
    <x v="5"/>
    <s v="WYC._.021"/>
    <x v="155"/>
    <n v="390.73267906558198"/>
    <n v="20"/>
    <s v="WYC._.021"/>
    <n v="5.3767697936139163"/>
    <n v="21776.465952095547"/>
    <m/>
    <n v="537.67697936139166"/>
    <n v="0.01"/>
    <n v="537.67697936139166"/>
  </r>
  <r>
    <x v="9"/>
    <x v="5"/>
    <s v="WYC._.021"/>
    <x v="155"/>
    <n v="390.73267906558198"/>
    <n v="20"/>
    <s v="WYC._.021"/>
    <n v="5.1369974080362555"/>
    <n v="20513.052391105815"/>
    <m/>
    <n v="513.69974080362556"/>
    <n v="0.01"/>
    <n v="513.69974080362556"/>
  </r>
  <r>
    <x v="10"/>
    <x v="5"/>
    <s v="WYC._.021"/>
    <x v="155"/>
    <n v="390.73267906558198"/>
    <n v="20"/>
    <s v="WYC._.021"/>
    <n v="4.6758544078305704"/>
    <n v="18206.192997868729"/>
    <m/>
    <n v="467.58544078305704"/>
    <n v="0.01"/>
    <n v="467.58544078305704"/>
  </r>
  <r>
    <x v="11"/>
    <x v="5"/>
    <s v="WYC._.021"/>
    <x v="155"/>
    <n v="390.73267906558198"/>
    <n v="20"/>
    <s v="WYC._.021"/>
    <n v="4.1011299191183204"/>
    <n v="15585.919440536632"/>
    <m/>
    <n v="410.11299191183201"/>
    <n v="0.01"/>
    <n v="410.11299191183201"/>
  </r>
  <r>
    <x v="12"/>
    <x v="5"/>
    <s v="WYC._.021"/>
    <x v="155"/>
    <n v="390.73267906558198"/>
    <n v="20"/>
    <s v="WYC._.021"/>
    <n v="3.5261624468073069"/>
    <n v="13046.368664965401"/>
    <m/>
    <n v="352.61624468073069"/>
    <n v="0.01"/>
    <n v="352.61624468073069"/>
  </r>
  <r>
    <x v="13"/>
    <x v="5"/>
    <s v="WYC._.021"/>
    <x v="155"/>
    <n v="390.73267906558198"/>
    <n v="20"/>
    <s v="WYC._.021"/>
    <n v="3.0032020427065476"/>
    <n v="10941.868381099237"/>
    <m/>
    <n v="300.32020427065476"/>
    <n v="0.01"/>
    <n v="300.32020427065476"/>
  </r>
  <r>
    <x v="14"/>
    <x v="5"/>
    <s v="WYC._.021"/>
    <x v="155"/>
    <n v="390.73267906558198"/>
    <n v="20"/>
    <s v="WYC._.021"/>
    <n v="2.5771641447911917"/>
    <n v="9420.132615061515"/>
    <m/>
    <n v="257.71641447911918"/>
    <n v="0.01"/>
    <n v="257.71641447911918"/>
  </r>
  <r>
    <x v="15"/>
    <x v="5"/>
    <s v="WYC._.021"/>
    <x v="155"/>
    <n v="390.73267906558198"/>
    <n v="20"/>
    <s v="WYC._.021"/>
    <n v="2.2076608014951904"/>
    <n v="8139.576220043723"/>
    <m/>
    <n v="220.76608014951904"/>
    <n v="0.01"/>
    <n v="220.76608014951904"/>
  </r>
  <r>
    <x v="16"/>
    <x v="5"/>
    <s v="WYC._.021"/>
    <x v="155"/>
    <n v="390.73267906558198"/>
    <n v="20"/>
    <s v="WYC._.021"/>
    <n v="1.8916018503861569"/>
    <n v="7043.1139774464109"/>
    <m/>
    <n v="189.16018503861568"/>
    <n v="0.01"/>
    <n v="189.16018503861568"/>
  </r>
  <r>
    <x v="17"/>
    <x v="5"/>
    <s v="WYC._.021"/>
    <x v="155"/>
    <n v="390.73267906558198"/>
    <n v="20"/>
    <s v="WYC._.021"/>
    <n v="1.661535038787441"/>
    <n v="6267.2851042510756"/>
    <m/>
    <n v="166.15350387874409"/>
    <n v="0.01"/>
    <n v="166.15350387874409"/>
  </r>
  <r>
    <x v="18"/>
    <x v="5"/>
    <s v="WYC._.021"/>
    <x v="155"/>
    <n v="390.73267906558198"/>
    <n v="20"/>
    <s v="WYC._.021"/>
    <n v="1.4751533285375507"/>
    <n v="5633.0788292128273"/>
    <m/>
    <n v="147.51533285375507"/>
    <n v="0.01"/>
    <n v="147.51533285375507"/>
  </r>
  <r>
    <x v="19"/>
    <x v="5"/>
    <s v="WYC._.021"/>
    <x v="155"/>
    <n v="390.73267906558198"/>
    <n v="20"/>
    <s v="WYC._.021"/>
    <n v="1.3718301249696938"/>
    <n v="5317.6701888409061"/>
    <m/>
    <n v="137.18301249696938"/>
    <n v="0.01"/>
    <n v="137.18301249696938"/>
  </r>
  <r>
    <x v="0"/>
    <x v="5"/>
    <s v="WYC._.022"/>
    <x v="156"/>
    <n v="128.34178339749818"/>
    <n v="20"/>
    <s v="WYC._.022"/>
    <n v="7.7577756475194673E-2"/>
    <n v="303.10287004852972"/>
    <m/>
    <n v="7.757775647519467"/>
    <n v="0.01"/>
    <n v="7.757775647519467"/>
  </r>
  <r>
    <x v="1"/>
    <x v="5"/>
    <s v="WYC._.022"/>
    <x v="156"/>
    <n v="128.34178339749818"/>
    <n v="20"/>
    <s v="WYC._.022"/>
    <n v="8.3900601662217397E-2"/>
    <n v="323.53988955425228"/>
    <m/>
    <n v="8.3900601662217387"/>
    <n v="0.01"/>
    <n v="8.3900601662217387"/>
  </r>
  <r>
    <x v="2"/>
    <x v="5"/>
    <s v="WYC._.022"/>
    <x v="156"/>
    <n v="128.34178339749818"/>
    <n v="20"/>
    <s v="WYC._.022"/>
    <n v="9.1695399242258474E-2"/>
    <n v="354.76832370280283"/>
    <m/>
    <n v="9.1695399242258464"/>
    <n v="0.01"/>
    <n v="9.1695399242258464"/>
  </r>
  <r>
    <x v="3"/>
    <x v="5"/>
    <s v="WYC._.022"/>
    <x v="156"/>
    <n v="128.34178339749818"/>
    <n v="20"/>
    <s v="WYC._.022"/>
    <n v="0.10126034280249575"/>
    <n v="392.10088309630538"/>
    <m/>
    <n v="10.126034280249575"/>
    <n v="0.01"/>
    <n v="10.126034280249575"/>
  </r>
  <r>
    <x v="4"/>
    <x v="5"/>
    <s v="WYC._.022"/>
    <x v="156"/>
    <n v="128.34178339749818"/>
    <n v="20"/>
    <s v="WYC._.022"/>
    <n v="0.11152754203870754"/>
    <n v="438.89241326899537"/>
    <m/>
    <n v="11.152754203870755"/>
    <n v="0.01"/>
    <n v="11.152754203870755"/>
  </r>
  <r>
    <x v="5"/>
    <x v="5"/>
    <s v="WYC._.022"/>
    <x v="156"/>
    <n v="128.34178339749818"/>
    <n v="20"/>
    <s v="WYC._.022"/>
    <n v="0.12947253963816444"/>
    <n v="463.82856631842236"/>
    <m/>
    <n v="12.947253963816443"/>
    <n v="0.01"/>
    <n v="12.947253963816443"/>
  </r>
  <r>
    <x v="6"/>
    <x v="5"/>
    <s v="WYC._.022"/>
    <x v="156"/>
    <n v="128.34178339749818"/>
    <n v="20"/>
    <s v="WYC._.022"/>
    <n v="0.14553550517764829"/>
    <n v="476.47999698345672"/>
    <m/>
    <n v="14.55355051776483"/>
    <n v="0.01"/>
    <n v="14.55355051776483"/>
  </r>
  <r>
    <x v="7"/>
    <x v="5"/>
    <s v="WYC._.022"/>
    <x v="156"/>
    <n v="128.34178339749818"/>
    <n v="20"/>
    <s v="WYC._.022"/>
    <n v="0.15969385714213816"/>
    <n v="486.66525603224238"/>
    <m/>
    <n v="15.969385714213816"/>
    <n v="0.01"/>
    <n v="15.969385714213816"/>
  </r>
  <r>
    <x v="8"/>
    <x v="5"/>
    <s v="WYC._.022"/>
    <x v="156"/>
    <n v="128.34178339749818"/>
    <n v="20"/>
    <s v="WYC._.022"/>
    <n v="0.16859072912738121"/>
    <n v="486.93204717511958"/>
    <m/>
    <n v="16.859072912738121"/>
    <n v="0.01"/>
    <n v="16.859072912738121"/>
  </r>
  <r>
    <x v="9"/>
    <x v="5"/>
    <s v="WYC._.022"/>
    <x v="156"/>
    <n v="128.34178339749818"/>
    <n v="20"/>
    <s v="WYC._.022"/>
    <n v="0.16622180418632942"/>
    <n v="469.62196578979751"/>
    <m/>
    <n v="16.622180418632944"/>
    <n v="0.01"/>
    <n v="16.622180418632944"/>
  </r>
  <r>
    <x v="10"/>
    <x v="5"/>
    <s v="WYC._.022"/>
    <x v="156"/>
    <n v="128.34178339749818"/>
    <n v="20"/>
    <s v="WYC._.022"/>
    <n v="0.16171875399752014"/>
    <n v="443.84673708773533"/>
    <m/>
    <n v="16.171875399752015"/>
    <n v="0.01"/>
    <n v="16.171875399752015"/>
  </r>
  <r>
    <x v="11"/>
    <x v="5"/>
    <s v="WYC._.022"/>
    <x v="156"/>
    <n v="128.34178339749818"/>
    <n v="20"/>
    <s v="WYC._.022"/>
    <n v="0.15543742496235202"/>
    <n v="417.36298720472399"/>
    <m/>
    <n v="15.543742496235202"/>
    <n v="0.01"/>
    <n v="15.543742496235202"/>
  </r>
  <r>
    <x v="12"/>
    <x v="5"/>
    <s v="WYC._.022"/>
    <x v="156"/>
    <n v="128.34178339749818"/>
    <n v="20"/>
    <s v="WYC._.022"/>
    <n v="0.1433866772039879"/>
    <n v="383.74134675268601"/>
    <m/>
    <n v="14.33866772039879"/>
    <n v="0.01"/>
    <n v="14.33866772039879"/>
  </r>
  <r>
    <x v="13"/>
    <x v="5"/>
    <s v="WYC._.022"/>
    <x v="156"/>
    <n v="128.34178339749818"/>
    <n v="20"/>
    <s v="WYC._.022"/>
    <n v="0.12767368226592682"/>
    <n v="343.75083492773803"/>
    <m/>
    <n v="12.767368226592682"/>
    <n v="0.01"/>
    <n v="12.767368226592682"/>
  </r>
  <r>
    <x v="14"/>
    <x v="5"/>
    <s v="WYC._.022"/>
    <x v="156"/>
    <n v="128.34178339749818"/>
    <n v="20"/>
    <s v="WYC._.022"/>
    <n v="0.10981881700681134"/>
    <n v="299.27718834695156"/>
    <m/>
    <n v="10.981881700681134"/>
    <n v="0.01"/>
    <n v="10.981881700681134"/>
  </r>
  <r>
    <x v="15"/>
    <x v="5"/>
    <s v="WYC._.022"/>
    <x v="156"/>
    <n v="128.34178339749818"/>
    <n v="20"/>
    <s v="WYC._.022"/>
    <n v="8.9905912315700068E-2"/>
    <n v="249.03903741178348"/>
    <m/>
    <n v="8.9905912315700061"/>
    <n v="0.01"/>
    <n v="8.9905912315700061"/>
  </r>
  <r>
    <x v="16"/>
    <x v="5"/>
    <s v="WYC._.022"/>
    <x v="156"/>
    <n v="128.34178339749818"/>
    <n v="20"/>
    <s v="WYC._.022"/>
    <n v="6.9525307467855998E-2"/>
    <n v="190.32741312221398"/>
    <m/>
    <n v="6.9525307467855999"/>
    <n v="0.01"/>
    <n v="6.9525307467855999"/>
  </r>
  <r>
    <x v="17"/>
    <x v="5"/>
    <s v="WYC._.022"/>
    <x v="156"/>
    <n v="128.34178339749818"/>
    <n v="20"/>
    <s v="WYC._.022"/>
    <n v="5.3508375162578899E-2"/>
    <n v="146.71114367632413"/>
    <m/>
    <n v="5.3508375162578901"/>
    <n v="0.01"/>
    <n v="5.3508375162578901"/>
  </r>
  <r>
    <x v="18"/>
    <x v="5"/>
    <s v="WYC._.022"/>
    <x v="156"/>
    <n v="128.34178339749818"/>
    <n v="20"/>
    <s v="WYC._.022"/>
    <n v="4.2157597803505802E-2"/>
    <n v="116.05202601372963"/>
    <m/>
    <n v="4.21575978035058"/>
    <n v="0.01"/>
    <n v="4.21575978035058"/>
  </r>
  <r>
    <x v="19"/>
    <x v="5"/>
    <s v="WYC._.022"/>
    <x v="156"/>
    <n v="128.34178339749818"/>
    <n v="20"/>
    <s v="WYC._.022"/>
    <n v="3.557994686737509E-2"/>
    <n v="98.558516543820033"/>
    <m/>
    <n v="3.557994686737509"/>
    <n v="0.01"/>
    <n v="3.557994686737509"/>
  </r>
  <r>
    <x v="0"/>
    <x v="5"/>
    <s v="WYC._.023"/>
    <x v="157"/>
    <n v="81.870862662169117"/>
    <n v="20"/>
    <s v="WYC._.023"/>
    <n v="0.25815696924015058"/>
    <n v="595.59332919888641"/>
    <m/>
    <n v="25.815696924015057"/>
    <n v="0.01"/>
    <n v="25.815696924015057"/>
  </r>
  <r>
    <x v="1"/>
    <x v="5"/>
    <s v="WYC._.023"/>
    <x v="157"/>
    <n v="81.870862662169117"/>
    <n v="20"/>
    <s v="WYC._.023"/>
    <n v="0.29502957016268755"/>
    <n v="704.26899092993085"/>
    <m/>
    <n v="29.502957016268756"/>
    <n v="0.01"/>
    <n v="29.502957016268756"/>
  </r>
  <r>
    <x v="2"/>
    <x v="5"/>
    <s v="WYC._.023"/>
    <x v="157"/>
    <n v="81.870862662169117"/>
    <n v="20"/>
    <s v="WYC._.023"/>
    <n v="0.33729018977563313"/>
    <n v="837.67459640692493"/>
    <m/>
    <n v="33.729018977563314"/>
    <n v="0.01"/>
    <n v="33.729018977563314"/>
  </r>
  <r>
    <x v="3"/>
    <x v="5"/>
    <s v="WYC._.023"/>
    <x v="157"/>
    <n v="81.870862662169117"/>
    <n v="20"/>
    <s v="WYC._.023"/>
    <n v="0.37871304219713753"/>
    <n v="984.61801257319746"/>
    <m/>
    <n v="37.87130421971375"/>
    <n v="0.01"/>
    <n v="37.87130421971375"/>
  </r>
  <r>
    <x v="4"/>
    <x v="5"/>
    <s v="WYC._.023"/>
    <x v="157"/>
    <n v="81.870862662169117"/>
    <n v="20"/>
    <s v="WYC._.023"/>
    <n v="0.41304300552521084"/>
    <n v="1147.0817663755324"/>
    <m/>
    <n v="41.304300552521084"/>
    <n v="0.01"/>
    <n v="41.304300552521084"/>
  </r>
  <r>
    <x v="5"/>
    <x v="5"/>
    <s v="WYC._.023"/>
    <x v="157"/>
    <n v="81.870862662169117"/>
    <n v="20"/>
    <s v="WYC._.023"/>
    <n v="0.45563433419265204"/>
    <n v="1316.436318904686"/>
    <m/>
    <n v="45.563433419265202"/>
    <n v="0.01"/>
    <n v="45.563433419265202"/>
  </r>
  <r>
    <x v="6"/>
    <x v="5"/>
    <s v="WYC._.023"/>
    <x v="157"/>
    <n v="81.870862662169117"/>
    <n v="20"/>
    <s v="WYC._.023"/>
    <n v="0.48010344171028435"/>
    <n v="1466.6377242930123"/>
    <m/>
    <n v="48.010344171028436"/>
    <n v="0.01"/>
    <n v="48.010344171028436"/>
  </r>
  <r>
    <x v="7"/>
    <x v="5"/>
    <s v="WYC._.023"/>
    <x v="157"/>
    <n v="81.870862662169117"/>
    <n v="20"/>
    <s v="WYC._.023"/>
    <n v="0.48461253032202811"/>
    <n v="1565.2822184923421"/>
    <m/>
    <n v="48.461253032202812"/>
    <n v="0.01"/>
    <n v="48.461253032202812"/>
  </r>
  <r>
    <x v="8"/>
    <x v="5"/>
    <s v="WYC._.023"/>
    <x v="157"/>
    <n v="81.870862662169117"/>
    <n v="20"/>
    <s v="WYC._.023"/>
    <n v="0.47704052964168464"/>
    <n v="1641.3032924102379"/>
    <m/>
    <n v="47.704052964168461"/>
    <n v="0.01"/>
    <n v="47.704052964168461"/>
  </r>
  <r>
    <x v="9"/>
    <x v="5"/>
    <s v="WYC._.023"/>
    <x v="157"/>
    <n v="81.870862662169117"/>
    <n v="20"/>
    <s v="WYC._.023"/>
    <n v="0.49952072592223135"/>
    <n v="1697.444400289444"/>
    <m/>
    <n v="49.952072592223132"/>
    <n v="0.01"/>
    <n v="49.952072592223132"/>
  </r>
  <r>
    <x v="10"/>
    <x v="5"/>
    <s v="WYC._.023"/>
    <x v="157"/>
    <n v="81.870862662169117"/>
    <n v="20"/>
    <s v="WYC._.023"/>
    <n v="0.51426134990074146"/>
    <n v="1703.1751246773915"/>
    <m/>
    <n v="51.426134990074146"/>
    <n v="0.01"/>
    <n v="51.426134990074146"/>
  </r>
  <r>
    <x v="11"/>
    <x v="5"/>
    <s v="WYC._.023"/>
    <x v="157"/>
    <n v="81.870862662169117"/>
    <n v="20"/>
    <s v="WYC._.023"/>
    <n v="0.51660941288603057"/>
    <n v="1662.4804868456079"/>
    <m/>
    <n v="51.660941288603055"/>
    <n v="0.01"/>
    <n v="51.660941288603055"/>
  </r>
  <r>
    <x v="12"/>
    <x v="5"/>
    <s v="WYC._.023"/>
    <x v="157"/>
    <n v="81.870862662169117"/>
    <n v="20"/>
    <s v="WYC._.023"/>
    <n v="0.50258400439415818"/>
    <n v="1585.6822787417696"/>
    <m/>
    <n v="50.258400439415816"/>
    <n v="0.01"/>
    <n v="50.258400439415816"/>
  </r>
  <r>
    <x v="13"/>
    <x v="5"/>
    <s v="WYC._.023"/>
    <x v="157"/>
    <n v="81.870862662169117"/>
    <n v="20"/>
    <s v="WYC._.023"/>
    <n v="0.47374869543599041"/>
    <n v="1474.5871290632149"/>
    <m/>
    <n v="47.37486954359904"/>
    <n v="0.01"/>
    <n v="47.37486954359904"/>
  </r>
  <r>
    <x v="14"/>
    <x v="5"/>
    <s v="WYC._.023"/>
    <x v="157"/>
    <n v="81.870862662169117"/>
    <n v="20"/>
    <s v="WYC._.023"/>
    <n v="0.43551478583193565"/>
    <n v="1341.9339073919143"/>
    <m/>
    <n v="43.551478583193564"/>
    <n v="0.01"/>
    <n v="43.551478583193564"/>
  </r>
  <r>
    <x v="15"/>
    <x v="5"/>
    <s v="WYC._.023"/>
    <x v="157"/>
    <n v="81.870862662169117"/>
    <n v="20"/>
    <s v="WYC._.023"/>
    <n v="0.3899915581785785"/>
    <n v="1201.111434435873"/>
    <m/>
    <n v="38.999155817857847"/>
    <n v="0.01"/>
    <n v="38.999155817857847"/>
  </r>
  <r>
    <x v="16"/>
    <x v="5"/>
    <s v="WYC._.023"/>
    <x v="157"/>
    <n v="81.870862662169117"/>
    <n v="20"/>
    <s v="WYC._.023"/>
    <n v="0.34486977417473402"/>
    <n v="1055.9100756735165"/>
    <m/>
    <n v="34.486977417473405"/>
    <n v="0.01"/>
    <n v="34.486977417473405"/>
  </r>
  <r>
    <x v="17"/>
    <x v="5"/>
    <s v="WYC._.023"/>
    <x v="157"/>
    <n v="81.870862662169117"/>
    <n v="20"/>
    <s v="WYC._.023"/>
    <n v="0.31165726283518796"/>
    <n v="960.02889235333612"/>
    <m/>
    <n v="31.165726283518797"/>
    <n v="0.01"/>
    <n v="31.165726283518797"/>
  </r>
  <r>
    <x v="18"/>
    <x v="5"/>
    <s v="WYC._.023"/>
    <x v="157"/>
    <n v="81.870862662169117"/>
    <n v="20"/>
    <s v="WYC._.023"/>
    <n v="0.28501636273482245"/>
    <n v="883.85201611316256"/>
    <m/>
    <n v="28.501636273482244"/>
    <n v="0.01"/>
    <n v="28.501636273482244"/>
  </r>
  <r>
    <x v="19"/>
    <x v="5"/>
    <s v="WYC._.023"/>
    <x v="157"/>
    <n v="81.870862662169117"/>
    <n v="20"/>
    <s v="WYC._.023"/>
    <n v="0.26889792632222187"/>
    <n v="839.86028336440211"/>
    <m/>
    <n v="26.889792632222186"/>
    <n v="0.01"/>
    <n v="26.889792632222186"/>
  </r>
  <r>
    <x v="0"/>
    <x v="5"/>
    <s v="WYC._.024"/>
    <x v="158"/>
    <n v="89.604948881703294"/>
    <n v="20"/>
    <s v="WYC._.024"/>
    <n v="0.11205021762426362"/>
    <n v="230.32404279580999"/>
    <m/>
    <n v="11.205021762426362"/>
    <n v="0.01"/>
    <n v="11.205021762426362"/>
  </r>
  <r>
    <x v="1"/>
    <x v="5"/>
    <s v="WYC._.024"/>
    <x v="158"/>
    <n v="89.604948881703294"/>
    <n v="20"/>
    <s v="WYC._.024"/>
    <n v="0.12625679422552694"/>
    <n v="260.81896806633347"/>
    <m/>
    <n v="12.625679422552693"/>
    <n v="0.01"/>
    <n v="12.625679422552693"/>
  </r>
  <r>
    <x v="2"/>
    <x v="5"/>
    <s v="WYC._.024"/>
    <x v="158"/>
    <n v="89.604948881703294"/>
    <n v="20"/>
    <s v="WYC._.024"/>
    <n v="0.14322859685916567"/>
    <n v="300.81810946084522"/>
    <m/>
    <n v="14.322859685916567"/>
    <n v="0.01"/>
    <n v="14.322859685916567"/>
  </r>
  <r>
    <x v="3"/>
    <x v="5"/>
    <s v="WYC._.024"/>
    <x v="158"/>
    <n v="89.604948881703294"/>
    <n v="20"/>
    <s v="WYC._.024"/>
    <n v="0.16110395877499264"/>
    <n v="346.50940377201601"/>
    <m/>
    <n v="16.110395877499265"/>
    <n v="0.01"/>
    <n v="16.110395877499265"/>
  </r>
  <r>
    <x v="4"/>
    <x v="5"/>
    <s v="WYC._.024"/>
    <x v="158"/>
    <n v="89.604948881703294"/>
    <n v="20"/>
    <s v="WYC._.024"/>
    <n v="0.17241739863682118"/>
    <n v="398.97279231313701"/>
    <m/>
    <n v="17.241739863682117"/>
    <n v="0.01"/>
    <n v="17.241739863682117"/>
  </r>
  <r>
    <x v="5"/>
    <x v="5"/>
    <s v="WYC._.024"/>
    <x v="158"/>
    <n v="89.604948881703294"/>
    <n v="20"/>
    <s v="WYC._.024"/>
    <n v="0.18921366968549674"/>
    <n v="447.95097498657543"/>
    <m/>
    <n v="18.921366968549673"/>
    <n v="0.01"/>
    <n v="18.921366968549673"/>
  </r>
  <r>
    <x v="6"/>
    <x v="5"/>
    <s v="WYC._.024"/>
    <x v="158"/>
    <n v="89.604948881703294"/>
    <n v="20"/>
    <s v="WYC._.024"/>
    <n v="0.19676622136131983"/>
    <n v="487.6809555106131"/>
    <m/>
    <n v="19.676622136131982"/>
    <n v="0.01"/>
    <n v="19.676622136131982"/>
  </r>
  <r>
    <x v="7"/>
    <x v="5"/>
    <s v="WYC._.024"/>
    <x v="158"/>
    <n v="89.604948881703294"/>
    <n v="20"/>
    <s v="WYC._.024"/>
    <n v="0.19939773001417424"/>
    <n v="526.45456407619179"/>
    <m/>
    <n v="19.939773001417425"/>
    <n v="0.01"/>
    <n v="19.939773001417425"/>
  </r>
  <r>
    <x v="8"/>
    <x v="5"/>
    <s v="WYC._.024"/>
    <x v="158"/>
    <n v="89.604948881703294"/>
    <n v="20"/>
    <s v="WYC._.024"/>
    <n v="0.21038572698582356"/>
    <n v="558.71851656960689"/>
    <m/>
    <n v="21.038572698582357"/>
    <n v="0.01"/>
    <n v="21.038572698582357"/>
  </r>
  <r>
    <x v="9"/>
    <x v="5"/>
    <s v="WYC._.024"/>
    <x v="158"/>
    <n v="89.604948881703294"/>
    <n v="20"/>
    <s v="WYC._.024"/>
    <n v="0.22033965864377789"/>
    <n v="572.85807751186633"/>
    <m/>
    <n v="22.033965864377787"/>
    <n v="0.01"/>
    <n v="22.033965864377787"/>
  </r>
  <r>
    <x v="10"/>
    <x v="5"/>
    <s v="WYC._.024"/>
    <x v="158"/>
    <n v="89.604948881703294"/>
    <n v="20"/>
    <s v="WYC._.024"/>
    <n v="0.22988716681790275"/>
    <n v="570.64239037499522"/>
    <m/>
    <n v="22.988716681790276"/>
    <n v="0.01"/>
    <n v="22.988716681790276"/>
  </r>
  <r>
    <x v="11"/>
    <x v="5"/>
    <s v="WYC._.024"/>
    <x v="158"/>
    <n v="89.604948881703294"/>
    <n v="20"/>
    <s v="WYC._.024"/>
    <n v="0.23477025915970448"/>
    <n v="550.05697764918432"/>
    <m/>
    <n v="23.477025915970447"/>
    <n v="0.01"/>
    <n v="23.477025915970447"/>
  </r>
  <r>
    <x v="12"/>
    <x v="5"/>
    <s v="WYC._.024"/>
    <x v="158"/>
    <n v="89.604948881703294"/>
    <n v="20"/>
    <s v="WYC._.024"/>
    <n v="0.22819674898320749"/>
    <n v="515.89063514731015"/>
    <m/>
    <n v="22.819674898320748"/>
    <n v="0.01"/>
    <n v="22.819674898320748"/>
  </r>
  <r>
    <x v="13"/>
    <x v="5"/>
    <s v="WYC._.024"/>
    <x v="158"/>
    <n v="89.604948881703294"/>
    <n v="20"/>
    <s v="WYC._.024"/>
    <n v="0.21199688287124727"/>
    <n v="468.11955674644412"/>
    <m/>
    <n v="21.199688287124726"/>
    <n v="0.01"/>
    <n v="21.199688287124726"/>
  </r>
  <r>
    <x v="14"/>
    <x v="5"/>
    <s v="WYC._.024"/>
    <x v="158"/>
    <n v="89.604948881703294"/>
    <n v="20"/>
    <s v="WYC._.024"/>
    <n v="0.18640680889672101"/>
    <n v="407.62084368358558"/>
    <m/>
    <n v="18.640680889672101"/>
    <n v="0.01"/>
    <n v="18.640680889672101"/>
  </r>
  <r>
    <x v="15"/>
    <x v="5"/>
    <s v="WYC._.024"/>
    <x v="158"/>
    <n v="89.604948881703294"/>
    <n v="20"/>
    <s v="WYC._.024"/>
    <n v="0.15365399497476914"/>
    <n v="340.38935895458434"/>
    <m/>
    <n v="15.365399497476915"/>
    <n v="0.01"/>
    <n v="15.365399497476915"/>
  </r>
  <r>
    <x v="16"/>
    <x v="5"/>
    <s v="WYC._.024"/>
    <x v="158"/>
    <n v="89.604948881703294"/>
    <n v="20"/>
    <s v="WYC._.024"/>
    <n v="0.11792977074765536"/>
    <n v="266.6710303724351"/>
    <m/>
    <n v="11.792977074765535"/>
    <n v="0.01"/>
    <n v="11.792977074765535"/>
  </r>
  <r>
    <x v="17"/>
    <x v="5"/>
    <s v="WYC._.024"/>
    <x v="158"/>
    <n v="89.604948881703294"/>
    <n v="20"/>
    <s v="WYC._.024"/>
    <n v="8.7409916995800419E-2"/>
    <n v="203.01853453774427"/>
    <m/>
    <n v="8.7409916995800412"/>
    <n v="0.01"/>
    <n v="8.7409916995800412"/>
  </r>
  <r>
    <x v="18"/>
    <x v="5"/>
    <s v="WYC._.024"/>
    <x v="158"/>
    <n v="89.604948881703294"/>
    <n v="20"/>
    <s v="WYC._.024"/>
    <n v="6.6251258490932982E-2"/>
    <n v="158.71097116006774"/>
    <m/>
    <n v="6.6251258490932985"/>
    <n v="0.01"/>
    <n v="6.6251258490932985"/>
  </r>
  <r>
    <x v="19"/>
    <x v="5"/>
    <s v="WYC._.024"/>
    <x v="158"/>
    <n v="89.604948881703294"/>
    <n v="20"/>
    <s v="WYC._.024"/>
    <n v="4.8812199684778027E-2"/>
    <n v="122.12827590980939"/>
    <m/>
    <n v="4.8812199684778026"/>
    <n v="0.01"/>
    <n v="4.8812199684778026"/>
  </r>
  <r>
    <x v="0"/>
    <x v="5"/>
    <s v="WYC._.025"/>
    <x v="159"/>
    <n v="62.23914676537224"/>
    <n v="20"/>
    <s v="WYC._.025"/>
    <n v="0.44544901559796213"/>
    <n v="1616.49871285023"/>
    <m/>
    <n v="44.544901559796209"/>
    <n v="0.01"/>
    <n v="44.544901559796209"/>
  </r>
  <r>
    <x v="1"/>
    <x v="5"/>
    <s v="WYC._.025"/>
    <x v="159"/>
    <n v="62.23914676537224"/>
    <n v="20"/>
    <s v="WYC._.025"/>
    <n v="0.64802720831311655"/>
    <n v="2342.3127438438723"/>
    <m/>
    <n v="64.80272083131166"/>
    <n v="0.01"/>
    <n v="64.80272083131166"/>
  </r>
  <r>
    <x v="2"/>
    <x v="5"/>
    <s v="WYC._.025"/>
    <x v="159"/>
    <n v="62.23914676537224"/>
    <n v="20"/>
    <s v="WYC._.025"/>
    <n v="0.60786500727463966"/>
    <n v="2190.9461115881895"/>
    <m/>
    <n v="60.786500727463967"/>
    <n v="0.01"/>
    <n v="60.786500727463967"/>
  </r>
  <r>
    <x v="3"/>
    <x v="5"/>
    <s v="WYC._.025"/>
    <x v="159"/>
    <n v="62.23914676537224"/>
    <n v="20"/>
    <s v="WYC._.025"/>
    <n v="0.60632267324224687"/>
    <n v="2174.0388458851098"/>
    <m/>
    <n v="60.632267324224685"/>
    <n v="0.01"/>
    <n v="60.632267324224685"/>
  </r>
  <r>
    <x v="4"/>
    <x v="5"/>
    <s v="WYC._.025"/>
    <x v="159"/>
    <n v="62.23914676537224"/>
    <n v="20"/>
    <s v="WYC._.025"/>
    <n v="0.45265319958069267"/>
    <n v="1610.4385596538555"/>
    <m/>
    <n v="45.265319958069263"/>
    <n v="0.01"/>
    <n v="45.265319958069263"/>
  </r>
  <r>
    <x v="5"/>
    <x v="5"/>
    <s v="WYC._.025"/>
    <x v="159"/>
    <n v="62.23914676537224"/>
    <n v="20"/>
    <s v="WYC._.025"/>
    <n v="0.28635580397421878"/>
    <n v="983.49067064259998"/>
    <m/>
    <n v="28.635580397421876"/>
    <n v="0.01"/>
    <n v="28.635580397421876"/>
  </r>
  <r>
    <x v="6"/>
    <x v="5"/>
    <s v="WYC._.025"/>
    <x v="159"/>
    <n v="62.23914676537224"/>
    <n v="20"/>
    <s v="WYC._.025"/>
    <n v="0.29296775095978461"/>
    <n v="968.96807773597789"/>
    <m/>
    <n v="29.296775095978461"/>
    <n v="0.01"/>
    <n v="29.296775095978461"/>
  </r>
  <r>
    <x v="7"/>
    <x v="5"/>
    <s v="WYC._.025"/>
    <x v="159"/>
    <n v="62.23914676537224"/>
    <n v="20"/>
    <s v="WYC._.025"/>
    <n v="0.2323914205357418"/>
    <n v="699.62369707868697"/>
    <m/>
    <n v="23.239142053574181"/>
    <n v="0.01"/>
    <n v="23.239142053574181"/>
  </r>
  <r>
    <x v="8"/>
    <x v="5"/>
    <s v="WYC._.025"/>
    <x v="159"/>
    <n v="62.23914676537224"/>
    <n v="20"/>
    <s v="WYC._.025"/>
    <n v="0.20382544210819664"/>
    <n v="482.62628537636135"/>
    <m/>
    <n v="20.382544210819663"/>
    <n v="0.01"/>
    <n v="20.382544210819663"/>
  </r>
  <r>
    <x v="9"/>
    <x v="5"/>
    <s v="WYC._.025"/>
    <x v="159"/>
    <n v="62.23914676537224"/>
    <n v="20"/>
    <s v="WYC._.025"/>
    <n v="0.2156117632147713"/>
    <n v="514.82143062956209"/>
    <m/>
    <n v="21.561176321477131"/>
    <n v="0.01"/>
    <n v="21.561176321477131"/>
  </r>
  <r>
    <x v="10"/>
    <x v="5"/>
    <s v="WYC._.025"/>
    <x v="159"/>
    <n v="62.23914676537224"/>
    <n v="20"/>
    <s v="WYC._.025"/>
    <n v="0.21708515343657578"/>
    <n v="423.3952626596232"/>
    <m/>
    <n v="21.708515343657577"/>
    <n v="0.01"/>
    <n v="21.708515343657577"/>
  </r>
  <r>
    <x v="11"/>
    <x v="5"/>
    <s v="WYC._.025"/>
    <x v="159"/>
    <n v="62.23914676537224"/>
    <n v="20"/>
    <s v="WYC._.025"/>
    <n v="0.22137380563731995"/>
    <n v="398.65227528155174"/>
    <m/>
    <n v="22.137380563731995"/>
    <n v="0.01"/>
    <n v="22.137380563731995"/>
  </r>
  <r>
    <x v="12"/>
    <x v="5"/>
    <s v="WYC._.025"/>
    <x v="159"/>
    <n v="62.23914676537224"/>
    <n v="20"/>
    <s v="WYC._.025"/>
    <n v="0.21640039827179131"/>
    <n v="346.22533567752509"/>
    <m/>
    <n v="21.64003982717913"/>
    <n v="0.01"/>
    <n v="21.64003982717913"/>
  </r>
  <r>
    <x v="13"/>
    <x v="5"/>
    <s v="WYC._.025"/>
    <x v="159"/>
    <n v="62.23914676537224"/>
    <n v="20"/>
    <s v="WYC._.025"/>
    <n v="0.19980091463022234"/>
    <n v="282.9622197410684"/>
    <m/>
    <n v="19.980091463022234"/>
    <n v="0.01"/>
    <n v="19.980091463022234"/>
  </r>
  <r>
    <x v="14"/>
    <x v="5"/>
    <s v="WYC._.025"/>
    <x v="159"/>
    <n v="62.23914676537224"/>
    <n v="20"/>
    <s v="WYC._.025"/>
    <n v="0.17648053781766088"/>
    <n v="243.95727313980728"/>
    <m/>
    <n v="17.648053781766087"/>
    <n v="0.01"/>
    <n v="17.648053781766087"/>
  </r>
  <r>
    <x v="15"/>
    <x v="5"/>
    <s v="WYC._.025"/>
    <x v="159"/>
    <n v="62.23914676537224"/>
    <n v="20"/>
    <s v="WYC._.025"/>
    <n v="0.14236436513563139"/>
    <n v="202.72583840393824"/>
    <m/>
    <n v="14.236436513563138"/>
    <n v="0.01"/>
    <n v="14.236436513563138"/>
  </r>
  <r>
    <x v="16"/>
    <x v="5"/>
    <s v="WYC._.025"/>
    <x v="159"/>
    <n v="62.23914676537224"/>
    <n v="20"/>
    <s v="WYC._.025"/>
    <n v="0.10845706099405061"/>
    <n v="142.23842171570271"/>
    <m/>
    <n v="10.845706099405062"/>
    <n v="0.01"/>
    <n v="10.845706099405062"/>
  </r>
  <r>
    <x v="17"/>
    <x v="5"/>
    <s v="WYC._.025"/>
    <x v="159"/>
    <n v="62.23914676537224"/>
    <n v="20"/>
    <s v="WYC._.025"/>
    <n v="7.8705792932988863E-2"/>
    <n v="103.51690086692372"/>
    <m/>
    <n v="7.8705792932988858"/>
    <n v="0.01"/>
    <n v="7.8705792932988858"/>
  </r>
  <r>
    <x v="18"/>
    <x v="5"/>
    <s v="WYC._.025"/>
    <x v="159"/>
    <n v="62.23914676537224"/>
    <n v="20"/>
    <s v="WYC._.025"/>
    <n v="5.6382847027498448E-2"/>
    <n v="76.132558370611164"/>
    <m/>
    <n v="5.6382847027498446"/>
    <n v="0.01"/>
    <n v="5.6382847027498446"/>
  </r>
  <r>
    <x v="19"/>
    <x v="5"/>
    <s v="WYC._.025"/>
    <x v="159"/>
    <n v="62.23914676537224"/>
    <n v="20"/>
    <s v="WYC._.025"/>
    <n v="3.9580565129202432E-2"/>
    <n v="53.927040058972509"/>
    <m/>
    <n v="3.9580565129202432"/>
    <n v="0.01"/>
    <n v="3.9580565129202432"/>
  </r>
  <r>
    <x v="0"/>
    <x v="5"/>
    <s v="WYC._.026"/>
    <x v="160"/>
    <n v="54.868468709040265"/>
    <n v="20"/>
    <s v="WYC._.026"/>
    <n v="0.14235468381573793"/>
    <n v="440.22933214764873"/>
    <m/>
    <n v="14.235468381573792"/>
    <n v="0.01"/>
    <n v="14.235468381573792"/>
  </r>
  <r>
    <x v="1"/>
    <x v="5"/>
    <s v="WYC._.026"/>
    <x v="160"/>
    <n v="54.868468709040265"/>
    <n v="20"/>
    <s v="WYC._.026"/>
    <n v="0.19120621132123783"/>
    <n v="547.95708833161075"/>
    <m/>
    <n v="19.120621132123784"/>
    <n v="0.01"/>
    <n v="19.120621132123784"/>
  </r>
  <r>
    <x v="2"/>
    <x v="5"/>
    <s v="WYC._.026"/>
    <x v="160"/>
    <n v="54.868468709040265"/>
    <n v="20"/>
    <s v="WYC._.026"/>
    <n v="0.29487372252874688"/>
    <n v="725.16611833472666"/>
    <m/>
    <n v="29.487372252874689"/>
    <n v="0.01"/>
    <n v="29.487372252874689"/>
  </r>
  <r>
    <x v="3"/>
    <x v="5"/>
    <s v="WYC._.026"/>
    <x v="160"/>
    <n v="54.868468709040265"/>
    <n v="20"/>
    <s v="WYC._.026"/>
    <n v="0.43959737272466159"/>
    <n v="937.08227993583887"/>
    <m/>
    <n v="43.959737272466157"/>
    <n v="0.01"/>
    <n v="43.959737272466157"/>
  </r>
  <r>
    <x v="4"/>
    <x v="5"/>
    <s v="WYC._.026"/>
    <x v="160"/>
    <n v="54.868468709040265"/>
    <n v="20"/>
    <s v="WYC._.026"/>
    <n v="0.59707725991099969"/>
    <n v="1188.431023562672"/>
    <m/>
    <n v="59.70772599109997"/>
    <n v="0.01"/>
    <n v="59.70772599109997"/>
  </r>
  <r>
    <x v="5"/>
    <x v="5"/>
    <s v="WYC._.026"/>
    <x v="160"/>
    <n v="54.868468709040265"/>
    <n v="20"/>
    <s v="WYC._.026"/>
    <n v="0.80077542176920746"/>
    <n v="1484.2155979656463"/>
    <m/>
    <n v="80.077542176920744"/>
    <n v="0.01"/>
    <n v="80.077542176920744"/>
  </r>
  <r>
    <x v="6"/>
    <x v="5"/>
    <s v="WYC._.026"/>
    <x v="160"/>
    <n v="54.868468709040265"/>
    <n v="20"/>
    <s v="WYC._.026"/>
    <n v="0.99047720356525182"/>
    <n v="1740.609094617206"/>
    <m/>
    <n v="99.047720356525176"/>
    <n v="0.01"/>
    <n v="99.047720356525176"/>
  </r>
  <r>
    <x v="7"/>
    <x v="5"/>
    <s v="WYC._.026"/>
    <x v="160"/>
    <n v="54.868468709040265"/>
    <n v="20"/>
    <s v="WYC._.026"/>
    <n v="1.1348486365347386"/>
    <n v="1899.1291355164467"/>
    <m/>
    <n v="113.48486365347385"/>
    <n v="0.01"/>
    <n v="113.48486365347385"/>
  </r>
  <r>
    <x v="8"/>
    <x v="5"/>
    <s v="WYC._.026"/>
    <x v="160"/>
    <n v="54.868468709040265"/>
    <n v="20"/>
    <s v="WYC._.026"/>
    <n v="1.2129398855697269"/>
    <n v="1939.9475222615274"/>
    <m/>
    <n v="121.29398855697268"/>
    <n v="0.01"/>
    <n v="121.29398855697268"/>
  </r>
  <r>
    <x v="9"/>
    <x v="5"/>
    <s v="WYC._.026"/>
    <x v="160"/>
    <n v="54.868468709040265"/>
    <n v="20"/>
    <s v="WYC._.026"/>
    <n v="1.1402998442331853"/>
    <n v="1858.2564149543407"/>
    <m/>
    <n v="114.02998442331852"/>
    <n v="0.01"/>
    <n v="114.02998442331852"/>
  </r>
  <r>
    <x v="10"/>
    <x v="5"/>
    <s v="WYC._.026"/>
    <x v="160"/>
    <n v="54.868468709040265"/>
    <n v="20"/>
    <s v="WYC._.026"/>
    <n v="1.0548094555066843"/>
    <n v="1669.3838592836421"/>
    <m/>
    <n v="105.48094555066842"/>
    <n v="0.01"/>
    <n v="105.48094555066842"/>
  </r>
  <r>
    <x v="11"/>
    <x v="5"/>
    <s v="WYC._.026"/>
    <x v="160"/>
    <n v="54.868468709040265"/>
    <n v="20"/>
    <s v="WYC._.026"/>
    <n v="0.92650327167767155"/>
    <n v="1405.6116242518049"/>
    <m/>
    <n v="92.650327167767159"/>
    <n v="0.01"/>
    <n v="92.650327167767159"/>
  </r>
  <r>
    <x v="12"/>
    <x v="5"/>
    <s v="WYC._.026"/>
    <x v="160"/>
    <n v="54.868468709040265"/>
    <n v="20"/>
    <s v="WYC._.026"/>
    <n v="0.76966849214736199"/>
    <n v="1130.061658431285"/>
    <m/>
    <n v="76.9668492147362"/>
    <n v="0.01"/>
    <n v="76.9668492147362"/>
  </r>
  <r>
    <x v="13"/>
    <x v="5"/>
    <s v="WYC._.026"/>
    <x v="160"/>
    <n v="54.868468709040265"/>
    <n v="20"/>
    <s v="WYC._.026"/>
    <n v="0.6027802488731554"/>
    <n v="872.42334089016913"/>
    <m/>
    <n v="60.278024887315539"/>
    <n v="0.01"/>
    <n v="60.278024887315539"/>
  </r>
  <r>
    <x v="14"/>
    <x v="5"/>
    <s v="WYC._.026"/>
    <x v="160"/>
    <n v="54.868468709040265"/>
    <n v="20"/>
    <s v="WYC._.026"/>
    <n v="0.45048272346149593"/>
    <n v="657.69173630682189"/>
    <m/>
    <n v="45.048272346149595"/>
    <n v="0.01"/>
    <n v="45.048272346149595"/>
  </r>
  <r>
    <x v="15"/>
    <x v="5"/>
    <s v="WYC._.026"/>
    <x v="160"/>
    <n v="54.868468709040265"/>
    <n v="20"/>
    <s v="WYC._.026"/>
    <n v="0.31222917876501061"/>
    <n v="484.69465875255429"/>
    <m/>
    <n v="31.222917876501061"/>
    <n v="0.01"/>
    <n v="31.222917876501061"/>
  </r>
  <r>
    <x v="16"/>
    <x v="5"/>
    <s v="WYC._.026"/>
    <x v="160"/>
    <n v="54.868468709040265"/>
    <n v="20"/>
    <s v="WYC._.026"/>
    <n v="0.21470730617487804"/>
    <n v="350.92775693325075"/>
    <m/>
    <n v="21.470730617487803"/>
    <n v="0.01"/>
    <n v="21.470730617487803"/>
  </r>
  <r>
    <x v="17"/>
    <x v="5"/>
    <s v="WYC._.026"/>
    <x v="160"/>
    <n v="54.868468709040265"/>
    <n v="20"/>
    <s v="WYC._.026"/>
    <n v="0.14523763204461804"/>
    <n v="256.66173384854494"/>
    <m/>
    <n v="14.523763204461803"/>
    <n v="0.01"/>
    <n v="14.523763204461803"/>
  </r>
  <r>
    <x v="18"/>
    <x v="5"/>
    <s v="WYC._.026"/>
    <x v="160"/>
    <n v="54.868468709040265"/>
    <n v="20"/>
    <s v="WYC._.026"/>
    <n v="9.7113617387078077E-2"/>
    <n v="192.41343254526745"/>
    <m/>
    <n v="9.7113617387078079"/>
    <n v="0.01"/>
    <n v="9.7113617387078079"/>
  </r>
  <r>
    <x v="19"/>
    <x v="5"/>
    <s v="WYC._.026"/>
    <x v="160"/>
    <n v="54.868468709040265"/>
    <n v="20"/>
    <s v="WYC._.026"/>
    <n v="7.156642910387126E-2"/>
    <n v="157.74994732179357"/>
    <m/>
    <n v="7.1566429103871254"/>
    <n v="0.01"/>
    <n v="7.1566429103871254"/>
  </r>
  <r>
    <x v="0"/>
    <x v="5"/>
    <s v="WYC._.027"/>
    <x v="161"/>
    <n v="42.739615619311031"/>
    <n v="20"/>
    <s v="WYC._.027"/>
    <n v="4.5023487840265386E-2"/>
    <n v="155.95379297370397"/>
    <m/>
    <n v="4.5023487840265384"/>
    <n v="0.01"/>
    <n v="4.5023487840265384"/>
  </r>
  <r>
    <x v="1"/>
    <x v="5"/>
    <s v="WYC._.027"/>
    <x v="161"/>
    <n v="42.739615619311031"/>
    <n v="20"/>
    <s v="WYC._.027"/>
    <n v="5.5248281318027039E-2"/>
    <n v="192.28303824634312"/>
    <m/>
    <n v="5.5248281318027042"/>
    <n v="0.01"/>
    <n v="5.5248281318027042"/>
  </r>
  <r>
    <x v="2"/>
    <x v="5"/>
    <s v="WYC._.027"/>
    <x v="161"/>
    <n v="42.739615619311031"/>
    <n v="20"/>
    <s v="WYC._.027"/>
    <n v="6.8490325808821417E-2"/>
    <n v="238.75311369203993"/>
    <m/>
    <n v="6.8490325808821417"/>
    <n v="0.01"/>
    <n v="6.8490325808821417"/>
  </r>
  <r>
    <x v="3"/>
    <x v="5"/>
    <s v="WYC._.027"/>
    <x v="161"/>
    <n v="42.739615619311031"/>
    <n v="20"/>
    <s v="WYC._.027"/>
    <n v="8.4130461077170968E-2"/>
    <n v="284.61655782938254"/>
    <m/>
    <n v="8.413046107717097"/>
    <n v="0.01"/>
    <n v="8.413046107717097"/>
  </r>
  <r>
    <x v="4"/>
    <x v="5"/>
    <s v="WYC._.027"/>
    <x v="161"/>
    <n v="42.739615619311031"/>
    <n v="20"/>
    <s v="WYC._.027"/>
    <n v="9.9709259920132687E-2"/>
    <n v="334.34451140557871"/>
    <m/>
    <n v="9.9709259920132691"/>
    <n v="0.01"/>
    <n v="9.9709259920132691"/>
  </r>
  <r>
    <x v="5"/>
    <x v="5"/>
    <s v="WYC._.027"/>
    <x v="161"/>
    <n v="42.739615619311031"/>
    <n v="20"/>
    <s v="WYC._.027"/>
    <n v="0.12233589854306233"/>
    <n v="398.97976957385112"/>
    <m/>
    <n v="12.233589854306233"/>
    <n v="0.01"/>
    <n v="12.233589854306233"/>
  </r>
  <r>
    <x v="6"/>
    <x v="5"/>
    <s v="WYC._.027"/>
    <x v="161"/>
    <n v="42.739615619311031"/>
    <n v="20"/>
    <s v="WYC._.027"/>
    <n v="0.14301592291503315"/>
    <n v="451.63904234593684"/>
    <m/>
    <n v="14.301592291503315"/>
    <n v="0.01"/>
    <n v="14.301592291503315"/>
  </r>
  <r>
    <x v="7"/>
    <x v="5"/>
    <s v="WYC._.027"/>
    <x v="161"/>
    <n v="42.739615619311031"/>
    <n v="20"/>
    <s v="WYC._.027"/>
    <n v="0.1590425592875841"/>
    <n v="484.09952832963882"/>
    <m/>
    <n v="15.90425592875841"/>
    <n v="0.01"/>
    <n v="15.90425592875841"/>
  </r>
  <r>
    <x v="8"/>
    <x v="5"/>
    <s v="WYC._.027"/>
    <x v="161"/>
    <n v="42.739615619311031"/>
    <n v="20"/>
    <s v="WYC._.027"/>
    <n v="0.16806433735897941"/>
    <n v="491.17989844911807"/>
    <m/>
    <n v="16.80643373589794"/>
    <n v="0.01"/>
    <n v="16.80643373589794"/>
  </r>
  <r>
    <x v="9"/>
    <x v="5"/>
    <s v="WYC._.027"/>
    <x v="161"/>
    <n v="42.739615619311031"/>
    <n v="20"/>
    <s v="WYC._.027"/>
    <n v="0.16784672845210222"/>
    <n v="472.3602878374665"/>
    <m/>
    <n v="16.784672845210221"/>
    <n v="0.01"/>
    <n v="16.784672845210221"/>
  </r>
  <r>
    <x v="10"/>
    <x v="5"/>
    <s v="WYC._.027"/>
    <x v="161"/>
    <n v="42.739615619311031"/>
    <n v="20"/>
    <s v="WYC._.027"/>
    <n v="0.16479549237531269"/>
    <n v="433.06992848687321"/>
    <m/>
    <n v="16.47954923753127"/>
    <n v="0.01"/>
    <n v="16.47954923753127"/>
  </r>
  <r>
    <x v="11"/>
    <x v="5"/>
    <s v="WYC._.027"/>
    <x v="161"/>
    <n v="42.739615619311031"/>
    <n v="20"/>
    <s v="WYC._.027"/>
    <n v="0.15681454477702308"/>
    <n v="377.61924010271787"/>
    <m/>
    <n v="15.681454477702308"/>
    <n v="0.01"/>
    <n v="15.681454477702308"/>
  </r>
  <r>
    <x v="12"/>
    <x v="5"/>
    <s v="WYC._.027"/>
    <x v="161"/>
    <n v="42.739615619311031"/>
    <n v="20"/>
    <s v="WYC._.027"/>
    <n v="0.144431524379521"/>
    <n v="322.52364997195042"/>
    <m/>
    <n v="14.443152437952101"/>
    <n v="0.01"/>
    <n v="14.443152437952101"/>
  </r>
  <r>
    <x v="13"/>
    <x v="5"/>
    <s v="WYC._.027"/>
    <x v="161"/>
    <n v="42.739615619311031"/>
    <n v="20"/>
    <s v="WYC._.027"/>
    <n v="0.12825678461296366"/>
    <n v="269.54654820953704"/>
    <m/>
    <n v="12.825678461296366"/>
    <n v="0.01"/>
    <n v="12.825678461296366"/>
  </r>
  <r>
    <x v="14"/>
    <x v="5"/>
    <s v="WYC._.027"/>
    <x v="161"/>
    <n v="42.739615619311031"/>
    <n v="20"/>
    <s v="WYC._.027"/>
    <n v="0.10973984889244708"/>
    <n v="221.76548597174173"/>
    <m/>
    <n v="10.973984889244708"/>
    <n v="0.01"/>
    <n v="10.973984889244708"/>
  </r>
  <r>
    <x v="15"/>
    <x v="5"/>
    <s v="WYC._.027"/>
    <x v="161"/>
    <n v="42.739615619311031"/>
    <n v="20"/>
    <s v="WYC._.027"/>
    <n v="8.7475698231095592E-2"/>
    <n v="175.70969287928966"/>
    <m/>
    <n v="8.7475698231095596"/>
    <n v="0.01"/>
    <n v="8.7475698231095596"/>
  </r>
  <r>
    <x v="16"/>
    <x v="5"/>
    <s v="WYC._.027"/>
    <x v="161"/>
    <n v="42.739615619311031"/>
    <n v="20"/>
    <s v="WYC._.027"/>
    <n v="6.6173879893158177E-2"/>
    <n v="134.12173096701218"/>
    <m/>
    <n v="6.6173879893158176"/>
    <n v="0.01"/>
    <n v="6.6173879893158176"/>
  </r>
  <r>
    <x v="17"/>
    <x v="5"/>
    <s v="WYC._.027"/>
    <x v="161"/>
    <n v="42.739615619311031"/>
    <n v="20"/>
    <s v="WYC._.027"/>
    <n v="4.6456907520429108E-2"/>
    <n v="95.754325802516732"/>
    <m/>
    <n v="4.6456907520429107"/>
    <n v="0.01"/>
    <n v="4.6456907520429107"/>
  </r>
  <r>
    <x v="18"/>
    <x v="5"/>
    <s v="WYC._.027"/>
    <x v="161"/>
    <n v="42.739615619311031"/>
    <n v="20"/>
    <s v="WYC._.027"/>
    <n v="3.0688496990500441E-2"/>
    <n v="65.579220812024985"/>
    <m/>
    <n v="3.0688496990500442"/>
    <n v="0.01"/>
    <n v="3.0688496990500442"/>
  </r>
  <r>
    <x v="19"/>
    <x v="5"/>
    <s v="WYC._.027"/>
    <x v="161"/>
    <n v="42.739615619311031"/>
    <n v="20"/>
    <s v="WYC._.027"/>
    <n v="2.0993569292518187E-2"/>
    <n v="47.180765029096079"/>
    <m/>
    <n v="2.0993569292518188"/>
    <n v="0.01"/>
    <n v="2.0993569292518188"/>
  </r>
  <r>
    <x v="0"/>
    <x v="1"/>
    <s v="GOE._.HER"/>
    <x v="162"/>
    <n v="6.7554094831047351"/>
    <n v="20"/>
    <s v="GOE._.HER"/>
    <n v="2.5760137226914117"/>
    <n v="7634.27"/>
    <m/>
    <n v="257.60137226914117"/>
    <n v="0.01"/>
    <n v="257.60137226914117"/>
  </r>
  <r>
    <x v="0"/>
    <x v="0"/>
    <s v="NCA._.HER"/>
    <x v="163"/>
    <n v="1358.7540847852727"/>
    <n v="20"/>
    <s v="NCA._.HER"/>
    <n v="3.3585694549888748E-3"/>
    <n v="11.595841399999999"/>
    <m/>
    <n v="0.33585694549888745"/>
    <n v="0.01"/>
    <n v="0.33585694549888745"/>
  </r>
  <r>
    <x v="1"/>
    <x v="0"/>
    <s v="NCA._.HER"/>
    <x v="163"/>
    <n v="1358.7540847852727"/>
    <n v="20"/>
    <s v="NCA._.HER"/>
    <n v="3.3808781070674161E-3"/>
    <n v="11.693742499999999"/>
    <m/>
    <n v="0.3380878107067416"/>
    <n v="0.01"/>
    <n v="0.3380878107067416"/>
  </r>
  <r>
    <x v="0"/>
    <x v="2"/>
    <s v="SOR._.HER"/>
    <x v="164"/>
    <n v="17.779164572209048"/>
    <n v="20"/>
    <s v="SOR._.HER"/>
    <n v="4.4886231922423594"/>
    <n v="11742.121169350001"/>
    <m/>
    <n v="448.86231922423593"/>
    <n v="0.01"/>
    <n v="448.86231922423593"/>
  </r>
  <r>
    <x v="1"/>
    <x v="2"/>
    <s v="SOR._.HER"/>
    <x v="164"/>
    <n v="17.779164572209048"/>
    <n v="20"/>
    <s v="SOR._.HER"/>
    <n v="3.7387953169022379"/>
    <n v="9785.1000747500002"/>
    <m/>
    <n v="373.87953169022376"/>
    <n v="0.01"/>
    <n v="373.87953169022376"/>
  </r>
  <r>
    <x v="2"/>
    <x v="2"/>
    <s v="SOR._.HER"/>
    <x v="164"/>
    <n v="17.779164572209048"/>
    <n v="20"/>
    <s v="SOR._.HER"/>
    <n v="4.5167151322819121"/>
    <n v="11742.121169350001"/>
    <m/>
    <n v="451.6715132281912"/>
    <n v="0.01"/>
    <n v="451.6715132281912"/>
  </r>
  <r>
    <x v="0"/>
    <x v="3"/>
    <s v="UTN._.HER"/>
    <x v="165"/>
    <n v="9.6698739673922223"/>
    <n v="20"/>
    <s v="UTN._.HER"/>
    <n v="26.300995105925509"/>
    <n v="70195.62"/>
    <m/>
    <n v="2630.0995105925508"/>
    <n v="0.01"/>
    <n v="2630.0995105925508"/>
  </r>
  <r>
    <x v="0"/>
    <x v="5"/>
    <s v="WYC._.HER"/>
    <x v="166"/>
    <n v="8.9754318116279066"/>
    <n v="20"/>
    <s v="WYC._.HER"/>
    <n v="1.7611397928492176"/>
    <n v="5513.5"/>
    <m/>
    <n v="176.11397928492175"/>
    <n v="0.01"/>
    <n v="176.11397928492175"/>
  </r>
  <r>
    <x v="0"/>
    <x v="4"/>
    <s v="YAK._.HER"/>
    <x v="167"/>
    <n v="56.150135565826467"/>
    <n v="20"/>
    <s v="YAK._.HER"/>
    <n v="0.19707"/>
    <n v="531.91944000000001"/>
    <m/>
    <n v="19.707000000000001"/>
    <n v="0.01"/>
    <n v="19.707000000000001"/>
  </r>
  <r>
    <x v="1"/>
    <x v="4"/>
    <s v="YAK._.HER"/>
    <x v="167"/>
    <n v="56.150135565826467"/>
    <n v="20"/>
    <s v="YAK._.HER"/>
    <n v="9.2060000000000003E-2"/>
    <n v="247.65479999999994"/>
    <m/>
    <n v="9.2059999999999995"/>
    <n v="0.01"/>
    <n v="9.2059999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A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G5:I180" firstHeaderRow="0" firstDataRow="1" firstDataCol="1" rowPageCount="1" colPageCount="1"/>
  <pivotFields count="13">
    <pivotField axis="axisPage" showAll="0">
      <items count="25">
        <item m="1" x="23"/>
        <item m="1" x="21"/>
        <item m="1" x="22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385">
        <item m="1" x="245"/>
        <item m="1" x="256"/>
        <item m="1" x="273"/>
        <item m="1" x="287"/>
        <item m="1" x="300"/>
        <item m="1" x="313"/>
        <item m="1" x="325"/>
        <item m="1" x="340"/>
        <item m="1" x="350"/>
        <item m="1" x="357"/>
        <item m="1" x="346"/>
        <item m="1" x="339"/>
        <item m="1" x="333"/>
        <item m="1" x="326"/>
        <item m="1" x="320"/>
        <item m="1" x="316"/>
        <item m="1" x="308"/>
        <item m="1" x="303"/>
        <item m="1" x="297"/>
        <item m="1" x="292"/>
        <item m="1" x="356"/>
        <item m="1" x="332"/>
        <item m="1" x="368"/>
        <item m="1" x="376"/>
        <item m="1" x="169"/>
        <item m="1" x="381"/>
        <item m="1" x="197"/>
        <item m="1" x="344"/>
        <item m="1" x="354"/>
        <item m="1" x="362"/>
        <item m="1" x="373"/>
        <item m="1" x="380"/>
        <item m="1" x="171"/>
        <item m="1" x="174"/>
        <item m="1" x="179"/>
        <item m="1" x="182"/>
        <item m="1" x="185"/>
        <item m="1" x="180"/>
        <item m="1" x="178"/>
        <item m="1" x="177"/>
        <item m="1" x="175"/>
        <item m="1" x="173"/>
        <item m="1" x="172"/>
        <item m="1" x="168"/>
        <item m="1" x="382"/>
        <item m="1" x="377"/>
        <item m="1" x="375"/>
        <item m="1" x="184"/>
        <item m="1" x="176"/>
        <item m="1" x="188"/>
        <item m="1" x="193"/>
        <item m="1" x="196"/>
        <item m="1" x="194"/>
        <item m="1" x="225"/>
        <item m="1" x="198"/>
        <item m="1" x="200"/>
        <item m="1" x="201"/>
        <item m="1" x="202"/>
        <item m="1" x="205"/>
        <item m="1" x="209"/>
        <item m="1" x="217"/>
        <item m="1" x="224"/>
        <item m="1" x="229"/>
        <item m="1" x="233"/>
        <item m="1" x="226"/>
        <item m="1" x="223"/>
        <item m="1" x="221"/>
        <item m="1" x="218"/>
        <item m="1" x="214"/>
        <item m="1" x="211"/>
        <item m="1" x="207"/>
        <item m="1" x="206"/>
        <item m="1" x="204"/>
        <item m="1" x="203"/>
        <item m="1" x="232"/>
        <item m="1" x="220"/>
        <item m="1" x="237"/>
        <item m="1" x="246"/>
        <item m="1" x="258"/>
        <item m="1" x="252"/>
        <item m="1" x="355"/>
        <item m="1" x="222"/>
        <item m="1" x="228"/>
        <item m="1" x="231"/>
        <item m="1" x="235"/>
        <item m="1" x="244"/>
        <item m="1" x="255"/>
        <item m="1" x="268"/>
        <item m="1" x="285"/>
        <item m="1" x="296"/>
        <item m="1" x="311"/>
        <item m="1" x="291"/>
        <item m="1" x="284"/>
        <item m="1" x="279"/>
        <item m="1" x="269"/>
        <item m="1" x="262"/>
        <item m="1" x="257"/>
        <item m="1" x="253"/>
        <item m="1" x="248"/>
        <item m="1" x="242"/>
        <item m="1" x="239"/>
        <item m="1" x="309"/>
        <item m="1" x="278"/>
        <item m="1" x="324"/>
        <item m="1" x="337"/>
        <item m="1" x="349"/>
        <item m="1" x="345"/>
        <item m="1" x="183"/>
        <item m="1" x="238"/>
        <item m="1" x="249"/>
        <item m="1" x="261"/>
        <item m="1" x="275"/>
        <item m="1" x="290"/>
        <item m="1" x="302"/>
        <item m="1" x="315"/>
        <item m="1" x="329"/>
        <item m="1" x="343"/>
        <item m="1" x="353"/>
        <item m="1" x="334"/>
        <item m="1" x="328"/>
        <item m="1" x="322"/>
        <item m="1" x="317"/>
        <item m="1" x="310"/>
        <item m="1" x="304"/>
        <item m="1" x="298"/>
        <item m="1" x="294"/>
        <item m="1" x="288"/>
        <item m="1" x="283"/>
        <item m="1" x="351"/>
        <item m="1" x="321"/>
        <item m="1" x="361"/>
        <item m="1" x="371"/>
        <item m="1" x="379"/>
        <item m="1" x="374"/>
        <item m="1" x="195"/>
        <item m="1" x="247"/>
        <item m="1" x="260"/>
        <item m="1" x="274"/>
        <item m="1" x="289"/>
        <item m="1" x="301"/>
        <item m="1" x="314"/>
        <item m="1" x="327"/>
        <item m="1" x="342"/>
        <item m="1" x="352"/>
        <item m="1" x="360"/>
        <item m="1" x="348"/>
        <item m="1" x="341"/>
        <item m="1" x="336"/>
        <item m="1" x="330"/>
        <item m="1" x="323"/>
        <item m="1" x="318"/>
        <item m="1" x="312"/>
        <item m="1" x="306"/>
        <item m="1" x="299"/>
        <item m="1" x="295"/>
        <item m="1" x="358"/>
        <item m="1" x="335"/>
        <item m="1" x="370"/>
        <item m="1" x="378"/>
        <item m="1" x="170"/>
        <item m="1" x="383"/>
        <item m="1" x="199"/>
        <item m="1" x="219"/>
        <item m="1" x="227"/>
        <item m="1" x="230"/>
        <item m="1" x="234"/>
        <item m="1" x="241"/>
        <item m="1" x="251"/>
        <item m="1" x="263"/>
        <item m="1" x="282"/>
        <item m="1" x="293"/>
        <item m="1" x="307"/>
        <item m="1" x="286"/>
        <item m="1" x="280"/>
        <item m="1" x="271"/>
        <item m="1" x="265"/>
        <item m="1" x="259"/>
        <item m="1" x="254"/>
        <item m="1" x="250"/>
        <item m="1" x="243"/>
        <item m="1" x="240"/>
        <item m="1" x="236"/>
        <item m="1" x="305"/>
        <item m="1" x="270"/>
        <item m="1" x="319"/>
        <item m="1" x="331"/>
        <item m="1" x="347"/>
        <item m="1" x="338"/>
        <item m="1" x="1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m="1" x="359"/>
        <item m="1" x="186"/>
        <item m="1" x="208"/>
        <item m="1" x="266"/>
        <item m="1" x="364"/>
        <item m="1" x="189"/>
        <item m="1" x="212"/>
        <item m="1" x="276"/>
        <item m="1" x="367"/>
        <item m="1" x="264"/>
        <item m="1" x="363"/>
        <item m="1" x="187"/>
        <item m="1" x="210"/>
        <item m="1" x="272"/>
        <item m="1" x="366"/>
        <item m="1" x="191"/>
        <item m="1" x="215"/>
        <item m="1" x="281"/>
        <item m="1" x="372"/>
        <item m="1" x="267"/>
        <item m="1" x="365"/>
        <item m="1" x="190"/>
        <item m="1" x="213"/>
        <item m="1" x="277"/>
        <item m="1" x="369"/>
        <item m="1" x="192"/>
        <item m="1" x="216"/>
        <item t="default"/>
      </items>
    </pivotField>
    <pivotField numFmtId="2" showAll="0"/>
    <pivotField showAll="0"/>
    <pivotField showAll="0"/>
    <pivotField numFmtId="2" showAll="0"/>
    <pivotField numFmtId="38" showAll="0"/>
    <pivotField showAll="0"/>
    <pivotField numFmtId="38" showAll="0"/>
    <pivotField dataField="1" showAll="0"/>
    <pivotField dataField="1" showAll="0"/>
  </pivotFields>
  <rowFields count="2">
    <field x="1"/>
    <field x="3"/>
  </rowFields>
  <rowItems count="175">
    <i>
      <x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352"/>
    </i>
    <i>
      <x v="1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351"/>
    </i>
    <i>
      <x v="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353"/>
    </i>
    <i>
      <x v="3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354"/>
    </i>
    <i>
      <x v="4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56"/>
    </i>
    <i>
      <x v="5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5"/>
    </i>
    <i t="grand">
      <x/>
    </i>
  </rowItems>
  <colFields count="1">
    <field x="-2"/>
  </colFields>
  <colItems count="2">
    <i>
      <x/>
    </i>
    <i i="1">
      <x v="1"/>
    </i>
  </colItems>
  <pageFields count="1">
    <pageField fld="0" item="4" hier="-1"/>
  </pageFields>
  <dataFields count="2">
    <dataField name="Sum of Capacity" fld="11" baseField="0" baseItem="0"/>
    <dataField name="Sum of Units" fld="12" baseField="0" baseItem="0"/>
  </dataField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6255DA3-6D60-4BEF-818F-DB0F477D092A}" name="Planned_2024" displayName="Planned_2024" ref="A2:A99" totalsRowShown="0" headerRowDxfId="1">
  <autoFilter ref="A2:A99" xr:uid="{06255DA3-6D60-4BEF-818F-DB0F477D092A}"/>
  <tableColumns count="1">
    <tableColumn id="1" xr3:uid="{C528D1A7-6F19-4A8E-A00F-A36F622AE7D2}" name="2024 Selected Bundles"/>
  </tableColumns>
  <tableStyleInfo name="TableStyleMedium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A6FD1B6-5E4E-4E7A-B68A-58E0A503B49A}" name="Planned2025" displayName="Planned2025" ref="C2:C87" totalsRowShown="0" headerRowDxfId="0">
  <autoFilter ref="C2:C87" xr:uid="{8A6FD1B6-5E4E-4E7A-B68A-58E0A503B49A}"/>
  <tableColumns count="1">
    <tableColumn id="1" xr3:uid="{4AE90E22-242C-4399-82CE-0AF76010AA8E}" name="2025 Selected Bundles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250" dT="2020-12-16T16:14:40.62" personId="{3047146E-07C2-4626-B1EC-EEB81D7F18FD}" id="{F79C55CD-187D-415B-8215-864A6FA94998}">
    <text>per e-mail from Eli 12/16/2020 7:01 AM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68" dT="2021-02-03T19:02:56.76" personId="{3047146E-07C2-4626-B1EC-EEB81D7F18FD}" id="{3D9822E9-10B9-4C6B-A16B-629ECC3711FB}">
    <text>Turn off Wyoming HER because of PLANNED EE setups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C:/Users/p13592/DatabaseFiles/DSM2%20Energy%20Shapes%20-%202019%20IRP.accdb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C:/Users/p13592/DatabaseFiles/DSM2%20Energy%20Shapes%20-%202019%20IRP.accdb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00B0F0"/>
    <pageSetUpPr fitToPage="1"/>
  </sheetPr>
  <dimension ref="A1:AE5636"/>
  <sheetViews>
    <sheetView workbookViewId="0">
      <pane xSplit="3" ySplit="2" topLeftCell="D6" activePane="bottomRight" state="frozen"/>
      <selection pane="topRight" activeCell="D1" sqref="D1"/>
      <selection pane="bottomLeft" activeCell="A3" sqref="A3"/>
      <selection pane="bottomRight" activeCell="D6" sqref="D6"/>
    </sheetView>
  </sheetViews>
  <sheetFormatPr defaultRowHeight="12.6" x14ac:dyDescent="0.25"/>
  <cols>
    <col min="3" max="3" width="28.6640625" bestFit="1" customWidth="1"/>
    <col min="4" max="4" width="31" bestFit="1" customWidth="1"/>
    <col min="5" max="5" width="18.33203125" customWidth="1"/>
    <col min="6" max="6" width="10.5546875" bestFit="1" customWidth="1"/>
    <col min="7" max="7" width="15.5546875" customWidth="1"/>
    <col min="8" max="8" width="25.6640625" customWidth="1"/>
    <col min="9" max="9" width="27" customWidth="1"/>
    <col min="10" max="10" width="11.33203125" bestFit="1" customWidth="1"/>
    <col min="11" max="11" width="12.33203125" customWidth="1"/>
    <col min="12" max="12" width="15" customWidth="1"/>
    <col min="13" max="14" width="21.6640625" customWidth="1"/>
  </cols>
  <sheetData>
    <row r="1" spans="1:31" x14ac:dyDescent="0.25">
      <c r="A1" s="36" t="s">
        <v>16</v>
      </c>
      <c r="B1" s="36" t="s">
        <v>17</v>
      </c>
      <c r="C1" s="36" t="s">
        <v>18</v>
      </c>
      <c r="D1" s="95" t="s">
        <v>9</v>
      </c>
      <c r="E1" s="36" t="s">
        <v>42</v>
      </c>
      <c r="F1" s="95" t="s">
        <v>19</v>
      </c>
      <c r="G1" s="96" t="s">
        <v>30</v>
      </c>
      <c r="H1" s="96" t="s">
        <v>31</v>
      </c>
      <c r="I1" s="96" t="s">
        <v>32</v>
      </c>
      <c r="J1" s="37" t="s">
        <v>2</v>
      </c>
      <c r="K1" s="37" t="s">
        <v>33</v>
      </c>
      <c r="L1" s="38" t="s">
        <v>67</v>
      </c>
      <c r="M1" s="161" t="s">
        <v>5034</v>
      </c>
      <c r="N1" s="46" t="s">
        <v>10</v>
      </c>
      <c r="O1" s="5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idden="1" x14ac:dyDescent="0.25">
      <c r="A2" s="41">
        <v>2021</v>
      </c>
      <c r="B2" s="41" t="s">
        <v>20</v>
      </c>
      <c r="C2" s="41" t="s">
        <v>4867</v>
      </c>
      <c r="D2" s="42">
        <v>-27.061853381841718</v>
      </c>
      <c r="E2" s="42">
        <v>10</v>
      </c>
      <c r="F2" s="88">
        <v>7.9673633110861605E-2</v>
      </c>
      <c r="G2" s="89">
        <v>225.24401860022985</v>
      </c>
      <c r="H2" s="42">
        <v>-27.061853381841718</v>
      </c>
      <c r="I2" s="42">
        <v>0</v>
      </c>
      <c r="J2" s="51">
        <f t="shared" ref="J2:J65" si="0">D2</f>
        <v>-27.061853381841718</v>
      </c>
      <c r="K2" s="45">
        <f>F2</f>
        <v>7.9673633110861605E-2</v>
      </c>
      <c r="L2" s="45">
        <f>G2</f>
        <v>225.24401860022985</v>
      </c>
      <c r="M2" s="160">
        <f>G2/F2</f>
        <v>2827.0835633516904</v>
      </c>
      <c r="N2" s="6">
        <v>0.19980150688913839</v>
      </c>
      <c r="O2" s="6">
        <v>844.31149739977002</v>
      </c>
    </row>
    <row r="3" spans="1:31" hidden="1" x14ac:dyDescent="0.25">
      <c r="A3" s="43">
        <v>2022</v>
      </c>
      <c r="B3" s="43" t="s">
        <v>20</v>
      </c>
      <c r="C3" s="43" t="s">
        <v>4867</v>
      </c>
      <c r="D3" s="44">
        <v>-27.061853381841718</v>
      </c>
      <c r="E3" s="44">
        <v>10</v>
      </c>
      <c r="F3" s="90">
        <v>8.8091044083282818E-2</v>
      </c>
      <c r="G3" s="91">
        <v>262.86951422887557</v>
      </c>
      <c r="H3" s="44">
        <v>-27.061853381841718</v>
      </c>
      <c r="I3" s="44">
        <v>0</v>
      </c>
      <c r="J3" s="51">
        <f t="shared" si="0"/>
        <v>-27.061853381841718</v>
      </c>
      <c r="K3" s="45">
        <f t="shared" ref="K3:L66" si="1">F3</f>
        <v>8.8091044083282818E-2</v>
      </c>
      <c r="L3" s="45">
        <f t="shared" si="1"/>
        <v>262.86951422887557</v>
      </c>
      <c r="M3" s="160">
        <f t="shared" ref="M3:M66" si="2">G3/F3</f>
        <v>2984.0662801130397</v>
      </c>
      <c r="N3" s="6">
        <v>0.22881309491671714</v>
      </c>
      <c r="O3" s="6">
        <v>1009.3883717711245</v>
      </c>
    </row>
    <row r="4" spans="1:31" hidden="1" x14ac:dyDescent="0.25">
      <c r="A4" s="41">
        <v>2023</v>
      </c>
      <c r="B4" s="41" t="s">
        <v>20</v>
      </c>
      <c r="C4" s="41" t="s">
        <v>4867</v>
      </c>
      <c r="D4" s="42">
        <v>-27.061853381841718</v>
      </c>
      <c r="E4" s="42">
        <v>10</v>
      </c>
      <c r="F4" s="88">
        <v>9.9921298005182346E-2</v>
      </c>
      <c r="G4" s="89">
        <v>306.15740730442337</v>
      </c>
      <c r="H4" s="42">
        <v>-27.061853381841718</v>
      </c>
      <c r="I4" s="42">
        <v>0</v>
      </c>
      <c r="J4" s="51">
        <f t="shared" si="0"/>
        <v>-27.061853381841718</v>
      </c>
      <c r="K4" s="45">
        <f t="shared" si="1"/>
        <v>9.9921298005182346E-2</v>
      </c>
      <c r="L4" s="45">
        <f t="shared" si="1"/>
        <v>306.15740730442337</v>
      </c>
      <c r="M4" s="160">
        <f t="shared" si="2"/>
        <v>3063.9854907463746</v>
      </c>
      <c r="N4" s="6">
        <v>0.24820212299481764</v>
      </c>
      <c r="O4" s="6">
        <v>1139.9058106955767</v>
      </c>
    </row>
    <row r="5" spans="1:31" hidden="1" x14ac:dyDescent="0.25">
      <c r="A5" s="43">
        <v>2024</v>
      </c>
      <c r="B5" s="43" t="s">
        <v>20</v>
      </c>
      <c r="C5" s="43" t="s">
        <v>4867</v>
      </c>
      <c r="D5" s="44">
        <v>-27.061853381841718</v>
      </c>
      <c r="E5" s="44">
        <v>10</v>
      </c>
      <c r="F5" s="90">
        <v>0.11715720562503772</v>
      </c>
      <c r="G5" s="91">
        <v>360.01056119072825</v>
      </c>
      <c r="H5" s="44">
        <v>-27.061853381841718</v>
      </c>
      <c r="I5" s="44">
        <v>0</v>
      </c>
      <c r="J5" s="51">
        <f t="shared" si="0"/>
        <v>-27.061853381841718</v>
      </c>
      <c r="K5" s="45">
        <f t="shared" si="1"/>
        <v>0.11715720562503772</v>
      </c>
      <c r="L5" s="45">
        <f t="shared" si="1"/>
        <v>360.01056119072825</v>
      </c>
      <c r="M5" s="160">
        <f t="shared" si="2"/>
        <v>3072.8844996776729</v>
      </c>
      <c r="N5" s="6">
        <v>0.2659646213749623</v>
      </c>
      <c r="O5" s="6">
        <v>1276.8700328092718</v>
      </c>
    </row>
    <row r="6" spans="1:31" x14ac:dyDescent="0.25">
      <c r="A6" s="41">
        <v>2025</v>
      </c>
      <c r="B6" s="41" t="s">
        <v>20</v>
      </c>
      <c r="C6" s="41" t="s">
        <v>4867</v>
      </c>
      <c r="D6" s="42">
        <v>-27.061853381841718</v>
      </c>
      <c r="E6" s="42">
        <v>10</v>
      </c>
      <c r="F6" s="88">
        <v>0.13130636588269362</v>
      </c>
      <c r="G6" s="89">
        <v>416.85796968004149</v>
      </c>
      <c r="H6" s="42">
        <v>-27.061853381841718</v>
      </c>
      <c r="I6" s="42">
        <v>0</v>
      </c>
      <c r="J6" s="51">
        <f t="shared" si="0"/>
        <v>-27.061853381841718</v>
      </c>
      <c r="K6" s="45">
        <f t="shared" si="1"/>
        <v>0.13130636588269362</v>
      </c>
      <c r="L6" s="45">
        <f t="shared" si="1"/>
        <v>416.85796968004149</v>
      </c>
      <c r="M6" s="160">
        <f t="shared" si="2"/>
        <v>3174.6973338097996</v>
      </c>
      <c r="N6" s="6">
        <v>0.25500180811730638</v>
      </c>
      <c r="O6" s="6">
        <v>1362.7654613199584</v>
      </c>
    </row>
    <row r="7" spans="1:31" x14ac:dyDescent="0.25">
      <c r="A7" s="43">
        <v>2026</v>
      </c>
      <c r="B7" s="43" t="s">
        <v>20</v>
      </c>
      <c r="C7" s="43" t="s">
        <v>4867</v>
      </c>
      <c r="D7" s="44">
        <v>-27.061853381841718</v>
      </c>
      <c r="E7" s="44">
        <v>10</v>
      </c>
      <c r="F7" s="90">
        <v>0.14890489152521624</v>
      </c>
      <c r="G7" s="91">
        <v>481.90792452755664</v>
      </c>
      <c r="H7" s="44">
        <v>-27.061853381841718</v>
      </c>
      <c r="I7" s="44">
        <v>0</v>
      </c>
      <c r="J7" s="51">
        <f t="shared" si="0"/>
        <v>-27.061853381841718</v>
      </c>
      <c r="K7" s="45">
        <f t="shared" si="1"/>
        <v>0.14890489152521624</v>
      </c>
      <c r="L7" s="45">
        <f t="shared" si="1"/>
        <v>481.90792452755664</v>
      </c>
      <c r="M7" s="160">
        <f t="shared" si="2"/>
        <v>3236.347171616912</v>
      </c>
      <c r="N7" s="6">
        <v>0.25244772247478375</v>
      </c>
      <c r="O7" s="6">
        <v>1411.4732434724433</v>
      </c>
    </row>
    <row r="8" spans="1:31" x14ac:dyDescent="0.25">
      <c r="A8" s="41">
        <v>2027</v>
      </c>
      <c r="B8" s="41" t="s">
        <v>20</v>
      </c>
      <c r="C8" s="41" t="s">
        <v>4867</v>
      </c>
      <c r="D8" s="42">
        <v>-27.061853381841718</v>
      </c>
      <c r="E8" s="42">
        <v>10</v>
      </c>
      <c r="F8" s="88">
        <v>0.16755535414726344</v>
      </c>
      <c r="G8" s="89">
        <v>526.9493493313787</v>
      </c>
      <c r="H8" s="42">
        <v>-27.061853381841718</v>
      </c>
      <c r="I8" s="42">
        <v>0</v>
      </c>
      <c r="J8" s="51">
        <f t="shared" si="0"/>
        <v>-27.061853381841718</v>
      </c>
      <c r="K8" s="45">
        <f t="shared" si="1"/>
        <v>0.16755535414726344</v>
      </c>
      <c r="L8" s="45">
        <f t="shared" si="1"/>
        <v>526.9493493313787</v>
      </c>
      <c r="M8" s="160">
        <f t="shared" si="2"/>
        <v>3144.9269527265951</v>
      </c>
      <c r="N8" s="6">
        <v>0.23639053285273656</v>
      </c>
      <c r="O8" s="6">
        <v>1451.1645286686214</v>
      </c>
    </row>
    <row r="9" spans="1:31" x14ac:dyDescent="0.25">
      <c r="A9" s="43">
        <v>2028</v>
      </c>
      <c r="B9" s="43" t="s">
        <v>20</v>
      </c>
      <c r="C9" s="43" t="s">
        <v>4867</v>
      </c>
      <c r="D9" s="44">
        <v>-27.061853381841718</v>
      </c>
      <c r="E9" s="44">
        <v>10</v>
      </c>
      <c r="F9" s="90">
        <v>0.19359329196211211</v>
      </c>
      <c r="G9" s="91">
        <v>560.27611047425899</v>
      </c>
      <c r="H9" s="44">
        <v>-27.061853381841718</v>
      </c>
      <c r="I9" s="44">
        <v>0</v>
      </c>
      <c r="J9" s="51">
        <f t="shared" si="0"/>
        <v>-27.061853381841718</v>
      </c>
      <c r="K9" s="45">
        <f t="shared" si="1"/>
        <v>0.19359329196211211</v>
      </c>
      <c r="L9" s="45">
        <f t="shared" si="1"/>
        <v>560.27611047425899</v>
      </c>
      <c r="M9" s="160">
        <f t="shared" si="2"/>
        <v>2894.0884510807837</v>
      </c>
      <c r="N9" s="6">
        <v>0.2017514680378879</v>
      </c>
      <c r="O9" s="6">
        <v>1458.8025845257409</v>
      </c>
    </row>
    <row r="10" spans="1:31" x14ac:dyDescent="0.25">
      <c r="A10" s="41">
        <v>2029</v>
      </c>
      <c r="B10" s="41" t="s">
        <v>20</v>
      </c>
      <c r="C10" s="41" t="s">
        <v>4867</v>
      </c>
      <c r="D10" s="42">
        <v>-27.061853381841718</v>
      </c>
      <c r="E10" s="42">
        <v>10</v>
      </c>
      <c r="F10" s="88">
        <v>0.21291351299279559</v>
      </c>
      <c r="G10" s="89">
        <v>610.86882380732482</v>
      </c>
      <c r="H10" s="42">
        <v>-27.061853381841718</v>
      </c>
      <c r="I10" s="42">
        <v>0</v>
      </c>
      <c r="J10" s="51">
        <f t="shared" si="0"/>
        <v>-27.061853381841718</v>
      </c>
      <c r="K10" s="45">
        <f t="shared" si="1"/>
        <v>0.21291351299279559</v>
      </c>
      <c r="L10" s="45">
        <f t="shared" si="1"/>
        <v>610.86882380732482</v>
      </c>
      <c r="M10" s="160">
        <f t="shared" si="2"/>
        <v>2869.0937236472864</v>
      </c>
      <c r="N10" s="6">
        <v>0.17815736700720441</v>
      </c>
      <c r="O10" s="6">
        <v>1491.5578861926754</v>
      </c>
    </row>
    <row r="11" spans="1:31" x14ac:dyDescent="0.25">
      <c r="A11" s="43">
        <v>2030</v>
      </c>
      <c r="B11" s="43" t="s">
        <v>20</v>
      </c>
      <c r="C11" s="43" t="s">
        <v>4867</v>
      </c>
      <c r="D11" s="44">
        <v>-27.061853381841718</v>
      </c>
      <c r="E11" s="44">
        <v>10</v>
      </c>
      <c r="F11" s="90">
        <v>0.23032777329180792</v>
      </c>
      <c r="G11" s="91">
        <v>611.42273495751544</v>
      </c>
      <c r="H11" s="44">
        <v>-27.061853381841718</v>
      </c>
      <c r="I11" s="44">
        <v>0</v>
      </c>
      <c r="J11" s="51">
        <f t="shared" si="0"/>
        <v>-27.061853381841718</v>
      </c>
      <c r="K11" s="45">
        <f t="shared" si="1"/>
        <v>0.23032777329180792</v>
      </c>
      <c r="L11" s="45">
        <f t="shared" si="1"/>
        <v>611.42273495751544</v>
      </c>
      <c r="M11" s="160">
        <f t="shared" si="2"/>
        <v>2654.5766766168008</v>
      </c>
      <c r="N11" s="6">
        <v>0.14004502270819208</v>
      </c>
      <c r="O11" s="6">
        <v>1457.4366910424847</v>
      </c>
    </row>
    <row r="12" spans="1:31" x14ac:dyDescent="0.25">
      <c r="A12" s="41">
        <v>2031</v>
      </c>
      <c r="B12" s="41" t="s">
        <v>20</v>
      </c>
      <c r="C12" s="41" t="s">
        <v>4867</v>
      </c>
      <c r="D12" s="42">
        <v>-27.061853381841718</v>
      </c>
      <c r="E12" s="42">
        <v>10</v>
      </c>
      <c r="F12" s="88">
        <v>0.23511329932825345</v>
      </c>
      <c r="G12" s="89">
        <v>559.85841761120207</v>
      </c>
      <c r="H12" s="42">
        <v>-27.061853381841718</v>
      </c>
      <c r="I12" s="42">
        <v>0</v>
      </c>
      <c r="J12" s="51">
        <f t="shared" si="0"/>
        <v>-27.061853381841718</v>
      </c>
      <c r="K12" s="45">
        <f t="shared" si="1"/>
        <v>0.23511329932825345</v>
      </c>
      <c r="L12" s="45">
        <f t="shared" si="1"/>
        <v>559.85841761120207</v>
      </c>
      <c r="M12" s="160">
        <f t="shared" si="2"/>
        <v>2381.2281959837401</v>
      </c>
      <c r="N12" s="6">
        <v>0.11187677867174653</v>
      </c>
      <c r="O12" s="6">
        <v>1369.1093043887981</v>
      </c>
    </row>
    <row r="13" spans="1:31" x14ac:dyDescent="0.25">
      <c r="A13" s="43">
        <v>2032</v>
      </c>
      <c r="B13" s="43" t="s">
        <v>20</v>
      </c>
      <c r="C13" s="43" t="s">
        <v>4867</v>
      </c>
      <c r="D13" s="44">
        <v>-27.061853381841718</v>
      </c>
      <c r="E13" s="44">
        <v>10</v>
      </c>
      <c r="F13" s="90">
        <v>0.23453952854045779</v>
      </c>
      <c r="G13" s="91">
        <v>500.36377564481393</v>
      </c>
      <c r="H13" s="44">
        <v>-27.061853381841718</v>
      </c>
      <c r="I13" s="44">
        <v>0</v>
      </c>
      <c r="J13" s="51">
        <f t="shared" si="0"/>
        <v>-27.061853381841718</v>
      </c>
      <c r="K13" s="45">
        <f t="shared" si="1"/>
        <v>0.23453952854045779</v>
      </c>
      <c r="L13" s="45">
        <f t="shared" si="1"/>
        <v>500.36377564481393</v>
      </c>
      <c r="M13" s="160">
        <f t="shared" si="2"/>
        <v>2133.387829158622</v>
      </c>
      <c r="N13" s="6">
        <v>8.6658609459542235E-2</v>
      </c>
      <c r="O13" s="6">
        <v>1272.020879355186</v>
      </c>
    </row>
    <row r="14" spans="1:31" x14ac:dyDescent="0.25">
      <c r="A14" s="41">
        <v>2033</v>
      </c>
      <c r="B14" s="41" t="s">
        <v>20</v>
      </c>
      <c r="C14" s="41" t="s">
        <v>4867</v>
      </c>
      <c r="D14" s="42">
        <v>-27.061853381841718</v>
      </c>
      <c r="E14" s="42">
        <v>10</v>
      </c>
      <c r="F14" s="88">
        <v>0.23339214212253628</v>
      </c>
      <c r="G14" s="89">
        <v>437.3817108194898</v>
      </c>
      <c r="H14" s="42">
        <v>-27.061853381841718</v>
      </c>
      <c r="I14" s="42">
        <v>0</v>
      </c>
      <c r="J14" s="51">
        <f t="shared" si="0"/>
        <v>-27.061853381841718</v>
      </c>
      <c r="K14" s="45">
        <f t="shared" si="1"/>
        <v>0.23339214212253628</v>
      </c>
      <c r="L14" s="45">
        <f t="shared" si="1"/>
        <v>437.3817108194898</v>
      </c>
      <c r="M14" s="160">
        <f t="shared" si="2"/>
        <v>1874.0207225565214</v>
      </c>
      <c r="N14" s="6">
        <v>5.2572512877463728E-2</v>
      </c>
      <c r="O14" s="6">
        <v>1120.7434261805101</v>
      </c>
    </row>
    <row r="15" spans="1:31" x14ac:dyDescent="0.25">
      <c r="A15" s="43">
        <v>2034</v>
      </c>
      <c r="B15" s="43" t="s">
        <v>20</v>
      </c>
      <c r="C15" s="43" t="s">
        <v>4867</v>
      </c>
      <c r="D15" s="44">
        <v>-27.061853381841718</v>
      </c>
      <c r="E15" s="44">
        <v>10</v>
      </c>
      <c r="F15" s="90">
        <v>0.22742032992810648</v>
      </c>
      <c r="G15" s="91">
        <v>388.83900036019952</v>
      </c>
      <c r="H15" s="44">
        <v>-27.061853381841718</v>
      </c>
      <c r="I15" s="44">
        <v>0</v>
      </c>
      <c r="J15" s="51">
        <f t="shared" si="0"/>
        <v>-27.061853381841718</v>
      </c>
      <c r="K15" s="45">
        <f t="shared" si="1"/>
        <v>0.22742032992810648</v>
      </c>
      <c r="L15" s="45">
        <f t="shared" si="1"/>
        <v>388.83900036019952</v>
      </c>
      <c r="M15" s="160">
        <f t="shared" si="2"/>
        <v>1709.7811813179662</v>
      </c>
      <c r="N15" s="6">
        <v>2.448246107189353E-2</v>
      </c>
      <c r="O15" s="6">
        <v>917.0610656398004</v>
      </c>
    </row>
    <row r="16" spans="1:31" x14ac:dyDescent="0.25">
      <c r="A16" s="41">
        <v>2035</v>
      </c>
      <c r="B16" s="41" t="s">
        <v>20</v>
      </c>
      <c r="C16" s="41" t="s">
        <v>4867</v>
      </c>
      <c r="D16" s="42">
        <v>-27.061853381841718</v>
      </c>
      <c r="E16" s="42">
        <v>10</v>
      </c>
      <c r="F16" s="88">
        <v>0.2100678738636923</v>
      </c>
      <c r="G16" s="89">
        <v>303.03591180915612</v>
      </c>
      <c r="H16" s="42">
        <v>-27.061853381841718</v>
      </c>
      <c r="I16" s="42">
        <v>0</v>
      </c>
      <c r="J16" s="51">
        <f t="shared" si="0"/>
        <v>-27.061853381841718</v>
      </c>
      <c r="K16" s="45">
        <f t="shared" si="1"/>
        <v>0.2100678738636923</v>
      </c>
      <c r="L16" s="45">
        <f t="shared" si="1"/>
        <v>303.03591180915612</v>
      </c>
      <c r="M16" s="160">
        <f t="shared" si="2"/>
        <v>1442.5619026628908</v>
      </c>
      <c r="N16" s="6">
        <v>1.6223717136307686E-2</v>
      </c>
      <c r="O16" s="6">
        <v>813.67505119084387</v>
      </c>
    </row>
    <row r="17" spans="1:15" x14ac:dyDescent="0.25">
      <c r="A17" s="43">
        <v>2036</v>
      </c>
      <c r="B17" s="43" t="s">
        <v>20</v>
      </c>
      <c r="C17" s="43" t="s">
        <v>4867</v>
      </c>
      <c r="D17" s="44">
        <v>-27.061853381841718</v>
      </c>
      <c r="E17" s="44">
        <v>10</v>
      </c>
      <c r="F17" s="90">
        <v>0.19776496654022116</v>
      </c>
      <c r="G17" s="91">
        <v>255.60962538125364</v>
      </c>
      <c r="H17" s="44">
        <v>-27.061853381841718</v>
      </c>
      <c r="I17" s="44">
        <v>0</v>
      </c>
      <c r="J17" s="51">
        <f t="shared" si="0"/>
        <v>-27.061853381841718</v>
      </c>
      <c r="K17" s="45">
        <f t="shared" si="1"/>
        <v>0.19776496654022116</v>
      </c>
      <c r="L17" s="45">
        <f t="shared" si="1"/>
        <v>255.60962538125364</v>
      </c>
      <c r="M17" s="160">
        <f t="shared" si="2"/>
        <v>1292.4919405746625</v>
      </c>
      <c r="N17" s="6">
        <v>3.1133184597788299E-3</v>
      </c>
      <c r="O17" s="6">
        <v>707.20659731874639</v>
      </c>
    </row>
    <row r="18" spans="1:15" x14ac:dyDescent="0.25">
      <c r="A18" s="41">
        <v>2037</v>
      </c>
      <c r="B18" s="41" t="s">
        <v>20</v>
      </c>
      <c r="C18" s="41" t="s">
        <v>4867</v>
      </c>
      <c r="D18" s="42">
        <v>-27.061853381841718</v>
      </c>
      <c r="E18" s="42">
        <v>10</v>
      </c>
      <c r="F18" s="88">
        <v>0.17260484999617545</v>
      </c>
      <c r="G18" s="89">
        <v>215.9126462031617</v>
      </c>
      <c r="H18" s="42">
        <v>-27.061853381841718</v>
      </c>
      <c r="I18" s="42">
        <v>0</v>
      </c>
      <c r="J18" s="51">
        <f t="shared" si="0"/>
        <v>-27.061853381841718</v>
      </c>
      <c r="K18" s="45">
        <f t="shared" si="1"/>
        <v>0.17260484999617545</v>
      </c>
      <c r="L18" s="45">
        <f t="shared" si="1"/>
        <v>215.9126462031617</v>
      </c>
      <c r="M18" s="160">
        <f t="shared" si="2"/>
        <v>1250.9071802324549</v>
      </c>
      <c r="N18" s="6">
        <v>4.6771460038245449E-3</v>
      </c>
      <c r="O18" s="6">
        <v>614.10451479683832</v>
      </c>
    </row>
    <row r="19" spans="1:15" x14ac:dyDescent="0.25">
      <c r="A19" s="43">
        <v>2038</v>
      </c>
      <c r="B19" s="43" t="s">
        <v>20</v>
      </c>
      <c r="C19" s="43" t="s">
        <v>4867</v>
      </c>
      <c r="D19" s="44">
        <v>-27.061853381841718</v>
      </c>
      <c r="E19" s="44">
        <v>10</v>
      </c>
      <c r="F19" s="90">
        <v>0.15625858283570088</v>
      </c>
      <c r="G19" s="91">
        <v>183.77356598986546</v>
      </c>
      <c r="H19" s="44">
        <v>-27.061853381841718</v>
      </c>
      <c r="I19" s="44">
        <v>0</v>
      </c>
      <c r="J19" s="51">
        <f t="shared" si="0"/>
        <v>-27.061853381841718</v>
      </c>
      <c r="K19" s="45">
        <f t="shared" si="1"/>
        <v>0.15625858283570088</v>
      </c>
      <c r="L19" s="45">
        <f t="shared" si="1"/>
        <v>183.77356598986546</v>
      </c>
      <c r="M19" s="160">
        <f t="shared" si="2"/>
        <v>1176.0862197444565</v>
      </c>
      <c r="N19" s="6">
        <v>9.1308161642991159E-3</v>
      </c>
      <c r="O19" s="6">
        <v>595.73070321013449</v>
      </c>
    </row>
    <row r="20" spans="1:15" x14ac:dyDescent="0.25">
      <c r="A20" s="41">
        <v>2039</v>
      </c>
      <c r="B20" s="41" t="s">
        <v>20</v>
      </c>
      <c r="C20" s="41" t="s">
        <v>4867</v>
      </c>
      <c r="D20" s="42">
        <v>-27.061853381841718</v>
      </c>
      <c r="E20" s="42">
        <v>10</v>
      </c>
      <c r="F20" s="88">
        <v>0.14082261018793382</v>
      </c>
      <c r="G20" s="89">
        <v>163.82525052853109</v>
      </c>
      <c r="H20" s="42">
        <v>-27.061853381841718</v>
      </c>
      <c r="I20" s="42">
        <v>0</v>
      </c>
      <c r="J20" s="51">
        <f t="shared" si="0"/>
        <v>-27.061853381841718</v>
      </c>
      <c r="K20" s="45">
        <f t="shared" si="1"/>
        <v>0.14082261018793382</v>
      </c>
      <c r="L20" s="45">
        <f t="shared" si="1"/>
        <v>163.82525052853109</v>
      </c>
      <c r="M20" s="160">
        <f t="shared" si="2"/>
        <v>1163.3447946313397</v>
      </c>
      <c r="N20" s="6">
        <v>1.4815124812066177E-2</v>
      </c>
      <c r="O20" s="6">
        <v>558.0070607714689</v>
      </c>
    </row>
    <row r="21" spans="1:15" x14ac:dyDescent="0.25">
      <c r="A21" s="43">
        <v>2040</v>
      </c>
      <c r="B21" s="43" t="s">
        <v>20</v>
      </c>
      <c r="C21" s="43" t="s">
        <v>4867</v>
      </c>
      <c r="D21" s="44">
        <v>-27.061853381841718</v>
      </c>
      <c r="E21" s="44">
        <v>10</v>
      </c>
      <c r="F21" s="90">
        <v>0.13102734452281695</v>
      </c>
      <c r="G21" s="91">
        <v>137.61352731486645</v>
      </c>
      <c r="H21" s="44">
        <v>-27.061853381841718</v>
      </c>
      <c r="I21" s="44">
        <v>0</v>
      </c>
      <c r="J21" s="51">
        <f t="shared" si="0"/>
        <v>-27.061853381841718</v>
      </c>
      <c r="K21" s="45">
        <f t="shared" si="1"/>
        <v>0.13102734452281695</v>
      </c>
      <c r="L21" s="45">
        <f t="shared" si="1"/>
        <v>137.61352731486645</v>
      </c>
      <c r="M21" s="160">
        <f t="shared" si="2"/>
        <v>1050.2657122147705</v>
      </c>
      <c r="N21" s="6">
        <v>1.9899740477183042E-2</v>
      </c>
      <c r="O21" s="6">
        <v>558.25271018513354</v>
      </c>
    </row>
    <row r="22" spans="1:15" hidden="1" x14ac:dyDescent="0.25">
      <c r="A22" s="41">
        <v>2021</v>
      </c>
      <c r="B22" s="41" t="s">
        <v>20</v>
      </c>
      <c r="C22" s="41" t="s">
        <v>4868</v>
      </c>
      <c r="D22" s="42">
        <v>15.683994714252471</v>
      </c>
      <c r="E22" s="42">
        <v>20</v>
      </c>
      <c r="F22" s="88">
        <v>3.5382318371065674E-2</v>
      </c>
      <c r="G22" s="89">
        <v>94.316201992223384</v>
      </c>
      <c r="H22" s="42">
        <v>15.683994714252471</v>
      </c>
      <c r="I22" s="42">
        <v>0</v>
      </c>
      <c r="J22" s="51">
        <f t="shared" si="0"/>
        <v>15.683994714252471</v>
      </c>
      <c r="K22" s="45">
        <f t="shared" si="1"/>
        <v>3.5382318371065674E-2</v>
      </c>
      <c r="L22" s="45">
        <f t="shared" si="1"/>
        <v>94.316201992223384</v>
      </c>
      <c r="M22" s="160">
        <f t="shared" si="2"/>
        <v>2665.6309234205414</v>
      </c>
      <c r="N22" s="6">
        <v>0.12348379662893433</v>
      </c>
      <c r="O22" s="6">
        <v>227.85795240777662</v>
      </c>
    </row>
    <row r="23" spans="1:15" hidden="1" x14ac:dyDescent="0.25">
      <c r="A23" s="43">
        <v>2022</v>
      </c>
      <c r="B23" s="43" t="s">
        <v>20</v>
      </c>
      <c r="C23" s="43" t="s">
        <v>4868</v>
      </c>
      <c r="D23" s="44">
        <v>15.683994714252471</v>
      </c>
      <c r="E23" s="44">
        <v>20</v>
      </c>
      <c r="F23" s="90">
        <v>3.9292394816350981E-2</v>
      </c>
      <c r="G23" s="91">
        <v>113.00141813001954</v>
      </c>
      <c r="H23" s="44">
        <v>15.683994714252471</v>
      </c>
      <c r="I23" s="44">
        <v>0</v>
      </c>
      <c r="J23" s="51">
        <f t="shared" si="0"/>
        <v>15.683994714252471</v>
      </c>
      <c r="K23" s="45">
        <f t="shared" si="1"/>
        <v>3.9292394816350981E-2</v>
      </c>
      <c r="L23" s="45">
        <f t="shared" si="1"/>
        <v>113.00141813001954</v>
      </c>
      <c r="M23" s="160">
        <f t="shared" si="2"/>
        <v>2875.9106859782337</v>
      </c>
      <c r="N23" s="6">
        <v>0.12282216218364901</v>
      </c>
      <c r="O23" s="6">
        <v>228.61818036998045</v>
      </c>
    </row>
    <row r="24" spans="1:15" hidden="1" x14ac:dyDescent="0.25">
      <c r="A24" s="41">
        <v>2023</v>
      </c>
      <c r="B24" s="41" t="s">
        <v>20</v>
      </c>
      <c r="C24" s="41" t="s">
        <v>4868</v>
      </c>
      <c r="D24" s="42">
        <v>15.683994714252471</v>
      </c>
      <c r="E24" s="42">
        <v>20</v>
      </c>
      <c r="F24" s="88">
        <v>4.563950932448356E-2</v>
      </c>
      <c r="G24" s="89">
        <v>138.32218091521344</v>
      </c>
      <c r="H24" s="42">
        <v>15.683994714252471</v>
      </c>
      <c r="I24" s="42">
        <v>0</v>
      </c>
      <c r="J24" s="51">
        <f t="shared" si="0"/>
        <v>15.683994714252471</v>
      </c>
      <c r="K24" s="45">
        <f t="shared" si="1"/>
        <v>4.563950932448356E-2</v>
      </c>
      <c r="L24" s="45">
        <f t="shared" si="1"/>
        <v>138.32218091521344</v>
      </c>
      <c r="M24" s="160">
        <f t="shared" si="2"/>
        <v>3030.7552154380801</v>
      </c>
      <c r="N24" s="6">
        <v>0.12199232767551645</v>
      </c>
      <c r="O24" s="6">
        <v>227.18817418478659</v>
      </c>
    </row>
    <row r="25" spans="1:15" hidden="1" x14ac:dyDescent="0.25">
      <c r="A25" s="43">
        <v>2024</v>
      </c>
      <c r="B25" s="43" t="s">
        <v>20</v>
      </c>
      <c r="C25" s="43" t="s">
        <v>4868</v>
      </c>
      <c r="D25" s="44">
        <v>15.683994714252471</v>
      </c>
      <c r="E25" s="44">
        <v>20</v>
      </c>
      <c r="F25" s="90">
        <v>5.4534699640526672E-2</v>
      </c>
      <c r="G25" s="91">
        <v>169.96127748594398</v>
      </c>
      <c r="H25" s="44">
        <v>15.683994714252471</v>
      </c>
      <c r="I25" s="44">
        <v>0</v>
      </c>
      <c r="J25" s="51">
        <f t="shared" si="0"/>
        <v>15.683994714252471</v>
      </c>
      <c r="K25" s="45">
        <f t="shared" si="1"/>
        <v>5.4534699640526672E-2</v>
      </c>
      <c r="L25" s="45">
        <f t="shared" si="1"/>
        <v>169.96127748594398</v>
      </c>
      <c r="M25" s="160">
        <f t="shared" si="2"/>
        <v>3116.5712584147013</v>
      </c>
      <c r="N25" s="6">
        <v>0.11886651635947332</v>
      </c>
      <c r="O25" s="6">
        <v>214.50588561405601</v>
      </c>
    </row>
    <row r="26" spans="1:15" hidden="1" x14ac:dyDescent="0.25">
      <c r="A26" s="41">
        <v>2025</v>
      </c>
      <c r="B26" s="41" t="s">
        <v>20</v>
      </c>
      <c r="C26" s="41" t="s">
        <v>4868</v>
      </c>
      <c r="D26" s="42">
        <v>15.683994714252471</v>
      </c>
      <c r="E26" s="42">
        <v>20</v>
      </c>
      <c r="F26" s="88">
        <v>6.0302660483790425E-2</v>
      </c>
      <c r="G26" s="89">
        <v>200.63716623284591</v>
      </c>
      <c r="H26" s="42">
        <v>15.683994714252471</v>
      </c>
      <c r="I26" s="42">
        <v>0</v>
      </c>
      <c r="J26" s="51">
        <f t="shared" si="0"/>
        <v>15.683994714252471</v>
      </c>
      <c r="K26" s="45">
        <f t="shared" si="1"/>
        <v>6.0302660483790425E-2</v>
      </c>
      <c r="L26" s="45">
        <f t="shared" si="1"/>
        <v>200.63716623284591</v>
      </c>
      <c r="M26" s="160">
        <f t="shared" si="2"/>
        <v>3327.1693922489194</v>
      </c>
      <c r="N26" s="6">
        <v>0.10915902951620957</v>
      </c>
      <c r="O26" s="6">
        <v>197.31629786715411</v>
      </c>
    </row>
    <row r="27" spans="1:15" hidden="1" x14ac:dyDescent="0.25">
      <c r="A27" s="43">
        <v>2026</v>
      </c>
      <c r="B27" s="43" t="s">
        <v>20</v>
      </c>
      <c r="C27" s="43" t="s">
        <v>4868</v>
      </c>
      <c r="D27" s="44">
        <v>15.683994714252471</v>
      </c>
      <c r="E27" s="44">
        <v>20</v>
      </c>
      <c r="F27" s="90">
        <v>6.9033710856826205E-2</v>
      </c>
      <c r="G27" s="91">
        <v>242.54094212119753</v>
      </c>
      <c r="H27" s="44">
        <v>15.683994714252471</v>
      </c>
      <c r="I27" s="44">
        <v>0</v>
      </c>
      <c r="J27" s="51">
        <f t="shared" si="0"/>
        <v>15.683994714252471</v>
      </c>
      <c r="K27" s="45">
        <f t="shared" si="1"/>
        <v>6.9033710856826205E-2</v>
      </c>
      <c r="L27" s="45">
        <f t="shared" si="1"/>
        <v>242.54094212119753</v>
      </c>
      <c r="M27" s="160">
        <f t="shared" si="2"/>
        <v>3513.3696147990654</v>
      </c>
      <c r="N27" s="6">
        <v>9.9176719143173789E-2</v>
      </c>
      <c r="O27" s="6">
        <v>177.25187917880248</v>
      </c>
    </row>
    <row r="28" spans="1:15" hidden="1" x14ac:dyDescent="0.25">
      <c r="A28" s="41">
        <v>2027</v>
      </c>
      <c r="B28" s="41" t="s">
        <v>20</v>
      </c>
      <c r="C28" s="41" t="s">
        <v>4868</v>
      </c>
      <c r="D28" s="42">
        <v>15.683994714252471</v>
      </c>
      <c r="E28" s="42">
        <v>20</v>
      </c>
      <c r="F28" s="88">
        <v>7.4700221642767906E-2</v>
      </c>
      <c r="G28" s="89">
        <v>274.70176705974518</v>
      </c>
      <c r="H28" s="42">
        <v>15.683994714252471</v>
      </c>
      <c r="I28" s="42">
        <v>0</v>
      </c>
      <c r="J28" s="51">
        <f t="shared" si="0"/>
        <v>15.683994714252471</v>
      </c>
      <c r="K28" s="45">
        <f t="shared" si="1"/>
        <v>7.4700221642767906E-2</v>
      </c>
      <c r="L28" s="45">
        <f t="shared" si="1"/>
        <v>274.70176705974518</v>
      </c>
      <c r="M28" s="160">
        <f t="shared" si="2"/>
        <v>3677.3889155701108</v>
      </c>
      <c r="N28" s="6">
        <v>8.7167710357232087E-2</v>
      </c>
      <c r="O28" s="6">
        <v>152.98229124025482</v>
      </c>
    </row>
    <row r="29" spans="1:15" x14ac:dyDescent="0.25">
      <c r="A29" s="43">
        <v>2028</v>
      </c>
      <c r="B29" s="43" t="s">
        <v>20</v>
      </c>
      <c r="C29" s="43" t="s">
        <v>4868</v>
      </c>
      <c r="D29" s="44">
        <v>15.683994714252471</v>
      </c>
      <c r="E29" s="44">
        <v>20</v>
      </c>
      <c r="F29" s="90">
        <v>8.0559916391210115E-2</v>
      </c>
      <c r="G29" s="91">
        <v>295.994189658197</v>
      </c>
      <c r="H29" s="44">
        <v>15.683994714252471</v>
      </c>
      <c r="I29" s="44">
        <v>0</v>
      </c>
      <c r="J29" s="51">
        <f t="shared" si="0"/>
        <v>15.683994714252471</v>
      </c>
      <c r="K29" s="45">
        <f t="shared" si="1"/>
        <v>8.0559916391210115E-2</v>
      </c>
      <c r="L29" s="45">
        <f t="shared" si="1"/>
        <v>295.994189658197</v>
      </c>
      <c r="M29" s="160">
        <f t="shared" si="2"/>
        <v>3674.211728582341</v>
      </c>
      <c r="N29" s="6">
        <v>7.2173835608789885E-2</v>
      </c>
      <c r="O29" s="6">
        <v>129.721222541803</v>
      </c>
    </row>
    <row r="30" spans="1:15" hidden="1" x14ac:dyDescent="0.25">
      <c r="A30" s="41">
        <v>2029</v>
      </c>
      <c r="B30" s="41" t="s">
        <v>20</v>
      </c>
      <c r="C30" s="41" t="s">
        <v>4868</v>
      </c>
      <c r="D30" s="42">
        <v>15.683994714252471</v>
      </c>
      <c r="E30" s="42">
        <v>20</v>
      </c>
      <c r="F30" s="88">
        <v>7.8966215409577531E-2</v>
      </c>
      <c r="G30" s="89">
        <v>300.04054055705654</v>
      </c>
      <c r="H30" s="42">
        <v>15.683994714252471</v>
      </c>
      <c r="I30" s="42">
        <v>0</v>
      </c>
      <c r="J30" s="51">
        <f t="shared" si="0"/>
        <v>15.683994714252471</v>
      </c>
      <c r="K30" s="45">
        <f t="shared" si="1"/>
        <v>7.8966215409577531E-2</v>
      </c>
      <c r="L30" s="45">
        <f t="shared" si="1"/>
        <v>300.04054055705654</v>
      </c>
      <c r="M30" s="160">
        <f t="shared" si="2"/>
        <v>3799.6064392958829</v>
      </c>
      <c r="N30" s="6">
        <v>6.082101759042248E-2</v>
      </c>
      <c r="O30" s="6">
        <v>115.67139784294346</v>
      </c>
    </row>
    <row r="31" spans="1:15" hidden="1" x14ac:dyDescent="0.25">
      <c r="A31" s="43">
        <v>2030</v>
      </c>
      <c r="B31" s="43" t="s">
        <v>20</v>
      </c>
      <c r="C31" s="43" t="s">
        <v>4868</v>
      </c>
      <c r="D31" s="44">
        <v>15.683994714252471</v>
      </c>
      <c r="E31" s="44">
        <v>20</v>
      </c>
      <c r="F31" s="90">
        <v>7.8038360255300629E-2</v>
      </c>
      <c r="G31" s="91">
        <v>300.47297457417221</v>
      </c>
      <c r="H31" s="44">
        <v>15.683994714252471</v>
      </c>
      <c r="I31" s="44">
        <v>0</v>
      </c>
      <c r="J31" s="51">
        <f t="shared" si="0"/>
        <v>15.683994714252471</v>
      </c>
      <c r="K31" s="45">
        <f t="shared" si="1"/>
        <v>7.8038360255300629E-2</v>
      </c>
      <c r="L31" s="45">
        <f t="shared" si="1"/>
        <v>300.47297457417221</v>
      </c>
      <c r="M31" s="160">
        <f t="shared" si="2"/>
        <v>3850.324040525481</v>
      </c>
      <c r="N31" s="6">
        <v>4.8532032744699374E-2</v>
      </c>
      <c r="O31" s="6">
        <v>92.619590425827766</v>
      </c>
    </row>
    <row r="32" spans="1:15" hidden="1" x14ac:dyDescent="0.25">
      <c r="A32" s="41">
        <v>2031</v>
      </c>
      <c r="B32" s="41" t="s">
        <v>20</v>
      </c>
      <c r="C32" s="41" t="s">
        <v>4868</v>
      </c>
      <c r="D32" s="42">
        <v>15.683994714252471</v>
      </c>
      <c r="E32" s="42">
        <v>20</v>
      </c>
      <c r="F32" s="88">
        <v>6.9074415985539983E-2</v>
      </c>
      <c r="G32" s="89">
        <v>259.3468701710533</v>
      </c>
      <c r="H32" s="42">
        <v>15.683994714252471</v>
      </c>
      <c r="I32" s="42">
        <v>0</v>
      </c>
      <c r="J32" s="51">
        <f t="shared" si="0"/>
        <v>15.683994714252471</v>
      </c>
      <c r="K32" s="45">
        <f t="shared" si="1"/>
        <v>6.9074415985539983E-2</v>
      </c>
      <c r="L32" s="45">
        <f t="shared" si="1"/>
        <v>259.3468701710533</v>
      </c>
      <c r="M32" s="160">
        <f t="shared" si="2"/>
        <v>3754.6009831678475</v>
      </c>
      <c r="N32" s="6">
        <v>4.5041264014460014E-2</v>
      </c>
      <c r="O32" s="6">
        <v>68.340555428946686</v>
      </c>
    </row>
    <row r="33" spans="1:15" hidden="1" x14ac:dyDescent="0.25">
      <c r="A33" s="43">
        <v>2032</v>
      </c>
      <c r="B33" s="43" t="s">
        <v>20</v>
      </c>
      <c r="C33" s="43" t="s">
        <v>4868</v>
      </c>
      <c r="D33" s="44">
        <v>15.683994714252471</v>
      </c>
      <c r="E33" s="44">
        <v>20</v>
      </c>
      <c r="F33" s="90">
        <v>6.0610343214122224E-2</v>
      </c>
      <c r="G33" s="91">
        <v>220.33693963117088</v>
      </c>
      <c r="H33" s="44">
        <v>15.683994714252471</v>
      </c>
      <c r="I33" s="44">
        <v>0</v>
      </c>
      <c r="J33" s="51">
        <f t="shared" si="0"/>
        <v>15.683994714252471</v>
      </c>
      <c r="K33" s="45">
        <f t="shared" si="1"/>
        <v>6.0610343214122224E-2</v>
      </c>
      <c r="L33" s="45">
        <f t="shared" si="1"/>
        <v>220.33693963117088</v>
      </c>
      <c r="M33" s="160">
        <f t="shared" si="2"/>
        <v>3635.3026224050868</v>
      </c>
      <c r="N33" s="6">
        <v>4.3138646785877775E-2</v>
      </c>
      <c r="O33" s="6">
        <v>67.959142368829134</v>
      </c>
    </row>
    <row r="34" spans="1:15" hidden="1" x14ac:dyDescent="0.25">
      <c r="A34" s="41">
        <v>2033</v>
      </c>
      <c r="B34" s="41" t="s">
        <v>20</v>
      </c>
      <c r="C34" s="41" t="s">
        <v>4868</v>
      </c>
      <c r="D34" s="42">
        <v>15.683994714252471</v>
      </c>
      <c r="E34" s="42">
        <v>20</v>
      </c>
      <c r="F34" s="88">
        <v>5.0688997784637771E-2</v>
      </c>
      <c r="G34" s="89">
        <v>176.3667886860801</v>
      </c>
      <c r="H34" s="42">
        <v>15.683994714252471</v>
      </c>
      <c r="I34" s="42">
        <v>0</v>
      </c>
      <c r="J34" s="51">
        <f t="shared" si="0"/>
        <v>15.683994714252471</v>
      </c>
      <c r="K34" s="45">
        <f t="shared" si="1"/>
        <v>5.0688997784637771E-2</v>
      </c>
      <c r="L34" s="45">
        <f t="shared" si="1"/>
        <v>176.3667886860801</v>
      </c>
      <c r="M34" s="160">
        <f t="shared" si="2"/>
        <v>3479.3899345851987</v>
      </c>
      <c r="N34" s="6">
        <v>4.415855521536223E-2</v>
      </c>
      <c r="O34" s="6">
        <v>84.590242913919894</v>
      </c>
    </row>
    <row r="35" spans="1:15" hidden="1" x14ac:dyDescent="0.25">
      <c r="A35" s="43">
        <v>2034</v>
      </c>
      <c r="B35" s="43" t="s">
        <v>20</v>
      </c>
      <c r="C35" s="43" t="s">
        <v>4868</v>
      </c>
      <c r="D35" s="44">
        <v>15.683994714252471</v>
      </c>
      <c r="E35" s="44">
        <v>20</v>
      </c>
      <c r="F35" s="90">
        <v>4.2011016403474905E-2</v>
      </c>
      <c r="G35" s="91">
        <v>138.45518344139651</v>
      </c>
      <c r="H35" s="44">
        <v>15.683994714252471</v>
      </c>
      <c r="I35" s="44">
        <v>0</v>
      </c>
      <c r="J35" s="51">
        <f t="shared" si="0"/>
        <v>15.683994714252471</v>
      </c>
      <c r="K35" s="45">
        <f t="shared" si="1"/>
        <v>4.2011016403474905E-2</v>
      </c>
      <c r="L35" s="45">
        <f t="shared" si="1"/>
        <v>138.45518344139651</v>
      </c>
      <c r="M35" s="160">
        <f t="shared" si="2"/>
        <v>3295.6875432783941</v>
      </c>
      <c r="N35" s="6">
        <v>4.6300507596525098E-2</v>
      </c>
      <c r="O35" s="6">
        <v>110.51564245860348</v>
      </c>
    </row>
    <row r="36" spans="1:15" hidden="1" x14ac:dyDescent="0.25">
      <c r="A36" s="41">
        <v>2035</v>
      </c>
      <c r="B36" s="41" t="s">
        <v>20</v>
      </c>
      <c r="C36" s="41" t="s">
        <v>4868</v>
      </c>
      <c r="D36" s="42">
        <v>15.683994714252471</v>
      </c>
      <c r="E36" s="42">
        <v>20</v>
      </c>
      <c r="F36" s="88">
        <v>3.397680599976019E-2</v>
      </c>
      <c r="G36" s="89">
        <v>105.68719350309782</v>
      </c>
      <c r="H36" s="42">
        <v>15.683994714252471</v>
      </c>
      <c r="I36" s="42">
        <v>0</v>
      </c>
      <c r="J36" s="51">
        <f t="shared" si="0"/>
        <v>15.683994714252471</v>
      </c>
      <c r="K36" s="45">
        <f t="shared" si="1"/>
        <v>3.397680599976019E-2</v>
      </c>
      <c r="L36" s="45">
        <f t="shared" si="1"/>
        <v>105.68719350309782</v>
      </c>
      <c r="M36" s="160">
        <f t="shared" si="2"/>
        <v>3110.5688246224136</v>
      </c>
      <c r="N36" s="6">
        <v>4.6088011000239806E-2</v>
      </c>
      <c r="O36" s="6">
        <v>104.72270749690217</v>
      </c>
    </row>
    <row r="37" spans="1:15" hidden="1" x14ac:dyDescent="0.25">
      <c r="A37" s="43">
        <v>2036</v>
      </c>
      <c r="B37" s="43" t="s">
        <v>20</v>
      </c>
      <c r="C37" s="43" t="s">
        <v>4868</v>
      </c>
      <c r="D37" s="44">
        <v>15.683994714252471</v>
      </c>
      <c r="E37" s="44">
        <v>20</v>
      </c>
      <c r="F37" s="90">
        <v>2.7507386720745299E-2</v>
      </c>
      <c r="G37" s="91">
        <v>79.23875304419002</v>
      </c>
      <c r="H37" s="44">
        <v>15.683994714252471</v>
      </c>
      <c r="I37" s="44">
        <v>0</v>
      </c>
      <c r="J37" s="51">
        <f t="shared" si="0"/>
        <v>15.683994714252471</v>
      </c>
      <c r="K37" s="45">
        <f t="shared" si="1"/>
        <v>2.7507386720745299E-2</v>
      </c>
      <c r="L37" s="45">
        <f t="shared" si="1"/>
        <v>79.23875304419002</v>
      </c>
      <c r="M37" s="160">
        <f t="shared" si="2"/>
        <v>2880.6354398046246</v>
      </c>
      <c r="N37" s="6">
        <v>4.3843186279254702E-2</v>
      </c>
      <c r="O37" s="6">
        <v>103.69708445580997</v>
      </c>
    </row>
    <row r="38" spans="1:15" hidden="1" x14ac:dyDescent="0.25">
      <c r="A38" s="41">
        <v>2037</v>
      </c>
      <c r="B38" s="41" t="s">
        <v>20</v>
      </c>
      <c r="C38" s="41" t="s">
        <v>4868</v>
      </c>
      <c r="D38" s="42">
        <v>15.683994714252471</v>
      </c>
      <c r="E38" s="42">
        <v>20</v>
      </c>
      <c r="F38" s="88">
        <v>2.056672268208825E-2</v>
      </c>
      <c r="G38" s="89">
        <v>60.67893395552742</v>
      </c>
      <c r="H38" s="42">
        <v>15.683994714252471</v>
      </c>
      <c r="I38" s="42">
        <v>0</v>
      </c>
      <c r="J38" s="51">
        <f t="shared" si="0"/>
        <v>15.683994714252471</v>
      </c>
      <c r="K38" s="45">
        <f t="shared" si="1"/>
        <v>2.056672268208825E-2</v>
      </c>
      <c r="L38" s="45">
        <f t="shared" si="1"/>
        <v>60.67893395552742</v>
      </c>
      <c r="M38" s="160">
        <f t="shared" si="2"/>
        <v>2950.3453172134841</v>
      </c>
      <c r="N38" s="6">
        <v>4.1815405317911752E-2</v>
      </c>
      <c r="O38" s="6">
        <v>94.833304844472593</v>
      </c>
    </row>
    <row r="39" spans="1:15" hidden="1" x14ac:dyDescent="0.25">
      <c r="A39" s="43">
        <v>2038</v>
      </c>
      <c r="B39" s="43" t="s">
        <v>20</v>
      </c>
      <c r="C39" s="43" t="s">
        <v>4868</v>
      </c>
      <c r="D39" s="44">
        <v>15.683994714252471</v>
      </c>
      <c r="E39" s="44">
        <v>20</v>
      </c>
      <c r="F39" s="90">
        <v>1.6642123343722046E-2</v>
      </c>
      <c r="G39" s="91">
        <v>50.861481694671362</v>
      </c>
      <c r="H39" s="44">
        <v>15.683994714252471</v>
      </c>
      <c r="I39" s="44">
        <v>0</v>
      </c>
      <c r="J39" s="51">
        <f t="shared" si="0"/>
        <v>15.683994714252471</v>
      </c>
      <c r="K39" s="45">
        <f t="shared" si="1"/>
        <v>1.6642123343722046E-2</v>
      </c>
      <c r="L39" s="45">
        <f t="shared" si="1"/>
        <v>50.861481694671362</v>
      </c>
      <c r="M39" s="160">
        <f t="shared" si="2"/>
        <v>3056.1894443510405</v>
      </c>
      <c r="N39" s="6">
        <v>3.9985163656277953E-2</v>
      </c>
      <c r="O39" s="6">
        <v>85.136367605328644</v>
      </c>
    </row>
    <row r="40" spans="1:15" hidden="1" x14ac:dyDescent="0.25">
      <c r="A40" s="41">
        <v>2039</v>
      </c>
      <c r="B40" s="41" t="s">
        <v>20</v>
      </c>
      <c r="C40" s="41" t="s">
        <v>4868</v>
      </c>
      <c r="D40" s="42">
        <v>15.683994714252471</v>
      </c>
      <c r="E40" s="42">
        <v>20</v>
      </c>
      <c r="F40" s="88">
        <v>1.3305580175674087E-2</v>
      </c>
      <c r="G40" s="89">
        <v>42.430811690296032</v>
      </c>
      <c r="H40" s="42">
        <v>15.683994714252471</v>
      </c>
      <c r="I40" s="42">
        <v>0</v>
      </c>
      <c r="J40" s="51">
        <f t="shared" si="0"/>
        <v>15.683994714252471</v>
      </c>
      <c r="K40" s="45">
        <f t="shared" si="1"/>
        <v>1.3305580175674087E-2</v>
      </c>
      <c r="L40" s="45">
        <f t="shared" si="1"/>
        <v>42.430811690296032</v>
      </c>
      <c r="M40" s="160">
        <f t="shared" si="2"/>
        <v>3188.9486313321472</v>
      </c>
      <c r="N40" s="6">
        <v>4.0147416824325918E-2</v>
      </c>
      <c r="O40" s="6">
        <v>77.92226160970398</v>
      </c>
    </row>
    <row r="41" spans="1:15" hidden="1" x14ac:dyDescent="0.25">
      <c r="A41" s="43">
        <v>2040</v>
      </c>
      <c r="B41" s="43" t="s">
        <v>20</v>
      </c>
      <c r="C41" s="43" t="s">
        <v>4868</v>
      </c>
      <c r="D41" s="44">
        <v>15.683994714252471</v>
      </c>
      <c r="E41" s="44">
        <v>20</v>
      </c>
      <c r="F41" s="90">
        <v>1.1802267041111295E-2</v>
      </c>
      <c r="G41" s="91">
        <v>38.525410750366333</v>
      </c>
      <c r="H41" s="44">
        <v>15.683994714252471</v>
      </c>
      <c r="I41" s="44">
        <v>0</v>
      </c>
      <c r="J41" s="51">
        <f t="shared" si="0"/>
        <v>15.683994714252471</v>
      </c>
      <c r="K41" s="45">
        <f t="shared" si="1"/>
        <v>1.1802267041111295E-2</v>
      </c>
      <c r="L41" s="45">
        <f t="shared" si="1"/>
        <v>38.525410750366333</v>
      </c>
      <c r="M41" s="160">
        <f t="shared" si="2"/>
        <v>3264.2381854409223</v>
      </c>
      <c r="N41" s="6">
        <v>3.9484966958888708E-2</v>
      </c>
      <c r="O41" s="6">
        <v>72.396620849633663</v>
      </c>
    </row>
    <row r="42" spans="1:15" x14ac:dyDescent="0.25">
      <c r="A42" s="41">
        <v>2021</v>
      </c>
      <c r="B42" s="41" t="s">
        <v>20</v>
      </c>
      <c r="C42" s="41" t="s">
        <v>4869</v>
      </c>
      <c r="D42" s="42">
        <v>26.000258841050769</v>
      </c>
      <c r="E42" s="42">
        <v>30</v>
      </c>
      <c r="F42" s="88">
        <v>0.137474044480379</v>
      </c>
      <c r="G42" s="89">
        <v>265.4606067252322</v>
      </c>
      <c r="H42" s="42">
        <v>26.000258841050769</v>
      </c>
      <c r="I42" s="42">
        <v>0</v>
      </c>
      <c r="J42" s="51">
        <f t="shared" si="0"/>
        <v>26.000258841050769</v>
      </c>
      <c r="K42" s="45">
        <f t="shared" si="1"/>
        <v>0.137474044480379</v>
      </c>
      <c r="L42" s="45">
        <f t="shared" si="1"/>
        <v>265.4606067252322</v>
      </c>
      <c r="M42" s="160">
        <f t="shared" si="2"/>
        <v>1930.9871018097535</v>
      </c>
      <c r="N42" s="6">
        <v>-7.2440679480379008E-2</v>
      </c>
      <c r="O42" s="6">
        <v>-58.610018825232203</v>
      </c>
    </row>
    <row r="43" spans="1:15" x14ac:dyDescent="0.25">
      <c r="A43" s="43">
        <v>2022</v>
      </c>
      <c r="B43" s="43" t="s">
        <v>20</v>
      </c>
      <c r="C43" s="43" t="s">
        <v>4869</v>
      </c>
      <c r="D43" s="44">
        <v>26.000258841050769</v>
      </c>
      <c r="E43" s="44">
        <v>30</v>
      </c>
      <c r="F43" s="90">
        <v>0.16655308000702698</v>
      </c>
      <c r="G43" s="91">
        <v>327.68326748523629</v>
      </c>
      <c r="H43" s="44">
        <v>26.000258841050769</v>
      </c>
      <c r="I43" s="44">
        <v>0</v>
      </c>
      <c r="J43" s="51">
        <f t="shared" si="0"/>
        <v>26.000258841050769</v>
      </c>
      <c r="K43" s="45">
        <f t="shared" si="1"/>
        <v>0.16655308000702698</v>
      </c>
      <c r="L43" s="45">
        <f t="shared" si="1"/>
        <v>327.68326748523629</v>
      </c>
      <c r="M43" s="160">
        <f t="shared" si="2"/>
        <v>1967.4404548472542</v>
      </c>
      <c r="N43" s="6">
        <v>-8.4463597007026978E-2</v>
      </c>
      <c r="O43" s="6">
        <v>-37.479149185236281</v>
      </c>
    </row>
    <row r="44" spans="1:15" hidden="1" x14ac:dyDescent="0.25">
      <c r="A44" s="41">
        <v>2023</v>
      </c>
      <c r="B44" s="41" t="s">
        <v>20</v>
      </c>
      <c r="C44" s="41" t="s">
        <v>4869</v>
      </c>
      <c r="D44" s="42">
        <v>26.000258841050769</v>
      </c>
      <c r="E44" s="42">
        <v>30</v>
      </c>
      <c r="F44" s="88">
        <v>0.20338853379773306</v>
      </c>
      <c r="G44" s="89">
        <v>397.9545342759755</v>
      </c>
      <c r="H44" s="42">
        <v>26.000258841050769</v>
      </c>
      <c r="I44" s="42">
        <v>0</v>
      </c>
      <c r="J44" s="51">
        <f t="shared" si="0"/>
        <v>26.000258841050769</v>
      </c>
      <c r="K44" s="45">
        <f t="shared" si="1"/>
        <v>0.20338853379773306</v>
      </c>
      <c r="L44" s="45">
        <f t="shared" si="1"/>
        <v>397.9545342759755</v>
      </c>
      <c r="M44" s="160">
        <f t="shared" si="2"/>
        <v>1956.6222679580133</v>
      </c>
      <c r="N44" s="6">
        <v>-0.10360096279773305</v>
      </c>
      <c r="O44" s="6">
        <v>-29.166251775975525</v>
      </c>
    </row>
    <row r="45" spans="1:15" hidden="1" x14ac:dyDescent="0.25">
      <c r="A45" s="43">
        <v>2024</v>
      </c>
      <c r="B45" s="43" t="s">
        <v>20</v>
      </c>
      <c r="C45" s="43" t="s">
        <v>4869</v>
      </c>
      <c r="D45" s="44">
        <v>26.000258841050769</v>
      </c>
      <c r="E45" s="44">
        <v>30</v>
      </c>
      <c r="F45" s="90">
        <v>0.23866448421432859</v>
      </c>
      <c r="G45" s="91">
        <v>463.0360015435437</v>
      </c>
      <c r="H45" s="44">
        <v>26.000258841050769</v>
      </c>
      <c r="I45" s="44">
        <v>0</v>
      </c>
      <c r="J45" s="51">
        <f t="shared" si="0"/>
        <v>26.000258841050769</v>
      </c>
      <c r="K45" s="45">
        <f t="shared" si="1"/>
        <v>0.23866448421432859</v>
      </c>
      <c r="L45" s="45">
        <f t="shared" si="1"/>
        <v>463.0360015435437</v>
      </c>
      <c r="M45" s="160">
        <f t="shared" si="2"/>
        <v>1940.1127196106902</v>
      </c>
      <c r="N45" s="6">
        <v>-0.12389746921432859</v>
      </c>
      <c r="O45" s="6">
        <v>-28.17341044354373</v>
      </c>
    </row>
    <row r="46" spans="1:15" x14ac:dyDescent="0.25">
      <c r="A46" s="41">
        <v>2025</v>
      </c>
      <c r="B46" s="41" t="s">
        <v>20</v>
      </c>
      <c r="C46" s="41" t="s">
        <v>4869</v>
      </c>
      <c r="D46" s="42">
        <v>26.000258841050769</v>
      </c>
      <c r="E46" s="42">
        <v>30</v>
      </c>
      <c r="F46" s="88">
        <v>0.26260777517619516</v>
      </c>
      <c r="G46" s="89">
        <v>528.4058952895964</v>
      </c>
      <c r="H46" s="42">
        <v>26.000258841050769</v>
      </c>
      <c r="I46" s="42">
        <v>0</v>
      </c>
      <c r="J46" s="51">
        <f t="shared" si="0"/>
        <v>26.000258841050769</v>
      </c>
      <c r="K46" s="45">
        <f t="shared" si="1"/>
        <v>0.26260777517619516</v>
      </c>
      <c r="L46" s="45">
        <f t="shared" si="1"/>
        <v>528.4058952895964</v>
      </c>
      <c r="M46" s="160">
        <f t="shared" si="2"/>
        <v>2012.1487070787052</v>
      </c>
      <c r="N46" s="6">
        <v>-0.13888909117619516</v>
      </c>
      <c r="O46" s="6">
        <v>-67.231806389596386</v>
      </c>
    </row>
    <row r="47" spans="1:15" x14ac:dyDescent="0.25">
      <c r="A47" s="43">
        <v>2026</v>
      </c>
      <c r="B47" s="43" t="s">
        <v>20</v>
      </c>
      <c r="C47" s="43" t="s">
        <v>4869</v>
      </c>
      <c r="D47" s="44">
        <v>26.000258841050769</v>
      </c>
      <c r="E47" s="44">
        <v>30</v>
      </c>
      <c r="F47" s="90">
        <v>0.30218033571983655</v>
      </c>
      <c r="G47" s="91">
        <v>608.93382950996511</v>
      </c>
      <c r="H47" s="44">
        <v>26.000258841050769</v>
      </c>
      <c r="I47" s="44">
        <v>0</v>
      </c>
      <c r="J47" s="51">
        <f t="shared" si="0"/>
        <v>26.000258841050769</v>
      </c>
      <c r="K47" s="45">
        <f t="shared" si="1"/>
        <v>0.30218033571983655</v>
      </c>
      <c r="L47" s="45">
        <f t="shared" si="1"/>
        <v>608.93382950996511</v>
      </c>
      <c r="M47" s="160">
        <f t="shared" si="2"/>
        <v>2015.1338705061603</v>
      </c>
      <c r="N47" s="6">
        <v>-0.17402818171983656</v>
      </c>
      <c r="O47" s="6">
        <v>-157.00336110996511</v>
      </c>
    </row>
    <row r="48" spans="1:15" x14ac:dyDescent="0.25">
      <c r="A48" s="41">
        <v>2027</v>
      </c>
      <c r="B48" s="41" t="s">
        <v>20</v>
      </c>
      <c r="C48" s="41" t="s">
        <v>4869</v>
      </c>
      <c r="D48" s="42">
        <v>26.000258841050769</v>
      </c>
      <c r="E48" s="42">
        <v>30</v>
      </c>
      <c r="F48" s="88">
        <v>0.32868693151801459</v>
      </c>
      <c r="G48" s="89">
        <v>659.8358182080749</v>
      </c>
      <c r="H48" s="42">
        <v>26.000258841050769</v>
      </c>
      <c r="I48" s="42">
        <v>0</v>
      </c>
      <c r="J48" s="51">
        <f t="shared" si="0"/>
        <v>26.000258841050769</v>
      </c>
      <c r="K48" s="45">
        <f t="shared" si="1"/>
        <v>0.32868693151801459</v>
      </c>
      <c r="L48" s="45">
        <f t="shared" si="1"/>
        <v>659.8358182080749</v>
      </c>
      <c r="M48" s="160">
        <f t="shared" si="2"/>
        <v>2007.4902739840472</v>
      </c>
      <c r="N48" s="6">
        <v>-0.19660207851801459</v>
      </c>
      <c r="O48" s="6">
        <v>-204.72714900807489</v>
      </c>
    </row>
    <row r="49" spans="1:15" hidden="1" x14ac:dyDescent="0.25">
      <c r="A49" s="43">
        <v>2028</v>
      </c>
      <c r="B49" s="43" t="s">
        <v>20</v>
      </c>
      <c r="C49" s="43" t="s">
        <v>4869</v>
      </c>
      <c r="D49" s="44">
        <v>26.000258841050769</v>
      </c>
      <c r="E49" s="44">
        <v>30</v>
      </c>
      <c r="F49" s="90">
        <v>0.34657472428098896</v>
      </c>
      <c r="G49" s="91">
        <v>673.05233891499017</v>
      </c>
      <c r="H49" s="44">
        <v>26.000258841050769</v>
      </c>
      <c r="I49" s="44">
        <v>0</v>
      </c>
      <c r="J49" s="51">
        <f t="shared" si="0"/>
        <v>26.000258841050769</v>
      </c>
      <c r="K49" s="45">
        <f t="shared" si="1"/>
        <v>0.34657472428098896</v>
      </c>
      <c r="L49" s="45">
        <f t="shared" si="1"/>
        <v>673.05233891499017</v>
      </c>
      <c r="M49" s="160">
        <f t="shared" si="2"/>
        <v>1942.0121888903423</v>
      </c>
      <c r="N49" s="6">
        <v>-0.21252726328098895</v>
      </c>
      <c r="O49" s="6">
        <v>-200.63375361499016</v>
      </c>
    </row>
    <row r="50" spans="1:15" hidden="1" x14ac:dyDescent="0.25">
      <c r="A50" s="41">
        <v>2029</v>
      </c>
      <c r="B50" s="41" t="s">
        <v>20</v>
      </c>
      <c r="C50" s="41" t="s">
        <v>4869</v>
      </c>
      <c r="D50" s="42">
        <v>26.000258841050769</v>
      </c>
      <c r="E50" s="42">
        <v>30</v>
      </c>
      <c r="F50" s="88">
        <v>0.31756069481499499</v>
      </c>
      <c r="G50" s="89">
        <v>643.70943924459255</v>
      </c>
      <c r="H50" s="42">
        <v>26.000258841050769</v>
      </c>
      <c r="I50" s="42">
        <v>0</v>
      </c>
      <c r="J50" s="51">
        <f t="shared" si="0"/>
        <v>26.000258841050769</v>
      </c>
      <c r="K50" s="45">
        <f t="shared" si="1"/>
        <v>0.31756069481499499</v>
      </c>
      <c r="L50" s="45">
        <f t="shared" si="1"/>
        <v>643.70943924459255</v>
      </c>
      <c r="M50" s="160">
        <f t="shared" si="2"/>
        <v>2027.0438053412304</v>
      </c>
      <c r="N50" s="6">
        <v>-0.186829442814995</v>
      </c>
      <c r="O50" s="6">
        <v>-163.73233874459254</v>
      </c>
    </row>
    <row r="51" spans="1:15" x14ac:dyDescent="0.25">
      <c r="A51" s="43">
        <v>2030</v>
      </c>
      <c r="B51" s="43" t="s">
        <v>20</v>
      </c>
      <c r="C51" s="43" t="s">
        <v>4869</v>
      </c>
      <c r="D51" s="44">
        <v>26.000258841050769</v>
      </c>
      <c r="E51" s="44">
        <v>30</v>
      </c>
      <c r="F51" s="90">
        <v>0.27263980890621781</v>
      </c>
      <c r="G51" s="91">
        <v>582.66022617351848</v>
      </c>
      <c r="H51" s="44">
        <v>26.000258841050769</v>
      </c>
      <c r="I51" s="44">
        <v>0</v>
      </c>
      <c r="J51" s="51">
        <f t="shared" si="0"/>
        <v>26.000258841050769</v>
      </c>
      <c r="K51" s="45">
        <f t="shared" si="1"/>
        <v>0.27263980890621781</v>
      </c>
      <c r="L51" s="45">
        <f t="shared" si="1"/>
        <v>582.66022617351848</v>
      </c>
      <c r="M51" s="160">
        <f t="shared" si="2"/>
        <v>2137.1062007087198</v>
      </c>
      <c r="N51" s="6">
        <v>-0.15213907690621781</v>
      </c>
      <c r="O51" s="6">
        <v>-116.5334161735185</v>
      </c>
    </row>
    <row r="52" spans="1:15" x14ac:dyDescent="0.25">
      <c r="A52" s="41">
        <v>2031</v>
      </c>
      <c r="B52" s="41" t="s">
        <v>20</v>
      </c>
      <c r="C52" s="41" t="s">
        <v>4869</v>
      </c>
      <c r="D52" s="42">
        <v>26.000258841050769</v>
      </c>
      <c r="E52" s="42">
        <v>30</v>
      </c>
      <c r="F52" s="88">
        <v>0.21271392315761667</v>
      </c>
      <c r="G52" s="89">
        <v>485.73101714651983</v>
      </c>
      <c r="H52" s="42">
        <v>26.000258841050769</v>
      </c>
      <c r="I52" s="42">
        <v>0</v>
      </c>
      <c r="J52" s="51">
        <f t="shared" si="0"/>
        <v>26.000258841050769</v>
      </c>
      <c r="K52" s="45">
        <f t="shared" si="1"/>
        <v>0.21271392315761667</v>
      </c>
      <c r="L52" s="45">
        <f t="shared" si="1"/>
        <v>485.73101714651983</v>
      </c>
      <c r="M52" s="160">
        <f t="shared" si="2"/>
        <v>2283.4942345856839</v>
      </c>
      <c r="N52" s="6">
        <v>-0.10852189215761666</v>
      </c>
      <c r="O52" s="6">
        <v>-63.512871246519808</v>
      </c>
    </row>
    <row r="53" spans="1:15" hidden="1" x14ac:dyDescent="0.25">
      <c r="A53" s="43">
        <v>2032</v>
      </c>
      <c r="B53" s="43" t="s">
        <v>20</v>
      </c>
      <c r="C53" s="43" t="s">
        <v>4869</v>
      </c>
      <c r="D53" s="44">
        <v>26.000258841050769</v>
      </c>
      <c r="E53" s="44">
        <v>30</v>
      </c>
      <c r="F53" s="90">
        <v>0.14583883391598837</v>
      </c>
      <c r="G53" s="91">
        <v>374.18026447035862</v>
      </c>
      <c r="H53" s="44">
        <v>26.000258841050769</v>
      </c>
      <c r="I53" s="44">
        <v>0</v>
      </c>
      <c r="J53" s="51">
        <f t="shared" si="0"/>
        <v>26.000258841050769</v>
      </c>
      <c r="K53" s="45">
        <f t="shared" si="1"/>
        <v>0.14583883391598837</v>
      </c>
      <c r="L53" s="45">
        <f t="shared" si="1"/>
        <v>374.18026447035862</v>
      </c>
      <c r="M53" s="160">
        <f t="shared" si="2"/>
        <v>2565.7107535974142</v>
      </c>
      <c r="N53" s="6">
        <v>-6.0953467915988366E-2</v>
      </c>
      <c r="O53" s="6">
        <v>-14.751835770358639</v>
      </c>
    </row>
    <row r="54" spans="1:15" hidden="1" x14ac:dyDescent="0.25">
      <c r="A54" s="41">
        <v>2033</v>
      </c>
      <c r="B54" s="41" t="s">
        <v>20</v>
      </c>
      <c r="C54" s="41" t="s">
        <v>4869</v>
      </c>
      <c r="D54" s="42">
        <v>26.000258841050769</v>
      </c>
      <c r="E54" s="42">
        <v>30</v>
      </c>
      <c r="F54" s="88">
        <v>9.1597758433312471E-2</v>
      </c>
      <c r="G54" s="89">
        <v>280.69208916789688</v>
      </c>
      <c r="H54" s="42">
        <v>26.000258841050769</v>
      </c>
      <c r="I54" s="42">
        <v>0</v>
      </c>
      <c r="J54" s="51">
        <f t="shared" si="0"/>
        <v>26.000258841050769</v>
      </c>
      <c r="K54" s="45">
        <f t="shared" si="1"/>
        <v>9.1597758433312471E-2</v>
      </c>
      <c r="L54" s="45">
        <f t="shared" si="1"/>
        <v>280.69208916789688</v>
      </c>
      <c r="M54" s="160">
        <f t="shared" si="2"/>
        <v>3064.399107236386</v>
      </c>
      <c r="N54" s="6">
        <v>-1.6948466433312465E-2</v>
      </c>
      <c r="O54" s="6">
        <v>27.294478332103097</v>
      </c>
    </row>
    <row r="55" spans="1:15" hidden="1" x14ac:dyDescent="0.25">
      <c r="A55" s="43">
        <v>2034</v>
      </c>
      <c r="B55" s="43" t="s">
        <v>20</v>
      </c>
      <c r="C55" s="43" t="s">
        <v>4869</v>
      </c>
      <c r="D55" s="44">
        <v>26.000258841050769</v>
      </c>
      <c r="E55" s="44">
        <v>30</v>
      </c>
      <c r="F55" s="90">
        <v>5.3436797973966145E-2</v>
      </c>
      <c r="G55" s="91">
        <v>213.29003352035616</v>
      </c>
      <c r="H55" s="44">
        <v>26.000258841050769</v>
      </c>
      <c r="I55" s="44">
        <v>0</v>
      </c>
      <c r="J55" s="51">
        <f t="shared" si="0"/>
        <v>26.000258841050769</v>
      </c>
      <c r="K55" s="45">
        <f t="shared" si="1"/>
        <v>5.3436797973966145E-2</v>
      </c>
      <c r="L55" s="45">
        <f t="shared" si="1"/>
        <v>213.29003352035616</v>
      </c>
      <c r="M55" s="160">
        <f t="shared" si="2"/>
        <v>3991.4448770727031</v>
      </c>
      <c r="N55" s="6">
        <v>1.503161602603386E-2</v>
      </c>
      <c r="O55" s="6">
        <v>77.273021479643859</v>
      </c>
    </row>
    <row r="56" spans="1:15" x14ac:dyDescent="0.25">
      <c r="A56" s="41">
        <v>2035</v>
      </c>
      <c r="B56" s="41" t="s">
        <v>20</v>
      </c>
      <c r="C56" s="41" t="s">
        <v>4869</v>
      </c>
      <c r="D56" s="42">
        <v>26.000258841050769</v>
      </c>
      <c r="E56" s="42">
        <v>30</v>
      </c>
      <c r="F56" s="88">
        <v>4.2829108913938527E-2</v>
      </c>
      <c r="G56" s="89">
        <v>174.26323407448842</v>
      </c>
      <c r="H56" s="42">
        <v>26.000258841050769</v>
      </c>
      <c r="I56" s="42">
        <v>0</v>
      </c>
      <c r="J56" s="51">
        <f t="shared" si="0"/>
        <v>26.000258841050769</v>
      </c>
      <c r="K56" s="45">
        <f t="shared" si="1"/>
        <v>4.2829108913938527E-2</v>
      </c>
      <c r="L56" s="45">
        <f t="shared" si="1"/>
        <v>174.26323407448842</v>
      </c>
      <c r="M56" s="160">
        <f t="shared" si="2"/>
        <v>4068.8036359723396</v>
      </c>
      <c r="N56" s="6">
        <v>1.4168338086061473E-2</v>
      </c>
      <c r="O56" s="6">
        <v>66.68882072551159</v>
      </c>
    </row>
    <row r="57" spans="1:15" x14ac:dyDescent="0.25">
      <c r="A57" s="43">
        <v>2036</v>
      </c>
      <c r="B57" s="43" t="s">
        <v>20</v>
      </c>
      <c r="C57" s="43" t="s">
        <v>4869</v>
      </c>
      <c r="D57" s="44">
        <v>26.000258841050769</v>
      </c>
      <c r="E57" s="44">
        <v>30</v>
      </c>
      <c r="F57" s="90">
        <v>3.9343316532339564E-2</v>
      </c>
      <c r="G57" s="91">
        <v>150.2963003240985</v>
      </c>
      <c r="H57" s="44">
        <v>26.000258841050769</v>
      </c>
      <c r="I57" s="44">
        <v>0</v>
      </c>
      <c r="J57" s="51">
        <f t="shared" si="0"/>
        <v>26.000258841050769</v>
      </c>
      <c r="K57" s="45">
        <f t="shared" si="1"/>
        <v>3.9343316532339564E-2</v>
      </c>
      <c r="L57" s="45">
        <f t="shared" si="1"/>
        <v>150.2963003240985</v>
      </c>
      <c r="M57" s="160">
        <f t="shared" si="2"/>
        <v>3820.1227952035356</v>
      </c>
      <c r="N57" s="6">
        <v>6.6302934676604336E-3</v>
      </c>
      <c r="O57" s="6">
        <v>45.516432775901507</v>
      </c>
    </row>
    <row r="58" spans="1:15" x14ac:dyDescent="0.25">
      <c r="A58" s="41">
        <v>2037</v>
      </c>
      <c r="B58" s="41" t="s">
        <v>20</v>
      </c>
      <c r="C58" s="41" t="s">
        <v>4869</v>
      </c>
      <c r="D58" s="42">
        <v>26.000258841050769</v>
      </c>
      <c r="E58" s="42">
        <v>30</v>
      </c>
      <c r="F58" s="88">
        <v>3.6897147387286049E-2</v>
      </c>
      <c r="G58" s="89">
        <v>134.78431842541693</v>
      </c>
      <c r="H58" s="42">
        <v>26.000258841050769</v>
      </c>
      <c r="I58" s="42">
        <v>0</v>
      </c>
      <c r="J58" s="51">
        <f t="shared" si="0"/>
        <v>26.000258841050769</v>
      </c>
      <c r="K58" s="45">
        <f t="shared" si="1"/>
        <v>3.6897147387286049E-2</v>
      </c>
      <c r="L58" s="45">
        <f t="shared" si="1"/>
        <v>134.78431842541693</v>
      </c>
      <c r="M58" s="160">
        <f t="shared" si="2"/>
        <v>3652.9739551589469</v>
      </c>
      <c r="N58" s="6">
        <v>2.9459346127139532E-3</v>
      </c>
      <c r="O58" s="6">
        <v>22.988886874583073</v>
      </c>
    </row>
    <row r="59" spans="1:15" x14ac:dyDescent="0.25">
      <c r="A59" s="43">
        <v>2038</v>
      </c>
      <c r="B59" s="43" t="s">
        <v>20</v>
      </c>
      <c r="C59" s="43" t="s">
        <v>4869</v>
      </c>
      <c r="D59" s="44">
        <v>26.000258841050769</v>
      </c>
      <c r="E59" s="44">
        <v>30</v>
      </c>
      <c r="F59" s="90">
        <v>3.5115052222537128E-2</v>
      </c>
      <c r="G59" s="91">
        <v>128.24695148947458</v>
      </c>
      <c r="H59" s="44">
        <v>26.000258841050769</v>
      </c>
      <c r="I59" s="44">
        <v>0</v>
      </c>
      <c r="J59" s="51">
        <f t="shared" si="0"/>
        <v>26.000258841050769</v>
      </c>
      <c r="K59" s="45">
        <f t="shared" si="1"/>
        <v>3.5115052222537128E-2</v>
      </c>
      <c r="L59" s="45">
        <f t="shared" si="1"/>
        <v>128.24695148947458</v>
      </c>
      <c r="M59" s="160">
        <f t="shared" si="2"/>
        <v>3652.1931016000208</v>
      </c>
      <c r="N59" s="6">
        <v>-3.700512225371308E-4</v>
      </c>
      <c r="O59" s="6">
        <v>-4.594245689474576</v>
      </c>
    </row>
    <row r="60" spans="1:15" x14ac:dyDescent="0.25">
      <c r="A60" s="41">
        <v>2039</v>
      </c>
      <c r="B60" s="41" t="s">
        <v>20</v>
      </c>
      <c r="C60" s="41" t="s">
        <v>4869</v>
      </c>
      <c r="D60" s="42">
        <v>26.000258841050769</v>
      </c>
      <c r="E60" s="42">
        <v>30</v>
      </c>
      <c r="F60" s="88">
        <v>3.3872434414492905E-2</v>
      </c>
      <c r="G60" s="89">
        <v>123.66452874853152</v>
      </c>
      <c r="H60" s="42">
        <v>26.000258841050769</v>
      </c>
      <c r="I60" s="42">
        <v>0</v>
      </c>
      <c r="J60" s="51">
        <f t="shared" si="0"/>
        <v>26.000258841050769</v>
      </c>
      <c r="K60" s="45">
        <f t="shared" si="1"/>
        <v>3.3872434414492905E-2</v>
      </c>
      <c r="L60" s="45">
        <f t="shared" si="1"/>
        <v>123.66452874853152</v>
      </c>
      <c r="M60" s="160">
        <f t="shared" si="2"/>
        <v>3650.8899016605528</v>
      </c>
      <c r="N60" s="6">
        <v>-3.0436094144929045E-3</v>
      </c>
      <c r="O60" s="6">
        <v>-27.249440618531523</v>
      </c>
    </row>
    <row r="61" spans="1:15" x14ac:dyDescent="0.25">
      <c r="A61" s="43">
        <v>2040</v>
      </c>
      <c r="B61" s="43" t="s">
        <v>20</v>
      </c>
      <c r="C61" s="43" t="s">
        <v>4869</v>
      </c>
      <c r="D61" s="44">
        <v>26.000258841050769</v>
      </c>
      <c r="E61" s="44">
        <v>30</v>
      </c>
      <c r="F61" s="90">
        <v>3.2960946586110526E-2</v>
      </c>
      <c r="G61" s="91">
        <v>121.10942175256697</v>
      </c>
      <c r="H61" s="44">
        <v>26.000258841050769</v>
      </c>
      <c r="I61" s="44">
        <v>0</v>
      </c>
      <c r="J61" s="51">
        <f t="shared" si="0"/>
        <v>26.000258841050769</v>
      </c>
      <c r="K61" s="45">
        <f t="shared" si="1"/>
        <v>3.2960946586110526E-2</v>
      </c>
      <c r="L61" s="45">
        <f t="shared" si="1"/>
        <v>121.10942175256697</v>
      </c>
      <c r="M61" s="160">
        <f t="shared" si="2"/>
        <v>3674.3308155962213</v>
      </c>
      <c r="N61" s="6">
        <v>-3.5659585861105257E-3</v>
      </c>
      <c r="O61" s="6">
        <v>-37.452298412566975</v>
      </c>
    </row>
    <row r="62" spans="1:15" hidden="1" x14ac:dyDescent="0.25">
      <c r="A62" s="41">
        <v>2021</v>
      </c>
      <c r="B62" s="41" t="s">
        <v>20</v>
      </c>
      <c r="C62" s="41" t="s">
        <v>4870</v>
      </c>
      <c r="D62" s="42">
        <v>36.71979597373511</v>
      </c>
      <c r="E62" s="42">
        <v>40</v>
      </c>
      <c r="F62" s="88">
        <v>4.3682359530582839E-2</v>
      </c>
      <c r="G62" s="89">
        <v>163.56564842657954</v>
      </c>
      <c r="H62" s="42">
        <v>36.71979597373511</v>
      </c>
      <c r="I62" s="42">
        <v>0</v>
      </c>
      <c r="J62" s="51">
        <f t="shared" si="0"/>
        <v>36.71979597373511</v>
      </c>
      <c r="K62" s="45">
        <f t="shared" si="1"/>
        <v>4.3682359530582839E-2</v>
      </c>
      <c r="L62" s="45">
        <f t="shared" si="1"/>
        <v>163.56564842657954</v>
      </c>
      <c r="M62" s="160">
        <f t="shared" si="2"/>
        <v>3744.4325394571274</v>
      </c>
      <c r="N62" s="6">
        <v>-1.7506414530582839E-2</v>
      </c>
      <c r="O62" s="6">
        <v>-48.60292552657954</v>
      </c>
    </row>
    <row r="63" spans="1:15" hidden="1" x14ac:dyDescent="0.25">
      <c r="A63" s="43">
        <v>2022</v>
      </c>
      <c r="B63" s="43" t="s">
        <v>20</v>
      </c>
      <c r="C63" s="43" t="s">
        <v>4870</v>
      </c>
      <c r="D63" s="44">
        <v>36.71979597373511</v>
      </c>
      <c r="E63" s="44">
        <v>40</v>
      </c>
      <c r="F63" s="90">
        <v>5.1090363078304689E-2</v>
      </c>
      <c r="G63" s="91">
        <v>192.66721484520636</v>
      </c>
      <c r="H63" s="44">
        <v>36.71979597373511</v>
      </c>
      <c r="I63" s="44">
        <v>0</v>
      </c>
      <c r="J63" s="51">
        <f t="shared" si="0"/>
        <v>36.71979597373511</v>
      </c>
      <c r="K63" s="45">
        <f t="shared" si="1"/>
        <v>5.1090363078304689E-2</v>
      </c>
      <c r="L63" s="45">
        <f t="shared" si="1"/>
        <v>192.66721484520636</v>
      </c>
      <c r="M63" s="160">
        <f t="shared" si="2"/>
        <v>3771.1067848531634</v>
      </c>
      <c r="N63" s="6">
        <v>-2.033865407830469E-2</v>
      </c>
      <c r="O63" s="6">
        <v>-45.966895445206347</v>
      </c>
    </row>
    <row r="64" spans="1:15" hidden="1" x14ac:dyDescent="0.25">
      <c r="A64" s="41">
        <v>2023</v>
      </c>
      <c r="B64" s="41" t="s">
        <v>20</v>
      </c>
      <c r="C64" s="41" t="s">
        <v>4870</v>
      </c>
      <c r="D64" s="42">
        <v>36.71979597373511</v>
      </c>
      <c r="E64" s="42">
        <v>40</v>
      </c>
      <c r="F64" s="88">
        <v>6.1227273149940219E-2</v>
      </c>
      <c r="G64" s="89">
        <v>229.5182550633688</v>
      </c>
      <c r="H64" s="42">
        <v>36.71979597373511</v>
      </c>
      <c r="I64" s="42">
        <v>0</v>
      </c>
      <c r="J64" s="51">
        <f t="shared" si="0"/>
        <v>36.71979597373511</v>
      </c>
      <c r="K64" s="45">
        <f t="shared" si="1"/>
        <v>6.1227273149940219E-2</v>
      </c>
      <c r="L64" s="45">
        <f t="shared" si="1"/>
        <v>229.5182550633688</v>
      </c>
      <c r="M64" s="160">
        <f t="shared" si="2"/>
        <v>3748.6277479857504</v>
      </c>
      <c r="N64" s="6">
        <v>-2.4466674149940221E-2</v>
      </c>
      <c r="O64" s="6">
        <v>-48.098225663368794</v>
      </c>
    </row>
    <row r="65" spans="1:15" hidden="1" x14ac:dyDescent="0.25">
      <c r="A65" s="43">
        <v>2024</v>
      </c>
      <c r="B65" s="43" t="s">
        <v>20</v>
      </c>
      <c r="C65" s="43" t="s">
        <v>4870</v>
      </c>
      <c r="D65" s="44">
        <v>36.71979597373511</v>
      </c>
      <c r="E65" s="44">
        <v>40</v>
      </c>
      <c r="F65" s="90">
        <v>7.2768703244642546E-2</v>
      </c>
      <c r="G65" s="91">
        <v>266.02779124892504</v>
      </c>
      <c r="H65" s="44">
        <v>36.71979597373511</v>
      </c>
      <c r="I65" s="44">
        <v>0</v>
      </c>
      <c r="J65" s="51">
        <f t="shared" si="0"/>
        <v>36.71979597373511</v>
      </c>
      <c r="K65" s="45">
        <f t="shared" si="1"/>
        <v>7.2768703244642546E-2</v>
      </c>
      <c r="L65" s="45">
        <f t="shared" si="1"/>
        <v>266.02779124892504</v>
      </c>
      <c r="M65" s="160">
        <f t="shared" si="2"/>
        <v>3655.7995317652003</v>
      </c>
      <c r="N65" s="6">
        <v>-2.9174691244642545E-2</v>
      </c>
      <c r="O65" s="6">
        <v>-47.413826548925044</v>
      </c>
    </row>
    <row r="66" spans="1:15" x14ac:dyDescent="0.25">
      <c r="A66" s="41">
        <v>2025</v>
      </c>
      <c r="B66" s="41" t="s">
        <v>20</v>
      </c>
      <c r="C66" s="41" t="s">
        <v>4870</v>
      </c>
      <c r="D66" s="42">
        <v>36.71979597373511</v>
      </c>
      <c r="E66" s="42">
        <v>40</v>
      </c>
      <c r="F66" s="88">
        <v>8.4025344871406546E-2</v>
      </c>
      <c r="G66" s="89">
        <v>306.40955591812866</v>
      </c>
      <c r="H66" s="42">
        <v>36.71979597373511</v>
      </c>
      <c r="I66" s="42">
        <v>0</v>
      </c>
      <c r="J66" s="51">
        <f t="shared" ref="J66:J129" si="3">D66</f>
        <v>36.71979597373511</v>
      </c>
      <c r="K66" s="45">
        <f t="shared" si="1"/>
        <v>8.4025344871406546E-2</v>
      </c>
      <c r="L66" s="45">
        <f t="shared" si="1"/>
        <v>306.40955591812866</v>
      </c>
      <c r="M66" s="160">
        <f t="shared" si="2"/>
        <v>3646.6325295904676</v>
      </c>
      <c r="N66" s="6">
        <v>-3.3433886871406547E-2</v>
      </c>
      <c r="O66" s="6">
        <v>-50.376651118128677</v>
      </c>
    </row>
    <row r="67" spans="1:15" x14ac:dyDescent="0.25">
      <c r="A67" s="43">
        <v>2026</v>
      </c>
      <c r="B67" s="43" t="s">
        <v>20</v>
      </c>
      <c r="C67" s="43" t="s">
        <v>4870</v>
      </c>
      <c r="D67" s="44">
        <v>36.71979597373511</v>
      </c>
      <c r="E67" s="44">
        <v>40</v>
      </c>
      <c r="F67" s="90">
        <v>0.10175234774194096</v>
      </c>
      <c r="G67" s="91">
        <v>352.55414828353247</v>
      </c>
      <c r="H67" s="44">
        <v>36.71979597373511</v>
      </c>
      <c r="I67" s="44">
        <v>0</v>
      </c>
      <c r="J67" s="51">
        <f t="shared" si="3"/>
        <v>36.71979597373511</v>
      </c>
      <c r="K67" s="45">
        <f t="shared" ref="K67:L130" si="4">F67</f>
        <v>0.10175234774194096</v>
      </c>
      <c r="L67" s="45">
        <f t="shared" si="4"/>
        <v>352.55414828353247</v>
      </c>
      <c r="M67" s="160">
        <f t="shared" ref="M67:M130" si="5">G67/F67</f>
        <v>3464.8256881272368</v>
      </c>
      <c r="N67" s="6">
        <v>-4.5935606741940957E-2</v>
      </c>
      <c r="O67" s="6">
        <v>-76.019856183532454</v>
      </c>
    </row>
    <row r="68" spans="1:15" x14ac:dyDescent="0.25">
      <c r="A68" s="41">
        <v>2027</v>
      </c>
      <c r="B68" s="41" t="s">
        <v>20</v>
      </c>
      <c r="C68" s="41" t="s">
        <v>4870</v>
      </c>
      <c r="D68" s="42">
        <v>36.71979597373511</v>
      </c>
      <c r="E68" s="42">
        <v>40</v>
      </c>
      <c r="F68" s="88">
        <v>0.11905449989860491</v>
      </c>
      <c r="G68" s="89">
        <v>392.21236684118276</v>
      </c>
      <c r="H68" s="42">
        <v>36.71979597373511</v>
      </c>
      <c r="I68" s="42">
        <v>0</v>
      </c>
      <c r="J68" s="51">
        <f t="shared" si="3"/>
        <v>36.71979597373511</v>
      </c>
      <c r="K68" s="45">
        <f t="shared" si="4"/>
        <v>0.11905449989860491</v>
      </c>
      <c r="L68" s="45">
        <f t="shared" si="4"/>
        <v>392.21236684118276</v>
      </c>
      <c r="M68" s="160">
        <f t="shared" si="5"/>
        <v>3294.3934683293623</v>
      </c>
      <c r="N68" s="6">
        <v>-5.8329282898604909E-2</v>
      </c>
      <c r="O68" s="6">
        <v>-96.650620741182763</v>
      </c>
    </row>
    <row r="69" spans="1:15" x14ac:dyDescent="0.25">
      <c r="A69" s="43">
        <v>2028</v>
      </c>
      <c r="B69" s="43" t="s">
        <v>20</v>
      </c>
      <c r="C69" s="43" t="s">
        <v>4870</v>
      </c>
      <c r="D69" s="44">
        <v>36.71979597373511</v>
      </c>
      <c r="E69" s="44">
        <v>40</v>
      </c>
      <c r="F69" s="90">
        <v>0.13774835977006863</v>
      </c>
      <c r="G69" s="91">
        <v>414.08361091948223</v>
      </c>
      <c r="H69" s="44">
        <v>36.71979597373511</v>
      </c>
      <c r="I69" s="44">
        <v>0</v>
      </c>
      <c r="J69" s="51">
        <f t="shared" si="3"/>
        <v>36.71979597373511</v>
      </c>
      <c r="K69" s="45">
        <f t="shared" si="4"/>
        <v>0.13774835977006863</v>
      </c>
      <c r="L69" s="45">
        <f t="shared" si="4"/>
        <v>414.08361091948223</v>
      </c>
      <c r="M69" s="160">
        <f t="shared" si="5"/>
        <v>3006.0874162906621</v>
      </c>
      <c r="N69" s="6">
        <v>-7.5732925770068626E-2</v>
      </c>
      <c r="O69" s="6">
        <v>-127.02756681948222</v>
      </c>
    </row>
    <row r="70" spans="1:15" x14ac:dyDescent="0.25">
      <c r="A70" s="41">
        <v>2029</v>
      </c>
      <c r="B70" s="41" t="s">
        <v>20</v>
      </c>
      <c r="C70" s="41" t="s">
        <v>4870</v>
      </c>
      <c r="D70" s="42">
        <v>36.71979597373511</v>
      </c>
      <c r="E70" s="42">
        <v>40</v>
      </c>
      <c r="F70" s="88">
        <v>0.14430414007811615</v>
      </c>
      <c r="G70" s="89">
        <v>422.5840513216238</v>
      </c>
      <c r="H70" s="42">
        <v>36.71979597373511</v>
      </c>
      <c r="I70" s="42">
        <v>0</v>
      </c>
      <c r="J70" s="51">
        <f t="shared" si="3"/>
        <v>36.71979597373511</v>
      </c>
      <c r="K70" s="45">
        <f t="shared" si="4"/>
        <v>0.14430414007811615</v>
      </c>
      <c r="L70" s="45">
        <f t="shared" si="4"/>
        <v>422.5840513216238</v>
      </c>
      <c r="M70" s="160">
        <f t="shared" si="5"/>
        <v>2928.4263853612683</v>
      </c>
      <c r="N70" s="6">
        <v>-8.2781409078116153E-2</v>
      </c>
      <c r="O70" s="6">
        <v>-147.26728002162378</v>
      </c>
    </row>
    <row r="71" spans="1:15" x14ac:dyDescent="0.25">
      <c r="A71" s="43">
        <v>2030</v>
      </c>
      <c r="B71" s="43" t="s">
        <v>20</v>
      </c>
      <c r="C71" s="43" t="s">
        <v>4870</v>
      </c>
      <c r="D71" s="44">
        <v>36.71979597373511</v>
      </c>
      <c r="E71" s="44">
        <v>40</v>
      </c>
      <c r="F71" s="90">
        <v>0.14849932527676901</v>
      </c>
      <c r="G71" s="91">
        <v>406.15622622296053</v>
      </c>
      <c r="H71" s="44">
        <v>36.71979597373511</v>
      </c>
      <c r="I71" s="44">
        <v>0</v>
      </c>
      <c r="J71" s="51">
        <f t="shared" si="3"/>
        <v>36.71979597373511</v>
      </c>
      <c r="K71" s="45">
        <f t="shared" si="4"/>
        <v>0.14849932527676901</v>
      </c>
      <c r="L71" s="45">
        <f t="shared" si="4"/>
        <v>406.15622622296053</v>
      </c>
      <c r="M71" s="160">
        <f t="shared" si="5"/>
        <v>2735.0711894884207</v>
      </c>
      <c r="N71" s="6">
        <v>-8.9131933276769021E-2</v>
      </c>
      <c r="O71" s="6">
        <v>-144.78811372296053</v>
      </c>
    </row>
    <row r="72" spans="1:15" x14ac:dyDescent="0.25">
      <c r="A72" s="41">
        <v>2031</v>
      </c>
      <c r="B72" s="41" t="s">
        <v>20</v>
      </c>
      <c r="C72" s="41" t="s">
        <v>4870</v>
      </c>
      <c r="D72" s="42">
        <v>36.71979597373511</v>
      </c>
      <c r="E72" s="42">
        <v>40</v>
      </c>
      <c r="F72" s="88">
        <v>0.14739514888784797</v>
      </c>
      <c r="G72" s="89">
        <v>369.27498453031239</v>
      </c>
      <c r="H72" s="42">
        <v>36.71979597373511</v>
      </c>
      <c r="I72" s="42">
        <v>0</v>
      </c>
      <c r="J72" s="51">
        <f t="shared" si="3"/>
        <v>36.71979597373511</v>
      </c>
      <c r="K72" s="45">
        <f t="shared" si="4"/>
        <v>0.14739514888784797</v>
      </c>
      <c r="L72" s="45">
        <f t="shared" si="4"/>
        <v>369.27498453031239</v>
      </c>
      <c r="M72" s="160">
        <f t="shared" si="5"/>
        <v>2505.3401507215913</v>
      </c>
      <c r="N72" s="6">
        <v>-9.0541327887847967E-2</v>
      </c>
      <c r="O72" s="6">
        <v>-114.6693258303124</v>
      </c>
    </row>
    <row r="73" spans="1:15" x14ac:dyDescent="0.25">
      <c r="A73" s="43">
        <v>2032</v>
      </c>
      <c r="B73" s="43" t="s">
        <v>20</v>
      </c>
      <c r="C73" s="43" t="s">
        <v>4870</v>
      </c>
      <c r="D73" s="44">
        <v>36.71979597373511</v>
      </c>
      <c r="E73" s="44">
        <v>40</v>
      </c>
      <c r="F73" s="90">
        <v>0.14068435196184073</v>
      </c>
      <c r="G73" s="91">
        <v>320.85260565046855</v>
      </c>
      <c r="H73" s="44">
        <v>36.71979597373511</v>
      </c>
      <c r="I73" s="44">
        <v>0</v>
      </c>
      <c r="J73" s="51">
        <f t="shared" si="3"/>
        <v>36.71979597373511</v>
      </c>
      <c r="K73" s="45">
        <f t="shared" si="4"/>
        <v>0.14068435196184073</v>
      </c>
      <c r="L73" s="45">
        <f t="shared" si="4"/>
        <v>320.85260565046855</v>
      </c>
      <c r="M73" s="160">
        <f t="shared" si="5"/>
        <v>2280.6559590756528</v>
      </c>
      <c r="N73" s="6">
        <v>-8.9855583961840735E-2</v>
      </c>
      <c r="O73" s="6">
        <v>-92.072530950468547</v>
      </c>
    </row>
    <row r="74" spans="1:15" x14ac:dyDescent="0.25">
      <c r="A74" s="41">
        <v>2033</v>
      </c>
      <c r="B74" s="41" t="s">
        <v>20</v>
      </c>
      <c r="C74" s="41" t="s">
        <v>4870</v>
      </c>
      <c r="D74" s="42">
        <v>36.71979597373511</v>
      </c>
      <c r="E74" s="42">
        <v>40</v>
      </c>
      <c r="F74" s="88">
        <v>0.13132782964344158</v>
      </c>
      <c r="G74" s="89">
        <v>280.30818244106428</v>
      </c>
      <c r="H74" s="42">
        <v>36.71979597373511</v>
      </c>
      <c r="I74" s="42">
        <v>0</v>
      </c>
      <c r="J74" s="51">
        <f t="shared" si="3"/>
        <v>36.71979597373511</v>
      </c>
      <c r="K74" s="45">
        <f t="shared" si="4"/>
        <v>0.13132782964344158</v>
      </c>
      <c r="L74" s="45">
        <f t="shared" si="4"/>
        <v>280.30818244106428</v>
      </c>
      <c r="M74" s="160">
        <f t="shared" si="5"/>
        <v>2134.4157076387251</v>
      </c>
      <c r="N74" s="6">
        <v>-8.5979174643441583E-2</v>
      </c>
      <c r="O74" s="6">
        <v>-66.968486641064288</v>
      </c>
    </row>
    <row r="75" spans="1:15" hidden="1" x14ac:dyDescent="0.25">
      <c r="A75" s="43">
        <v>2034</v>
      </c>
      <c r="B75" s="43" t="s">
        <v>20</v>
      </c>
      <c r="C75" s="43" t="s">
        <v>4870</v>
      </c>
      <c r="D75" s="44">
        <v>36.71979597373511</v>
      </c>
      <c r="E75" s="44">
        <v>40</v>
      </c>
      <c r="F75" s="90">
        <v>0.11910675151663337</v>
      </c>
      <c r="G75" s="91">
        <v>238.7392451084315</v>
      </c>
      <c r="H75" s="44">
        <v>36.71979597373511</v>
      </c>
      <c r="I75" s="44">
        <v>0</v>
      </c>
      <c r="J75" s="51">
        <f t="shared" si="3"/>
        <v>36.71979597373511</v>
      </c>
      <c r="K75" s="45">
        <f t="shared" si="4"/>
        <v>0.11910675151663337</v>
      </c>
      <c r="L75" s="45">
        <f t="shared" si="4"/>
        <v>238.7392451084315</v>
      </c>
      <c r="M75" s="160">
        <f t="shared" si="5"/>
        <v>2004.4140409210249</v>
      </c>
      <c r="N75" s="6">
        <v>-7.835922451663338E-2</v>
      </c>
      <c r="O75" s="6">
        <v>-35.960157108431503</v>
      </c>
    </row>
    <row r="76" spans="1:15" hidden="1" x14ac:dyDescent="0.25">
      <c r="A76" s="41">
        <v>2035</v>
      </c>
      <c r="B76" s="41" t="s">
        <v>20</v>
      </c>
      <c r="C76" s="41" t="s">
        <v>4870</v>
      </c>
      <c r="D76" s="42">
        <v>36.71979597373511</v>
      </c>
      <c r="E76" s="42">
        <v>40</v>
      </c>
      <c r="F76" s="88">
        <v>0.10338285005061425</v>
      </c>
      <c r="G76" s="89">
        <v>205.07231299888139</v>
      </c>
      <c r="H76" s="42">
        <v>36.71979597373511</v>
      </c>
      <c r="I76" s="42">
        <v>0</v>
      </c>
      <c r="J76" s="51">
        <f t="shared" si="3"/>
        <v>36.71979597373511</v>
      </c>
      <c r="K76" s="45">
        <f t="shared" si="4"/>
        <v>0.10338285005061425</v>
      </c>
      <c r="L76" s="45">
        <f t="shared" si="4"/>
        <v>205.07231299888139</v>
      </c>
      <c r="M76" s="160">
        <f t="shared" si="5"/>
        <v>1983.6202319677</v>
      </c>
      <c r="N76" s="6">
        <v>-6.882962505061424E-2</v>
      </c>
      <c r="O76" s="6">
        <v>-30.453057998881377</v>
      </c>
    </row>
    <row r="77" spans="1:15" hidden="1" x14ac:dyDescent="0.25">
      <c r="A77" s="43">
        <v>2036</v>
      </c>
      <c r="B77" s="43" t="s">
        <v>20</v>
      </c>
      <c r="C77" s="43" t="s">
        <v>4870</v>
      </c>
      <c r="D77" s="44">
        <v>36.71979597373511</v>
      </c>
      <c r="E77" s="44">
        <v>40</v>
      </c>
      <c r="F77" s="90">
        <v>8.5930137386857272E-2</v>
      </c>
      <c r="G77" s="91">
        <v>171.57149350601722</v>
      </c>
      <c r="H77" s="44">
        <v>36.71979597373511</v>
      </c>
      <c r="I77" s="44">
        <v>0</v>
      </c>
      <c r="J77" s="51">
        <f t="shared" si="3"/>
        <v>36.71979597373511</v>
      </c>
      <c r="K77" s="45">
        <f t="shared" si="4"/>
        <v>8.5930137386857272E-2</v>
      </c>
      <c r="L77" s="45">
        <f t="shared" si="4"/>
        <v>171.57149350601722</v>
      </c>
      <c r="M77" s="160">
        <f t="shared" si="5"/>
        <v>1996.6393482370775</v>
      </c>
      <c r="N77" s="6">
        <v>-5.6853307386857274E-2</v>
      </c>
      <c r="O77" s="6">
        <v>-26.346373506017216</v>
      </c>
    </row>
    <row r="78" spans="1:15" hidden="1" x14ac:dyDescent="0.25">
      <c r="A78" s="41">
        <v>2037</v>
      </c>
      <c r="B78" s="41" t="s">
        <v>20</v>
      </c>
      <c r="C78" s="41" t="s">
        <v>4870</v>
      </c>
      <c r="D78" s="42">
        <v>36.71979597373511</v>
      </c>
      <c r="E78" s="42">
        <v>40</v>
      </c>
      <c r="F78" s="88">
        <v>6.7326531356359645E-2</v>
      </c>
      <c r="G78" s="89">
        <v>147.48429355631808</v>
      </c>
      <c r="H78" s="42">
        <v>36.71979597373511</v>
      </c>
      <c r="I78" s="42">
        <v>0</v>
      </c>
      <c r="J78" s="51">
        <f t="shared" si="3"/>
        <v>36.71979597373511</v>
      </c>
      <c r="K78" s="45">
        <f t="shared" si="4"/>
        <v>6.7326531356359645E-2</v>
      </c>
      <c r="L78" s="45">
        <f t="shared" si="4"/>
        <v>147.48429355631808</v>
      </c>
      <c r="M78" s="160">
        <f t="shared" si="5"/>
        <v>2190.5820868103692</v>
      </c>
      <c r="N78" s="6">
        <v>-4.3340528356359646E-2</v>
      </c>
      <c r="O78" s="6">
        <v>-30.500628756318079</v>
      </c>
    </row>
    <row r="79" spans="1:15" hidden="1" x14ac:dyDescent="0.25">
      <c r="A79" s="43">
        <v>2038</v>
      </c>
      <c r="B79" s="43" t="s">
        <v>20</v>
      </c>
      <c r="C79" s="43" t="s">
        <v>4870</v>
      </c>
      <c r="D79" s="44">
        <v>36.71979597373511</v>
      </c>
      <c r="E79" s="44">
        <v>40</v>
      </c>
      <c r="F79" s="90">
        <v>5.1696665813194209E-2</v>
      </c>
      <c r="G79" s="91">
        <v>130.36512091737791</v>
      </c>
      <c r="H79" s="44">
        <v>36.71979597373511</v>
      </c>
      <c r="I79" s="44">
        <v>0</v>
      </c>
      <c r="J79" s="51">
        <f t="shared" si="3"/>
        <v>36.71979597373511</v>
      </c>
      <c r="K79" s="45">
        <f t="shared" si="4"/>
        <v>5.1696665813194209E-2</v>
      </c>
      <c r="L79" s="45">
        <f t="shared" si="4"/>
        <v>130.36512091737791</v>
      </c>
      <c r="M79" s="160">
        <f t="shared" si="5"/>
        <v>2521.7316990703421</v>
      </c>
      <c r="N79" s="6">
        <v>-3.3871113813194208E-2</v>
      </c>
      <c r="O79" s="6">
        <v>-48.256130487377902</v>
      </c>
    </row>
    <row r="80" spans="1:15" hidden="1" x14ac:dyDescent="0.25">
      <c r="A80" s="41">
        <v>2039</v>
      </c>
      <c r="B80" s="41" t="s">
        <v>20</v>
      </c>
      <c r="C80" s="41" t="s">
        <v>4870</v>
      </c>
      <c r="D80" s="42">
        <v>36.71979597373511</v>
      </c>
      <c r="E80" s="42">
        <v>40</v>
      </c>
      <c r="F80" s="88">
        <v>3.8890907972719588E-2</v>
      </c>
      <c r="G80" s="89">
        <v>118.28782054354181</v>
      </c>
      <c r="H80" s="42">
        <v>36.71979597373511</v>
      </c>
      <c r="I80" s="42">
        <v>0</v>
      </c>
      <c r="J80" s="51">
        <f t="shared" si="3"/>
        <v>36.71979597373511</v>
      </c>
      <c r="K80" s="45">
        <f t="shared" si="4"/>
        <v>3.8890907972719588E-2</v>
      </c>
      <c r="L80" s="45">
        <f t="shared" si="4"/>
        <v>118.28782054354181</v>
      </c>
      <c r="M80" s="160">
        <f t="shared" si="5"/>
        <v>3041.5288999299264</v>
      </c>
      <c r="N80" s="6">
        <v>-2.3676426972719586E-2</v>
      </c>
      <c r="O80" s="6">
        <v>-48.416893923541807</v>
      </c>
    </row>
    <row r="81" spans="1:15" hidden="1" x14ac:dyDescent="0.25">
      <c r="A81" s="43">
        <v>2040</v>
      </c>
      <c r="B81" s="43" t="s">
        <v>20</v>
      </c>
      <c r="C81" s="43" t="s">
        <v>4870</v>
      </c>
      <c r="D81" s="44">
        <v>36.71979597373511</v>
      </c>
      <c r="E81" s="44">
        <v>40</v>
      </c>
      <c r="F81" s="90">
        <v>3.2224422203723693E-2</v>
      </c>
      <c r="G81" s="91">
        <v>111.0158266596281</v>
      </c>
      <c r="H81" s="44">
        <v>36.71979597373511</v>
      </c>
      <c r="I81" s="44">
        <v>0</v>
      </c>
      <c r="J81" s="51">
        <f t="shared" si="3"/>
        <v>36.71979597373511</v>
      </c>
      <c r="K81" s="45">
        <f t="shared" si="4"/>
        <v>3.2224422203723693E-2</v>
      </c>
      <c r="L81" s="45">
        <f t="shared" si="4"/>
        <v>111.0158266596281</v>
      </c>
      <c r="M81" s="160">
        <f t="shared" si="5"/>
        <v>3445.0835443311585</v>
      </c>
      <c r="N81" s="6">
        <v>-1.9121684203723694E-2</v>
      </c>
      <c r="O81" s="6">
        <v>-50.674545459628106</v>
      </c>
    </row>
    <row r="82" spans="1:15" hidden="1" x14ac:dyDescent="0.25">
      <c r="A82" s="41">
        <v>2021</v>
      </c>
      <c r="B82" s="41" t="s">
        <v>20</v>
      </c>
      <c r="C82" s="41" t="s">
        <v>4871</v>
      </c>
      <c r="D82" s="42">
        <v>45.313841550098516</v>
      </c>
      <c r="E82" s="42">
        <v>50</v>
      </c>
      <c r="F82" s="88">
        <v>5.2215016887823339E-2</v>
      </c>
      <c r="G82" s="89">
        <v>157.26816880343273</v>
      </c>
      <c r="H82" s="42">
        <v>45.313841550098516</v>
      </c>
      <c r="I82" s="42">
        <v>0</v>
      </c>
      <c r="J82" s="51">
        <f t="shared" si="3"/>
        <v>45.313841550098516</v>
      </c>
      <c r="K82" s="45">
        <f t="shared" si="4"/>
        <v>5.2215016887823339E-2</v>
      </c>
      <c r="L82" s="45">
        <f t="shared" si="4"/>
        <v>157.26816880343273</v>
      </c>
      <c r="M82" s="160">
        <f t="shared" si="5"/>
        <v>3011.9336960342539</v>
      </c>
      <c r="N82" s="6">
        <v>-2.4883051887823339E-2</v>
      </c>
      <c r="O82" s="6">
        <v>-71.97610150343273</v>
      </c>
    </row>
    <row r="83" spans="1:15" hidden="1" x14ac:dyDescent="0.25">
      <c r="A83" s="43">
        <v>2022</v>
      </c>
      <c r="B83" s="43" t="s">
        <v>20</v>
      </c>
      <c r="C83" s="43" t="s">
        <v>4871</v>
      </c>
      <c r="D83" s="44">
        <v>45.313841550098516</v>
      </c>
      <c r="E83" s="44">
        <v>50</v>
      </c>
      <c r="F83" s="90">
        <v>5.9233120519784327E-2</v>
      </c>
      <c r="G83" s="91">
        <v>180.29592092170205</v>
      </c>
      <c r="H83" s="44">
        <v>45.313841550098516</v>
      </c>
      <c r="I83" s="44">
        <v>0</v>
      </c>
      <c r="J83" s="51">
        <f t="shared" si="3"/>
        <v>45.313841550098516</v>
      </c>
      <c r="K83" s="45">
        <f t="shared" si="4"/>
        <v>5.9233120519784327E-2</v>
      </c>
      <c r="L83" s="45">
        <f t="shared" si="4"/>
        <v>180.29592092170205</v>
      </c>
      <c r="M83" s="160">
        <f t="shared" si="5"/>
        <v>3043.8362750360552</v>
      </c>
      <c r="N83" s="6">
        <v>-2.7940912519784325E-2</v>
      </c>
      <c r="O83" s="6">
        <v>-79.95799952170205</v>
      </c>
    </row>
    <row r="84" spans="1:15" hidden="1" x14ac:dyDescent="0.25">
      <c r="A84" s="41">
        <v>2023</v>
      </c>
      <c r="B84" s="41" t="s">
        <v>20</v>
      </c>
      <c r="C84" s="41" t="s">
        <v>4871</v>
      </c>
      <c r="D84" s="42">
        <v>45.313841550098516</v>
      </c>
      <c r="E84" s="42">
        <v>50</v>
      </c>
      <c r="F84" s="88">
        <v>6.9091357571025275E-2</v>
      </c>
      <c r="G84" s="89">
        <v>213.50256199067954</v>
      </c>
      <c r="H84" s="42">
        <v>45.313841550098516</v>
      </c>
      <c r="I84" s="42">
        <v>0</v>
      </c>
      <c r="J84" s="51">
        <f t="shared" si="3"/>
        <v>45.313841550098516</v>
      </c>
      <c r="K84" s="45">
        <f t="shared" si="4"/>
        <v>6.9091357571025275E-2</v>
      </c>
      <c r="L84" s="45">
        <f t="shared" si="4"/>
        <v>213.50256199067954</v>
      </c>
      <c r="M84" s="160">
        <f t="shared" si="5"/>
        <v>3090.148601743726</v>
      </c>
      <c r="N84" s="6">
        <v>-3.2264145571025277E-2</v>
      </c>
      <c r="O84" s="6">
        <v>-92.405117390679536</v>
      </c>
    </row>
    <row r="85" spans="1:15" hidden="1" x14ac:dyDescent="0.25">
      <c r="A85" s="43">
        <v>2024</v>
      </c>
      <c r="B85" s="43" t="s">
        <v>20</v>
      </c>
      <c r="C85" s="43" t="s">
        <v>4871</v>
      </c>
      <c r="D85" s="44">
        <v>45.313841550098516</v>
      </c>
      <c r="E85" s="44">
        <v>50</v>
      </c>
      <c r="F85" s="90">
        <v>8.0531037765315699E-2</v>
      </c>
      <c r="G85" s="91">
        <v>248.62542153019015</v>
      </c>
      <c r="H85" s="44">
        <v>45.313841550098516</v>
      </c>
      <c r="I85" s="44">
        <v>0</v>
      </c>
      <c r="J85" s="51">
        <f t="shared" si="3"/>
        <v>45.313841550098516</v>
      </c>
      <c r="K85" s="45">
        <f t="shared" si="4"/>
        <v>8.0531037765315699E-2</v>
      </c>
      <c r="L85" s="45">
        <f t="shared" si="4"/>
        <v>248.62542153019015</v>
      </c>
      <c r="M85" s="160">
        <f t="shared" si="5"/>
        <v>3087.3241973453351</v>
      </c>
      <c r="N85" s="6">
        <v>-3.80066427653157E-2</v>
      </c>
      <c r="O85" s="6">
        <v>-105.66129673019014</v>
      </c>
    </row>
    <row r="86" spans="1:15" hidden="1" x14ac:dyDescent="0.25">
      <c r="A86" s="41">
        <v>2025</v>
      </c>
      <c r="B86" s="41" t="s">
        <v>20</v>
      </c>
      <c r="C86" s="41" t="s">
        <v>4871</v>
      </c>
      <c r="D86" s="42">
        <v>45.313841550098516</v>
      </c>
      <c r="E86" s="42">
        <v>50</v>
      </c>
      <c r="F86" s="88">
        <v>8.6814642597539821E-2</v>
      </c>
      <c r="G86" s="89">
        <v>288.78347591107826</v>
      </c>
      <c r="H86" s="42">
        <v>45.313841550098516</v>
      </c>
      <c r="I86" s="42">
        <v>0</v>
      </c>
      <c r="J86" s="51">
        <f t="shared" si="3"/>
        <v>45.313841550098516</v>
      </c>
      <c r="K86" s="45">
        <f t="shared" si="4"/>
        <v>8.6814642597539821E-2</v>
      </c>
      <c r="L86" s="45">
        <f t="shared" si="4"/>
        <v>288.78347591107826</v>
      </c>
      <c r="M86" s="160">
        <f t="shared" si="5"/>
        <v>3326.43742196621</v>
      </c>
      <c r="N86" s="6">
        <v>-3.809948359753982E-2</v>
      </c>
      <c r="O86" s="6">
        <v>-121.46626671107825</v>
      </c>
    </row>
    <row r="87" spans="1:15" x14ac:dyDescent="0.25">
      <c r="A87" s="43">
        <v>2026</v>
      </c>
      <c r="B87" s="43" t="s">
        <v>20</v>
      </c>
      <c r="C87" s="43" t="s">
        <v>4871</v>
      </c>
      <c r="D87" s="44">
        <v>45.313841550098516</v>
      </c>
      <c r="E87" s="44">
        <v>50</v>
      </c>
      <c r="F87" s="90">
        <v>9.7505214535513376E-2</v>
      </c>
      <c r="G87" s="91">
        <v>334.1410762564127</v>
      </c>
      <c r="H87" s="44">
        <v>45.313841550098516</v>
      </c>
      <c r="I87" s="44">
        <v>0</v>
      </c>
      <c r="J87" s="51">
        <f t="shared" si="3"/>
        <v>45.313841550098516</v>
      </c>
      <c r="K87" s="45">
        <f t="shared" si="4"/>
        <v>9.7505214535513376E-2</v>
      </c>
      <c r="L87" s="45">
        <f t="shared" si="4"/>
        <v>334.1410762564127</v>
      </c>
      <c r="M87" s="160">
        <f t="shared" si="5"/>
        <v>3426.9046824640518</v>
      </c>
      <c r="N87" s="6">
        <v>-4.150430953551338E-2</v>
      </c>
      <c r="O87" s="6">
        <v>-139.18020465641271</v>
      </c>
    </row>
    <row r="88" spans="1:15" x14ac:dyDescent="0.25">
      <c r="A88" s="41">
        <v>2027</v>
      </c>
      <c r="B88" s="41" t="s">
        <v>20</v>
      </c>
      <c r="C88" s="41" t="s">
        <v>4871</v>
      </c>
      <c r="D88" s="42">
        <v>45.313841550098516</v>
      </c>
      <c r="E88" s="42">
        <v>50</v>
      </c>
      <c r="F88" s="88">
        <v>0.10404764774883207</v>
      </c>
      <c r="G88" s="89">
        <v>368.19395400666627</v>
      </c>
      <c r="H88" s="42">
        <v>45.313841550098516</v>
      </c>
      <c r="I88" s="42">
        <v>0</v>
      </c>
      <c r="J88" s="51">
        <f t="shared" si="3"/>
        <v>45.313841550098516</v>
      </c>
      <c r="K88" s="45">
        <f t="shared" si="4"/>
        <v>0.10404764774883207</v>
      </c>
      <c r="L88" s="45">
        <f t="shared" si="4"/>
        <v>368.19395400666627</v>
      </c>
      <c r="M88" s="160">
        <f t="shared" si="5"/>
        <v>3538.7052179735533</v>
      </c>
      <c r="N88" s="6">
        <v>-4.272064074883207E-2</v>
      </c>
      <c r="O88" s="6">
        <v>-153.15937940666626</v>
      </c>
    </row>
    <row r="89" spans="1:15" x14ac:dyDescent="0.25">
      <c r="A89" s="43">
        <v>2028</v>
      </c>
      <c r="B89" s="43" t="s">
        <v>20</v>
      </c>
      <c r="C89" s="43" t="s">
        <v>4871</v>
      </c>
      <c r="D89" s="44">
        <v>45.313841550098516</v>
      </c>
      <c r="E89" s="44">
        <v>50</v>
      </c>
      <c r="F89" s="90">
        <v>0.10938440827872999</v>
      </c>
      <c r="G89" s="91">
        <v>385.75482513633432</v>
      </c>
      <c r="H89" s="44">
        <v>45.313841550098516</v>
      </c>
      <c r="I89" s="44">
        <v>0</v>
      </c>
      <c r="J89" s="51">
        <f t="shared" si="3"/>
        <v>45.313841550098516</v>
      </c>
      <c r="K89" s="45">
        <f t="shared" si="4"/>
        <v>0.10938440827872999</v>
      </c>
      <c r="L89" s="45">
        <f t="shared" si="4"/>
        <v>385.75482513633432</v>
      </c>
      <c r="M89" s="160">
        <f t="shared" si="5"/>
        <v>3526.5979055567568</v>
      </c>
      <c r="N89" s="6">
        <v>-4.5980294278729988E-2</v>
      </c>
      <c r="O89" s="6">
        <v>-161.75641933633432</v>
      </c>
    </row>
    <row r="90" spans="1:15" x14ac:dyDescent="0.25">
      <c r="A90" s="41">
        <v>2029</v>
      </c>
      <c r="B90" s="41" t="s">
        <v>20</v>
      </c>
      <c r="C90" s="41" t="s">
        <v>4871</v>
      </c>
      <c r="D90" s="42">
        <v>45.313841550098516</v>
      </c>
      <c r="E90" s="42">
        <v>50</v>
      </c>
      <c r="F90" s="88">
        <v>0.10283896749176627</v>
      </c>
      <c r="G90" s="89">
        <v>381.61560800886457</v>
      </c>
      <c r="H90" s="42">
        <v>45.313841550098516</v>
      </c>
      <c r="I90" s="42">
        <v>0</v>
      </c>
      <c r="J90" s="51">
        <f t="shared" si="3"/>
        <v>45.313841550098516</v>
      </c>
      <c r="K90" s="45">
        <f t="shared" si="4"/>
        <v>0.10283896749176627</v>
      </c>
      <c r="L90" s="45">
        <f t="shared" si="4"/>
        <v>381.61560800886457</v>
      </c>
      <c r="M90" s="160">
        <f t="shared" si="5"/>
        <v>3710.8074625449576</v>
      </c>
      <c r="N90" s="6">
        <v>-4.1269035491766269E-2</v>
      </c>
      <c r="O90" s="6">
        <v>-162.67761740886456</v>
      </c>
    </row>
    <row r="91" spans="1:15" x14ac:dyDescent="0.25">
      <c r="A91" s="43">
        <v>2030</v>
      </c>
      <c r="B91" s="43" t="s">
        <v>20</v>
      </c>
      <c r="C91" s="43" t="s">
        <v>4871</v>
      </c>
      <c r="D91" s="44">
        <v>45.313841550098516</v>
      </c>
      <c r="E91" s="44">
        <v>50</v>
      </c>
      <c r="F91" s="90">
        <v>9.6577296588463341E-2</v>
      </c>
      <c r="G91" s="91">
        <v>356.91008141671557</v>
      </c>
      <c r="H91" s="44">
        <v>45.313841550098516</v>
      </c>
      <c r="I91" s="44">
        <v>0</v>
      </c>
      <c r="J91" s="51">
        <f t="shared" si="3"/>
        <v>45.313841550098516</v>
      </c>
      <c r="K91" s="45">
        <f t="shared" si="4"/>
        <v>9.6577296588463341E-2</v>
      </c>
      <c r="L91" s="45">
        <f t="shared" si="4"/>
        <v>356.91008141671557</v>
      </c>
      <c r="M91" s="160">
        <f t="shared" si="5"/>
        <v>3695.5898956002702</v>
      </c>
      <c r="N91" s="6">
        <v>-4.1310281588463338E-2</v>
      </c>
      <c r="O91" s="6">
        <v>-160.63005211671558</v>
      </c>
    </row>
    <row r="92" spans="1:15" x14ac:dyDescent="0.25">
      <c r="A92" s="41">
        <v>2031</v>
      </c>
      <c r="B92" s="41" t="s">
        <v>20</v>
      </c>
      <c r="C92" s="41" t="s">
        <v>4871</v>
      </c>
      <c r="D92" s="42">
        <v>45.313841550098516</v>
      </c>
      <c r="E92" s="42">
        <v>50</v>
      </c>
      <c r="F92" s="88">
        <v>8.7090824349845344E-2</v>
      </c>
      <c r="G92" s="89">
        <v>315.20086704560362</v>
      </c>
      <c r="H92" s="42">
        <v>45.313841550098516</v>
      </c>
      <c r="I92" s="42">
        <v>0</v>
      </c>
      <c r="J92" s="51">
        <f t="shared" si="3"/>
        <v>45.313841550098516</v>
      </c>
      <c r="K92" s="45">
        <f t="shared" si="4"/>
        <v>8.7090824349845344E-2</v>
      </c>
      <c r="L92" s="45">
        <f t="shared" si="4"/>
        <v>315.20086704560362</v>
      </c>
      <c r="M92" s="160">
        <f t="shared" si="5"/>
        <v>3619.2201577910928</v>
      </c>
      <c r="N92" s="6">
        <v>-4.3018635349845347E-2</v>
      </c>
      <c r="O92" s="6">
        <v>-163.30959844560363</v>
      </c>
    </row>
    <row r="93" spans="1:15" x14ac:dyDescent="0.25">
      <c r="A93" s="43">
        <v>2032</v>
      </c>
      <c r="B93" s="43" t="s">
        <v>20</v>
      </c>
      <c r="C93" s="43" t="s">
        <v>4871</v>
      </c>
      <c r="D93" s="44">
        <v>45.313841550098516</v>
      </c>
      <c r="E93" s="44">
        <v>50</v>
      </c>
      <c r="F93" s="90">
        <v>7.5630400979300724E-2</v>
      </c>
      <c r="G93" s="91">
        <v>265.50698469262596</v>
      </c>
      <c r="H93" s="44">
        <v>45.313841550098516</v>
      </c>
      <c r="I93" s="44">
        <v>0</v>
      </c>
      <c r="J93" s="51">
        <f t="shared" si="3"/>
        <v>45.313841550098516</v>
      </c>
      <c r="K93" s="45">
        <f t="shared" si="4"/>
        <v>7.5630400979300724E-2</v>
      </c>
      <c r="L93" s="45">
        <f t="shared" si="4"/>
        <v>265.50698469262596</v>
      </c>
      <c r="M93" s="160">
        <f t="shared" si="5"/>
        <v>3510.5854425562616</v>
      </c>
      <c r="N93" s="6">
        <v>-4.0791731979300722E-2</v>
      </c>
      <c r="O93" s="6">
        <v>-150.61380419262596</v>
      </c>
    </row>
    <row r="94" spans="1:15" x14ac:dyDescent="0.25">
      <c r="A94" s="41">
        <v>2033</v>
      </c>
      <c r="B94" s="41" t="s">
        <v>20</v>
      </c>
      <c r="C94" s="41" t="s">
        <v>4871</v>
      </c>
      <c r="D94" s="42">
        <v>45.313841550098516</v>
      </c>
      <c r="E94" s="42">
        <v>50</v>
      </c>
      <c r="F94" s="88">
        <v>6.536857742869831E-2</v>
      </c>
      <c r="G94" s="89">
        <v>220.47368227235012</v>
      </c>
      <c r="H94" s="42">
        <v>45.313841550098516</v>
      </c>
      <c r="I94" s="42">
        <v>0</v>
      </c>
      <c r="J94" s="51">
        <f t="shared" si="3"/>
        <v>45.313841550098516</v>
      </c>
      <c r="K94" s="45">
        <f t="shared" si="4"/>
        <v>6.536857742869831E-2</v>
      </c>
      <c r="L94" s="45">
        <f t="shared" si="4"/>
        <v>220.47368227235012</v>
      </c>
      <c r="M94" s="160">
        <f t="shared" si="5"/>
        <v>3372.7777312093854</v>
      </c>
      <c r="N94" s="6">
        <v>-3.7870329428698307E-2</v>
      </c>
      <c r="O94" s="6">
        <v>-129.70370036235011</v>
      </c>
    </row>
    <row r="95" spans="1:15" x14ac:dyDescent="0.25">
      <c r="A95" s="43">
        <v>2034</v>
      </c>
      <c r="B95" s="43" t="s">
        <v>20</v>
      </c>
      <c r="C95" s="43" t="s">
        <v>4871</v>
      </c>
      <c r="D95" s="44">
        <v>45.313841550098516</v>
      </c>
      <c r="E95" s="44">
        <v>50</v>
      </c>
      <c r="F95" s="90">
        <v>5.727915939145866E-2</v>
      </c>
      <c r="G95" s="91">
        <v>181.62956551946195</v>
      </c>
      <c r="H95" s="44">
        <v>45.313841550098516</v>
      </c>
      <c r="I95" s="44">
        <v>0</v>
      </c>
      <c r="J95" s="51">
        <f t="shared" si="3"/>
        <v>45.313841550098516</v>
      </c>
      <c r="K95" s="45">
        <f t="shared" si="4"/>
        <v>5.727915939145866E-2</v>
      </c>
      <c r="L95" s="45">
        <f t="shared" si="4"/>
        <v>181.62956551946195</v>
      </c>
      <c r="M95" s="160">
        <f t="shared" si="5"/>
        <v>3170.953754369275</v>
      </c>
      <c r="N95" s="6">
        <v>-3.5778117391458655E-2</v>
      </c>
      <c r="O95" s="6">
        <v>-109.39997009946195</v>
      </c>
    </row>
    <row r="96" spans="1:15" x14ac:dyDescent="0.25">
      <c r="A96" s="41">
        <v>2035</v>
      </c>
      <c r="B96" s="41" t="s">
        <v>20</v>
      </c>
      <c r="C96" s="41" t="s">
        <v>4871</v>
      </c>
      <c r="D96" s="42">
        <v>45.313841550098516</v>
      </c>
      <c r="E96" s="42">
        <v>50</v>
      </c>
      <c r="F96" s="88">
        <v>5.0788925834951752E-2</v>
      </c>
      <c r="G96" s="89">
        <v>153.74885253528777</v>
      </c>
      <c r="H96" s="42">
        <v>45.313841550098516</v>
      </c>
      <c r="I96" s="42">
        <v>0</v>
      </c>
      <c r="J96" s="51">
        <f t="shared" si="3"/>
        <v>45.313841550098516</v>
      </c>
      <c r="K96" s="45">
        <f t="shared" si="4"/>
        <v>5.0788925834951752E-2</v>
      </c>
      <c r="L96" s="45">
        <f t="shared" si="4"/>
        <v>153.74885253528777</v>
      </c>
      <c r="M96" s="160">
        <f t="shared" si="5"/>
        <v>3027.2121335057141</v>
      </c>
      <c r="N96" s="6">
        <v>-3.3621560834951755E-2</v>
      </c>
      <c r="O96" s="6">
        <v>-95.023873245287774</v>
      </c>
    </row>
    <row r="97" spans="1:15" x14ac:dyDescent="0.25">
      <c r="A97" s="43">
        <v>2036</v>
      </c>
      <c r="B97" s="43" t="s">
        <v>20</v>
      </c>
      <c r="C97" s="43" t="s">
        <v>4871</v>
      </c>
      <c r="D97" s="44">
        <v>45.313841550098516</v>
      </c>
      <c r="E97" s="44">
        <v>50</v>
      </c>
      <c r="F97" s="90">
        <v>4.5442478615547899E-2</v>
      </c>
      <c r="G97" s="91">
        <v>133.00744976583061</v>
      </c>
      <c r="H97" s="44">
        <v>45.313841550098516</v>
      </c>
      <c r="I97" s="44">
        <v>0</v>
      </c>
      <c r="J97" s="51">
        <f t="shared" si="3"/>
        <v>45.313841550098516</v>
      </c>
      <c r="K97" s="45">
        <f t="shared" si="4"/>
        <v>4.5442478615547899E-2</v>
      </c>
      <c r="L97" s="45">
        <f t="shared" si="4"/>
        <v>133.00744976583061</v>
      </c>
      <c r="M97" s="160">
        <f t="shared" si="5"/>
        <v>2926.9409111923492</v>
      </c>
      <c r="N97" s="6">
        <v>-3.1776685615547896E-2</v>
      </c>
      <c r="O97" s="6">
        <v>-85.003598025830613</v>
      </c>
    </row>
    <row r="98" spans="1:15" x14ac:dyDescent="0.25">
      <c r="A98" s="41">
        <v>2037</v>
      </c>
      <c r="B98" s="41" t="s">
        <v>20</v>
      </c>
      <c r="C98" s="41" t="s">
        <v>4871</v>
      </c>
      <c r="D98" s="42">
        <v>45.313841550098516</v>
      </c>
      <c r="E98" s="42">
        <v>50</v>
      </c>
      <c r="F98" s="88">
        <v>3.9737797299893123E-2</v>
      </c>
      <c r="G98" s="89">
        <v>115.70663752728882</v>
      </c>
      <c r="H98" s="42">
        <v>45.313841550098516</v>
      </c>
      <c r="I98" s="42">
        <v>0</v>
      </c>
      <c r="J98" s="51">
        <f t="shared" si="3"/>
        <v>45.313841550098516</v>
      </c>
      <c r="K98" s="45">
        <f t="shared" si="4"/>
        <v>3.9737797299893123E-2</v>
      </c>
      <c r="L98" s="45">
        <f t="shared" si="4"/>
        <v>115.70663752728882</v>
      </c>
      <c r="M98" s="160">
        <f t="shared" si="5"/>
        <v>2911.7526735081519</v>
      </c>
      <c r="N98" s="6">
        <v>-2.8716077299893124E-2</v>
      </c>
      <c r="O98" s="6">
        <v>-74.946753687288819</v>
      </c>
    </row>
    <row r="99" spans="1:15" x14ac:dyDescent="0.25">
      <c r="A99" s="43">
        <v>2038</v>
      </c>
      <c r="B99" s="43" t="s">
        <v>20</v>
      </c>
      <c r="C99" s="43" t="s">
        <v>4871</v>
      </c>
      <c r="D99" s="44">
        <v>45.313841550098516</v>
      </c>
      <c r="E99" s="44">
        <v>50</v>
      </c>
      <c r="F99" s="90">
        <v>3.6299366053765096E-2</v>
      </c>
      <c r="G99" s="91">
        <v>107.13847711402632</v>
      </c>
      <c r="H99" s="44">
        <v>45.313841550098516</v>
      </c>
      <c r="I99" s="44">
        <v>0</v>
      </c>
      <c r="J99" s="51">
        <f t="shared" si="3"/>
        <v>45.313841550098516</v>
      </c>
      <c r="K99" s="45">
        <f t="shared" si="4"/>
        <v>3.6299366053765096E-2</v>
      </c>
      <c r="L99" s="45">
        <f t="shared" si="4"/>
        <v>107.13847711402632</v>
      </c>
      <c r="M99" s="160">
        <f t="shared" si="5"/>
        <v>2951.5247444084093</v>
      </c>
      <c r="N99" s="6">
        <v>-2.7552960053765098E-2</v>
      </c>
      <c r="O99" s="6">
        <v>-74.408315074026319</v>
      </c>
    </row>
    <row r="100" spans="1:15" hidden="1" x14ac:dyDescent="0.25">
      <c r="A100" s="41">
        <v>2039</v>
      </c>
      <c r="B100" s="41" t="s">
        <v>20</v>
      </c>
      <c r="C100" s="41" t="s">
        <v>4871</v>
      </c>
      <c r="D100" s="42">
        <v>45.313841550098516</v>
      </c>
      <c r="E100" s="42">
        <v>50</v>
      </c>
      <c r="F100" s="88">
        <v>3.5065222068322272E-2</v>
      </c>
      <c r="G100" s="89">
        <v>101.63642645888503</v>
      </c>
      <c r="H100" s="42">
        <v>45.313841550098516</v>
      </c>
      <c r="I100" s="42">
        <v>0</v>
      </c>
      <c r="J100" s="51">
        <f t="shared" si="3"/>
        <v>45.313841550098516</v>
      </c>
      <c r="K100" s="45">
        <f t="shared" si="4"/>
        <v>3.5065222068322272E-2</v>
      </c>
      <c r="L100" s="45">
        <f t="shared" si="4"/>
        <v>101.63642645888503</v>
      </c>
      <c r="M100" s="160">
        <f t="shared" si="5"/>
        <v>2898.4965861859696</v>
      </c>
      <c r="N100" s="6">
        <v>-2.7337090068322273E-2</v>
      </c>
      <c r="O100" s="6">
        <v>-73.184746688885028</v>
      </c>
    </row>
    <row r="101" spans="1:15" hidden="1" x14ac:dyDescent="0.25">
      <c r="A101" s="43">
        <v>2040</v>
      </c>
      <c r="B101" s="43" t="s">
        <v>20</v>
      </c>
      <c r="C101" s="43" t="s">
        <v>4871</v>
      </c>
      <c r="D101" s="44">
        <v>45.313841550098516</v>
      </c>
      <c r="E101" s="44">
        <v>50</v>
      </c>
      <c r="F101" s="90">
        <v>3.7507750606304437E-2</v>
      </c>
      <c r="G101" s="91">
        <v>100.15292231408871</v>
      </c>
      <c r="H101" s="44">
        <v>45.313841550098516</v>
      </c>
      <c r="I101" s="44">
        <v>0</v>
      </c>
      <c r="J101" s="51">
        <f t="shared" si="3"/>
        <v>45.313841550098516</v>
      </c>
      <c r="K101" s="45">
        <f t="shared" si="4"/>
        <v>3.7507750606304437E-2</v>
      </c>
      <c r="L101" s="45">
        <f t="shared" si="4"/>
        <v>100.15292231408871</v>
      </c>
      <c r="M101" s="160">
        <f t="shared" si="5"/>
        <v>2670.1927120432183</v>
      </c>
      <c r="N101" s="6">
        <v>-3.0160780606304435E-2</v>
      </c>
      <c r="O101" s="6">
        <v>-74.107675944088712</v>
      </c>
    </row>
    <row r="102" spans="1:15" hidden="1" x14ac:dyDescent="0.25">
      <c r="A102" s="41">
        <v>2021</v>
      </c>
      <c r="B102" s="41" t="s">
        <v>20</v>
      </c>
      <c r="C102" s="41" t="s">
        <v>4872</v>
      </c>
      <c r="D102" s="42">
        <v>55.560303138423762</v>
      </c>
      <c r="E102" s="42">
        <v>60</v>
      </c>
      <c r="F102" s="88">
        <v>4.019324589912307E-2</v>
      </c>
      <c r="G102" s="89">
        <v>150.59410419434991</v>
      </c>
      <c r="H102" s="42">
        <v>55.560303138423762</v>
      </c>
      <c r="I102" s="42">
        <v>0</v>
      </c>
      <c r="J102" s="51">
        <f t="shared" si="3"/>
        <v>55.560303138423762</v>
      </c>
      <c r="K102" s="45">
        <f t="shared" si="4"/>
        <v>4.019324589912307E-2</v>
      </c>
      <c r="L102" s="45">
        <f t="shared" si="4"/>
        <v>150.59410419434991</v>
      </c>
      <c r="M102" s="160">
        <f t="shared" si="5"/>
        <v>3746.7514958187426</v>
      </c>
      <c r="N102" s="6">
        <v>-3.9982128991230687E-3</v>
      </c>
      <c r="O102" s="6">
        <v>-55.610845974349914</v>
      </c>
    </row>
    <row r="103" spans="1:15" hidden="1" x14ac:dyDescent="0.25">
      <c r="A103" s="43">
        <v>2022</v>
      </c>
      <c r="B103" s="43" t="s">
        <v>20</v>
      </c>
      <c r="C103" s="43" t="s">
        <v>4872</v>
      </c>
      <c r="D103" s="44">
        <v>55.560303138423762</v>
      </c>
      <c r="E103" s="44">
        <v>60</v>
      </c>
      <c r="F103" s="90">
        <v>4.7460115714548036E-2</v>
      </c>
      <c r="G103" s="91">
        <v>179.93233987414598</v>
      </c>
      <c r="H103" s="44">
        <v>55.560303138423762</v>
      </c>
      <c r="I103" s="44">
        <v>0</v>
      </c>
      <c r="J103" s="51">
        <f t="shared" si="3"/>
        <v>55.560303138423762</v>
      </c>
      <c r="K103" s="45">
        <f t="shared" si="4"/>
        <v>4.7460115714548036E-2</v>
      </c>
      <c r="L103" s="45">
        <f t="shared" si="4"/>
        <v>179.93233987414598</v>
      </c>
      <c r="M103" s="160">
        <f t="shared" si="5"/>
        <v>3791.2326416640194</v>
      </c>
      <c r="N103" s="6">
        <v>-5.0550637145480373E-3</v>
      </c>
      <c r="O103" s="6">
        <v>-66.367852974145976</v>
      </c>
    </row>
    <row r="104" spans="1:15" hidden="1" x14ac:dyDescent="0.25">
      <c r="A104" s="41">
        <v>2023</v>
      </c>
      <c r="B104" s="41" t="s">
        <v>20</v>
      </c>
      <c r="C104" s="41" t="s">
        <v>4872</v>
      </c>
      <c r="D104" s="42">
        <v>55.560303138423762</v>
      </c>
      <c r="E104" s="42">
        <v>60</v>
      </c>
      <c r="F104" s="88">
        <v>5.8585274490047301E-2</v>
      </c>
      <c r="G104" s="89">
        <v>229.955596734203</v>
      </c>
      <c r="H104" s="42">
        <v>55.560303138423762</v>
      </c>
      <c r="I104" s="42">
        <v>0</v>
      </c>
      <c r="J104" s="51">
        <f t="shared" si="3"/>
        <v>55.560303138423762</v>
      </c>
      <c r="K104" s="45">
        <f t="shared" si="4"/>
        <v>5.8585274490047301E-2</v>
      </c>
      <c r="L104" s="45">
        <f t="shared" si="4"/>
        <v>229.955596734203</v>
      </c>
      <c r="M104" s="160">
        <f t="shared" si="5"/>
        <v>3925.1432844830106</v>
      </c>
      <c r="N104" s="6">
        <v>-7.5082014900473004E-3</v>
      </c>
      <c r="O104" s="6">
        <v>-87.784030534202998</v>
      </c>
    </row>
    <row r="105" spans="1:15" hidden="1" x14ac:dyDescent="0.25">
      <c r="A105" s="43">
        <v>2024</v>
      </c>
      <c r="B105" s="43" t="s">
        <v>20</v>
      </c>
      <c r="C105" s="43" t="s">
        <v>4872</v>
      </c>
      <c r="D105" s="44">
        <v>55.560303138423762</v>
      </c>
      <c r="E105" s="44">
        <v>60</v>
      </c>
      <c r="F105" s="90">
        <v>7.0893778416952852E-2</v>
      </c>
      <c r="G105" s="91">
        <v>286.79138686953058</v>
      </c>
      <c r="H105" s="44">
        <v>55.560303138423762</v>
      </c>
      <c r="I105" s="44">
        <v>0</v>
      </c>
      <c r="J105" s="51">
        <f t="shared" si="3"/>
        <v>55.560303138423762</v>
      </c>
      <c r="K105" s="45">
        <f t="shared" si="4"/>
        <v>7.0893778416952852E-2</v>
      </c>
      <c r="L105" s="45">
        <f t="shared" si="4"/>
        <v>286.79138686953058</v>
      </c>
      <c r="M105" s="160">
        <f t="shared" si="5"/>
        <v>4045.3674959007412</v>
      </c>
      <c r="N105" s="6">
        <v>-1.0459034416952853E-2</v>
      </c>
      <c r="O105" s="6">
        <v>-109.96030196953058</v>
      </c>
    </row>
    <row r="106" spans="1:15" hidden="1" x14ac:dyDescent="0.25">
      <c r="A106" s="41">
        <v>2025</v>
      </c>
      <c r="B106" s="41" t="s">
        <v>20</v>
      </c>
      <c r="C106" s="41" t="s">
        <v>4872</v>
      </c>
      <c r="D106" s="42">
        <v>55.560303138423762</v>
      </c>
      <c r="E106" s="42">
        <v>60</v>
      </c>
      <c r="F106" s="88">
        <v>8.2278096167516357E-2</v>
      </c>
      <c r="G106" s="89">
        <v>354.71193188980129</v>
      </c>
      <c r="H106" s="42">
        <v>55.560303138423762</v>
      </c>
      <c r="I106" s="42">
        <v>0</v>
      </c>
      <c r="J106" s="51">
        <f t="shared" si="3"/>
        <v>55.560303138423762</v>
      </c>
      <c r="K106" s="45">
        <f t="shared" si="4"/>
        <v>8.2278096167516357E-2</v>
      </c>
      <c r="L106" s="45">
        <f t="shared" si="4"/>
        <v>354.71193188980129</v>
      </c>
      <c r="M106" s="160">
        <f t="shared" si="5"/>
        <v>4311.134413800919</v>
      </c>
      <c r="N106" s="6">
        <v>-1.1124869167516357E-2</v>
      </c>
      <c r="O106" s="6">
        <v>-135.69267658980129</v>
      </c>
    </row>
    <row r="107" spans="1:15" hidden="1" x14ac:dyDescent="0.25">
      <c r="A107" s="43">
        <v>2026</v>
      </c>
      <c r="B107" s="43" t="s">
        <v>20</v>
      </c>
      <c r="C107" s="43" t="s">
        <v>4872</v>
      </c>
      <c r="D107" s="44">
        <v>55.560303138423762</v>
      </c>
      <c r="E107" s="44">
        <v>60</v>
      </c>
      <c r="F107" s="90">
        <v>0.10126419181485025</v>
      </c>
      <c r="G107" s="91">
        <v>435.52212233391532</v>
      </c>
      <c r="H107" s="44">
        <v>55.560303138423762</v>
      </c>
      <c r="I107" s="44">
        <v>0</v>
      </c>
      <c r="J107" s="51">
        <f t="shared" si="3"/>
        <v>55.560303138423762</v>
      </c>
      <c r="K107" s="45">
        <f t="shared" si="4"/>
        <v>0.10126419181485025</v>
      </c>
      <c r="L107" s="45">
        <f t="shared" si="4"/>
        <v>435.52212233391532</v>
      </c>
      <c r="M107" s="160">
        <f t="shared" si="5"/>
        <v>4300.8502268029424</v>
      </c>
      <c r="N107" s="6">
        <v>-1.8761357814850249E-2</v>
      </c>
      <c r="O107" s="6">
        <v>-173.23638373391532</v>
      </c>
    </row>
    <row r="108" spans="1:15" x14ac:dyDescent="0.25">
      <c r="A108" s="41">
        <v>2027</v>
      </c>
      <c r="B108" s="41" t="s">
        <v>20</v>
      </c>
      <c r="C108" s="41" t="s">
        <v>4872</v>
      </c>
      <c r="D108" s="42">
        <v>55.560303138423762</v>
      </c>
      <c r="E108" s="42">
        <v>60</v>
      </c>
      <c r="F108" s="88">
        <v>0.11618906930397278</v>
      </c>
      <c r="G108" s="89">
        <v>501.96935377452564</v>
      </c>
      <c r="H108" s="42">
        <v>55.560303138423762</v>
      </c>
      <c r="I108" s="42">
        <v>0</v>
      </c>
      <c r="J108" s="51">
        <f t="shared" si="3"/>
        <v>55.560303138423762</v>
      </c>
      <c r="K108" s="45">
        <f t="shared" si="4"/>
        <v>0.11618906930397278</v>
      </c>
      <c r="L108" s="45">
        <f t="shared" si="4"/>
        <v>501.96935377452564</v>
      </c>
      <c r="M108" s="160">
        <f t="shared" si="5"/>
        <v>4320.2803566769089</v>
      </c>
      <c r="N108" s="6">
        <v>-2.2273248303972787E-2</v>
      </c>
      <c r="O108" s="6">
        <v>-201.43822647452566</v>
      </c>
    </row>
    <row r="109" spans="1:15" x14ac:dyDescent="0.25">
      <c r="A109" s="43">
        <v>2028</v>
      </c>
      <c r="B109" s="43" t="s">
        <v>20</v>
      </c>
      <c r="C109" s="43" t="s">
        <v>4872</v>
      </c>
      <c r="D109" s="44">
        <v>55.560303138423762</v>
      </c>
      <c r="E109" s="44">
        <v>60</v>
      </c>
      <c r="F109" s="90">
        <v>0.12665934915243743</v>
      </c>
      <c r="G109" s="91">
        <v>540.90776568528338</v>
      </c>
      <c r="H109" s="44">
        <v>55.560303138423762</v>
      </c>
      <c r="I109" s="44">
        <v>0</v>
      </c>
      <c r="J109" s="51">
        <f t="shared" si="3"/>
        <v>55.560303138423762</v>
      </c>
      <c r="K109" s="45">
        <f t="shared" si="4"/>
        <v>0.12665934915243743</v>
      </c>
      <c r="L109" s="45">
        <f t="shared" si="4"/>
        <v>540.90776568528338</v>
      </c>
      <c r="M109" s="160">
        <f t="shared" si="5"/>
        <v>4270.5711761892007</v>
      </c>
      <c r="N109" s="6">
        <v>-2.1151092152437434E-2</v>
      </c>
      <c r="O109" s="6">
        <v>-216.27003398528336</v>
      </c>
    </row>
    <row r="110" spans="1:15" x14ac:dyDescent="0.25">
      <c r="A110" s="41">
        <v>2029</v>
      </c>
      <c r="B110" s="41" t="s">
        <v>20</v>
      </c>
      <c r="C110" s="41" t="s">
        <v>4872</v>
      </c>
      <c r="D110" s="42">
        <v>55.560303138423762</v>
      </c>
      <c r="E110" s="42">
        <v>60</v>
      </c>
      <c r="F110" s="88">
        <v>0.12350187679707739</v>
      </c>
      <c r="G110" s="89">
        <v>541.92907096540057</v>
      </c>
      <c r="H110" s="42">
        <v>55.560303138423762</v>
      </c>
      <c r="I110" s="42">
        <v>0</v>
      </c>
      <c r="J110" s="51">
        <f t="shared" si="3"/>
        <v>55.560303138423762</v>
      </c>
      <c r="K110" s="45">
        <f t="shared" si="4"/>
        <v>0.12350187679707739</v>
      </c>
      <c r="L110" s="45">
        <f t="shared" si="4"/>
        <v>541.92907096540057</v>
      </c>
      <c r="M110" s="160">
        <f t="shared" si="5"/>
        <v>4388.0229598116121</v>
      </c>
      <c r="N110" s="6">
        <v>-1.1555262797077387E-2</v>
      </c>
      <c r="O110" s="6">
        <v>-213.77310456540056</v>
      </c>
    </row>
    <row r="111" spans="1:15" x14ac:dyDescent="0.25">
      <c r="A111" s="43">
        <v>2030</v>
      </c>
      <c r="B111" s="43" t="s">
        <v>20</v>
      </c>
      <c r="C111" s="43" t="s">
        <v>4872</v>
      </c>
      <c r="D111" s="44">
        <v>55.560303138423762</v>
      </c>
      <c r="E111" s="44">
        <v>60</v>
      </c>
      <c r="F111" s="90">
        <v>0.11295470196052573</v>
      </c>
      <c r="G111" s="91">
        <v>503.44973915676587</v>
      </c>
      <c r="H111" s="44">
        <v>55.560303138423762</v>
      </c>
      <c r="I111" s="44">
        <v>0</v>
      </c>
      <c r="J111" s="51">
        <f t="shared" si="3"/>
        <v>55.560303138423762</v>
      </c>
      <c r="K111" s="45">
        <f t="shared" si="4"/>
        <v>0.11295470196052573</v>
      </c>
      <c r="L111" s="45">
        <f t="shared" si="4"/>
        <v>503.44973915676587</v>
      </c>
      <c r="M111" s="160">
        <f t="shared" si="5"/>
        <v>4457.0941308198608</v>
      </c>
      <c r="N111" s="6">
        <v>-4.9994996052572793E-4</v>
      </c>
      <c r="O111" s="6">
        <v>-193.85511055676585</v>
      </c>
    </row>
    <row r="112" spans="1:15" x14ac:dyDescent="0.25">
      <c r="A112" s="41">
        <v>2031</v>
      </c>
      <c r="B112" s="41" t="s">
        <v>20</v>
      </c>
      <c r="C112" s="41" t="s">
        <v>4872</v>
      </c>
      <c r="D112" s="42">
        <v>55.560303138423762</v>
      </c>
      <c r="E112" s="42">
        <v>60</v>
      </c>
      <c r="F112" s="88">
        <v>9.7276459798291151E-2</v>
      </c>
      <c r="G112" s="89">
        <v>440.22239289629232</v>
      </c>
      <c r="H112" s="42">
        <v>55.560303138423762</v>
      </c>
      <c r="I112" s="42">
        <v>0</v>
      </c>
      <c r="J112" s="51">
        <f t="shared" si="3"/>
        <v>55.560303138423762</v>
      </c>
      <c r="K112" s="45">
        <f t="shared" si="4"/>
        <v>9.7276459798291151E-2</v>
      </c>
      <c r="L112" s="45">
        <f t="shared" si="4"/>
        <v>440.22239289629232</v>
      </c>
      <c r="M112" s="160">
        <f t="shared" si="5"/>
        <v>4525.4771175793312</v>
      </c>
      <c r="N112" s="6">
        <v>-9.9681397982911563E-3</v>
      </c>
      <c r="O112" s="6">
        <v>-216.22468259629233</v>
      </c>
    </row>
    <row r="113" spans="1:15" x14ac:dyDescent="0.25">
      <c r="A113" s="43">
        <v>2032</v>
      </c>
      <c r="B113" s="43" t="s">
        <v>20</v>
      </c>
      <c r="C113" s="43" t="s">
        <v>4872</v>
      </c>
      <c r="D113" s="44">
        <v>55.560303138423762</v>
      </c>
      <c r="E113" s="44">
        <v>60</v>
      </c>
      <c r="F113" s="90">
        <v>7.7874385518373668E-2</v>
      </c>
      <c r="G113" s="91">
        <v>358.33148946719245</v>
      </c>
      <c r="H113" s="44">
        <v>55.560303138423762</v>
      </c>
      <c r="I113" s="44">
        <v>0</v>
      </c>
      <c r="J113" s="51">
        <f t="shared" si="3"/>
        <v>55.560303138423762</v>
      </c>
      <c r="K113" s="45">
        <f t="shared" si="4"/>
        <v>7.7874385518373668E-2</v>
      </c>
      <c r="L113" s="45">
        <f t="shared" si="4"/>
        <v>358.33148946719245</v>
      </c>
      <c r="M113" s="160">
        <f t="shared" si="5"/>
        <v>4601.4037488956856</v>
      </c>
      <c r="N113" s="6">
        <v>3.3159848162633843E-4</v>
      </c>
      <c r="O113" s="6">
        <v>-184.17175546719247</v>
      </c>
    </row>
    <row r="114" spans="1:15" x14ac:dyDescent="0.25">
      <c r="A114" s="41">
        <v>2033</v>
      </c>
      <c r="B114" s="41" t="s">
        <v>20</v>
      </c>
      <c r="C114" s="41" t="s">
        <v>4872</v>
      </c>
      <c r="D114" s="42">
        <v>55.560303138423762</v>
      </c>
      <c r="E114" s="42">
        <v>60</v>
      </c>
      <c r="F114" s="88">
        <v>5.8943439054259784E-2</v>
      </c>
      <c r="G114" s="89">
        <v>276.43615202831677</v>
      </c>
      <c r="H114" s="42">
        <v>55.560303138423762</v>
      </c>
      <c r="I114" s="42">
        <v>0</v>
      </c>
      <c r="J114" s="51">
        <f t="shared" si="3"/>
        <v>55.560303138423762</v>
      </c>
      <c r="K114" s="45">
        <f t="shared" si="4"/>
        <v>5.8943439054259784E-2</v>
      </c>
      <c r="L114" s="45">
        <f t="shared" si="4"/>
        <v>276.43615202831677</v>
      </c>
      <c r="M114" s="160">
        <f t="shared" si="5"/>
        <v>4689.8544853116946</v>
      </c>
      <c r="N114" s="6">
        <v>1.820965594574022E-2</v>
      </c>
      <c r="O114" s="6">
        <v>-112.34055962831678</v>
      </c>
    </row>
    <row r="115" spans="1:15" hidden="1" x14ac:dyDescent="0.25">
      <c r="A115" s="43">
        <v>2034</v>
      </c>
      <c r="B115" s="43" t="s">
        <v>20</v>
      </c>
      <c r="C115" s="43" t="s">
        <v>4872</v>
      </c>
      <c r="D115" s="44">
        <v>55.560303138423762</v>
      </c>
      <c r="E115" s="44">
        <v>60</v>
      </c>
      <c r="F115" s="90">
        <v>4.258543417492968E-2</v>
      </c>
      <c r="G115" s="91">
        <v>203.41694806728174</v>
      </c>
      <c r="H115" s="44">
        <v>55.560303138423762</v>
      </c>
      <c r="I115" s="44">
        <v>0</v>
      </c>
      <c r="J115" s="51">
        <f t="shared" si="3"/>
        <v>55.560303138423762</v>
      </c>
      <c r="K115" s="45">
        <f t="shared" si="4"/>
        <v>4.258543417492968E-2</v>
      </c>
      <c r="L115" s="45">
        <f t="shared" si="4"/>
        <v>203.41694806728174</v>
      </c>
      <c r="M115" s="160">
        <f t="shared" si="5"/>
        <v>4776.6789750621965</v>
      </c>
      <c r="N115" s="6">
        <v>2.9127039825070318E-2</v>
      </c>
      <c r="O115" s="6">
        <v>-54.295922167281731</v>
      </c>
    </row>
    <row r="116" spans="1:15" hidden="1" x14ac:dyDescent="0.25">
      <c r="A116" s="41">
        <v>2035</v>
      </c>
      <c r="B116" s="41" t="s">
        <v>20</v>
      </c>
      <c r="C116" s="41" t="s">
        <v>4872</v>
      </c>
      <c r="D116" s="42">
        <v>55.560303138423762</v>
      </c>
      <c r="E116" s="42">
        <v>60</v>
      </c>
      <c r="F116" s="88">
        <v>2.9679452618309298E-2</v>
      </c>
      <c r="G116" s="89">
        <v>145.58274774902966</v>
      </c>
      <c r="H116" s="42">
        <v>55.560303138423762</v>
      </c>
      <c r="I116" s="42">
        <v>0</v>
      </c>
      <c r="J116" s="51">
        <f t="shared" si="3"/>
        <v>55.560303138423762</v>
      </c>
      <c r="K116" s="45">
        <f t="shared" si="4"/>
        <v>2.9679452618309298E-2</v>
      </c>
      <c r="L116" s="45">
        <f t="shared" si="4"/>
        <v>145.58274774902966</v>
      </c>
      <c r="M116" s="160">
        <f t="shared" si="5"/>
        <v>4905.1695670161871</v>
      </c>
      <c r="N116" s="6">
        <v>3.3066283381690695E-2</v>
      </c>
      <c r="O116" s="6">
        <v>-18.205010249029669</v>
      </c>
    </row>
    <row r="117" spans="1:15" hidden="1" x14ac:dyDescent="0.25">
      <c r="A117" s="43">
        <v>2036</v>
      </c>
      <c r="B117" s="43" t="s">
        <v>20</v>
      </c>
      <c r="C117" s="43" t="s">
        <v>4872</v>
      </c>
      <c r="D117" s="44">
        <v>55.560303138423762</v>
      </c>
      <c r="E117" s="44">
        <v>60</v>
      </c>
      <c r="F117" s="90">
        <v>2.0193026043834449E-2</v>
      </c>
      <c r="G117" s="91">
        <v>102.87576457199766</v>
      </c>
      <c r="H117" s="44">
        <v>55.560303138423762</v>
      </c>
      <c r="I117" s="44">
        <v>0</v>
      </c>
      <c r="J117" s="51">
        <f t="shared" si="3"/>
        <v>55.560303138423762</v>
      </c>
      <c r="K117" s="45">
        <f t="shared" si="4"/>
        <v>2.0193026043834449E-2</v>
      </c>
      <c r="L117" s="45">
        <f t="shared" si="4"/>
        <v>102.87576457199766</v>
      </c>
      <c r="M117" s="160">
        <f t="shared" si="5"/>
        <v>5094.618525657218</v>
      </c>
      <c r="N117" s="6">
        <v>3.145264795616555E-2</v>
      </c>
      <c r="O117" s="6">
        <v>0.78704832800234215</v>
      </c>
    </row>
    <row r="118" spans="1:15" hidden="1" x14ac:dyDescent="0.25">
      <c r="A118" s="41">
        <v>2037</v>
      </c>
      <c r="B118" s="41" t="s">
        <v>20</v>
      </c>
      <c r="C118" s="41" t="s">
        <v>4872</v>
      </c>
      <c r="D118" s="42">
        <v>55.560303138423762</v>
      </c>
      <c r="E118" s="42">
        <v>60</v>
      </c>
      <c r="F118" s="88">
        <v>1.5464625907589695E-2</v>
      </c>
      <c r="G118" s="89">
        <v>74.440397267990051</v>
      </c>
      <c r="H118" s="42">
        <v>55.560303138423762</v>
      </c>
      <c r="I118" s="42">
        <v>0</v>
      </c>
      <c r="J118" s="51">
        <f t="shared" si="3"/>
        <v>55.560303138423762</v>
      </c>
      <c r="K118" s="45">
        <f t="shared" si="4"/>
        <v>1.5464625907589695E-2</v>
      </c>
      <c r="L118" s="45">
        <f t="shared" si="4"/>
        <v>74.440397267990051</v>
      </c>
      <c r="M118" s="160">
        <f t="shared" si="5"/>
        <v>4813.5918523225546</v>
      </c>
      <c r="N118" s="6">
        <v>2.3930368092410309E-2</v>
      </c>
      <c r="O118" s="6">
        <v>2.2439298820099509</v>
      </c>
    </row>
    <row r="119" spans="1:15" hidden="1" x14ac:dyDescent="0.25">
      <c r="A119" s="43">
        <v>2038</v>
      </c>
      <c r="B119" s="43" t="s">
        <v>20</v>
      </c>
      <c r="C119" s="43" t="s">
        <v>4872</v>
      </c>
      <c r="D119" s="44">
        <v>55.560303138423762</v>
      </c>
      <c r="E119" s="44">
        <v>60</v>
      </c>
      <c r="F119" s="90">
        <v>1.2131134861691916E-2</v>
      </c>
      <c r="G119" s="91">
        <v>54.763400650513404</v>
      </c>
      <c r="H119" s="44">
        <v>55.560303138423762</v>
      </c>
      <c r="I119" s="44">
        <v>0</v>
      </c>
      <c r="J119" s="51">
        <f t="shared" si="3"/>
        <v>55.560303138423762</v>
      </c>
      <c r="K119" s="45">
        <f t="shared" si="4"/>
        <v>1.2131134861691916E-2</v>
      </c>
      <c r="L119" s="45">
        <f t="shared" si="4"/>
        <v>54.763400650513404</v>
      </c>
      <c r="M119" s="160">
        <f t="shared" si="5"/>
        <v>4514.2850421560324</v>
      </c>
      <c r="N119" s="6">
        <v>1.5101674138308084E-2</v>
      </c>
      <c r="O119" s="6">
        <v>-1.1577463605134071</v>
      </c>
    </row>
    <row r="120" spans="1:15" hidden="1" x14ac:dyDescent="0.25">
      <c r="A120" s="41">
        <v>2039</v>
      </c>
      <c r="B120" s="41" t="s">
        <v>20</v>
      </c>
      <c r="C120" s="41" t="s">
        <v>4872</v>
      </c>
      <c r="D120" s="42">
        <v>55.560303138423762</v>
      </c>
      <c r="E120" s="42">
        <v>60</v>
      </c>
      <c r="F120" s="88">
        <v>1.0185345280876787E-2</v>
      </c>
      <c r="G120" s="89">
        <v>41.664896214491776</v>
      </c>
      <c r="H120" s="42">
        <v>55.560303138423762</v>
      </c>
      <c r="I120" s="42">
        <v>0</v>
      </c>
      <c r="J120" s="51">
        <f t="shared" si="3"/>
        <v>55.560303138423762</v>
      </c>
      <c r="K120" s="45">
        <f t="shared" si="4"/>
        <v>1.0185345280876787E-2</v>
      </c>
      <c r="L120" s="45">
        <f t="shared" si="4"/>
        <v>41.664896214491776</v>
      </c>
      <c r="M120" s="160">
        <f t="shared" si="5"/>
        <v>4090.6709655409077</v>
      </c>
      <c r="N120" s="6">
        <v>7.5171497191232114E-3</v>
      </c>
      <c r="O120" s="6">
        <v>-6.8233220744917773</v>
      </c>
    </row>
    <row r="121" spans="1:15" hidden="1" x14ac:dyDescent="0.25">
      <c r="A121" s="43">
        <v>2040</v>
      </c>
      <c r="B121" s="43" t="s">
        <v>20</v>
      </c>
      <c r="C121" s="43" t="s">
        <v>4872</v>
      </c>
      <c r="D121" s="44">
        <v>55.560303138423762</v>
      </c>
      <c r="E121" s="44">
        <v>60</v>
      </c>
      <c r="F121" s="90">
        <v>9.6939353772073425E-3</v>
      </c>
      <c r="G121" s="91">
        <v>36.050768138002141</v>
      </c>
      <c r="H121" s="44">
        <v>55.560303138423762</v>
      </c>
      <c r="I121" s="44">
        <v>0</v>
      </c>
      <c r="J121" s="51">
        <f t="shared" si="3"/>
        <v>55.560303138423762</v>
      </c>
      <c r="K121" s="45">
        <f t="shared" si="4"/>
        <v>9.6939353772073425E-3</v>
      </c>
      <c r="L121" s="45">
        <f t="shared" si="4"/>
        <v>36.050768138002141</v>
      </c>
      <c r="M121" s="160">
        <f t="shared" si="5"/>
        <v>3718.8991606820214</v>
      </c>
      <c r="N121" s="6">
        <v>2.0888906227926572E-3</v>
      </c>
      <c r="O121" s="6">
        <v>-12.519818708002141</v>
      </c>
    </row>
    <row r="122" spans="1:15" hidden="1" x14ac:dyDescent="0.25">
      <c r="A122" s="41">
        <v>2021</v>
      </c>
      <c r="B122" s="41" t="s">
        <v>20</v>
      </c>
      <c r="C122" s="41" t="s">
        <v>4873</v>
      </c>
      <c r="D122" s="42">
        <v>62.448891910552859</v>
      </c>
      <c r="E122" s="42">
        <v>70</v>
      </c>
      <c r="F122" s="88">
        <v>4.2982520657164153E-2</v>
      </c>
      <c r="G122" s="89">
        <v>143.32938534614513</v>
      </c>
      <c r="H122" s="42">
        <v>62.448891910552859</v>
      </c>
      <c r="I122" s="42">
        <v>0</v>
      </c>
      <c r="J122" s="51">
        <f t="shared" si="3"/>
        <v>62.448891910552859</v>
      </c>
      <c r="K122" s="45">
        <f t="shared" si="4"/>
        <v>4.2982520657164153E-2</v>
      </c>
      <c r="L122" s="45">
        <f t="shared" si="4"/>
        <v>143.32938534614513</v>
      </c>
      <c r="M122" s="160">
        <f t="shared" si="5"/>
        <v>3334.5970211790168</v>
      </c>
      <c r="N122" s="6">
        <v>-2.4699460657164152E-2</v>
      </c>
      <c r="O122" s="6">
        <v>-64.707680536145133</v>
      </c>
    </row>
    <row r="123" spans="1:15" hidden="1" x14ac:dyDescent="0.25">
      <c r="A123" s="43">
        <v>2022</v>
      </c>
      <c r="B123" s="43" t="s">
        <v>20</v>
      </c>
      <c r="C123" s="43" t="s">
        <v>4873</v>
      </c>
      <c r="D123" s="44">
        <v>62.448891910552859</v>
      </c>
      <c r="E123" s="44">
        <v>70</v>
      </c>
      <c r="F123" s="90">
        <v>5.1494042170702164E-2</v>
      </c>
      <c r="G123" s="91">
        <v>174.84534147738967</v>
      </c>
      <c r="H123" s="44">
        <v>62.448891910552859</v>
      </c>
      <c r="I123" s="44">
        <v>0</v>
      </c>
      <c r="J123" s="51">
        <f t="shared" si="3"/>
        <v>62.448891910552859</v>
      </c>
      <c r="K123" s="45">
        <f t="shared" si="4"/>
        <v>5.1494042170702164E-2</v>
      </c>
      <c r="L123" s="45">
        <f t="shared" si="4"/>
        <v>174.84534147738967</v>
      </c>
      <c r="M123" s="160">
        <f t="shared" si="5"/>
        <v>3395.4479801329121</v>
      </c>
      <c r="N123" s="6">
        <v>-1.4668944170702164E-2</v>
      </c>
      <c r="O123" s="6">
        <v>-26.95180457738968</v>
      </c>
    </row>
    <row r="124" spans="1:15" hidden="1" x14ac:dyDescent="0.25">
      <c r="A124" s="41">
        <v>2023</v>
      </c>
      <c r="B124" s="41" t="s">
        <v>20</v>
      </c>
      <c r="C124" s="41" t="s">
        <v>4873</v>
      </c>
      <c r="D124" s="42">
        <v>62.448891910552859</v>
      </c>
      <c r="E124" s="42">
        <v>70</v>
      </c>
      <c r="F124" s="88">
        <v>6.3453178035026717E-2</v>
      </c>
      <c r="G124" s="89">
        <v>216.7784563454494</v>
      </c>
      <c r="H124" s="42">
        <v>62.448891910552859</v>
      </c>
      <c r="I124" s="42">
        <v>0</v>
      </c>
      <c r="J124" s="51">
        <f t="shared" si="3"/>
        <v>62.448891910552859</v>
      </c>
      <c r="K124" s="45">
        <f t="shared" si="4"/>
        <v>6.3453178035026717E-2</v>
      </c>
      <c r="L124" s="45">
        <f t="shared" si="4"/>
        <v>216.7784563454494</v>
      </c>
      <c r="M124" s="160">
        <f t="shared" si="5"/>
        <v>3416.3530190053802</v>
      </c>
      <c r="N124" s="6">
        <v>-3.1425203502671861E-4</v>
      </c>
      <c r="O124" s="6">
        <v>22.832647054550591</v>
      </c>
    </row>
    <row r="125" spans="1:15" x14ac:dyDescent="0.25">
      <c r="A125" s="43">
        <v>2024</v>
      </c>
      <c r="B125" s="43" t="s">
        <v>20</v>
      </c>
      <c r="C125" s="43" t="s">
        <v>4873</v>
      </c>
      <c r="D125" s="44">
        <v>62.448891910552859</v>
      </c>
      <c r="E125" s="44">
        <v>70</v>
      </c>
      <c r="F125" s="90">
        <v>7.7195519878389074E-2</v>
      </c>
      <c r="G125" s="91">
        <v>255.58050585194903</v>
      </c>
      <c r="H125" s="44">
        <v>62.448891910552859</v>
      </c>
      <c r="I125" s="44">
        <v>0</v>
      </c>
      <c r="J125" s="51">
        <f t="shared" si="3"/>
        <v>62.448891910552859</v>
      </c>
      <c r="K125" s="45">
        <f t="shared" si="4"/>
        <v>7.7195519878389074E-2</v>
      </c>
      <c r="L125" s="45">
        <f t="shared" si="4"/>
        <v>255.58050585194903</v>
      </c>
      <c r="M125" s="160">
        <f t="shared" si="5"/>
        <v>3310.8204498730101</v>
      </c>
      <c r="N125" s="6">
        <v>1.8367943121610927E-2</v>
      </c>
      <c r="O125" s="6">
        <v>97.233595648050965</v>
      </c>
    </row>
    <row r="126" spans="1:15" hidden="1" x14ac:dyDescent="0.25">
      <c r="A126" s="41">
        <v>2025</v>
      </c>
      <c r="B126" s="41" t="s">
        <v>20</v>
      </c>
      <c r="C126" s="41" t="s">
        <v>4873</v>
      </c>
      <c r="D126" s="42">
        <v>62.448891910552859</v>
      </c>
      <c r="E126" s="42">
        <v>70</v>
      </c>
      <c r="F126" s="88">
        <v>8.4423050952757137E-2</v>
      </c>
      <c r="G126" s="89">
        <v>297.37559629567295</v>
      </c>
      <c r="H126" s="42">
        <v>62.448891910552859</v>
      </c>
      <c r="I126" s="42">
        <v>0</v>
      </c>
      <c r="J126" s="51">
        <f t="shared" si="3"/>
        <v>62.448891910552859</v>
      </c>
      <c r="K126" s="45">
        <f t="shared" si="4"/>
        <v>8.4423050952757137E-2</v>
      </c>
      <c r="L126" s="45">
        <f t="shared" si="4"/>
        <v>297.37559629567295</v>
      </c>
      <c r="M126" s="160">
        <f t="shared" si="5"/>
        <v>3522.4455043929102</v>
      </c>
      <c r="N126" s="6">
        <v>5.0322625047242872E-2</v>
      </c>
      <c r="O126" s="6">
        <v>192.13210420432705</v>
      </c>
    </row>
    <row r="127" spans="1:15" hidden="1" x14ac:dyDescent="0.25">
      <c r="A127" s="43">
        <v>2026</v>
      </c>
      <c r="B127" s="43" t="s">
        <v>20</v>
      </c>
      <c r="C127" s="43" t="s">
        <v>4873</v>
      </c>
      <c r="D127" s="44">
        <v>62.448891910552859</v>
      </c>
      <c r="E127" s="44">
        <v>70</v>
      </c>
      <c r="F127" s="90">
        <v>9.8692403319536465E-2</v>
      </c>
      <c r="G127" s="91">
        <v>351.56859611069922</v>
      </c>
      <c r="H127" s="44">
        <v>62.448891910552859</v>
      </c>
      <c r="I127" s="44">
        <v>0</v>
      </c>
      <c r="J127" s="51">
        <f t="shared" si="3"/>
        <v>62.448891910552859</v>
      </c>
      <c r="K127" s="45">
        <f t="shared" si="4"/>
        <v>9.8692403319536465E-2</v>
      </c>
      <c r="L127" s="45">
        <f t="shared" si="4"/>
        <v>351.56859611069922</v>
      </c>
      <c r="M127" s="160">
        <f t="shared" si="5"/>
        <v>3562.2660335104551</v>
      </c>
      <c r="N127" s="6">
        <v>8.2750691680463534E-2</v>
      </c>
      <c r="O127" s="6">
        <v>302.03383868930075</v>
      </c>
    </row>
    <row r="128" spans="1:15" hidden="1" x14ac:dyDescent="0.25">
      <c r="A128" s="41">
        <v>2027</v>
      </c>
      <c r="B128" s="41" t="s">
        <v>20</v>
      </c>
      <c r="C128" s="41" t="s">
        <v>4873</v>
      </c>
      <c r="D128" s="42">
        <v>62.448891910552859</v>
      </c>
      <c r="E128" s="42">
        <v>70</v>
      </c>
      <c r="F128" s="88">
        <v>0.10808374395217119</v>
      </c>
      <c r="G128" s="89">
        <v>390.84381424568568</v>
      </c>
      <c r="H128" s="42">
        <v>62.448891910552859</v>
      </c>
      <c r="I128" s="42">
        <v>0</v>
      </c>
      <c r="J128" s="51">
        <f t="shared" si="3"/>
        <v>62.448891910552859</v>
      </c>
      <c r="K128" s="45">
        <f t="shared" si="4"/>
        <v>0.10808374395217119</v>
      </c>
      <c r="L128" s="45">
        <f t="shared" si="4"/>
        <v>390.84381424568568</v>
      </c>
      <c r="M128" s="160">
        <f t="shared" si="5"/>
        <v>3616.1202411589334</v>
      </c>
      <c r="N128" s="6">
        <v>0.12723048504782883</v>
      </c>
      <c r="O128" s="6">
        <v>445.79565985431435</v>
      </c>
    </row>
    <row r="129" spans="1:15" hidden="1" x14ac:dyDescent="0.25">
      <c r="A129" s="43">
        <v>2028</v>
      </c>
      <c r="B129" s="43" t="s">
        <v>20</v>
      </c>
      <c r="C129" s="43" t="s">
        <v>4873</v>
      </c>
      <c r="D129" s="44">
        <v>62.448891910552859</v>
      </c>
      <c r="E129" s="44">
        <v>70</v>
      </c>
      <c r="F129" s="90">
        <v>0.11531456897403326</v>
      </c>
      <c r="G129" s="91">
        <v>406.0885329123015</v>
      </c>
      <c r="H129" s="44">
        <v>62.448891910552859</v>
      </c>
      <c r="I129" s="44">
        <v>0</v>
      </c>
      <c r="J129" s="51">
        <f t="shared" si="3"/>
        <v>62.448891910552859</v>
      </c>
      <c r="K129" s="45">
        <f t="shared" si="4"/>
        <v>0.11531456897403326</v>
      </c>
      <c r="L129" s="45">
        <f t="shared" si="4"/>
        <v>406.0885329123015</v>
      </c>
      <c r="M129" s="160">
        <f t="shared" si="5"/>
        <v>3521.5717885893951</v>
      </c>
      <c r="N129" s="6">
        <v>0.17568520602596677</v>
      </c>
      <c r="O129" s="6">
        <v>620.3474420876986</v>
      </c>
    </row>
    <row r="130" spans="1:15" hidden="1" x14ac:dyDescent="0.25">
      <c r="A130" s="41">
        <v>2029</v>
      </c>
      <c r="B130" s="41" t="s">
        <v>20</v>
      </c>
      <c r="C130" s="41" t="s">
        <v>4873</v>
      </c>
      <c r="D130" s="42">
        <v>62.448891910552859</v>
      </c>
      <c r="E130" s="42">
        <v>70</v>
      </c>
      <c r="F130" s="88">
        <v>0.10436496035875636</v>
      </c>
      <c r="G130" s="89">
        <v>392.33179104900552</v>
      </c>
      <c r="H130" s="42">
        <v>62.448891910552859</v>
      </c>
      <c r="I130" s="42">
        <v>0</v>
      </c>
      <c r="J130" s="51">
        <f t="shared" ref="J130:J193" si="6">D130</f>
        <v>62.448891910552859</v>
      </c>
      <c r="K130" s="45">
        <f t="shared" si="4"/>
        <v>0.10436496035875636</v>
      </c>
      <c r="L130" s="45">
        <f t="shared" si="4"/>
        <v>392.33179104900552</v>
      </c>
      <c r="M130" s="160">
        <f t="shared" si="5"/>
        <v>3759.2290525513367</v>
      </c>
      <c r="N130" s="6">
        <v>0.22635215364124361</v>
      </c>
      <c r="O130" s="6">
        <v>768.5886179509946</v>
      </c>
    </row>
    <row r="131" spans="1:15" x14ac:dyDescent="0.25">
      <c r="A131" s="43">
        <v>2030</v>
      </c>
      <c r="B131" s="43" t="s">
        <v>20</v>
      </c>
      <c r="C131" s="43" t="s">
        <v>4873</v>
      </c>
      <c r="D131" s="44">
        <v>62.448891910552859</v>
      </c>
      <c r="E131" s="44">
        <v>70</v>
      </c>
      <c r="F131" s="90">
        <v>9.1242559342864973E-2</v>
      </c>
      <c r="G131" s="91">
        <v>354.93908064056228</v>
      </c>
      <c r="H131" s="44">
        <v>62.448891910552859</v>
      </c>
      <c r="I131" s="44">
        <v>0</v>
      </c>
      <c r="J131" s="51">
        <f t="shared" si="6"/>
        <v>62.448891910552859</v>
      </c>
      <c r="K131" s="45">
        <f t="shared" ref="K131:L194" si="7">F131</f>
        <v>9.1242559342864973E-2</v>
      </c>
      <c r="L131" s="45">
        <f t="shared" si="7"/>
        <v>354.93908064056228</v>
      </c>
      <c r="M131" s="160">
        <f t="shared" ref="M131:M194" si="8">G131/F131</f>
        <v>3890.0605506559364</v>
      </c>
      <c r="N131" s="6">
        <v>0.27207500665713502</v>
      </c>
      <c r="O131" s="6">
        <v>917.44144535943769</v>
      </c>
    </row>
    <row r="132" spans="1:15" hidden="1" x14ac:dyDescent="0.25">
      <c r="A132" s="41">
        <v>2031</v>
      </c>
      <c r="B132" s="41" t="s">
        <v>20</v>
      </c>
      <c r="C132" s="41" t="s">
        <v>4873</v>
      </c>
      <c r="D132" s="42">
        <v>62.448891910552859</v>
      </c>
      <c r="E132" s="42">
        <v>70</v>
      </c>
      <c r="F132" s="88">
        <v>7.6328568233105687E-2</v>
      </c>
      <c r="G132" s="89">
        <v>298.88714522343423</v>
      </c>
      <c r="H132" s="42">
        <v>62.448891910552859</v>
      </c>
      <c r="I132" s="42">
        <v>0</v>
      </c>
      <c r="J132" s="51">
        <f t="shared" si="6"/>
        <v>62.448891910552859</v>
      </c>
      <c r="K132" s="45">
        <f t="shared" si="7"/>
        <v>7.6328568233105687E-2</v>
      </c>
      <c r="L132" s="45">
        <f t="shared" si="7"/>
        <v>298.88714522343423</v>
      </c>
      <c r="M132" s="160">
        <f t="shared" si="8"/>
        <v>3915.796564015714</v>
      </c>
      <c r="N132" s="6">
        <v>0.31286049776689429</v>
      </c>
      <c r="O132" s="6">
        <v>1052.3021147765658</v>
      </c>
    </row>
    <row r="133" spans="1:15" hidden="1" x14ac:dyDescent="0.25">
      <c r="A133" s="43">
        <v>2032</v>
      </c>
      <c r="B133" s="43" t="s">
        <v>20</v>
      </c>
      <c r="C133" s="43" t="s">
        <v>4873</v>
      </c>
      <c r="D133" s="44">
        <v>62.448891910552859</v>
      </c>
      <c r="E133" s="44">
        <v>70</v>
      </c>
      <c r="F133" s="90">
        <v>5.9016968230955806E-2</v>
      </c>
      <c r="G133" s="91">
        <v>229.99896018287728</v>
      </c>
      <c r="H133" s="44">
        <v>62.448891910552859</v>
      </c>
      <c r="I133" s="44">
        <v>0</v>
      </c>
      <c r="J133" s="51">
        <f t="shared" si="6"/>
        <v>62.448891910552859</v>
      </c>
      <c r="K133" s="45">
        <f t="shared" si="7"/>
        <v>5.9016968230955806E-2</v>
      </c>
      <c r="L133" s="45">
        <f t="shared" si="7"/>
        <v>229.99896018287728</v>
      </c>
      <c r="M133" s="160">
        <f t="shared" si="8"/>
        <v>3897.1666467651139</v>
      </c>
      <c r="N133" s="6">
        <v>0.34779457176904421</v>
      </c>
      <c r="O133" s="6">
        <v>1175.8629248171228</v>
      </c>
    </row>
    <row r="134" spans="1:15" hidden="1" x14ac:dyDescent="0.25">
      <c r="A134" s="41">
        <v>2033</v>
      </c>
      <c r="B134" s="41" t="s">
        <v>20</v>
      </c>
      <c r="C134" s="41" t="s">
        <v>4873</v>
      </c>
      <c r="D134" s="42">
        <v>62.448891910552859</v>
      </c>
      <c r="E134" s="42">
        <v>70</v>
      </c>
      <c r="F134" s="88">
        <v>4.3446443487848332E-2</v>
      </c>
      <c r="G134" s="89">
        <v>170.4106532484027</v>
      </c>
      <c r="H134" s="42">
        <v>62.448891910552859</v>
      </c>
      <c r="I134" s="42">
        <v>0</v>
      </c>
      <c r="J134" s="51">
        <f t="shared" si="6"/>
        <v>62.448891910552859</v>
      </c>
      <c r="K134" s="45">
        <f t="shared" si="7"/>
        <v>4.3446443487848332E-2</v>
      </c>
      <c r="L134" s="45">
        <f t="shared" si="7"/>
        <v>170.4106532484027</v>
      </c>
      <c r="M134" s="160">
        <f t="shared" si="8"/>
        <v>3922.3153742392142</v>
      </c>
      <c r="N134" s="6">
        <v>0.3752885075121517</v>
      </c>
      <c r="O134" s="6">
        <v>1270.0813267515973</v>
      </c>
    </row>
    <row r="135" spans="1:15" hidden="1" x14ac:dyDescent="0.25">
      <c r="A135" s="43">
        <v>2034</v>
      </c>
      <c r="B135" s="43" t="s">
        <v>20</v>
      </c>
      <c r="C135" s="43" t="s">
        <v>4873</v>
      </c>
      <c r="D135" s="44">
        <v>62.448891910552859</v>
      </c>
      <c r="E135" s="44">
        <v>70</v>
      </c>
      <c r="F135" s="90">
        <v>3.2249063127444223E-2</v>
      </c>
      <c r="G135" s="91">
        <v>124.34709265763874</v>
      </c>
      <c r="H135" s="44">
        <v>62.448891910552859</v>
      </c>
      <c r="I135" s="44">
        <v>0</v>
      </c>
      <c r="J135" s="51">
        <f t="shared" si="6"/>
        <v>62.448891910552859</v>
      </c>
      <c r="K135" s="45">
        <f t="shared" si="7"/>
        <v>3.2249063127444223E-2</v>
      </c>
      <c r="L135" s="45">
        <f t="shared" si="7"/>
        <v>124.34709265763874</v>
      </c>
      <c r="M135" s="160">
        <f t="shared" si="8"/>
        <v>3855.8358165703835</v>
      </c>
      <c r="N135" s="6">
        <v>0.36083810787255577</v>
      </c>
      <c r="O135" s="6">
        <v>1231.6632103423613</v>
      </c>
    </row>
    <row r="136" spans="1:15" hidden="1" x14ac:dyDescent="0.25">
      <c r="A136" s="41">
        <v>2035</v>
      </c>
      <c r="B136" s="41" t="s">
        <v>20</v>
      </c>
      <c r="C136" s="41" t="s">
        <v>4873</v>
      </c>
      <c r="D136" s="42">
        <v>62.448891910552859</v>
      </c>
      <c r="E136" s="42">
        <v>70</v>
      </c>
      <c r="F136" s="88">
        <v>2.4630011381722942E-2</v>
      </c>
      <c r="G136" s="89">
        <v>94.948700643843068</v>
      </c>
      <c r="H136" s="42">
        <v>62.448891910552859</v>
      </c>
      <c r="I136" s="42">
        <v>0</v>
      </c>
      <c r="J136" s="51">
        <f t="shared" si="6"/>
        <v>62.448891910552859</v>
      </c>
      <c r="K136" s="45">
        <f t="shared" si="7"/>
        <v>2.4630011381722942E-2</v>
      </c>
      <c r="L136" s="45">
        <f t="shared" si="7"/>
        <v>94.948700643843068</v>
      </c>
      <c r="M136" s="160">
        <f t="shared" si="8"/>
        <v>3855.0002747583435</v>
      </c>
      <c r="N136" s="6">
        <v>0.34803415561827705</v>
      </c>
      <c r="O136" s="6">
        <v>1183.2471373561571</v>
      </c>
    </row>
    <row r="137" spans="1:15" hidden="1" x14ac:dyDescent="0.25">
      <c r="A137" s="43">
        <v>2036</v>
      </c>
      <c r="B137" s="43" t="s">
        <v>20</v>
      </c>
      <c r="C137" s="43" t="s">
        <v>4873</v>
      </c>
      <c r="D137" s="44">
        <v>62.448891910552859</v>
      </c>
      <c r="E137" s="44">
        <v>70</v>
      </c>
      <c r="F137" s="90">
        <v>1.8714690379655761E-2</v>
      </c>
      <c r="G137" s="91">
        <v>75.019330610769131</v>
      </c>
      <c r="H137" s="44">
        <v>62.448891910552859</v>
      </c>
      <c r="I137" s="44">
        <v>0</v>
      </c>
      <c r="J137" s="51">
        <f t="shared" si="6"/>
        <v>62.448891910552859</v>
      </c>
      <c r="K137" s="45">
        <f t="shared" si="7"/>
        <v>1.8714690379655761E-2</v>
      </c>
      <c r="L137" s="45">
        <f t="shared" si="7"/>
        <v>75.019330610769131</v>
      </c>
      <c r="M137" s="160">
        <f t="shared" si="8"/>
        <v>4008.5798422997495</v>
      </c>
      <c r="N137" s="6">
        <v>0.32664759062034421</v>
      </c>
      <c r="O137" s="6">
        <v>1106.6478563892308</v>
      </c>
    </row>
    <row r="138" spans="1:15" hidden="1" x14ac:dyDescent="0.25">
      <c r="A138" s="41">
        <v>2037</v>
      </c>
      <c r="B138" s="41" t="s">
        <v>20</v>
      </c>
      <c r="C138" s="41" t="s">
        <v>4873</v>
      </c>
      <c r="D138" s="42">
        <v>62.448891910552859</v>
      </c>
      <c r="E138" s="42">
        <v>70</v>
      </c>
      <c r="F138" s="88">
        <v>1.9670576771773828E-2</v>
      </c>
      <c r="G138" s="89">
        <v>80.844626839265061</v>
      </c>
      <c r="H138" s="42">
        <v>62.448891910552859</v>
      </c>
      <c r="I138" s="42">
        <v>0</v>
      </c>
      <c r="J138" s="51">
        <f t="shared" si="6"/>
        <v>62.448891910552859</v>
      </c>
      <c r="K138" s="45">
        <f t="shared" si="7"/>
        <v>1.9670576771773828E-2</v>
      </c>
      <c r="L138" s="45">
        <f t="shared" si="7"/>
        <v>80.844626839265061</v>
      </c>
      <c r="M138" s="160">
        <f t="shared" si="8"/>
        <v>4109.9266064873382</v>
      </c>
      <c r="N138" s="6">
        <v>0.29358930422822621</v>
      </c>
      <c r="O138" s="6">
        <v>988.80850416073497</v>
      </c>
    </row>
    <row r="139" spans="1:15" hidden="1" x14ac:dyDescent="0.25">
      <c r="A139" s="43">
        <v>2038</v>
      </c>
      <c r="B139" s="43" t="s">
        <v>20</v>
      </c>
      <c r="C139" s="43" t="s">
        <v>4873</v>
      </c>
      <c r="D139" s="44">
        <v>62.448891910552859</v>
      </c>
      <c r="E139" s="44">
        <v>70</v>
      </c>
      <c r="F139" s="90">
        <v>1.7350747305755771E-2</v>
      </c>
      <c r="G139" s="91">
        <v>67.980993438929744</v>
      </c>
      <c r="H139" s="44">
        <v>62.448891910552859</v>
      </c>
      <c r="I139" s="44">
        <v>0</v>
      </c>
      <c r="J139" s="51">
        <f t="shared" si="6"/>
        <v>62.448891910552859</v>
      </c>
      <c r="K139" s="45">
        <f t="shared" si="7"/>
        <v>1.7350747305755771E-2</v>
      </c>
      <c r="L139" s="45">
        <f t="shared" si="7"/>
        <v>67.980993438929744</v>
      </c>
      <c r="M139" s="160">
        <f t="shared" si="8"/>
        <v>3918.0441188477444</v>
      </c>
      <c r="N139" s="6">
        <v>0.25389198269424423</v>
      </c>
      <c r="O139" s="6">
        <v>860.22678336107026</v>
      </c>
    </row>
    <row r="140" spans="1:15" hidden="1" x14ac:dyDescent="0.25">
      <c r="A140" s="41">
        <v>2039</v>
      </c>
      <c r="B140" s="41" t="s">
        <v>20</v>
      </c>
      <c r="C140" s="41" t="s">
        <v>4873</v>
      </c>
      <c r="D140" s="42">
        <v>62.448891910552859</v>
      </c>
      <c r="E140" s="42">
        <v>70</v>
      </c>
      <c r="F140" s="88">
        <v>1.4236700720070156E-2</v>
      </c>
      <c r="G140" s="89">
        <v>53.881177676933433</v>
      </c>
      <c r="H140" s="42">
        <v>62.448891910552859</v>
      </c>
      <c r="I140" s="42">
        <v>0</v>
      </c>
      <c r="J140" s="51">
        <f t="shared" si="6"/>
        <v>62.448891910552859</v>
      </c>
      <c r="K140" s="45">
        <f t="shared" si="7"/>
        <v>1.4236700720070156E-2</v>
      </c>
      <c r="L140" s="45">
        <f t="shared" si="7"/>
        <v>53.881177676933433</v>
      </c>
      <c r="M140" s="160">
        <f t="shared" si="8"/>
        <v>3784.667440608242</v>
      </c>
      <c r="N140" s="6">
        <v>0.29768181927992982</v>
      </c>
      <c r="O140" s="6">
        <v>1005.3121043230665</v>
      </c>
    </row>
    <row r="141" spans="1:15" hidden="1" x14ac:dyDescent="0.25">
      <c r="A141" s="43">
        <v>2040</v>
      </c>
      <c r="B141" s="43" t="s">
        <v>20</v>
      </c>
      <c r="C141" s="43" t="s">
        <v>4873</v>
      </c>
      <c r="D141" s="44">
        <v>62.448891910552859</v>
      </c>
      <c r="E141" s="44">
        <v>70</v>
      </c>
      <c r="F141" s="90">
        <v>1.2480075760910104E-2</v>
      </c>
      <c r="G141" s="91">
        <v>46.606435947505069</v>
      </c>
      <c r="H141" s="44">
        <v>62.448891910552859</v>
      </c>
      <c r="I141" s="44">
        <v>0</v>
      </c>
      <c r="J141" s="51">
        <f t="shared" si="6"/>
        <v>62.448891910552859</v>
      </c>
      <c r="K141" s="45">
        <f t="shared" si="7"/>
        <v>1.2480075760910104E-2</v>
      </c>
      <c r="L141" s="45">
        <f t="shared" si="7"/>
        <v>46.606435947505069</v>
      </c>
      <c r="M141" s="160">
        <f t="shared" si="8"/>
        <v>3734.4673894917378</v>
      </c>
      <c r="N141" s="6">
        <v>0.24698217923908988</v>
      </c>
      <c r="O141" s="6">
        <v>834.17876525249494</v>
      </c>
    </row>
    <row r="142" spans="1:15" x14ac:dyDescent="0.25">
      <c r="A142" s="41">
        <v>2021</v>
      </c>
      <c r="B142" s="41" t="s">
        <v>20</v>
      </c>
      <c r="C142" s="41" t="s">
        <v>4874</v>
      </c>
      <c r="D142" s="42">
        <v>72.968016360709456</v>
      </c>
      <c r="E142" s="42">
        <v>80</v>
      </c>
      <c r="F142" s="88">
        <v>0.30550578523138761</v>
      </c>
      <c r="G142" s="89">
        <v>293.46816228851219</v>
      </c>
      <c r="H142" s="42">
        <v>72.968016360709456</v>
      </c>
      <c r="I142" s="42">
        <v>0</v>
      </c>
      <c r="J142" s="51">
        <f t="shared" si="6"/>
        <v>72.968016360709456</v>
      </c>
      <c r="K142" s="45">
        <f t="shared" si="7"/>
        <v>0.30550578523138761</v>
      </c>
      <c r="L142" s="45">
        <f t="shared" si="7"/>
        <v>293.46816228851219</v>
      </c>
      <c r="M142" s="160">
        <f t="shared" si="8"/>
        <v>960.59772506841989</v>
      </c>
      <c r="N142" s="6">
        <v>-0.28487512323138758</v>
      </c>
      <c r="O142" s="6">
        <v>-225.47533071851217</v>
      </c>
    </row>
    <row r="143" spans="1:15" x14ac:dyDescent="0.25">
      <c r="A143" s="43">
        <v>2022</v>
      </c>
      <c r="B143" s="43" t="s">
        <v>20</v>
      </c>
      <c r="C143" s="43" t="s">
        <v>4874</v>
      </c>
      <c r="D143" s="44">
        <v>72.968016360709456</v>
      </c>
      <c r="E143" s="44">
        <v>80</v>
      </c>
      <c r="F143" s="90">
        <v>0.38211473276230806</v>
      </c>
      <c r="G143" s="91">
        <v>361.44116915843398</v>
      </c>
      <c r="H143" s="44">
        <v>72.968016360709456</v>
      </c>
      <c r="I143" s="44">
        <v>0</v>
      </c>
      <c r="J143" s="51">
        <f t="shared" si="6"/>
        <v>72.968016360709456</v>
      </c>
      <c r="K143" s="45">
        <f t="shared" si="7"/>
        <v>0.38211473276230806</v>
      </c>
      <c r="L143" s="45">
        <f t="shared" si="7"/>
        <v>361.44116915843398</v>
      </c>
      <c r="M143" s="160">
        <f t="shared" si="8"/>
        <v>945.89697326134262</v>
      </c>
      <c r="N143" s="6">
        <v>-0.34520109376230806</v>
      </c>
      <c r="O143" s="6">
        <v>-232.62314105843399</v>
      </c>
    </row>
    <row r="144" spans="1:15" hidden="1" x14ac:dyDescent="0.25">
      <c r="A144" s="41">
        <v>2023</v>
      </c>
      <c r="B144" s="41" t="s">
        <v>20</v>
      </c>
      <c r="C144" s="41" t="s">
        <v>4874</v>
      </c>
      <c r="D144" s="42">
        <v>72.968016360709456</v>
      </c>
      <c r="E144" s="42">
        <v>80</v>
      </c>
      <c r="F144" s="88">
        <v>0.48348739073711394</v>
      </c>
      <c r="G144" s="89">
        <v>447.93873948537214</v>
      </c>
      <c r="H144" s="42">
        <v>72.968016360709456</v>
      </c>
      <c r="I144" s="42">
        <v>0</v>
      </c>
      <c r="J144" s="51">
        <f t="shared" si="6"/>
        <v>72.968016360709456</v>
      </c>
      <c r="K144" s="45">
        <f t="shared" si="7"/>
        <v>0.48348739073711394</v>
      </c>
      <c r="L144" s="45">
        <f t="shared" si="7"/>
        <v>447.93873948537214</v>
      </c>
      <c r="M144" s="160">
        <f t="shared" si="8"/>
        <v>926.47450185299533</v>
      </c>
      <c r="N144" s="6">
        <v>-0.42268864773711395</v>
      </c>
      <c r="O144" s="6">
        <v>-236.60265628537215</v>
      </c>
    </row>
    <row r="145" spans="1:15" hidden="1" x14ac:dyDescent="0.25">
      <c r="A145" s="43">
        <v>2024</v>
      </c>
      <c r="B145" s="43" t="s">
        <v>20</v>
      </c>
      <c r="C145" s="43" t="s">
        <v>4874</v>
      </c>
      <c r="D145" s="44">
        <v>72.968016360709456</v>
      </c>
      <c r="E145" s="44">
        <v>80</v>
      </c>
      <c r="F145" s="90">
        <v>0.57093443657506071</v>
      </c>
      <c r="G145" s="91">
        <v>538.48037144971875</v>
      </c>
      <c r="H145" s="44">
        <v>72.968016360709456</v>
      </c>
      <c r="I145" s="44">
        <v>0</v>
      </c>
      <c r="J145" s="51">
        <f t="shared" si="6"/>
        <v>72.968016360709456</v>
      </c>
      <c r="K145" s="45">
        <f t="shared" si="7"/>
        <v>0.57093443657506071</v>
      </c>
      <c r="L145" s="45">
        <f t="shared" si="7"/>
        <v>538.48037144971875</v>
      </c>
      <c r="M145" s="160">
        <f t="shared" si="8"/>
        <v>943.15623117773657</v>
      </c>
      <c r="N145" s="6">
        <v>-0.4811970205750607</v>
      </c>
      <c r="O145" s="6">
        <v>-225.70697234971874</v>
      </c>
    </row>
    <row r="146" spans="1:15" x14ac:dyDescent="0.25">
      <c r="A146" s="41">
        <v>2025</v>
      </c>
      <c r="B146" s="41" t="s">
        <v>20</v>
      </c>
      <c r="C146" s="41" t="s">
        <v>4874</v>
      </c>
      <c r="D146" s="42">
        <v>72.968016360709456</v>
      </c>
      <c r="E146" s="42">
        <v>80</v>
      </c>
      <c r="F146" s="88">
        <v>0.65675305797310912</v>
      </c>
      <c r="G146" s="89">
        <v>691.63310502704758</v>
      </c>
      <c r="H146" s="42">
        <v>72.968016360709456</v>
      </c>
      <c r="I146" s="42">
        <v>0</v>
      </c>
      <c r="J146" s="51">
        <f t="shared" si="6"/>
        <v>72.968016360709456</v>
      </c>
      <c r="K146" s="45">
        <f t="shared" si="7"/>
        <v>0.65675305797310912</v>
      </c>
      <c r="L146" s="45">
        <f t="shared" si="7"/>
        <v>691.63310502704758</v>
      </c>
      <c r="M146" s="160">
        <f t="shared" si="8"/>
        <v>1053.1098357753922</v>
      </c>
      <c r="N146" s="6">
        <v>-0.53231761597310912</v>
      </c>
      <c r="O146" s="6">
        <v>-256.65543642704756</v>
      </c>
    </row>
    <row r="147" spans="1:15" x14ac:dyDescent="0.25">
      <c r="A147" s="43">
        <v>2026</v>
      </c>
      <c r="B147" s="43" t="s">
        <v>20</v>
      </c>
      <c r="C147" s="43" t="s">
        <v>4874</v>
      </c>
      <c r="D147" s="44">
        <v>72.968016360709456</v>
      </c>
      <c r="E147" s="44">
        <v>80</v>
      </c>
      <c r="F147" s="90">
        <v>0.77083583799230604</v>
      </c>
      <c r="G147" s="91">
        <v>857.46270473669267</v>
      </c>
      <c r="H147" s="44">
        <v>72.968016360709456</v>
      </c>
      <c r="I147" s="44">
        <v>0</v>
      </c>
      <c r="J147" s="51">
        <f t="shared" si="6"/>
        <v>72.968016360709456</v>
      </c>
      <c r="K147" s="45">
        <f t="shared" si="7"/>
        <v>0.77083583799230604</v>
      </c>
      <c r="L147" s="45">
        <f t="shared" si="7"/>
        <v>857.46270473669267</v>
      </c>
      <c r="M147" s="160">
        <f t="shared" si="8"/>
        <v>1112.380434944504</v>
      </c>
      <c r="N147" s="6">
        <v>-0.60460701099230607</v>
      </c>
      <c r="O147" s="6">
        <v>-273.44569233669267</v>
      </c>
    </row>
    <row r="148" spans="1:15" x14ac:dyDescent="0.25">
      <c r="A148" s="41">
        <v>2027</v>
      </c>
      <c r="B148" s="41" t="s">
        <v>20</v>
      </c>
      <c r="C148" s="41" t="s">
        <v>4874</v>
      </c>
      <c r="D148" s="42">
        <v>72.968016360709456</v>
      </c>
      <c r="E148" s="42">
        <v>80</v>
      </c>
      <c r="F148" s="88">
        <v>0.87464067431366688</v>
      </c>
      <c r="G148" s="89">
        <v>1014.9839926755049</v>
      </c>
      <c r="H148" s="42">
        <v>72.968016360709456</v>
      </c>
      <c r="I148" s="42">
        <v>0</v>
      </c>
      <c r="J148" s="51">
        <f t="shared" si="6"/>
        <v>72.968016360709456</v>
      </c>
      <c r="K148" s="45">
        <f t="shared" si="7"/>
        <v>0.87464067431366688</v>
      </c>
      <c r="L148" s="45">
        <f t="shared" si="7"/>
        <v>1014.9839926755049</v>
      </c>
      <c r="M148" s="160">
        <f t="shared" si="8"/>
        <v>1160.4582572974505</v>
      </c>
      <c r="N148" s="6">
        <v>-0.66068658731366692</v>
      </c>
      <c r="O148" s="6">
        <v>-264.41421377550489</v>
      </c>
    </row>
    <row r="149" spans="1:15" hidden="1" x14ac:dyDescent="0.25">
      <c r="A149" s="43">
        <v>2028</v>
      </c>
      <c r="B149" s="43" t="s">
        <v>20</v>
      </c>
      <c r="C149" s="43" t="s">
        <v>4874</v>
      </c>
      <c r="D149" s="44">
        <v>72.968016360709456</v>
      </c>
      <c r="E149" s="44">
        <v>80</v>
      </c>
      <c r="F149" s="90">
        <v>0.96337938621512809</v>
      </c>
      <c r="G149" s="91">
        <v>1146.6476430595403</v>
      </c>
      <c r="H149" s="44">
        <v>72.968016360709456</v>
      </c>
      <c r="I149" s="44">
        <v>0</v>
      </c>
      <c r="J149" s="51">
        <f t="shared" si="6"/>
        <v>72.968016360709456</v>
      </c>
      <c r="K149" s="45">
        <f t="shared" si="7"/>
        <v>0.96337938621512809</v>
      </c>
      <c r="L149" s="45">
        <f t="shared" si="7"/>
        <v>1146.6476430595403</v>
      </c>
      <c r="M149" s="160">
        <f t="shared" si="8"/>
        <v>1190.2347709186788</v>
      </c>
      <c r="N149" s="6">
        <v>-0.69914944321512806</v>
      </c>
      <c r="O149" s="6">
        <v>-223.00668895954027</v>
      </c>
    </row>
    <row r="150" spans="1:15" hidden="1" x14ac:dyDescent="0.25">
      <c r="A150" s="41">
        <v>2029</v>
      </c>
      <c r="B150" s="41" t="s">
        <v>20</v>
      </c>
      <c r="C150" s="41" t="s">
        <v>4874</v>
      </c>
      <c r="D150" s="42">
        <v>72.968016360709456</v>
      </c>
      <c r="E150" s="42">
        <v>80</v>
      </c>
      <c r="F150" s="88">
        <v>0.95266671105835565</v>
      </c>
      <c r="G150" s="89">
        <v>1239.7128747001245</v>
      </c>
      <c r="H150" s="42">
        <v>72.968016360709456</v>
      </c>
      <c r="I150" s="42">
        <v>0</v>
      </c>
      <c r="J150" s="51">
        <f t="shared" si="6"/>
        <v>72.968016360709456</v>
      </c>
      <c r="K150" s="45">
        <f t="shared" si="7"/>
        <v>0.95266671105835565</v>
      </c>
      <c r="L150" s="45">
        <f t="shared" si="7"/>
        <v>1239.7128747001245</v>
      </c>
      <c r="M150" s="160">
        <f t="shared" si="8"/>
        <v>1301.3080653598968</v>
      </c>
      <c r="N150" s="6">
        <v>-0.65261806405835565</v>
      </c>
      <c r="O150" s="6">
        <v>-193.77376770012461</v>
      </c>
    </row>
    <row r="151" spans="1:15" x14ac:dyDescent="0.25">
      <c r="A151" s="43">
        <v>2030</v>
      </c>
      <c r="B151" s="43" t="s">
        <v>20</v>
      </c>
      <c r="C151" s="43" t="s">
        <v>4874</v>
      </c>
      <c r="D151" s="44">
        <v>72.968016360709456</v>
      </c>
      <c r="E151" s="44">
        <v>80</v>
      </c>
      <c r="F151" s="90">
        <v>0.88953690832879351</v>
      </c>
      <c r="G151" s="91">
        <v>1362.3839671811165</v>
      </c>
      <c r="H151" s="44">
        <v>72.968016360709456</v>
      </c>
      <c r="I151" s="44">
        <v>0</v>
      </c>
      <c r="J151" s="51">
        <f t="shared" si="6"/>
        <v>72.968016360709456</v>
      </c>
      <c r="K151" s="45">
        <f t="shared" si="7"/>
        <v>0.88953690832879351</v>
      </c>
      <c r="L151" s="45">
        <f t="shared" si="7"/>
        <v>1362.3839671811165</v>
      </c>
      <c r="M151" s="160">
        <f t="shared" si="8"/>
        <v>1531.5654183935758</v>
      </c>
      <c r="N151" s="6">
        <v>-0.56030349732879348</v>
      </c>
      <c r="O151" s="6">
        <v>-215.87800718111657</v>
      </c>
    </row>
    <row r="152" spans="1:15" x14ac:dyDescent="0.25">
      <c r="A152" s="41">
        <v>2031</v>
      </c>
      <c r="B152" s="41" t="s">
        <v>20</v>
      </c>
      <c r="C152" s="41" t="s">
        <v>4874</v>
      </c>
      <c r="D152" s="42">
        <v>72.968016360709456</v>
      </c>
      <c r="E152" s="42">
        <v>80</v>
      </c>
      <c r="F152" s="88">
        <v>0.79772928109976682</v>
      </c>
      <c r="G152" s="89">
        <v>1442.9599704445382</v>
      </c>
      <c r="H152" s="42">
        <v>72.968016360709456</v>
      </c>
      <c r="I152" s="42">
        <v>0</v>
      </c>
      <c r="J152" s="51">
        <f t="shared" si="6"/>
        <v>72.968016360709456</v>
      </c>
      <c r="K152" s="45">
        <f t="shared" si="7"/>
        <v>0.79772928109976682</v>
      </c>
      <c r="L152" s="45">
        <f t="shared" si="7"/>
        <v>1442.9599704445382</v>
      </c>
      <c r="M152" s="160">
        <f t="shared" si="8"/>
        <v>1808.8341554358421</v>
      </c>
      <c r="N152" s="6">
        <v>-0.44837105709976682</v>
      </c>
      <c r="O152" s="6">
        <v>-240.82254644453815</v>
      </c>
    </row>
    <row r="153" spans="1:15" x14ac:dyDescent="0.25">
      <c r="A153" s="43">
        <v>2032</v>
      </c>
      <c r="B153" s="43" t="s">
        <v>20</v>
      </c>
      <c r="C153" s="43" t="s">
        <v>4874</v>
      </c>
      <c r="D153" s="44">
        <v>72.968016360709456</v>
      </c>
      <c r="E153" s="44">
        <v>80</v>
      </c>
      <c r="F153" s="90">
        <v>0.66837100952370487</v>
      </c>
      <c r="G153" s="91">
        <v>1452.0458953228278</v>
      </c>
      <c r="H153" s="44">
        <v>72.968016360709456</v>
      </c>
      <c r="I153" s="44">
        <v>0</v>
      </c>
      <c r="J153" s="51">
        <f t="shared" si="6"/>
        <v>72.968016360709456</v>
      </c>
      <c r="K153" s="45">
        <f t="shared" si="7"/>
        <v>0.66837100952370487</v>
      </c>
      <c r="L153" s="45">
        <f t="shared" si="7"/>
        <v>1452.0458953228278</v>
      </c>
      <c r="M153" s="160">
        <f t="shared" si="8"/>
        <v>2172.5147779189078</v>
      </c>
      <c r="N153" s="6">
        <v>-0.30277391952370486</v>
      </c>
      <c r="O153" s="6">
        <v>-197.30502332282776</v>
      </c>
    </row>
    <row r="154" spans="1:15" hidden="1" x14ac:dyDescent="0.25">
      <c r="A154" s="41">
        <v>2033</v>
      </c>
      <c r="B154" s="41" t="s">
        <v>20</v>
      </c>
      <c r="C154" s="41" t="s">
        <v>4874</v>
      </c>
      <c r="D154" s="42">
        <v>72.968016360709456</v>
      </c>
      <c r="E154" s="42">
        <v>80</v>
      </c>
      <c r="F154" s="88">
        <v>0.55595111552421783</v>
      </c>
      <c r="G154" s="89">
        <v>1448.7027129142969</v>
      </c>
      <c r="H154" s="42">
        <v>72.968016360709456</v>
      </c>
      <c r="I154" s="42">
        <v>0</v>
      </c>
      <c r="J154" s="51">
        <f t="shared" si="6"/>
        <v>72.968016360709456</v>
      </c>
      <c r="K154" s="45">
        <f t="shared" si="7"/>
        <v>0.55595111552421783</v>
      </c>
      <c r="L154" s="45">
        <f t="shared" si="7"/>
        <v>1448.7027129142969</v>
      </c>
      <c r="M154" s="160">
        <f t="shared" si="8"/>
        <v>2605.8095261636181</v>
      </c>
      <c r="N154" s="6">
        <v>-0.17762855152421786</v>
      </c>
      <c r="O154" s="6">
        <v>-150.77917691429684</v>
      </c>
    </row>
    <row r="155" spans="1:15" hidden="1" x14ac:dyDescent="0.25">
      <c r="A155" s="43">
        <v>2034</v>
      </c>
      <c r="B155" s="43" t="s">
        <v>20</v>
      </c>
      <c r="C155" s="43" t="s">
        <v>4874</v>
      </c>
      <c r="D155" s="44">
        <v>72.968016360709456</v>
      </c>
      <c r="E155" s="44">
        <v>80</v>
      </c>
      <c r="F155" s="90">
        <v>0.45797714438744364</v>
      </c>
      <c r="G155" s="91">
        <v>1428.1062962157418</v>
      </c>
      <c r="H155" s="44">
        <v>72.968016360709456</v>
      </c>
      <c r="I155" s="44">
        <v>0</v>
      </c>
      <c r="J155" s="51">
        <f t="shared" si="6"/>
        <v>72.968016360709456</v>
      </c>
      <c r="K155" s="45">
        <f t="shared" si="7"/>
        <v>0.45797714438744364</v>
      </c>
      <c r="L155" s="45">
        <f t="shared" si="7"/>
        <v>1428.1062962157418</v>
      </c>
      <c r="M155" s="160">
        <f t="shared" si="8"/>
        <v>3118.2916303080392</v>
      </c>
      <c r="N155" s="6">
        <v>-0.10187393338744366</v>
      </c>
      <c r="O155" s="6">
        <v>-200.66937421574175</v>
      </c>
    </row>
    <row r="156" spans="1:15" x14ac:dyDescent="0.25">
      <c r="A156" s="41">
        <v>2035</v>
      </c>
      <c r="B156" s="41" t="s">
        <v>20</v>
      </c>
      <c r="C156" s="41" t="s">
        <v>4874</v>
      </c>
      <c r="D156" s="42">
        <v>72.968016360709456</v>
      </c>
      <c r="E156" s="42">
        <v>80</v>
      </c>
      <c r="F156" s="88">
        <v>0.3901356743981827</v>
      </c>
      <c r="G156" s="89">
        <v>1404.9906703503002</v>
      </c>
      <c r="H156" s="42">
        <v>72.968016360709456</v>
      </c>
      <c r="I156" s="42">
        <v>0</v>
      </c>
      <c r="J156" s="51">
        <f t="shared" si="6"/>
        <v>72.968016360709456</v>
      </c>
      <c r="K156" s="45">
        <f t="shared" si="7"/>
        <v>0.3901356743981827</v>
      </c>
      <c r="L156" s="45">
        <f t="shared" si="7"/>
        <v>1404.9906703503002</v>
      </c>
      <c r="M156" s="160">
        <f t="shared" si="8"/>
        <v>3601.2873534767546</v>
      </c>
      <c r="N156" s="6">
        <v>-5.1153512398182721E-2</v>
      </c>
      <c r="O156" s="6">
        <v>-239.20228535030014</v>
      </c>
    </row>
    <row r="157" spans="1:15" x14ac:dyDescent="0.25">
      <c r="A157" s="43">
        <v>2036</v>
      </c>
      <c r="B157" s="43" t="s">
        <v>20</v>
      </c>
      <c r="C157" s="43" t="s">
        <v>4874</v>
      </c>
      <c r="D157" s="44">
        <v>72.968016360709456</v>
      </c>
      <c r="E157" s="44">
        <v>80</v>
      </c>
      <c r="F157" s="90">
        <v>0.35074336186205196</v>
      </c>
      <c r="G157" s="91">
        <v>1363.8248073319983</v>
      </c>
      <c r="H157" s="44">
        <v>72.968016360709456</v>
      </c>
      <c r="I157" s="44">
        <v>0</v>
      </c>
      <c r="J157" s="51">
        <f t="shared" si="6"/>
        <v>72.968016360709456</v>
      </c>
      <c r="K157" s="45">
        <f t="shared" si="7"/>
        <v>0.35074336186205196</v>
      </c>
      <c r="L157" s="45">
        <f t="shared" si="7"/>
        <v>1363.8248073319983</v>
      </c>
      <c r="M157" s="160">
        <f t="shared" si="8"/>
        <v>3888.3838031648711</v>
      </c>
      <c r="N157" s="6">
        <v>-3.4626527862051948E-2</v>
      </c>
      <c r="O157" s="6">
        <v>-274.54904233199818</v>
      </c>
    </row>
    <row r="158" spans="1:15" x14ac:dyDescent="0.25">
      <c r="A158" s="41">
        <v>2037</v>
      </c>
      <c r="B158" s="41" t="s">
        <v>20</v>
      </c>
      <c r="C158" s="41" t="s">
        <v>4874</v>
      </c>
      <c r="D158" s="42">
        <v>72.968016360709456</v>
      </c>
      <c r="E158" s="42">
        <v>80</v>
      </c>
      <c r="F158" s="88">
        <v>0.49344551289235999</v>
      </c>
      <c r="G158" s="89">
        <v>1806.2955510445152</v>
      </c>
      <c r="H158" s="42">
        <v>72.968016360709456</v>
      </c>
      <c r="I158" s="42">
        <v>0</v>
      </c>
      <c r="J158" s="51">
        <f t="shared" si="6"/>
        <v>72.968016360709456</v>
      </c>
      <c r="K158" s="45">
        <f t="shared" si="7"/>
        <v>0.49344551289235999</v>
      </c>
      <c r="L158" s="45">
        <f t="shared" si="7"/>
        <v>1806.2955510445152</v>
      </c>
      <c r="M158" s="160">
        <f t="shared" si="8"/>
        <v>3660.5775183906471</v>
      </c>
      <c r="N158" s="6">
        <v>-0.20523230689235999</v>
      </c>
      <c r="O158" s="6">
        <v>-811.32019544451521</v>
      </c>
    </row>
    <row r="159" spans="1:15" x14ac:dyDescent="0.25">
      <c r="A159" s="43">
        <v>2038</v>
      </c>
      <c r="B159" s="43" t="s">
        <v>20</v>
      </c>
      <c r="C159" s="43" t="s">
        <v>4874</v>
      </c>
      <c r="D159" s="44">
        <v>72.968016360709456</v>
      </c>
      <c r="E159" s="44">
        <v>80</v>
      </c>
      <c r="F159" s="90">
        <v>0.45001024962193553</v>
      </c>
      <c r="G159" s="91">
        <v>1629.5350560502955</v>
      </c>
      <c r="H159" s="44">
        <v>72.968016360709456</v>
      </c>
      <c r="I159" s="44">
        <v>0</v>
      </c>
      <c r="J159" s="51">
        <f t="shared" si="6"/>
        <v>72.968016360709456</v>
      </c>
      <c r="K159" s="45">
        <f t="shared" si="7"/>
        <v>0.45001024962193553</v>
      </c>
      <c r="L159" s="45">
        <f t="shared" si="7"/>
        <v>1629.5350560502955</v>
      </c>
      <c r="M159" s="160">
        <f t="shared" si="8"/>
        <v>3621.1065357273687</v>
      </c>
      <c r="N159" s="6">
        <v>-0.19950263362193554</v>
      </c>
      <c r="O159" s="6">
        <v>-762.22397615029547</v>
      </c>
    </row>
    <row r="160" spans="1:15" x14ac:dyDescent="0.25">
      <c r="A160" s="41">
        <v>2039</v>
      </c>
      <c r="B160" s="41" t="s">
        <v>20</v>
      </c>
      <c r="C160" s="41" t="s">
        <v>4874</v>
      </c>
      <c r="D160" s="42">
        <v>72.968016360709456</v>
      </c>
      <c r="E160" s="42">
        <v>80</v>
      </c>
      <c r="F160" s="88">
        <v>0.37603722055984568</v>
      </c>
      <c r="G160" s="89">
        <v>1352.0026852867359</v>
      </c>
      <c r="H160" s="42">
        <v>72.968016360709456</v>
      </c>
      <c r="I160" s="42">
        <v>0</v>
      </c>
      <c r="J160" s="51">
        <f t="shared" si="6"/>
        <v>72.968016360709456</v>
      </c>
      <c r="K160" s="45">
        <f t="shared" si="7"/>
        <v>0.37603722055984568</v>
      </c>
      <c r="L160" s="45">
        <f t="shared" si="7"/>
        <v>1352.0026852867359</v>
      </c>
      <c r="M160" s="160">
        <f t="shared" si="8"/>
        <v>3595.3959112714138</v>
      </c>
      <c r="N160" s="6">
        <v>-8.7773640559845656E-2</v>
      </c>
      <c r="O160" s="6">
        <v>-361.60668428673591</v>
      </c>
    </row>
    <row r="161" spans="1:15" x14ac:dyDescent="0.25">
      <c r="A161" s="43">
        <v>2040</v>
      </c>
      <c r="B161" s="43" t="s">
        <v>20</v>
      </c>
      <c r="C161" s="43" t="s">
        <v>4874</v>
      </c>
      <c r="D161" s="44">
        <v>72.968016360709456</v>
      </c>
      <c r="E161" s="44">
        <v>80</v>
      </c>
      <c r="F161" s="90">
        <v>0.32779761433819971</v>
      </c>
      <c r="G161" s="91">
        <v>1181.0249428011305</v>
      </c>
      <c r="H161" s="44">
        <v>72.968016360709456</v>
      </c>
      <c r="I161" s="44">
        <v>0</v>
      </c>
      <c r="J161" s="51">
        <f t="shared" si="6"/>
        <v>72.968016360709456</v>
      </c>
      <c r="K161" s="45">
        <f t="shared" si="7"/>
        <v>0.32779761433819971</v>
      </c>
      <c r="L161" s="45">
        <f t="shared" si="7"/>
        <v>1181.0249428011305</v>
      </c>
      <c r="M161" s="160">
        <f t="shared" si="8"/>
        <v>3602.9089021454188</v>
      </c>
      <c r="N161" s="6">
        <v>-8.7562976338199705E-2</v>
      </c>
      <c r="O161" s="6">
        <v>-353.92230040113043</v>
      </c>
    </row>
    <row r="162" spans="1:15" x14ac:dyDescent="0.25">
      <c r="A162" s="41">
        <v>2021</v>
      </c>
      <c r="B162" s="41" t="s">
        <v>20</v>
      </c>
      <c r="C162" s="41" t="s">
        <v>4875</v>
      </c>
      <c r="D162" s="42">
        <v>85.732237714084661</v>
      </c>
      <c r="E162" s="42">
        <v>90</v>
      </c>
      <c r="F162" s="88">
        <v>0.17026953757723209</v>
      </c>
      <c r="G162" s="89">
        <v>257.1411494019743</v>
      </c>
      <c r="H162" s="42">
        <v>85.732237714084661</v>
      </c>
      <c r="I162" s="42">
        <v>0</v>
      </c>
      <c r="J162" s="51">
        <f t="shared" si="6"/>
        <v>85.732237714084661</v>
      </c>
      <c r="K162" s="45">
        <f t="shared" si="7"/>
        <v>0.17026953757723209</v>
      </c>
      <c r="L162" s="45">
        <f t="shared" si="7"/>
        <v>257.1411494019743</v>
      </c>
      <c r="M162" s="160">
        <f t="shared" si="8"/>
        <v>1510.2005506142773</v>
      </c>
      <c r="N162" s="6">
        <v>-0.13391887357723209</v>
      </c>
      <c r="O162" s="6">
        <v>-143.7555584019743</v>
      </c>
    </row>
    <row r="163" spans="1:15" x14ac:dyDescent="0.25">
      <c r="A163" s="43">
        <v>2022</v>
      </c>
      <c r="B163" s="43" t="s">
        <v>20</v>
      </c>
      <c r="C163" s="43" t="s">
        <v>4875</v>
      </c>
      <c r="D163" s="44">
        <v>85.732237714084661</v>
      </c>
      <c r="E163" s="44">
        <v>90</v>
      </c>
      <c r="F163" s="90">
        <v>0.19969475052483596</v>
      </c>
      <c r="G163" s="91">
        <v>299.30681023880334</v>
      </c>
      <c r="H163" s="44">
        <v>85.732237714084661</v>
      </c>
      <c r="I163" s="44">
        <v>0</v>
      </c>
      <c r="J163" s="51">
        <f t="shared" si="6"/>
        <v>85.732237714084661</v>
      </c>
      <c r="K163" s="45">
        <f t="shared" si="7"/>
        <v>0.19969475052483596</v>
      </c>
      <c r="L163" s="45">
        <f t="shared" si="7"/>
        <v>299.30681023880334</v>
      </c>
      <c r="M163" s="160">
        <f t="shared" si="8"/>
        <v>1498.8216237641093</v>
      </c>
      <c r="N163" s="6">
        <v>-0.15990499652483597</v>
      </c>
      <c r="O163" s="6">
        <v>-163.66969563880335</v>
      </c>
    </row>
    <row r="164" spans="1:15" x14ac:dyDescent="0.25">
      <c r="A164" s="41">
        <v>2023</v>
      </c>
      <c r="B164" s="41" t="s">
        <v>20</v>
      </c>
      <c r="C164" s="41" t="s">
        <v>4875</v>
      </c>
      <c r="D164" s="42">
        <v>85.732237714084661</v>
      </c>
      <c r="E164" s="42">
        <v>90</v>
      </c>
      <c r="F164" s="88">
        <v>0.23834577261175513</v>
      </c>
      <c r="G164" s="89">
        <v>343.6637982358701</v>
      </c>
      <c r="H164" s="42">
        <v>85.732237714084661</v>
      </c>
      <c r="I164" s="42">
        <v>0</v>
      </c>
      <c r="J164" s="51">
        <f t="shared" si="6"/>
        <v>85.732237714084661</v>
      </c>
      <c r="K164" s="45">
        <f t="shared" si="7"/>
        <v>0.23834577261175513</v>
      </c>
      <c r="L164" s="45">
        <f t="shared" si="7"/>
        <v>343.6637982358701</v>
      </c>
      <c r="M164" s="160">
        <f t="shared" si="8"/>
        <v>1441.8707513460665</v>
      </c>
      <c r="N164" s="6">
        <v>-0.19319022461175514</v>
      </c>
      <c r="O164" s="6">
        <v>-176.0577309358701</v>
      </c>
    </row>
    <row r="165" spans="1:15" x14ac:dyDescent="0.25">
      <c r="A165" s="43">
        <v>2024</v>
      </c>
      <c r="B165" s="43" t="s">
        <v>20</v>
      </c>
      <c r="C165" s="43" t="s">
        <v>4875</v>
      </c>
      <c r="D165" s="44">
        <v>85.732237714084661</v>
      </c>
      <c r="E165" s="44">
        <v>90</v>
      </c>
      <c r="F165" s="90">
        <v>0.27694152159364965</v>
      </c>
      <c r="G165" s="91">
        <v>381.2732348871786</v>
      </c>
      <c r="H165" s="44">
        <v>85.732237714084661</v>
      </c>
      <c r="I165" s="44">
        <v>0</v>
      </c>
      <c r="J165" s="51">
        <f t="shared" si="6"/>
        <v>85.732237714084661</v>
      </c>
      <c r="K165" s="45">
        <f t="shared" si="7"/>
        <v>0.27694152159364965</v>
      </c>
      <c r="L165" s="45">
        <f t="shared" si="7"/>
        <v>381.2732348871786</v>
      </c>
      <c r="M165" s="160">
        <f t="shared" si="8"/>
        <v>1376.7283168416061</v>
      </c>
      <c r="N165" s="6">
        <v>-0.22627022159364965</v>
      </c>
      <c r="O165" s="6">
        <v>-180.77189328717861</v>
      </c>
    </row>
    <row r="166" spans="1:15" x14ac:dyDescent="0.25">
      <c r="A166" s="41">
        <v>2025</v>
      </c>
      <c r="B166" s="41" t="s">
        <v>20</v>
      </c>
      <c r="C166" s="41" t="s">
        <v>4875</v>
      </c>
      <c r="D166" s="42">
        <v>85.732237714084661</v>
      </c>
      <c r="E166" s="42">
        <v>90</v>
      </c>
      <c r="F166" s="88">
        <v>0.30027008238362379</v>
      </c>
      <c r="G166" s="89">
        <v>436.26082669497555</v>
      </c>
      <c r="H166" s="42">
        <v>85.732237714084661</v>
      </c>
      <c r="I166" s="42">
        <v>0</v>
      </c>
      <c r="J166" s="51">
        <f t="shared" si="6"/>
        <v>85.732237714084661</v>
      </c>
      <c r="K166" s="45">
        <f t="shared" si="7"/>
        <v>0.30027008238362379</v>
      </c>
      <c r="L166" s="45">
        <f t="shared" si="7"/>
        <v>436.26082669497555</v>
      </c>
      <c r="M166" s="160">
        <f t="shared" si="8"/>
        <v>1452.8947513912176</v>
      </c>
      <c r="N166" s="6">
        <v>-0.2418219143836238</v>
      </c>
      <c r="O166" s="6">
        <v>-189.77032029497556</v>
      </c>
    </row>
    <row r="167" spans="1:15" x14ac:dyDescent="0.25">
      <c r="A167" s="43">
        <v>2026</v>
      </c>
      <c r="B167" s="43" t="s">
        <v>20</v>
      </c>
      <c r="C167" s="43" t="s">
        <v>4875</v>
      </c>
      <c r="D167" s="44">
        <v>85.732237714084661</v>
      </c>
      <c r="E167" s="44">
        <v>90</v>
      </c>
      <c r="F167" s="90">
        <v>0.33541751418971721</v>
      </c>
      <c r="G167" s="91">
        <v>466.78406852290078</v>
      </c>
      <c r="H167" s="44">
        <v>85.732237714084661</v>
      </c>
      <c r="I167" s="44">
        <v>0</v>
      </c>
      <c r="J167" s="51">
        <f t="shared" si="6"/>
        <v>85.732237714084661</v>
      </c>
      <c r="K167" s="45">
        <f t="shared" si="7"/>
        <v>0.33541751418971721</v>
      </c>
      <c r="L167" s="45">
        <f t="shared" si="7"/>
        <v>466.78406852290078</v>
      </c>
      <c r="M167" s="160">
        <f t="shared" si="8"/>
        <v>1391.650849391486</v>
      </c>
      <c r="N167" s="6">
        <v>-0.26898699518971725</v>
      </c>
      <c r="O167" s="6">
        <v>-164.88769942290077</v>
      </c>
    </row>
    <row r="168" spans="1:15" x14ac:dyDescent="0.25">
      <c r="A168" s="41">
        <v>2027</v>
      </c>
      <c r="B168" s="41" t="s">
        <v>20</v>
      </c>
      <c r="C168" s="41" t="s">
        <v>4875</v>
      </c>
      <c r="D168" s="42">
        <v>85.732237714084661</v>
      </c>
      <c r="E168" s="42">
        <v>90</v>
      </c>
      <c r="F168" s="88">
        <v>0.36348675546884551</v>
      </c>
      <c r="G168" s="89">
        <v>499.097288594627</v>
      </c>
      <c r="H168" s="42">
        <v>85.732237714084661</v>
      </c>
      <c r="I168" s="42">
        <v>0</v>
      </c>
      <c r="J168" s="51">
        <f t="shared" si="6"/>
        <v>85.732237714084661</v>
      </c>
      <c r="K168" s="45">
        <f t="shared" si="7"/>
        <v>0.36348675546884551</v>
      </c>
      <c r="L168" s="45">
        <f t="shared" si="7"/>
        <v>499.097288594627</v>
      </c>
      <c r="M168" s="160">
        <f t="shared" si="8"/>
        <v>1373.0824605998737</v>
      </c>
      <c r="N168" s="6">
        <v>-0.28932417146884548</v>
      </c>
      <c r="O168" s="6">
        <v>-144.20610069462703</v>
      </c>
    </row>
    <row r="169" spans="1:15" x14ac:dyDescent="0.25">
      <c r="A169" s="43">
        <v>2028</v>
      </c>
      <c r="B169" s="43" t="s">
        <v>20</v>
      </c>
      <c r="C169" s="43" t="s">
        <v>4875</v>
      </c>
      <c r="D169" s="44">
        <v>85.732237714084661</v>
      </c>
      <c r="E169" s="44">
        <v>90</v>
      </c>
      <c r="F169" s="90">
        <v>0.38797839939508011</v>
      </c>
      <c r="G169" s="91">
        <v>520.71598777455142</v>
      </c>
      <c r="H169" s="44">
        <v>85.732237714084661</v>
      </c>
      <c r="I169" s="44">
        <v>0</v>
      </c>
      <c r="J169" s="51">
        <f t="shared" si="6"/>
        <v>85.732237714084661</v>
      </c>
      <c r="K169" s="45">
        <f t="shared" si="7"/>
        <v>0.38797839939508011</v>
      </c>
      <c r="L169" s="45">
        <f t="shared" si="7"/>
        <v>520.71598777455142</v>
      </c>
      <c r="M169" s="160">
        <f t="shared" si="8"/>
        <v>1342.1262332811061</v>
      </c>
      <c r="N169" s="6">
        <v>-0.30468763439508012</v>
      </c>
      <c r="O169" s="6">
        <v>-110.09870657455144</v>
      </c>
    </row>
    <row r="170" spans="1:15" x14ac:dyDescent="0.25">
      <c r="A170" s="41">
        <v>2029</v>
      </c>
      <c r="B170" s="41" t="s">
        <v>20</v>
      </c>
      <c r="C170" s="41" t="s">
        <v>4875</v>
      </c>
      <c r="D170" s="42">
        <v>85.732237714084661</v>
      </c>
      <c r="E170" s="42">
        <v>90</v>
      </c>
      <c r="F170" s="88">
        <v>0.36090400578032505</v>
      </c>
      <c r="G170" s="89">
        <v>507.42429822943626</v>
      </c>
      <c r="H170" s="42">
        <v>85.732237714084661</v>
      </c>
      <c r="I170" s="42">
        <v>0</v>
      </c>
      <c r="J170" s="51">
        <f t="shared" si="6"/>
        <v>85.732237714084661</v>
      </c>
      <c r="K170" s="45">
        <f t="shared" si="7"/>
        <v>0.36090400578032505</v>
      </c>
      <c r="L170" s="45">
        <f t="shared" si="7"/>
        <v>507.42429822943626</v>
      </c>
      <c r="M170" s="160">
        <f t="shared" si="8"/>
        <v>1405.9813415822687</v>
      </c>
      <c r="N170" s="6">
        <v>-0.26687761578032504</v>
      </c>
      <c r="O170" s="6">
        <v>-55.985870629436249</v>
      </c>
    </row>
    <row r="171" spans="1:15" x14ac:dyDescent="0.25">
      <c r="A171" s="43">
        <v>2030</v>
      </c>
      <c r="B171" s="43" t="s">
        <v>20</v>
      </c>
      <c r="C171" s="43" t="s">
        <v>4875</v>
      </c>
      <c r="D171" s="44">
        <v>85.732237714084661</v>
      </c>
      <c r="E171" s="44">
        <v>90</v>
      </c>
      <c r="F171" s="90">
        <v>0.32166081543472885</v>
      </c>
      <c r="G171" s="91">
        <v>502.61063308842682</v>
      </c>
      <c r="H171" s="44">
        <v>85.732237714084661</v>
      </c>
      <c r="I171" s="44">
        <v>0</v>
      </c>
      <c r="J171" s="51">
        <f t="shared" si="6"/>
        <v>85.732237714084661</v>
      </c>
      <c r="K171" s="45">
        <f t="shared" si="7"/>
        <v>0.32166081543472885</v>
      </c>
      <c r="L171" s="45">
        <f t="shared" si="7"/>
        <v>502.61063308842682</v>
      </c>
      <c r="M171" s="160">
        <f t="shared" si="8"/>
        <v>1562.5485261832155</v>
      </c>
      <c r="N171" s="6">
        <v>-0.22025853843472887</v>
      </c>
      <c r="O171" s="6">
        <v>-24.584695388426837</v>
      </c>
    </row>
    <row r="172" spans="1:15" x14ac:dyDescent="0.25">
      <c r="A172" s="41">
        <v>2031</v>
      </c>
      <c r="B172" s="41" t="s">
        <v>20</v>
      </c>
      <c r="C172" s="41" t="s">
        <v>4875</v>
      </c>
      <c r="D172" s="42">
        <v>85.732237714084661</v>
      </c>
      <c r="E172" s="42">
        <v>90</v>
      </c>
      <c r="F172" s="88">
        <v>0.26893297621328177</v>
      </c>
      <c r="G172" s="89">
        <v>461.55062208298824</v>
      </c>
      <c r="H172" s="42">
        <v>85.732237714084661</v>
      </c>
      <c r="I172" s="42">
        <v>0</v>
      </c>
      <c r="J172" s="51">
        <f t="shared" si="6"/>
        <v>85.732237714084661</v>
      </c>
      <c r="K172" s="45">
        <f t="shared" si="7"/>
        <v>0.26893297621328177</v>
      </c>
      <c r="L172" s="45">
        <f t="shared" si="7"/>
        <v>461.55062208298824</v>
      </c>
      <c r="M172" s="160">
        <f t="shared" si="8"/>
        <v>1716.2291831290627</v>
      </c>
      <c r="N172" s="6">
        <v>-0.16447796521328178</v>
      </c>
      <c r="O172" s="6">
        <v>27.455972817011741</v>
      </c>
    </row>
    <row r="173" spans="1:15" x14ac:dyDescent="0.25">
      <c r="A173" s="43">
        <v>2032</v>
      </c>
      <c r="B173" s="43" t="s">
        <v>20</v>
      </c>
      <c r="C173" s="43" t="s">
        <v>4875</v>
      </c>
      <c r="D173" s="44">
        <v>85.732237714084661</v>
      </c>
      <c r="E173" s="44">
        <v>90</v>
      </c>
      <c r="F173" s="90">
        <v>0.20769348075852725</v>
      </c>
      <c r="G173" s="91">
        <v>417.87010728270155</v>
      </c>
      <c r="H173" s="44">
        <v>85.732237714084661</v>
      </c>
      <c r="I173" s="44">
        <v>0</v>
      </c>
      <c r="J173" s="51">
        <f t="shared" si="6"/>
        <v>85.732237714084661</v>
      </c>
      <c r="K173" s="45">
        <f t="shared" si="7"/>
        <v>0.20769348075852725</v>
      </c>
      <c r="L173" s="45">
        <f t="shared" si="7"/>
        <v>417.87010728270155</v>
      </c>
      <c r="M173" s="160">
        <f t="shared" si="8"/>
        <v>2011.9558194921585</v>
      </c>
      <c r="N173" s="6">
        <v>-0.10186776475852725</v>
      </c>
      <c r="O173" s="6">
        <v>79.693570617298462</v>
      </c>
    </row>
    <row r="174" spans="1:15" x14ac:dyDescent="0.25">
      <c r="A174" s="41">
        <v>2033</v>
      </c>
      <c r="B174" s="41" t="s">
        <v>20</v>
      </c>
      <c r="C174" s="41" t="s">
        <v>4875</v>
      </c>
      <c r="D174" s="42">
        <v>85.732237714084661</v>
      </c>
      <c r="E174" s="42">
        <v>90</v>
      </c>
      <c r="F174" s="88">
        <v>0.1568574939279381</v>
      </c>
      <c r="G174" s="89">
        <v>381.6940257315681</v>
      </c>
      <c r="H174" s="42">
        <v>85.732237714084661</v>
      </c>
      <c r="I174" s="42">
        <v>0</v>
      </c>
      <c r="J174" s="51">
        <f t="shared" si="6"/>
        <v>85.732237714084661</v>
      </c>
      <c r="K174" s="45">
        <f t="shared" si="7"/>
        <v>0.1568574939279381</v>
      </c>
      <c r="L174" s="45">
        <f t="shared" si="7"/>
        <v>381.6940257315681</v>
      </c>
      <c r="M174" s="160">
        <f t="shared" si="8"/>
        <v>2433.3808744064349</v>
      </c>
      <c r="N174" s="6">
        <v>-5.0937633927938097E-2</v>
      </c>
      <c r="O174" s="6">
        <v>120.80909926843191</v>
      </c>
    </row>
    <row r="175" spans="1:15" x14ac:dyDescent="0.25">
      <c r="A175" s="43">
        <v>2034</v>
      </c>
      <c r="B175" s="43" t="s">
        <v>20</v>
      </c>
      <c r="C175" s="43" t="s">
        <v>4875</v>
      </c>
      <c r="D175" s="44">
        <v>85.732237714084661</v>
      </c>
      <c r="E175" s="44">
        <v>90</v>
      </c>
      <c r="F175" s="90">
        <v>0.1171494317161651</v>
      </c>
      <c r="G175" s="91">
        <v>349.75813971348038</v>
      </c>
      <c r="H175" s="44">
        <v>85.732237714084661</v>
      </c>
      <c r="I175" s="44">
        <v>0</v>
      </c>
      <c r="J175" s="51">
        <f t="shared" si="6"/>
        <v>85.732237714084661</v>
      </c>
      <c r="K175" s="45">
        <f t="shared" si="7"/>
        <v>0.1171494317161651</v>
      </c>
      <c r="L175" s="45">
        <f t="shared" si="7"/>
        <v>349.75813971348038</v>
      </c>
      <c r="M175" s="160">
        <f t="shared" si="8"/>
        <v>2985.5726535736862</v>
      </c>
      <c r="N175" s="6">
        <v>-1.60683397161651E-2</v>
      </c>
      <c r="O175" s="6">
        <v>145.47264998651963</v>
      </c>
    </row>
    <row r="176" spans="1:15" hidden="1" x14ac:dyDescent="0.25">
      <c r="A176" s="41">
        <v>2035</v>
      </c>
      <c r="B176" s="41" t="s">
        <v>20</v>
      </c>
      <c r="C176" s="41" t="s">
        <v>4875</v>
      </c>
      <c r="D176" s="42">
        <v>85.732237714084661</v>
      </c>
      <c r="E176" s="42">
        <v>90</v>
      </c>
      <c r="F176" s="88">
        <v>9.1215527746818029E-2</v>
      </c>
      <c r="G176" s="89">
        <v>330.33438637088699</v>
      </c>
      <c r="H176" s="42">
        <v>85.732237714084661</v>
      </c>
      <c r="I176" s="42">
        <v>0</v>
      </c>
      <c r="J176" s="51">
        <f t="shared" si="6"/>
        <v>85.732237714084661</v>
      </c>
      <c r="K176" s="45">
        <f t="shared" si="7"/>
        <v>9.1215527746818029E-2</v>
      </c>
      <c r="L176" s="45">
        <f t="shared" si="7"/>
        <v>330.33438637088699</v>
      </c>
      <c r="M176" s="160">
        <f t="shared" si="8"/>
        <v>3621.4709768251096</v>
      </c>
      <c r="N176" s="6">
        <v>5.813599253181978E-3</v>
      </c>
      <c r="O176" s="6">
        <v>159.02407002911303</v>
      </c>
    </row>
    <row r="177" spans="1:15" hidden="1" x14ac:dyDescent="0.25">
      <c r="A177" s="43">
        <v>2036</v>
      </c>
      <c r="B177" s="43" t="s">
        <v>20</v>
      </c>
      <c r="C177" s="43" t="s">
        <v>4875</v>
      </c>
      <c r="D177" s="44">
        <v>85.732237714084661</v>
      </c>
      <c r="E177" s="44">
        <v>90</v>
      </c>
      <c r="F177" s="90">
        <v>7.382309700875922E-2</v>
      </c>
      <c r="G177" s="91">
        <v>314.36839684754113</v>
      </c>
      <c r="H177" s="44">
        <v>85.732237714084661</v>
      </c>
      <c r="I177" s="44">
        <v>0</v>
      </c>
      <c r="J177" s="51">
        <f t="shared" si="6"/>
        <v>85.732237714084661</v>
      </c>
      <c r="K177" s="45">
        <f t="shared" si="7"/>
        <v>7.382309700875922E-2</v>
      </c>
      <c r="L177" s="45">
        <f t="shared" si="7"/>
        <v>314.36839684754113</v>
      </c>
      <c r="M177" s="160">
        <f t="shared" si="8"/>
        <v>4258.4016328960142</v>
      </c>
      <c r="N177" s="6">
        <v>1.7851954991240787E-2</v>
      </c>
      <c r="O177" s="6">
        <v>165.05075915245885</v>
      </c>
    </row>
    <row r="178" spans="1:15" x14ac:dyDescent="0.25">
      <c r="A178" s="41">
        <v>2037</v>
      </c>
      <c r="B178" s="41" t="s">
        <v>20</v>
      </c>
      <c r="C178" s="41" t="s">
        <v>4875</v>
      </c>
      <c r="D178" s="42">
        <v>85.732237714084661</v>
      </c>
      <c r="E178" s="42">
        <v>90</v>
      </c>
      <c r="F178" s="88">
        <v>8.8857402615305808E-2</v>
      </c>
      <c r="G178" s="89">
        <v>371.24935357733688</v>
      </c>
      <c r="H178" s="42">
        <v>85.732237714084661</v>
      </c>
      <c r="I178" s="42">
        <v>0</v>
      </c>
      <c r="J178" s="51">
        <f t="shared" si="6"/>
        <v>85.732237714084661</v>
      </c>
      <c r="K178" s="45">
        <f t="shared" si="7"/>
        <v>8.8857402615305808E-2</v>
      </c>
      <c r="L178" s="45">
        <f t="shared" si="7"/>
        <v>371.24935357733688</v>
      </c>
      <c r="M178" s="160">
        <f t="shared" si="8"/>
        <v>4178.0351737784049</v>
      </c>
      <c r="N178" s="6">
        <v>-3.4505996153058049E-3</v>
      </c>
      <c r="O178" s="6">
        <v>93.48877892266313</v>
      </c>
    </row>
    <row r="179" spans="1:15" x14ac:dyDescent="0.25">
      <c r="A179" s="43">
        <v>2038</v>
      </c>
      <c r="B179" s="43" t="s">
        <v>20</v>
      </c>
      <c r="C179" s="43" t="s">
        <v>4875</v>
      </c>
      <c r="D179" s="44">
        <v>85.732237714084661</v>
      </c>
      <c r="E179" s="44">
        <v>90</v>
      </c>
      <c r="F179" s="90">
        <v>8.2722518482476096E-2</v>
      </c>
      <c r="G179" s="91">
        <v>346.12388456098847</v>
      </c>
      <c r="H179" s="44">
        <v>85.732237714084661</v>
      </c>
      <c r="I179" s="44">
        <v>0</v>
      </c>
      <c r="J179" s="51">
        <f t="shared" si="6"/>
        <v>85.732237714084661</v>
      </c>
      <c r="K179" s="45">
        <f t="shared" si="7"/>
        <v>8.2722518482476096E-2</v>
      </c>
      <c r="L179" s="45">
        <f t="shared" si="7"/>
        <v>346.12388456098847</v>
      </c>
      <c r="M179" s="160">
        <f t="shared" si="8"/>
        <v>4184.1555468878914</v>
      </c>
      <c r="N179" s="6">
        <v>-5.3065514824760934E-3</v>
      </c>
      <c r="O179" s="6">
        <v>96.970463639011541</v>
      </c>
    </row>
    <row r="180" spans="1:15" x14ac:dyDescent="0.25">
      <c r="A180" s="41">
        <v>2039</v>
      </c>
      <c r="B180" s="41" t="s">
        <v>20</v>
      </c>
      <c r="C180" s="41" t="s">
        <v>4875</v>
      </c>
      <c r="D180" s="42">
        <v>85.732237714084661</v>
      </c>
      <c r="E180" s="42">
        <v>90</v>
      </c>
      <c r="F180" s="88">
        <v>7.1884635775780151E-2</v>
      </c>
      <c r="G180" s="89">
        <v>306.22047699988025</v>
      </c>
      <c r="H180" s="42">
        <v>85.732237714084661</v>
      </c>
      <c r="I180" s="42">
        <v>0</v>
      </c>
      <c r="J180" s="51">
        <f t="shared" si="6"/>
        <v>85.732237714084661</v>
      </c>
      <c r="K180" s="45">
        <f t="shared" si="7"/>
        <v>7.1884635775780151E-2</v>
      </c>
      <c r="L180" s="45">
        <f t="shared" si="7"/>
        <v>306.22047699988025</v>
      </c>
      <c r="M180" s="160">
        <f t="shared" si="8"/>
        <v>4259.8877172450539</v>
      </c>
      <c r="N180" s="6">
        <v>1.0905452224219847E-2</v>
      </c>
      <c r="O180" s="6">
        <v>155.76996110011976</v>
      </c>
    </row>
    <row r="181" spans="1:15" x14ac:dyDescent="0.25">
      <c r="A181" s="43">
        <v>2040</v>
      </c>
      <c r="B181" s="43" t="s">
        <v>20</v>
      </c>
      <c r="C181" s="43" t="s">
        <v>4875</v>
      </c>
      <c r="D181" s="44">
        <v>85.732237714084661</v>
      </c>
      <c r="E181" s="44">
        <v>90</v>
      </c>
      <c r="F181" s="90">
        <v>6.4498594284110783E-2</v>
      </c>
      <c r="G181" s="91">
        <v>277.457095241731</v>
      </c>
      <c r="H181" s="44">
        <v>85.732237714084661</v>
      </c>
      <c r="I181" s="44">
        <v>0</v>
      </c>
      <c r="J181" s="51">
        <f t="shared" si="6"/>
        <v>85.732237714084661</v>
      </c>
      <c r="K181" s="45">
        <f t="shared" si="7"/>
        <v>6.4498594284110783E-2</v>
      </c>
      <c r="L181" s="45">
        <f t="shared" si="7"/>
        <v>277.457095241731</v>
      </c>
      <c r="M181" s="160">
        <f t="shared" si="8"/>
        <v>4301.7541439671731</v>
      </c>
      <c r="N181" s="6">
        <v>9.2603537158892218E-3</v>
      </c>
      <c r="O181" s="6">
        <v>156.33083055826899</v>
      </c>
    </row>
    <row r="182" spans="1:15" hidden="1" x14ac:dyDescent="0.25">
      <c r="A182" s="41">
        <v>2021</v>
      </c>
      <c r="B182" s="41" t="s">
        <v>20</v>
      </c>
      <c r="C182" s="41" t="s">
        <v>4876</v>
      </c>
      <c r="D182" s="42">
        <v>92.186660821478085</v>
      </c>
      <c r="E182" s="42">
        <v>100</v>
      </c>
      <c r="F182" s="88">
        <v>1.2918897182969834E-2</v>
      </c>
      <c r="G182" s="89">
        <v>22.107383898301109</v>
      </c>
      <c r="H182" s="42">
        <v>92.186660821478085</v>
      </c>
      <c r="I182" s="42">
        <v>0</v>
      </c>
      <c r="J182" s="51">
        <f t="shared" si="6"/>
        <v>92.186660821478085</v>
      </c>
      <c r="K182" s="45">
        <f t="shared" si="7"/>
        <v>1.2918897182969834E-2</v>
      </c>
      <c r="L182" s="45">
        <f t="shared" si="7"/>
        <v>22.107383898301109</v>
      </c>
      <c r="M182" s="160">
        <f t="shared" si="8"/>
        <v>1711.2438921987766</v>
      </c>
      <c r="N182" s="6">
        <v>1.4197592817030166E-2</v>
      </c>
      <c r="O182" s="6">
        <v>37.885084861698893</v>
      </c>
    </row>
    <row r="183" spans="1:15" hidden="1" x14ac:dyDescent="0.25">
      <c r="A183" s="43">
        <v>2022</v>
      </c>
      <c r="B183" s="43" t="s">
        <v>20</v>
      </c>
      <c r="C183" s="43" t="s">
        <v>4876</v>
      </c>
      <c r="D183" s="44">
        <v>92.186660821478085</v>
      </c>
      <c r="E183" s="44">
        <v>100</v>
      </c>
      <c r="F183" s="90">
        <v>1.9563635531878336E-2</v>
      </c>
      <c r="G183" s="91">
        <v>28.084892679597598</v>
      </c>
      <c r="H183" s="44">
        <v>92.186660821478085</v>
      </c>
      <c r="I183" s="44">
        <v>0</v>
      </c>
      <c r="J183" s="51">
        <f t="shared" si="6"/>
        <v>92.186660821478085</v>
      </c>
      <c r="K183" s="45">
        <f t="shared" si="7"/>
        <v>1.9563635531878336E-2</v>
      </c>
      <c r="L183" s="45">
        <f t="shared" si="7"/>
        <v>28.084892679597598</v>
      </c>
      <c r="M183" s="160">
        <f t="shared" si="8"/>
        <v>1435.566136663819</v>
      </c>
      <c r="N183" s="6">
        <v>1.1403302468121664E-2</v>
      </c>
      <c r="O183" s="6">
        <v>42.338454910402405</v>
      </c>
    </row>
    <row r="184" spans="1:15" hidden="1" x14ac:dyDescent="0.25">
      <c r="A184" s="41">
        <v>2023</v>
      </c>
      <c r="B184" s="41" t="s">
        <v>20</v>
      </c>
      <c r="C184" s="41" t="s">
        <v>4876</v>
      </c>
      <c r="D184" s="42">
        <v>92.186660821478085</v>
      </c>
      <c r="E184" s="42">
        <v>100</v>
      </c>
      <c r="F184" s="88">
        <v>3.0207302861210084E-2</v>
      </c>
      <c r="G184" s="89">
        <v>36.021912856877584</v>
      </c>
      <c r="H184" s="42">
        <v>92.186660821478085</v>
      </c>
      <c r="I184" s="42">
        <v>0</v>
      </c>
      <c r="J184" s="51">
        <f t="shared" si="6"/>
        <v>92.186660821478085</v>
      </c>
      <c r="K184" s="45">
        <f t="shared" si="7"/>
        <v>3.0207302861210084E-2</v>
      </c>
      <c r="L184" s="45">
        <f t="shared" si="7"/>
        <v>36.021912856877584</v>
      </c>
      <c r="M184" s="160">
        <f t="shared" si="8"/>
        <v>1192.4902074966176</v>
      </c>
      <c r="N184" s="6">
        <v>7.2377861387899166E-3</v>
      </c>
      <c r="O184" s="6">
        <v>53.395707733122414</v>
      </c>
    </row>
    <row r="185" spans="1:15" hidden="1" x14ac:dyDescent="0.25">
      <c r="A185" s="43">
        <v>2024</v>
      </c>
      <c r="B185" s="43" t="s">
        <v>20</v>
      </c>
      <c r="C185" s="43" t="s">
        <v>4876</v>
      </c>
      <c r="D185" s="44">
        <v>92.186660821478085</v>
      </c>
      <c r="E185" s="44">
        <v>100</v>
      </c>
      <c r="F185" s="90">
        <v>4.5364256669805605E-2</v>
      </c>
      <c r="G185" s="91">
        <v>46.069806517542716</v>
      </c>
      <c r="H185" s="44">
        <v>92.186660821478085</v>
      </c>
      <c r="I185" s="44">
        <v>0</v>
      </c>
      <c r="J185" s="51">
        <f t="shared" si="6"/>
        <v>92.186660821478085</v>
      </c>
      <c r="K185" s="45">
        <f t="shared" si="7"/>
        <v>4.5364256669805605E-2</v>
      </c>
      <c r="L185" s="45">
        <f t="shared" si="7"/>
        <v>46.069806517542716</v>
      </c>
      <c r="M185" s="160">
        <f t="shared" si="8"/>
        <v>1015.5529903834338</v>
      </c>
      <c r="N185" s="6">
        <v>6.3703733019439268E-4</v>
      </c>
      <c r="O185" s="6">
        <v>69.267910382457288</v>
      </c>
    </row>
    <row r="186" spans="1:15" x14ac:dyDescent="0.25">
      <c r="A186" s="41">
        <v>2025</v>
      </c>
      <c r="B186" s="41" t="s">
        <v>20</v>
      </c>
      <c r="C186" s="41" t="s">
        <v>4876</v>
      </c>
      <c r="D186" s="42">
        <v>92.186660821478085</v>
      </c>
      <c r="E186" s="42">
        <v>100</v>
      </c>
      <c r="F186" s="88">
        <v>6.1785445533327168E-2</v>
      </c>
      <c r="G186" s="89">
        <v>58.544066665507856</v>
      </c>
      <c r="H186" s="42">
        <v>92.186660821478085</v>
      </c>
      <c r="I186" s="42">
        <v>0</v>
      </c>
      <c r="J186" s="51">
        <f t="shared" si="6"/>
        <v>92.186660821478085</v>
      </c>
      <c r="K186" s="45">
        <f t="shared" si="7"/>
        <v>6.1785445533327168E-2</v>
      </c>
      <c r="L186" s="45">
        <f t="shared" si="7"/>
        <v>58.544066665507856</v>
      </c>
      <c r="M186" s="160">
        <f t="shared" si="8"/>
        <v>947.53814850989613</v>
      </c>
      <c r="N186" s="6">
        <v>-4.5658765333271706E-3</v>
      </c>
      <c r="O186" s="6">
        <v>90.627502734492154</v>
      </c>
    </row>
    <row r="187" spans="1:15" x14ac:dyDescent="0.25">
      <c r="A187" s="43">
        <v>2026</v>
      </c>
      <c r="B187" s="43" t="s">
        <v>20</v>
      </c>
      <c r="C187" s="43" t="s">
        <v>4876</v>
      </c>
      <c r="D187" s="44">
        <v>92.186660821478085</v>
      </c>
      <c r="E187" s="44">
        <v>100</v>
      </c>
      <c r="F187" s="90">
        <v>8.1576878568527064E-2</v>
      </c>
      <c r="G187" s="91">
        <v>72.73396683080081</v>
      </c>
      <c r="H187" s="44">
        <v>92.186660821478085</v>
      </c>
      <c r="I187" s="44">
        <v>0</v>
      </c>
      <c r="J187" s="51">
        <f t="shared" si="6"/>
        <v>92.186660821478085</v>
      </c>
      <c r="K187" s="45">
        <f t="shared" si="7"/>
        <v>8.1576878568527064E-2</v>
      </c>
      <c r="L187" s="45">
        <f t="shared" si="7"/>
        <v>72.73396683080081</v>
      </c>
      <c r="M187" s="160">
        <f t="shared" si="8"/>
        <v>891.60026844741378</v>
      </c>
      <c r="N187" s="6">
        <v>-1.4775695568527064E-2</v>
      </c>
      <c r="O187" s="6">
        <v>104.75086066919918</v>
      </c>
    </row>
    <row r="188" spans="1:15" x14ac:dyDescent="0.25">
      <c r="A188" s="41">
        <v>2027</v>
      </c>
      <c r="B188" s="41" t="s">
        <v>20</v>
      </c>
      <c r="C188" s="41" t="s">
        <v>4876</v>
      </c>
      <c r="D188" s="42">
        <v>92.186660821478085</v>
      </c>
      <c r="E188" s="42">
        <v>100</v>
      </c>
      <c r="F188" s="88">
        <v>0.10637289285293344</v>
      </c>
      <c r="G188" s="89">
        <v>87.579716397966848</v>
      </c>
      <c r="H188" s="42">
        <v>92.186660821478085</v>
      </c>
      <c r="I188" s="42">
        <v>0</v>
      </c>
      <c r="J188" s="51">
        <f t="shared" si="6"/>
        <v>92.186660821478085</v>
      </c>
      <c r="K188" s="45">
        <f t="shared" si="7"/>
        <v>0.10637289285293344</v>
      </c>
      <c r="L188" s="45">
        <f t="shared" si="7"/>
        <v>87.579716397966848</v>
      </c>
      <c r="M188" s="160">
        <f t="shared" si="8"/>
        <v>823.32739149108954</v>
      </c>
      <c r="N188" s="6">
        <v>-2.8497092852933448E-2</v>
      </c>
      <c r="O188" s="6">
        <v>121.25066770203316</v>
      </c>
    </row>
    <row r="189" spans="1:15" hidden="1" x14ac:dyDescent="0.25">
      <c r="A189" s="43">
        <v>2028</v>
      </c>
      <c r="B189" s="43" t="s">
        <v>20</v>
      </c>
      <c r="C189" s="43" t="s">
        <v>4876</v>
      </c>
      <c r="D189" s="44">
        <v>92.186660821478085</v>
      </c>
      <c r="E189" s="44">
        <v>100</v>
      </c>
      <c r="F189" s="90">
        <v>0.14177532058872006</v>
      </c>
      <c r="G189" s="91">
        <v>102.99106952877528</v>
      </c>
      <c r="H189" s="44">
        <v>92.186660821478085</v>
      </c>
      <c r="I189" s="44">
        <v>0</v>
      </c>
      <c r="J189" s="51">
        <f t="shared" si="6"/>
        <v>92.186660821478085</v>
      </c>
      <c r="K189" s="45">
        <f t="shared" si="7"/>
        <v>0.14177532058872006</v>
      </c>
      <c r="L189" s="45">
        <f t="shared" si="7"/>
        <v>102.99106952877528</v>
      </c>
      <c r="M189" s="160">
        <f t="shared" si="8"/>
        <v>726.43862910065229</v>
      </c>
      <c r="N189" s="6">
        <v>-5.341320658872005E-2</v>
      </c>
      <c r="O189" s="6">
        <v>128.59952027122472</v>
      </c>
    </row>
    <row r="190" spans="1:15" hidden="1" x14ac:dyDescent="0.25">
      <c r="A190" s="41">
        <v>2029</v>
      </c>
      <c r="B190" s="41" t="s">
        <v>20</v>
      </c>
      <c r="C190" s="41" t="s">
        <v>4876</v>
      </c>
      <c r="D190" s="42">
        <v>92.186660821478085</v>
      </c>
      <c r="E190" s="42">
        <v>100</v>
      </c>
      <c r="F190" s="88">
        <v>0.16573833627953838</v>
      </c>
      <c r="G190" s="89">
        <v>118.13359758706636</v>
      </c>
      <c r="H190" s="42">
        <v>92.186660821478085</v>
      </c>
      <c r="I190" s="42">
        <v>0</v>
      </c>
      <c r="J190" s="51">
        <f t="shared" si="6"/>
        <v>92.186660821478085</v>
      </c>
      <c r="K190" s="45">
        <f t="shared" si="7"/>
        <v>0.16573833627953838</v>
      </c>
      <c r="L190" s="45">
        <f t="shared" si="7"/>
        <v>118.13359758706636</v>
      </c>
      <c r="M190" s="160">
        <f t="shared" si="8"/>
        <v>712.77171135481478</v>
      </c>
      <c r="N190" s="6">
        <v>-6.9097645279538378E-2</v>
      </c>
      <c r="O190" s="6">
        <v>123.54049991293363</v>
      </c>
    </row>
    <row r="191" spans="1:15" x14ac:dyDescent="0.25">
      <c r="A191" s="43">
        <v>2030</v>
      </c>
      <c r="B191" s="43" t="s">
        <v>20</v>
      </c>
      <c r="C191" s="43" t="s">
        <v>4876</v>
      </c>
      <c r="D191" s="44">
        <v>92.186660821478085</v>
      </c>
      <c r="E191" s="44">
        <v>100</v>
      </c>
      <c r="F191" s="90">
        <v>0.18564588452814021</v>
      </c>
      <c r="G191" s="91">
        <v>131.56061871998477</v>
      </c>
      <c r="H191" s="44">
        <v>92.186660821478085</v>
      </c>
      <c r="I191" s="44">
        <v>0</v>
      </c>
      <c r="J191" s="51">
        <f t="shared" si="6"/>
        <v>92.186660821478085</v>
      </c>
      <c r="K191" s="45">
        <f t="shared" si="7"/>
        <v>0.18564588452814021</v>
      </c>
      <c r="L191" s="45">
        <f t="shared" si="7"/>
        <v>131.56061871998477</v>
      </c>
      <c r="M191" s="160">
        <f t="shared" si="8"/>
        <v>708.66434262399616</v>
      </c>
      <c r="N191" s="6">
        <v>-8.4872705528140205E-2</v>
      </c>
      <c r="O191" s="6">
        <v>104.81721688001522</v>
      </c>
    </row>
    <row r="192" spans="1:15" x14ac:dyDescent="0.25">
      <c r="A192" s="41">
        <v>2031</v>
      </c>
      <c r="B192" s="41" t="s">
        <v>20</v>
      </c>
      <c r="C192" s="41" t="s">
        <v>4876</v>
      </c>
      <c r="D192" s="42">
        <v>92.186660821478085</v>
      </c>
      <c r="E192" s="42">
        <v>100</v>
      </c>
      <c r="F192" s="88">
        <v>0.20359420529379416</v>
      </c>
      <c r="G192" s="89">
        <v>141.04059490844577</v>
      </c>
      <c r="H192" s="42">
        <v>92.186660821478085</v>
      </c>
      <c r="I192" s="42">
        <v>0</v>
      </c>
      <c r="J192" s="51">
        <f t="shared" si="6"/>
        <v>92.186660821478085</v>
      </c>
      <c r="K192" s="45">
        <f t="shared" si="7"/>
        <v>0.20359420529379416</v>
      </c>
      <c r="L192" s="45">
        <f t="shared" si="7"/>
        <v>141.04059490844577</v>
      </c>
      <c r="M192" s="160">
        <f t="shared" si="8"/>
        <v>692.75348335635999</v>
      </c>
      <c r="N192" s="6">
        <v>-0.10284784029379415</v>
      </c>
      <c r="O192" s="6">
        <v>72.493235791554241</v>
      </c>
    </row>
    <row r="193" spans="1:15" x14ac:dyDescent="0.25">
      <c r="A193" s="43">
        <v>2032</v>
      </c>
      <c r="B193" s="43" t="s">
        <v>20</v>
      </c>
      <c r="C193" s="43" t="s">
        <v>4876</v>
      </c>
      <c r="D193" s="44">
        <v>92.186660821478085</v>
      </c>
      <c r="E193" s="44">
        <v>100</v>
      </c>
      <c r="F193" s="90">
        <v>0.20978880683890266</v>
      </c>
      <c r="G193" s="91">
        <v>144.89014052492982</v>
      </c>
      <c r="H193" s="44">
        <v>92.186660821478085</v>
      </c>
      <c r="I193" s="44">
        <v>0</v>
      </c>
      <c r="J193" s="51">
        <f t="shared" si="6"/>
        <v>92.186660821478085</v>
      </c>
      <c r="K193" s="45">
        <f t="shared" si="7"/>
        <v>0.20978880683890266</v>
      </c>
      <c r="L193" s="45">
        <f t="shared" si="7"/>
        <v>144.89014052492982</v>
      </c>
      <c r="M193" s="160">
        <f t="shared" si="8"/>
        <v>690.64762180658818</v>
      </c>
      <c r="N193" s="6">
        <v>-0.11346236483890267</v>
      </c>
      <c r="O193" s="6">
        <v>36.417087275070173</v>
      </c>
    </row>
    <row r="194" spans="1:15" x14ac:dyDescent="0.25">
      <c r="A194" s="41">
        <v>2033</v>
      </c>
      <c r="B194" s="41" t="s">
        <v>20</v>
      </c>
      <c r="C194" s="41" t="s">
        <v>4876</v>
      </c>
      <c r="D194" s="42">
        <v>92.186660821478085</v>
      </c>
      <c r="E194" s="42">
        <v>100</v>
      </c>
      <c r="F194" s="88">
        <v>0.21075084222289278</v>
      </c>
      <c r="G194" s="89">
        <v>141.98725152081579</v>
      </c>
      <c r="H194" s="42">
        <v>92.186660821478085</v>
      </c>
      <c r="I194" s="42">
        <v>0</v>
      </c>
      <c r="J194" s="51">
        <f t="shared" ref="J194:J257" si="9">D194</f>
        <v>92.186660821478085</v>
      </c>
      <c r="K194" s="45">
        <f t="shared" si="7"/>
        <v>0.21075084222289278</v>
      </c>
      <c r="L194" s="45">
        <f t="shared" si="7"/>
        <v>141.98725152081579</v>
      </c>
      <c r="M194" s="160">
        <f t="shared" si="8"/>
        <v>673.72092098520898</v>
      </c>
      <c r="N194" s="6">
        <v>-0.12021041922289279</v>
      </c>
      <c r="O194" s="6">
        <v>27.763162479184217</v>
      </c>
    </row>
    <row r="195" spans="1:15" hidden="1" x14ac:dyDescent="0.25">
      <c r="A195" s="43">
        <v>2034</v>
      </c>
      <c r="B195" s="43" t="s">
        <v>20</v>
      </c>
      <c r="C195" s="43" t="s">
        <v>4876</v>
      </c>
      <c r="D195" s="44">
        <v>92.186660821478085</v>
      </c>
      <c r="E195" s="44">
        <v>100</v>
      </c>
      <c r="F195" s="90">
        <v>0.20262058080159795</v>
      </c>
      <c r="G195" s="91">
        <v>131.8372471244781</v>
      </c>
      <c r="H195" s="44">
        <v>92.186660821478085</v>
      </c>
      <c r="I195" s="44">
        <v>0</v>
      </c>
      <c r="J195" s="51">
        <f t="shared" si="9"/>
        <v>92.186660821478085</v>
      </c>
      <c r="K195" s="45">
        <f t="shared" ref="K195:L258" si="10">F195</f>
        <v>0.20262058080159795</v>
      </c>
      <c r="L195" s="45">
        <f t="shared" si="10"/>
        <v>131.8372471244781</v>
      </c>
      <c r="M195" s="160">
        <f t="shared" ref="M195:M258" si="11">G195/F195</f>
        <v>650.66069104584449</v>
      </c>
      <c r="N195" s="6">
        <v>-0.12109523680159795</v>
      </c>
      <c r="O195" s="6">
        <v>26.683634075521894</v>
      </c>
    </row>
    <row r="196" spans="1:15" hidden="1" x14ac:dyDescent="0.25">
      <c r="A196" s="41">
        <v>2035</v>
      </c>
      <c r="B196" s="41" t="s">
        <v>20</v>
      </c>
      <c r="C196" s="41" t="s">
        <v>4876</v>
      </c>
      <c r="D196" s="42">
        <v>92.186660821478085</v>
      </c>
      <c r="E196" s="42">
        <v>100</v>
      </c>
      <c r="F196" s="88">
        <v>0.17628734315229699</v>
      </c>
      <c r="G196" s="89">
        <v>115.30938991204702</v>
      </c>
      <c r="H196" s="42">
        <v>92.186660821478085</v>
      </c>
      <c r="I196" s="42">
        <v>0</v>
      </c>
      <c r="J196" s="51">
        <f t="shared" si="9"/>
        <v>92.186660821478085</v>
      </c>
      <c r="K196" s="45">
        <f t="shared" si="10"/>
        <v>0.17628734315229699</v>
      </c>
      <c r="L196" s="45">
        <f t="shared" si="10"/>
        <v>115.30938991204702</v>
      </c>
      <c r="M196" s="160">
        <f t="shared" si="11"/>
        <v>654.09908533495627</v>
      </c>
      <c r="N196" s="6">
        <v>-0.10681779515229699</v>
      </c>
      <c r="O196" s="6">
        <v>21.252408887952967</v>
      </c>
    </row>
    <row r="197" spans="1:15" x14ac:dyDescent="0.25">
      <c r="A197" s="43">
        <v>2036</v>
      </c>
      <c r="B197" s="43" t="s">
        <v>20</v>
      </c>
      <c r="C197" s="43" t="s">
        <v>4876</v>
      </c>
      <c r="D197" s="44">
        <v>92.186660821478085</v>
      </c>
      <c r="E197" s="44">
        <v>100</v>
      </c>
      <c r="F197" s="90">
        <v>0.13908806150662353</v>
      </c>
      <c r="G197" s="91">
        <v>93.829052943315276</v>
      </c>
      <c r="H197" s="44">
        <v>92.186660821478085</v>
      </c>
      <c r="I197" s="44">
        <v>0</v>
      </c>
      <c r="J197" s="51">
        <f t="shared" si="9"/>
        <v>92.186660821478085</v>
      </c>
      <c r="K197" s="45">
        <f t="shared" si="10"/>
        <v>0.13908806150662353</v>
      </c>
      <c r="L197" s="45">
        <f t="shared" si="10"/>
        <v>93.829052943315276</v>
      </c>
      <c r="M197" s="160">
        <f t="shared" si="11"/>
        <v>674.60177334376772</v>
      </c>
      <c r="N197" s="6">
        <v>-8.3273072506623524E-2</v>
      </c>
      <c r="O197" s="6">
        <v>19.301975556684724</v>
      </c>
    </row>
    <row r="198" spans="1:15" x14ac:dyDescent="0.25">
      <c r="A198" s="41">
        <v>2037</v>
      </c>
      <c r="B198" s="41" t="s">
        <v>20</v>
      </c>
      <c r="C198" s="41" t="s">
        <v>4876</v>
      </c>
      <c r="D198" s="42">
        <v>92.186660821478085</v>
      </c>
      <c r="E198" s="42">
        <v>100</v>
      </c>
      <c r="F198" s="88">
        <v>0.10365396141233534</v>
      </c>
      <c r="G198" s="89">
        <v>72.439078498639674</v>
      </c>
      <c r="H198" s="42">
        <v>92.186660821478085</v>
      </c>
      <c r="I198" s="42">
        <v>0</v>
      </c>
      <c r="J198" s="51">
        <f t="shared" si="9"/>
        <v>92.186660821478085</v>
      </c>
      <c r="K198" s="45">
        <f t="shared" si="10"/>
        <v>0.10365396141233534</v>
      </c>
      <c r="L198" s="45">
        <f t="shared" si="10"/>
        <v>72.439078498639674</v>
      </c>
      <c r="M198" s="160">
        <f t="shared" si="11"/>
        <v>698.85489673160782</v>
      </c>
      <c r="N198" s="6">
        <v>-6.1972437412335338E-2</v>
      </c>
      <c r="O198" s="6">
        <v>16.353832581360322</v>
      </c>
    </row>
    <row r="199" spans="1:15" x14ac:dyDescent="0.25">
      <c r="A199" s="43">
        <v>2038</v>
      </c>
      <c r="B199" s="43" t="s">
        <v>20</v>
      </c>
      <c r="C199" s="43" t="s">
        <v>4876</v>
      </c>
      <c r="D199" s="44">
        <v>92.186660821478085</v>
      </c>
      <c r="E199" s="44">
        <v>100</v>
      </c>
      <c r="F199" s="90">
        <v>7.2831479787913697E-2</v>
      </c>
      <c r="G199" s="91">
        <v>51.940529277918777</v>
      </c>
      <c r="H199" s="44">
        <v>92.186660821478085</v>
      </c>
      <c r="I199" s="44">
        <v>0</v>
      </c>
      <c r="J199" s="51">
        <f t="shared" si="9"/>
        <v>92.186660821478085</v>
      </c>
      <c r="K199" s="45">
        <f t="shared" si="10"/>
        <v>7.2831479787913697E-2</v>
      </c>
      <c r="L199" s="45">
        <f t="shared" si="10"/>
        <v>51.940529277918777</v>
      </c>
      <c r="M199" s="160">
        <f t="shared" si="11"/>
        <v>713.16042773221602</v>
      </c>
      <c r="N199" s="6">
        <v>-4.31939527879137E-2</v>
      </c>
      <c r="O199" s="6">
        <v>16.300864652081223</v>
      </c>
    </row>
    <row r="200" spans="1:15" hidden="1" x14ac:dyDescent="0.25">
      <c r="A200" s="41">
        <v>2039</v>
      </c>
      <c r="B200" s="41" t="s">
        <v>20</v>
      </c>
      <c r="C200" s="41" t="s">
        <v>4876</v>
      </c>
      <c r="D200" s="42">
        <v>92.186660821478085</v>
      </c>
      <c r="E200" s="42">
        <v>100</v>
      </c>
      <c r="F200" s="88">
        <v>4.7685487599080312E-2</v>
      </c>
      <c r="G200" s="89">
        <v>35.463766158082151</v>
      </c>
      <c r="H200" s="42">
        <v>92.186660821478085</v>
      </c>
      <c r="I200" s="42">
        <v>0</v>
      </c>
      <c r="J200" s="51">
        <f t="shared" si="9"/>
        <v>92.186660821478085</v>
      </c>
      <c r="K200" s="45">
        <f t="shared" si="10"/>
        <v>4.7685487599080312E-2</v>
      </c>
      <c r="L200" s="45">
        <f t="shared" si="10"/>
        <v>35.463766158082151</v>
      </c>
      <c r="M200" s="160">
        <f t="shared" si="11"/>
        <v>743.70144762378663</v>
      </c>
      <c r="N200" s="6">
        <v>-2.7329101599080311E-2</v>
      </c>
      <c r="O200" s="6">
        <v>15.81190920191785</v>
      </c>
    </row>
    <row r="201" spans="1:15" hidden="1" x14ac:dyDescent="0.25">
      <c r="A201" s="43">
        <v>2040</v>
      </c>
      <c r="B201" s="43" t="s">
        <v>20</v>
      </c>
      <c r="C201" s="43" t="s">
        <v>4876</v>
      </c>
      <c r="D201" s="44">
        <v>92.186660821478085</v>
      </c>
      <c r="E201" s="44">
        <v>100</v>
      </c>
      <c r="F201" s="90">
        <v>3.3001482280998119E-2</v>
      </c>
      <c r="G201" s="91">
        <v>25.374232406588952</v>
      </c>
      <c r="H201" s="44">
        <v>92.186660821478085</v>
      </c>
      <c r="I201" s="44">
        <v>0</v>
      </c>
      <c r="J201" s="51">
        <f t="shared" si="9"/>
        <v>92.186660821478085</v>
      </c>
      <c r="K201" s="45">
        <f t="shared" si="10"/>
        <v>3.3001482280998119E-2</v>
      </c>
      <c r="L201" s="45">
        <f t="shared" si="10"/>
        <v>25.374232406588952</v>
      </c>
      <c r="M201" s="160">
        <f t="shared" si="11"/>
        <v>768.88159721235149</v>
      </c>
      <c r="N201" s="6">
        <v>-1.8278914280998121E-2</v>
      </c>
      <c r="O201" s="6">
        <v>15.156154743411051</v>
      </c>
    </row>
    <row r="202" spans="1:15" hidden="1" x14ac:dyDescent="0.25">
      <c r="A202" s="41">
        <v>2021</v>
      </c>
      <c r="B202" s="41" t="s">
        <v>20</v>
      </c>
      <c r="C202" s="41" t="s">
        <v>4877</v>
      </c>
      <c r="D202" s="42">
        <v>103.06481476415874</v>
      </c>
      <c r="E202" s="42">
        <v>110</v>
      </c>
      <c r="F202" s="88">
        <v>3.5562660876829785E-2</v>
      </c>
      <c r="G202" s="89">
        <v>147.0192525858952</v>
      </c>
      <c r="H202" s="42">
        <v>103.06481476415874</v>
      </c>
      <c r="I202" s="42">
        <v>0</v>
      </c>
      <c r="J202" s="51">
        <f t="shared" si="9"/>
        <v>103.06481476415874</v>
      </c>
      <c r="K202" s="45">
        <f t="shared" si="10"/>
        <v>3.5562660876829785E-2</v>
      </c>
      <c r="L202" s="45">
        <f t="shared" si="10"/>
        <v>147.0192525858952</v>
      </c>
      <c r="M202" s="160">
        <f t="shared" si="11"/>
        <v>4134.090334103289</v>
      </c>
      <c r="N202" s="6">
        <v>-2.7738499876829786E-2</v>
      </c>
      <c r="O202" s="6">
        <v>-118.6771574058952</v>
      </c>
    </row>
    <row r="203" spans="1:15" hidden="1" x14ac:dyDescent="0.25">
      <c r="A203" s="43">
        <v>2022</v>
      </c>
      <c r="B203" s="43" t="s">
        <v>20</v>
      </c>
      <c r="C203" s="43" t="s">
        <v>4877</v>
      </c>
      <c r="D203" s="44">
        <v>103.06481476415874</v>
      </c>
      <c r="E203" s="44">
        <v>110</v>
      </c>
      <c r="F203" s="90">
        <v>4.2275620152947162E-2</v>
      </c>
      <c r="G203" s="91">
        <v>160.80367733849923</v>
      </c>
      <c r="H203" s="44">
        <v>103.06481476415874</v>
      </c>
      <c r="I203" s="44">
        <v>0</v>
      </c>
      <c r="J203" s="51">
        <f t="shared" si="9"/>
        <v>103.06481476415874</v>
      </c>
      <c r="K203" s="45">
        <f t="shared" si="10"/>
        <v>4.2275620152947162E-2</v>
      </c>
      <c r="L203" s="45">
        <f t="shared" si="10"/>
        <v>160.80367733849923</v>
      </c>
      <c r="M203" s="160">
        <f t="shared" si="11"/>
        <v>3803.6976573432739</v>
      </c>
      <c r="N203" s="6">
        <v>-2.9192572152947162E-2</v>
      </c>
      <c r="O203" s="6">
        <v>-121.01130152849922</v>
      </c>
    </row>
    <row r="204" spans="1:15" hidden="1" x14ac:dyDescent="0.25">
      <c r="A204" s="41">
        <v>2023</v>
      </c>
      <c r="B204" s="41" t="s">
        <v>20</v>
      </c>
      <c r="C204" s="41" t="s">
        <v>4877</v>
      </c>
      <c r="D204" s="42">
        <v>103.06481476415874</v>
      </c>
      <c r="E204" s="42">
        <v>110</v>
      </c>
      <c r="F204" s="88">
        <v>5.3939016203719402E-2</v>
      </c>
      <c r="G204" s="89">
        <v>178.95957199470573</v>
      </c>
      <c r="H204" s="42">
        <v>103.06481476415874</v>
      </c>
      <c r="I204" s="42">
        <v>0</v>
      </c>
      <c r="J204" s="51">
        <f t="shared" si="9"/>
        <v>103.06481476415874</v>
      </c>
      <c r="K204" s="45">
        <f t="shared" si="10"/>
        <v>5.3939016203719402E-2</v>
      </c>
      <c r="L204" s="45">
        <f t="shared" si="10"/>
        <v>178.95957199470573</v>
      </c>
      <c r="M204" s="160">
        <f t="shared" si="11"/>
        <v>3317.8130524072376</v>
      </c>
      <c r="N204" s="6">
        <v>-3.3372235203719403E-2</v>
      </c>
      <c r="O204" s="6">
        <v>-122.33067481470573</v>
      </c>
    </row>
    <row r="205" spans="1:15" hidden="1" x14ac:dyDescent="0.25">
      <c r="A205" s="43">
        <v>2024</v>
      </c>
      <c r="B205" s="43" t="s">
        <v>20</v>
      </c>
      <c r="C205" s="43" t="s">
        <v>4877</v>
      </c>
      <c r="D205" s="44">
        <v>103.06481476415874</v>
      </c>
      <c r="E205" s="44">
        <v>110</v>
      </c>
      <c r="F205" s="90">
        <v>7.133925813058134E-2</v>
      </c>
      <c r="G205" s="91">
        <v>200.06885292151432</v>
      </c>
      <c r="H205" s="44">
        <v>103.06481476415874</v>
      </c>
      <c r="I205" s="44">
        <v>0</v>
      </c>
      <c r="J205" s="51">
        <f t="shared" si="9"/>
        <v>103.06481476415874</v>
      </c>
      <c r="K205" s="45">
        <f t="shared" si="10"/>
        <v>7.133925813058134E-2</v>
      </c>
      <c r="L205" s="45">
        <f t="shared" si="10"/>
        <v>200.06885292151432</v>
      </c>
      <c r="M205" s="160">
        <f t="shared" si="11"/>
        <v>2804.4706121740542</v>
      </c>
      <c r="N205" s="6">
        <v>-4.1551256130581339E-2</v>
      </c>
      <c r="O205" s="6">
        <v>-128.18309420151434</v>
      </c>
    </row>
    <row r="206" spans="1:15" hidden="1" x14ac:dyDescent="0.25">
      <c r="A206" s="41">
        <v>2025</v>
      </c>
      <c r="B206" s="41" t="s">
        <v>20</v>
      </c>
      <c r="C206" s="41" t="s">
        <v>4877</v>
      </c>
      <c r="D206" s="42">
        <v>103.06481476415874</v>
      </c>
      <c r="E206" s="42">
        <v>110</v>
      </c>
      <c r="F206" s="88">
        <v>8.9246312978906256E-2</v>
      </c>
      <c r="G206" s="89">
        <v>227.53906023846167</v>
      </c>
      <c r="H206" s="42">
        <v>103.06481476415874</v>
      </c>
      <c r="I206" s="42">
        <v>0</v>
      </c>
      <c r="J206" s="51">
        <f t="shared" si="9"/>
        <v>103.06481476415874</v>
      </c>
      <c r="K206" s="45">
        <f t="shared" si="10"/>
        <v>8.9246312978906256E-2</v>
      </c>
      <c r="L206" s="45">
        <f t="shared" si="10"/>
        <v>227.53906023846167</v>
      </c>
      <c r="M206" s="160">
        <f t="shared" si="11"/>
        <v>2549.5625829634159</v>
      </c>
      <c r="N206" s="6">
        <v>-4.7360203978906258E-2</v>
      </c>
      <c r="O206" s="6">
        <v>-126.92765823846167</v>
      </c>
    </row>
    <row r="207" spans="1:15" x14ac:dyDescent="0.25">
      <c r="A207" s="43">
        <v>2026</v>
      </c>
      <c r="B207" s="43" t="s">
        <v>20</v>
      </c>
      <c r="C207" s="43" t="s">
        <v>4877</v>
      </c>
      <c r="D207" s="44">
        <v>103.06481476415874</v>
      </c>
      <c r="E207" s="44">
        <v>110</v>
      </c>
      <c r="F207" s="90">
        <v>0.11274067495882159</v>
      </c>
      <c r="G207" s="91">
        <v>253.46357776377255</v>
      </c>
      <c r="H207" s="44">
        <v>103.06481476415874</v>
      </c>
      <c r="I207" s="44">
        <v>0</v>
      </c>
      <c r="J207" s="51">
        <f t="shared" si="9"/>
        <v>103.06481476415874</v>
      </c>
      <c r="K207" s="45">
        <f t="shared" si="10"/>
        <v>0.11274067495882159</v>
      </c>
      <c r="L207" s="45">
        <f t="shared" si="10"/>
        <v>253.46357776377255</v>
      </c>
      <c r="M207" s="160">
        <f t="shared" si="11"/>
        <v>2248.1999318910398</v>
      </c>
      <c r="N207" s="6">
        <v>-5.6648899958821587E-2</v>
      </c>
      <c r="O207" s="6">
        <v>-118.78783216377255</v>
      </c>
    </row>
    <row r="208" spans="1:15" x14ac:dyDescent="0.25">
      <c r="A208" s="41">
        <v>2027</v>
      </c>
      <c r="B208" s="41" t="s">
        <v>20</v>
      </c>
      <c r="C208" s="41" t="s">
        <v>4877</v>
      </c>
      <c r="D208" s="42">
        <v>103.06481476415874</v>
      </c>
      <c r="E208" s="42">
        <v>110</v>
      </c>
      <c r="F208" s="88">
        <v>0.1401387314067967</v>
      </c>
      <c r="G208" s="89">
        <v>279.10428817445774</v>
      </c>
      <c r="H208" s="42">
        <v>103.06481476415874</v>
      </c>
      <c r="I208" s="42">
        <v>0</v>
      </c>
      <c r="J208" s="51">
        <f t="shared" si="9"/>
        <v>103.06481476415874</v>
      </c>
      <c r="K208" s="45">
        <f t="shared" si="10"/>
        <v>0.1401387314067967</v>
      </c>
      <c r="L208" s="45">
        <f t="shared" si="10"/>
        <v>279.10428817445774</v>
      </c>
      <c r="M208" s="160">
        <f t="shared" si="11"/>
        <v>1991.6284768146634</v>
      </c>
      <c r="N208" s="6">
        <v>-6.7578259406796695E-2</v>
      </c>
      <c r="O208" s="6">
        <v>-105.19315917445775</v>
      </c>
    </row>
    <row r="209" spans="1:15" hidden="1" x14ac:dyDescent="0.25">
      <c r="A209" s="43">
        <v>2028</v>
      </c>
      <c r="B209" s="43" t="s">
        <v>20</v>
      </c>
      <c r="C209" s="43" t="s">
        <v>4877</v>
      </c>
      <c r="D209" s="44">
        <v>103.06481476415874</v>
      </c>
      <c r="E209" s="44">
        <v>110</v>
      </c>
      <c r="F209" s="90">
        <v>0.1745875286669373</v>
      </c>
      <c r="G209" s="91">
        <v>299.46003611596126</v>
      </c>
      <c r="H209" s="44">
        <v>103.06481476415874</v>
      </c>
      <c r="I209" s="44">
        <v>0</v>
      </c>
      <c r="J209" s="51">
        <f t="shared" si="9"/>
        <v>103.06481476415874</v>
      </c>
      <c r="K209" s="45">
        <f t="shared" si="10"/>
        <v>0.1745875286669373</v>
      </c>
      <c r="L209" s="45">
        <f t="shared" si="10"/>
        <v>299.46003611596126</v>
      </c>
      <c r="M209" s="160">
        <f t="shared" si="11"/>
        <v>1715.2429981825605</v>
      </c>
      <c r="N209" s="6">
        <v>-8.4788997666937302E-2</v>
      </c>
      <c r="O209" s="6">
        <v>-83.262006215961264</v>
      </c>
    </row>
    <row r="210" spans="1:15" hidden="1" x14ac:dyDescent="0.25">
      <c r="A210" s="41">
        <v>2029</v>
      </c>
      <c r="B210" s="41" t="s">
        <v>20</v>
      </c>
      <c r="C210" s="41" t="s">
        <v>4877</v>
      </c>
      <c r="D210" s="42">
        <v>103.06481476415874</v>
      </c>
      <c r="E210" s="42">
        <v>110</v>
      </c>
      <c r="F210" s="88">
        <v>0.19908957222707013</v>
      </c>
      <c r="G210" s="89">
        <v>315.75293800001356</v>
      </c>
      <c r="H210" s="42">
        <v>103.06481476415874</v>
      </c>
      <c r="I210" s="42">
        <v>0</v>
      </c>
      <c r="J210" s="51">
        <f t="shared" si="9"/>
        <v>103.06481476415874</v>
      </c>
      <c r="K210" s="45">
        <f t="shared" si="10"/>
        <v>0.19908957222707013</v>
      </c>
      <c r="L210" s="45">
        <f t="shared" si="10"/>
        <v>315.75293800001356</v>
      </c>
      <c r="M210" s="160">
        <f t="shared" si="11"/>
        <v>1585.984310820076</v>
      </c>
      <c r="N210" s="6">
        <v>-9.2615519227070134E-2</v>
      </c>
      <c r="O210" s="6">
        <v>-57.579437900013545</v>
      </c>
    </row>
    <row r="211" spans="1:15" x14ac:dyDescent="0.25">
      <c r="A211" s="43">
        <v>2030</v>
      </c>
      <c r="B211" s="43" t="s">
        <v>20</v>
      </c>
      <c r="C211" s="43" t="s">
        <v>4877</v>
      </c>
      <c r="D211" s="44">
        <v>103.06481476415874</v>
      </c>
      <c r="E211" s="44">
        <v>110</v>
      </c>
      <c r="F211" s="90">
        <v>0.22137460680213897</v>
      </c>
      <c r="G211" s="91">
        <v>328.94901928685391</v>
      </c>
      <c r="H211" s="44">
        <v>103.06481476415874</v>
      </c>
      <c r="I211" s="44">
        <v>0</v>
      </c>
      <c r="J211" s="51">
        <f t="shared" si="9"/>
        <v>103.06481476415874</v>
      </c>
      <c r="K211" s="45">
        <f t="shared" si="10"/>
        <v>0.22137460680213897</v>
      </c>
      <c r="L211" s="45">
        <f t="shared" si="10"/>
        <v>328.94901928685391</v>
      </c>
      <c r="M211" s="160">
        <f t="shared" si="11"/>
        <v>1485.9383559780333</v>
      </c>
      <c r="N211" s="6">
        <v>-0.10065257780213897</v>
      </c>
      <c r="O211" s="6">
        <v>-32.712536486853935</v>
      </c>
    </row>
    <row r="212" spans="1:15" x14ac:dyDescent="0.25">
      <c r="A212" s="41">
        <v>2031</v>
      </c>
      <c r="B212" s="41" t="s">
        <v>20</v>
      </c>
      <c r="C212" s="41" t="s">
        <v>4877</v>
      </c>
      <c r="D212" s="42">
        <v>103.06481476415874</v>
      </c>
      <c r="E212" s="42">
        <v>110</v>
      </c>
      <c r="F212" s="88">
        <v>0.23853016032414232</v>
      </c>
      <c r="G212" s="89">
        <v>331.63629350795162</v>
      </c>
      <c r="H212" s="42">
        <v>103.06481476415874</v>
      </c>
      <c r="I212" s="42">
        <v>0</v>
      </c>
      <c r="J212" s="51">
        <f t="shared" si="9"/>
        <v>103.06481476415874</v>
      </c>
      <c r="K212" s="45">
        <f t="shared" si="10"/>
        <v>0.23853016032414232</v>
      </c>
      <c r="L212" s="45">
        <f t="shared" si="10"/>
        <v>331.63629350795162</v>
      </c>
      <c r="M212" s="160">
        <f t="shared" si="11"/>
        <v>1390.332748937434</v>
      </c>
      <c r="N212" s="6">
        <v>-0.10669649732414233</v>
      </c>
      <c r="O212" s="6">
        <v>-7.9334311079516056</v>
      </c>
    </row>
    <row r="213" spans="1:15" x14ac:dyDescent="0.25">
      <c r="A213" s="43">
        <v>2032</v>
      </c>
      <c r="B213" s="43" t="s">
        <v>20</v>
      </c>
      <c r="C213" s="43" t="s">
        <v>4877</v>
      </c>
      <c r="D213" s="44">
        <v>103.06481476415874</v>
      </c>
      <c r="E213" s="44">
        <v>110</v>
      </c>
      <c r="F213" s="90">
        <v>0.2445700583971594</v>
      </c>
      <c r="G213" s="91">
        <v>324.47538588081522</v>
      </c>
      <c r="H213" s="44">
        <v>103.06481476415874</v>
      </c>
      <c r="I213" s="44">
        <v>0</v>
      </c>
      <c r="J213" s="51">
        <f t="shared" si="9"/>
        <v>103.06481476415874</v>
      </c>
      <c r="K213" s="45">
        <f t="shared" si="10"/>
        <v>0.2445700583971594</v>
      </c>
      <c r="L213" s="45">
        <f t="shared" si="10"/>
        <v>324.47538588081522</v>
      </c>
      <c r="M213" s="160">
        <f t="shared" si="11"/>
        <v>1326.7175385545229</v>
      </c>
      <c r="N213" s="6">
        <v>-0.1122553393971594</v>
      </c>
      <c r="O213" s="6">
        <v>10.071517019184796</v>
      </c>
    </row>
    <row r="214" spans="1:15" x14ac:dyDescent="0.25">
      <c r="A214" s="41">
        <v>2033</v>
      </c>
      <c r="B214" s="41" t="s">
        <v>20</v>
      </c>
      <c r="C214" s="41" t="s">
        <v>4877</v>
      </c>
      <c r="D214" s="42">
        <v>103.06481476415874</v>
      </c>
      <c r="E214" s="42">
        <v>110</v>
      </c>
      <c r="F214" s="88">
        <v>0.24116071550407894</v>
      </c>
      <c r="G214" s="89">
        <v>309.68771506031248</v>
      </c>
      <c r="H214" s="42">
        <v>103.06481476415874</v>
      </c>
      <c r="I214" s="42">
        <v>0</v>
      </c>
      <c r="J214" s="51">
        <f t="shared" si="9"/>
        <v>103.06481476415874</v>
      </c>
      <c r="K214" s="45">
        <f t="shared" si="10"/>
        <v>0.24116071550407894</v>
      </c>
      <c r="L214" s="45">
        <f t="shared" si="10"/>
        <v>309.68771506031248</v>
      </c>
      <c r="M214" s="160">
        <f t="shared" si="11"/>
        <v>1284.1549023148195</v>
      </c>
      <c r="N214" s="6">
        <v>-0.11116757350407894</v>
      </c>
      <c r="O214" s="6">
        <v>28.856264039687517</v>
      </c>
    </row>
    <row r="215" spans="1:15" hidden="1" x14ac:dyDescent="0.25">
      <c r="A215" s="43">
        <v>2034</v>
      </c>
      <c r="B215" s="43" t="s">
        <v>20</v>
      </c>
      <c r="C215" s="43" t="s">
        <v>4877</v>
      </c>
      <c r="D215" s="44">
        <v>103.06481476415874</v>
      </c>
      <c r="E215" s="44">
        <v>110</v>
      </c>
      <c r="F215" s="90">
        <v>0.22816997235432643</v>
      </c>
      <c r="G215" s="91">
        <v>286.5295915751222</v>
      </c>
      <c r="H215" s="44">
        <v>103.06481476415874</v>
      </c>
      <c r="I215" s="44">
        <v>0</v>
      </c>
      <c r="J215" s="51">
        <f t="shared" si="9"/>
        <v>103.06481476415874</v>
      </c>
      <c r="K215" s="45">
        <f t="shared" si="10"/>
        <v>0.22816997235432643</v>
      </c>
      <c r="L215" s="45">
        <f t="shared" si="10"/>
        <v>286.5295915751222</v>
      </c>
      <c r="M215" s="160">
        <f t="shared" si="11"/>
        <v>1255.7725655949539</v>
      </c>
      <c r="N215" s="6">
        <v>-0.10344894135432643</v>
      </c>
      <c r="O215" s="6">
        <v>46.88608542487782</v>
      </c>
    </row>
    <row r="216" spans="1:15" hidden="1" x14ac:dyDescent="0.25">
      <c r="A216" s="41">
        <v>2035</v>
      </c>
      <c r="B216" s="41" t="s">
        <v>20</v>
      </c>
      <c r="C216" s="41" t="s">
        <v>4877</v>
      </c>
      <c r="D216" s="42">
        <v>103.06481476415874</v>
      </c>
      <c r="E216" s="42">
        <v>110</v>
      </c>
      <c r="F216" s="88">
        <v>0.20040714259605261</v>
      </c>
      <c r="G216" s="89">
        <v>260.36841469175999</v>
      </c>
      <c r="H216" s="42">
        <v>103.06481476415874</v>
      </c>
      <c r="I216" s="42">
        <v>0</v>
      </c>
      <c r="J216" s="51">
        <f t="shared" si="9"/>
        <v>103.06481476415874</v>
      </c>
      <c r="K216" s="45">
        <f t="shared" si="10"/>
        <v>0.20040714259605261</v>
      </c>
      <c r="L216" s="45">
        <f t="shared" si="10"/>
        <v>260.36841469175999</v>
      </c>
      <c r="M216" s="160">
        <f t="shared" si="11"/>
        <v>1299.1972806905758</v>
      </c>
      <c r="N216" s="6">
        <v>-8.1927155596052612E-2</v>
      </c>
      <c r="O216" s="6">
        <v>61.309712608240034</v>
      </c>
    </row>
    <row r="217" spans="1:15" x14ac:dyDescent="0.25">
      <c r="A217" s="43">
        <v>2036</v>
      </c>
      <c r="B217" s="43" t="s">
        <v>20</v>
      </c>
      <c r="C217" s="43" t="s">
        <v>4877</v>
      </c>
      <c r="D217" s="44">
        <v>103.06481476415874</v>
      </c>
      <c r="E217" s="44">
        <v>110</v>
      </c>
      <c r="F217" s="90">
        <v>0.1645743063399831</v>
      </c>
      <c r="G217" s="91">
        <v>225.82705492943921</v>
      </c>
      <c r="H217" s="44">
        <v>103.06481476415874</v>
      </c>
      <c r="I217" s="44">
        <v>0</v>
      </c>
      <c r="J217" s="51">
        <f t="shared" si="9"/>
        <v>103.06481476415874</v>
      </c>
      <c r="K217" s="45">
        <f t="shared" si="10"/>
        <v>0.1645743063399831</v>
      </c>
      <c r="L217" s="45">
        <f t="shared" si="10"/>
        <v>225.82705492943921</v>
      </c>
      <c r="M217" s="160">
        <f t="shared" si="11"/>
        <v>1372.1890126817132</v>
      </c>
      <c r="N217" s="6">
        <v>-5.5826569339983104E-2</v>
      </c>
      <c r="O217" s="6">
        <v>76.898508570560807</v>
      </c>
    </row>
    <row r="218" spans="1:15" x14ac:dyDescent="0.25">
      <c r="A218" s="41">
        <v>2037</v>
      </c>
      <c r="B218" s="41" t="s">
        <v>20</v>
      </c>
      <c r="C218" s="41" t="s">
        <v>4877</v>
      </c>
      <c r="D218" s="42">
        <v>103.06481476415874</v>
      </c>
      <c r="E218" s="42">
        <v>110</v>
      </c>
      <c r="F218" s="88">
        <v>0.12667462303048421</v>
      </c>
      <c r="G218" s="89">
        <v>191.05281080647251</v>
      </c>
      <c r="H218" s="42">
        <v>103.06481476415874</v>
      </c>
      <c r="I218" s="42">
        <v>0</v>
      </c>
      <c r="J218" s="51">
        <f t="shared" si="9"/>
        <v>103.06481476415874</v>
      </c>
      <c r="K218" s="45">
        <f t="shared" si="10"/>
        <v>0.12667462303048421</v>
      </c>
      <c r="L218" s="45">
        <f t="shared" si="10"/>
        <v>191.05281080647251</v>
      </c>
      <c r="M218" s="160">
        <f t="shared" si="11"/>
        <v>1508.2169280306105</v>
      </c>
      <c r="N218" s="6">
        <v>-2.8658175030484206E-2</v>
      </c>
      <c r="O218" s="6">
        <v>90.579479493527515</v>
      </c>
    </row>
    <row r="219" spans="1:15" x14ac:dyDescent="0.25">
      <c r="A219" s="43">
        <v>2038</v>
      </c>
      <c r="B219" s="43" t="s">
        <v>20</v>
      </c>
      <c r="C219" s="43" t="s">
        <v>4877</v>
      </c>
      <c r="D219" s="44">
        <v>103.06481476415874</v>
      </c>
      <c r="E219" s="44">
        <v>110</v>
      </c>
      <c r="F219" s="90">
        <v>9.2736623456687955E-2</v>
      </c>
      <c r="G219" s="91">
        <v>162.43652169340305</v>
      </c>
      <c r="H219" s="44">
        <v>103.06481476415874</v>
      </c>
      <c r="I219" s="44">
        <v>0</v>
      </c>
      <c r="J219" s="51">
        <f t="shared" si="9"/>
        <v>103.06481476415874</v>
      </c>
      <c r="K219" s="45">
        <f t="shared" si="10"/>
        <v>9.2736623456687955E-2</v>
      </c>
      <c r="L219" s="45">
        <f t="shared" si="10"/>
        <v>162.43652169340305</v>
      </c>
      <c r="M219" s="160">
        <f t="shared" si="11"/>
        <v>1751.5897780046735</v>
      </c>
      <c r="N219" s="6">
        <v>-6.4303894566879599E-3</v>
      </c>
      <c r="O219" s="6">
        <v>97.320652806596968</v>
      </c>
    </row>
    <row r="220" spans="1:15" hidden="1" x14ac:dyDescent="0.25">
      <c r="A220" s="41">
        <v>2039</v>
      </c>
      <c r="B220" s="41" t="s">
        <v>20</v>
      </c>
      <c r="C220" s="41" t="s">
        <v>4877</v>
      </c>
      <c r="D220" s="42">
        <v>103.06481476415874</v>
      </c>
      <c r="E220" s="42">
        <v>110</v>
      </c>
      <c r="F220" s="88">
        <v>6.4973994434883497E-2</v>
      </c>
      <c r="G220" s="89">
        <v>139.18015531506427</v>
      </c>
      <c r="H220" s="42">
        <v>103.06481476415874</v>
      </c>
      <c r="I220" s="42">
        <v>0</v>
      </c>
      <c r="J220" s="51">
        <f t="shared" si="9"/>
        <v>103.06481476415874</v>
      </c>
      <c r="K220" s="45">
        <f t="shared" si="10"/>
        <v>6.4973994434883497E-2</v>
      </c>
      <c r="L220" s="45">
        <f t="shared" si="10"/>
        <v>139.18015531506427</v>
      </c>
      <c r="M220" s="160">
        <f t="shared" si="11"/>
        <v>2142.090178164276</v>
      </c>
      <c r="N220" s="6">
        <v>1.0346918565116506E-2</v>
      </c>
      <c r="O220" s="6">
        <v>100.30962088493573</v>
      </c>
    </row>
    <row r="221" spans="1:15" hidden="1" x14ac:dyDescent="0.25">
      <c r="A221" s="43">
        <v>2040</v>
      </c>
      <c r="B221" s="43" t="s">
        <v>20</v>
      </c>
      <c r="C221" s="43" t="s">
        <v>4877</v>
      </c>
      <c r="D221" s="44">
        <v>103.06481476415874</v>
      </c>
      <c r="E221" s="44">
        <v>110</v>
      </c>
      <c r="F221" s="90">
        <v>4.9189183013395775E-2</v>
      </c>
      <c r="G221" s="91">
        <v>123.65784186190284</v>
      </c>
      <c r="H221" s="44">
        <v>103.06481476415874</v>
      </c>
      <c r="I221" s="44">
        <v>0</v>
      </c>
      <c r="J221" s="51">
        <f t="shared" si="9"/>
        <v>103.06481476415874</v>
      </c>
      <c r="K221" s="45">
        <f t="shared" si="10"/>
        <v>4.9189183013395775E-2</v>
      </c>
      <c r="L221" s="45">
        <f t="shared" si="10"/>
        <v>123.65784186190284</v>
      </c>
      <c r="M221" s="160">
        <f t="shared" si="11"/>
        <v>2513.9234743587199</v>
      </c>
      <c r="N221" s="6">
        <v>1.5348130986604223E-2</v>
      </c>
      <c r="O221" s="6">
        <v>98.931633938097164</v>
      </c>
    </row>
    <row r="222" spans="1:15" hidden="1" x14ac:dyDescent="0.25">
      <c r="A222" s="41">
        <v>2021</v>
      </c>
      <c r="B222" s="41" t="s">
        <v>20</v>
      </c>
      <c r="C222" s="41" t="s">
        <v>4878</v>
      </c>
      <c r="D222" s="42">
        <v>117.28380345642945</v>
      </c>
      <c r="E222" s="42">
        <v>120</v>
      </c>
      <c r="F222" s="88">
        <v>1.6492736622814207E-2</v>
      </c>
      <c r="G222" s="89">
        <v>55.305905457151766</v>
      </c>
      <c r="H222" s="42">
        <v>117.28380345642945</v>
      </c>
      <c r="I222" s="42">
        <v>0</v>
      </c>
      <c r="J222" s="51">
        <f t="shared" si="9"/>
        <v>117.28380345642945</v>
      </c>
      <c r="K222" s="45">
        <f t="shared" si="10"/>
        <v>1.6492736622814207E-2</v>
      </c>
      <c r="L222" s="45">
        <f t="shared" si="10"/>
        <v>55.305905457151766</v>
      </c>
      <c r="M222" s="160">
        <f t="shared" si="11"/>
        <v>3353.3492180216936</v>
      </c>
      <c r="N222" s="6">
        <v>3.1717517377185797E-2</v>
      </c>
      <c r="O222" s="6">
        <v>-12.287658597151768</v>
      </c>
    </row>
    <row r="223" spans="1:15" hidden="1" x14ac:dyDescent="0.25">
      <c r="A223" s="43">
        <v>2022</v>
      </c>
      <c r="B223" s="43" t="s">
        <v>20</v>
      </c>
      <c r="C223" s="43" t="s">
        <v>4878</v>
      </c>
      <c r="D223" s="44">
        <v>117.28380345642945</v>
      </c>
      <c r="E223" s="44">
        <v>120</v>
      </c>
      <c r="F223" s="90">
        <v>2.1326621152118929E-2</v>
      </c>
      <c r="G223" s="91">
        <v>68.245557589647348</v>
      </c>
      <c r="H223" s="44">
        <v>117.28380345642945</v>
      </c>
      <c r="I223" s="44">
        <v>0</v>
      </c>
      <c r="J223" s="51">
        <f t="shared" si="9"/>
        <v>117.28380345642945</v>
      </c>
      <c r="K223" s="45">
        <f t="shared" si="10"/>
        <v>2.1326621152118929E-2</v>
      </c>
      <c r="L223" s="45">
        <f t="shared" si="10"/>
        <v>68.245557589647348</v>
      </c>
      <c r="M223" s="160">
        <f t="shared" si="11"/>
        <v>3200.0173446540894</v>
      </c>
      <c r="N223" s="6">
        <v>3.1567638847881066E-2</v>
      </c>
      <c r="O223" s="6">
        <v>-17.373227469647347</v>
      </c>
    </row>
    <row r="224" spans="1:15" hidden="1" x14ac:dyDescent="0.25">
      <c r="A224" s="41">
        <v>2023</v>
      </c>
      <c r="B224" s="41" t="s">
        <v>20</v>
      </c>
      <c r="C224" s="41" t="s">
        <v>4878</v>
      </c>
      <c r="D224" s="42">
        <v>117.28380345642945</v>
      </c>
      <c r="E224" s="42">
        <v>120</v>
      </c>
      <c r="F224" s="88">
        <v>2.754858705309441E-2</v>
      </c>
      <c r="G224" s="89">
        <v>83.661479192857897</v>
      </c>
      <c r="H224" s="42">
        <v>117.28380345642945</v>
      </c>
      <c r="I224" s="42">
        <v>0</v>
      </c>
      <c r="J224" s="51">
        <f t="shared" si="9"/>
        <v>117.28380345642945</v>
      </c>
      <c r="K224" s="45">
        <f t="shared" si="10"/>
        <v>2.754858705309441E-2</v>
      </c>
      <c r="L224" s="45">
        <f t="shared" si="10"/>
        <v>83.661479192857897</v>
      </c>
      <c r="M224" s="160">
        <f t="shared" si="11"/>
        <v>3036.8700591292422</v>
      </c>
      <c r="N224" s="6">
        <v>3.1682522946905586E-2</v>
      </c>
      <c r="O224" s="6">
        <v>-16.303847092857893</v>
      </c>
    </row>
    <row r="225" spans="1:15" hidden="1" x14ac:dyDescent="0.25">
      <c r="A225" s="43">
        <v>2024</v>
      </c>
      <c r="B225" s="43" t="s">
        <v>20</v>
      </c>
      <c r="C225" s="43" t="s">
        <v>4878</v>
      </c>
      <c r="D225" s="44">
        <v>117.28380345642945</v>
      </c>
      <c r="E225" s="44">
        <v>120</v>
      </c>
      <c r="F225" s="90">
        <v>3.360405466561963E-2</v>
      </c>
      <c r="G225" s="91">
        <v>97.577509841109318</v>
      </c>
      <c r="H225" s="44">
        <v>117.28380345642945</v>
      </c>
      <c r="I225" s="44">
        <v>0</v>
      </c>
      <c r="J225" s="51">
        <f t="shared" si="9"/>
        <v>117.28380345642945</v>
      </c>
      <c r="K225" s="45">
        <f t="shared" si="10"/>
        <v>3.360405466561963E-2</v>
      </c>
      <c r="L225" s="45">
        <f t="shared" si="10"/>
        <v>97.577509841109318</v>
      </c>
      <c r="M225" s="160">
        <f t="shared" si="11"/>
        <v>2903.7421469541009</v>
      </c>
      <c r="N225" s="6">
        <v>3.322576133438037E-2</v>
      </c>
      <c r="O225" s="6">
        <v>-7.4649412711093248</v>
      </c>
    </row>
    <row r="226" spans="1:15" hidden="1" x14ac:dyDescent="0.25">
      <c r="A226" s="41">
        <v>2025</v>
      </c>
      <c r="B226" s="41" t="s">
        <v>20</v>
      </c>
      <c r="C226" s="41" t="s">
        <v>4878</v>
      </c>
      <c r="D226" s="42">
        <v>117.28380345642945</v>
      </c>
      <c r="E226" s="42">
        <v>120</v>
      </c>
      <c r="F226" s="88">
        <v>3.9879403174274894E-2</v>
      </c>
      <c r="G226" s="89">
        <v>111.59423688530869</v>
      </c>
      <c r="H226" s="42">
        <v>117.28380345642945</v>
      </c>
      <c r="I226" s="42">
        <v>0</v>
      </c>
      <c r="J226" s="51">
        <f t="shared" si="9"/>
        <v>117.28380345642945</v>
      </c>
      <c r="K226" s="45">
        <f t="shared" si="10"/>
        <v>3.9879403174274894E-2</v>
      </c>
      <c r="L226" s="45">
        <f t="shared" si="10"/>
        <v>111.59423688530869</v>
      </c>
      <c r="M226" s="160">
        <f t="shared" si="11"/>
        <v>2798.2925521135949</v>
      </c>
      <c r="N226" s="6">
        <v>3.634350882572511E-2</v>
      </c>
      <c r="O226" s="6">
        <v>8.8581821146913171</v>
      </c>
    </row>
    <row r="227" spans="1:15" hidden="1" x14ac:dyDescent="0.25">
      <c r="A227" s="43">
        <v>2026</v>
      </c>
      <c r="B227" s="43" t="s">
        <v>20</v>
      </c>
      <c r="C227" s="43" t="s">
        <v>4878</v>
      </c>
      <c r="D227" s="44">
        <v>117.28380345642945</v>
      </c>
      <c r="E227" s="44">
        <v>120</v>
      </c>
      <c r="F227" s="90">
        <v>4.8375022083404134E-2</v>
      </c>
      <c r="G227" s="91">
        <v>130.0340316617087</v>
      </c>
      <c r="H227" s="44">
        <v>117.28380345642945</v>
      </c>
      <c r="I227" s="44">
        <v>0</v>
      </c>
      <c r="J227" s="51">
        <f t="shared" si="9"/>
        <v>117.28380345642945</v>
      </c>
      <c r="K227" s="45">
        <f t="shared" si="10"/>
        <v>4.8375022083404134E-2</v>
      </c>
      <c r="L227" s="45">
        <f t="shared" si="10"/>
        <v>130.0340316617087</v>
      </c>
      <c r="M227" s="160">
        <f t="shared" si="11"/>
        <v>2688.040771072207</v>
      </c>
      <c r="N227" s="6">
        <v>3.3365762916595862E-2</v>
      </c>
      <c r="O227" s="6">
        <v>22.741745038291299</v>
      </c>
    </row>
    <row r="228" spans="1:15" hidden="1" x14ac:dyDescent="0.25">
      <c r="A228" s="41">
        <v>2027</v>
      </c>
      <c r="B228" s="41" t="s">
        <v>20</v>
      </c>
      <c r="C228" s="41" t="s">
        <v>4878</v>
      </c>
      <c r="D228" s="42">
        <v>117.28380345642945</v>
      </c>
      <c r="E228" s="42">
        <v>120</v>
      </c>
      <c r="F228" s="88">
        <v>5.5488224150617091E-2</v>
      </c>
      <c r="G228" s="89">
        <v>143.11585135123312</v>
      </c>
      <c r="H228" s="42">
        <v>117.28380345642945</v>
      </c>
      <c r="I228" s="42">
        <v>0</v>
      </c>
      <c r="J228" s="51">
        <f t="shared" si="9"/>
        <v>117.28380345642945</v>
      </c>
      <c r="K228" s="45">
        <f t="shared" si="10"/>
        <v>5.5488224150617091E-2</v>
      </c>
      <c r="L228" s="45">
        <f t="shared" si="10"/>
        <v>143.11585135123312</v>
      </c>
      <c r="M228" s="160">
        <f t="shared" si="11"/>
        <v>2579.2112388163628</v>
      </c>
      <c r="N228" s="6">
        <v>2.8476369849382913E-2</v>
      </c>
      <c r="O228" s="6">
        <v>41.63782664876689</v>
      </c>
    </row>
    <row r="229" spans="1:15" hidden="1" x14ac:dyDescent="0.25">
      <c r="A229" s="43">
        <v>2028</v>
      </c>
      <c r="B229" s="43" t="s">
        <v>20</v>
      </c>
      <c r="C229" s="43" t="s">
        <v>4878</v>
      </c>
      <c r="D229" s="44">
        <v>117.28380345642945</v>
      </c>
      <c r="E229" s="44">
        <v>120</v>
      </c>
      <c r="F229" s="90">
        <v>6.0087773602699561E-2</v>
      </c>
      <c r="G229" s="91">
        <v>147.66351200125638</v>
      </c>
      <c r="H229" s="44">
        <v>117.28380345642945</v>
      </c>
      <c r="I229" s="44">
        <v>0</v>
      </c>
      <c r="J229" s="51">
        <f t="shared" si="9"/>
        <v>117.28380345642945</v>
      </c>
      <c r="K229" s="45">
        <f t="shared" si="10"/>
        <v>6.0087773602699561E-2</v>
      </c>
      <c r="L229" s="45">
        <f t="shared" si="10"/>
        <v>147.66351200125638</v>
      </c>
      <c r="M229" s="160">
        <f t="shared" si="11"/>
        <v>2457.4635262342672</v>
      </c>
      <c r="N229" s="6">
        <v>2.7330468397300432E-2</v>
      </c>
      <c r="O229" s="6">
        <v>68.027170198743619</v>
      </c>
    </row>
    <row r="230" spans="1:15" hidden="1" x14ac:dyDescent="0.25">
      <c r="A230" s="41">
        <v>2029</v>
      </c>
      <c r="B230" s="41" t="s">
        <v>20</v>
      </c>
      <c r="C230" s="41" t="s">
        <v>4878</v>
      </c>
      <c r="D230" s="42">
        <v>117.28380345642945</v>
      </c>
      <c r="E230" s="42">
        <v>120</v>
      </c>
      <c r="F230" s="88">
        <v>5.8919339079299082E-2</v>
      </c>
      <c r="G230" s="89">
        <v>141.93579341469655</v>
      </c>
      <c r="H230" s="42">
        <v>117.28380345642945</v>
      </c>
      <c r="I230" s="42">
        <v>0</v>
      </c>
      <c r="J230" s="51">
        <f t="shared" si="9"/>
        <v>117.28380345642945</v>
      </c>
      <c r="K230" s="45">
        <f t="shared" si="10"/>
        <v>5.8919339079299082E-2</v>
      </c>
      <c r="L230" s="45">
        <f t="shared" si="10"/>
        <v>141.93579341469655</v>
      </c>
      <c r="M230" s="160">
        <f t="shared" si="11"/>
        <v>2408.9848194608271</v>
      </c>
      <c r="N230" s="6">
        <v>3.175160692070092E-2</v>
      </c>
      <c r="O230" s="6">
        <v>98.466451885303456</v>
      </c>
    </row>
    <row r="231" spans="1:15" hidden="1" x14ac:dyDescent="0.25">
      <c r="A231" s="43">
        <v>2030</v>
      </c>
      <c r="B231" s="43" t="s">
        <v>20</v>
      </c>
      <c r="C231" s="43" t="s">
        <v>4878</v>
      </c>
      <c r="D231" s="44">
        <v>117.28380345642945</v>
      </c>
      <c r="E231" s="44">
        <v>120</v>
      </c>
      <c r="F231" s="90">
        <v>5.3248763245852017E-2</v>
      </c>
      <c r="G231" s="91">
        <v>127.27590785462571</v>
      </c>
      <c r="H231" s="44">
        <v>117.28380345642945</v>
      </c>
      <c r="I231" s="44">
        <v>0</v>
      </c>
      <c r="J231" s="51">
        <f t="shared" si="9"/>
        <v>117.28380345642945</v>
      </c>
      <c r="K231" s="45">
        <f t="shared" si="10"/>
        <v>5.3248763245852017E-2</v>
      </c>
      <c r="L231" s="45">
        <f t="shared" si="10"/>
        <v>127.27590785462571</v>
      </c>
      <c r="M231" s="160">
        <f t="shared" si="11"/>
        <v>2390.2134077177893</v>
      </c>
      <c r="N231" s="6">
        <v>3.975886175414798E-2</v>
      </c>
      <c r="O231" s="6">
        <v>130.23032514537431</v>
      </c>
    </row>
    <row r="232" spans="1:15" hidden="1" x14ac:dyDescent="0.25">
      <c r="A232" s="41">
        <v>2031</v>
      </c>
      <c r="B232" s="41" t="s">
        <v>20</v>
      </c>
      <c r="C232" s="41" t="s">
        <v>4878</v>
      </c>
      <c r="D232" s="42">
        <v>117.28380345642945</v>
      </c>
      <c r="E232" s="42">
        <v>120</v>
      </c>
      <c r="F232" s="88">
        <v>4.3804587506883069E-2</v>
      </c>
      <c r="G232" s="89">
        <v>105.41000810053062</v>
      </c>
      <c r="H232" s="42">
        <v>117.28380345642945</v>
      </c>
      <c r="I232" s="42">
        <v>0</v>
      </c>
      <c r="J232" s="51">
        <f t="shared" si="9"/>
        <v>117.28380345642945</v>
      </c>
      <c r="K232" s="45">
        <f t="shared" si="10"/>
        <v>4.3804587506883069E-2</v>
      </c>
      <c r="L232" s="45">
        <f t="shared" si="10"/>
        <v>105.41000810053062</v>
      </c>
      <c r="M232" s="160">
        <f t="shared" si="11"/>
        <v>2406.3691521799497</v>
      </c>
      <c r="N232" s="6">
        <v>4.9774157493116936E-2</v>
      </c>
      <c r="O232" s="6">
        <v>154.17836069946941</v>
      </c>
    </row>
    <row r="233" spans="1:15" hidden="1" x14ac:dyDescent="0.25">
      <c r="A233" s="43">
        <v>2032</v>
      </c>
      <c r="B233" s="43" t="s">
        <v>20</v>
      </c>
      <c r="C233" s="43" t="s">
        <v>4878</v>
      </c>
      <c r="D233" s="44">
        <v>117.28380345642945</v>
      </c>
      <c r="E233" s="44">
        <v>120</v>
      </c>
      <c r="F233" s="90">
        <v>3.1767674968950416E-2</v>
      </c>
      <c r="G233" s="91">
        <v>79.160591900027214</v>
      </c>
      <c r="H233" s="44">
        <v>117.28380345642945</v>
      </c>
      <c r="I233" s="44">
        <v>0</v>
      </c>
      <c r="J233" s="51">
        <f t="shared" si="9"/>
        <v>117.28380345642945</v>
      </c>
      <c r="K233" s="45">
        <f t="shared" si="10"/>
        <v>3.1767674968950416E-2</v>
      </c>
      <c r="L233" s="45">
        <f t="shared" si="10"/>
        <v>79.160591900027214</v>
      </c>
      <c r="M233" s="160">
        <f t="shared" si="11"/>
        <v>2491.8597907274743</v>
      </c>
      <c r="N233" s="6">
        <v>6.1338214031049582E-2</v>
      </c>
      <c r="O233" s="6">
        <v>176.3456539999728</v>
      </c>
    </row>
    <row r="234" spans="1:15" hidden="1" x14ac:dyDescent="0.25">
      <c r="A234" s="41">
        <v>2033</v>
      </c>
      <c r="B234" s="41" t="s">
        <v>20</v>
      </c>
      <c r="C234" s="41" t="s">
        <v>4878</v>
      </c>
      <c r="D234" s="42">
        <v>117.28380345642945</v>
      </c>
      <c r="E234" s="42">
        <v>120</v>
      </c>
      <c r="F234" s="88">
        <v>2.1127771026590338E-2</v>
      </c>
      <c r="G234" s="89">
        <v>57.294330252931665</v>
      </c>
      <c r="H234" s="42">
        <v>117.28380345642945</v>
      </c>
      <c r="I234" s="42">
        <v>0</v>
      </c>
      <c r="J234" s="51">
        <f t="shared" si="9"/>
        <v>117.28380345642945</v>
      </c>
      <c r="K234" s="45">
        <f t="shared" si="10"/>
        <v>2.1127771026590338E-2</v>
      </c>
      <c r="L234" s="45">
        <f t="shared" si="10"/>
        <v>57.294330252931665</v>
      </c>
      <c r="M234" s="160">
        <f t="shared" si="11"/>
        <v>2711.8019303041451</v>
      </c>
      <c r="N234" s="6">
        <v>7.1059595973409662E-2</v>
      </c>
      <c r="O234" s="6">
        <v>194.08351294706833</v>
      </c>
    </row>
    <row r="235" spans="1:15" hidden="1" x14ac:dyDescent="0.25">
      <c r="A235" s="43">
        <v>2034</v>
      </c>
      <c r="B235" s="43" t="s">
        <v>20</v>
      </c>
      <c r="C235" s="43" t="s">
        <v>4878</v>
      </c>
      <c r="D235" s="44">
        <v>117.28380345642945</v>
      </c>
      <c r="E235" s="44">
        <v>120</v>
      </c>
      <c r="F235" s="90">
        <v>1.5450209048181101E-2</v>
      </c>
      <c r="G235" s="91">
        <v>40.791830459185284</v>
      </c>
      <c r="H235" s="44">
        <v>117.28380345642945</v>
      </c>
      <c r="I235" s="44">
        <v>0</v>
      </c>
      <c r="J235" s="51">
        <f t="shared" si="9"/>
        <v>117.28380345642945</v>
      </c>
      <c r="K235" s="45">
        <f t="shared" si="10"/>
        <v>1.5450209048181101E-2</v>
      </c>
      <c r="L235" s="45">
        <f t="shared" si="10"/>
        <v>40.791830459185284</v>
      </c>
      <c r="M235" s="160">
        <f t="shared" si="11"/>
        <v>2640.2122024353816</v>
      </c>
      <c r="N235" s="6">
        <v>7.4764318951818898E-2</v>
      </c>
      <c r="O235" s="6">
        <v>203.0736505408147</v>
      </c>
    </row>
    <row r="236" spans="1:15" hidden="1" x14ac:dyDescent="0.25">
      <c r="A236" s="41">
        <v>2035</v>
      </c>
      <c r="B236" s="41" t="s">
        <v>20</v>
      </c>
      <c r="C236" s="41" t="s">
        <v>4878</v>
      </c>
      <c r="D236" s="42">
        <v>117.28380345642945</v>
      </c>
      <c r="E236" s="42">
        <v>120</v>
      </c>
      <c r="F236" s="88">
        <v>1.3791876165660641E-2</v>
      </c>
      <c r="G236" s="89">
        <v>31.30222084960695</v>
      </c>
      <c r="H236" s="42">
        <v>117.28380345642945</v>
      </c>
      <c r="I236" s="42">
        <v>0</v>
      </c>
      <c r="J236" s="51">
        <f t="shared" si="9"/>
        <v>117.28380345642945</v>
      </c>
      <c r="K236" s="45">
        <f t="shared" si="10"/>
        <v>1.3791876165660641E-2</v>
      </c>
      <c r="L236" s="45">
        <f t="shared" si="10"/>
        <v>31.30222084960695</v>
      </c>
      <c r="M236" s="160">
        <f t="shared" si="11"/>
        <v>2269.612957194613</v>
      </c>
      <c r="N236" s="6">
        <v>7.4706005834339353E-2</v>
      </c>
      <c r="O236" s="6">
        <v>203.19221435039304</v>
      </c>
    </row>
    <row r="237" spans="1:15" hidden="1" x14ac:dyDescent="0.25">
      <c r="A237" s="43">
        <v>2036</v>
      </c>
      <c r="B237" s="43" t="s">
        <v>20</v>
      </c>
      <c r="C237" s="43" t="s">
        <v>4878</v>
      </c>
      <c r="D237" s="44">
        <v>117.28380345642945</v>
      </c>
      <c r="E237" s="44">
        <v>120</v>
      </c>
      <c r="F237" s="90">
        <v>1.195358372462218E-2</v>
      </c>
      <c r="G237" s="91">
        <v>24.7081357190905</v>
      </c>
      <c r="H237" s="44">
        <v>117.28380345642945</v>
      </c>
      <c r="I237" s="44">
        <v>0</v>
      </c>
      <c r="J237" s="51">
        <f t="shared" si="9"/>
        <v>117.28380345642945</v>
      </c>
      <c r="K237" s="45">
        <f t="shared" si="10"/>
        <v>1.195358372462218E-2</v>
      </c>
      <c r="L237" s="45">
        <f t="shared" si="10"/>
        <v>24.7081357190905</v>
      </c>
      <c r="M237" s="160">
        <f t="shared" si="11"/>
        <v>2067.0065386496849</v>
      </c>
      <c r="N237" s="6">
        <v>7.3463988275377812E-2</v>
      </c>
      <c r="O237" s="6">
        <v>200.96638438090949</v>
      </c>
    </row>
    <row r="238" spans="1:15" hidden="1" x14ac:dyDescent="0.25">
      <c r="A238" s="41">
        <v>2037</v>
      </c>
      <c r="B238" s="41" t="s">
        <v>20</v>
      </c>
      <c r="C238" s="41" t="s">
        <v>4878</v>
      </c>
      <c r="D238" s="42">
        <v>117.28380345642945</v>
      </c>
      <c r="E238" s="42">
        <v>120</v>
      </c>
      <c r="F238" s="88">
        <v>9.844341063027319E-3</v>
      </c>
      <c r="G238" s="89">
        <v>21.867658422527576</v>
      </c>
      <c r="H238" s="42">
        <v>117.28380345642945</v>
      </c>
      <c r="I238" s="42">
        <v>0</v>
      </c>
      <c r="J238" s="51">
        <f t="shared" si="9"/>
        <v>117.28380345642945</v>
      </c>
      <c r="K238" s="45">
        <f t="shared" si="10"/>
        <v>9.844341063027319E-3</v>
      </c>
      <c r="L238" s="45">
        <f t="shared" si="10"/>
        <v>21.867658422527576</v>
      </c>
      <c r="M238" s="160">
        <f t="shared" si="11"/>
        <v>2221.3430317501475</v>
      </c>
      <c r="N238" s="6">
        <v>7.1050142936972677E-2</v>
      </c>
      <c r="O238" s="6">
        <v>192.68648057747242</v>
      </c>
    </row>
    <row r="239" spans="1:15" hidden="1" x14ac:dyDescent="0.25">
      <c r="A239" s="43">
        <v>2038</v>
      </c>
      <c r="B239" s="43" t="s">
        <v>20</v>
      </c>
      <c r="C239" s="43" t="s">
        <v>4878</v>
      </c>
      <c r="D239" s="44">
        <v>117.28380345642945</v>
      </c>
      <c r="E239" s="44">
        <v>120</v>
      </c>
      <c r="F239" s="90">
        <v>8.1635118455870327E-3</v>
      </c>
      <c r="G239" s="91">
        <v>20.846413295623801</v>
      </c>
      <c r="H239" s="44">
        <v>117.28380345642945</v>
      </c>
      <c r="I239" s="44">
        <v>0</v>
      </c>
      <c r="J239" s="51">
        <f t="shared" si="9"/>
        <v>117.28380345642945</v>
      </c>
      <c r="K239" s="45">
        <f t="shared" si="10"/>
        <v>8.1635118455870327E-3</v>
      </c>
      <c r="L239" s="45">
        <f t="shared" si="10"/>
        <v>20.846413295623801</v>
      </c>
      <c r="M239" s="160">
        <f t="shared" si="11"/>
        <v>2553.6085069678429</v>
      </c>
      <c r="N239" s="6">
        <v>6.9442813154412975E-2</v>
      </c>
      <c r="O239" s="6">
        <v>184.71778650437622</v>
      </c>
    </row>
    <row r="240" spans="1:15" hidden="1" x14ac:dyDescent="0.25">
      <c r="A240" s="41">
        <v>2039</v>
      </c>
      <c r="B240" s="41" t="s">
        <v>20</v>
      </c>
      <c r="C240" s="41" t="s">
        <v>4878</v>
      </c>
      <c r="D240" s="42">
        <v>117.28380345642945</v>
      </c>
      <c r="E240" s="42">
        <v>120</v>
      </c>
      <c r="F240" s="88">
        <v>6.6569537011209202E-3</v>
      </c>
      <c r="G240" s="89">
        <v>20.260143479162618</v>
      </c>
      <c r="H240" s="42">
        <v>117.28380345642945</v>
      </c>
      <c r="I240" s="42">
        <v>0</v>
      </c>
      <c r="J240" s="51">
        <f t="shared" si="9"/>
        <v>117.28380345642945</v>
      </c>
      <c r="K240" s="45">
        <f t="shared" si="10"/>
        <v>6.6569537011209202E-3</v>
      </c>
      <c r="L240" s="45">
        <f t="shared" si="10"/>
        <v>20.260143479162618</v>
      </c>
      <c r="M240" s="160">
        <f t="shared" si="11"/>
        <v>3043.4556688821717</v>
      </c>
      <c r="N240" s="6">
        <v>6.8759601298879078E-2</v>
      </c>
      <c r="O240" s="6">
        <v>176.02043522083738</v>
      </c>
    </row>
    <row r="241" spans="1:15" hidden="1" x14ac:dyDescent="0.25">
      <c r="A241" s="43">
        <v>2040</v>
      </c>
      <c r="B241" s="43" t="s">
        <v>20</v>
      </c>
      <c r="C241" s="43" t="s">
        <v>4878</v>
      </c>
      <c r="D241" s="44">
        <v>117.28380345642945</v>
      </c>
      <c r="E241" s="44">
        <v>120</v>
      </c>
      <c r="F241" s="90">
        <v>6.0030497378013277E-3</v>
      </c>
      <c r="G241" s="91">
        <v>19.681042536564668</v>
      </c>
      <c r="H241" s="44">
        <v>117.28380345642945</v>
      </c>
      <c r="I241" s="44">
        <v>0</v>
      </c>
      <c r="J241" s="51">
        <f t="shared" si="9"/>
        <v>117.28380345642945</v>
      </c>
      <c r="K241" s="45">
        <f t="shared" si="10"/>
        <v>6.0030497378013277E-3</v>
      </c>
      <c r="L241" s="45">
        <f t="shared" si="10"/>
        <v>19.681042536564668</v>
      </c>
      <c r="M241" s="160">
        <f t="shared" si="11"/>
        <v>3278.5073248073791</v>
      </c>
      <c r="N241" s="6">
        <v>6.6286740262198676E-2</v>
      </c>
      <c r="O241" s="6">
        <v>167.28785616343535</v>
      </c>
    </row>
    <row r="242" spans="1:15" hidden="1" x14ac:dyDescent="0.25">
      <c r="A242" s="41">
        <v>2021</v>
      </c>
      <c r="B242" s="41" t="s">
        <v>20</v>
      </c>
      <c r="C242" s="41" t="s">
        <v>4879</v>
      </c>
      <c r="D242" s="42">
        <v>126.34386513698803</v>
      </c>
      <c r="E242" s="42">
        <v>130</v>
      </c>
      <c r="F242" s="88">
        <v>2.4261766223329345E-2</v>
      </c>
      <c r="G242" s="89">
        <v>72.710306908569876</v>
      </c>
      <c r="H242" s="42">
        <v>126.34386513698803</v>
      </c>
      <c r="I242" s="42">
        <v>0</v>
      </c>
      <c r="J242" s="51">
        <f t="shared" si="9"/>
        <v>126.34386513698803</v>
      </c>
      <c r="K242" s="45">
        <f t="shared" si="10"/>
        <v>2.4261766223329345E-2</v>
      </c>
      <c r="L242" s="45">
        <f t="shared" si="10"/>
        <v>72.710306908569876</v>
      </c>
      <c r="M242" s="160">
        <f t="shared" si="11"/>
        <v>2996.9090559719411</v>
      </c>
      <c r="N242" s="6">
        <v>1.2051224776670658E-2</v>
      </c>
      <c r="O242" s="6">
        <v>34.159481591430122</v>
      </c>
    </row>
    <row r="243" spans="1:15" hidden="1" x14ac:dyDescent="0.25">
      <c r="A243" s="43">
        <v>2022</v>
      </c>
      <c r="B243" s="43" t="s">
        <v>20</v>
      </c>
      <c r="C243" s="43" t="s">
        <v>4879</v>
      </c>
      <c r="D243" s="44">
        <v>126.34386513698803</v>
      </c>
      <c r="E243" s="44">
        <v>130</v>
      </c>
      <c r="F243" s="90">
        <v>2.4731690564801782E-2</v>
      </c>
      <c r="G243" s="91">
        <v>79.781728677190671</v>
      </c>
      <c r="H243" s="44">
        <v>126.34386513698803</v>
      </c>
      <c r="I243" s="44">
        <v>0</v>
      </c>
      <c r="J243" s="51">
        <f t="shared" si="9"/>
        <v>126.34386513698803</v>
      </c>
      <c r="K243" s="45">
        <f t="shared" si="10"/>
        <v>2.4731690564801782E-2</v>
      </c>
      <c r="L243" s="45">
        <f t="shared" si="10"/>
        <v>79.781728677190671</v>
      </c>
      <c r="M243" s="160">
        <f t="shared" si="11"/>
        <v>3225.890622727436</v>
      </c>
      <c r="N243" s="6">
        <v>2.0670658435198219E-2</v>
      </c>
      <c r="O243" s="6">
        <v>44.558394022809324</v>
      </c>
    </row>
    <row r="244" spans="1:15" hidden="1" x14ac:dyDescent="0.25">
      <c r="A244" s="41">
        <v>2023</v>
      </c>
      <c r="B244" s="41" t="s">
        <v>20</v>
      </c>
      <c r="C244" s="41" t="s">
        <v>4879</v>
      </c>
      <c r="D244" s="42">
        <v>126.34386513698803</v>
      </c>
      <c r="E244" s="42">
        <v>130</v>
      </c>
      <c r="F244" s="88">
        <v>2.6244807136904559E-2</v>
      </c>
      <c r="G244" s="89">
        <v>91.257815441247374</v>
      </c>
      <c r="H244" s="42">
        <v>126.34386513698803</v>
      </c>
      <c r="I244" s="42">
        <v>0</v>
      </c>
      <c r="J244" s="51">
        <f t="shared" si="9"/>
        <v>126.34386513698803</v>
      </c>
      <c r="K244" s="45">
        <f t="shared" si="10"/>
        <v>2.6244807136904559E-2</v>
      </c>
      <c r="L244" s="45">
        <f t="shared" si="10"/>
        <v>91.257815441247374</v>
      </c>
      <c r="M244" s="160">
        <f t="shared" si="11"/>
        <v>3477.1760739260194</v>
      </c>
      <c r="N244" s="6">
        <v>3.1354034863095438E-2</v>
      </c>
      <c r="O244" s="6">
        <v>60.947080258752635</v>
      </c>
    </row>
    <row r="245" spans="1:15" hidden="1" x14ac:dyDescent="0.25">
      <c r="A245" s="43">
        <v>2024</v>
      </c>
      <c r="B245" s="43" t="s">
        <v>20</v>
      </c>
      <c r="C245" s="43" t="s">
        <v>4879</v>
      </c>
      <c r="D245" s="44">
        <v>126.34386513698803</v>
      </c>
      <c r="E245" s="44">
        <v>130</v>
      </c>
      <c r="F245" s="90">
        <v>3.0231223378686858E-2</v>
      </c>
      <c r="G245" s="91">
        <v>104.49281620939918</v>
      </c>
      <c r="H245" s="44">
        <v>126.34386513698803</v>
      </c>
      <c r="I245" s="44">
        <v>0</v>
      </c>
      <c r="J245" s="51">
        <f t="shared" si="9"/>
        <v>126.34386513698803</v>
      </c>
      <c r="K245" s="45">
        <f t="shared" si="10"/>
        <v>3.0231223378686858E-2</v>
      </c>
      <c r="L245" s="45">
        <f t="shared" si="10"/>
        <v>104.49281620939918</v>
      </c>
      <c r="M245" s="160">
        <f t="shared" si="11"/>
        <v>3456.4534455151115</v>
      </c>
      <c r="N245" s="6">
        <v>3.7557480621313144E-2</v>
      </c>
      <c r="O245" s="6">
        <v>64.674136790600826</v>
      </c>
    </row>
    <row r="246" spans="1:15" hidden="1" x14ac:dyDescent="0.25">
      <c r="A246" s="41">
        <v>2025</v>
      </c>
      <c r="B246" s="41" t="s">
        <v>20</v>
      </c>
      <c r="C246" s="41" t="s">
        <v>4879</v>
      </c>
      <c r="D246" s="42">
        <v>126.34386513698803</v>
      </c>
      <c r="E246" s="42">
        <v>130</v>
      </c>
      <c r="F246" s="88">
        <v>3.4348479281058719E-2</v>
      </c>
      <c r="G246" s="89">
        <v>120.42067084994997</v>
      </c>
      <c r="H246" s="42">
        <v>126.34386513698803</v>
      </c>
      <c r="I246" s="42">
        <v>0</v>
      </c>
      <c r="J246" s="51">
        <f t="shared" si="9"/>
        <v>126.34386513698803</v>
      </c>
      <c r="K246" s="45">
        <f t="shared" si="10"/>
        <v>3.4348479281058719E-2</v>
      </c>
      <c r="L246" s="45">
        <f t="shared" si="10"/>
        <v>120.42067084994997</v>
      </c>
      <c r="M246" s="160">
        <f t="shared" si="11"/>
        <v>3505.8515943194984</v>
      </c>
      <c r="N246" s="6">
        <v>4.6075591718941281E-2</v>
      </c>
      <c r="O246" s="6">
        <v>76.761259750050016</v>
      </c>
    </row>
    <row r="247" spans="1:15" hidden="1" x14ac:dyDescent="0.25">
      <c r="A247" s="43">
        <v>2026</v>
      </c>
      <c r="B247" s="43" t="s">
        <v>20</v>
      </c>
      <c r="C247" s="43" t="s">
        <v>4879</v>
      </c>
      <c r="D247" s="44">
        <v>126.34386513698803</v>
      </c>
      <c r="E247" s="44">
        <v>130</v>
      </c>
      <c r="F247" s="90">
        <v>4.0437861512239048E-2</v>
      </c>
      <c r="G247" s="91">
        <v>138.75604772648379</v>
      </c>
      <c r="H247" s="44">
        <v>126.34386513698803</v>
      </c>
      <c r="I247" s="44">
        <v>0</v>
      </c>
      <c r="J247" s="51">
        <f t="shared" si="9"/>
        <v>126.34386513698803</v>
      </c>
      <c r="K247" s="45">
        <f t="shared" si="10"/>
        <v>4.0437861512239048E-2</v>
      </c>
      <c r="L247" s="45">
        <f t="shared" si="10"/>
        <v>138.75604772648379</v>
      </c>
      <c r="M247" s="160">
        <f t="shared" si="11"/>
        <v>3431.3399012083628</v>
      </c>
      <c r="N247" s="6">
        <v>5.5349858487760958E-2</v>
      </c>
      <c r="O247" s="6">
        <v>93.877248773516214</v>
      </c>
    </row>
    <row r="248" spans="1:15" x14ac:dyDescent="0.25">
      <c r="A248" s="41">
        <v>2027</v>
      </c>
      <c r="B248" s="41" t="s">
        <v>20</v>
      </c>
      <c r="C248" s="41" t="s">
        <v>4879</v>
      </c>
      <c r="D248" s="42">
        <v>126.34386513698803</v>
      </c>
      <c r="E248" s="42">
        <v>130</v>
      </c>
      <c r="F248" s="88">
        <v>4.5335534931575494E-2</v>
      </c>
      <c r="G248" s="89">
        <v>153.79842938076931</v>
      </c>
      <c r="H248" s="42">
        <v>126.34386513698803</v>
      </c>
      <c r="I248" s="42">
        <v>0</v>
      </c>
      <c r="J248" s="51">
        <f t="shared" si="9"/>
        <v>126.34386513698803</v>
      </c>
      <c r="K248" s="45">
        <f t="shared" si="10"/>
        <v>4.5335534931575494E-2</v>
      </c>
      <c r="L248" s="45">
        <f t="shared" si="10"/>
        <v>153.79842938076931</v>
      </c>
      <c r="M248" s="160">
        <f t="shared" si="11"/>
        <v>3392.4476597198172</v>
      </c>
      <c r="N248" s="6">
        <v>6.2523672068424505E-2</v>
      </c>
      <c r="O248" s="6">
        <v>102.16707211923068</v>
      </c>
    </row>
    <row r="249" spans="1:15" hidden="1" x14ac:dyDescent="0.25">
      <c r="A249" s="43">
        <v>2028</v>
      </c>
      <c r="B249" s="43" t="s">
        <v>20</v>
      </c>
      <c r="C249" s="43" t="s">
        <v>4879</v>
      </c>
      <c r="D249" s="44">
        <v>126.34386513698803</v>
      </c>
      <c r="E249" s="44">
        <v>130</v>
      </c>
      <c r="F249" s="90">
        <v>4.8688780315344286E-2</v>
      </c>
      <c r="G249" s="91">
        <v>162.77208593296518</v>
      </c>
      <c r="H249" s="44">
        <v>126.34386513698803</v>
      </c>
      <c r="I249" s="44">
        <v>0</v>
      </c>
      <c r="J249" s="51">
        <f t="shared" si="9"/>
        <v>126.34386513698803</v>
      </c>
      <c r="K249" s="45">
        <f t="shared" si="10"/>
        <v>4.8688780315344286E-2</v>
      </c>
      <c r="L249" s="45">
        <f t="shared" si="10"/>
        <v>162.77208593296518</v>
      </c>
      <c r="M249" s="160">
        <f t="shared" si="11"/>
        <v>3343.1128255572157</v>
      </c>
      <c r="N249" s="6">
        <v>6.8375028684655725E-2</v>
      </c>
      <c r="O249" s="6">
        <v>105.46949346703479</v>
      </c>
    </row>
    <row r="250" spans="1:15" hidden="1" x14ac:dyDescent="0.25">
      <c r="A250" s="41">
        <v>2029</v>
      </c>
      <c r="B250" s="41" t="s">
        <v>20</v>
      </c>
      <c r="C250" s="41" t="s">
        <v>4879</v>
      </c>
      <c r="D250" s="42">
        <v>126.34386513698803</v>
      </c>
      <c r="E250" s="42">
        <v>130</v>
      </c>
      <c r="F250" s="88">
        <v>4.7824545377172172E-2</v>
      </c>
      <c r="G250" s="89">
        <v>163.07415024661381</v>
      </c>
      <c r="H250" s="42">
        <v>126.34386513698803</v>
      </c>
      <c r="I250" s="42">
        <v>0</v>
      </c>
      <c r="J250" s="51">
        <f t="shared" si="9"/>
        <v>126.34386513698803</v>
      </c>
      <c r="K250" s="45">
        <f t="shared" si="10"/>
        <v>4.7824545377172172E-2</v>
      </c>
      <c r="L250" s="45">
        <f t="shared" si="10"/>
        <v>163.07415024661381</v>
      </c>
      <c r="M250" s="160">
        <f t="shared" si="11"/>
        <v>3409.8421419485799</v>
      </c>
      <c r="N250" s="6">
        <v>7.3640725622827835E-2</v>
      </c>
      <c r="O250" s="6">
        <v>104.47400165338618</v>
      </c>
    </row>
    <row r="251" spans="1:15" hidden="1" x14ac:dyDescent="0.25">
      <c r="A251" s="43">
        <v>2030</v>
      </c>
      <c r="B251" s="43" t="s">
        <v>20</v>
      </c>
      <c r="C251" s="43" t="s">
        <v>4879</v>
      </c>
      <c r="D251" s="44">
        <v>126.34386513698803</v>
      </c>
      <c r="E251" s="44">
        <v>130</v>
      </c>
      <c r="F251" s="90">
        <v>4.3645489999684449E-2</v>
      </c>
      <c r="G251" s="91">
        <v>154.34917171733966</v>
      </c>
      <c r="H251" s="44">
        <v>126.34386513698803</v>
      </c>
      <c r="I251" s="44">
        <v>0</v>
      </c>
      <c r="J251" s="51">
        <f t="shared" si="9"/>
        <v>126.34386513698803</v>
      </c>
      <c r="K251" s="45">
        <f t="shared" si="10"/>
        <v>4.3645489999684449E-2</v>
      </c>
      <c r="L251" s="45">
        <f t="shared" si="10"/>
        <v>154.34917171733966</v>
      </c>
      <c r="M251" s="160">
        <f t="shared" si="11"/>
        <v>3536.4288891808887</v>
      </c>
      <c r="N251" s="6">
        <v>7.4491286000315543E-2</v>
      </c>
      <c r="O251" s="6">
        <v>92.916877082660335</v>
      </c>
    </row>
    <row r="252" spans="1:15" hidden="1" x14ac:dyDescent="0.25">
      <c r="A252" s="41">
        <v>2031</v>
      </c>
      <c r="B252" s="41" t="s">
        <v>20</v>
      </c>
      <c r="C252" s="41" t="s">
        <v>4879</v>
      </c>
      <c r="D252" s="42">
        <v>126.34386513698803</v>
      </c>
      <c r="E252" s="42">
        <v>130</v>
      </c>
      <c r="F252" s="88">
        <v>3.7385486176519399E-2</v>
      </c>
      <c r="G252" s="89">
        <v>138.87593517650265</v>
      </c>
      <c r="H252" s="42">
        <v>126.34386513698803</v>
      </c>
      <c r="I252" s="42">
        <v>0</v>
      </c>
      <c r="J252" s="51">
        <f t="shared" si="9"/>
        <v>126.34386513698803</v>
      </c>
      <c r="K252" s="45">
        <f t="shared" si="10"/>
        <v>3.7385486176519399E-2</v>
      </c>
      <c r="L252" s="45">
        <f t="shared" si="10"/>
        <v>138.87593517650265</v>
      </c>
      <c r="M252" s="160">
        <f t="shared" si="11"/>
        <v>3714.7018637335814</v>
      </c>
      <c r="N252" s="6">
        <v>7.6785992823480614E-2</v>
      </c>
      <c r="O252" s="6">
        <v>83.928149923497358</v>
      </c>
    </row>
    <row r="253" spans="1:15" hidden="1" x14ac:dyDescent="0.25">
      <c r="A253" s="43">
        <v>2032</v>
      </c>
      <c r="B253" s="43" t="s">
        <v>20</v>
      </c>
      <c r="C253" s="43" t="s">
        <v>4879</v>
      </c>
      <c r="D253" s="44">
        <v>126.34386513698803</v>
      </c>
      <c r="E253" s="44">
        <v>130</v>
      </c>
      <c r="F253" s="90">
        <v>2.9161949719383167E-2</v>
      </c>
      <c r="G253" s="91">
        <v>118.11076290764323</v>
      </c>
      <c r="H253" s="44">
        <v>126.34386513698803</v>
      </c>
      <c r="I253" s="44">
        <v>0</v>
      </c>
      <c r="J253" s="51">
        <f t="shared" si="9"/>
        <v>126.34386513698803</v>
      </c>
      <c r="K253" s="45">
        <f t="shared" si="10"/>
        <v>2.9161949719383167E-2</v>
      </c>
      <c r="L253" s="45">
        <f t="shared" si="10"/>
        <v>118.11076290764323</v>
      </c>
      <c r="M253" s="160">
        <f t="shared" si="11"/>
        <v>4050.1668799304653</v>
      </c>
      <c r="N253" s="6">
        <v>7.3697717280616831E-2</v>
      </c>
      <c r="O253" s="6">
        <v>72.360957392356752</v>
      </c>
    </row>
    <row r="254" spans="1:15" hidden="1" x14ac:dyDescent="0.25">
      <c r="A254" s="41">
        <v>2033</v>
      </c>
      <c r="B254" s="41" t="s">
        <v>20</v>
      </c>
      <c r="C254" s="41" t="s">
        <v>4879</v>
      </c>
      <c r="D254" s="42">
        <v>126.34386513698803</v>
      </c>
      <c r="E254" s="42">
        <v>130</v>
      </c>
      <c r="F254" s="88">
        <v>2.6562341472995295E-2</v>
      </c>
      <c r="G254" s="89">
        <v>97.80552227887064</v>
      </c>
      <c r="H254" s="42">
        <v>126.34386513698803</v>
      </c>
      <c r="I254" s="42">
        <v>0</v>
      </c>
      <c r="J254" s="51">
        <f t="shared" si="9"/>
        <v>126.34386513698803</v>
      </c>
      <c r="K254" s="45">
        <f t="shared" si="10"/>
        <v>2.6562341472995295E-2</v>
      </c>
      <c r="L254" s="45">
        <f t="shared" si="10"/>
        <v>97.80552227887064</v>
      </c>
      <c r="M254" s="160">
        <f t="shared" si="11"/>
        <v>3682.1122256223152</v>
      </c>
      <c r="N254" s="6">
        <v>6.4988266527004707E-2</v>
      </c>
      <c r="O254" s="6">
        <v>61.414387721129359</v>
      </c>
    </row>
    <row r="255" spans="1:15" hidden="1" x14ac:dyDescent="0.25">
      <c r="A255" s="43">
        <v>2034</v>
      </c>
      <c r="B255" s="43" t="s">
        <v>20</v>
      </c>
      <c r="C255" s="43" t="s">
        <v>4879</v>
      </c>
      <c r="D255" s="44">
        <v>126.34386513698803</v>
      </c>
      <c r="E255" s="44">
        <v>130</v>
      </c>
      <c r="F255" s="90">
        <v>2.4766384326516486E-2</v>
      </c>
      <c r="G255" s="91">
        <v>81.426145543420873</v>
      </c>
      <c r="H255" s="44">
        <v>126.34386513698803</v>
      </c>
      <c r="I255" s="44">
        <v>0</v>
      </c>
      <c r="J255" s="51">
        <f t="shared" si="9"/>
        <v>126.34386513698803</v>
      </c>
      <c r="K255" s="45">
        <f t="shared" si="10"/>
        <v>2.4766384326516486E-2</v>
      </c>
      <c r="L255" s="45">
        <f t="shared" si="10"/>
        <v>81.426145543420873</v>
      </c>
      <c r="M255" s="160">
        <f t="shared" si="11"/>
        <v>3287.7687945850375</v>
      </c>
      <c r="N255" s="6">
        <v>5.8907637673483518E-2</v>
      </c>
      <c r="O255" s="6">
        <v>55.922670656579115</v>
      </c>
    </row>
    <row r="256" spans="1:15" hidden="1" x14ac:dyDescent="0.25">
      <c r="A256" s="41">
        <v>2035</v>
      </c>
      <c r="B256" s="41" t="s">
        <v>20</v>
      </c>
      <c r="C256" s="41" t="s">
        <v>4879</v>
      </c>
      <c r="D256" s="42">
        <v>126.34386513698803</v>
      </c>
      <c r="E256" s="42">
        <v>130</v>
      </c>
      <c r="F256" s="88">
        <v>2.3326945032876349E-2</v>
      </c>
      <c r="G256" s="89">
        <v>68.791439884068922</v>
      </c>
      <c r="H256" s="42">
        <v>126.34386513698803</v>
      </c>
      <c r="I256" s="42">
        <v>0</v>
      </c>
      <c r="J256" s="51">
        <f t="shared" si="9"/>
        <v>126.34386513698803</v>
      </c>
      <c r="K256" s="45">
        <f t="shared" si="10"/>
        <v>2.3326945032876349E-2</v>
      </c>
      <c r="L256" s="45">
        <f t="shared" si="10"/>
        <v>68.791439884068922</v>
      </c>
      <c r="M256" s="160">
        <f t="shared" si="11"/>
        <v>2949.0119596507889</v>
      </c>
      <c r="N256" s="6">
        <v>5.4772653967123656E-2</v>
      </c>
      <c r="O256" s="6">
        <v>50.651967715931079</v>
      </c>
    </row>
    <row r="257" spans="1:15" hidden="1" x14ac:dyDescent="0.25">
      <c r="A257" s="43">
        <v>2036</v>
      </c>
      <c r="B257" s="43" t="s">
        <v>20</v>
      </c>
      <c r="C257" s="43" t="s">
        <v>4879</v>
      </c>
      <c r="D257" s="44">
        <v>126.34386513698803</v>
      </c>
      <c r="E257" s="44">
        <v>130</v>
      </c>
      <c r="F257" s="90">
        <v>2.1777424939417415E-2</v>
      </c>
      <c r="G257" s="91">
        <v>58.784810084489166</v>
      </c>
      <c r="H257" s="44">
        <v>126.34386513698803</v>
      </c>
      <c r="I257" s="44">
        <v>0</v>
      </c>
      <c r="J257" s="51">
        <f t="shared" si="9"/>
        <v>126.34386513698803</v>
      </c>
      <c r="K257" s="45">
        <f t="shared" si="10"/>
        <v>2.1777424939417415E-2</v>
      </c>
      <c r="L257" s="45">
        <f t="shared" si="10"/>
        <v>58.784810084489166</v>
      </c>
      <c r="M257" s="160">
        <f t="shared" si="11"/>
        <v>2699.3462380434112</v>
      </c>
      <c r="N257" s="6">
        <v>4.9665496060582591E-2</v>
      </c>
      <c r="O257" s="6">
        <v>44.941066115510836</v>
      </c>
    </row>
    <row r="258" spans="1:15" hidden="1" x14ac:dyDescent="0.25">
      <c r="A258" s="41">
        <v>2037</v>
      </c>
      <c r="B258" s="41" t="s">
        <v>20</v>
      </c>
      <c r="C258" s="41" t="s">
        <v>4879</v>
      </c>
      <c r="D258" s="42">
        <v>126.34386513698803</v>
      </c>
      <c r="E258" s="42">
        <v>130</v>
      </c>
      <c r="F258" s="88">
        <v>2.0684074629813701E-2</v>
      </c>
      <c r="G258" s="89">
        <v>51.515199678922706</v>
      </c>
      <c r="H258" s="42">
        <v>126.34386513698803</v>
      </c>
      <c r="I258" s="42">
        <v>0</v>
      </c>
      <c r="J258" s="51">
        <f t="shared" ref="J258:J321" si="12">D258</f>
        <v>126.34386513698803</v>
      </c>
      <c r="K258" s="45">
        <f t="shared" si="10"/>
        <v>2.0684074629813701E-2</v>
      </c>
      <c r="L258" s="45">
        <f t="shared" si="10"/>
        <v>51.515199678922706</v>
      </c>
      <c r="M258" s="160">
        <f t="shared" si="11"/>
        <v>2490.5730906941085</v>
      </c>
      <c r="N258" s="6">
        <v>4.4166283370186299E-2</v>
      </c>
      <c r="O258" s="6">
        <v>38.324884421077293</v>
      </c>
    </row>
    <row r="259" spans="1:15" hidden="1" x14ac:dyDescent="0.25">
      <c r="A259" s="43">
        <v>2038</v>
      </c>
      <c r="B259" s="43" t="s">
        <v>20</v>
      </c>
      <c r="C259" s="43" t="s">
        <v>4879</v>
      </c>
      <c r="D259" s="44">
        <v>126.34386513698803</v>
      </c>
      <c r="E259" s="44">
        <v>130</v>
      </c>
      <c r="F259" s="90">
        <v>1.9715443928318949E-2</v>
      </c>
      <c r="G259" s="91">
        <v>46.625791484256297</v>
      </c>
      <c r="H259" s="44">
        <v>126.34386513698803</v>
      </c>
      <c r="I259" s="44">
        <v>0</v>
      </c>
      <c r="J259" s="51">
        <f t="shared" si="12"/>
        <v>126.34386513698803</v>
      </c>
      <c r="K259" s="45">
        <f t="shared" ref="K259:L322" si="13">F259</f>
        <v>1.9715443928318949E-2</v>
      </c>
      <c r="L259" s="45">
        <f t="shared" si="13"/>
        <v>46.625791484256297</v>
      </c>
      <c r="M259" s="160">
        <f t="shared" ref="M259:M322" si="14">G259/F259</f>
        <v>2364.9374395919008</v>
      </c>
      <c r="N259" s="6">
        <v>3.8942300071681049E-2</v>
      </c>
      <c r="O259" s="6">
        <v>34.661338525743702</v>
      </c>
    </row>
    <row r="260" spans="1:15" hidden="1" x14ac:dyDescent="0.25">
      <c r="A260" s="41">
        <v>2039</v>
      </c>
      <c r="B260" s="41" t="s">
        <v>20</v>
      </c>
      <c r="C260" s="41" t="s">
        <v>4879</v>
      </c>
      <c r="D260" s="42">
        <v>126.34386513698803</v>
      </c>
      <c r="E260" s="42">
        <v>130</v>
      </c>
      <c r="F260" s="88">
        <v>1.8742118611315382E-2</v>
      </c>
      <c r="G260" s="89">
        <v>43.078037847275631</v>
      </c>
      <c r="H260" s="42">
        <v>126.34386513698803</v>
      </c>
      <c r="I260" s="42">
        <v>0</v>
      </c>
      <c r="J260" s="51">
        <f t="shared" si="12"/>
        <v>126.34386513698803</v>
      </c>
      <c r="K260" s="45">
        <f t="shared" si="13"/>
        <v>1.8742118611315382E-2</v>
      </c>
      <c r="L260" s="45">
        <f t="shared" si="13"/>
        <v>43.078037847275631</v>
      </c>
      <c r="M260" s="160">
        <f t="shared" si="14"/>
        <v>2298.4614888344404</v>
      </c>
      <c r="N260" s="6">
        <v>3.3779272388684618E-2</v>
      </c>
      <c r="O260" s="6">
        <v>32.628794832724374</v>
      </c>
    </row>
    <row r="261" spans="1:15" hidden="1" x14ac:dyDescent="0.25">
      <c r="A261" s="43">
        <v>2040</v>
      </c>
      <c r="B261" s="43" t="s">
        <v>20</v>
      </c>
      <c r="C261" s="43" t="s">
        <v>4879</v>
      </c>
      <c r="D261" s="44">
        <v>126.34386513698803</v>
      </c>
      <c r="E261" s="44">
        <v>130</v>
      </c>
      <c r="F261" s="90">
        <v>1.8635960326402329E-2</v>
      </c>
      <c r="G261" s="91">
        <v>40.901731275124327</v>
      </c>
      <c r="H261" s="44">
        <v>126.34386513698803</v>
      </c>
      <c r="I261" s="44">
        <v>0</v>
      </c>
      <c r="J261" s="51">
        <f t="shared" si="12"/>
        <v>126.34386513698803</v>
      </c>
      <c r="K261" s="45">
        <f t="shared" si="13"/>
        <v>1.8635960326402329E-2</v>
      </c>
      <c r="L261" s="45">
        <f t="shared" si="13"/>
        <v>40.901731275124327</v>
      </c>
      <c r="M261" s="160">
        <f t="shared" si="14"/>
        <v>2194.7745411958817</v>
      </c>
      <c r="N261" s="6">
        <v>2.7251040673597668E-2</v>
      </c>
      <c r="O261" s="6">
        <v>31.106475544875671</v>
      </c>
    </row>
    <row r="262" spans="1:15" hidden="1" x14ac:dyDescent="0.25">
      <c r="A262" s="41">
        <v>2021</v>
      </c>
      <c r="B262" s="41" t="s">
        <v>20</v>
      </c>
      <c r="C262" s="41" t="s">
        <v>4880</v>
      </c>
      <c r="D262" s="42">
        <v>134.09249890992993</v>
      </c>
      <c r="E262" s="42">
        <v>140</v>
      </c>
      <c r="F262" s="88">
        <v>5.4949518887311942E-2</v>
      </c>
      <c r="G262" s="89">
        <v>185.185442580603</v>
      </c>
      <c r="H262" s="42">
        <v>134.09249890992993</v>
      </c>
      <c r="I262" s="42">
        <v>0</v>
      </c>
      <c r="J262" s="51">
        <f t="shared" si="12"/>
        <v>134.09249890992993</v>
      </c>
      <c r="K262" s="45">
        <f t="shared" si="13"/>
        <v>5.4949518887311942E-2</v>
      </c>
      <c r="L262" s="45">
        <f t="shared" si="13"/>
        <v>185.185442580603</v>
      </c>
      <c r="M262" s="160">
        <f t="shared" si="14"/>
        <v>3370.1012553062233</v>
      </c>
      <c r="N262" s="6">
        <v>-4.8018955887311941E-2</v>
      </c>
      <c r="O262" s="6">
        <v>-168.79888558060298</v>
      </c>
    </row>
    <row r="263" spans="1:15" hidden="1" x14ac:dyDescent="0.25">
      <c r="A263" s="43">
        <v>2022</v>
      </c>
      <c r="B263" s="43" t="s">
        <v>20</v>
      </c>
      <c r="C263" s="43" t="s">
        <v>4880</v>
      </c>
      <c r="D263" s="44">
        <v>134.09249890992993</v>
      </c>
      <c r="E263" s="44">
        <v>140</v>
      </c>
      <c r="F263" s="90">
        <v>6.7639057028709676E-2</v>
      </c>
      <c r="G263" s="91">
        <v>227.15430337817949</v>
      </c>
      <c r="H263" s="44">
        <v>134.09249890992993</v>
      </c>
      <c r="I263" s="44">
        <v>0</v>
      </c>
      <c r="J263" s="51">
        <f t="shared" si="12"/>
        <v>134.09249890992993</v>
      </c>
      <c r="K263" s="45">
        <f t="shared" si="13"/>
        <v>6.7639057028709676E-2</v>
      </c>
      <c r="L263" s="45">
        <f t="shared" si="13"/>
        <v>227.15430337817949</v>
      </c>
      <c r="M263" s="160">
        <f t="shared" si="14"/>
        <v>3358.330428553475</v>
      </c>
      <c r="N263" s="6">
        <v>-5.9778726028709678E-2</v>
      </c>
      <c r="O263" s="6">
        <v>-206.87149138817949</v>
      </c>
    </row>
    <row r="264" spans="1:15" hidden="1" x14ac:dyDescent="0.25">
      <c r="A264" s="41">
        <v>2023</v>
      </c>
      <c r="B264" s="41" t="s">
        <v>20</v>
      </c>
      <c r="C264" s="41" t="s">
        <v>4880</v>
      </c>
      <c r="D264" s="42">
        <v>134.09249890992993</v>
      </c>
      <c r="E264" s="42">
        <v>140</v>
      </c>
      <c r="F264" s="88">
        <v>8.4696327196832816E-2</v>
      </c>
      <c r="G264" s="89">
        <v>278.28498269533907</v>
      </c>
      <c r="H264" s="42">
        <v>134.09249890992993</v>
      </c>
      <c r="I264" s="42">
        <v>0</v>
      </c>
      <c r="J264" s="51">
        <f t="shared" si="12"/>
        <v>134.09249890992993</v>
      </c>
      <c r="K264" s="45">
        <f t="shared" si="13"/>
        <v>8.4696327196832816E-2</v>
      </c>
      <c r="L264" s="45">
        <f t="shared" si="13"/>
        <v>278.28498269533907</v>
      </c>
      <c r="M264" s="160">
        <f t="shared" si="14"/>
        <v>3285.6794610303409</v>
      </c>
      <c r="N264" s="6">
        <v>-7.5576221196832813E-2</v>
      </c>
      <c r="O264" s="6">
        <v>-252.49486734533906</v>
      </c>
    </row>
    <row r="265" spans="1:15" hidden="1" x14ac:dyDescent="0.25">
      <c r="A265" s="43">
        <v>2024</v>
      </c>
      <c r="B265" s="43" t="s">
        <v>20</v>
      </c>
      <c r="C265" s="43" t="s">
        <v>4880</v>
      </c>
      <c r="D265" s="44">
        <v>134.09249890992993</v>
      </c>
      <c r="E265" s="44">
        <v>140</v>
      </c>
      <c r="F265" s="90">
        <v>0.1047125499996607</v>
      </c>
      <c r="G265" s="91">
        <v>326.06480516590756</v>
      </c>
      <c r="H265" s="44">
        <v>134.09249890992993</v>
      </c>
      <c r="I265" s="44">
        <v>0</v>
      </c>
      <c r="J265" s="51">
        <f t="shared" si="12"/>
        <v>134.09249890992993</v>
      </c>
      <c r="K265" s="45">
        <f t="shared" si="13"/>
        <v>0.1047125499996607</v>
      </c>
      <c r="L265" s="45">
        <f t="shared" si="13"/>
        <v>326.06480516590756</v>
      </c>
      <c r="M265" s="160">
        <f t="shared" si="14"/>
        <v>3113.9037791264191</v>
      </c>
      <c r="N265" s="6">
        <v>-9.4090984999660704E-2</v>
      </c>
      <c r="O265" s="6">
        <v>-293.51541767590754</v>
      </c>
    </row>
    <row r="266" spans="1:15" hidden="1" x14ac:dyDescent="0.25">
      <c r="A266" s="41">
        <v>2025</v>
      </c>
      <c r="B266" s="41" t="s">
        <v>20</v>
      </c>
      <c r="C266" s="41" t="s">
        <v>4880</v>
      </c>
      <c r="D266" s="42">
        <v>134.09249890992993</v>
      </c>
      <c r="E266" s="42">
        <v>140</v>
      </c>
      <c r="F266" s="88">
        <v>0.11919245546625694</v>
      </c>
      <c r="G266" s="89">
        <v>376.01495954142581</v>
      </c>
      <c r="H266" s="42">
        <v>134.09249890992993</v>
      </c>
      <c r="I266" s="42">
        <v>0</v>
      </c>
      <c r="J266" s="51">
        <f t="shared" si="12"/>
        <v>134.09249890992993</v>
      </c>
      <c r="K266" s="45">
        <f t="shared" si="13"/>
        <v>0.11919245546625694</v>
      </c>
      <c r="L266" s="45">
        <f t="shared" si="13"/>
        <v>376.01495954142581</v>
      </c>
      <c r="M266" s="160">
        <f t="shared" si="14"/>
        <v>3154.687585472846</v>
      </c>
      <c r="N266" s="6">
        <v>-0.10684547346625695</v>
      </c>
      <c r="O266" s="6">
        <v>-335.52700594142584</v>
      </c>
    </row>
    <row r="267" spans="1:15" hidden="1" x14ac:dyDescent="0.25">
      <c r="A267" s="43">
        <v>2026</v>
      </c>
      <c r="B267" s="43" t="s">
        <v>20</v>
      </c>
      <c r="C267" s="43" t="s">
        <v>4880</v>
      </c>
      <c r="D267" s="44">
        <v>134.09249890992993</v>
      </c>
      <c r="E267" s="44">
        <v>140</v>
      </c>
      <c r="F267" s="90">
        <v>0.14248580898852056</v>
      </c>
      <c r="G267" s="91">
        <v>440.33379276109872</v>
      </c>
      <c r="H267" s="44">
        <v>134.09249890992993</v>
      </c>
      <c r="I267" s="44">
        <v>0</v>
      </c>
      <c r="J267" s="51">
        <f t="shared" si="12"/>
        <v>134.09249890992993</v>
      </c>
      <c r="K267" s="45">
        <f t="shared" si="13"/>
        <v>0.14248580898852056</v>
      </c>
      <c r="L267" s="45">
        <f t="shared" si="13"/>
        <v>440.33379276109872</v>
      </c>
      <c r="M267" s="160">
        <f t="shared" si="14"/>
        <v>3090.3694612603449</v>
      </c>
      <c r="N267" s="6">
        <v>-0.12860972898852055</v>
      </c>
      <c r="O267" s="6">
        <v>-391.07537038109871</v>
      </c>
    </row>
    <row r="268" spans="1:15" hidden="1" x14ac:dyDescent="0.25">
      <c r="A268" s="41">
        <v>2027</v>
      </c>
      <c r="B268" s="41" t="s">
        <v>20</v>
      </c>
      <c r="C268" s="41" t="s">
        <v>4880</v>
      </c>
      <c r="D268" s="42">
        <v>134.09249890992993</v>
      </c>
      <c r="E268" s="42">
        <v>140</v>
      </c>
      <c r="F268" s="88">
        <v>0.16182232199283622</v>
      </c>
      <c r="G268" s="89">
        <v>486.01542301691364</v>
      </c>
      <c r="H268" s="42">
        <v>134.09249890992993</v>
      </c>
      <c r="I268" s="42">
        <v>0</v>
      </c>
      <c r="J268" s="51">
        <f t="shared" si="12"/>
        <v>134.09249890992993</v>
      </c>
      <c r="K268" s="45">
        <f t="shared" si="13"/>
        <v>0.16182232199283622</v>
      </c>
      <c r="L268" s="45">
        <f t="shared" si="13"/>
        <v>486.01542301691364</v>
      </c>
      <c r="M268" s="160">
        <f t="shared" si="14"/>
        <v>3003.3892545333101</v>
      </c>
      <c r="N268" s="6">
        <v>-0.14700637399283623</v>
      </c>
      <c r="O268" s="6">
        <v>-430.08556096691365</v>
      </c>
    </row>
    <row r="269" spans="1:15" x14ac:dyDescent="0.25">
      <c r="A269" s="43">
        <v>2028</v>
      </c>
      <c r="B269" s="43" t="s">
        <v>20</v>
      </c>
      <c r="C269" s="43" t="s">
        <v>4880</v>
      </c>
      <c r="D269" s="44">
        <v>134.09249890992993</v>
      </c>
      <c r="E269" s="44">
        <v>140</v>
      </c>
      <c r="F269" s="90">
        <v>0.17906971744245254</v>
      </c>
      <c r="G269" s="91">
        <v>485.89781647173839</v>
      </c>
      <c r="H269" s="44">
        <v>134.09249890992993</v>
      </c>
      <c r="I269" s="44">
        <v>0</v>
      </c>
      <c r="J269" s="51">
        <f t="shared" si="12"/>
        <v>134.09249890992993</v>
      </c>
      <c r="K269" s="45">
        <f t="shared" si="13"/>
        <v>0.17906971744245254</v>
      </c>
      <c r="L269" s="45">
        <f t="shared" si="13"/>
        <v>485.89781647173839</v>
      </c>
      <c r="M269" s="160">
        <f t="shared" si="14"/>
        <v>2713.4560963826334</v>
      </c>
      <c r="N269" s="6">
        <v>-0.16298225644245254</v>
      </c>
      <c r="O269" s="6">
        <v>-422.40869967173842</v>
      </c>
    </row>
    <row r="270" spans="1:15" hidden="1" x14ac:dyDescent="0.25">
      <c r="A270" s="41">
        <v>2029</v>
      </c>
      <c r="B270" s="41" t="s">
        <v>20</v>
      </c>
      <c r="C270" s="41" t="s">
        <v>4880</v>
      </c>
      <c r="D270" s="42">
        <v>134.09249890992993</v>
      </c>
      <c r="E270" s="42">
        <v>140</v>
      </c>
      <c r="F270" s="88">
        <v>0.17468389474460397</v>
      </c>
      <c r="G270" s="89">
        <v>460.51464582862872</v>
      </c>
      <c r="H270" s="42">
        <v>134.09249890992993</v>
      </c>
      <c r="I270" s="42">
        <v>0</v>
      </c>
      <c r="J270" s="51">
        <f t="shared" si="12"/>
        <v>134.09249890992993</v>
      </c>
      <c r="K270" s="45">
        <f t="shared" si="13"/>
        <v>0.17468389474460397</v>
      </c>
      <c r="L270" s="45">
        <f t="shared" si="13"/>
        <v>460.51464582862872</v>
      </c>
      <c r="M270" s="160">
        <f t="shared" si="14"/>
        <v>2636.2742054836976</v>
      </c>
      <c r="N270" s="6">
        <v>-0.15763278074460396</v>
      </c>
      <c r="O270" s="6">
        <v>-391.53585807862873</v>
      </c>
    </row>
    <row r="271" spans="1:15" hidden="1" x14ac:dyDescent="0.25">
      <c r="A271" s="43">
        <v>2030</v>
      </c>
      <c r="B271" s="43" t="s">
        <v>20</v>
      </c>
      <c r="C271" s="43" t="s">
        <v>4880</v>
      </c>
      <c r="D271" s="44">
        <v>134.09249890992993</v>
      </c>
      <c r="E271" s="44">
        <v>140</v>
      </c>
      <c r="F271" s="90">
        <v>0.16623887741994933</v>
      </c>
      <c r="G271" s="91">
        <v>401.01462131194955</v>
      </c>
      <c r="H271" s="44">
        <v>134.09249890992993</v>
      </c>
      <c r="I271" s="44">
        <v>0</v>
      </c>
      <c r="J271" s="51">
        <f t="shared" si="12"/>
        <v>134.09249890992993</v>
      </c>
      <c r="K271" s="45">
        <f t="shared" si="13"/>
        <v>0.16623887741994933</v>
      </c>
      <c r="L271" s="45">
        <f t="shared" si="13"/>
        <v>401.01462131194955</v>
      </c>
      <c r="M271" s="160">
        <f t="shared" si="14"/>
        <v>2412.2794110243804</v>
      </c>
      <c r="N271" s="6">
        <v>-0.14867041241994933</v>
      </c>
      <c r="O271" s="6">
        <v>-329.36160738194957</v>
      </c>
    </row>
    <row r="272" spans="1:15" hidden="1" x14ac:dyDescent="0.25">
      <c r="A272" s="41">
        <v>2031</v>
      </c>
      <c r="B272" s="41" t="s">
        <v>20</v>
      </c>
      <c r="C272" s="41" t="s">
        <v>4880</v>
      </c>
      <c r="D272" s="42">
        <v>134.09249890992993</v>
      </c>
      <c r="E272" s="42">
        <v>140</v>
      </c>
      <c r="F272" s="88">
        <v>0.15010199667782423</v>
      </c>
      <c r="G272" s="89">
        <v>314.71453471799765</v>
      </c>
      <c r="H272" s="42">
        <v>134.09249890992993</v>
      </c>
      <c r="I272" s="42">
        <v>0</v>
      </c>
      <c r="J272" s="51">
        <f t="shared" si="12"/>
        <v>134.09249890992993</v>
      </c>
      <c r="K272" s="45">
        <f t="shared" si="13"/>
        <v>0.15010199667782423</v>
      </c>
      <c r="L272" s="45">
        <f t="shared" si="13"/>
        <v>314.71453471799765</v>
      </c>
      <c r="M272" s="160">
        <f t="shared" si="14"/>
        <v>2096.6712081351875</v>
      </c>
      <c r="N272" s="6">
        <v>-0.13277189867782424</v>
      </c>
      <c r="O272" s="6">
        <v>-244.39511591799766</v>
      </c>
    </row>
    <row r="273" spans="1:15" x14ac:dyDescent="0.25">
      <c r="A273" s="43">
        <v>2032</v>
      </c>
      <c r="B273" s="43" t="s">
        <v>20</v>
      </c>
      <c r="C273" s="43" t="s">
        <v>4880</v>
      </c>
      <c r="D273" s="44">
        <v>134.09249890992993</v>
      </c>
      <c r="E273" s="44">
        <v>140</v>
      </c>
      <c r="F273" s="90">
        <v>0.12918190651099279</v>
      </c>
      <c r="G273" s="91">
        <v>223.27913870461424</v>
      </c>
      <c r="H273" s="44">
        <v>134.09249890992993</v>
      </c>
      <c r="I273" s="44">
        <v>0</v>
      </c>
      <c r="J273" s="51">
        <f t="shared" si="12"/>
        <v>134.09249890992993</v>
      </c>
      <c r="K273" s="45">
        <f t="shared" si="13"/>
        <v>0.12918190651099279</v>
      </c>
      <c r="L273" s="45">
        <f t="shared" si="13"/>
        <v>223.27913870461424</v>
      </c>
      <c r="M273" s="160">
        <f t="shared" si="14"/>
        <v>1728.4087588970071</v>
      </c>
      <c r="N273" s="6">
        <v>-0.11212632551099279</v>
      </c>
      <c r="O273" s="6">
        <v>-154.43995358461424</v>
      </c>
    </row>
    <row r="274" spans="1:15" x14ac:dyDescent="0.25">
      <c r="A274" s="41">
        <v>2033</v>
      </c>
      <c r="B274" s="41" t="s">
        <v>20</v>
      </c>
      <c r="C274" s="41" t="s">
        <v>4880</v>
      </c>
      <c r="D274" s="42">
        <v>134.09249890992993</v>
      </c>
      <c r="E274" s="42">
        <v>140</v>
      </c>
      <c r="F274" s="88">
        <v>0.11115366601967713</v>
      </c>
      <c r="G274" s="89">
        <v>162.98247461236247</v>
      </c>
      <c r="H274" s="42">
        <v>134.09249890992993</v>
      </c>
      <c r="I274" s="42">
        <v>0</v>
      </c>
      <c r="J274" s="51">
        <f t="shared" si="12"/>
        <v>134.09249890992993</v>
      </c>
      <c r="K274" s="45">
        <f t="shared" si="13"/>
        <v>0.11115366601967713</v>
      </c>
      <c r="L274" s="45">
        <f t="shared" si="13"/>
        <v>162.98247461236247</v>
      </c>
      <c r="M274" s="160">
        <f t="shared" si="14"/>
        <v>1466.2806945432665</v>
      </c>
      <c r="N274" s="6">
        <v>-9.4590085019677139E-2</v>
      </c>
      <c r="O274" s="6">
        <v>-96.45624906236246</v>
      </c>
    </row>
    <row r="275" spans="1:15" hidden="1" x14ac:dyDescent="0.25">
      <c r="A275" s="43">
        <v>2034</v>
      </c>
      <c r="B275" s="43" t="s">
        <v>20</v>
      </c>
      <c r="C275" s="43" t="s">
        <v>4880</v>
      </c>
      <c r="D275" s="44">
        <v>134.09249890992993</v>
      </c>
      <c r="E275" s="44">
        <v>140</v>
      </c>
      <c r="F275" s="90">
        <v>9.5167099696189555E-2</v>
      </c>
      <c r="G275" s="91">
        <v>116.75139489759229</v>
      </c>
      <c r="H275" s="44">
        <v>134.09249890992993</v>
      </c>
      <c r="I275" s="44">
        <v>0</v>
      </c>
      <c r="J275" s="51">
        <f t="shared" si="12"/>
        <v>134.09249890992993</v>
      </c>
      <c r="K275" s="45">
        <f t="shared" si="13"/>
        <v>9.5167099696189555E-2</v>
      </c>
      <c r="L275" s="45">
        <f t="shared" si="13"/>
        <v>116.75139489759229</v>
      </c>
      <c r="M275" s="160">
        <f t="shared" si="14"/>
        <v>1226.8041715078868</v>
      </c>
      <c r="N275" s="6">
        <v>-7.9091082696189557E-2</v>
      </c>
      <c r="O275" s="6">
        <v>-51.858682547592295</v>
      </c>
    </row>
    <row r="276" spans="1:15" hidden="1" x14ac:dyDescent="0.25">
      <c r="A276" s="41">
        <v>2035</v>
      </c>
      <c r="B276" s="41" t="s">
        <v>20</v>
      </c>
      <c r="C276" s="41" t="s">
        <v>4880</v>
      </c>
      <c r="D276" s="42">
        <v>134.09249890992993</v>
      </c>
      <c r="E276" s="42">
        <v>140</v>
      </c>
      <c r="F276" s="88">
        <v>7.8810228889926476E-2</v>
      </c>
      <c r="G276" s="89">
        <v>88.55926541456293</v>
      </c>
      <c r="H276" s="42">
        <v>134.09249890992993</v>
      </c>
      <c r="I276" s="42">
        <v>0</v>
      </c>
      <c r="J276" s="51">
        <f t="shared" si="12"/>
        <v>134.09249890992993</v>
      </c>
      <c r="K276" s="45">
        <f t="shared" si="13"/>
        <v>7.8810228889926476E-2</v>
      </c>
      <c r="L276" s="45">
        <f t="shared" si="13"/>
        <v>88.55926541456293</v>
      </c>
      <c r="M276" s="160">
        <f t="shared" si="14"/>
        <v>1123.702679994152</v>
      </c>
      <c r="N276" s="6">
        <v>-6.367943988992647E-2</v>
      </c>
      <c r="O276" s="6">
        <v>-27.714914534562929</v>
      </c>
    </row>
    <row r="277" spans="1:15" hidden="1" x14ac:dyDescent="0.25">
      <c r="A277" s="43">
        <v>2036</v>
      </c>
      <c r="B277" s="43" t="s">
        <v>20</v>
      </c>
      <c r="C277" s="43" t="s">
        <v>4880</v>
      </c>
      <c r="D277" s="44">
        <v>134.09249890992993</v>
      </c>
      <c r="E277" s="44">
        <v>140</v>
      </c>
      <c r="F277" s="90">
        <v>6.3027512075811823E-2</v>
      </c>
      <c r="G277" s="91">
        <v>68.711847222548727</v>
      </c>
      <c r="H277" s="44">
        <v>134.09249890992993</v>
      </c>
      <c r="I277" s="44">
        <v>0</v>
      </c>
      <c r="J277" s="51">
        <f t="shared" si="12"/>
        <v>134.09249890992993</v>
      </c>
      <c r="K277" s="45">
        <f t="shared" si="13"/>
        <v>6.3027512075811823E-2</v>
      </c>
      <c r="L277" s="45">
        <f t="shared" si="13"/>
        <v>68.711847222548727</v>
      </c>
      <c r="M277" s="160">
        <f t="shared" si="14"/>
        <v>1090.1881568782148</v>
      </c>
      <c r="N277" s="6">
        <v>-4.9078520075811823E-2</v>
      </c>
      <c r="O277" s="6">
        <v>-12.280254472548727</v>
      </c>
    </row>
    <row r="278" spans="1:15" x14ac:dyDescent="0.25">
      <c r="A278" s="41">
        <v>2037</v>
      </c>
      <c r="B278" s="41" t="s">
        <v>20</v>
      </c>
      <c r="C278" s="41" t="s">
        <v>4880</v>
      </c>
      <c r="D278" s="42">
        <v>134.09249890992993</v>
      </c>
      <c r="E278" s="42">
        <v>140</v>
      </c>
      <c r="F278" s="88">
        <v>4.7433269499621192E-2</v>
      </c>
      <c r="G278" s="89">
        <v>54.583384012996603</v>
      </c>
      <c r="H278" s="42">
        <v>134.09249890992993</v>
      </c>
      <c r="I278" s="42">
        <v>0</v>
      </c>
      <c r="J278" s="51">
        <f t="shared" si="12"/>
        <v>134.09249890992993</v>
      </c>
      <c r="K278" s="45">
        <f t="shared" si="13"/>
        <v>4.7433269499621192E-2</v>
      </c>
      <c r="L278" s="45">
        <f t="shared" si="13"/>
        <v>54.583384012996603</v>
      </c>
      <c r="M278" s="160">
        <f t="shared" si="14"/>
        <v>1150.7404947793555</v>
      </c>
      <c r="N278" s="6">
        <v>-3.4944710499621195E-2</v>
      </c>
      <c r="O278" s="6">
        <v>-2.3381270429966037</v>
      </c>
    </row>
    <row r="279" spans="1:15" hidden="1" x14ac:dyDescent="0.25">
      <c r="A279" s="43">
        <v>2038</v>
      </c>
      <c r="B279" s="43" t="s">
        <v>20</v>
      </c>
      <c r="C279" s="43" t="s">
        <v>4880</v>
      </c>
      <c r="D279" s="44">
        <v>134.09249890992993</v>
      </c>
      <c r="E279" s="44">
        <v>140</v>
      </c>
      <c r="F279" s="90">
        <v>3.49239915427332E-2</v>
      </c>
      <c r="G279" s="91">
        <v>44.558696443664417</v>
      </c>
      <c r="H279" s="44">
        <v>134.09249890992993</v>
      </c>
      <c r="I279" s="44">
        <v>0</v>
      </c>
      <c r="J279" s="51">
        <f t="shared" si="12"/>
        <v>134.09249890992993</v>
      </c>
      <c r="K279" s="45">
        <f t="shared" si="13"/>
        <v>3.49239915427332E-2</v>
      </c>
      <c r="L279" s="45">
        <f t="shared" si="13"/>
        <v>44.558696443664417</v>
      </c>
      <c r="M279" s="160">
        <f t="shared" si="14"/>
        <v>1275.8763954326967</v>
      </c>
      <c r="N279" s="6">
        <v>-2.33838835427332E-2</v>
      </c>
      <c r="O279" s="6">
        <v>4.514244366335582</v>
      </c>
    </row>
    <row r="280" spans="1:15" hidden="1" x14ac:dyDescent="0.25">
      <c r="A280" s="41">
        <v>2039</v>
      </c>
      <c r="B280" s="41" t="s">
        <v>20</v>
      </c>
      <c r="C280" s="41" t="s">
        <v>4880</v>
      </c>
      <c r="D280" s="42">
        <v>134.09249890992993</v>
      </c>
      <c r="E280" s="42">
        <v>140</v>
      </c>
      <c r="F280" s="88">
        <v>2.4515665372089265E-2</v>
      </c>
      <c r="G280" s="89">
        <v>37.089538208831407</v>
      </c>
      <c r="H280" s="42">
        <v>134.09249890992993</v>
      </c>
      <c r="I280" s="42">
        <v>0</v>
      </c>
      <c r="J280" s="51">
        <f t="shared" si="12"/>
        <v>134.09249890992993</v>
      </c>
      <c r="K280" s="45">
        <f t="shared" si="13"/>
        <v>2.4515665372089265E-2</v>
      </c>
      <c r="L280" s="45">
        <f t="shared" si="13"/>
        <v>37.089538208831407</v>
      </c>
      <c r="M280" s="160">
        <f t="shared" si="14"/>
        <v>1512.8913552171957</v>
      </c>
      <c r="N280" s="6">
        <v>-1.4511645372089264E-2</v>
      </c>
      <c r="O280" s="6">
        <v>5.830073481168597</v>
      </c>
    </row>
    <row r="281" spans="1:15" hidden="1" x14ac:dyDescent="0.25">
      <c r="A281" s="43">
        <v>2040</v>
      </c>
      <c r="B281" s="43" t="s">
        <v>20</v>
      </c>
      <c r="C281" s="43" t="s">
        <v>4880</v>
      </c>
      <c r="D281" s="44">
        <v>134.09249890992993</v>
      </c>
      <c r="E281" s="44">
        <v>140</v>
      </c>
      <c r="F281" s="90">
        <v>1.8839031638957612E-2</v>
      </c>
      <c r="G281" s="91">
        <v>32.394046411302327</v>
      </c>
      <c r="H281" s="44">
        <v>134.09249890992993</v>
      </c>
      <c r="I281" s="44">
        <v>0</v>
      </c>
      <c r="J281" s="51">
        <f t="shared" si="12"/>
        <v>134.09249890992993</v>
      </c>
      <c r="K281" s="45">
        <f t="shared" si="13"/>
        <v>1.8839031638957612E-2</v>
      </c>
      <c r="L281" s="45">
        <f t="shared" si="13"/>
        <v>32.394046411302327</v>
      </c>
      <c r="M281" s="160">
        <f t="shared" si="14"/>
        <v>1719.5175968765841</v>
      </c>
      <c r="N281" s="6">
        <v>-1.0169934638957611E-2</v>
      </c>
      <c r="O281" s="6">
        <v>5.046028558697671</v>
      </c>
    </row>
    <row r="282" spans="1:15" hidden="1" x14ac:dyDescent="0.25">
      <c r="A282" s="41">
        <v>2021</v>
      </c>
      <c r="B282" s="41" t="s">
        <v>20</v>
      </c>
      <c r="C282" s="41" t="s">
        <v>4881</v>
      </c>
      <c r="D282" s="42">
        <v>144.8586416328703</v>
      </c>
      <c r="E282" s="42">
        <v>150</v>
      </c>
      <c r="F282" s="88">
        <v>4.1805073340322211E-3</v>
      </c>
      <c r="G282" s="89">
        <v>10.395296946225262</v>
      </c>
      <c r="H282" s="42">
        <v>144.8586416328703</v>
      </c>
      <c r="I282" s="42">
        <v>0</v>
      </c>
      <c r="J282" s="51">
        <f t="shared" si="12"/>
        <v>144.8586416328703</v>
      </c>
      <c r="K282" s="45">
        <f t="shared" si="13"/>
        <v>4.1805073340322211E-3</v>
      </c>
      <c r="L282" s="45">
        <f t="shared" si="13"/>
        <v>10.395296946225262</v>
      </c>
      <c r="M282" s="160">
        <f t="shared" si="14"/>
        <v>2486.611340590257</v>
      </c>
      <c r="N282" s="6">
        <v>3.5392669665967783E-2</v>
      </c>
      <c r="O282" s="6">
        <v>62.617300943774737</v>
      </c>
    </row>
    <row r="283" spans="1:15" hidden="1" x14ac:dyDescent="0.25">
      <c r="A283" s="43">
        <v>2022</v>
      </c>
      <c r="B283" s="43" t="s">
        <v>20</v>
      </c>
      <c r="C283" s="43" t="s">
        <v>4881</v>
      </c>
      <c r="D283" s="44">
        <v>144.8586416328703</v>
      </c>
      <c r="E283" s="44">
        <v>150</v>
      </c>
      <c r="F283" s="90">
        <v>5.2422356831469319E-3</v>
      </c>
      <c r="G283" s="91">
        <v>12.050446197686359</v>
      </c>
      <c r="H283" s="44">
        <v>144.8586416328703</v>
      </c>
      <c r="I283" s="44">
        <v>0</v>
      </c>
      <c r="J283" s="51">
        <f t="shared" si="12"/>
        <v>144.8586416328703</v>
      </c>
      <c r="K283" s="45">
        <f t="shared" si="13"/>
        <v>5.2422356831469319E-3</v>
      </c>
      <c r="L283" s="45">
        <f t="shared" si="13"/>
        <v>12.050446197686359</v>
      </c>
      <c r="M283" s="160">
        <f t="shared" si="14"/>
        <v>2298.722706502283</v>
      </c>
      <c r="N283" s="6">
        <v>4.0592889316853065E-2</v>
      </c>
      <c r="O283" s="6">
        <v>74.920587402313643</v>
      </c>
    </row>
    <row r="284" spans="1:15" hidden="1" x14ac:dyDescent="0.25">
      <c r="A284" s="41">
        <v>2023</v>
      </c>
      <c r="B284" s="41" t="s">
        <v>20</v>
      </c>
      <c r="C284" s="41" t="s">
        <v>4881</v>
      </c>
      <c r="D284" s="42">
        <v>144.8586416328703</v>
      </c>
      <c r="E284" s="42">
        <v>150</v>
      </c>
      <c r="F284" s="88">
        <v>6.4604073436241131E-3</v>
      </c>
      <c r="G284" s="89">
        <v>13.956659720923234</v>
      </c>
      <c r="H284" s="42">
        <v>144.8586416328703</v>
      </c>
      <c r="I284" s="42">
        <v>0</v>
      </c>
      <c r="J284" s="51">
        <f t="shared" si="12"/>
        <v>144.8586416328703</v>
      </c>
      <c r="K284" s="45">
        <f t="shared" si="13"/>
        <v>6.4604073436241131E-3</v>
      </c>
      <c r="L284" s="45">
        <f t="shared" si="13"/>
        <v>13.956659720923234</v>
      </c>
      <c r="M284" s="160">
        <f t="shared" si="14"/>
        <v>2160.3374181501576</v>
      </c>
      <c r="N284" s="6">
        <v>4.8706711656375884E-2</v>
      </c>
      <c r="O284" s="6">
        <v>91.437512479076759</v>
      </c>
    </row>
    <row r="285" spans="1:15" hidden="1" x14ac:dyDescent="0.25">
      <c r="A285" s="43">
        <v>2024</v>
      </c>
      <c r="B285" s="43" t="s">
        <v>20</v>
      </c>
      <c r="C285" s="43" t="s">
        <v>4881</v>
      </c>
      <c r="D285" s="44">
        <v>144.8586416328703</v>
      </c>
      <c r="E285" s="44">
        <v>150</v>
      </c>
      <c r="F285" s="90">
        <v>8.0488627785525787E-3</v>
      </c>
      <c r="G285" s="91">
        <v>15.783637407138423</v>
      </c>
      <c r="H285" s="44">
        <v>144.8586416328703</v>
      </c>
      <c r="I285" s="44">
        <v>0</v>
      </c>
      <c r="J285" s="51">
        <f t="shared" si="12"/>
        <v>144.8586416328703</v>
      </c>
      <c r="K285" s="45">
        <f t="shared" si="13"/>
        <v>8.0488627785525787E-3</v>
      </c>
      <c r="L285" s="45">
        <f t="shared" si="13"/>
        <v>15.783637407138423</v>
      </c>
      <c r="M285" s="160">
        <f t="shared" si="14"/>
        <v>1960.9773257902134</v>
      </c>
      <c r="N285" s="6">
        <v>5.428345022144742E-2</v>
      </c>
      <c r="O285" s="6">
        <v>105.14156829286158</v>
      </c>
    </row>
    <row r="286" spans="1:15" hidden="1" x14ac:dyDescent="0.25">
      <c r="A286" s="41">
        <v>2025</v>
      </c>
      <c r="B286" s="41" t="s">
        <v>20</v>
      </c>
      <c r="C286" s="41" t="s">
        <v>4881</v>
      </c>
      <c r="D286" s="42">
        <v>144.8586416328703</v>
      </c>
      <c r="E286" s="42">
        <v>150</v>
      </c>
      <c r="F286" s="88">
        <v>9.0212882374279321E-3</v>
      </c>
      <c r="G286" s="89">
        <v>17.808094165988965</v>
      </c>
      <c r="H286" s="42">
        <v>144.8586416328703</v>
      </c>
      <c r="I286" s="42">
        <v>0</v>
      </c>
      <c r="J286" s="51">
        <f t="shared" si="12"/>
        <v>144.8586416328703</v>
      </c>
      <c r="K286" s="45">
        <f t="shared" si="13"/>
        <v>9.0212882374279321E-3</v>
      </c>
      <c r="L286" s="45">
        <f t="shared" si="13"/>
        <v>17.808094165988965</v>
      </c>
      <c r="M286" s="160">
        <f t="shared" si="14"/>
        <v>1974.0078908138564</v>
      </c>
      <c r="N286" s="6">
        <v>6.0462669762572065E-2</v>
      </c>
      <c r="O286" s="6">
        <v>118.86448903401103</v>
      </c>
    </row>
    <row r="287" spans="1:15" hidden="1" x14ac:dyDescent="0.25">
      <c r="A287" s="43">
        <v>2026</v>
      </c>
      <c r="B287" s="43" t="s">
        <v>20</v>
      </c>
      <c r="C287" s="43" t="s">
        <v>4881</v>
      </c>
      <c r="D287" s="44">
        <v>144.8586416328703</v>
      </c>
      <c r="E287" s="44">
        <v>150</v>
      </c>
      <c r="F287" s="90">
        <v>1.0712682333030412E-2</v>
      </c>
      <c r="G287" s="91">
        <v>19.764864565710837</v>
      </c>
      <c r="H287" s="44">
        <v>144.8586416328703</v>
      </c>
      <c r="I287" s="44">
        <v>0</v>
      </c>
      <c r="J287" s="51">
        <f t="shared" si="12"/>
        <v>144.8586416328703</v>
      </c>
      <c r="K287" s="45">
        <f t="shared" si="13"/>
        <v>1.0712682333030412E-2</v>
      </c>
      <c r="L287" s="45">
        <f t="shared" si="13"/>
        <v>19.764864565710837</v>
      </c>
      <c r="M287" s="160">
        <f t="shared" si="14"/>
        <v>1844.9967945721526</v>
      </c>
      <c r="N287" s="6">
        <v>6.703992766696959E-2</v>
      </c>
      <c r="O287" s="6">
        <v>136.37278313428916</v>
      </c>
    </row>
    <row r="288" spans="1:15" hidden="1" x14ac:dyDescent="0.25">
      <c r="A288" s="41">
        <v>2027</v>
      </c>
      <c r="B288" s="41" t="s">
        <v>20</v>
      </c>
      <c r="C288" s="41" t="s">
        <v>4881</v>
      </c>
      <c r="D288" s="42">
        <v>144.8586416328703</v>
      </c>
      <c r="E288" s="42">
        <v>150</v>
      </c>
      <c r="F288" s="88">
        <v>1.2595001845228881E-2</v>
      </c>
      <c r="G288" s="89">
        <v>21.444833638751398</v>
      </c>
      <c r="H288" s="42">
        <v>144.8586416328703</v>
      </c>
      <c r="I288" s="42">
        <v>0</v>
      </c>
      <c r="J288" s="51">
        <f t="shared" si="12"/>
        <v>144.8586416328703</v>
      </c>
      <c r="K288" s="45">
        <f t="shared" si="13"/>
        <v>1.2595001845228881E-2</v>
      </c>
      <c r="L288" s="45">
        <f t="shared" si="13"/>
        <v>21.444833638751398</v>
      </c>
      <c r="M288" s="160">
        <f t="shared" si="14"/>
        <v>1702.6463276680602</v>
      </c>
      <c r="N288" s="6">
        <v>7.1018103154771112E-2</v>
      </c>
      <c r="O288" s="6">
        <v>148.9518681612486</v>
      </c>
    </row>
    <row r="289" spans="1:15" hidden="1" x14ac:dyDescent="0.25">
      <c r="A289" s="43">
        <v>2028</v>
      </c>
      <c r="B289" s="43" t="s">
        <v>20</v>
      </c>
      <c r="C289" s="43" t="s">
        <v>4881</v>
      </c>
      <c r="D289" s="44">
        <v>144.8586416328703</v>
      </c>
      <c r="E289" s="44">
        <v>150</v>
      </c>
      <c r="F289" s="90">
        <v>1.5349353658792256E-2</v>
      </c>
      <c r="G289" s="91">
        <v>22.50557368833131</v>
      </c>
      <c r="H289" s="44">
        <v>144.8586416328703</v>
      </c>
      <c r="I289" s="44">
        <v>0</v>
      </c>
      <c r="J289" s="51">
        <f t="shared" si="12"/>
        <v>144.8586416328703</v>
      </c>
      <c r="K289" s="45">
        <f t="shared" si="13"/>
        <v>1.5349353658792256E-2</v>
      </c>
      <c r="L289" s="45">
        <f t="shared" si="13"/>
        <v>22.50557368833131</v>
      </c>
      <c r="M289" s="160">
        <f t="shared" si="14"/>
        <v>1466.2228904628764</v>
      </c>
      <c r="N289" s="6">
        <v>7.017543634120775E-2</v>
      </c>
      <c r="O289" s="6">
        <v>154.67023961166868</v>
      </c>
    </row>
    <row r="290" spans="1:15" hidden="1" x14ac:dyDescent="0.25">
      <c r="A290" s="41">
        <v>2029</v>
      </c>
      <c r="B290" s="41" t="s">
        <v>20</v>
      </c>
      <c r="C290" s="41" t="s">
        <v>4881</v>
      </c>
      <c r="D290" s="42">
        <v>144.8586416328703</v>
      </c>
      <c r="E290" s="42">
        <v>150</v>
      </c>
      <c r="F290" s="88">
        <v>1.5886479031110359E-2</v>
      </c>
      <c r="G290" s="89">
        <v>22.947196056403886</v>
      </c>
      <c r="H290" s="42">
        <v>144.8586416328703</v>
      </c>
      <c r="I290" s="42">
        <v>0</v>
      </c>
      <c r="J290" s="51">
        <f t="shared" si="12"/>
        <v>144.8586416328703</v>
      </c>
      <c r="K290" s="45">
        <f t="shared" si="13"/>
        <v>1.5886479031110359E-2</v>
      </c>
      <c r="L290" s="45">
        <f t="shared" si="13"/>
        <v>22.947196056403886</v>
      </c>
      <c r="M290" s="160">
        <f t="shared" si="14"/>
        <v>1444.4482009806316</v>
      </c>
      <c r="N290" s="6">
        <v>6.665328996888964E-2</v>
      </c>
      <c r="O290" s="6">
        <v>151.1158310435961</v>
      </c>
    </row>
    <row r="291" spans="1:15" hidden="1" x14ac:dyDescent="0.25">
      <c r="A291" s="43">
        <v>2030</v>
      </c>
      <c r="B291" s="43" t="s">
        <v>20</v>
      </c>
      <c r="C291" s="43" t="s">
        <v>4881</v>
      </c>
      <c r="D291" s="44">
        <v>144.8586416328703</v>
      </c>
      <c r="E291" s="44">
        <v>150</v>
      </c>
      <c r="F291" s="90">
        <v>1.7182224685569247E-2</v>
      </c>
      <c r="G291" s="91">
        <v>22.803568525321193</v>
      </c>
      <c r="H291" s="44">
        <v>144.8586416328703</v>
      </c>
      <c r="I291" s="44">
        <v>0</v>
      </c>
      <c r="J291" s="51">
        <f t="shared" si="12"/>
        <v>144.8586416328703</v>
      </c>
      <c r="K291" s="45">
        <f t="shared" si="13"/>
        <v>1.7182224685569247E-2</v>
      </c>
      <c r="L291" s="45">
        <f t="shared" si="13"/>
        <v>22.803568525321193</v>
      </c>
      <c r="M291" s="160">
        <f t="shared" si="14"/>
        <v>1327.16041971405</v>
      </c>
      <c r="N291" s="6">
        <v>5.8083133314430754E-2</v>
      </c>
      <c r="O291" s="6">
        <v>140.68288887467881</v>
      </c>
    </row>
    <row r="292" spans="1:15" hidden="1" x14ac:dyDescent="0.25">
      <c r="A292" s="41">
        <v>2031</v>
      </c>
      <c r="B292" s="41" t="s">
        <v>20</v>
      </c>
      <c r="C292" s="41" t="s">
        <v>4881</v>
      </c>
      <c r="D292" s="42">
        <v>144.8586416328703</v>
      </c>
      <c r="E292" s="42">
        <v>150</v>
      </c>
      <c r="F292" s="88">
        <v>1.8113062283392087E-2</v>
      </c>
      <c r="G292" s="89">
        <v>22.064136980214673</v>
      </c>
      <c r="H292" s="42">
        <v>144.8586416328703</v>
      </c>
      <c r="I292" s="42">
        <v>0</v>
      </c>
      <c r="J292" s="51">
        <f t="shared" si="12"/>
        <v>144.8586416328703</v>
      </c>
      <c r="K292" s="45">
        <f t="shared" si="13"/>
        <v>1.8113062283392087E-2</v>
      </c>
      <c r="L292" s="45">
        <f t="shared" si="13"/>
        <v>22.064136980214673</v>
      </c>
      <c r="M292" s="160">
        <f t="shared" si="14"/>
        <v>1218.1339982718073</v>
      </c>
      <c r="N292" s="6">
        <v>4.7632420716607907E-2</v>
      </c>
      <c r="O292" s="6">
        <v>123.73506711978533</v>
      </c>
    </row>
    <row r="293" spans="1:15" hidden="1" x14ac:dyDescent="0.25">
      <c r="A293" s="43">
        <v>2032</v>
      </c>
      <c r="B293" s="43" t="s">
        <v>20</v>
      </c>
      <c r="C293" s="43" t="s">
        <v>4881</v>
      </c>
      <c r="D293" s="44">
        <v>144.8586416328703</v>
      </c>
      <c r="E293" s="44">
        <v>150</v>
      </c>
      <c r="F293" s="90">
        <v>1.8248274099935541E-2</v>
      </c>
      <c r="G293" s="91">
        <v>20.701472354983089</v>
      </c>
      <c r="H293" s="44">
        <v>144.8586416328703</v>
      </c>
      <c r="I293" s="44">
        <v>0</v>
      </c>
      <c r="J293" s="51">
        <f t="shared" si="12"/>
        <v>144.8586416328703</v>
      </c>
      <c r="K293" s="45">
        <f t="shared" si="13"/>
        <v>1.8248274099935541E-2</v>
      </c>
      <c r="L293" s="45">
        <f t="shared" si="13"/>
        <v>20.701472354983089</v>
      </c>
      <c r="M293" s="160">
        <f t="shared" si="14"/>
        <v>1134.4345356504818</v>
      </c>
      <c r="N293" s="6">
        <v>3.9342781900064461E-2</v>
      </c>
      <c r="O293" s="6">
        <v>107.38165394501692</v>
      </c>
    </row>
    <row r="294" spans="1:15" hidden="1" x14ac:dyDescent="0.25">
      <c r="A294" s="41">
        <v>2033</v>
      </c>
      <c r="B294" s="41" t="s">
        <v>20</v>
      </c>
      <c r="C294" s="41" t="s">
        <v>4881</v>
      </c>
      <c r="D294" s="42">
        <v>144.8586416328703</v>
      </c>
      <c r="E294" s="42">
        <v>150</v>
      </c>
      <c r="F294" s="88">
        <v>1.8002658588980119E-2</v>
      </c>
      <c r="G294" s="89">
        <v>19.121575959003</v>
      </c>
      <c r="H294" s="42">
        <v>144.8586416328703</v>
      </c>
      <c r="I294" s="42">
        <v>0</v>
      </c>
      <c r="J294" s="51">
        <f t="shared" si="12"/>
        <v>144.8586416328703</v>
      </c>
      <c r="K294" s="45">
        <f t="shared" si="13"/>
        <v>1.8002658588980119E-2</v>
      </c>
      <c r="L294" s="45">
        <f t="shared" si="13"/>
        <v>19.121575959003</v>
      </c>
      <c r="M294" s="160">
        <f t="shared" si="14"/>
        <v>1062.1528961676693</v>
      </c>
      <c r="N294" s="6">
        <v>3.2496197411019882E-2</v>
      </c>
      <c r="O294" s="6">
        <v>94.184871340997006</v>
      </c>
    </row>
    <row r="295" spans="1:15" hidden="1" x14ac:dyDescent="0.25">
      <c r="A295" s="43">
        <v>2034</v>
      </c>
      <c r="B295" s="43" t="s">
        <v>20</v>
      </c>
      <c r="C295" s="43" t="s">
        <v>4881</v>
      </c>
      <c r="D295" s="44">
        <v>144.8586416328703</v>
      </c>
      <c r="E295" s="44">
        <v>150</v>
      </c>
      <c r="F295" s="90">
        <v>1.7617528779656121E-2</v>
      </c>
      <c r="G295" s="91">
        <v>17.802091720037733</v>
      </c>
      <c r="H295" s="44">
        <v>144.8586416328703</v>
      </c>
      <c r="I295" s="44">
        <v>0</v>
      </c>
      <c r="J295" s="51">
        <f t="shared" si="12"/>
        <v>144.8586416328703</v>
      </c>
      <c r="K295" s="45">
        <f t="shared" si="13"/>
        <v>1.7617528779656121E-2</v>
      </c>
      <c r="L295" s="45">
        <f t="shared" si="13"/>
        <v>17.802091720037733</v>
      </c>
      <c r="M295" s="160">
        <f t="shared" si="14"/>
        <v>1010.4760969991851</v>
      </c>
      <c r="N295" s="6">
        <v>2.755653322034388E-2</v>
      </c>
      <c r="O295" s="6">
        <v>84.418355179962262</v>
      </c>
    </row>
    <row r="296" spans="1:15" hidden="1" x14ac:dyDescent="0.25">
      <c r="A296" s="41">
        <v>2035</v>
      </c>
      <c r="B296" s="41" t="s">
        <v>20</v>
      </c>
      <c r="C296" s="41" t="s">
        <v>4881</v>
      </c>
      <c r="D296" s="42">
        <v>144.8586416328703</v>
      </c>
      <c r="E296" s="42">
        <v>150</v>
      </c>
      <c r="F296" s="88">
        <v>1.6465778698841665E-2</v>
      </c>
      <c r="G296" s="89">
        <v>16.782976264243015</v>
      </c>
      <c r="H296" s="42">
        <v>144.8586416328703</v>
      </c>
      <c r="I296" s="42">
        <v>0</v>
      </c>
      <c r="J296" s="51">
        <f t="shared" si="12"/>
        <v>144.8586416328703</v>
      </c>
      <c r="K296" s="45">
        <f t="shared" si="13"/>
        <v>1.6465778698841665E-2</v>
      </c>
      <c r="L296" s="45">
        <f t="shared" si="13"/>
        <v>16.782976264243015</v>
      </c>
      <c r="M296" s="160">
        <f t="shared" si="14"/>
        <v>1019.2640488617561</v>
      </c>
      <c r="N296" s="6">
        <v>2.5749370301158335E-2</v>
      </c>
      <c r="O296" s="6">
        <v>78.452903685756979</v>
      </c>
    </row>
    <row r="297" spans="1:15" hidden="1" x14ac:dyDescent="0.25">
      <c r="A297" s="43">
        <v>2036</v>
      </c>
      <c r="B297" s="43" t="s">
        <v>20</v>
      </c>
      <c r="C297" s="43" t="s">
        <v>4881</v>
      </c>
      <c r="D297" s="44">
        <v>144.8586416328703</v>
      </c>
      <c r="E297" s="44">
        <v>150</v>
      </c>
      <c r="F297" s="90">
        <v>1.5384234586580227E-2</v>
      </c>
      <c r="G297" s="91">
        <v>15.611262196383755</v>
      </c>
      <c r="H297" s="44">
        <v>144.8586416328703</v>
      </c>
      <c r="I297" s="44">
        <v>0</v>
      </c>
      <c r="J297" s="51">
        <f t="shared" si="12"/>
        <v>144.8586416328703</v>
      </c>
      <c r="K297" s="45">
        <f t="shared" si="13"/>
        <v>1.5384234586580227E-2</v>
      </c>
      <c r="L297" s="45">
        <f t="shared" si="13"/>
        <v>15.611262196383755</v>
      </c>
      <c r="M297" s="160">
        <f t="shared" si="14"/>
        <v>1014.7571599045666</v>
      </c>
      <c r="N297" s="6">
        <v>2.3813680413419774E-2</v>
      </c>
      <c r="O297" s="6">
        <v>73.509460073616253</v>
      </c>
    </row>
    <row r="298" spans="1:15" hidden="1" x14ac:dyDescent="0.25">
      <c r="A298" s="41">
        <v>2037</v>
      </c>
      <c r="B298" s="41" t="s">
        <v>20</v>
      </c>
      <c r="C298" s="41" t="s">
        <v>4881</v>
      </c>
      <c r="D298" s="42">
        <v>144.8586416328703</v>
      </c>
      <c r="E298" s="42">
        <v>150</v>
      </c>
      <c r="F298" s="88">
        <v>1.2873652860490192E-2</v>
      </c>
      <c r="G298" s="89">
        <v>14.322000390960202</v>
      </c>
      <c r="H298" s="42">
        <v>144.8586416328703</v>
      </c>
      <c r="I298" s="42">
        <v>0</v>
      </c>
      <c r="J298" s="51">
        <f t="shared" si="12"/>
        <v>144.8586416328703</v>
      </c>
      <c r="K298" s="45">
        <f t="shared" si="13"/>
        <v>1.2873652860490192E-2</v>
      </c>
      <c r="L298" s="45">
        <f t="shared" si="13"/>
        <v>14.322000390960202</v>
      </c>
      <c r="M298" s="160">
        <f t="shared" si="14"/>
        <v>1112.5047836977997</v>
      </c>
      <c r="N298" s="6">
        <v>2.3524756139509807E-2</v>
      </c>
      <c r="O298" s="6">
        <v>68.143129959039797</v>
      </c>
    </row>
    <row r="299" spans="1:15" hidden="1" x14ac:dyDescent="0.25">
      <c r="A299" s="43">
        <v>2038</v>
      </c>
      <c r="B299" s="43" t="s">
        <v>20</v>
      </c>
      <c r="C299" s="43" t="s">
        <v>4881</v>
      </c>
      <c r="D299" s="44">
        <v>144.8586416328703</v>
      </c>
      <c r="E299" s="44">
        <v>150</v>
      </c>
      <c r="F299" s="90">
        <v>1.1194025137709855E-2</v>
      </c>
      <c r="G299" s="91">
        <v>13.194358519496681</v>
      </c>
      <c r="H299" s="44">
        <v>144.8586416328703</v>
      </c>
      <c r="I299" s="44">
        <v>0</v>
      </c>
      <c r="J299" s="51">
        <f t="shared" si="12"/>
        <v>144.8586416328703</v>
      </c>
      <c r="K299" s="45">
        <f t="shared" si="13"/>
        <v>1.1194025137709855E-2</v>
      </c>
      <c r="L299" s="45">
        <f t="shared" si="13"/>
        <v>13.194358519496681</v>
      </c>
      <c r="M299" s="160">
        <f t="shared" si="14"/>
        <v>1178.6965240097779</v>
      </c>
      <c r="N299" s="6">
        <v>2.2806201862290147E-2</v>
      </c>
      <c r="O299" s="6">
        <v>65.499666990503329</v>
      </c>
    </row>
    <row r="300" spans="1:15" hidden="1" x14ac:dyDescent="0.25">
      <c r="A300" s="41">
        <v>2039</v>
      </c>
      <c r="B300" s="41" t="s">
        <v>20</v>
      </c>
      <c r="C300" s="41" t="s">
        <v>4881</v>
      </c>
      <c r="D300" s="42">
        <v>144.8586416328703</v>
      </c>
      <c r="E300" s="42">
        <v>150</v>
      </c>
      <c r="F300" s="88">
        <v>1.0311259148726312E-2</v>
      </c>
      <c r="G300" s="89">
        <v>12.238062552310225</v>
      </c>
      <c r="H300" s="42">
        <v>144.8586416328703</v>
      </c>
      <c r="I300" s="42">
        <v>0</v>
      </c>
      <c r="J300" s="51">
        <f t="shared" si="12"/>
        <v>144.8586416328703</v>
      </c>
      <c r="K300" s="45">
        <f t="shared" si="13"/>
        <v>1.0311259148726312E-2</v>
      </c>
      <c r="L300" s="45">
        <f t="shared" si="13"/>
        <v>12.238062552310225</v>
      </c>
      <c r="M300" s="160">
        <f t="shared" si="14"/>
        <v>1186.8640265744771</v>
      </c>
      <c r="N300" s="6">
        <v>2.1495070851273688E-2</v>
      </c>
      <c r="O300" s="6">
        <v>63.485169487689774</v>
      </c>
    </row>
    <row r="301" spans="1:15" hidden="1" x14ac:dyDescent="0.25">
      <c r="A301" s="43">
        <v>2040</v>
      </c>
      <c r="B301" s="43" t="s">
        <v>20</v>
      </c>
      <c r="C301" s="43" t="s">
        <v>4881</v>
      </c>
      <c r="D301" s="44">
        <v>144.8586416328703</v>
      </c>
      <c r="E301" s="44">
        <v>150</v>
      </c>
      <c r="F301" s="90">
        <v>1.1031948664002006E-2</v>
      </c>
      <c r="G301" s="91">
        <v>11.881693363016801</v>
      </c>
      <c r="H301" s="44">
        <v>144.8586416328703</v>
      </c>
      <c r="I301" s="44">
        <v>0</v>
      </c>
      <c r="J301" s="51">
        <f t="shared" si="12"/>
        <v>144.8586416328703</v>
      </c>
      <c r="K301" s="45">
        <f t="shared" si="13"/>
        <v>1.1031948664002006E-2</v>
      </c>
      <c r="L301" s="45">
        <f t="shared" si="13"/>
        <v>11.881693363016801</v>
      </c>
      <c r="M301" s="160">
        <f t="shared" si="14"/>
        <v>1077.0258025028315</v>
      </c>
      <c r="N301" s="6">
        <v>1.9050221335997992E-2</v>
      </c>
      <c r="O301" s="6">
        <v>61.670932656983204</v>
      </c>
    </row>
    <row r="302" spans="1:15" hidden="1" x14ac:dyDescent="0.25">
      <c r="A302" s="41">
        <v>2021</v>
      </c>
      <c r="B302" s="41" t="s">
        <v>20</v>
      </c>
      <c r="C302" s="41" t="s">
        <v>4882</v>
      </c>
      <c r="D302" s="42">
        <v>155.53652632122021</v>
      </c>
      <c r="E302" s="42">
        <v>160</v>
      </c>
      <c r="F302" s="88">
        <v>1.0139870772814145E-2</v>
      </c>
      <c r="G302" s="89">
        <v>28.41379851703249</v>
      </c>
      <c r="H302" s="42">
        <v>155.53652632122021</v>
      </c>
      <c r="I302" s="42">
        <v>0</v>
      </c>
      <c r="J302" s="51">
        <f t="shared" si="12"/>
        <v>155.53652632122021</v>
      </c>
      <c r="K302" s="45">
        <f t="shared" si="13"/>
        <v>1.0139870772814145E-2</v>
      </c>
      <c r="L302" s="45">
        <f t="shared" si="13"/>
        <v>28.41379851703249</v>
      </c>
      <c r="M302" s="160">
        <f t="shared" si="14"/>
        <v>2802.1854670191951</v>
      </c>
      <c r="N302" s="6">
        <v>6.2012937227185858E-2</v>
      </c>
      <c r="O302" s="6">
        <v>128.99019598296752</v>
      </c>
    </row>
    <row r="303" spans="1:15" hidden="1" x14ac:dyDescent="0.25">
      <c r="A303" s="43">
        <v>2022</v>
      </c>
      <c r="B303" s="43" t="s">
        <v>20</v>
      </c>
      <c r="C303" s="43" t="s">
        <v>4882</v>
      </c>
      <c r="D303" s="44">
        <v>155.53652632122021</v>
      </c>
      <c r="E303" s="44">
        <v>160</v>
      </c>
      <c r="F303" s="90">
        <v>1.5747283380688457E-2</v>
      </c>
      <c r="G303" s="91">
        <v>39.940961734069916</v>
      </c>
      <c r="H303" s="44">
        <v>155.53652632122021</v>
      </c>
      <c r="I303" s="44">
        <v>0</v>
      </c>
      <c r="J303" s="51">
        <f t="shared" si="12"/>
        <v>155.53652632122021</v>
      </c>
      <c r="K303" s="45">
        <f t="shared" si="13"/>
        <v>1.5747283380688457E-2</v>
      </c>
      <c r="L303" s="45">
        <f t="shared" si="13"/>
        <v>39.940961734069916</v>
      </c>
      <c r="M303" s="160">
        <f t="shared" si="14"/>
        <v>2536.3715612720325</v>
      </c>
      <c r="N303" s="6">
        <v>5.7345364619311542E-2</v>
      </c>
      <c r="O303" s="6">
        <v>128.63537006593009</v>
      </c>
    </row>
    <row r="304" spans="1:15" hidden="1" x14ac:dyDescent="0.25">
      <c r="A304" s="41">
        <v>2023</v>
      </c>
      <c r="B304" s="41" t="s">
        <v>20</v>
      </c>
      <c r="C304" s="41" t="s">
        <v>4882</v>
      </c>
      <c r="D304" s="42">
        <v>155.53652632122021</v>
      </c>
      <c r="E304" s="42">
        <v>160</v>
      </c>
      <c r="F304" s="88">
        <v>2.9430703753617855E-2</v>
      </c>
      <c r="G304" s="89">
        <v>65.691805430972565</v>
      </c>
      <c r="H304" s="42">
        <v>155.53652632122021</v>
      </c>
      <c r="I304" s="42">
        <v>0</v>
      </c>
      <c r="J304" s="51">
        <f t="shared" si="12"/>
        <v>155.53652632122021</v>
      </c>
      <c r="K304" s="45">
        <f t="shared" si="13"/>
        <v>2.9430703753617855E-2</v>
      </c>
      <c r="L304" s="45">
        <f t="shared" si="13"/>
        <v>65.691805430972565</v>
      </c>
      <c r="M304" s="160">
        <f t="shared" si="14"/>
        <v>2232.0840840544702</v>
      </c>
      <c r="N304" s="6">
        <v>5.0472515246382146E-2</v>
      </c>
      <c r="O304" s="6">
        <v>119.14634676902743</v>
      </c>
    </row>
    <row r="305" spans="1:15" hidden="1" x14ac:dyDescent="0.25">
      <c r="A305" s="43">
        <v>2024</v>
      </c>
      <c r="B305" s="43" t="s">
        <v>20</v>
      </c>
      <c r="C305" s="43" t="s">
        <v>4882</v>
      </c>
      <c r="D305" s="44">
        <v>155.53652632122021</v>
      </c>
      <c r="E305" s="44">
        <v>160</v>
      </c>
      <c r="F305" s="90">
        <v>5.0541396528918973E-2</v>
      </c>
      <c r="G305" s="91">
        <v>103.98113077411082</v>
      </c>
      <c r="H305" s="44">
        <v>155.53652632122021</v>
      </c>
      <c r="I305" s="44">
        <v>0</v>
      </c>
      <c r="J305" s="51">
        <f t="shared" si="12"/>
        <v>155.53652632122021</v>
      </c>
      <c r="K305" s="45">
        <f t="shared" si="13"/>
        <v>5.0541396528918973E-2</v>
      </c>
      <c r="L305" s="45">
        <f t="shared" si="13"/>
        <v>103.98113077411082</v>
      </c>
      <c r="M305" s="160">
        <f t="shared" si="14"/>
        <v>2057.3458177914513</v>
      </c>
      <c r="N305" s="6">
        <v>3.9696817471081024E-2</v>
      </c>
      <c r="O305" s="6">
        <v>101.22484982588918</v>
      </c>
    </row>
    <row r="306" spans="1:15" x14ac:dyDescent="0.25">
      <c r="A306" s="41">
        <v>2025</v>
      </c>
      <c r="B306" s="41" t="s">
        <v>20</v>
      </c>
      <c r="C306" s="41" t="s">
        <v>4882</v>
      </c>
      <c r="D306" s="42">
        <v>155.53652632122021</v>
      </c>
      <c r="E306" s="42">
        <v>160</v>
      </c>
      <c r="F306" s="88">
        <v>7.6674743995817765E-2</v>
      </c>
      <c r="G306" s="89">
        <v>154.40302626308613</v>
      </c>
      <c r="H306" s="42">
        <v>155.53652632122021</v>
      </c>
      <c r="I306" s="42">
        <v>0</v>
      </c>
      <c r="J306" s="51">
        <f t="shared" si="12"/>
        <v>155.53652632122021</v>
      </c>
      <c r="K306" s="45">
        <f t="shared" si="13"/>
        <v>7.6674743995817765E-2</v>
      </c>
      <c r="L306" s="45">
        <f t="shared" si="13"/>
        <v>154.40302626308613</v>
      </c>
      <c r="M306" s="160">
        <f t="shared" si="14"/>
        <v>2013.7403559053039</v>
      </c>
      <c r="N306" s="6">
        <v>2.568280600418224E-2</v>
      </c>
      <c r="O306" s="6">
        <v>72.559415936913865</v>
      </c>
    </row>
    <row r="307" spans="1:15" x14ac:dyDescent="0.25">
      <c r="A307" s="43">
        <v>2026</v>
      </c>
      <c r="B307" s="43" t="s">
        <v>20</v>
      </c>
      <c r="C307" s="43" t="s">
        <v>4882</v>
      </c>
      <c r="D307" s="44">
        <v>155.53652632122021</v>
      </c>
      <c r="E307" s="44">
        <v>160</v>
      </c>
      <c r="F307" s="90">
        <v>0.1079818536590024</v>
      </c>
      <c r="G307" s="91">
        <v>213.5346072321781</v>
      </c>
      <c r="H307" s="44">
        <v>155.53652632122021</v>
      </c>
      <c r="I307" s="44">
        <v>0</v>
      </c>
      <c r="J307" s="51">
        <f t="shared" si="12"/>
        <v>155.53652632122021</v>
      </c>
      <c r="K307" s="45">
        <f t="shared" si="13"/>
        <v>0.1079818536590024</v>
      </c>
      <c r="L307" s="45">
        <f t="shared" si="13"/>
        <v>213.5346072321781</v>
      </c>
      <c r="M307" s="160">
        <f t="shared" si="14"/>
        <v>1977.5045528159058</v>
      </c>
      <c r="N307" s="6">
        <v>1.8275334099759899E-4</v>
      </c>
      <c r="O307" s="6">
        <v>20.646648167821894</v>
      </c>
    </row>
    <row r="308" spans="1:15" x14ac:dyDescent="0.25">
      <c r="A308" s="41">
        <v>2027</v>
      </c>
      <c r="B308" s="41" t="s">
        <v>20</v>
      </c>
      <c r="C308" s="41" t="s">
        <v>4882</v>
      </c>
      <c r="D308" s="42">
        <v>155.53652632122021</v>
      </c>
      <c r="E308" s="42">
        <v>160</v>
      </c>
      <c r="F308" s="88">
        <v>0.13830037786153263</v>
      </c>
      <c r="G308" s="89">
        <v>275.38645437075439</v>
      </c>
      <c r="H308" s="42">
        <v>155.53652632122021</v>
      </c>
      <c r="I308" s="42">
        <v>0</v>
      </c>
      <c r="J308" s="51">
        <f t="shared" si="12"/>
        <v>155.53652632122021</v>
      </c>
      <c r="K308" s="45">
        <f t="shared" si="13"/>
        <v>0.13830037786153263</v>
      </c>
      <c r="L308" s="45">
        <f t="shared" si="13"/>
        <v>275.38645437075439</v>
      </c>
      <c r="M308" s="160">
        <f t="shared" si="14"/>
        <v>1991.2198262138761</v>
      </c>
      <c r="N308" s="6">
        <v>-2.9056735861532623E-2</v>
      </c>
      <c r="O308" s="6">
        <v>-44.960507870754384</v>
      </c>
    </row>
    <row r="309" spans="1:15" x14ac:dyDescent="0.25">
      <c r="A309" s="43">
        <v>2028</v>
      </c>
      <c r="B309" s="43" t="s">
        <v>20</v>
      </c>
      <c r="C309" s="43" t="s">
        <v>4882</v>
      </c>
      <c r="D309" s="44">
        <v>155.53652632122021</v>
      </c>
      <c r="E309" s="44">
        <v>160</v>
      </c>
      <c r="F309" s="90">
        <v>0.16263227087398344</v>
      </c>
      <c r="G309" s="91">
        <v>332.60313636347973</v>
      </c>
      <c r="H309" s="44">
        <v>155.53652632122021</v>
      </c>
      <c r="I309" s="44">
        <v>0</v>
      </c>
      <c r="J309" s="51">
        <f t="shared" si="12"/>
        <v>155.53652632122021</v>
      </c>
      <c r="K309" s="45">
        <f t="shared" si="13"/>
        <v>0.16263227087398344</v>
      </c>
      <c r="L309" s="45">
        <f t="shared" si="13"/>
        <v>332.60313636347973</v>
      </c>
      <c r="M309" s="160">
        <f t="shared" si="14"/>
        <v>2045.1238525790445</v>
      </c>
      <c r="N309" s="6">
        <v>-5.2970982873983441E-2</v>
      </c>
      <c r="O309" s="6">
        <v>-102.57799736347974</v>
      </c>
    </row>
    <row r="310" spans="1:15" x14ac:dyDescent="0.25">
      <c r="A310" s="41">
        <v>2029</v>
      </c>
      <c r="B310" s="41" t="s">
        <v>20</v>
      </c>
      <c r="C310" s="41" t="s">
        <v>4882</v>
      </c>
      <c r="D310" s="42">
        <v>155.53652632122021</v>
      </c>
      <c r="E310" s="42">
        <v>160</v>
      </c>
      <c r="F310" s="88">
        <v>0.18803089791421473</v>
      </c>
      <c r="G310" s="89">
        <v>378.63772795508521</v>
      </c>
      <c r="H310" s="42">
        <v>155.53652632122021</v>
      </c>
      <c r="I310" s="42">
        <v>0</v>
      </c>
      <c r="J310" s="51">
        <f t="shared" si="12"/>
        <v>155.53652632122021</v>
      </c>
      <c r="K310" s="45">
        <f t="shared" si="13"/>
        <v>0.18803089791421473</v>
      </c>
      <c r="L310" s="45">
        <f t="shared" si="13"/>
        <v>378.63772795508521</v>
      </c>
      <c r="M310" s="160">
        <f t="shared" si="14"/>
        <v>2013.6995151075168</v>
      </c>
      <c r="N310" s="6">
        <v>-8.063608991421474E-2</v>
      </c>
      <c r="O310" s="6">
        <v>-153.40712115508521</v>
      </c>
    </row>
    <row r="311" spans="1:15" x14ac:dyDescent="0.25">
      <c r="A311" s="43">
        <v>2030</v>
      </c>
      <c r="B311" s="43" t="s">
        <v>20</v>
      </c>
      <c r="C311" s="43" t="s">
        <v>4882</v>
      </c>
      <c r="D311" s="44">
        <v>155.53652632122021</v>
      </c>
      <c r="E311" s="44">
        <v>160</v>
      </c>
      <c r="F311" s="90">
        <v>0.19594384093945649</v>
      </c>
      <c r="G311" s="91">
        <v>408.67501149389983</v>
      </c>
      <c r="H311" s="44">
        <v>155.53652632122021</v>
      </c>
      <c r="I311" s="44">
        <v>0</v>
      </c>
      <c r="J311" s="51">
        <f t="shared" si="12"/>
        <v>155.53652632122021</v>
      </c>
      <c r="K311" s="45">
        <f t="shared" si="13"/>
        <v>0.19594384093945649</v>
      </c>
      <c r="L311" s="45">
        <f t="shared" si="13"/>
        <v>408.67501149389983</v>
      </c>
      <c r="M311" s="160">
        <f t="shared" si="14"/>
        <v>2085.6741887599001</v>
      </c>
      <c r="N311" s="6">
        <v>-9.3946084939456498E-2</v>
      </c>
      <c r="O311" s="6">
        <v>-190.87742199389984</v>
      </c>
    </row>
    <row r="312" spans="1:15" x14ac:dyDescent="0.25">
      <c r="A312" s="41">
        <v>2031</v>
      </c>
      <c r="B312" s="41" t="s">
        <v>20</v>
      </c>
      <c r="C312" s="41" t="s">
        <v>4882</v>
      </c>
      <c r="D312" s="42">
        <v>155.53652632122021</v>
      </c>
      <c r="E312" s="42">
        <v>160</v>
      </c>
      <c r="F312" s="88">
        <v>0.19743748732072611</v>
      </c>
      <c r="G312" s="89">
        <v>419.80003856508495</v>
      </c>
      <c r="H312" s="42">
        <v>155.53652632122021</v>
      </c>
      <c r="I312" s="42">
        <v>0</v>
      </c>
      <c r="J312" s="51">
        <f t="shared" si="12"/>
        <v>155.53652632122021</v>
      </c>
      <c r="K312" s="45">
        <f t="shared" si="13"/>
        <v>0.19743748732072611</v>
      </c>
      <c r="L312" s="45">
        <f t="shared" si="13"/>
        <v>419.80003856508495</v>
      </c>
      <c r="M312" s="160">
        <f t="shared" si="14"/>
        <v>2126.242813671668</v>
      </c>
      <c r="N312" s="6">
        <v>-0.10395891832072611</v>
      </c>
      <c r="O312" s="6">
        <v>-217.38060276508494</v>
      </c>
    </row>
    <row r="313" spans="1:15" x14ac:dyDescent="0.25">
      <c r="A313" s="43">
        <v>2032</v>
      </c>
      <c r="B313" s="43" t="s">
        <v>20</v>
      </c>
      <c r="C313" s="43" t="s">
        <v>4882</v>
      </c>
      <c r="D313" s="44">
        <v>155.53652632122021</v>
      </c>
      <c r="E313" s="44">
        <v>160</v>
      </c>
      <c r="F313" s="90">
        <v>0.18966391888151979</v>
      </c>
      <c r="G313" s="91">
        <v>411.92030117292262</v>
      </c>
      <c r="H313" s="44">
        <v>155.53652632122021</v>
      </c>
      <c r="I313" s="44">
        <v>0</v>
      </c>
      <c r="J313" s="51">
        <f t="shared" si="12"/>
        <v>155.53652632122021</v>
      </c>
      <c r="K313" s="45">
        <f t="shared" si="13"/>
        <v>0.18966391888151979</v>
      </c>
      <c r="L313" s="45">
        <f t="shared" si="13"/>
        <v>411.92030117292262</v>
      </c>
      <c r="M313" s="160">
        <f t="shared" si="14"/>
        <v>2171.8432456847158</v>
      </c>
      <c r="N313" s="6">
        <v>-0.10675439188151979</v>
      </c>
      <c r="O313" s="6">
        <v>-228.74425997292263</v>
      </c>
    </row>
    <row r="314" spans="1:15" x14ac:dyDescent="0.25">
      <c r="A314" s="41">
        <v>2033</v>
      </c>
      <c r="B314" s="41" t="s">
        <v>20</v>
      </c>
      <c r="C314" s="41" t="s">
        <v>4882</v>
      </c>
      <c r="D314" s="42">
        <v>155.53652632122021</v>
      </c>
      <c r="E314" s="42">
        <v>160</v>
      </c>
      <c r="F314" s="88">
        <v>0.17266115485685138</v>
      </c>
      <c r="G314" s="89">
        <v>386.14131887652371</v>
      </c>
      <c r="H314" s="42">
        <v>155.53652632122021</v>
      </c>
      <c r="I314" s="42">
        <v>0</v>
      </c>
      <c r="J314" s="51">
        <f t="shared" si="12"/>
        <v>155.53652632122021</v>
      </c>
      <c r="K314" s="45">
        <f t="shared" si="13"/>
        <v>0.17266115485685138</v>
      </c>
      <c r="L314" s="45">
        <f t="shared" si="13"/>
        <v>386.14131887652371</v>
      </c>
      <c r="M314" s="160">
        <f t="shared" si="14"/>
        <v>2236.4110746083152</v>
      </c>
      <c r="N314" s="6">
        <v>-0.10178161085685138</v>
      </c>
      <c r="O314" s="6">
        <v>-225.75916987652371</v>
      </c>
    </row>
    <row r="315" spans="1:15" x14ac:dyDescent="0.25">
      <c r="A315" s="43">
        <v>2034</v>
      </c>
      <c r="B315" s="43" t="s">
        <v>20</v>
      </c>
      <c r="C315" s="43" t="s">
        <v>4882</v>
      </c>
      <c r="D315" s="44">
        <v>155.53652632122021</v>
      </c>
      <c r="E315" s="44">
        <v>160</v>
      </c>
      <c r="F315" s="90">
        <v>0.15194485080059297</v>
      </c>
      <c r="G315" s="91">
        <v>345.26342707362591</v>
      </c>
      <c r="H315" s="44">
        <v>155.53652632122021</v>
      </c>
      <c r="I315" s="44">
        <v>0</v>
      </c>
      <c r="J315" s="51">
        <f t="shared" si="12"/>
        <v>155.53652632122021</v>
      </c>
      <c r="K315" s="45">
        <f t="shared" si="13"/>
        <v>0.15194485080059297</v>
      </c>
      <c r="L315" s="45">
        <f t="shared" si="13"/>
        <v>345.26342707362591</v>
      </c>
      <c r="M315" s="160">
        <f t="shared" si="14"/>
        <v>2272.294357159476</v>
      </c>
      <c r="N315" s="6">
        <v>-9.2571919800592983E-2</v>
      </c>
      <c r="O315" s="6">
        <v>-205.6937647736259</v>
      </c>
    </row>
    <row r="316" spans="1:15" x14ac:dyDescent="0.25">
      <c r="A316" s="41">
        <v>2035</v>
      </c>
      <c r="B316" s="41" t="s">
        <v>20</v>
      </c>
      <c r="C316" s="41" t="s">
        <v>4882</v>
      </c>
      <c r="D316" s="42">
        <v>155.53652632122021</v>
      </c>
      <c r="E316" s="42">
        <v>160</v>
      </c>
      <c r="F316" s="88">
        <v>0.12718150646608029</v>
      </c>
      <c r="G316" s="89">
        <v>292.87626097604499</v>
      </c>
      <c r="H316" s="42">
        <v>155.53652632122021</v>
      </c>
      <c r="I316" s="42">
        <v>0</v>
      </c>
      <c r="J316" s="51">
        <f t="shared" si="12"/>
        <v>155.53652632122021</v>
      </c>
      <c r="K316" s="45">
        <f t="shared" si="13"/>
        <v>0.12718150646608029</v>
      </c>
      <c r="L316" s="45">
        <f t="shared" si="13"/>
        <v>292.87626097604499</v>
      </c>
      <c r="M316" s="160">
        <f t="shared" si="14"/>
        <v>2302.8211342515906</v>
      </c>
      <c r="N316" s="6">
        <v>-7.7756124466080295E-2</v>
      </c>
      <c r="O316" s="6">
        <v>-173.55997087604499</v>
      </c>
    </row>
    <row r="317" spans="1:15" x14ac:dyDescent="0.25">
      <c r="A317" s="43">
        <v>2036</v>
      </c>
      <c r="B317" s="43" t="s">
        <v>20</v>
      </c>
      <c r="C317" s="43" t="s">
        <v>4882</v>
      </c>
      <c r="D317" s="44">
        <v>155.53652632122021</v>
      </c>
      <c r="E317" s="44">
        <v>160</v>
      </c>
      <c r="F317" s="90">
        <v>9.9179526865376164E-2</v>
      </c>
      <c r="G317" s="91">
        <v>236.87967678721387</v>
      </c>
      <c r="H317" s="44">
        <v>155.53652632122021</v>
      </c>
      <c r="I317" s="44">
        <v>0</v>
      </c>
      <c r="J317" s="51">
        <f t="shared" si="12"/>
        <v>155.53652632122021</v>
      </c>
      <c r="K317" s="45">
        <f t="shared" si="13"/>
        <v>9.9179526865376164E-2</v>
      </c>
      <c r="L317" s="45">
        <f t="shared" si="13"/>
        <v>236.87967678721387</v>
      </c>
      <c r="M317" s="160">
        <f t="shared" si="14"/>
        <v>2388.3928898828935</v>
      </c>
      <c r="N317" s="6">
        <v>-5.8427132865376166E-2</v>
      </c>
      <c r="O317" s="6">
        <v>-136.07512828721389</v>
      </c>
    </row>
    <row r="318" spans="1:15" hidden="1" x14ac:dyDescent="0.25">
      <c r="A318" s="41">
        <v>2037</v>
      </c>
      <c r="B318" s="41" t="s">
        <v>20</v>
      </c>
      <c r="C318" s="41" t="s">
        <v>4882</v>
      </c>
      <c r="D318" s="42">
        <v>155.53652632122021</v>
      </c>
      <c r="E318" s="42">
        <v>160</v>
      </c>
      <c r="F318" s="88">
        <v>7.4731515765713144E-2</v>
      </c>
      <c r="G318" s="89">
        <v>180.47044957176044</v>
      </c>
      <c r="H318" s="42">
        <v>155.53652632122021</v>
      </c>
      <c r="I318" s="42">
        <v>0</v>
      </c>
      <c r="J318" s="51">
        <f t="shared" si="12"/>
        <v>155.53652632122021</v>
      </c>
      <c r="K318" s="45">
        <f t="shared" si="13"/>
        <v>7.4731515765713144E-2</v>
      </c>
      <c r="L318" s="45">
        <f t="shared" si="13"/>
        <v>180.47044957176044</v>
      </c>
      <c r="M318" s="160">
        <f t="shared" si="14"/>
        <v>2414.9175581764443</v>
      </c>
      <c r="N318" s="6">
        <v>-4.3541844765713142E-2</v>
      </c>
      <c r="O318" s="6">
        <v>-105.07140957176044</v>
      </c>
    </row>
    <row r="319" spans="1:15" hidden="1" x14ac:dyDescent="0.25">
      <c r="A319" s="43">
        <v>2038</v>
      </c>
      <c r="B319" s="43" t="s">
        <v>20</v>
      </c>
      <c r="C319" s="43" t="s">
        <v>4882</v>
      </c>
      <c r="D319" s="44">
        <v>155.53652632122021</v>
      </c>
      <c r="E319" s="44">
        <v>160</v>
      </c>
      <c r="F319" s="90">
        <v>5.1228461437647761E-2</v>
      </c>
      <c r="G319" s="91">
        <v>127.78361916675364</v>
      </c>
      <c r="H319" s="44">
        <v>155.53652632122021</v>
      </c>
      <c r="I319" s="44">
        <v>0</v>
      </c>
      <c r="J319" s="51">
        <f t="shared" si="12"/>
        <v>155.53652632122021</v>
      </c>
      <c r="K319" s="45">
        <f t="shared" si="13"/>
        <v>5.1228461437647761E-2</v>
      </c>
      <c r="L319" s="45">
        <f t="shared" si="13"/>
        <v>127.78361916675364</v>
      </c>
      <c r="M319" s="160">
        <f t="shared" si="14"/>
        <v>2494.3872132932252</v>
      </c>
      <c r="N319" s="6">
        <v>-2.4048713437647761E-2</v>
      </c>
      <c r="O319" s="6">
        <v>-61.873125696753632</v>
      </c>
    </row>
    <row r="320" spans="1:15" hidden="1" x14ac:dyDescent="0.25">
      <c r="A320" s="41">
        <v>2039</v>
      </c>
      <c r="B320" s="41" t="s">
        <v>20</v>
      </c>
      <c r="C320" s="41" t="s">
        <v>4882</v>
      </c>
      <c r="D320" s="42">
        <v>155.53652632122021</v>
      </c>
      <c r="E320" s="42">
        <v>160</v>
      </c>
      <c r="F320" s="88">
        <v>3.2727027416233435E-2</v>
      </c>
      <c r="G320" s="89">
        <v>85.665534971234692</v>
      </c>
      <c r="H320" s="42">
        <v>155.53652632122021</v>
      </c>
      <c r="I320" s="42">
        <v>0</v>
      </c>
      <c r="J320" s="51">
        <f t="shared" si="12"/>
        <v>155.53652632122021</v>
      </c>
      <c r="K320" s="45">
        <f t="shared" si="13"/>
        <v>3.2727027416233435E-2</v>
      </c>
      <c r="L320" s="45">
        <f t="shared" si="13"/>
        <v>85.665534971234692</v>
      </c>
      <c r="M320" s="160">
        <f t="shared" si="14"/>
        <v>2617.5776333643553</v>
      </c>
      <c r="N320" s="6">
        <v>-8.1266564162334361E-3</v>
      </c>
      <c r="O320" s="6">
        <v>-27.342361991234689</v>
      </c>
    </row>
    <row r="321" spans="1:15" hidden="1" x14ac:dyDescent="0.25">
      <c r="A321" s="43">
        <v>2040</v>
      </c>
      <c r="B321" s="43" t="s">
        <v>20</v>
      </c>
      <c r="C321" s="43" t="s">
        <v>4882</v>
      </c>
      <c r="D321" s="44">
        <v>155.53652632122021</v>
      </c>
      <c r="E321" s="44">
        <v>160</v>
      </c>
      <c r="F321" s="90">
        <v>2.2170841215048507E-2</v>
      </c>
      <c r="G321" s="91">
        <v>60.232051186927002</v>
      </c>
      <c r="H321" s="44">
        <v>155.53652632122021</v>
      </c>
      <c r="I321" s="44">
        <v>0</v>
      </c>
      <c r="J321" s="51">
        <f t="shared" si="12"/>
        <v>155.53652632122021</v>
      </c>
      <c r="K321" s="45">
        <f t="shared" si="13"/>
        <v>2.2170841215048507E-2</v>
      </c>
      <c r="L321" s="45">
        <f t="shared" si="13"/>
        <v>60.232051186927002</v>
      </c>
      <c r="M321" s="160">
        <f t="shared" si="14"/>
        <v>2716.723763555005</v>
      </c>
      <c r="N321" s="6">
        <v>1.0250437849514925E-3</v>
      </c>
      <c r="O321" s="6">
        <v>-6.6479093269269995</v>
      </c>
    </row>
    <row r="322" spans="1:15" hidden="1" x14ac:dyDescent="0.25">
      <c r="A322" s="41">
        <v>2021</v>
      </c>
      <c r="B322" s="41" t="s">
        <v>20</v>
      </c>
      <c r="C322" s="41" t="s">
        <v>4883</v>
      </c>
      <c r="D322" s="42">
        <v>164.11678784185955</v>
      </c>
      <c r="E322" s="42">
        <v>170</v>
      </c>
      <c r="F322" s="88">
        <v>1.2484891003959119E-2</v>
      </c>
      <c r="G322" s="89">
        <v>53.979634620358503</v>
      </c>
      <c r="H322" s="42">
        <v>164.11678784185955</v>
      </c>
      <c r="I322" s="42">
        <v>0</v>
      </c>
      <c r="J322" s="51">
        <f t="shared" ref="J322:J385" si="15">D322</f>
        <v>164.11678784185955</v>
      </c>
      <c r="K322" s="45">
        <f t="shared" si="13"/>
        <v>1.2484891003959119E-2</v>
      </c>
      <c r="L322" s="45">
        <f t="shared" si="13"/>
        <v>53.979634620358503</v>
      </c>
      <c r="M322" s="160">
        <f t="shared" si="14"/>
        <v>4323.596786166645</v>
      </c>
      <c r="N322" s="6">
        <v>0.57840133399604088</v>
      </c>
      <c r="O322" s="6">
        <v>1101.6868913796416</v>
      </c>
    </row>
    <row r="323" spans="1:15" hidden="1" x14ac:dyDescent="0.25">
      <c r="A323" s="43">
        <v>2022</v>
      </c>
      <c r="B323" s="43" t="s">
        <v>20</v>
      </c>
      <c r="C323" s="43" t="s">
        <v>4883</v>
      </c>
      <c r="D323" s="44">
        <v>164.11678784185955</v>
      </c>
      <c r="E323" s="44">
        <v>170</v>
      </c>
      <c r="F323" s="90">
        <v>1.3307936963587187E-2</v>
      </c>
      <c r="G323" s="91">
        <v>58.428273662233892</v>
      </c>
      <c r="H323" s="44">
        <v>164.11678784185955</v>
      </c>
      <c r="I323" s="44">
        <v>0</v>
      </c>
      <c r="J323" s="51">
        <f t="shared" si="15"/>
        <v>164.11678784185955</v>
      </c>
      <c r="K323" s="45">
        <f t="shared" ref="K323:L386" si="16">F323</f>
        <v>1.3307936963587187E-2</v>
      </c>
      <c r="L323" s="45">
        <f t="shared" si="16"/>
        <v>58.428273662233892</v>
      </c>
      <c r="M323" s="160">
        <f t="shared" ref="M323:M386" si="17">G323/F323</f>
        <v>4390.4831997704632</v>
      </c>
      <c r="N323" s="6">
        <v>0.57202469703641279</v>
      </c>
      <c r="O323" s="6">
        <v>1086.5993743377662</v>
      </c>
    </row>
    <row r="324" spans="1:15" hidden="1" x14ac:dyDescent="0.25">
      <c r="A324" s="41">
        <v>2023</v>
      </c>
      <c r="B324" s="41" t="s">
        <v>20</v>
      </c>
      <c r="C324" s="41" t="s">
        <v>4883</v>
      </c>
      <c r="D324" s="42">
        <v>164.11678784185955</v>
      </c>
      <c r="E324" s="42">
        <v>170</v>
      </c>
      <c r="F324" s="88">
        <v>1.6113438016558696E-2</v>
      </c>
      <c r="G324" s="89">
        <v>63.998768676870398</v>
      </c>
      <c r="H324" s="42">
        <v>164.11678784185955</v>
      </c>
      <c r="I324" s="42">
        <v>0</v>
      </c>
      <c r="J324" s="51">
        <f t="shared" si="15"/>
        <v>164.11678784185955</v>
      </c>
      <c r="K324" s="45">
        <f t="shared" si="16"/>
        <v>1.6113438016558696E-2</v>
      </c>
      <c r="L324" s="45">
        <f t="shared" si="16"/>
        <v>63.998768676870398</v>
      </c>
      <c r="M324" s="160">
        <f t="shared" si="17"/>
        <v>3971.7637298199907</v>
      </c>
      <c r="N324" s="6">
        <v>0.56654123698344128</v>
      </c>
      <c r="O324" s="6">
        <v>1074.8553233231296</v>
      </c>
    </row>
    <row r="325" spans="1:15" hidden="1" x14ac:dyDescent="0.25">
      <c r="A325" s="43">
        <v>2024</v>
      </c>
      <c r="B325" s="43" t="s">
        <v>20</v>
      </c>
      <c r="C325" s="43" t="s">
        <v>4883</v>
      </c>
      <c r="D325" s="44">
        <v>164.11678784185955</v>
      </c>
      <c r="E325" s="44">
        <v>170</v>
      </c>
      <c r="F325" s="90">
        <v>2.1275715719082048E-2</v>
      </c>
      <c r="G325" s="91">
        <v>70.408756431090751</v>
      </c>
      <c r="H325" s="44">
        <v>164.11678784185955</v>
      </c>
      <c r="I325" s="44">
        <v>0</v>
      </c>
      <c r="J325" s="51">
        <f t="shared" si="15"/>
        <v>164.11678784185955</v>
      </c>
      <c r="K325" s="45">
        <f t="shared" si="16"/>
        <v>2.1275715719082048E-2</v>
      </c>
      <c r="L325" s="45">
        <f t="shared" si="16"/>
        <v>70.408756431090751</v>
      </c>
      <c r="M325" s="160">
        <f t="shared" si="17"/>
        <v>3309.3484308939887</v>
      </c>
      <c r="N325" s="6">
        <v>0.55923134628091797</v>
      </c>
      <c r="O325" s="6">
        <v>1064.5025145689092</v>
      </c>
    </row>
    <row r="326" spans="1:15" hidden="1" x14ac:dyDescent="0.25">
      <c r="A326" s="41">
        <v>2025</v>
      </c>
      <c r="B326" s="41" t="s">
        <v>20</v>
      </c>
      <c r="C326" s="41" t="s">
        <v>4883</v>
      </c>
      <c r="D326" s="42">
        <v>164.11678784185955</v>
      </c>
      <c r="E326" s="42">
        <v>170</v>
      </c>
      <c r="F326" s="88">
        <v>2.4474092564714642E-2</v>
      </c>
      <c r="G326" s="89">
        <v>76.859456298644318</v>
      </c>
      <c r="H326" s="42">
        <v>164.11678784185955</v>
      </c>
      <c r="I326" s="42">
        <v>0</v>
      </c>
      <c r="J326" s="51">
        <f t="shared" si="15"/>
        <v>164.11678784185955</v>
      </c>
      <c r="K326" s="45">
        <f t="shared" si="16"/>
        <v>2.4474092564714642E-2</v>
      </c>
      <c r="L326" s="45">
        <f t="shared" si="16"/>
        <v>76.859456298644318</v>
      </c>
      <c r="M326" s="160">
        <f t="shared" si="17"/>
        <v>3140.4415136296379</v>
      </c>
      <c r="N326" s="6">
        <v>0.55450239043528537</v>
      </c>
      <c r="O326" s="6">
        <v>1056.0996507013556</v>
      </c>
    </row>
    <row r="327" spans="1:15" hidden="1" x14ac:dyDescent="0.25">
      <c r="A327" s="43">
        <v>2026</v>
      </c>
      <c r="B327" s="43" t="s">
        <v>20</v>
      </c>
      <c r="C327" s="43" t="s">
        <v>4883</v>
      </c>
      <c r="D327" s="44">
        <v>164.11678784185955</v>
      </c>
      <c r="E327" s="44">
        <v>170</v>
      </c>
      <c r="F327" s="90">
        <v>2.9229160717116068E-2</v>
      </c>
      <c r="G327" s="91">
        <v>82.111238288466552</v>
      </c>
      <c r="H327" s="44">
        <v>164.11678784185955</v>
      </c>
      <c r="I327" s="44">
        <v>0</v>
      </c>
      <c r="J327" s="51">
        <f t="shared" si="15"/>
        <v>164.11678784185955</v>
      </c>
      <c r="K327" s="45">
        <f t="shared" si="16"/>
        <v>2.9229160717116068E-2</v>
      </c>
      <c r="L327" s="45">
        <f t="shared" si="16"/>
        <v>82.111238288466552</v>
      </c>
      <c r="M327" s="160">
        <f t="shared" si="17"/>
        <v>2809.2232645046047</v>
      </c>
      <c r="N327" s="6">
        <v>0.48575343528288389</v>
      </c>
      <c r="O327" s="6">
        <v>926.01860971153349</v>
      </c>
    </row>
    <row r="328" spans="1:15" hidden="1" x14ac:dyDescent="0.25">
      <c r="A328" s="41">
        <v>2027</v>
      </c>
      <c r="B328" s="41" t="s">
        <v>20</v>
      </c>
      <c r="C328" s="41" t="s">
        <v>4883</v>
      </c>
      <c r="D328" s="42">
        <v>164.11678784185955</v>
      </c>
      <c r="E328" s="42">
        <v>170</v>
      </c>
      <c r="F328" s="88">
        <v>3.3437641238572784E-2</v>
      </c>
      <c r="G328" s="89">
        <v>85.51740090530474</v>
      </c>
      <c r="H328" s="42">
        <v>164.11678784185955</v>
      </c>
      <c r="I328" s="42">
        <v>0</v>
      </c>
      <c r="J328" s="51">
        <f t="shared" si="15"/>
        <v>164.11678784185955</v>
      </c>
      <c r="K328" s="45">
        <f t="shared" si="16"/>
        <v>3.3437641238572784E-2</v>
      </c>
      <c r="L328" s="45">
        <f t="shared" si="16"/>
        <v>85.51740090530474</v>
      </c>
      <c r="M328" s="160">
        <f t="shared" si="17"/>
        <v>2557.5189438498464</v>
      </c>
      <c r="N328" s="6">
        <v>0.38238010576142722</v>
      </c>
      <c r="O328" s="6">
        <v>735.04042419469522</v>
      </c>
    </row>
    <row r="329" spans="1:15" hidden="1" x14ac:dyDescent="0.25">
      <c r="A329" s="43">
        <v>2028</v>
      </c>
      <c r="B329" s="43" t="s">
        <v>20</v>
      </c>
      <c r="C329" s="43" t="s">
        <v>4883</v>
      </c>
      <c r="D329" s="44">
        <v>164.11678784185955</v>
      </c>
      <c r="E329" s="44">
        <v>170</v>
      </c>
      <c r="F329" s="90">
        <v>3.7318648581989251E-2</v>
      </c>
      <c r="G329" s="91">
        <v>82.359688396127467</v>
      </c>
      <c r="H329" s="44">
        <v>164.11678784185955</v>
      </c>
      <c r="I329" s="44">
        <v>0</v>
      </c>
      <c r="J329" s="51">
        <f t="shared" si="15"/>
        <v>164.11678784185955</v>
      </c>
      <c r="K329" s="45">
        <f t="shared" si="16"/>
        <v>3.7318648581989251E-2</v>
      </c>
      <c r="L329" s="45">
        <f t="shared" si="16"/>
        <v>82.359688396127467</v>
      </c>
      <c r="M329" s="160">
        <f t="shared" si="17"/>
        <v>2206.9311597707733</v>
      </c>
      <c r="N329" s="6">
        <v>0.30087760941801078</v>
      </c>
      <c r="O329" s="6">
        <v>593.08267490387254</v>
      </c>
    </row>
    <row r="330" spans="1:15" hidden="1" x14ac:dyDescent="0.25">
      <c r="A330" s="41">
        <v>2029</v>
      </c>
      <c r="B330" s="41" t="s">
        <v>20</v>
      </c>
      <c r="C330" s="41" t="s">
        <v>4883</v>
      </c>
      <c r="D330" s="42">
        <v>164.11678784185955</v>
      </c>
      <c r="E330" s="42">
        <v>170</v>
      </c>
      <c r="F330" s="88">
        <v>3.5624651546581738E-2</v>
      </c>
      <c r="G330" s="89">
        <v>78.150087318666451</v>
      </c>
      <c r="H330" s="42">
        <v>164.11678784185955</v>
      </c>
      <c r="I330" s="42">
        <v>0</v>
      </c>
      <c r="J330" s="51">
        <f t="shared" si="15"/>
        <v>164.11678784185955</v>
      </c>
      <c r="K330" s="45">
        <f t="shared" si="16"/>
        <v>3.5624651546581738E-2</v>
      </c>
      <c r="L330" s="45">
        <f t="shared" si="16"/>
        <v>78.150087318666451</v>
      </c>
      <c r="M330" s="160">
        <f t="shared" si="17"/>
        <v>2193.7081185616571</v>
      </c>
      <c r="N330" s="6">
        <v>0.24166148845341828</v>
      </c>
      <c r="O330" s="6">
        <v>483.84744628133353</v>
      </c>
    </row>
    <row r="331" spans="1:15" hidden="1" x14ac:dyDescent="0.25">
      <c r="A331" s="43">
        <v>2030</v>
      </c>
      <c r="B331" s="43" t="s">
        <v>20</v>
      </c>
      <c r="C331" s="43" t="s">
        <v>4883</v>
      </c>
      <c r="D331" s="44">
        <v>164.11678784185955</v>
      </c>
      <c r="E331" s="44">
        <v>170</v>
      </c>
      <c r="F331" s="90">
        <v>3.4428368780402785E-2</v>
      </c>
      <c r="G331" s="91">
        <v>74.83500856595694</v>
      </c>
      <c r="H331" s="44">
        <v>164.11678784185955</v>
      </c>
      <c r="I331" s="44">
        <v>0</v>
      </c>
      <c r="J331" s="51">
        <f t="shared" si="15"/>
        <v>164.11678784185955</v>
      </c>
      <c r="K331" s="45">
        <f t="shared" si="16"/>
        <v>3.4428368780402785E-2</v>
      </c>
      <c r="L331" s="45">
        <f t="shared" si="16"/>
        <v>74.83500856595694</v>
      </c>
      <c r="M331" s="160">
        <f t="shared" si="17"/>
        <v>2173.6437483658624</v>
      </c>
      <c r="N331" s="6">
        <v>0.19563233721959722</v>
      </c>
      <c r="O331" s="6">
        <v>397.95565833404305</v>
      </c>
    </row>
    <row r="332" spans="1:15" hidden="1" x14ac:dyDescent="0.25">
      <c r="A332" s="41">
        <v>2031</v>
      </c>
      <c r="B332" s="41" t="s">
        <v>20</v>
      </c>
      <c r="C332" s="41" t="s">
        <v>4883</v>
      </c>
      <c r="D332" s="42">
        <v>164.11678784185955</v>
      </c>
      <c r="E332" s="42">
        <v>170</v>
      </c>
      <c r="F332" s="88">
        <v>3.1671427570864698E-2</v>
      </c>
      <c r="G332" s="89">
        <v>68.909998975835578</v>
      </c>
      <c r="H332" s="42">
        <v>164.11678784185955</v>
      </c>
      <c r="I332" s="42">
        <v>0</v>
      </c>
      <c r="J332" s="51">
        <f t="shared" si="15"/>
        <v>164.11678784185955</v>
      </c>
      <c r="K332" s="45">
        <f t="shared" si="16"/>
        <v>3.1671427570864698E-2</v>
      </c>
      <c r="L332" s="45">
        <f t="shared" si="16"/>
        <v>68.909998975835578</v>
      </c>
      <c r="M332" s="160">
        <f t="shared" si="17"/>
        <v>2175.778114884456</v>
      </c>
      <c r="N332" s="6">
        <v>0.14711877942913532</v>
      </c>
      <c r="O332" s="6">
        <v>301.82410492416443</v>
      </c>
    </row>
    <row r="333" spans="1:15" hidden="1" x14ac:dyDescent="0.25">
      <c r="A333" s="43">
        <v>2032</v>
      </c>
      <c r="B333" s="43" t="s">
        <v>20</v>
      </c>
      <c r="C333" s="43" t="s">
        <v>4883</v>
      </c>
      <c r="D333" s="44">
        <v>164.11678784185955</v>
      </c>
      <c r="E333" s="44">
        <v>170</v>
      </c>
      <c r="F333" s="90">
        <v>2.7903012793892502E-2</v>
      </c>
      <c r="G333" s="91">
        <v>61.614687955690115</v>
      </c>
      <c r="H333" s="44">
        <v>164.11678784185955</v>
      </c>
      <c r="I333" s="44">
        <v>0</v>
      </c>
      <c r="J333" s="51">
        <f t="shared" si="15"/>
        <v>164.11678784185955</v>
      </c>
      <c r="K333" s="45">
        <f t="shared" si="16"/>
        <v>2.7903012793892502E-2</v>
      </c>
      <c r="L333" s="45">
        <f t="shared" si="16"/>
        <v>61.614687955690115</v>
      </c>
      <c r="M333" s="160">
        <f t="shared" si="17"/>
        <v>2208.1733041091725</v>
      </c>
      <c r="N333" s="6">
        <v>0.12349530320610751</v>
      </c>
      <c r="O333" s="6">
        <v>255.16742224430988</v>
      </c>
    </row>
    <row r="334" spans="1:15" hidden="1" x14ac:dyDescent="0.25">
      <c r="A334" s="41">
        <v>2033</v>
      </c>
      <c r="B334" s="41" t="s">
        <v>20</v>
      </c>
      <c r="C334" s="41" t="s">
        <v>4883</v>
      </c>
      <c r="D334" s="42">
        <v>164.11678784185955</v>
      </c>
      <c r="E334" s="42">
        <v>170</v>
      </c>
      <c r="F334" s="88">
        <v>2.3423641554417566E-2</v>
      </c>
      <c r="G334" s="89">
        <v>53.557339928368513</v>
      </c>
      <c r="H334" s="42">
        <v>164.11678784185955</v>
      </c>
      <c r="I334" s="42">
        <v>0</v>
      </c>
      <c r="J334" s="51">
        <f t="shared" si="15"/>
        <v>164.11678784185955</v>
      </c>
      <c r="K334" s="45">
        <f t="shared" si="16"/>
        <v>2.3423641554417566E-2</v>
      </c>
      <c r="L334" s="45">
        <f t="shared" si="16"/>
        <v>53.557339928368513</v>
      </c>
      <c r="M334" s="160">
        <f t="shared" si="17"/>
        <v>2286.4651426613</v>
      </c>
      <c r="N334" s="6">
        <v>0.10473574144558243</v>
      </c>
      <c r="O334" s="6">
        <v>217.24067687163151</v>
      </c>
    </row>
    <row r="335" spans="1:15" hidden="1" x14ac:dyDescent="0.25">
      <c r="A335" s="43">
        <v>2034</v>
      </c>
      <c r="B335" s="43" t="s">
        <v>20</v>
      </c>
      <c r="C335" s="43" t="s">
        <v>4883</v>
      </c>
      <c r="D335" s="44">
        <v>164.11678784185955</v>
      </c>
      <c r="E335" s="44">
        <v>170</v>
      </c>
      <c r="F335" s="90">
        <v>1.9220933378989991E-2</v>
      </c>
      <c r="G335" s="91">
        <v>45.465568371365137</v>
      </c>
      <c r="H335" s="44">
        <v>164.11678784185955</v>
      </c>
      <c r="I335" s="44">
        <v>0</v>
      </c>
      <c r="J335" s="51">
        <f t="shared" si="15"/>
        <v>164.11678784185955</v>
      </c>
      <c r="K335" s="45">
        <f t="shared" si="16"/>
        <v>1.9220933378989991E-2</v>
      </c>
      <c r="L335" s="45">
        <f t="shared" si="16"/>
        <v>45.465568371365137</v>
      </c>
      <c r="M335" s="160">
        <f t="shared" si="17"/>
        <v>2365.4193828621569</v>
      </c>
      <c r="N335" s="6">
        <v>8.8251913621010009E-2</v>
      </c>
      <c r="O335" s="6">
        <v>184.42274622863488</v>
      </c>
    </row>
    <row r="336" spans="1:15" hidden="1" x14ac:dyDescent="0.25">
      <c r="A336" s="41">
        <v>2035</v>
      </c>
      <c r="B336" s="41" t="s">
        <v>20</v>
      </c>
      <c r="C336" s="41" t="s">
        <v>4883</v>
      </c>
      <c r="D336" s="42">
        <v>164.11678784185955</v>
      </c>
      <c r="E336" s="42">
        <v>170</v>
      </c>
      <c r="F336" s="88">
        <v>1.5264484120637637E-2</v>
      </c>
      <c r="G336" s="89">
        <v>38.123346986510533</v>
      </c>
      <c r="H336" s="42">
        <v>164.11678784185955</v>
      </c>
      <c r="I336" s="42">
        <v>0</v>
      </c>
      <c r="J336" s="51">
        <f t="shared" si="15"/>
        <v>164.11678784185955</v>
      </c>
      <c r="K336" s="45">
        <f t="shared" si="16"/>
        <v>1.5264484120637637E-2</v>
      </c>
      <c r="L336" s="45">
        <f t="shared" si="16"/>
        <v>38.123346986510533</v>
      </c>
      <c r="M336" s="160">
        <f t="shared" si="17"/>
        <v>2497.5195155771844</v>
      </c>
      <c r="N336" s="6">
        <v>7.3921111879362372E-2</v>
      </c>
      <c r="O336" s="6">
        <v>154.38141531348947</v>
      </c>
    </row>
    <row r="337" spans="1:15" hidden="1" x14ac:dyDescent="0.25">
      <c r="A337" s="43">
        <v>2036</v>
      </c>
      <c r="B337" s="43" t="s">
        <v>20</v>
      </c>
      <c r="C337" s="43" t="s">
        <v>4883</v>
      </c>
      <c r="D337" s="44">
        <v>164.11678784185955</v>
      </c>
      <c r="E337" s="44">
        <v>170</v>
      </c>
      <c r="F337" s="90">
        <v>1.2320477921623994E-2</v>
      </c>
      <c r="G337" s="91">
        <v>31.939769666576701</v>
      </c>
      <c r="H337" s="44">
        <v>164.11678784185955</v>
      </c>
      <c r="I337" s="44">
        <v>0</v>
      </c>
      <c r="J337" s="51">
        <f t="shared" si="15"/>
        <v>164.11678784185955</v>
      </c>
      <c r="K337" s="45">
        <f t="shared" si="16"/>
        <v>1.2320477921623994E-2</v>
      </c>
      <c r="L337" s="45">
        <f t="shared" si="16"/>
        <v>31.939769666576701</v>
      </c>
      <c r="M337" s="160">
        <f t="shared" si="17"/>
        <v>2592.4132058642281</v>
      </c>
      <c r="N337" s="6">
        <v>5.9412754078375998E-2</v>
      </c>
      <c r="O337" s="6">
        <v>125.23862263342332</v>
      </c>
    </row>
    <row r="338" spans="1:15" hidden="1" x14ac:dyDescent="0.25">
      <c r="A338" s="41">
        <v>2037</v>
      </c>
      <c r="B338" s="41" t="s">
        <v>20</v>
      </c>
      <c r="C338" s="41" t="s">
        <v>4883</v>
      </c>
      <c r="D338" s="42">
        <v>164.11678784185955</v>
      </c>
      <c r="E338" s="42">
        <v>170</v>
      </c>
      <c r="F338" s="88">
        <v>9.1934242840276004E-3</v>
      </c>
      <c r="G338" s="89">
        <v>26.343855340170922</v>
      </c>
      <c r="H338" s="42">
        <v>164.11678784185955</v>
      </c>
      <c r="I338" s="42">
        <v>0</v>
      </c>
      <c r="J338" s="51">
        <f t="shared" si="15"/>
        <v>164.11678784185955</v>
      </c>
      <c r="K338" s="45">
        <f t="shared" si="16"/>
        <v>9.1934242840276004E-3</v>
      </c>
      <c r="L338" s="45">
        <f t="shared" si="16"/>
        <v>26.343855340170922</v>
      </c>
      <c r="M338" s="160">
        <f t="shared" si="17"/>
        <v>2865.5106656983085</v>
      </c>
      <c r="N338" s="6">
        <v>1.9013766715972401E-2</v>
      </c>
      <c r="O338" s="6">
        <v>36.360981619829076</v>
      </c>
    </row>
    <row r="339" spans="1:15" hidden="1" x14ac:dyDescent="0.25">
      <c r="A339" s="43">
        <v>2038</v>
      </c>
      <c r="B339" s="43" t="s">
        <v>20</v>
      </c>
      <c r="C339" s="43" t="s">
        <v>4883</v>
      </c>
      <c r="D339" s="44">
        <v>164.11678784185955</v>
      </c>
      <c r="E339" s="44">
        <v>170</v>
      </c>
      <c r="F339" s="90">
        <v>7.9162003755720248E-3</v>
      </c>
      <c r="G339" s="91">
        <v>25.106038354417588</v>
      </c>
      <c r="H339" s="44">
        <v>164.11678784185955</v>
      </c>
      <c r="I339" s="44">
        <v>0</v>
      </c>
      <c r="J339" s="51">
        <f t="shared" si="15"/>
        <v>164.11678784185955</v>
      </c>
      <c r="K339" s="45">
        <f t="shared" si="16"/>
        <v>7.9162003755720248E-3</v>
      </c>
      <c r="L339" s="45">
        <f t="shared" si="16"/>
        <v>25.106038354417588</v>
      </c>
      <c r="M339" s="160">
        <f t="shared" si="17"/>
        <v>3171.475854993555</v>
      </c>
      <c r="N339" s="6">
        <v>1.5325345624427974E-2</v>
      </c>
      <c r="O339" s="6">
        <v>30.314686515582412</v>
      </c>
    </row>
    <row r="340" spans="1:15" hidden="1" x14ac:dyDescent="0.25">
      <c r="A340" s="41">
        <v>2039</v>
      </c>
      <c r="B340" s="41" t="s">
        <v>20</v>
      </c>
      <c r="C340" s="41" t="s">
        <v>4883</v>
      </c>
      <c r="D340" s="42">
        <v>164.11678784185955</v>
      </c>
      <c r="E340" s="42">
        <v>170</v>
      </c>
      <c r="F340" s="88">
        <v>7.1074986064559942E-3</v>
      </c>
      <c r="G340" s="89">
        <v>24.48176490883441</v>
      </c>
      <c r="H340" s="42">
        <v>164.11678784185955</v>
      </c>
      <c r="I340" s="42">
        <v>0</v>
      </c>
      <c r="J340" s="51">
        <f t="shared" si="15"/>
        <v>164.11678784185955</v>
      </c>
      <c r="K340" s="45">
        <f t="shared" si="16"/>
        <v>7.1074986064559942E-3</v>
      </c>
      <c r="L340" s="45">
        <f t="shared" si="16"/>
        <v>24.48176490883441</v>
      </c>
      <c r="M340" s="160">
        <f t="shared" si="17"/>
        <v>3444.4980244662661</v>
      </c>
      <c r="N340" s="6">
        <v>1.3262281393544007E-2</v>
      </c>
      <c r="O340" s="6">
        <v>26.13406945116559</v>
      </c>
    </row>
    <row r="341" spans="1:15" hidden="1" x14ac:dyDescent="0.25">
      <c r="A341" s="43">
        <v>2040</v>
      </c>
      <c r="B341" s="43" t="s">
        <v>20</v>
      </c>
      <c r="C341" s="43" t="s">
        <v>4883</v>
      </c>
      <c r="D341" s="44">
        <v>164.11678784185955</v>
      </c>
      <c r="E341" s="44">
        <v>170</v>
      </c>
      <c r="F341" s="90">
        <v>7.3598712609878013E-3</v>
      </c>
      <c r="G341" s="91">
        <v>24.72124930693105</v>
      </c>
      <c r="H341" s="44">
        <v>164.11678784185955</v>
      </c>
      <c r="I341" s="44">
        <v>0</v>
      </c>
      <c r="J341" s="51">
        <f t="shared" si="15"/>
        <v>164.11678784185955</v>
      </c>
      <c r="K341" s="45">
        <f t="shared" si="16"/>
        <v>7.3598712609878013E-3</v>
      </c>
      <c r="L341" s="45">
        <f t="shared" si="16"/>
        <v>24.72124930693105</v>
      </c>
      <c r="M341" s="160">
        <f t="shared" si="17"/>
        <v>3358.9241483027108</v>
      </c>
      <c r="N341" s="6">
        <v>1.0859877739012199E-2</v>
      </c>
      <c r="O341" s="6">
        <v>22.50282364306895</v>
      </c>
    </row>
    <row r="342" spans="1:15" hidden="1" x14ac:dyDescent="0.25">
      <c r="A342" s="41">
        <v>2021</v>
      </c>
      <c r="B342" s="41" t="s">
        <v>20</v>
      </c>
      <c r="C342" s="41" t="s">
        <v>4884</v>
      </c>
      <c r="D342" s="42">
        <v>177.21816825356507</v>
      </c>
      <c r="E342" s="42">
        <v>180</v>
      </c>
      <c r="F342" s="88">
        <v>4.0729759550878951E-2</v>
      </c>
      <c r="G342" s="89">
        <v>200.27592999409296</v>
      </c>
      <c r="H342" s="42">
        <v>177.21816825356507</v>
      </c>
      <c r="I342" s="42">
        <v>0</v>
      </c>
      <c r="J342" s="51">
        <f t="shared" si="15"/>
        <v>177.21816825356507</v>
      </c>
      <c r="K342" s="45">
        <f t="shared" si="16"/>
        <v>4.0729759550878951E-2</v>
      </c>
      <c r="L342" s="45">
        <f t="shared" si="16"/>
        <v>200.27592999409296</v>
      </c>
      <c r="M342" s="160">
        <f t="shared" si="17"/>
        <v>4917.1891069946423</v>
      </c>
      <c r="N342" s="6">
        <v>-2.0311121550878952E-2</v>
      </c>
      <c r="O342" s="6">
        <v>-103.54867994409297</v>
      </c>
    </row>
    <row r="343" spans="1:15" hidden="1" x14ac:dyDescent="0.25">
      <c r="A343" s="43">
        <v>2022</v>
      </c>
      <c r="B343" s="43" t="s">
        <v>20</v>
      </c>
      <c r="C343" s="43" t="s">
        <v>4884</v>
      </c>
      <c r="D343" s="44">
        <v>177.21816825356507</v>
      </c>
      <c r="E343" s="44">
        <v>180</v>
      </c>
      <c r="F343" s="90">
        <v>4.3682268655704896E-2</v>
      </c>
      <c r="G343" s="91">
        <v>208.44701158059533</v>
      </c>
      <c r="H343" s="44">
        <v>177.21816825356507</v>
      </c>
      <c r="I343" s="44">
        <v>0</v>
      </c>
      <c r="J343" s="51">
        <f t="shared" si="15"/>
        <v>177.21816825356507</v>
      </c>
      <c r="K343" s="45">
        <f t="shared" si="16"/>
        <v>4.3682268655704896E-2</v>
      </c>
      <c r="L343" s="45">
        <f t="shared" si="16"/>
        <v>208.44701158059533</v>
      </c>
      <c r="M343" s="160">
        <f t="shared" si="17"/>
        <v>4771.8907006303616</v>
      </c>
      <c r="N343" s="6">
        <v>-2.0444959655704895E-2</v>
      </c>
      <c r="O343" s="6">
        <v>-99.156289280595331</v>
      </c>
    </row>
    <row r="344" spans="1:15" hidden="1" x14ac:dyDescent="0.25">
      <c r="A344" s="41">
        <v>2023</v>
      </c>
      <c r="B344" s="41" t="s">
        <v>20</v>
      </c>
      <c r="C344" s="41" t="s">
        <v>4884</v>
      </c>
      <c r="D344" s="42">
        <v>177.21816825356507</v>
      </c>
      <c r="E344" s="42">
        <v>180</v>
      </c>
      <c r="F344" s="88">
        <v>4.8551355888849977E-2</v>
      </c>
      <c r="G344" s="89">
        <v>220.23205293182511</v>
      </c>
      <c r="H344" s="42">
        <v>177.21816825356507</v>
      </c>
      <c r="I344" s="42">
        <v>0</v>
      </c>
      <c r="J344" s="51">
        <f t="shared" si="15"/>
        <v>177.21816825356507</v>
      </c>
      <c r="K344" s="45">
        <f t="shared" si="16"/>
        <v>4.8551355888849977E-2</v>
      </c>
      <c r="L344" s="45">
        <f t="shared" si="16"/>
        <v>220.23205293182511</v>
      </c>
      <c r="M344" s="160">
        <f t="shared" si="17"/>
        <v>4536.0639038796098</v>
      </c>
      <c r="N344" s="6">
        <v>-2.1678778888849976E-2</v>
      </c>
      <c r="O344" s="6">
        <v>-94.654253231825109</v>
      </c>
    </row>
    <row r="345" spans="1:15" hidden="1" x14ac:dyDescent="0.25">
      <c r="A345" s="43">
        <v>2024</v>
      </c>
      <c r="B345" s="43" t="s">
        <v>20</v>
      </c>
      <c r="C345" s="43" t="s">
        <v>4884</v>
      </c>
      <c r="D345" s="44">
        <v>177.21816825356507</v>
      </c>
      <c r="E345" s="44">
        <v>180</v>
      </c>
      <c r="F345" s="90">
        <v>5.5563695522534311E-2</v>
      </c>
      <c r="G345" s="91">
        <v>234.38276805557987</v>
      </c>
      <c r="H345" s="44">
        <v>177.21816825356507</v>
      </c>
      <c r="I345" s="44">
        <v>0</v>
      </c>
      <c r="J345" s="51">
        <f t="shared" si="15"/>
        <v>177.21816825356507</v>
      </c>
      <c r="K345" s="45">
        <f t="shared" si="16"/>
        <v>5.5563695522534311E-2</v>
      </c>
      <c r="L345" s="45">
        <f t="shared" si="16"/>
        <v>234.38276805557987</v>
      </c>
      <c r="M345" s="160">
        <f t="shared" si="17"/>
        <v>4218.2717663285021</v>
      </c>
      <c r="N345" s="6">
        <v>-2.3104664522534311E-2</v>
      </c>
      <c r="O345" s="6">
        <v>-91.53303965557987</v>
      </c>
    </row>
    <row r="346" spans="1:15" hidden="1" x14ac:dyDescent="0.25">
      <c r="A346" s="41">
        <v>2025</v>
      </c>
      <c r="B346" s="41" t="s">
        <v>20</v>
      </c>
      <c r="C346" s="41" t="s">
        <v>4884</v>
      </c>
      <c r="D346" s="42">
        <v>177.21816825356507</v>
      </c>
      <c r="E346" s="42">
        <v>180</v>
      </c>
      <c r="F346" s="88">
        <v>6.2248358884693045E-2</v>
      </c>
      <c r="G346" s="89">
        <v>251.36647776350807</v>
      </c>
      <c r="H346" s="42">
        <v>177.21816825356507</v>
      </c>
      <c r="I346" s="42">
        <v>0</v>
      </c>
      <c r="J346" s="51">
        <f t="shared" si="15"/>
        <v>177.21816825356507</v>
      </c>
      <c r="K346" s="45">
        <f t="shared" si="16"/>
        <v>6.2248358884693045E-2</v>
      </c>
      <c r="L346" s="45">
        <f t="shared" si="16"/>
        <v>251.36647776350807</v>
      </c>
      <c r="M346" s="160">
        <f t="shared" si="17"/>
        <v>4038.1221652627282</v>
      </c>
      <c r="N346" s="6">
        <v>-2.1757458884693041E-2</v>
      </c>
      <c r="O346" s="6">
        <v>-89.568458063508075</v>
      </c>
    </row>
    <row r="347" spans="1:15" hidden="1" x14ac:dyDescent="0.25">
      <c r="A347" s="43">
        <v>2026</v>
      </c>
      <c r="B347" s="43" t="s">
        <v>20</v>
      </c>
      <c r="C347" s="43" t="s">
        <v>4884</v>
      </c>
      <c r="D347" s="44">
        <v>177.21816825356507</v>
      </c>
      <c r="E347" s="44">
        <v>180</v>
      </c>
      <c r="F347" s="90">
        <v>6.9586521341959889E-2</v>
      </c>
      <c r="G347" s="91">
        <v>253.88000591405034</v>
      </c>
      <c r="H347" s="44">
        <v>177.21816825356507</v>
      </c>
      <c r="I347" s="44">
        <v>0</v>
      </c>
      <c r="J347" s="51">
        <f t="shared" si="15"/>
        <v>177.21816825356507</v>
      </c>
      <c r="K347" s="45">
        <f t="shared" si="16"/>
        <v>6.9586521341959889E-2</v>
      </c>
      <c r="L347" s="45">
        <f t="shared" si="16"/>
        <v>253.88000591405034</v>
      </c>
      <c r="M347" s="160">
        <f t="shared" si="17"/>
        <v>3648.407780961506</v>
      </c>
      <c r="N347" s="6">
        <v>-1.8481798341959892E-2</v>
      </c>
      <c r="O347" s="6">
        <v>-65.922349214050342</v>
      </c>
    </row>
    <row r="348" spans="1:15" hidden="1" x14ac:dyDescent="0.25">
      <c r="A348" s="41">
        <v>2027</v>
      </c>
      <c r="B348" s="41" t="s">
        <v>20</v>
      </c>
      <c r="C348" s="41" t="s">
        <v>4884</v>
      </c>
      <c r="D348" s="42">
        <v>177.21816825356507</v>
      </c>
      <c r="E348" s="42">
        <v>180</v>
      </c>
      <c r="F348" s="88">
        <v>7.5614512630208575E-2</v>
      </c>
      <c r="G348" s="89">
        <v>243.22175876830724</v>
      </c>
      <c r="H348" s="42">
        <v>177.21816825356507</v>
      </c>
      <c r="I348" s="42">
        <v>0</v>
      </c>
      <c r="J348" s="51">
        <f t="shared" si="15"/>
        <v>177.21816825356507</v>
      </c>
      <c r="K348" s="45">
        <f t="shared" si="16"/>
        <v>7.5614512630208575E-2</v>
      </c>
      <c r="L348" s="45">
        <f t="shared" si="16"/>
        <v>243.22175876830724</v>
      </c>
      <c r="M348" s="160">
        <f t="shared" si="17"/>
        <v>3216.6015531671665</v>
      </c>
      <c r="N348" s="6">
        <v>-1.2788812630208576E-2</v>
      </c>
      <c r="O348" s="6">
        <v>-30.710322668307242</v>
      </c>
    </row>
    <row r="349" spans="1:15" hidden="1" x14ac:dyDescent="0.25">
      <c r="A349" s="43">
        <v>2028</v>
      </c>
      <c r="B349" s="43" t="s">
        <v>20</v>
      </c>
      <c r="C349" s="43" t="s">
        <v>4884</v>
      </c>
      <c r="D349" s="44">
        <v>177.21816825356507</v>
      </c>
      <c r="E349" s="44">
        <v>180</v>
      </c>
      <c r="F349" s="90">
        <v>8.552993895795058E-2</v>
      </c>
      <c r="G349" s="91">
        <v>235.35253061966441</v>
      </c>
      <c r="H349" s="44">
        <v>177.21816825356507</v>
      </c>
      <c r="I349" s="44">
        <v>0</v>
      </c>
      <c r="J349" s="51">
        <f t="shared" si="15"/>
        <v>177.21816825356507</v>
      </c>
      <c r="K349" s="45">
        <f t="shared" si="16"/>
        <v>8.552993895795058E-2</v>
      </c>
      <c r="L349" s="45">
        <f t="shared" si="16"/>
        <v>235.35253061966441</v>
      </c>
      <c r="M349" s="160">
        <f t="shared" si="17"/>
        <v>2751.697633449402</v>
      </c>
      <c r="N349" s="6">
        <v>-1.114054995795058E-2</v>
      </c>
      <c r="O349" s="6">
        <v>-3.2258054196643968</v>
      </c>
    </row>
    <row r="350" spans="1:15" hidden="1" x14ac:dyDescent="0.25">
      <c r="A350" s="41">
        <v>2029</v>
      </c>
      <c r="B350" s="41" t="s">
        <v>20</v>
      </c>
      <c r="C350" s="41" t="s">
        <v>4884</v>
      </c>
      <c r="D350" s="42">
        <v>177.21816825356507</v>
      </c>
      <c r="E350" s="42">
        <v>180</v>
      </c>
      <c r="F350" s="88">
        <v>9.1961028554931309E-2</v>
      </c>
      <c r="G350" s="89">
        <v>231.48036030804843</v>
      </c>
      <c r="H350" s="42">
        <v>177.21816825356507</v>
      </c>
      <c r="I350" s="42">
        <v>0</v>
      </c>
      <c r="J350" s="51">
        <f t="shared" si="15"/>
        <v>177.21816825356507</v>
      </c>
      <c r="K350" s="45">
        <f t="shared" si="16"/>
        <v>9.1961028554931309E-2</v>
      </c>
      <c r="L350" s="45">
        <f t="shared" si="16"/>
        <v>231.48036030804843</v>
      </c>
      <c r="M350" s="160">
        <f t="shared" si="17"/>
        <v>2517.157147386381</v>
      </c>
      <c r="N350" s="6">
        <v>-6.6891225549313149E-3</v>
      </c>
      <c r="O350" s="6">
        <v>13.492957691951574</v>
      </c>
    </row>
    <row r="351" spans="1:15" hidden="1" x14ac:dyDescent="0.25">
      <c r="A351" s="43">
        <v>2030</v>
      </c>
      <c r="B351" s="43" t="s">
        <v>20</v>
      </c>
      <c r="C351" s="43" t="s">
        <v>4884</v>
      </c>
      <c r="D351" s="44">
        <v>177.21816825356507</v>
      </c>
      <c r="E351" s="44">
        <v>180</v>
      </c>
      <c r="F351" s="90">
        <v>9.7533500379950386E-2</v>
      </c>
      <c r="G351" s="91">
        <v>226.83667831168981</v>
      </c>
      <c r="H351" s="44">
        <v>177.21816825356507</v>
      </c>
      <c r="I351" s="44">
        <v>0</v>
      </c>
      <c r="J351" s="51">
        <f t="shared" si="15"/>
        <v>177.21816825356507</v>
      </c>
      <c r="K351" s="45">
        <f t="shared" si="16"/>
        <v>9.7533500379950386E-2</v>
      </c>
      <c r="L351" s="45">
        <f t="shared" si="16"/>
        <v>226.83667831168981</v>
      </c>
      <c r="M351" s="160">
        <f t="shared" si="17"/>
        <v>2325.7309276097694</v>
      </c>
      <c r="N351" s="6">
        <v>-2.8560973799503925E-3</v>
      </c>
      <c r="O351" s="6">
        <v>26.281382888310191</v>
      </c>
    </row>
    <row r="352" spans="1:15" hidden="1" x14ac:dyDescent="0.25">
      <c r="A352" s="41">
        <v>2031</v>
      </c>
      <c r="B352" s="41" t="s">
        <v>20</v>
      </c>
      <c r="C352" s="41" t="s">
        <v>4884</v>
      </c>
      <c r="D352" s="42">
        <v>177.21816825356507</v>
      </c>
      <c r="E352" s="42">
        <v>180</v>
      </c>
      <c r="F352" s="88">
        <v>0.10072104044360615</v>
      </c>
      <c r="G352" s="89">
        <v>217.03816653057453</v>
      </c>
      <c r="H352" s="42">
        <v>177.21816825356507</v>
      </c>
      <c r="I352" s="42">
        <v>0</v>
      </c>
      <c r="J352" s="51">
        <f t="shared" si="15"/>
        <v>177.21816825356507</v>
      </c>
      <c r="K352" s="45">
        <f t="shared" si="16"/>
        <v>0.10072104044360615</v>
      </c>
      <c r="L352" s="45">
        <f t="shared" si="16"/>
        <v>217.03816653057453</v>
      </c>
      <c r="M352" s="160">
        <f t="shared" si="17"/>
        <v>2154.8443659306172</v>
      </c>
      <c r="N352" s="6">
        <v>9.4868155639385443E-4</v>
      </c>
      <c r="O352" s="6">
        <v>38.827421869425478</v>
      </c>
    </row>
    <row r="353" spans="1:15" hidden="1" x14ac:dyDescent="0.25">
      <c r="A353" s="43">
        <v>2032</v>
      </c>
      <c r="B353" s="43" t="s">
        <v>20</v>
      </c>
      <c r="C353" s="43" t="s">
        <v>4884</v>
      </c>
      <c r="D353" s="44">
        <v>177.21816825356507</v>
      </c>
      <c r="E353" s="44">
        <v>180</v>
      </c>
      <c r="F353" s="90">
        <v>0.1016464610508281</v>
      </c>
      <c r="G353" s="91">
        <v>206.20895405515301</v>
      </c>
      <c r="H353" s="44">
        <v>177.21816825356507</v>
      </c>
      <c r="I353" s="44">
        <v>0</v>
      </c>
      <c r="J353" s="51">
        <f t="shared" si="15"/>
        <v>177.21816825356507</v>
      </c>
      <c r="K353" s="45">
        <f t="shared" si="16"/>
        <v>0.1016464610508281</v>
      </c>
      <c r="L353" s="45">
        <f t="shared" si="16"/>
        <v>206.20895405515301</v>
      </c>
      <c r="M353" s="160">
        <f t="shared" si="17"/>
        <v>2028.6879830674936</v>
      </c>
      <c r="N353" s="6">
        <v>4.1307989491718988E-3</v>
      </c>
      <c r="O353" s="6">
        <v>46.454817544846975</v>
      </c>
    </row>
    <row r="354" spans="1:15" hidden="1" x14ac:dyDescent="0.25">
      <c r="A354" s="41">
        <v>2033</v>
      </c>
      <c r="B354" s="41" t="s">
        <v>20</v>
      </c>
      <c r="C354" s="41" t="s">
        <v>4884</v>
      </c>
      <c r="D354" s="42">
        <v>177.21816825356507</v>
      </c>
      <c r="E354" s="42">
        <v>180</v>
      </c>
      <c r="F354" s="88">
        <v>0.10220454389878812</v>
      </c>
      <c r="G354" s="89">
        <v>206.17958958281119</v>
      </c>
      <c r="H354" s="42">
        <v>177.21816825356507</v>
      </c>
      <c r="I354" s="42">
        <v>0</v>
      </c>
      <c r="J354" s="51">
        <f t="shared" si="15"/>
        <v>177.21816825356507</v>
      </c>
      <c r="K354" s="45">
        <f t="shared" si="16"/>
        <v>0.10220454389878812</v>
      </c>
      <c r="L354" s="45">
        <f t="shared" si="16"/>
        <v>206.17958958281119</v>
      </c>
      <c r="M354" s="160">
        <f t="shared" si="17"/>
        <v>2017.3231220227181</v>
      </c>
      <c r="N354" s="6">
        <v>3.4129191012118726E-3</v>
      </c>
      <c r="O354" s="6">
        <v>32.746673717188798</v>
      </c>
    </row>
    <row r="355" spans="1:15" hidden="1" x14ac:dyDescent="0.25">
      <c r="A355" s="43">
        <v>2034</v>
      </c>
      <c r="B355" s="43" t="s">
        <v>20</v>
      </c>
      <c r="C355" s="43" t="s">
        <v>4884</v>
      </c>
      <c r="D355" s="44">
        <v>177.21816825356507</v>
      </c>
      <c r="E355" s="44">
        <v>180</v>
      </c>
      <c r="F355" s="90">
        <v>9.853895810866041E-2</v>
      </c>
      <c r="G355" s="91">
        <v>185.48759525501009</v>
      </c>
      <c r="H355" s="44">
        <v>177.21816825356507</v>
      </c>
      <c r="I355" s="44">
        <v>0</v>
      </c>
      <c r="J355" s="51">
        <f t="shared" si="15"/>
        <v>177.21816825356507</v>
      </c>
      <c r="K355" s="45">
        <f t="shared" si="16"/>
        <v>9.853895810866041E-2</v>
      </c>
      <c r="L355" s="45">
        <f t="shared" si="16"/>
        <v>185.48759525501009</v>
      </c>
      <c r="M355" s="160">
        <f t="shared" si="17"/>
        <v>1882.3782878896498</v>
      </c>
      <c r="N355" s="6">
        <v>4.8596008913395911E-3</v>
      </c>
      <c r="O355" s="6">
        <v>42.743754244989901</v>
      </c>
    </row>
    <row r="356" spans="1:15" hidden="1" x14ac:dyDescent="0.25">
      <c r="A356" s="41">
        <v>2035</v>
      </c>
      <c r="B356" s="41" t="s">
        <v>20</v>
      </c>
      <c r="C356" s="41" t="s">
        <v>4884</v>
      </c>
      <c r="D356" s="42">
        <v>177.21816825356507</v>
      </c>
      <c r="E356" s="42">
        <v>180</v>
      </c>
      <c r="F356" s="88">
        <v>9.2044895372159888E-2</v>
      </c>
      <c r="G356" s="89">
        <v>167.07812731076038</v>
      </c>
      <c r="H356" s="42">
        <v>177.21816825356507</v>
      </c>
      <c r="I356" s="42">
        <v>0</v>
      </c>
      <c r="J356" s="51">
        <f t="shared" si="15"/>
        <v>177.21816825356507</v>
      </c>
      <c r="K356" s="45">
        <f t="shared" si="16"/>
        <v>9.2044895372159888E-2</v>
      </c>
      <c r="L356" s="45">
        <f t="shared" si="16"/>
        <v>167.07812731076038</v>
      </c>
      <c r="M356" s="160">
        <f t="shared" si="17"/>
        <v>1815.1808053583297</v>
      </c>
      <c r="N356" s="6">
        <v>7.7634986278401069E-3</v>
      </c>
      <c r="O356" s="6">
        <v>47.645645689239615</v>
      </c>
    </row>
    <row r="357" spans="1:15" hidden="1" x14ac:dyDescent="0.25">
      <c r="A357" s="43">
        <v>2036</v>
      </c>
      <c r="B357" s="43" t="s">
        <v>20</v>
      </c>
      <c r="C357" s="43" t="s">
        <v>4884</v>
      </c>
      <c r="D357" s="44">
        <v>177.21816825356507</v>
      </c>
      <c r="E357" s="44">
        <v>180</v>
      </c>
      <c r="F357" s="90">
        <v>8.4559345045181769E-2</v>
      </c>
      <c r="G357" s="91">
        <v>150.09055756951281</v>
      </c>
      <c r="H357" s="44">
        <v>177.21816825356507</v>
      </c>
      <c r="I357" s="44">
        <v>0</v>
      </c>
      <c r="J357" s="51">
        <f t="shared" si="15"/>
        <v>177.21816825356507</v>
      </c>
      <c r="K357" s="45">
        <f t="shared" si="16"/>
        <v>8.4559345045181769E-2</v>
      </c>
      <c r="L357" s="45">
        <f t="shared" si="16"/>
        <v>150.09055756951281</v>
      </c>
      <c r="M357" s="160">
        <f t="shared" si="17"/>
        <v>1774.9730380399278</v>
      </c>
      <c r="N357" s="6">
        <v>1.0760959954818225E-2</v>
      </c>
      <c r="O357" s="6">
        <v>50.937831030487189</v>
      </c>
    </row>
    <row r="358" spans="1:15" hidden="1" x14ac:dyDescent="0.25">
      <c r="A358" s="41">
        <v>2037</v>
      </c>
      <c r="B358" s="41" t="s">
        <v>20</v>
      </c>
      <c r="C358" s="41" t="s">
        <v>4884</v>
      </c>
      <c r="D358" s="42">
        <v>177.21816825356507</v>
      </c>
      <c r="E358" s="42">
        <v>180</v>
      </c>
      <c r="F358" s="88">
        <v>7.1826249362847691E-2</v>
      </c>
      <c r="G358" s="89">
        <v>119.82263882677812</v>
      </c>
      <c r="H358" s="42">
        <v>177.21816825356507</v>
      </c>
      <c r="I358" s="42">
        <v>0</v>
      </c>
      <c r="J358" s="51">
        <f t="shared" si="15"/>
        <v>177.21816825356507</v>
      </c>
      <c r="K358" s="45">
        <f t="shared" si="16"/>
        <v>7.1826249362847691E-2</v>
      </c>
      <c r="L358" s="45">
        <f t="shared" si="16"/>
        <v>119.82263882677812</v>
      </c>
      <c r="M358" s="160">
        <f t="shared" si="17"/>
        <v>1668.2290929805488</v>
      </c>
      <c r="N358" s="6">
        <v>1.8019568637152303E-2</v>
      </c>
      <c r="O358" s="6">
        <v>60.277598073221881</v>
      </c>
    </row>
    <row r="359" spans="1:15" hidden="1" x14ac:dyDescent="0.25">
      <c r="A359" s="43">
        <v>2038</v>
      </c>
      <c r="B359" s="43" t="s">
        <v>20</v>
      </c>
      <c r="C359" s="43" t="s">
        <v>4884</v>
      </c>
      <c r="D359" s="44">
        <v>177.21816825356507</v>
      </c>
      <c r="E359" s="44">
        <v>180</v>
      </c>
      <c r="F359" s="90">
        <v>6.4029831762644374E-2</v>
      </c>
      <c r="G359" s="91">
        <v>107.5727550888343</v>
      </c>
      <c r="H359" s="44">
        <v>177.21816825356507</v>
      </c>
      <c r="I359" s="44">
        <v>0</v>
      </c>
      <c r="J359" s="51">
        <f t="shared" si="15"/>
        <v>177.21816825356507</v>
      </c>
      <c r="K359" s="45">
        <f t="shared" si="16"/>
        <v>6.4029831762644374E-2</v>
      </c>
      <c r="L359" s="45">
        <f t="shared" si="16"/>
        <v>107.5727550888343</v>
      </c>
      <c r="M359" s="160">
        <f t="shared" si="17"/>
        <v>1680.0411952916186</v>
      </c>
      <c r="N359" s="6">
        <v>2.2362555237355627E-2</v>
      </c>
      <c r="O359" s="6">
        <v>64.071705411165709</v>
      </c>
    </row>
    <row r="360" spans="1:15" hidden="1" x14ac:dyDescent="0.25">
      <c r="A360" s="41">
        <v>2039</v>
      </c>
      <c r="B360" s="41" t="s">
        <v>20</v>
      </c>
      <c r="C360" s="41" t="s">
        <v>4884</v>
      </c>
      <c r="D360" s="42">
        <v>177.21816825356507</v>
      </c>
      <c r="E360" s="42">
        <v>180</v>
      </c>
      <c r="F360" s="88">
        <v>5.6947987183590058E-2</v>
      </c>
      <c r="G360" s="89">
        <v>96.327441388588454</v>
      </c>
      <c r="H360" s="42">
        <v>177.21816825356507</v>
      </c>
      <c r="I360" s="42">
        <v>0</v>
      </c>
      <c r="J360" s="51">
        <f t="shared" si="15"/>
        <v>177.21816825356507</v>
      </c>
      <c r="K360" s="45">
        <f t="shared" si="16"/>
        <v>5.6947987183590058E-2</v>
      </c>
      <c r="L360" s="45">
        <f t="shared" si="16"/>
        <v>96.327441388588454</v>
      </c>
      <c r="M360" s="160">
        <f t="shared" si="17"/>
        <v>1691.4986139553296</v>
      </c>
      <c r="N360" s="6">
        <v>2.8740035816409944E-2</v>
      </c>
      <c r="O360" s="6">
        <v>70.821033711411559</v>
      </c>
    </row>
    <row r="361" spans="1:15" hidden="1" x14ac:dyDescent="0.25">
      <c r="A361" s="43">
        <v>2040</v>
      </c>
      <c r="B361" s="43" t="s">
        <v>20</v>
      </c>
      <c r="C361" s="43" t="s">
        <v>4884</v>
      </c>
      <c r="D361" s="44">
        <v>177.21816825356507</v>
      </c>
      <c r="E361" s="44">
        <v>180</v>
      </c>
      <c r="F361" s="90">
        <v>5.3812825224677403E-2</v>
      </c>
      <c r="G361" s="91">
        <v>86.710624420888848</v>
      </c>
      <c r="H361" s="44">
        <v>177.21816825356507</v>
      </c>
      <c r="I361" s="44">
        <v>0</v>
      </c>
      <c r="J361" s="51">
        <f t="shared" si="15"/>
        <v>177.21816825356507</v>
      </c>
      <c r="K361" s="45">
        <f t="shared" si="16"/>
        <v>5.3812825224677403E-2</v>
      </c>
      <c r="L361" s="45">
        <f t="shared" si="16"/>
        <v>86.710624420888848</v>
      </c>
      <c r="M361" s="160">
        <f t="shared" si="17"/>
        <v>1611.3375214710939</v>
      </c>
      <c r="N361" s="6">
        <v>3.17651707753226E-2</v>
      </c>
      <c r="O361" s="6">
        <v>79.111071379111138</v>
      </c>
    </row>
    <row r="362" spans="1:15" hidden="1" x14ac:dyDescent="0.25">
      <c r="A362" s="41">
        <v>2021</v>
      </c>
      <c r="B362" s="41" t="s">
        <v>20</v>
      </c>
      <c r="C362" s="41" t="s">
        <v>4885</v>
      </c>
      <c r="D362" s="42">
        <v>186.8924297154847</v>
      </c>
      <c r="E362" s="42">
        <v>190</v>
      </c>
      <c r="F362" s="88">
        <v>1.1533107125880279E-2</v>
      </c>
      <c r="G362" s="89">
        <v>35.148274464773543</v>
      </c>
      <c r="H362" s="42">
        <v>186.8924297154847</v>
      </c>
      <c r="I362" s="42">
        <v>0</v>
      </c>
      <c r="J362" s="51">
        <f t="shared" si="15"/>
        <v>186.8924297154847</v>
      </c>
      <c r="K362" s="45">
        <f t="shared" si="16"/>
        <v>1.1533107125880279E-2</v>
      </c>
      <c r="L362" s="45">
        <f t="shared" si="16"/>
        <v>35.148274464773543</v>
      </c>
      <c r="M362" s="160">
        <f t="shared" si="17"/>
        <v>3047.5980220369979</v>
      </c>
      <c r="N362" s="6">
        <v>5.9811582874119723E-2</v>
      </c>
      <c r="O362" s="6">
        <v>176.70210123522645</v>
      </c>
    </row>
    <row r="363" spans="1:15" hidden="1" x14ac:dyDescent="0.25">
      <c r="A363" s="43">
        <v>2022</v>
      </c>
      <c r="B363" s="43" t="s">
        <v>20</v>
      </c>
      <c r="C363" s="43" t="s">
        <v>4885</v>
      </c>
      <c r="D363" s="44">
        <v>186.8924297154847</v>
      </c>
      <c r="E363" s="44">
        <v>190</v>
      </c>
      <c r="F363" s="90">
        <v>1.3063561436493011E-2</v>
      </c>
      <c r="G363" s="91">
        <v>38.774420116164031</v>
      </c>
      <c r="H363" s="44">
        <v>186.8924297154847</v>
      </c>
      <c r="I363" s="44">
        <v>0</v>
      </c>
      <c r="J363" s="51">
        <f t="shared" si="15"/>
        <v>186.8924297154847</v>
      </c>
      <c r="K363" s="45">
        <f t="shared" si="16"/>
        <v>1.3063561436493011E-2</v>
      </c>
      <c r="L363" s="45">
        <f t="shared" si="16"/>
        <v>38.774420116164031</v>
      </c>
      <c r="M363" s="160">
        <f t="shared" si="17"/>
        <v>2968.1354739793874</v>
      </c>
      <c r="N363" s="6">
        <v>6.3673693563506994E-2</v>
      </c>
      <c r="O363" s="6">
        <v>195.57400748383597</v>
      </c>
    </row>
    <row r="364" spans="1:15" hidden="1" x14ac:dyDescent="0.25">
      <c r="A364" s="41">
        <v>2023</v>
      </c>
      <c r="B364" s="41" t="s">
        <v>20</v>
      </c>
      <c r="C364" s="41" t="s">
        <v>4885</v>
      </c>
      <c r="D364" s="42">
        <v>186.8924297154847</v>
      </c>
      <c r="E364" s="42">
        <v>190</v>
      </c>
      <c r="F364" s="88">
        <v>1.4986828899855677E-2</v>
      </c>
      <c r="G364" s="89">
        <v>42.540644898092708</v>
      </c>
      <c r="H364" s="42">
        <v>186.8924297154847</v>
      </c>
      <c r="I364" s="42">
        <v>0</v>
      </c>
      <c r="J364" s="51">
        <f t="shared" si="15"/>
        <v>186.8924297154847</v>
      </c>
      <c r="K364" s="45">
        <f t="shared" si="16"/>
        <v>1.4986828899855677E-2</v>
      </c>
      <c r="L364" s="45">
        <f t="shared" si="16"/>
        <v>42.540644898092708</v>
      </c>
      <c r="M364" s="160">
        <f t="shared" si="17"/>
        <v>2838.5354355051304</v>
      </c>
      <c r="N364" s="6">
        <v>6.792165010014431E-2</v>
      </c>
      <c r="O364" s="6">
        <v>217.21108010190733</v>
      </c>
    </row>
    <row r="365" spans="1:15" hidden="1" x14ac:dyDescent="0.25">
      <c r="A365" s="43">
        <v>2024</v>
      </c>
      <c r="B365" s="43" t="s">
        <v>20</v>
      </c>
      <c r="C365" s="43" t="s">
        <v>4885</v>
      </c>
      <c r="D365" s="44">
        <v>186.8924297154847</v>
      </c>
      <c r="E365" s="44">
        <v>190</v>
      </c>
      <c r="F365" s="90">
        <v>1.7332475036224107E-2</v>
      </c>
      <c r="G365" s="91">
        <v>45.8077251114807</v>
      </c>
      <c r="H365" s="44">
        <v>186.8924297154847</v>
      </c>
      <c r="I365" s="44">
        <v>0</v>
      </c>
      <c r="J365" s="51">
        <f t="shared" si="15"/>
        <v>186.8924297154847</v>
      </c>
      <c r="K365" s="45">
        <f t="shared" si="16"/>
        <v>1.7332475036224107E-2</v>
      </c>
      <c r="L365" s="45">
        <f t="shared" si="16"/>
        <v>45.8077251114807</v>
      </c>
      <c r="M365" s="160">
        <f t="shared" si="17"/>
        <v>2642.8842398875277</v>
      </c>
      <c r="N365" s="6">
        <v>7.0656897963775889E-2</v>
      </c>
      <c r="O365" s="6">
        <v>235.63299808851929</v>
      </c>
    </row>
    <row r="366" spans="1:15" hidden="1" x14ac:dyDescent="0.25">
      <c r="A366" s="41">
        <v>2025</v>
      </c>
      <c r="B366" s="41" t="s">
        <v>20</v>
      </c>
      <c r="C366" s="41" t="s">
        <v>4885</v>
      </c>
      <c r="D366" s="42">
        <v>186.8924297154847</v>
      </c>
      <c r="E366" s="42">
        <v>190</v>
      </c>
      <c r="F366" s="88">
        <v>1.8060655827781342E-2</v>
      </c>
      <c r="G366" s="89">
        <v>48.779784157692895</v>
      </c>
      <c r="H366" s="42">
        <v>186.8924297154847</v>
      </c>
      <c r="I366" s="42">
        <v>0</v>
      </c>
      <c r="J366" s="51">
        <f t="shared" si="15"/>
        <v>186.8924297154847</v>
      </c>
      <c r="K366" s="45">
        <f t="shared" si="16"/>
        <v>1.8060655827781342E-2</v>
      </c>
      <c r="L366" s="45">
        <f t="shared" si="16"/>
        <v>48.779784157692895</v>
      </c>
      <c r="M366" s="160">
        <f t="shared" si="17"/>
        <v>2700.8866467993171</v>
      </c>
      <c r="N366" s="6">
        <v>7.4805895172218667E-2</v>
      </c>
      <c r="O366" s="6">
        <v>253.34000624230711</v>
      </c>
    </row>
    <row r="367" spans="1:15" hidden="1" x14ac:dyDescent="0.25">
      <c r="A367" s="43">
        <v>2026</v>
      </c>
      <c r="B367" s="43" t="s">
        <v>20</v>
      </c>
      <c r="C367" s="43" t="s">
        <v>4885</v>
      </c>
      <c r="D367" s="44">
        <v>186.8924297154847</v>
      </c>
      <c r="E367" s="44">
        <v>190</v>
      </c>
      <c r="F367" s="90">
        <v>1.978147941821996E-2</v>
      </c>
      <c r="G367" s="91">
        <v>51.424950772016317</v>
      </c>
      <c r="H367" s="44">
        <v>186.8924297154847</v>
      </c>
      <c r="I367" s="44">
        <v>0</v>
      </c>
      <c r="J367" s="51">
        <f t="shared" si="15"/>
        <v>186.8924297154847</v>
      </c>
      <c r="K367" s="45">
        <f t="shared" si="16"/>
        <v>1.978147941821996E-2</v>
      </c>
      <c r="L367" s="45">
        <f t="shared" si="16"/>
        <v>51.424950772016317</v>
      </c>
      <c r="M367" s="160">
        <f t="shared" si="17"/>
        <v>2599.651405478337</v>
      </c>
      <c r="N367" s="6">
        <v>7.4574477581780041E-2</v>
      </c>
      <c r="O367" s="6">
        <v>270.15546772798371</v>
      </c>
    </row>
    <row r="368" spans="1:15" hidden="1" x14ac:dyDescent="0.25">
      <c r="A368" s="41">
        <v>2027</v>
      </c>
      <c r="B368" s="41" t="s">
        <v>20</v>
      </c>
      <c r="C368" s="41" t="s">
        <v>4885</v>
      </c>
      <c r="D368" s="42">
        <v>186.8924297154847</v>
      </c>
      <c r="E368" s="42">
        <v>190</v>
      </c>
      <c r="F368" s="88">
        <v>2.0738414860299585E-2</v>
      </c>
      <c r="G368" s="89">
        <v>52.54424660629126</v>
      </c>
      <c r="H368" s="42">
        <v>186.8924297154847</v>
      </c>
      <c r="I368" s="42">
        <v>0</v>
      </c>
      <c r="J368" s="51">
        <f t="shared" si="15"/>
        <v>186.8924297154847</v>
      </c>
      <c r="K368" s="45">
        <f t="shared" si="16"/>
        <v>2.0738414860299585E-2</v>
      </c>
      <c r="L368" s="45">
        <f t="shared" si="16"/>
        <v>52.54424660629126</v>
      </c>
      <c r="M368" s="160">
        <f t="shared" si="17"/>
        <v>2533.6674456676487</v>
      </c>
      <c r="N368" s="6">
        <v>6.8928147139700413E-2</v>
      </c>
      <c r="O368" s="6">
        <v>269.27987069370874</v>
      </c>
    </row>
    <row r="369" spans="1:15" hidden="1" x14ac:dyDescent="0.25">
      <c r="A369" s="43">
        <v>2028</v>
      </c>
      <c r="B369" s="43" t="s">
        <v>20</v>
      </c>
      <c r="C369" s="43" t="s">
        <v>4885</v>
      </c>
      <c r="D369" s="44">
        <v>186.8924297154847</v>
      </c>
      <c r="E369" s="44">
        <v>190</v>
      </c>
      <c r="F369" s="90">
        <v>2.1847938919605164E-2</v>
      </c>
      <c r="G369" s="91">
        <v>52.379800828073478</v>
      </c>
      <c r="H369" s="44">
        <v>186.8924297154847</v>
      </c>
      <c r="I369" s="44">
        <v>0</v>
      </c>
      <c r="J369" s="51">
        <f t="shared" si="15"/>
        <v>186.8924297154847</v>
      </c>
      <c r="K369" s="45">
        <f t="shared" si="16"/>
        <v>2.1847938919605164E-2</v>
      </c>
      <c r="L369" s="45">
        <f t="shared" si="16"/>
        <v>52.379800828073478</v>
      </c>
      <c r="M369" s="160">
        <f t="shared" si="17"/>
        <v>2397.4710392965567</v>
      </c>
      <c r="N369" s="6">
        <v>6.1108363080394829E-2</v>
      </c>
      <c r="O369" s="6">
        <v>258.22576797192653</v>
      </c>
    </row>
    <row r="370" spans="1:15" hidden="1" x14ac:dyDescent="0.25">
      <c r="A370" s="41">
        <v>2029</v>
      </c>
      <c r="B370" s="41" t="s">
        <v>20</v>
      </c>
      <c r="C370" s="41" t="s">
        <v>4885</v>
      </c>
      <c r="D370" s="42">
        <v>186.8924297154847</v>
      </c>
      <c r="E370" s="42">
        <v>190</v>
      </c>
      <c r="F370" s="88">
        <v>1.9639559649885195E-2</v>
      </c>
      <c r="G370" s="89">
        <v>50.742658719107645</v>
      </c>
      <c r="H370" s="42">
        <v>186.8924297154847</v>
      </c>
      <c r="I370" s="42">
        <v>0</v>
      </c>
      <c r="J370" s="51">
        <f t="shared" si="15"/>
        <v>186.8924297154847</v>
      </c>
      <c r="K370" s="45">
        <f t="shared" si="16"/>
        <v>1.9639559649885195E-2</v>
      </c>
      <c r="L370" s="45">
        <f t="shared" si="16"/>
        <v>50.742658719107645</v>
      </c>
      <c r="M370" s="160">
        <f t="shared" si="17"/>
        <v>2583.6963569294826</v>
      </c>
      <c r="N370" s="6">
        <v>5.3255390350114805E-2</v>
      </c>
      <c r="O370" s="6">
        <v>229.01307248089236</v>
      </c>
    </row>
    <row r="371" spans="1:15" hidden="1" x14ac:dyDescent="0.25">
      <c r="A371" s="43">
        <v>2030</v>
      </c>
      <c r="B371" s="43" t="s">
        <v>20</v>
      </c>
      <c r="C371" s="43" t="s">
        <v>4885</v>
      </c>
      <c r="D371" s="44">
        <v>186.8924297154847</v>
      </c>
      <c r="E371" s="44">
        <v>190</v>
      </c>
      <c r="F371" s="90">
        <v>1.7853771655412853E-2</v>
      </c>
      <c r="G371" s="91">
        <v>48.667930217092461</v>
      </c>
      <c r="H371" s="44">
        <v>186.8924297154847</v>
      </c>
      <c r="I371" s="44">
        <v>0</v>
      </c>
      <c r="J371" s="51">
        <f t="shared" si="15"/>
        <v>186.8924297154847</v>
      </c>
      <c r="K371" s="45">
        <f t="shared" si="16"/>
        <v>1.7853771655412853E-2</v>
      </c>
      <c r="L371" s="45">
        <f t="shared" si="16"/>
        <v>48.667930217092461</v>
      </c>
      <c r="M371" s="160">
        <f t="shared" si="17"/>
        <v>2725.9187109821391</v>
      </c>
      <c r="N371" s="6">
        <v>4.3463345344587144E-2</v>
      </c>
      <c r="O371" s="6">
        <v>193.49320028290754</v>
      </c>
    </row>
    <row r="372" spans="1:15" hidden="1" x14ac:dyDescent="0.25">
      <c r="A372" s="41">
        <v>2031</v>
      </c>
      <c r="B372" s="41" t="s">
        <v>20</v>
      </c>
      <c r="C372" s="41" t="s">
        <v>4885</v>
      </c>
      <c r="D372" s="42">
        <v>186.8924297154847</v>
      </c>
      <c r="E372" s="42">
        <v>190</v>
      </c>
      <c r="F372" s="88">
        <v>1.5243394277217916E-2</v>
      </c>
      <c r="G372" s="89">
        <v>44.38037007300035</v>
      </c>
      <c r="H372" s="42">
        <v>186.8924297154847</v>
      </c>
      <c r="I372" s="42">
        <v>0</v>
      </c>
      <c r="J372" s="51">
        <f t="shared" si="15"/>
        <v>186.8924297154847</v>
      </c>
      <c r="K372" s="45">
        <f t="shared" si="16"/>
        <v>1.5243394277217916E-2</v>
      </c>
      <c r="L372" s="45">
        <f t="shared" si="16"/>
        <v>44.38037007300035</v>
      </c>
      <c r="M372" s="160">
        <f t="shared" si="17"/>
        <v>2911.4493311590868</v>
      </c>
      <c r="N372" s="6">
        <v>3.5812620722782088E-2</v>
      </c>
      <c r="O372" s="6">
        <v>151.31070752699964</v>
      </c>
    </row>
    <row r="373" spans="1:15" hidden="1" x14ac:dyDescent="0.25">
      <c r="A373" s="43">
        <v>2032</v>
      </c>
      <c r="B373" s="43" t="s">
        <v>20</v>
      </c>
      <c r="C373" s="43" t="s">
        <v>4885</v>
      </c>
      <c r="D373" s="44">
        <v>186.8924297154847</v>
      </c>
      <c r="E373" s="44">
        <v>190</v>
      </c>
      <c r="F373" s="90">
        <v>1.2481488564095488E-2</v>
      </c>
      <c r="G373" s="91">
        <v>40.88931759676764</v>
      </c>
      <c r="H373" s="44">
        <v>186.8924297154847</v>
      </c>
      <c r="I373" s="44">
        <v>0</v>
      </c>
      <c r="J373" s="51">
        <f t="shared" si="15"/>
        <v>186.8924297154847</v>
      </c>
      <c r="K373" s="45">
        <f t="shared" si="16"/>
        <v>1.2481488564095488E-2</v>
      </c>
      <c r="L373" s="45">
        <f t="shared" si="16"/>
        <v>40.88931759676764</v>
      </c>
      <c r="M373" s="160">
        <f t="shared" si="17"/>
        <v>3275.9968802431713</v>
      </c>
      <c r="N373" s="6">
        <v>2.9163767435904511E-2</v>
      </c>
      <c r="O373" s="6">
        <v>105.83142450323236</v>
      </c>
    </row>
    <row r="374" spans="1:15" hidden="1" x14ac:dyDescent="0.25">
      <c r="A374" s="41">
        <v>2033</v>
      </c>
      <c r="B374" s="41" t="s">
        <v>20</v>
      </c>
      <c r="C374" s="41" t="s">
        <v>4885</v>
      </c>
      <c r="D374" s="42">
        <v>186.8924297154847</v>
      </c>
      <c r="E374" s="42">
        <v>190</v>
      </c>
      <c r="F374" s="88">
        <v>1.02037006242884E-2</v>
      </c>
      <c r="G374" s="89">
        <v>38.27771346129817</v>
      </c>
      <c r="H374" s="42">
        <v>186.8924297154847</v>
      </c>
      <c r="I374" s="42">
        <v>0</v>
      </c>
      <c r="J374" s="51">
        <f t="shared" si="15"/>
        <v>186.8924297154847</v>
      </c>
      <c r="K374" s="45">
        <f t="shared" si="16"/>
        <v>1.02037006242884E-2</v>
      </c>
      <c r="L374" s="45">
        <f t="shared" si="16"/>
        <v>38.27771346129817</v>
      </c>
      <c r="M374" s="160">
        <f t="shared" si="17"/>
        <v>3751.3559904123154</v>
      </c>
      <c r="N374" s="6">
        <v>2.3407962375711598E-2</v>
      </c>
      <c r="O374" s="6">
        <v>69.073813038701843</v>
      </c>
    </row>
    <row r="375" spans="1:15" hidden="1" x14ac:dyDescent="0.25">
      <c r="A375" s="43">
        <v>2034</v>
      </c>
      <c r="B375" s="43" t="s">
        <v>20</v>
      </c>
      <c r="C375" s="43" t="s">
        <v>4885</v>
      </c>
      <c r="D375" s="44">
        <v>186.8924297154847</v>
      </c>
      <c r="E375" s="44">
        <v>190</v>
      </c>
      <c r="F375" s="90">
        <v>8.7196261435407377E-3</v>
      </c>
      <c r="G375" s="91">
        <v>36.176604754203595</v>
      </c>
      <c r="H375" s="44">
        <v>186.8924297154847</v>
      </c>
      <c r="I375" s="44">
        <v>0</v>
      </c>
      <c r="J375" s="51">
        <f t="shared" si="15"/>
        <v>186.8924297154847</v>
      </c>
      <c r="K375" s="45">
        <f t="shared" si="16"/>
        <v>8.7196261435407377E-3</v>
      </c>
      <c r="L375" s="45">
        <f t="shared" si="16"/>
        <v>36.176604754203595</v>
      </c>
      <c r="M375" s="160">
        <f t="shared" si="17"/>
        <v>4148.8710821624209</v>
      </c>
      <c r="N375" s="6">
        <v>1.888463885645926E-2</v>
      </c>
      <c r="O375" s="6">
        <v>43.83690027579641</v>
      </c>
    </row>
    <row r="376" spans="1:15" hidden="1" x14ac:dyDescent="0.25">
      <c r="A376" s="41">
        <v>2035</v>
      </c>
      <c r="B376" s="41" t="s">
        <v>20</v>
      </c>
      <c r="C376" s="41" t="s">
        <v>4885</v>
      </c>
      <c r="D376" s="42">
        <v>186.8924297154847</v>
      </c>
      <c r="E376" s="42">
        <v>190</v>
      </c>
      <c r="F376" s="88">
        <v>7.9510887391442669E-3</v>
      </c>
      <c r="G376" s="89">
        <v>35.065808345340585</v>
      </c>
      <c r="H376" s="42">
        <v>186.8924297154847</v>
      </c>
      <c r="I376" s="42">
        <v>0</v>
      </c>
      <c r="J376" s="51">
        <f t="shared" si="15"/>
        <v>186.8924297154847</v>
      </c>
      <c r="K376" s="45">
        <f t="shared" si="16"/>
        <v>7.9510887391442669E-3</v>
      </c>
      <c r="L376" s="45">
        <f t="shared" si="16"/>
        <v>35.065808345340585</v>
      </c>
      <c r="M376" s="160">
        <f t="shared" si="17"/>
        <v>4410.1895345107832</v>
      </c>
      <c r="N376" s="6">
        <v>1.5880948260855732E-2</v>
      </c>
      <c r="O376" s="6">
        <v>29.268865044659421</v>
      </c>
    </row>
    <row r="377" spans="1:15" hidden="1" x14ac:dyDescent="0.25">
      <c r="A377" s="43">
        <v>2036</v>
      </c>
      <c r="B377" s="43" t="s">
        <v>20</v>
      </c>
      <c r="C377" s="43" t="s">
        <v>4885</v>
      </c>
      <c r="D377" s="44">
        <v>186.8924297154847</v>
      </c>
      <c r="E377" s="44">
        <v>190</v>
      </c>
      <c r="F377" s="90">
        <v>7.7801539396079988E-3</v>
      </c>
      <c r="G377" s="91">
        <v>34.413787847279146</v>
      </c>
      <c r="H377" s="44">
        <v>186.8924297154847</v>
      </c>
      <c r="I377" s="44">
        <v>0</v>
      </c>
      <c r="J377" s="51">
        <f t="shared" si="15"/>
        <v>186.8924297154847</v>
      </c>
      <c r="K377" s="45">
        <f t="shared" si="16"/>
        <v>7.7801539396079988E-3</v>
      </c>
      <c r="L377" s="45">
        <f t="shared" si="16"/>
        <v>34.413787847279146</v>
      </c>
      <c r="M377" s="160">
        <f t="shared" si="17"/>
        <v>4423.2785256448378</v>
      </c>
      <c r="N377" s="6">
        <v>1.1417652060392003E-2</v>
      </c>
      <c r="O377" s="6">
        <v>9.9640757127208559</v>
      </c>
    </row>
    <row r="378" spans="1:15" hidden="1" x14ac:dyDescent="0.25">
      <c r="A378" s="41">
        <v>2037</v>
      </c>
      <c r="B378" s="41" t="s">
        <v>20</v>
      </c>
      <c r="C378" s="41" t="s">
        <v>4885</v>
      </c>
      <c r="D378" s="42">
        <v>186.8924297154847</v>
      </c>
      <c r="E378" s="42">
        <v>190</v>
      </c>
      <c r="F378" s="88">
        <v>7.2904914020782688E-3</v>
      </c>
      <c r="G378" s="89">
        <v>34.004617025736003</v>
      </c>
      <c r="H378" s="42">
        <v>186.8924297154847</v>
      </c>
      <c r="I378" s="42">
        <v>0</v>
      </c>
      <c r="J378" s="51">
        <f t="shared" si="15"/>
        <v>186.8924297154847</v>
      </c>
      <c r="K378" s="45">
        <f t="shared" si="16"/>
        <v>7.2904914020782688E-3</v>
      </c>
      <c r="L378" s="45">
        <f t="shared" si="16"/>
        <v>34.004617025736003</v>
      </c>
      <c r="M378" s="160">
        <f t="shared" si="17"/>
        <v>4664.2421135072536</v>
      </c>
      <c r="N378" s="6">
        <v>9.7454995979217307E-3</v>
      </c>
      <c r="O378" s="6">
        <v>6.8266760142639953</v>
      </c>
    </row>
    <row r="379" spans="1:15" hidden="1" x14ac:dyDescent="0.25">
      <c r="A379" s="43">
        <v>2038</v>
      </c>
      <c r="B379" s="43" t="s">
        <v>20</v>
      </c>
      <c r="C379" s="43" t="s">
        <v>4885</v>
      </c>
      <c r="D379" s="44">
        <v>186.8924297154847</v>
      </c>
      <c r="E379" s="44">
        <v>190</v>
      </c>
      <c r="F379" s="90">
        <v>7.5106507355481734E-3</v>
      </c>
      <c r="G379" s="91">
        <v>35.222024985327472</v>
      </c>
      <c r="H379" s="44">
        <v>186.8924297154847</v>
      </c>
      <c r="I379" s="44">
        <v>0</v>
      </c>
      <c r="J379" s="51">
        <f t="shared" si="15"/>
        <v>186.8924297154847</v>
      </c>
      <c r="K379" s="45">
        <f t="shared" si="16"/>
        <v>7.5106507355481734E-3</v>
      </c>
      <c r="L379" s="45">
        <f t="shared" si="16"/>
        <v>35.222024985327472</v>
      </c>
      <c r="M379" s="160">
        <f t="shared" si="17"/>
        <v>4689.6102915051542</v>
      </c>
      <c r="N379" s="6">
        <v>7.3331812644518261E-3</v>
      </c>
      <c r="O379" s="6">
        <v>3.4506406246725305</v>
      </c>
    </row>
    <row r="380" spans="1:15" hidden="1" x14ac:dyDescent="0.25">
      <c r="A380" s="41">
        <v>2039</v>
      </c>
      <c r="B380" s="41" t="s">
        <v>20</v>
      </c>
      <c r="C380" s="41" t="s">
        <v>4885</v>
      </c>
      <c r="D380" s="42">
        <v>186.8924297154847</v>
      </c>
      <c r="E380" s="42">
        <v>190</v>
      </c>
      <c r="F380" s="88">
        <v>7.6897413527331222E-3</v>
      </c>
      <c r="G380" s="89">
        <v>36.315518102145887</v>
      </c>
      <c r="H380" s="42">
        <v>186.8924297154847</v>
      </c>
      <c r="I380" s="42">
        <v>0</v>
      </c>
      <c r="J380" s="51">
        <f t="shared" si="15"/>
        <v>186.8924297154847</v>
      </c>
      <c r="K380" s="45">
        <f t="shared" si="16"/>
        <v>7.6897413527331222E-3</v>
      </c>
      <c r="L380" s="45">
        <f t="shared" si="16"/>
        <v>36.315518102145887</v>
      </c>
      <c r="M380" s="160">
        <f t="shared" si="17"/>
        <v>4722.5929243040746</v>
      </c>
      <c r="N380" s="6">
        <v>5.0477136472668778E-3</v>
      </c>
      <c r="O380" s="6">
        <v>4.8531937854114915E-2</v>
      </c>
    </row>
    <row r="381" spans="1:15" hidden="1" x14ac:dyDescent="0.25">
      <c r="A381" s="43">
        <v>2040</v>
      </c>
      <c r="B381" s="43" t="s">
        <v>20</v>
      </c>
      <c r="C381" s="43" t="s">
        <v>4885</v>
      </c>
      <c r="D381" s="44">
        <v>186.8924297154847</v>
      </c>
      <c r="E381" s="44">
        <v>190</v>
      </c>
      <c r="F381" s="90">
        <v>8.0885798627246697E-3</v>
      </c>
      <c r="G381" s="91">
        <v>36.649491904450862</v>
      </c>
      <c r="H381" s="44">
        <v>186.8924297154847</v>
      </c>
      <c r="I381" s="44">
        <v>0</v>
      </c>
      <c r="J381" s="51">
        <f t="shared" si="15"/>
        <v>186.8924297154847</v>
      </c>
      <c r="K381" s="45">
        <f t="shared" si="16"/>
        <v>8.0885798627246697E-3</v>
      </c>
      <c r="L381" s="45">
        <f t="shared" si="16"/>
        <v>36.649491904450862</v>
      </c>
      <c r="M381" s="160">
        <f t="shared" si="17"/>
        <v>4531.0168813868067</v>
      </c>
      <c r="N381" s="6">
        <v>3.3054371372753296E-3</v>
      </c>
      <c r="O381" s="6">
        <v>-1.2079944544508621</v>
      </c>
    </row>
    <row r="382" spans="1:15" x14ac:dyDescent="0.25">
      <c r="A382" s="41">
        <v>2021</v>
      </c>
      <c r="B382" s="41" t="s">
        <v>20</v>
      </c>
      <c r="C382" s="41" t="s">
        <v>4886</v>
      </c>
      <c r="D382" s="42">
        <v>194.98100649290441</v>
      </c>
      <c r="E382" s="42">
        <v>200</v>
      </c>
      <c r="F382" s="88">
        <v>0.40784491200715578</v>
      </c>
      <c r="G382" s="89">
        <v>414.61361815616368</v>
      </c>
      <c r="H382" s="42">
        <v>194.98100649290441</v>
      </c>
      <c r="I382" s="42">
        <v>0</v>
      </c>
      <c r="J382" s="51">
        <f t="shared" si="15"/>
        <v>194.98100649290441</v>
      </c>
      <c r="K382" s="45">
        <f t="shared" si="16"/>
        <v>0.40784491200715578</v>
      </c>
      <c r="L382" s="45">
        <f t="shared" si="16"/>
        <v>414.61361815616368</v>
      </c>
      <c r="M382" s="160">
        <f t="shared" si="17"/>
        <v>1016.5962745880453</v>
      </c>
      <c r="N382" s="6">
        <v>-0.30052257100715579</v>
      </c>
      <c r="O382" s="6">
        <v>-201.22360485616369</v>
      </c>
    </row>
    <row r="383" spans="1:15" x14ac:dyDescent="0.25">
      <c r="A383" s="43">
        <v>2022</v>
      </c>
      <c r="B383" s="43" t="s">
        <v>20</v>
      </c>
      <c r="C383" s="43" t="s">
        <v>4886</v>
      </c>
      <c r="D383" s="44">
        <v>194.98100649290441</v>
      </c>
      <c r="E383" s="44">
        <v>200</v>
      </c>
      <c r="F383" s="90">
        <v>0.49386440366009654</v>
      </c>
      <c r="G383" s="91">
        <v>467.67204430366417</v>
      </c>
      <c r="H383" s="44">
        <v>194.98100649290441</v>
      </c>
      <c r="I383" s="44">
        <v>0</v>
      </c>
      <c r="J383" s="51">
        <f t="shared" si="15"/>
        <v>194.98100649290441</v>
      </c>
      <c r="K383" s="45">
        <f t="shared" si="16"/>
        <v>0.49386440366009654</v>
      </c>
      <c r="L383" s="45">
        <f t="shared" si="16"/>
        <v>467.67204430366417</v>
      </c>
      <c r="M383" s="160">
        <f t="shared" si="17"/>
        <v>946.96447210546614</v>
      </c>
      <c r="N383" s="6">
        <v>-0.38368007866009657</v>
      </c>
      <c r="O383" s="6">
        <v>-243.95799610366416</v>
      </c>
    </row>
    <row r="384" spans="1:15" x14ac:dyDescent="0.25">
      <c r="A384" s="41">
        <v>2023</v>
      </c>
      <c r="B384" s="41" t="s">
        <v>20</v>
      </c>
      <c r="C384" s="41" t="s">
        <v>4886</v>
      </c>
      <c r="D384" s="42">
        <v>194.98100649290441</v>
      </c>
      <c r="E384" s="42">
        <v>200</v>
      </c>
      <c r="F384" s="88">
        <v>0.6086730263462149</v>
      </c>
      <c r="G384" s="89">
        <v>530.8988014520238</v>
      </c>
      <c r="H384" s="42">
        <v>194.98100649290441</v>
      </c>
      <c r="I384" s="42">
        <v>0</v>
      </c>
      <c r="J384" s="51">
        <f t="shared" si="15"/>
        <v>194.98100649290441</v>
      </c>
      <c r="K384" s="45">
        <f t="shared" si="16"/>
        <v>0.6086730263462149</v>
      </c>
      <c r="L384" s="45">
        <f t="shared" si="16"/>
        <v>530.8988014520238</v>
      </c>
      <c r="M384" s="160">
        <f t="shared" si="17"/>
        <v>872.22330951470008</v>
      </c>
      <c r="N384" s="6">
        <v>-0.49388159834621492</v>
      </c>
      <c r="O384" s="6">
        <v>-291.49023575202381</v>
      </c>
    </row>
    <row r="385" spans="1:15" x14ac:dyDescent="0.25">
      <c r="A385" s="43">
        <v>2024</v>
      </c>
      <c r="B385" s="43" t="s">
        <v>20</v>
      </c>
      <c r="C385" s="43" t="s">
        <v>4886</v>
      </c>
      <c r="D385" s="44">
        <v>194.98100649290441</v>
      </c>
      <c r="E385" s="44">
        <v>200</v>
      </c>
      <c r="F385" s="90">
        <v>0.69526796875175401</v>
      </c>
      <c r="G385" s="91">
        <v>584.85922256284175</v>
      </c>
      <c r="H385" s="44">
        <v>194.98100649290441</v>
      </c>
      <c r="I385" s="44">
        <v>0</v>
      </c>
      <c r="J385" s="51">
        <f t="shared" si="15"/>
        <v>194.98100649290441</v>
      </c>
      <c r="K385" s="45">
        <f t="shared" si="16"/>
        <v>0.69526796875175401</v>
      </c>
      <c r="L385" s="45">
        <f t="shared" si="16"/>
        <v>584.85922256284175</v>
      </c>
      <c r="M385" s="160">
        <f t="shared" si="17"/>
        <v>841.19972276713099</v>
      </c>
      <c r="N385" s="6">
        <v>-0.574769038751754</v>
      </c>
      <c r="O385" s="6">
        <v>-325.72230996284173</v>
      </c>
    </row>
    <row r="386" spans="1:15" x14ac:dyDescent="0.25">
      <c r="A386" s="41">
        <v>2025</v>
      </c>
      <c r="B386" s="41" t="s">
        <v>20</v>
      </c>
      <c r="C386" s="41" t="s">
        <v>4886</v>
      </c>
      <c r="D386" s="42">
        <v>194.98100649290441</v>
      </c>
      <c r="E386" s="42">
        <v>200</v>
      </c>
      <c r="F386" s="88">
        <v>0.7650816532387108</v>
      </c>
      <c r="G386" s="89">
        <v>638.83798648664708</v>
      </c>
      <c r="H386" s="42">
        <v>194.98100649290441</v>
      </c>
      <c r="I386" s="42">
        <v>0</v>
      </c>
      <c r="J386" s="51">
        <f t="shared" ref="J386:J449" si="18">D386</f>
        <v>194.98100649290441</v>
      </c>
      <c r="K386" s="45">
        <f t="shared" si="16"/>
        <v>0.7650816532387108</v>
      </c>
      <c r="L386" s="45">
        <f t="shared" si="16"/>
        <v>638.83798648664708</v>
      </c>
      <c r="M386" s="160">
        <f t="shared" si="17"/>
        <v>834.99321122437789</v>
      </c>
      <c r="N386" s="6">
        <v>-0.63706811923871076</v>
      </c>
      <c r="O386" s="6">
        <v>-356.73375448664706</v>
      </c>
    </row>
    <row r="387" spans="1:15" x14ac:dyDescent="0.25">
      <c r="A387" s="43">
        <v>2026</v>
      </c>
      <c r="B387" s="43" t="s">
        <v>20</v>
      </c>
      <c r="C387" s="43" t="s">
        <v>4886</v>
      </c>
      <c r="D387" s="44">
        <v>194.98100649290441</v>
      </c>
      <c r="E387" s="44">
        <v>200</v>
      </c>
      <c r="F387" s="90">
        <v>0.85684188596581856</v>
      </c>
      <c r="G387" s="91">
        <v>694.76475875982851</v>
      </c>
      <c r="H387" s="44">
        <v>194.98100649290441</v>
      </c>
      <c r="I387" s="44">
        <v>0</v>
      </c>
      <c r="J387" s="51">
        <f t="shared" si="18"/>
        <v>194.98100649290441</v>
      </c>
      <c r="K387" s="45">
        <f t="shared" ref="K387:L450" si="19">F387</f>
        <v>0.85684188596581856</v>
      </c>
      <c r="L387" s="45">
        <f t="shared" si="19"/>
        <v>694.76475875982851</v>
      </c>
      <c r="M387" s="160">
        <f t="shared" ref="M387:M450" si="20">G387/F387</f>
        <v>810.84359919765211</v>
      </c>
      <c r="N387" s="6">
        <v>-0.73116782096581856</v>
      </c>
      <c r="O387" s="6">
        <v>-405.4042258598285</v>
      </c>
    </row>
    <row r="388" spans="1:15" x14ac:dyDescent="0.25">
      <c r="A388" s="41">
        <v>2027</v>
      </c>
      <c r="B388" s="41" t="s">
        <v>20</v>
      </c>
      <c r="C388" s="41" t="s">
        <v>4886</v>
      </c>
      <c r="D388" s="42">
        <v>194.98100649290441</v>
      </c>
      <c r="E388" s="42">
        <v>200</v>
      </c>
      <c r="F388" s="88">
        <v>0.92907843692312408</v>
      </c>
      <c r="G388" s="89">
        <v>710.30055297841534</v>
      </c>
      <c r="H388" s="42">
        <v>194.98100649290441</v>
      </c>
      <c r="I388" s="42">
        <v>0</v>
      </c>
      <c r="J388" s="51">
        <f t="shared" si="18"/>
        <v>194.98100649290441</v>
      </c>
      <c r="K388" s="45">
        <f t="shared" si="19"/>
        <v>0.92907843692312408</v>
      </c>
      <c r="L388" s="45">
        <f t="shared" si="19"/>
        <v>710.30055297841534</v>
      </c>
      <c r="M388" s="160">
        <f t="shared" si="20"/>
        <v>764.52162137219921</v>
      </c>
      <c r="N388" s="6">
        <v>-0.81019871192312409</v>
      </c>
      <c r="O388" s="6">
        <v>-426.29145117841534</v>
      </c>
    </row>
    <row r="389" spans="1:15" hidden="1" x14ac:dyDescent="0.25">
      <c r="A389" s="43">
        <v>2028</v>
      </c>
      <c r="B389" s="43" t="s">
        <v>20</v>
      </c>
      <c r="C389" s="43" t="s">
        <v>4886</v>
      </c>
      <c r="D389" s="44">
        <v>194.98100649290441</v>
      </c>
      <c r="E389" s="44">
        <v>200</v>
      </c>
      <c r="F389" s="90">
        <v>0.99048480153898955</v>
      </c>
      <c r="G389" s="91">
        <v>692.9288085630742</v>
      </c>
      <c r="H389" s="44">
        <v>194.98100649290441</v>
      </c>
      <c r="I389" s="44">
        <v>0</v>
      </c>
      <c r="J389" s="51">
        <f t="shared" si="18"/>
        <v>194.98100649290441</v>
      </c>
      <c r="K389" s="45">
        <f t="shared" si="19"/>
        <v>0.99048480153898955</v>
      </c>
      <c r="L389" s="45">
        <f t="shared" si="19"/>
        <v>692.9288085630742</v>
      </c>
      <c r="M389" s="160">
        <f t="shared" si="20"/>
        <v>699.58550346902791</v>
      </c>
      <c r="N389" s="6">
        <v>-0.8764493285389896</v>
      </c>
      <c r="O389" s="6">
        <v>-412.60566836307419</v>
      </c>
    </row>
    <row r="390" spans="1:15" x14ac:dyDescent="0.25">
      <c r="A390" s="41">
        <v>2029</v>
      </c>
      <c r="B390" s="41" t="s">
        <v>20</v>
      </c>
      <c r="C390" s="41" t="s">
        <v>4886</v>
      </c>
      <c r="D390" s="42">
        <v>194.98100649290441</v>
      </c>
      <c r="E390" s="42">
        <v>200</v>
      </c>
      <c r="F390" s="88">
        <v>0.89993546600397234</v>
      </c>
      <c r="G390" s="89">
        <v>635.95599542415835</v>
      </c>
      <c r="H390" s="42">
        <v>194.98100649290441</v>
      </c>
      <c r="I390" s="42">
        <v>0</v>
      </c>
      <c r="J390" s="51">
        <f t="shared" si="18"/>
        <v>194.98100649290441</v>
      </c>
      <c r="K390" s="45">
        <f t="shared" si="19"/>
        <v>0.89993546600397234</v>
      </c>
      <c r="L390" s="45">
        <f t="shared" si="19"/>
        <v>635.95599542415835</v>
      </c>
      <c r="M390" s="160">
        <f t="shared" si="20"/>
        <v>706.66844395857072</v>
      </c>
      <c r="N390" s="6">
        <v>-0.79034515600397237</v>
      </c>
      <c r="O390" s="6">
        <v>-362.40802522415834</v>
      </c>
    </row>
    <row r="391" spans="1:15" x14ac:dyDescent="0.25">
      <c r="A391" s="43">
        <v>2030</v>
      </c>
      <c r="B391" s="43" t="s">
        <v>20</v>
      </c>
      <c r="C391" s="43" t="s">
        <v>4886</v>
      </c>
      <c r="D391" s="44">
        <v>194.98100649290441</v>
      </c>
      <c r="E391" s="44">
        <v>200</v>
      </c>
      <c r="F391" s="90">
        <v>0.74504992772133627</v>
      </c>
      <c r="G391" s="91">
        <v>543.19320659053301</v>
      </c>
      <c r="H391" s="44">
        <v>194.98100649290441</v>
      </c>
      <c r="I391" s="44">
        <v>0</v>
      </c>
      <c r="J391" s="51">
        <f t="shared" si="18"/>
        <v>194.98100649290441</v>
      </c>
      <c r="K391" s="45">
        <f t="shared" si="19"/>
        <v>0.74504992772133627</v>
      </c>
      <c r="L391" s="45">
        <f t="shared" si="19"/>
        <v>543.19320659053301</v>
      </c>
      <c r="M391" s="160">
        <f t="shared" si="20"/>
        <v>729.06953799973826</v>
      </c>
      <c r="N391" s="6">
        <v>-0.63520486072133631</v>
      </c>
      <c r="O391" s="6">
        <v>-280.65193439053303</v>
      </c>
    </row>
    <row r="392" spans="1:15" x14ac:dyDescent="0.25">
      <c r="A392" s="41">
        <v>2031</v>
      </c>
      <c r="B392" s="41" t="s">
        <v>20</v>
      </c>
      <c r="C392" s="41" t="s">
        <v>4886</v>
      </c>
      <c r="D392" s="42">
        <v>194.98100649290441</v>
      </c>
      <c r="E392" s="42">
        <v>200</v>
      </c>
      <c r="F392" s="88">
        <v>0.57357669248208609</v>
      </c>
      <c r="G392" s="89">
        <v>428.93948948373225</v>
      </c>
      <c r="H392" s="42">
        <v>194.98100649290441</v>
      </c>
      <c r="I392" s="42">
        <v>0</v>
      </c>
      <c r="J392" s="51">
        <f t="shared" si="18"/>
        <v>194.98100649290441</v>
      </c>
      <c r="K392" s="45">
        <f t="shared" si="19"/>
        <v>0.57357669248208609</v>
      </c>
      <c r="L392" s="45">
        <f t="shared" si="19"/>
        <v>428.93948948373225</v>
      </c>
      <c r="M392" s="160">
        <f t="shared" si="20"/>
        <v>747.83284451037707</v>
      </c>
      <c r="N392" s="6">
        <v>-0.46497104648208609</v>
      </c>
      <c r="O392" s="6">
        <v>-184.20010098373226</v>
      </c>
    </row>
    <row r="393" spans="1:15" x14ac:dyDescent="0.25">
      <c r="A393" s="43">
        <v>2032</v>
      </c>
      <c r="B393" s="43" t="s">
        <v>20</v>
      </c>
      <c r="C393" s="43" t="s">
        <v>4886</v>
      </c>
      <c r="D393" s="44">
        <v>194.98100649290441</v>
      </c>
      <c r="E393" s="44">
        <v>200</v>
      </c>
      <c r="F393" s="90">
        <v>0.38104951222174638</v>
      </c>
      <c r="G393" s="91">
        <v>306.26045724672605</v>
      </c>
      <c r="H393" s="44">
        <v>194.98100649290441</v>
      </c>
      <c r="I393" s="44">
        <v>0</v>
      </c>
      <c r="J393" s="51">
        <f t="shared" si="18"/>
        <v>194.98100649290441</v>
      </c>
      <c r="K393" s="45">
        <f t="shared" si="19"/>
        <v>0.38104951222174638</v>
      </c>
      <c r="L393" s="45">
        <f t="shared" si="19"/>
        <v>306.26045724672605</v>
      </c>
      <c r="M393" s="160">
        <f t="shared" si="20"/>
        <v>803.72877388306983</v>
      </c>
      <c r="N393" s="6">
        <v>-0.27759463722174638</v>
      </c>
      <c r="O393" s="6">
        <v>-83.198611146726051</v>
      </c>
    </row>
    <row r="394" spans="1:15" x14ac:dyDescent="0.25">
      <c r="A394" s="41">
        <v>2033</v>
      </c>
      <c r="B394" s="41" t="s">
        <v>20</v>
      </c>
      <c r="C394" s="41" t="s">
        <v>4886</v>
      </c>
      <c r="D394" s="42">
        <v>194.98100649290441</v>
      </c>
      <c r="E394" s="42">
        <v>200</v>
      </c>
      <c r="F394" s="88">
        <v>0.23365974282666269</v>
      </c>
      <c r="G394" s="89">
        <v>208.7083825367134</v>
      </c>
      <c r="H394" s="42">
        <v>194.98100649290441</v>
      </c>
      <c r="I394" s="42">
        <v>0</v>
      </c>
      <c r="J394" s="51">
        <f t="shared" si="18"/>
        <v>194.98100649290441</v>
      </c>
      <c r="K394" s="45">
        <f t="shared" si="19"/>
        <v>0.23365974282666269</v>
      </c>
      <c r="L394" s="45">
        <f t="shared" si="19"/>
        <v>208.7083825367134</v>
      </c>
      <c r="M394" s="160">
        <f t="shared" si="20"/>
        <v>893.21498008983463</v>
      </c>
      <c r="N394" s="6">
        <v>-0.1391736438266627</v>
      </c>
      <c r="O394" s="6">
        <v>-10.607589236713409</v>
      </c>
    </row>
    <row r="395" spans="1:15" hidden="1" x14ac:dyDescent="0.25">
      <c r="A395" s="43">
        <v>2034</v>
      </c>
      <c r="B395" s="43" t="s">
        <v>20</v>
      </c>
      <c r="C395" s="43" t="s">
        <v>4886</v>
      </c>
      <c r="D395" s="44">
        <v>194.98100649290441</v>
      </c>
      <c r="E395" s="44">
        <v>200</v>
      </c>
      <c r="F395" s="90">
        <v>0.12980792501067195</v>
      </c>
      <c r="G395" s="91">
        <v>138.87066719491824</v>
      </c>
      <c r="H395" s="44">
        <v>194.98100649290441</v>
      </c>
      <c r="I395" s="44">
        <v>0</v>
      </c>
      <c r="J395" s="51">
        <f t="shared" si="18"/>
        <v>194.98100649290441</v>
      </c>
      <c r="K395" s="45">
        <f t="shared" si="19"/>
        <v>0.12980792501067195</v>
      </c>
      <c r="L395" s="45">
        <f t="shared" si="19"/>
        <v>138.87066719491824</v>
      </c>
      <c r="M395" s="160">
        <f t="shared" si="20"/>
        <v>1069.8165553721101</v>
      </c>
      <c r="N395" s="6">
        <v>-4.7921489010671947E-2</v>
      </c>
      <c r="O395" s="6">
        <v>32.842311305081751</v>
      </c>
    </row>
    <row r="396" spans="1:15" hidden="1" x14ac:dyDescent="0.25">
      <c r="A396" s="41">
        <v>2035</v>
      </c>
      <c r="B396" s="41" t="s">
        <v>20</v>
      </c>
      <c r="C396" s="41" t="s">
        <v>4886</v>
      </c>
      <c r="D396" s="42">
        <v>194.98100649290441</v>
      </c>
      <c r="E396" s="42">
        <v>200</v>
      </c>
      <c r="F396" s="88">
        <v>7.192636048360132E-2</v>
      </c>
      <c r="G396" s="89">
        <v>100.80357829938814</v>
      </c>
      <c r="H396" s="42">
        <v>194.98100649290441</v>
      </c>
      <c r="I396" s="42">
        <v>0</v>
      </c>
      <c r="J396" s="51">
        <f t="shared" si="18"/>
        <v>194.98100649290441</v>
      </c>
      <c r="K396" s="45">
        <f t="shared" si="19"/>
        <v>7.192636048360132E-2</v>
      </c>
      <c r="L396" s="45">
        <f t="shared" si="19"/>
        <v>100.80357829938814</v>
      </c>
      <c r="M396" s="160">
        <f t="shared" si="20"/>
        <v>1401.4830949547434</v>
      </c>
      <c r="N396" s="6">
        <v>-3.471163483601325E-3</v>
      </c>
      <c r="O396" s="6">
        <v>44.042226000611862</v>
      </c>
    </row>
    <row r="397" spans="1:15" hidden="1" x14ac:dyDescent="0.25">
      <c r="A397" s="43">
        <v>2036</v>
      </c>
      <c r="B397" s="43" t="s">
        <v>20</v>
      </c>
      <c r="C397" s="43" t="s">
        <v>4886</v>
      </c>
      <c r="D397" s="44">
        <v>194.98100649290441</v>
      </c>
      <c r="E397" s="44">
        <v>200</v>
      </c>
      <c r="F397" s="90">
        <v>4.495336881126856E-2</v>
      </c>
      <c r="G397" s="91">
        <v>77.340661850734861</v>
      </c>
      <c r="H397" s="44">
        <v>194.98100649290441</v>
      </c>
      <c r="I397" s="44">
        <v>0</v>
      </c>
      <c r="J397" s="51">
        <f t="shared" si="18"/>
        <v>194.98100649290441</v>
      </c>
      <c r="K397" s="45">
        <f t="shared" si="19"/>
        <v>4.495336881126856E-2</v>
      </c>
      <c r="L397" s="45">
        <f t="shared" si="19"/>
        <v>77.340661850734861</v>
      </c>
      <c r="M397" s="160">
        <f t="shared" si="20"/>
        <v>1720.4642031488352</v>
      </c>
      <c r="N397" s="6">
        <v>8.7320991887314403E-3</v>
      </c>
      <c r="O397" s="6">
        <v>31.11069634926514</v>
      </c>
    </row>
    <row r="398" spans="1:15" hidden="1" x14ac:dyDescent="0.25">
      <c r="A398" s="41">
        <v>2037</v>
      </c>
      <c r="B398" s="41" t="s">
        <v>20</v>
      </c>
      <c r="C398" s="41" t="s">
        <v>4886</v>
      </c>
      <c r="D398" s="42">
        <v>194.98100649290441</v>
      </c>
      <c r="E398" s="42">
        <v>200</v>
      </c>
      <c r="F398" s="88">
        <v>3.2809645074003212E-2</v>
      </c>
      <c r="G398" s="89">
        <v>59.674062077509767</v>
      </c>
      <c r="H398" s="42">
        <v>194.98100649290441</v>
      </c>
      <c r="I398" s="42">
        <v>0</v>
      </c>
      <c r="J398" s="51">
        <f t="shared" si="18"/>
        <v>194.98100649290441</v>
      </c>
      <c r="K398" s="45">
        <f t="shared" si="19"/>
        <v>3.2809645074003212E-2</v>
      </c>
      <c r="L398" s="45">
        <f t="shared" si="19"/>
        <v>59.674062077509767</v>
      </c>
      <c r="M398" s="160">
        <f t="shared" si="20"/>
        <v>1818.7963308628605</v>
      </c>
      <c r="N398" s="6">
        <v>6.6116089259967911E-3</v>
      </c>
      <c r="O398" s="6">
        <v>26.254293342490236</v>
      </c>
    </row>
    <row r="399" spans="1:15" hidden="1" x14ac:dyDescent="0.25">
      <c r="A399" s="43">
        <v>2038</v>
      </c>
      <c r="B399" s="43" t="s">
        <v>20</v>
      </c>
      <c r="C399" s="43" t="s">
        <v>4886</v>
      </c>
      <c r="D399" s="44">
        <v>194.98100649290441</v>
      </c>
      <c r="E399" s="44">
        <v>200</v>
      </c>
      <c r="F399" s="90">
        <v>2.9232811883157857E-2</v>
      </c>
      <c r="G399" s="91">
        <v>57.243965461905681</v>
      </c>
      <c r="H399" s="44">
        <v>194.98100649290441</v>
      </c>
      <c r="I399" s="44">
        <v>0</v>
      </c>
      <c r="J399" s="51">
        <f t="shared" si="18"/>
        <v>194.98100649290441</v>
      </c>
      <c r="K399" s="45">
        <f t="shared" si="19"/>
        <v>2.9232811883157857E-2</v>
      </c>
      <c r="L399" s="45">
        <f t="shared" si="19"/>
        <v>57.243965461905681</v>
      </c>
      <c r="M399" s="160">
        <f t="shared" si="20"/>
        <v>1958.2093467678394</v>
      </c>
      <c r="N399" s="6">
        <v>-1.2861328831578582E-3</v>
      </c>
      <c r="O399" s="6">
        <v>11.441992448094318</v>
      </c>
    </row>
    <row r="400" spans="1:15" hidden="1" x14ac:dyDescent="0.25">
      <c r="A400" s="41">
        <v>2039</v>
      </c>
      <c r="B400" s="41" t="s">
        <v>20</v>
      </c>
      <c r="C400" s="41" t="s">
        <v>4886</v>
      </c>
      <c r="D400" s="42">
        <v>194.98100649290441</v>
      </c>
      <c r="E400" s="42">
        <v>200</v>
      </c>
      <c r="F400" s="88">
        <v>2.80043954546473E-2</v>
      </c>
      <c r="G400" s="89">
        <v>56.536624776859959</v>
      </c>
      <c r="H400" s="42">
        <v>194.98100649290441</v>
      </c>
      <c r="I400" s="42">
        <v>0</v>
      </c>
      <c r="J400" s="51">
        <f t="shared" si="18"/>
        <v>194.98100649290441</v>
      </c>
      <c r="K400" s="45">
        <f t="shared" si="19"/>
        <v>2.80043954546473E-2</v>
      </c>
      <c r="L400" s="45">
        <f t="shared" si="19"/>
        <v>56.536624776859959</v>
      </c>
      <c r="M400" s="160">
        <f t="shared" si="20"/>
        <v>2018.8482507476435</v>
      </c>
      <c r="N400" s="6">
        <v>-6.6714794546473E-3</v>
      </c>
      <c r="O400" s="6">
        <v>-0.89543430685996128</v>
      </c>
    </row>
    <row r="401" spans="1:15" hidden="1" x14ac:dyDescent="0.25">
      <c r="A401" s="43">
        <v>2040</v>
      </c>
      <c r="B401" s="43" t="s">
        <v>20</v>
      </c>
      <c r="C401" s="43" t="s">
        <v>4886</v>
      </c>
      <c r="D401" s="44">
        <v>194.98100649290441</v>
      </c>
      <c r="E401" s="44">
        <v>200</v>
      </c>
      <c r="F401" s="90">
        <v>2.8621250055739345E-2</v>
      </c>
      <c r="G401" s="91">
        <v>56.328344562738046</v>
      </c>
      <c r="H401" s="44">
        <v>194.98100649290441</v>
      </c>
      <c r="I401" s="44">
        <v>0</v>
      </c>
      <c r="J401" s="51">
        <f t="shared" si="18"/>
        <v>194.98100649290441</v>
      </c>
      <c r="K401" s="45">
        <f t="shared" si="19"/>
        <v>2.8621250055739345E-2</v>
      </c>
      <c r="L401" s="45">
        <f t="shared" si="19"/>
        <v>56.328344562738046</v>
      </c>
      <c r="M401" s="160">
        <f t="shared" si="20"/>
        <v>1968.060250794066</v>
      </c>
      <c r="N401" s="6">
        <v>-1.0895061055739345E-2</v>
      </c>
      <c r="O401" s="6">
        <v>-7.3144345027380453</v>
      </c>
    </row>
    <row r="402" spans="1:15" x14ac:dyDescent="0.25">
      <c r="A402" s="41">
        <v>2021</v>
      </c>
      <c r="B402" s="41" t="s">
        <v>20</v>
      </c>
      <c r="C402" s="41" t="s">
        <v>4887</v>
      </c>
      <c r="D402" s="42">
        <v>225.02112150024362</v>
      </c>
      <c r="E402" s="42">
        <v>250</v>
      </c>
      <c r="F402" s="88">
        <v>0.28392069731953262</v>
      </c>
      <c r="G402" s="89">
        <v>476.90829602082454</v>
      </c>
      <c r="H402" s="42">
        <v>225.02112150024362</v>
      </c>
      <c r="I402" s="42">
        <v>0</v>
      </c>
      <c r="J402" s="51">
        <f t="shared" si="18"/>
        <v>225.02112150024362</v>
      </c>
      <c r="K402" s="45">
        <f t="shared" si="19"/>
        <v>0.28392069731953262</v>
      </c>
      <c r="L402" s="45">
        <f t="shared" si="19"/>
        <v>476.90829602082454</v>
      </c>
      <c r="M402" s="160">
        <f t="shared" si="20"/>
        <v>1679.7236007211479</v>
      </c>
      <c r="N402" s="6">
        <v>-0.19953337831953261</v>
      </c>
      <c r="O402" s="6">
        <v>-220.83112332082453</v>
      </c>
    </row>
    <row r="403" spans="1:15" x14ac:dyDescent="0.25">
      <c r="A403" s="43">
        <v>2022</v>
      </c>
      <c r="B403" s="43" t="s">
        <v>20</v>
      </c>
      <c r="C403" s="43" t="s">
        <v>4887</v>
      </c>
      <c r="D403" s="44">
        <v>225.02112150024362</v>
      </c>
      <c r="E403" s="44">
        <v>250</v>
      </c>
      <c r="F403" s="90">
        <v>0.35313900764446554</v>
      </c>
      <c r="G403" s="91">
        <v>555.77880071507502</v>
      </c>
      <c r="H403" s="44">
        <v>225.02112150024362</v>
      </c>
      <c r="I403" s="44">
        <v>0</v>
      </c>
      <c r="J403" s="51">
        <f t="shared" si="18"/>
        <v>225.02112150024362</v>
      </c>
      <c r="K403" s="45">
        <f t="shared" si="19"/>
        <v>0.35313900764446554</v>
      </c>
      <c r="L403" s="45">
        <f t="shared" si="19"/>
        <v>555.77880071507502</v>
      </c>
      <c r="M403" s="160">
        <f t="shared" si="20"/>
        <v>1573.8244393398302</v>
      </c>
      <c r="N403" s="6">
        <v>-0.26094866264446553</v>
      </c>
      <c r="O403" s="6">
        <v>-287.66387561507503</v>
      </c>
    </row>
    <row r="404" spans="1:15" x14ac:dyDescent="0.25">
      <c r="A404" s="41">
        <v>2023</v>
      </c>
      <c r="B404" s="41" t="s">
        <v>20</v>
      </c>
      <c r="C404" s="41" t="s">
        <v>4887</v>
      </c>
      <c r="D404" s="42">
        <v>225.02112150024362</v>
      </c>
      <c r="E404" s="42">
        <v>250</v>
      </c>
      <c r="F404" s="88">
        <v>0.4507484111898819</v>
      </c>
      <c r="G404" s="89">
        <v>661.75551362035969</v>
      </c>
      <c r="H404" s="42">
        <v>225.02112150024362</v>
      </c>
      <c r="I404" s="42">
        <v>0</v>
      </c>
      <c r="J404" s="51">
        <f t="shared" si="18"/>
        <v>225.02112150024362</v>
      </c>
      <c r="K404" s="45">
        <f t="shared" si="19"/>
        <v>0.4507484111898819</v>
      </c>
      <c r="L404" s="45">
        <f t="shared" si="19"/>
        <v>661.75551362035969</v>
      </c>
      <c r="M404" s="160">
        <f t="shared" si="20"/>
        <v>1468.1261146843824</v>
      </c>
      <c r="N404" s="6">
        <v>-0.34803443318988192</v>
      </c>
      <c r="O404" s="6">
        <v>-376.65589442035969</v>
      </c>
    </row>
    <row r="405" spans="1:15" x14ac:dyDescent="0.25">
      <c r="A405" s="43">
        <v>2024</v>
      </c>
      <c r="B405" s="43" t="s">
        <v>20</v>
      </c>
      <c r="C405" s="43" t="s">
        <v>4887</v>
      </c>
      <c r="D405" s="44">
        <v>225.02112150024362</v>
      </c>
      <c r="E405" s="44">
        <v>250</v>
      </c>
      <c r="F405" s="90">
        <v>0.55702565383175318</v>
      </c>
      <c r="G405" s="91">
        <v>784.39085926123971</v>
      </c>
      <c r="H405" s="44">
        <v>225.02112150024362</v>
      </c>
      <c r="I405" s="44">
        <v>0</v>
      </c>
      <c r="J405" s="51">
        <f t="shared" si="18"/>
        <v>225.02112150024362</v>
      </c>
      <c r="K405" s="45">
        <f t="shared" si="19"/>
        <v>0.55702565383175318</v>
      </c>
      <c r="L405" s="45">
        <f t="shared" si="19"/>
        <v>784.39085926123971</v>
      </c>
      <c r="M405" s="160">
        <f t="shared" si="20"/>
        <v>1408.1772605363003</v>
      </c>
      <c r="N405" s="6">
        <v>-0.4468238758317532</v>
      </c>
      <c r="O405" s="6">
        <v>-513.45166016123972</v>
      </c>
    </row>
    <row r="406" spans="1:15" x14ac:dyDescent="0.25">
      <c r="A406" s="41">
        <v>2025</v>
      </c>
      <c r="B406" s="41" t="s">
        <v>20</v>
      </c>
      <c r="C406" s="41" t="s">
        <v>4887</v>
      </c>
      <c r="D406" s="42">
        <v>225.02112150024362</v>
      </c>
      <c r="E406" s="42">
        <v>250</v>
      </c>
      <c r="F406" s="88">
        <v>0.65689976750338153</v>
      </c>
      <c r="G406" s="89">
        <v>925.71381418201315</v>
      </c>
      <c r="H406" s="42">
        <v>225.02112150024362</v>
      </c>
      <c r="I406" s="42">
        <v>0</v>
      </c>
      <c r="J406" s="51">
        <f t="shared" si="18"/>
        <v>225.02112150024362</v>
      </c>
      <c r="K406" s="45">
        <f t="shared" si="19"/>
        <v>0.65689976750338153</v>
      </c>
      <c r="L406" s="45">
        <f t="shared" si="19"/>
        <v>925.71381418201315</v>
      </c>
      <c r="M406" s="160">
        <f t="shared" si="20"/>
        <v>1409.2162305069592</v>
      </c>
      <c r="N406" s="6">
        <v>-0.52921433950338148</v>
      </c>
      <c r="O406" s="6">
        <v>-617.63354748201323</v>
      </c>
    </row>
    <row r="407" spans="1:15" x14ac:dyDescent="0.25">
      <c r="A407" s="43">
        <v>2026</v>
      </c>
      <c r="B407" s="43" t="s">
        <v>20</v>
      </c>
      <c r="C407" s="43" t="s">
        <v>4887</v>
      </c>
      <c r="D407" s="44">
        <v>225.02112150024362</v>
      </c>
      <c r="E407" s="44">
        <v>250</v>
      </c>
      <c r="F407" s="90">
        <v>0.78908522518287549</v>
      </c>
      <c r="G407" s="91">
        <v>1076.2303174527844</v>
      </c>
      <c r="H407" s="44">
        <v>225.02112150024362</v>
      </c>
      <c r="I407" s="44">
        <v>0</v>
      </c>
      <c r="J407" s="51">
        <f t="shared" si="18"/>
        <v>225.02112150024362</v>
      </c>
      <c r="K407" s="45">
        <f t="shared" si="19"/>
        <v>0.78908522518287549</v>
      </c>
      <c r="L407" s="45">
        <f t="shared" si="19"/>
        <v>1076.2303174527844</v>
      </c>
      <c r="M407" s="160">
        <f t="shared" si="20"/>
        <v>1363.8961712955165</v>
      </c>
      <c r="N407" s="6">
        <v>-0.6493614421828755</v>
      </c>
      <c r="O407" s="6">
        <v>-742.89797165278446</v>
      </c>
    </row>
    <row r="408" spans="1:15" x14ac:dyDescent="0.25">
      <c r="A408" s="41">
        <v>2027</v>
      </c>
      <c r="B408" s="41" t="s">
        <v>20</v>
      </c>
      <c r="C408" s="41" t="s">
        <v>4887</v>
      </c>
      <c r="D408" s="42">
        <v>225.02112150024362</v>
      </c>
      <c r="E408" s="42">
        <v>250</v>
      </c>
      <c r="F408" s="88">
        <v>0.92188433653202695</v>
      </c>
      <c r="G408" s="89">
        <v>1217.6913981656953</v>
      </c>
      <c r="H408" s="42">
        <v>225.02112150024362</v>
      </c>
      <c r="I408" s="42">
        <v>0</v>
      </c>
      <c r="J408" s="51">
        <f t="shared" si="18"/>
        <v>225.02112150024362</v>
      </c>
      <c r="K408" s="45">
        <f t="shared" si="19"/>
        <v>0.92188433653202695</v>
      </c>
      <c r="L408" s="45">
        <f t="shared" si="19"/>
        <v>1217.6913981656953</v>
      </c>
      <c r="M408" s="160">
        <f t="shared" si="20"/>
        <v>1320.8722069695257</v>
      </c>
      <c r="N408" s="6">
        <v>-0.772264704532027</v>
      </c>
      <c r="O408" s="6">
        <v>-865.79359716569525</v>
      </c>
    </row>
    <row r="409" spans="1:15" x14ac:dyDescent="0.25">
      <c r="A409" s="43">
        <v>2028</v>
      </c>
      <c r="B409" s="43" t="s">
        <v>20</v>
      </c>
      <c r="C409" s="43" t="s">
        <v>4887</v>
      </c>
      <c r="D409" s="44">
        <v>225.02112150024362</v>
      </c>
      <c r="E409" s="44">
        <v>250</v>
      </c>
      <c r="F409" s="90">
        <v>1.0665792983052114</v>
      </c>
      <c r="G409" s="91">
        <v>1341.3185308140903</v>
      </c>
      <c r="H409" s="44">
        <v>225.02112150024362</v>
      </c>
      <c r="I409" s="44">
        <v>0</v>
      </c>
      <c r="J409" s="51">
        <f t="shared" si="18"/>
        <v>225.02112150024362</v>
      </c>
      <c r="K409" s="45">
        <f t="shared" si="19"/>
        <v>1.0665792983052114</v>
      </c>
      <c r="L409" s="45">
        <f t="shared" si="19"/>
        <v>1341.3185308140903</v>
      </c>
      <c r="M409" s="160">
        <f t="shared" si="20"/>
        <v>1257.5891290459492</v>
      </c>
      <c r="N409" s="6">
        <v>-0.90347743330521135</v>
      </c>
      <c r="O409" s="6">
        <v>-961.57663641409033</v>
      </c>
    </row>
    <row r="410" spans="1:15" x14ac:dyDescent="0.25">
      <c r="A410" s="41">
        <v>2029</v>
      </c>
      <c r="B410" s="41" t="s">
        <v>20</v>
      </c>
      <c r="C410" s="41" t="s">
        <v>4887</v>
      </c>
      <c r="D410" s="42">
        <v>225.02112150024362</v>
      </c>
      <c r="E410" s="42">
        <v>250</v>
      </c>
      <c r="F410" s="88">
        <v>1.1150182505852784</v>
      </c>
      <c r="G410" s="89">
        <v>1428.7209172312439</v>
      </c>
      <c r="H410" s="42">
        <v>225.02112150024362</v>
      </c>
      <c r="I410" s="42">
        <v>0</v>
      </c>
      <c r="J410" s="51">
        <f t="shared" si="18"/>
        <v>225.02112150024362</v>
      </c>
      <c r="K410" s="45">
        <f t="shared" si="19"/>
        <v>1.1150182505852784</v>
      </c>
      <c r="L410" s="45">
        <f t="shared" si="19"/>
        <v>1428.7209172312439</v>
      </c>
      <c r="M410" s="160">
        <f t="shared" si="20"/>
        <v>1281.3430780001147</v>
      </c>
      <c r="N410" s="6">
        <v>-0.93683577158527842</v>
      </c>
      <c r="O410" s="6">
        <v>-1019.2730404312439</v>
      </c>
    </row>
    <row r="411" spans="1:15" x14ac:dyDescent="0.25">
      <c r="A411" s="43">
        <v>2030</v>
      </c>
      <c r="B411" s="43" t="s">
        <v>20</v>
      </c>
      <c r="C411" s="43" t="s">
        <v>4887</v>
      </c>
      <c r="D411" s="44">
        <v>225.02112150024362</v>
      </c>
      <c r="E411" s="44">
        <v>250</v>
      </c>
      <c r="F411" s="90">
        <v>1.1189844357871077</v>
      </c>
      <c r="G411" s="91">
        <v>1471.6101239410286</v>
      </c>
      <c r="H411" s="44">
        <v>225.02112150024362</v>
      </c>
      <c r="I411" s="44">
        <v>0</v>
      </c>
      <c r="J411" s="51">
        <f t="shared" si="18"/>
        <v>225.02112150024362</v>
      </c>
      <c r="K411" s="45">
        <f t="shared" si="19"/>
        <v>1.1189844357871077</v>
      </c>
      <c r="L411" s="45">
        <f t="shared" si="19"/>
        <v>1471.6101239410286</v>
      </c>
      <c r="M411" s="160">
        <f t="shared" si="20"/>
        <v>1315.1301098356025</v>
      </c>
      <c r="N411" s="6">
        <v>-0.92589294278710765</v>
      </c>
      <c r="O411" s="6">
        <v>-1033.5247897410286</v>
      </c>
    </row>
    <row r="412" spans="1:15" x14ac:dyDescent="0.25">
      <c r="A412" s="41">
        <v>2031</v>
      </c>
      <c r="B412" s="41" t="s">
        <v>20</v>
      </c>
      <c r="C412" s="41" t="s">
        <v>4887</v>
      </c>
      <c r="D412" s="42">
        <v>225.02112150024362</v>
      </c>
      <c r="E412" s="42">
        <v>250</v>
      </c>
      <c r="F412" s="88">
        <v>1.0974893040864091</v>
      </c>
      <c r="G412" s="89">
        <v>1475.1702695139138</v>
      </c>
      <c r="H412" s="42">
        <v>225.02112150024362</v>
      </c>
      <c r="I412" s="42">
        <v>0</v>
      </c>
      <c r="J412" s="51">
        <f t="shared" si="18"/>
        <v>225.02112150024362</v>
      </c>
      <c r="K412" s="45">
        <f t="shared" si="19"/>
        <v>1.0974893040864091</v>
      </c>
      <c r="L412" s="45">
        <f t="shared" si="19"/>
        <v>1475.1702695139138</v>
      </c>
      <c r="M412" s="160">
        <f t="shared" si="20"/>
        <v>1344.1317961106695</v>
      </c>
      <c r="N412" s="6">
        <v>-0.89305844308640914</v>
      </c>
      <c r="O412" s="6">
        <v>-1022.9734566139139</v>
      </c>
    </row>
    <row r="413" spans="1:15" x14ac:dyDescent="0.25">
      <c r="A413" s="43">
        <v>2032</v>
      </c>
      <c r="B413" s="43" t="s">
        <v>20</v>
      </c>
      <c r="C413" s="43" t="s">
        <v>4887</v>
      </c>
      <c r="D413" s="44">
        <v>225.02112150024362</v>
      </c>
      <c r="E413" s="44">
        <v>250</v>
      </c>
      <c r="F413" s="90">
        <v>1.0291774907522198</v>
      </c>
      <c r="G413" s="91">
        <v>1421.9133909228121</v>
      </c>
      <c r="H413" s="44">
        <v>225.02112150024362</v>
      </c>
      <c r="I413" s="44">
        <v>0</v>
      </c>
      <c r="J413" s="51">
        <f t="shared" si="18"/>
        <v>225.02112150024362</v>
      </c>
      <c r="K413" s="45">
        <f t="shared" si="19"/>
        <v>1.0291774907522198</v>
      </c>
      <c r="L413" s="45">
        <f t="shared" si="19"/>
        <v>1421.9133909228121</v>
      </c>
      <c r="M413" s="160">
        <f t="shared" si="20"/>
        <v>1381.6017195280322</v>
      </c>
      <c r="N413" s="6">
        <v>-0.81689589375221972</v>
      </c>
      <c r="O413" s="6">
        <v>-960.17838172281222</v>
      </c>
    </row>
    <row r="414" spans="1:15" x14ac:dyDescent="0.25">
      <c r="A414" s="41">
        <v>2033</v>
      </c>
      <c r="B414" s="41" t="s">
        <v>20</v>
      </c>
      <c r="C414" s="41" t="s">
        <v>4887</v>
      </c>
      <c r="D414" s="42">
        <v>225.02112150024362</v>
      </c>
      <c r="E414" s="42">
        <v>250</v>
      </c>
      <c r="F414" s="88">
        <v>0.95156556012673488</v>
      </c>
      <c r="G414" s="89">
        <v>1336.7417917014425</v>
      </c>
      <c r="H414" s="42">
        <v>225.02112150024362</v>
      </c>
      <c r="I414" s="42">
        <v>0</v>
      </c>
      <c r="J414" s="51">
        <f t="shared" si="18"/>
        <v>225.02112150024362</v>
      </c>
      <c r="K414" s="45">
        <f t="shared" si="19"/>
        <v>0.95156556012673488</v>
      </c>
      <c r="L414" s="45">
        <f t="shared" si="19"/>
        <v>1336.7417917014425</v>
      </c>
      <c r="M414" s="160">
        <f t="shared" si="20"/>
        <v>1404.7816017252744</v>
      </c>
      <c r="N414" s="6">
        <v>-0.74196824912673487</v>
      </c>
      <c r="O414" s="6">
        <v>-886.11258780144249</v>
      </c>
    </row>
    <row r="415" spans="1:15" x14ac:dyDescent="0.25">
      <c r="A415" s="43">
        <v>2034</v>
      </c>
      <c r="B415" s="43" t="s">
        <v>20</v>
      </c>
      <c r="C415" s="43" t="s">
        <v>4887</v>
      </c>
      <c r="D415" s="44">
        <v>225.02112150024362</v>
      </c>
      <c r="E415" s="44">
        <v>250</v>
      </c>
      <c r="F415" s="90">
        <v>0.86560552813843195</v>
      </c>
      <c r="G415" s="91">
        <v>1217.789121713231</v>
      </c>
      <c r="H415" s="44">
        <v>225.02112150024362</v>
      </c>
      <c r="I415" s="44">
        <v>0</v>
      </c>
      <c r="J415" s="51">
        <f t="shared" si="18"/>
        <v>225.02112150024362</v>
      </c>
      <c r="K415" s="45">
        <f t="shared" si="19"/>
        <v>0.86560552813843195</v>
      </c>
      <c r="L415" s="45">
        <f t="shared" si="19"/>
        <v>1217.789121713231</v>
      </c>
      <c r="M415" s="160">
        <f t="shared" si="20"/>
        <v>1406.8638451653651</v>
      </c>
      <c r="N415" s="6">
        <v>-0.66186163313843194</v>
      </c>
      <c r="O415" s="6">
        <v>-784.73015511323092</v>
      </c>
    </row>
    <row r="416" spans="1:15" x14ac:dyDescent="0.25">
      <c r="A416" s="41">
        <v>2035</v>
      </c>
      <c r="B416" s="41" t="s">
        <v>20</v>
      </c>
      <c r="C416" s="41" t="s">
        <v>4887</v>
      </c>
      <c r="D416" s="42">
        <v>225.02112150024362</v>
      </c>
      <c r="E416" s="42">
        <v>250</v>
      </c>
      <c r="F416" s="88">
        <v>0.75863249449749492</v>
      </c>
      <c r="G416" s="89">
        <v>1109.0643567097966</v>
      </c>
      <c r="H416" s="42">
        <v>225.02112150024362</v>
      </c>
      <c r="I416" s="42">
        <v>0</v>
      </c>
      <c r="J416" s="51">
        <f t="shared" si="18"/>
        <v>225.02112150024362</v>
      </c>
      <c r="K416" s="45">
        <f t="shared" si="19"/>
        <v>0.75863249449749492</v>
      </c>
      <c r="L416" s="45">
        <f t="shared" si="19"/>
        <v>1109.0643567097966</v>
      </c>
      <c r="M416" s="160">
        <f t="shared" si="20"/>
        <v>1461.9257212867235</v>
      </c>
      <c r="N416" s="6">
        <v>-0.56134131949749488</v>
      </c>
      <c r="O416" s="6">
        <v>-702.74103200979653</v>
      </c>
    </row>
    <row r="417" spans="1:15" x14ac:dyDescent="0.25">
      <c r="A417" s="43">
        <v>2036</v>
      </c>
      <c r="B417" s="43" t="s">
        <v>20</v>
      </c>
      <c r="C417" s="43" t="s">
        <v>4887</v>
      </c>
      <c r="D417" s="44">
        <v>225.02112150024362</v>
      </c>
      <c r="E417" s="44">
        <v>250</v>
      </c>
      <c r="F417" s="90">
        <v>0.64091127151275051</v>
      </c>
      <c r="G417" s="91">
        <v>955.18734537719479</v>
      </c>
      <c r="H417" s="44">
        <v>225.02112150024362</v>
      </c>
      <c r="I417" s="44">
        <v>0</v>
      </c>
      <c r="J417" s="51">
        <f t="shared" si="18"/>
        <v>225.02112150024362</v>
      </c>
      <c r="K417" s="45">
        <f t="shared" si="19"/>
        <v>0.64091127151275051</v>
      </c>
      <c r="L417" s="45">
        <f t="shared" si="19"/>
        <v>955.18734537719479</v>
      </c>
      <c r="M417" s="160">
        <f t="shared" si="20"/>
        <v>1490.3581631863872</v>
      </c>
      <c r="N417" s="6">
        <v>-0.45823941951275049</v>
      </c>
      <c r="O417" s="6">
        <v>-591.45367127719487</v>
      </c>
    </row>
    <row r="418" spans="1:15" x14ac:dyDescent="0.25">
      <c r="A418" s="41">
        <v>2037</v>
      </c>
      <c r="B418" s="41" t="s">
        <v>20</v>
      </c>
      <c r="C418" s="41" t="s">
        <v>4887</v>
      </c>
      <c r="D418" s="42">
        <v>225.02112150024362</v>
      </c>
      <c r="E418" s="42">
        <v>250</v>
      </c>
      <c r="F418" s="88">
        <v>0.51604949410747314</v>
      </c>
      <c r="G418" s="89">
        <v>783.01905233054254</v>
      </c>
      <c r="H418" s="42">
        <v>225.02112150024362</v>
      </c>
      <c r="I418" s="42">
        <v>0</v>
      </c>
      <c r="J418" s="51">
        <f t="shared" si="18"/>
        <v>225.02112150024362</v>
      </c>
      <c r="K418" s="45">
        <f t="shared" si="19"/>
        <v>0.51604949410747314</v>
      </c>
      <c r="L418" s="45">
        <f t="shared" si="19"/>
        <v>783.01905233054254</v>
      </c>
      <c r="M418" s="160">
        <f t="shared" si="20"/>
        <v>1517.333242782852</v>
      </c>
      <c r="N418" s="6">
        <v>-0.34443739710747312</v>
      </c>
      <c r="O418" s="6">
        <v>-457.48015603054256</v>
      </c>
    </row>
    <row r="419" spans="1:15" x14ac:dyDescent="0.25">
      <c r="A419" s="43">
        <v>2038</v>
      </c>
      <c r="B419" s="43" t="s">
        <v>20</v>
      </c>
      <c r="C419" s="43" t="s">
        <v>4887</v>
      </c>
      <c r="D419" s="44">
        <v>225.02112150024362</v>
      </c>
      <c r="E419" s="44">
        <v>250</v>
      </c>
      <c r="F419" s="90">
        <v>0.41016092872325693</v>
      </c>
      <c r="G419" s="91">
        <v>635.59250811488687</v>
      </c>
      <c r="H419" s="44">
        <v>225.02112150024362</v>
      </c>
      <c r="I419" s="44">
        <v>0</v>
      </c>
      <c r="J419" s="51">
        <f t="shared" si="18"/>
        <v>225.02112150024362</v>
      </c>
      <c r="K419" s="45">
        <f t="shared" si="19"/>
        <v>0.41016092872325693</v>
      </c>
      <c r="L419" s="45">
        <f t="shared" si="19"/>
        <v>635.59250811488687</v>
      </c>
      <c r="M419" s="160">
        <f t="shared" si="20"/>
        <v>1549.6173906504214</v>
      </c>
      <c r="N419" s="6">
        <v>-0.24745859072325693</v>
      </c>
      <c r="O419" s="6">
        <v>-329.65077851488689</v>
      </c>
    </row>
    <row r="420" spans="1:15" x14ac:dyDescent="0.25">
      <c r="A420" s="41">
        <v>2039</v>
      </c>
      <c r="B420" s="41" t="s">
        <v>20</v>
      </c>
      <c r="C420" s="41" t="s">
        <v>4887</v>
      </c>
      <c r="D420" s="42">
        <v>225.02112150024362</v>
      </c>
      <c r="E420" s="42">
        <v>250</v>
      </c>
      <c r="F420" s="88">
        <v>0.32561427232625412</v>
      </c>
      <c r="G420" s="89">
        <v>520.66426712665043</v>
      </c>
      <c r="H420" s="42">
        <v>225.02112150024362</v>
      </c>
      <c r="I420" s="42">
        <v>0</v>
      </c>
      <c r="J420" s="51">
        <f t="shared" si="18"/>
        <v>225.02112150024362</v>
      </c>
      <c r="K420" s="45">
        <f t="shared" si="19"/>
        <v>0.32561427232625412</v>
      </c>
      <c r="L420" s="45">
        <f t="shared" si="19"/>
        <v>520.66426712665043</v>
      </c>
      <c r="M420" s="160">
        <f t="shared" si="20"/>
        <v>1599.0216381085502</v>
      </c>
      <c r="N420" s="6">
        <v>-0.16944813432625411</v>
      </c>
      <c r="O420" s="6">
        <v>-231.76939472665043</v>
      </c>
    </row>
    <row r="421" spans="1:15" x14ac:dyDescent="0.25">
      <c r="A421" s="43">
        <v>2040</v>
      </c>
      <c r="B421" s="43" t="s">
        <v>20</v>
      </c>
      <c r="C421" s="43" t="s">
        <v>4887</v>
      </c>
      <c r="D421" s="44">
        <v>225.02112150024362</v>
      </c>
      <c r="E421" s="44">
        <v>250</v>
      </c>
      <c r="F421" s="90">
        <v>0.28166857648740146</v>
      </c>
      <c r="G421" s="91">
        <v>447.60353015569342</v>
      </c>
      <c r="H421" s="44">
        <v>225.02112150024362</v>
      </c>
      <c r="I421" s="44">
        <v>0</v>
      </c>
      <c r="J421" s="51">
        <f t="shared" si="18"/>
        <v>225.02112150024362</v>
      </c>
      <c r="K421" s="45">
        <f t="shared" si="19"/>
        <v>0.28166857648740146</v>
      </c>
      <c r="L421" s="45">
        <f t="shared" si="19"/>
        <v>447.60353015569342</v>
      </c>
      <c r="M421" s="160">
        <f t="shared" si="20"/>
        <v>1589.1141842573054</v>
      </c>
      <c r="N421" s="6">
        <v>-0.11925523848740147</v>
      </c>
      <c r="O421" s="6">
        <v>-150.90939115569341</v>
      </c>
    </row>
    <row r="422" spans="1:15" x14ac:dyDescent="0.25">
      <c r="A422" s="41">
        <v>2021</v>
      </c>
      <c r="B422" s="41" t="s">
        <v>20</v>
      </c>
      <c r="C422" s="41" t="s">
        <v>4888</v>
      </c>
      <c r="D422" s="42">
        <v>269.73276734349582</v>
      </c>
      <c r="E422" s="42">
        <v>300</v>
      </c>
      <c r="F422" s="88">
        <v>6.3774386028909918E-2</v>
      </c>
      <c r="G422" s="89">
        <v>255.54655993878572</v>
      </c>
      <c r="H422" s="42">
        <v>269.73276734349582</v>
      </c>
      <c r="I422" s="42">
        <v>0</v>
      </c>
      <c r="J422" s="51">
        <f t="shared" si="18"/>
        <v>269.73276734349582</v>
      </c>
      <c r="K422" s="45">
        <f t="shared" si="19"/>
        <v>6.3774386028909918E-2</v>
      </c>
      <c r="L422" s="45">
        <f t="shared" si="19"/>
        <v>255.54655993878572</v>
      </c>
      <c r="M422" s="160">
        <f t="shared" si="20"/>
        <v>4007.0406922136813</v>
      </c>
      <c r="N422" s="6">
        <v>7.1087479971090078E-2</v>
      </c>
      <c r="O422" s="6">
        <v>95.388172561214276</v>
      </c>
    </row>
    <row r="423" spans="1:15" x14ac:dyDescent="0.25">
      <c r="A423" s="43">
        <v>2022</v>
      </c>
      <c r="B423" s="43" t="s">
        <v>20</v>
      </c>
      <c r="C423" s="43" t="s">
        <v>4888</v>
      </c>
      <c r="D423" s="44">
        <v>269.73276734349582</v>
      </c>
      <c r="E423" s="44">
        <v>300</v>
      </c>
      <c r="F423" s="90">
        <v>7.9413073769640491E-2</v>
      </c>
      <c r="G423" s="91">
        <v>275.2610624944781</v>
      </c>
      <c r="H423" s="44">
        <v>269.73276734349582</v>
      </c>
      <c r="I423" s="44">
        <v>0</v>
      </c>
      <c r="J423" s="51">
        <f t="shared" si="18"/>
        <v>269.73276734349582</v>
      </c>
      <c r="K423" s="45">
        <f t="shared" si="19"/>
        <v>7.9413073769640491E-2</v>
      </c>
      <c r="L423" s="45">
        <f t="shared" si="19"/>
        <v>275.2610624944781</v>
      </c>
      <c r="M423" s="160">
        <f t="shared" si="20"/>
        <v>3466.1932781112173</v>
      </c>
      <c r="N423" s="6">
        <v>5.8732954230359513E-2</v>
      </c>
      <c r="O423" s="6">
        <v>96.748660405521889</v>
      </c>
    </row>
    <row r="424" spans="1:15" x14ac:dyDescent="0.25">
      <c r="A424" s="41">
        <v>2023</v>
      </c>
      <c r="B424" s="41" t="s">
        <v>20</v>
      </c>
      <c r="C424" s="41" t="s">
        <v>4888</v>
      </c>
      <c r="D424" s="42">
        <v>269.73276734349582</v>
      </c>
      <c r="E424" s="42">
        <v>300</v>
      </c>
      <c r="F424" s="88">
        <v>0.10328635355458651</v>
      </c>
      <c r="G424" s="89">
        <v>300.75245872931498</v>
      </c>
      <c r="H424" s="42">
        <v>269.73276734349582</v>
      </c>
      <c r="I424" s="42">
        <v>0</v>
      </c>
      <c r="J424" s="51">
        <f t="shared" si="18"/>
        <v>269.73276734349582</v>
      </c>
      <c r="K424" s="45">
        <f t="shared" si="19"/>
        <v>0.10328635355458651</v>
      </c>
      <c r="L424" s="45">
        <f t="shared" si="19"/>
        <v>300.75245872931498</v>
      </c>
      <c r="M424" s="160">
        <f t="shared" si="20"/>
        <v>2911.8315089937632</v>
      </c>
      <c r="N424" s="6">
        <v>4.3625326445413476E-2</v>
      </c>
      <c r="O424" s="6">
        <v>103.741914970685</v>
      </c>
    </row>
    <row r="425" spans="1:15" x14ac:dyDescent="0.25">
      <c r="A425" s="43">
        <v>2024</v>
      </c>
      <c r="B425" s="43" t="s">
        <v>20</v>
      </c>
      <c r="C425" s="43" t="s">
        <v>4888</v>
      </c>
      <c r="D425" s="44">
        <v>269.73276734349582</v>
      </c>
      <c r="E425" s="44">
        <v>300</v>
      </c>
      <c r="F425" s="90">
        <v>0.13899857898904847</v>
      </c>
      <c r="G425" s="91">
        <v>334.86903894387314</v>
      </c>
      <c r="H425" s="44">
        <v>269.73276734349582</v>
      </c>
      <c r="I425" s="44">
        <v>0</v>
      </c>
      <c r="J425" s="51">
        <f t="shared" si="18"/>
        <v>269.73276734349582</v>
      </c>
      <c r="K425" s="45">
        <f t="shared" si="19"/>
        <v>0.13899857898904847</v>
      </c>
      <c r="L425" s="45">
        <f t="shared" si="19"/>
        <v>334.86903894387314</v>
      </c>
      <c r="M425" s="160">
        <f t="shared" si="20"/>
        <v>2409.1544056019238</v>
      </c>
      <c r="N425" s="6">
        <v>1.2150528010951539E-2</v>
      </c>
      <c r="O425" s="6">
        <v>67.491949056126884</v>
      </c>
    </row>
    <row r="426" spans="1:15" x14ac:dyDescent="0.25">
      <c r="A426" s="41">
        <v>2025</v>
      </c>
      <c r="B426" s="41" t="s">
        <v>20</v>
      </c>
      <c r="C426" s="41" t="s">
        <v>4888</v>
      </c>
      <c r="D426" s="42">
        <v>269.73276734349582</v>
      </c>
      <c r="E426" s="42">
        <v>300</v>
      </c>
      <c r="F426" s="88">
        <v>0.17873285766320077</v>
      </c>
      <c r="G426" s="89">
        <v>376.42312665800176</v>
      </c>
      <c r="H426" s="42">
        <v>269.73276734349582</v>
      </c>
      <c r="I426" s="42">
        <v>0</v>
      </c>
      <c r="J426" s="51">
        <f t="shared" si="18"/>
        <v>269.73276734349582</v>
      </c>
      <c r="K426" s="45">
        <f t="shared" si="19"/>
        <v>0.17873285766320077</v>
      </c>
      <c r="L426" s="45">
        <f t="shared" si="19"/>
        <v>376.42312665800176</v>
      </c>
      <c r="M426" s="160">
        <f t="shared" si="20"/>
        <v>2106.0656198275701</v>
      </c>
      <c r="N426" s="6">
        <v>-1.4867258663200766E-2</v>
      </c>
      <c r="O426" s="6">
        <v>70.624499941998238</v>
      </c>
    </row>
    <row r="427" spans="1:15" x14ac:dyDescent="0.25">
      <c r="A427" s="43">
        <v>2026</v>
      </c>
      <c r="B427" s="43" t="s">
        <v>20</v>
      </c>
      <c r="C427" s="43" t="s">
        <v>4888</v>
      </c>
      <c r="D427" s="44">
        <v>269.73276734349582</v>
      </c>
      <c r="E427" s="44">
        <v>300</v>
      </c>
      <c r="F427" s="90">
        <v>0.22692680737933046</v>
      </c>
      <c r="G427" s="91">
        <v>423.84041339442263</v>
      </c>
      <c r="H427" s="44">
        <v>269.73276734349582</v>
      </c>
      <c r="I427" s="44">
        <v>0</v>
      </c>
      <c r="J427" s="51">
        <f t="shared" si="18"/>
        <v>269.73276734349582</v>
      </c>
      <c r="K427" s="45">
        <f t="shared" si="19"/>
        <v>0.22692680737933046</v>
      </c>
      <c r="L427" s="45">
        <f t="shared" si="19"/>
        <v>423.84041339442263</v>
      </c>
      <c r="M427" s="160">
        <f t="shared" si="20"/>
        <v>1867.7406089177102</v>
      </c>
      <c r="N427" s="6">
        <v>-6.7192119379330451E-2</v>
      </c>
      <c r="O427" s="6">
        <v>19.37842780557736</v>
      </c>
    </row>
    <row r="428" spans="1:15" x14ac:dyDescent="0.25">
      <c r="A428" s="41">
        <v>2027</v>
      </c>
      <c r="B428" s="41" t="s">
        <v>20</v>
      </c>
      <c r="C428" s="41" t="s">
        <v>4888</v>
      </c>
      <c r="D428" s="42">
        <v>269.73276734349582</v>
      </c>
      <c r="E428" s="42">
        <v>300</v>
      </c>
      <c r="F428" s="88">
        <v>0.28052462567594538</v>
      </c>
      <c r="G428" s="89">
        <v>464.58177388259406</v>
      </c>
      <c r="H428" s="42">
        <v>269.73276734349582</v>
      </c>
      <c r="I428" s="42">
        <v>0</v>
      </c>
      <c r="J428" s="51">
        <f t="shared" si="18"/>
        <v>269.73276734349582</v>
      </c>
      <c r="K428" s="45">
        <f t="shared" si="19"/>
        <v>0.28052462567594538</v>
      </c>
      <c r="L428" s="45">
        <f t="shared" si="19"/>
        <v>464.58177388259406</v>
      </c>
      <c r="M428" s="160">
        <f t="shared" si="20"/>
        <v>1656.1176144987237</v>
      </c>
      <c r="N428" s="6">
        <v>-0.12140102667594538</v>
      </c>
      <c r="O428" s="6">
        <v>-7.8536782825940463</v>
      </c>
    </row>
    <row r="429" spans="1:15" x14ac:dyDescent="0.25">
      <c r="A429" s="43">
        <v>2028</v>
      </c>
      <c r="B429" s="43" t="s">
        <v>20</v>
      </c>
      <c r="C429" s="43" t="s">
        <v>4888</v>
      </c>
      <c r="D429" s="44">
        <v>269.73276734349582</v>
      </c>
      <c r="E429" s="44">
        <v>300</v>
      </c>
      <c r="F429" s="90">
        <v>0.34786537608436613</v>
      </c>
      <c r="G429" s="91">
        <v>499.05308414986376</v>
      </c>
      <c r="H429" s="44">
        <v>269.73276734349582</v>
      </c>
      <c r="I429" s="44">
        <v>0</v>
      </c>
      <c r="J429" s="51">
        <f t="shared" si="18"/>
        <v>269.73276734349582</v>
      </c>
      <c r="K429" s="45">
        <f t="shared" si="19"/>
        <v>0.34786537608436613</v>
      </c>
      <c r="L429" s="45">
        <f t="shared" si="19"/>
        <v>499.05308414986376</v>
      </c>
      <c r="M429" s="160">
        <f t="shared" si="20"/>
        <v>1434.6155681467731</v>
      </c>
      <c r="N429" s="6">
        <v>-0.18995875408436613</v>
      </c>
      <c r="O429" s="6">
        <v>-41.144177549863741</v>
      </c>
    </row>
    <row r="430" spans="1:15" x14ac:dyDescent="0.25">
      <c r="A430" s="41">
        <v>2029</v>
      </c>
      <c r="B430" s="41" t="s">
        <v>20</v>
      </c>
      <c r="C430" s="41" t="s">
        <v>4888</v>
      </c>
      <c r="D430" s="42">
        <v>269.73276734349582</v>
      </c>
      <c r="E430" s="42">
        <v>300</v>
      </c>
      <c r="F430" s="88">
        <v>0.39250843599707624</v>
      </c>
      <c r="G430" s="89">
        <v>523.47944611597302</v>
      </c>
      <c r="H430" s="42">
        <v>269.73276734349582</v>
      </c>
      <c r="I430" s="42">
        <v>0</v>
      </c>
      <c r="J430" s="51">
        <f t="shared" si="18"/>
        <v>269.73276734349582</v>
      </c>
      <c r="K430" s="45">
        <f t="shared" si="19"/>
        <v>0.39250843599707624</v>
      </c>
      <c r="L430" s="45">
        <f t="shared" si="19"/>
        <v>523.47944611597302</v>
      </c>
      <c r="M430" s="160">
        <f t="shared" si="20"/>
        <v>1333.6769305000935</v>
      </c>
      <c r="N430" s="6">
        <v>-0.24023412399707625</v>
      </c>
      <c r="O430" s="6">
        <v>-91.944512015973032</v>
      </c>
    </row>
    <row r="431" spans="1:15" x14ac:dyDescent="0.25">
      <c r="A431" s="43">
        <v>2030</v>
      </c>
      <c r="B431" s="43" t="s">
        <v>20</v>
      </c>
      <c r="C431" s="43" t="s">
        <v>4888</v>
      </c>
      <c r="D431" s="44">
        <v>269.73276734349582</v>
      </c>
      <c r="E431" s="44">
        <v>300</v>
      </c>
      <c r="F431" s="90">
        <v>0.43750361110533603</v>
      </c>
      <c r="G431" s="91">
        <v>538.41589357183329</v>
      </c>
      <c r="H431" s="44">
        <v>269.73276734349582</v>
      </c>
      <c r="I431" s="44">
        <v>0</v>
      </c>
      <c r="J431" s="51">
        <f t="shared" si="18"/>
        <v>269.73276734349582</v>
      </c>
      <c r="K431" s="45">
        <f t="shared" si="19"/>
        <v>0.43750361110533603</v>
      </c>
      <c r="L431" s="45">
        <f t="shared" si="19"/>
        <v>538.41589357183329</v>
      </c>
      <c r="M431" s="160">
        <f t="shared" si="20"/>
        <v>1230.654741823836</v>
      </c>
      <c r="N431" s="6">
        <v>-0.293793869105336</v>
      </c>
      <c r="O431" s="6">
        <v>-144.96695377183329</v>
      </c>
    </row>
    <row r="432" spans="1:15" x14ac:dyDescent="0.25">
      <c r="A432" s="41">
        <v>2031</v>
      </c>
      <c r="B432" s="41" t="s">
        <v>20</v>
      </c>
      <c r="C432" s="41" t="s">
        <v>4888</v>
      </c>
      <c r="D432" s="42">
        <v>269.73276734349582</v>
      </c>
      <c r="E432" s="42">
        <v>300</v>
      </c>
      <c r="F432" s="88">
        <v>0.47330946608645363</v>
      </c>
      <c r="G432" s="89">
        <v>538.42102593629681</v>
      </c>
      <c r="H432" s="42">
        <v>269.73276734349582</v>
      </c>
      <c r="I432" s="42">
        <v>0</v>
      </c>
      <c r="J432" s="51">
        <f t="shared" si="18"/>
        <v>269.73276734349582</v>
      </c>
      <c r="K432" s="45">
        <f t="shared" si="19"/>
        <v>0.47330946608645363</v>
      </c>
      <c r="L432" s="45">
        <f t="shared" si="19"/>
        <v>538.42102593629681</v>
      </c>
      <c r="M432" s="160">
        <f t="shared" si="20"/>
        <v>1137.5665701094388</v>
      </c>
      <c r="N432" s="6">
        <v>-0.34043658708645363</v>
      </c>
      <c r="O432" s="6">
        <v>-181.87039923629681</v>
      </c>
    </row>
    <row r="433" spans="1:15" x14ac:dyDescent="0.25">
      <c r="A433" s="43">
        <v>2032</v>
      </c>
      <c r="B433" s="43" t="s">
        <v>20</v>
      </c>
      <c r="C433" s="43" t="s">
        <v>4888</v>
      </c>
      <c r="D433" s="44">
        <v>269.73276734349582</v>
      </c>
      <c r="E433" s="44">
        <v>300</v>
      </c>
      <c r="F433" s="90">
        <v>0.48756198431229297</v>
      </c>
      <c r="G433" s="91">
        <v>523.80620880906395</v>
      </c>
      <c r="H433" s="44">
        <v>269.73276734349582</v>
      </c>
      <c r="I433" s="44">
        <v>0</v>
      </c>
      <c r="J433" s="51">
        <f t="shared" si="18"/>
        <v>269.73276734349582</v>
      </c>
      <c r="K433" s="45">
        <f t="shared" si="19"/>
        <v>0.48756198431229297</v>
      </c>
      <c r="L433" s="45">
        <f t="shared" si="19"/>
        <v>523.80620880906395</v>
      </c>
      <c r="M433" s="160">
        <f t="shared" si="20"/>
        <v>1074.3376753376158</v>
      </c>
      <c r="N433" s="6">
        <v>-0.36546390331229295</v>
      </c>
      <c r="O433" s="6">
        <v>-206.82411460906394</v>
      </c>
    </row>
    <row r="434" spans="1:15" x14ac:dyDescent="0.25">
      <c r="A434" s="41">
        <v>2033</v>
      </c>
      <c r="B434" s="41" t="s">
        <v>20</v>
      </c>
      <c r="C434" s="41" t="s">
        <v>4888</v>
      </c>
      <c r="D434" s="42">
        <v>269.73276734349582</v>
      </c>
      <c r="E434" s="42">
        <v>300</v>
      </c>
      <c r="F434" s="88">
        <v>0.49277825197774044</v>
      </c>
      <c r="G434" s="89">
        <v>505.43490564747651</v>
      </c>
      <c r="H434" s="42">
        <v>269.73276734349582</v>
      </c>
      <c r="I434" s="42">
        <v>0</v>
      </c>
      <c r="J434" s="51">
        <f t="shared" si="18"/>
        <v>269.73276734349582</v>
      </c>
      <c r="K434" s="45">
        <f t="shared" si="19"/>
        <v>0.49277825197774044</v>
      </c>
      <c r="L434" s="45">
        <f t="shared" si="19"/>
        <v>505.43490564747651</v>
      </c>
      <c r="M434" s="160">
        <f t="shared" si="20"/>
        <v>1025.6842781087421</v>
      </c>
      <c r="N434" s="6">
        <v>-0.38370765897774045</v>
      </c>
      <c r="O434" s="6">
        <v>-229.83926874747652</v>
      </c>
    </row>
    <row r="435" spans="1:15" x14ac:dyDescent="0.25">
      <c r="A435" s="43">
        <v>2034</v>
      </c>
      <c r="B435" s="43" t="s">
        <v>20</v>
      </c>
      <c r="C435" s="43" t="s">
        <v>4888</v>
      </c>
      <c r="D435" s="44">
        <v>269.73276734349582</v>
      </c>
      <c r="E435" s="44">
        <v>300</v>
      </c>
      <c r="F435" s="90">
        <v>0.4859722233017118</v>
      </c>
      <c r="G435" s="91">
        <v>481.08942026018548</v>
      </c>
      <c r="H435" s="44">
        <v>269.73276734349582</v>
      </c>
      <c r="I435" s="44">
        <v>0</v>
      </c>
      <c r="J435" s="51">
        <f t="shared" si="18"/>
        <v>269.73276734349582</v>
      </c>
      <c r="K435" s="45">
        <f t="shared" si="19"/>
        <v>0.4859722233017118</v>
      </c>
      <c r="L435" s="45">
        <f t="shared" si="19"/>
        <v>481.08942026018548</v>
      </c>
      <c r="M435" s="160">
        <f t="shared" si="20"/>
        <v>989.95250591000365</v>
      </c>
      <c r="N435" s="6">
        <v>-0.38840869530171179</v>
      </c>
      <c r="O435" s="6">
        <v>-239.95307466018548</v>
      </c>
    </row>
    <row r="436" spans="1:15" x14ac:dyDescent="0.25">
      <c r="A436" s="41">
        <v>2035</v>
      </c>
      <c r="B436" s="41" t="s">
        <v>20</v>
      </c>
      <c r="C436" s="41" t="s">
        <v>4888</v>
      </c>
      <c r="D436" s="42">
        <v>269.73276734349582</v>
      </c>
      <c r="E436" s="42">
        <v>300</v>
      </c>
      <c r="F436" s="88">
        <v>0.45164522658644829</v>
      </c>
      <c r="G436" s="89">
        <v>450.71370810951021</v>
      </c>
      <c r="H436" s="42">
        <v>269.73276734349582</v>
      </c>
      <c r="I436" s="42">
        <v>0</v>
      </c>
      <c r="J436" s="51">
        <f t="shared" si="18"/>
        <v>269.73276734349582</v>
      </c>
      <c r="K436" s="45">
        <f t="shared" si="19"/>
        <v>0.45164522658644829</v>
      </c>
      <c r="L436" s="45">
        <f t="shared" si="19"/>
        <v>450.71370810951021</v>
      </c>
      <c r="M436" s="160">
        <f t="shared" si="20"/>
        <v>997.93749956358772</v>
      </c>
      <c r="N436" s="6">
        <v>-0.36324215958644829</v>
      </c>
      <c r="O436" s="6">
        <v>-237.50705620951021</v>
      </c>
    </row>
    <row r="437" spans="1:15" x14ac:dyDescent="0.25">
      <c r="A437" s="43">
        <v>2036</v>
      </c>
      <c r="B437" s="43" t="s">
        <v>20</v>
      </c>
      <c r="C437" s="43" t="s">
        <v>4888</v>
      </c>
      <c r="D437" s="44">
        <v>269.73276734349582</v>
      </c>
      <c r="E437" s="44">
        <v>300</v>
      </c>
      <c r="F437" s="90">
        <v>0.40515336264064605</v>
      </c>
      <c r="G437" s="91">
        <v>419.08206196987021</v>
      </c>
      <c r="H437" s="44">
        <v>269.73276734349582</v>
      </c>
      <c r="I437" s="44">
        <v>0</v>
      </c>
      <c r="J437" s="51">
        <f t="shared" si="18"/>
        <v>269.73276734349582</v>
      </c>
      <c r="K437" s="45">
        <f t="shared" si="19"/>
        <v>0.40515336264064605</v>
      </c>
      <c r="L437" s="45">
        <f t="shared" si="19"/>
        <v>419.08206196987021</v>
      </c>
      <c r="M437" s="160">
        <f t="shared" si="20"/>
        <v>1034.3788318537993</v>
      </c>
      <c r="N437" s="6">
        <v>-0.32646368164064604</v>
      </c>
      <c r="O437" s="6">
        <v>-230.78681666987021</v>
      </c>
    </row>
    <row r="438" spans="1:15" x14ac:dyDescent="0.25">
      <c r="A438" s="41">
        <v>2037</v>
      </c>
      <c r="B438" s="41" t="s">
        <v>20</v>
      </c>
      <c r="C438" s="41" t="s">
        <v>4888</v>
      </c>
      <c r="D438" s="42">
        <v>269.73276734349582</v>
      </c>
      <c r="E438" s="42">
        <v>300</v>
      </c>
      <c r="F438" s="88">
        <v>0.3956375217008728</v>
      </c>
      <c r="G438" s="89">
        <v>414.49604637918446</v>
      </c>
      <c r="H438" s="42">
        <v>269.73276734349582</v>
      </c>
      <c r="I438" s="42">
        <v>0</v>
      </c>
      <c r="J438" s="51">
        <f t="shared" si="18"/>
        <v>269.73276734349582</v>
      </c>
      <c r="K438" s="45">
        <f t="shared" si="19"/>
        <v>0.3956375217008728</v>
      </c>
      <c r="L438" s="45">
        <f t="shared" si="19"/>
        <v>414.49604637918446</v>
      </c>
      <c r="M438" s="160">
        <f t="shared" si="20"/>
        <v>1047.6661682573422</v>
      </c>
      <c r="N438" s="6">
        <v>-0.32651795370087278</v>
      </c>
      <c r="O438" s="6">
        <v>-247.92194457918447</v>
      </c>
    </row>
    <row r="439" spans="1:15" x14ac:dyDescent="0.25">
      <c r="A439" s="43">
        <v>2038</v>
      </c>
      <c r="B439" s="43" t="s">
        <v>20</v>
      </c>
      <c r="C439" s="43" t="s">
        <v>4888</v>
      </c>
      <c r="D439" s="44">
        <v>269.73276734349582</v>
      </c>
      <c r="E439" s="44">
        <v>300</v>
      </c>
      <c r="F439" s="90">
        <v>0.34281219129735541</v>
      </c>
      <c r="G439" s="91">
        <v>378.28819534827591</v>
      </c>
      <c r="H439" s="44">
        <v>269.73276734349582</v>
      </c>
      <c r="I439" s="44">
        <v>0</v>
      </c>
      <c r="J439" s="51">
        <f t="shared" si="18"/>
        <v>269.73276734349582</v>
      </c>
      <c r="K439" s="45">
        <f t="shared" si="19"/>
        <v>0.34281219129735541</v>
      </c>
      <c r="L439" s="45">
        <f t="shared" si="19"/>
        <v>378.28819534827591</v>
      </c>
      <c r="M439" s="160">
        <f t="shared" si="20"/>
        <v>1103.4852462996237</v>
      </c>
      <c r="N439" s="6">
        <v>-0.2797704472973554</v>
      </c>
      <c r="O439" s="6">
        <v>-225.39819124827591</v>
      </c>
    </row>
    <row r="440" spans="1:15" x14ac:dyDescent="0.25">
      <c r="A440" s="41">
        <v>2039</v>
      </c>
      <c r="B440" s="41" t="s">
        <v>20</v>
      </c>
      <c r="C440" s="41" t="s">
        <v>4888</v>
      </c>
      <c r="D440" s="42">
        <v>269.73276734349582</v>
      </c>
      <c r="E440" s="42">
        <v>300</v>
      </c>
      <c r="F440" s="88">
        <v>0.29835939906676501</v>
      </c>
      <c r="G440" s="89">
        <v>347.47235764751656</v>
      </c>
      <c r="H440" s="42">
        <v>269.73276734349582</v>
      </c>
      <c r="I440" s="42">
        <v>0</v>
      </c>
      <c r="J440" s="51">
        <f t="shared" si="18"/>
        <v>269.73276734349582</v>
      </c>
      <c r="K440" s="45">
        <f t="shared" si="19"/>
        <v>0.29835939906676501</v>
      </c>
      <c r="L440" s="45">
        <f t="shared" si="19"/>
        <v>347.47235764751656</v>
      </c>
      <c r="M440" s="160">
        <f t="shared" si="20"/>
        <v>1164.610059996003</v>
      </c>
      <c r="N440" s="6">
        <v>-0.24029293706676502</v>
      </c>
      <c r="O440" s="6">
        <v>-207.06619674751656</v>
      </c>
    </row>
    <row r="441" spans="1:15" x14ac:dyDescent="0.25">
      <c r="A441" s="43">
        <v>2040</v>
      </c>
      <c r="B441" s="43" t="s">
        <v>20</v>
      </c>
      <c r="C441" s="43" t="s">
        <v>4888</v>
      </c>
      <c r="D441" s="44">
        <v>269.73276734349582</v>
      </c>
      <c r="E441" s="44">
        <v>300</v>
      </c>
      <c r="F441" s="90">
        <v>0.27443357542661667</v>
      </c>
      <c r="G441" s="91">
        <v>325.75222561803719</v>
      </c>
      <c r="H441" s="44">
        <v>269.73276734349582</v>
      </c>
      <c r="I441" s="44">
        <v>0</v>
      </c>
      <c r="J441" s="51">
        <f t="shared" si="18"/>
        <v>269.73276734349582</v>
      </c>
      <c r="K441" s="45">
        <f t="shared" si="19"/>
        <v>0.27443357542661667</v>
      </c>
      <c r="L441" s="45">
        <f t="shared" si="19"/>
        <v>325.75222561803719</v>
      </c>
      <c r="M441" s="160">
        <f t="shared" si="20"/>
        <v>1186.9984389178469</v>
      </c>
      <c r="N441" s="6">
        <v>-0.21572042542661668</v>
      </c>
      <c r="O441" s="6">
        <v>-185.16682331803719</v>
      </c>
    </row>
    <row r="442" spans="1:15" hidden="1" x14ac:dyDescent="0.25">
      <c r="A442" s="41">
        <v>2021</v>
      </c>
      <c r="B442" s="41" t="s">
        <v>20</v>
      </c>
      <c r="C442" s="41" t="s">
        <v>4889</v>
      </c>
      <c r="D442" s="42">
        <v>339.97965899061091</v>
      </c>
      <c r="E442" s="42">
        <v>400</v>
      </c>
      <c r="F442" s="88">
        <v>0.19583635912143821</v>
      </c>
      <c r="G442" s="89">
        <v>445.31908540463508</v>
      </c>
      <c r="H442" s="42">
        <v>339.97965899061091</v>
      </c>
      <c r="I442" s="42">
        <v>0</v>
      </c>
      <c r="J442" s="51">
        <f t="shared" si="18"/>
        <v>339.97965899061091</v>
      </c>
      <c r="K442" s="45">
        <f t="shared" si="19"/>
        <v>0.19583635912143821</v>
      </c>
      <c r="L442" s="45">
        <f t="shared" si="19"/>
        <v>445.31908540463508</v>
      </c>
      <c r="M442" s="160">
        <f t="shared" si="20"/>
        <v>2273.934663626444</v>
      </c>
      <c r="N442" s="6">
        <v>-0.15390009912143821</v>
      </c>
      <c r="O442" s="6">
        <v>-326.66626410463505</v>
      </c>
    </row>
    <row r="443" spans="1:15" hidden="1" x14ac:dyDescent="0.25">
      <c r="A443" s="43">
        <v>2022</v>
      </c>
      <c r="B443" s="43" t="s">
        <v>20</v>
      </c>
      <c r="C443" s="43" t="s">
        <v>4889</v>
      </c>
      <c r="D443" s="44">
        <v>339.97965899061091</v>
      </c>
      <c r="E443" s="44">
        <v>400</v>
      </c>
      <c r="F443" s="90">
        <v>0.19809525957588672</v>
      </c>
      <c r="G443" s="91">
        <v>489.96817564738325</v>
      </c>
      <c r="H443" s="44">
        <v>339.97965899061091</v>
      </c>
      <c r="I443" s="44">
        <v>0</v>
      </c>
      <c r="J443" s="51">
        <f t="shared" si="18"/>
        <v>339.97965899061091</v>
      </c>
      <c r="K443" s="45">
        <f t="shared" si="19"/>
        <v>0.19809525957588672</v>
      </c>
      <c r="L443" s="45">
        <f t="shared" si="19"/>
        <v>489.96817564738325</v>
      </c>
      <c r="M443" s="160">
        <f t="shared" si="20"/>
        <v>2473.396772322486</v>
      </c>
      <c r="N443" s="6">
        <v>-0.15024073557588671</v>
      </c>
      <c r="O443" s="6">
        <v>-345.96989964738327</v>
      </c>
    </row>
    <row r="444" spans="1:15" hidden="1" x14ac:dyDescent="0.25">
      <c r="A444" s="41">
        <v>2023</v>
      </c>
      <c r="B444" s="41" t="s">
        <v>20</v>
      </c>
      <c r="C444" s="41" t="s">
        <v>4889</v>
      </c>
      <c r="D444" s="42">
        <v>339.97965899061091</v>
      </c>
      <c r="E444" s="42">
        <v>400</v>
      </c>
      <c r="F444" s="88">
        <v>0.20428485082140585</v>
      </c>
      <c r="G444" s="89">
        <v>533.66273144480613</v>
      </c>
      <c r="H444" s="42">
        <v>339.97965899061091</v>
      </c>
      <c r="I444" s="42">
        <v>0</v>
      </c>
      <c r="J444" s="51">
        <f t="shared" si="18"/>
        <v>339.97965899061091</v>
      </c>
      <c r="K444" s="45">
        <f t="shared" si="19"/>
        <v>0.20428485082140585</v>
      </c>
      <c r="L444" s="45">
        <f t="shared" si="19"/>
        <v>533.66273144480613</v>
      </c>
      <c r="M444" s="160">
        <f t="shared" si="20"/>
        <v>2612.346090760082</v>
      </c>
      <c r="N444" s="6">
        <v>-0.13742912482140585</v>
      </c>
      <c r="O444" s="6">
        <v>-355.31355964480611</v>
      </c>
    </row>
    <row r="445" spans="1:15" hidden="1" x14ac:dyDescent="0.25">
      <c r="A445" s="43">
        <v>2024</v>
      </c>
      <c r="B445" s="43" t="s">
        <v>20</v>
      </c>
      <c r="C445" s="43" t="s">
        <v>4889</v>
      </c>
      <c r="D445" s="44">
        <v>339.97965899061091</v>
      </c>
      <c r="E445" s="44">
        <v>400</v>
      </c>
      <c r="F445" s="90">
        <v>0.21300328227820214</v>
      </c>
      <c r="G445" s="91">
        <v>576.58793417884067</v>
      </c>
      <c r="H445" s="44">
        <v>339.97965899061091</v>
      </c>
      <c r="I445" s="44">
        <v>0</v>
      </c>
      <c r="J445" s="51">
        <f t="shared" si="18"/>
        <v>339.97965899061091</v>
      </c>
      <c r="K445" s="45">
        <f t="shared" si="19"/>
        <v>0.21300328227820214</v>
      </c>
      <c r="L445" s="45">
        <f t="shared" si="19"/>
        <v>576.58793417884067</v>
      </c>
      <c r="M445" s="160">
        <f t="shared" si="20"/>
        <v>2706.9438931263185</v>
      </c>
      <c r="N445" s="6">
        <v>-0.12248982327820214</v>
      </c>
      <c r="O445" s="6">
        <v>-364.8876139788407</v>
      </c>
    </row>
    <row r="446" spans="1:15" hidden="1" x14ac:dyDescent="0.25">
      <c r="A446" s="41">
        <v>2025</v>
      </c>
      <c r="B446" s="41" t="s">
        <v>20</v>
      </c>
      <c r="C446" s="41" t="s">
        <v>4889</v>
      </c>
      <c r="D446" s="42">
        <v>339.97965899061091</v>
      </c>
      <c r="E446" s="42">
        <v>400</v>
      </c>
      <c r="F446" s="88">
        <v>0.20543207689564966</v>
      </c>
      <c r="G446" s="89">
        <v>579.27662972400276</v>
      </c>
      <c r="H446" s="42">
        <v>339.97965899061091</v>
      </c>
      <c r="I446" s="42">
        <v>0</v>
      </c>
      <c r="J446" s="51">
        <f t="shared" si="18"/>
        <v>339.97965899061091</v>
      </c>
      <c r="K446" s="45">
        <f t="shared" si="19"/>
        <v>0.20543207689564966</v>
      </c>
      <c r="L446" s="45">
        <f t="shared" si="19"/>
        <v>579.27662972400276</v>
      </c>
      <c r="M446" s="160">
        <f t="shared" si="20"/>
        <v>2819.7963943977916</v>
      </c>
      <c r="N446" s="6">
        <v>-8.3483870895649653E-2</v>
      </c>
      <c r="O446" s="6">
        <v>-322.23377082400276</v>
      </c>
    </row>
    <row r="447" spans="1:15" x14ac:dyDescent="0.25">
      <c r="A447" s="43">
        <v>2026</v>
      </c>
      <c r="B447" s="43" t="s">
        <v>20</v>
      </c>
      <c r="C447" s="43" t="s">
        <v>4889</v>
      </c>
      <c r="D447" s="44">
        <v>339.97965899061091</v>
      </c>
      <c r="E447" s="44">
        <v>400</v>
      </c>
      <c r="F447" s="90">
        <v>0.19410243208059241</v>
      </c>
      <c r="G447" s="91">
        <v>579.21420082041402</v>
      </c>
      <c r="H447" s="44">
        <v>339.97965899061091</v>
      </c>
      <c r="I447" s="44">
        <v>0</v>
      </c>
      <c r="J447" s="51">
        <f t="shared" si="18"/>
        <v>339.97965899061091</v>
      </c>
      <c r="K447" s="45">
        <f t="shared" si="19"/>
        <v>0.19410243208059241</v>
      </c>
      <c r="L447" s="45">
        <f t="shared" si="19"/>
        <v>579.21420082041402</v>
      </c>
      <c r="M447" s="160">
        <f t="shared" si="20"/>
        <v>2984.0646230538782</v>
      </c>
      <c r="N447" s="6">
        <v>-3.405442608059242E-2</v>
      </c>
      <c r="O447" s="6">
        <v>-266.44355712041403</v>
      </c>
    </row>
    <row r="448" spans="1:15" x14ac:dyDescent="0.25">
      <c r="A448" s="41">
        <v>2027</v>
      </c>
      <c r="B448" s="41" t="s">
        <v>20</v>
      </c>
      <c r="C448" s="41" t="s">
        <v>4889</v>
      </c>
      <c r="D448" s="42">
        <v>339.97965899061091</v>
      </c>
      <c r="E448" s="42">
        <v>400</v>
      </c>
      <c r="F448" s="88">
        <v>0.2374586288060761</v>
      </c>
      <c r="G448" s="89">
        <v>587.30709800027637</v>
      </c>
      <c r="H448" s="42">
        <v>339.97965899061091</v>
      </c>
      <c r="I448" s="42">
        <v>0</v>
      </c>
      <c r="J448" s="51">
        <f t="shared" si="18"/>
        <v>339.97965899061091</v>
      </c>
      <c r="K448" s="45">
        <f t="shared" si="19"/>
        <v>0.2374586288060761</v>
      </c>
      <c r="L448" s="45">
        <f t="shared" si="19"/>
        <v>587.30709800027637</v>
      </c>
      <c r="M448" s="160">
        <f t="shared" si="20"/>
        <v>2473.3028273312775</v>
      </c>
      <c r="N448" s="6">
        <v>-3.4021330806076111E-2</v>
      </c>
      <c r="O448" s="6">
        <v>-217.50060160027635</v>
      </c>
    </row>
    <row r="449" spans="1:15" x14ac:dyDescent="0.25">
      <c r="A449" s="43">
        <v>2028</v>
      </c>
      <c r="B449" s="43" t="s">
        <v>20</v>
      </c>
      <c r="C449" s="43" t="s">
        <v>4889</v>
      </c>
      <c r="D449" s="44">
        <v>339.97965899061091</v>
      </c>
      <c r="E449" s="44">
        <v>400</v>
      </c>
      <c r="F449" s="90">
        <v>0.29278696127427117</v>
      </c>
      <c r="G449" s="91">
        <v>577.10188958750632</v>
      </c>
      <c r="H449" s="44">
        <v>339.97965899061091</v>
      </c>
      <c r="I449" s="44">
        <v>0</v>
      </c>
      <c r="J449" s="51">
        <f t="shared" si="18"/>
        <v>339.97965899061091</v>
      </c>
      <c r="K449" s="45">
        <f t="shared" si="19"/>
        <v>0.29278696127427117</v>
      </c>
      <c r="L449" s="45">
        <f t="shared" si="19"/>
        <v>577.10188958750632</v>
      </c>
      <c r="M449" s="160">
        <f t="shared" si="20"/>
        <v>1971.0641726524846</v>
      </c>
      <c r="N449" s="6">
        <v>-4.3793714274271173E-2</v>
      </c>
      <c r="O449" s="6">
        <v>-144.62594648750633</v>
      </c>
    </row>
    <row r="450" spans="1:15" x14ac:dyDescent="0.25">
      <c r="A450" s="41">
        <v>2029</v>
      </c>
      <c r="B450" s="41" t="s">
        <v>20</v>
      </c>
      <c r="C450" s="41" t="s">
        <v>4889</v>
      </c>
      <c r="D450" s="42">
        <v>339.97965899061091</v>
      </c>
      <c r="E450" s="42">
        <v>400</v>
      </c>
      <c r="F450" s="88">
        <v>0.34039073265846387</v>
      </c>
      <c r="G450" s="89">
        <v>570.2802828754925</v>
      </c>
      <c r="H450" s="42">
        <v>339.97965899061091</v>
      </c>
      <c r="I450" s="42">
        <v>0</v>
      </c>
      <c r="J450" s="51">
        <f t="shared" ref="J450:J513" si="21">D450</f>
        <v>339.97965899061091</v>
      </c>
      <c r="K450" s="45">
        <f t="shared" si="19"/>
        <v>0.34039073265846387</v>
      </c>
      <c r="L450" s="45">
        <f t="shared" si="19"/>
        <v>570.2802828754925</v>
      </c>
      <c r="M450" s="160">
        <f t="shared" si="20"/>
        <v>1675.3695919438903</v>
      </c>
      <c r="N450" s="6">
        <v>-4.8109811658463841E-2</v>
      </c>
      <c r="O450" s="6">
        <v>-85.048079675492488</v>
      </c>
    </row>
    <row r="451" spans="1:15" x14ac:dyDescent="0.25">
      <c r="A451" s="43">
        <v>2030</v>
      </c>
      <c r="B451" s="43" t="s">
        <v>20</v>
      </c>
      <c r="C451" s="43" t="s">
        <v>4889</v>
      </c>
      <c r="D451" s="44">
        <v>339.97965899061091</v>
      </c>
      <c r="E451" s="44">
        <v>400</v>
      </c>
      <c r="F451" s="90">
        <v>0.4150372403929829</v>
      </c>
      <c r="G451" s="91">
        <v>598.14416437746809</v>
      </c>
      <c r="H451" s="44">
        <v>339.97965899061091</v>
      </c>
      <c r="I451" s="44">
        <v>0</v>
      </c>
      <c r="J451" s="51">
        <f t="shared" si="21"/>
        <v>339.97965899061091</v>
      </c>
      <c r="K451" s="45">
        <f t="shared" ref="K451:L514" si="22">F451</f>
        <v>0.4150372403929829</v>
      </c>
      <c r="L451" s="45">
        <f t="shared" si="22"/>
        <v>598.14416437746809</v>
      </c>
      <c r="M451" s="160">
        <f t="shared" ref="M451:M514" si="23">G451/F451</f>
        <v>1441.181913726846</v>
      </c>
      <c r="N451" s="6">
        <v>-8.6156322392982876E-2</v>
      </c>
      <c r="O451" s="6">
        <v>-69.466979877468134</v>
      </c>
    </row>
    <row r="452" spans="1:15" x14ac:dyDescent="0.25">
      <c r="A452" s="41">
        <v>2031</v>
      </c>
      <c r="B452" s="41" t="s">
        <v>20</v>
      </c>
      <c r="C452" s="41" t="s">
        <v>4889</v>
      </c>
      <c r="D452" s="42">
        <v>339.97965899061091</v>
      </c>
      <c r="E452" s="42">
        <v>400</v>
      </c>
      <c r="F452" s="88">
        <v>0.48673209991500249</v>
      </c>
      <c r="G452" s="89">
        <v>586.05708142348215</v>
      </c>
      <c r="H452" s="42">
        <v>339.97965899061091</v>
      </c>
      <c r="I452" s="42">
        <v>0</v>
      </c>
      <c r="J452" s="51">
        <f t="shared" si="21"/>
        <v>339.97965899061091</v>
      </c>
      <c r="K452" s="45">
        <f t="shared" si="22"/>
        <v>0.48673209991500249</v>
      </c>
      <c r="L452" s="45">
        <f t="shared" si="22"/>
        <v>586.05708142348215</v>
      </c>
      <c r="M452" s="160">
        <f t="shared" si="23"/>
        <v>1204.064990835461</v>
      </c>
      <c r="N452" s="6">
        <v>-0.12762593591500249</v>
      </c>
      <c r="O452" s="6">
        <v>-32.68840562348214</v>
      </c>
    </row>
    <row r="453" spans="1:15" x14ac:dyDescent="0.25">
      <c r="A453" s="43">
        <v>2032</v>
      </c>
      <c r="B453" s="43" t="s">
        <v>20</v>
      </c>
      <c r="C453" s="43" t="s">
        <v>4889</v>
      </c>
      <c r="D453" s="44">
        <v>339.97965899061091</v>
      </c>
      <c r="E453" s="44">
        <v>400</v>
      </c>
      <c r="F453" s="90">
        <v>0.55941485137936109</v>
      </c>
      <c r="G453" s="91">
        <v>610.08798399199247</v>
      </c>
      <c r="H453" s="44">
        <v>339.97965899061091</v>
      </c>
      <c r="I453" s="44">
        <v>0</v>
      </c>
      <c r="J453" s="51">
        <f t="shared" si="21"/>
        <v>339.97965899061091</v>
      </c>
      <c r="K453" s="45">
        <f t="shared" si="22"/>
        <v>0.55941485137936109</v>
      </c>
      <c r="L453" s="45">
        <f t="shared" si="22"/>
        <v>610.08798399199247</v>
      </c>
      <c r="M453" s="160">
        <f t="shared" si="23"/>
        <v>1090.5823870919507</v>
      </c>
      <c r="N453" s="6">
        <v>-0.18219656137936108</v>
      </c>
      <c r="O453" s="6">
        <v>-45.631730291992426</v>
      </c>
    </row>
    <row r="454" spans="1:15" x14ac:dyDescent="0.25">
      <c r="A454" s="41">
        <v>2033</v>
      </c>
      <c r="B454" s="41" t="s">
        <v>20</v>
      </c>
      <c r="C454" s="41" t="s">
        <v>4889</v>
      </c>
      <c r="D454" s="42">
        <v>339.97965899061091</v>
      </c>
      <c r="E454" s="42">
        <v>400</v>
      </c>
      <c r="F454" s="88">
        <v>0.6301838407931355</v>
      </c>
      <c r="G454" s="89">
        <v>624.76944691901656</v>
      </c>
      <c r="H454" s="42">
        <v>339.97965899061091</v>
      </c>
      <c r="I454" s="42">
        <v>0</v>
      </c>
      <c r="J454" s="51">
        <f t="shared" si="21"/>
        <v>339.97965899061091</v>
      </c>
      <c r="K454" s="45">
        <f t="shared" si="22"/>
        <v>0.6301838407931355</v>
      </c>
      <c r="L454" s="45">
        <f t="shared" si="22"/>
        <v>624.76944691901656</v>
      </c>
      <c r="M454" s="160">
        <f t="shared" si="23"/>
        <v>991.40823118011963</v>
      </c>
      <c r="N454" s="6">
        <v>-0.2575428387931355</v>
      </c>
      <c r="O454" s="6">
        <v>-77.29400881901654</v>
      </c>
    </row>
    <row r="455" spans="1:15" x14ac:dyDescent="0.25">
      <c r="A455" s="43">
        <v>2034</v>
      </c>
      <c r="B455" s="43" t="s">
        <v>20</v>
      </c>
      <c r="C455" s="43" t="s">
        <v>4889</v>
      </c>
      <c r="D455" s="44">
        <v>339.97965899061091</v>
      </c>
      <c r="E455" s="44">
        <v>400</v>
      </c>
      <c r="F455" s="90">
        <v>0.70158935477919793</v>
      </c>
      <c r="G455" s="91">
        <v>640.50202560785328</v>
      </c>
      <c r="H455" s="44">
        <v>339.97965899061091</v>
      </c>
      <c r="I455" s="44">
        <v>0</v>
      </c>
      <c r="J455" s="51">
        <f t="shared" si="21"/>
        <v>339.97965899061091</v>
      </c>
      <c r="K455" s="45">
        <f t="shared" si="22"/>
        <v>0.70158935477919793</v>
      </c>
      <c r="L455" s="45">
        <f t="shared" si="22"/>
        <v>640.50202560785328</v>
      </c>
      <c r="M455" s="160">
        <f t="shared" si="23"/>
        <v>912.9300797464781</v>
      </c>
      <c r="N455" s="6">
        <v>-0.34405029177919794</v>
      </c>
      <c r="O455" s="6">
        <v>-127.02859380785333</v>
      </c>
    </row>
    <row r="456" spans="1:15" x14ac:dyDescent="0.25">
      <c r="A456" s="41">
        <v>2035</v>
      </c>
      <c r="B456" s="41" t="s">
        <v>20</v>
      </c>
      <c r="C456" s="41" t="s">
        <v>4889</v>
      </c>
      <c r="D456" s="42">
        <v>339.97965899061091</v>
      </c>
      <c r="E456" s="42">
        <v>400</v>
      </c>
      <c r="F456" s="88">
        <v>0.74442761305658955</v>
      </c>
      <c r="G456" s="89">
        <v>654.82842535300438</v>
      </c>
      <c r="H456" s="42">
        <v>339.97965899061091</v>
      </c>
      <c r="I456" s="42">
        <v>0</v>
      </c>
      <c r="J456" s="51">
        <f t="shared" si="21"/>
        <v>339.97965899061091</v>
      </c>
      <c r="K456" s="45">
        <f t="shared" si="22"/>
        <v>0.74442761305658955</v>
      </c>
      <c r="L456" s="45">
        <f t="shared" si="22"/>
        <v>654.82842535300438</v>
      </c>
      <c r="M456" s="160">
        <f t="shared" si="23"/>
        <v>879.64016093425857</v>
      </c>
      <c r="N456" s="6">
        <v>-0.40627830405658955</v>
      </c>
      <c r="O456" s="6">
        <v>-194.65815315300438</v>
      </c>
    </row>
    <row r="457" spans="1:15" x14ac:dyDescent="0.25">
      <c r="A457" s="43">
        <v>2036</v>
      </c>
      <c r="B457" s="43" t="s">
        <v>20</v>
      </c>
      <c r="C457" s="43" t="s">
        <v>4889</v>
      </c>
      <c r="D457" s="44">
        <v>339.97965899061091</v>
      </c>
      <c r="E457" s="44">
        <v>400</v>
      </c>
      <c r="F457" s="90">
        <v>0.74429152925720288</v>
      </c>
      <c r="G457" s="91">
        <v>660.88711059729121</v>
      </c>
      <c r="H457" s="44">
        <v>339.97965899061091</v>
      </c>
      <c r="I457" s="44">
        <v>0</v>
      </c>
      <c r="J457" s="51">
        <f t="shared" si="21"/>
        <v>339.97965899061091</v>
      </c>
      <c r="K457" s="45">
        <f t="shared" si="22"/>
        <v>0.74429152925720288</v>
      </c>
      <c r="L457" s="45">
        <f t="shared" si="22"/>
        <v>660.88711059729121</v>
      </c>
      <c r="M457" s="160">
        <f t="shared" si="23"/>
        <v>887.94119591398737</v>
      </c>
      <c r="N457" s="6">
        <v>-0.4348897322572029</v>
      </c>
      <c r="O457" s="6">
        <v>-262.64085779729123</v>
      </c>
    </row>
    <row r="458" spans="1:15" x14ac:dyDescent="0.25">
      <c r="A458" s="41">
        <v>2037</v>
      </c>
      <c r="B458" s="41" t="s">
        <v>20</v>
      </c>
      <c r="C458" s="41" t="s">
        <v>4889</v>
      </c>
      <c r="D458" s="42">
        <v>339.97965899061091</v>
      </c>
      <c r="E458" s="42">
        <v>400</v>
      </c>
      <c r="F458" s="88">
        <v>0.98307577096010856</v>
      </c>
      <c r="G458" s="89">
        <v>805.62909956786712</v>
      </c>
      <c r="H458" s="42">
        <v>339.97965899061091</v>
      </c>
      <c r="I458" s="42">
        <v>0</v>
      </c>
      <c r="J458" s="51">
        <f t="shared" si="21"/>
        <v>339.97965899061091</v>
      </c>
      <c r="K458" s="45">
        <f t="shared" si="22"/>
        <v>0.98307577096010856</v>
      </c>
      <c r="L458" s="45">
        <f t="shared" si="22"/>
        <v>805.62909956786712</v>
      </c>
      <c r="M458" s="160">
        <f t="shared" si="23"/>
        <v>819.49847953333199</v>
      </c>
      <c r="N458" s="6">
        <v>-0.70554506696010855</v>
      </c>
      <c r="O458" s="6">
        <v>-474.09921206786714</v>
      </c>
    </row>
    <row r="459" spans="1:15" x14ac:dyDescent="0.25">
      <c r="A459" s="43">
        <v>2038</v>
      </c>
      <c r="B459" s="43" t="s">
        <v>20</v>
      </c>
      <c r="C459" s="43" t="s">
        <v>4889</v>
      </c>
      <c r="D459" s="44">
        <v>339.97965899061091</v>
      </c>
      <c r="E459" s="44">
        <v>400</v>
      </c>
      <c r="F459" s="90">
        <v>0.94160478409663328</v>
      </c>
      <c r="G459" s="91">
        <v>769.90314193123061</v>
      </c>
      <c r="H459" s="44">
        <v>339.97965899061091</v>
      </c>
      <c r="I459" s="44">
        <v>0</v>
      </c>
      <c r="J459" s="51">
        <f t="shared" si="21"/>
        <v>339.97965899061091</v>
      </c>
      <c r="K459" s="45">
        <f t="shared" si="22"/>
        <v>0.94160478409663328</v>
      </c>
      <c r="L459" s="45">
        <f t="shared" si="22"/>
        <v>769.90314193123061</v>
      </c>
      <c r="M459" s="160">
        <f t="shared" si="23"/>
        <v>817.64998960776143</v>
      </c>
      <c r="N459" s="6">
        <v>-0.6988046650966333</v>
      </c>
      <c r="O459" s="6">
        <v>-502.39559873123062</v>
      </c>
    </row>
    <row r="460" spans="1:15" x14ac:dyDescent="0.25">
      <c r="A460" s="41">
        <v>2039</v>
      </c>
      <c r="B460" s="41" t="s">
        <v>20</v>
      </c>
      <c r="C460" s="41" t="s">
        <v>4889</v>
      </c>
      <c r="D460" s="42">
        <v>339.97965899061091</v>
      </c>
      <c r="E460" s="42">
        <v>400</v>
      </c>
      <c r="F460" s="88">
        <v>0.898117125094122</v>
      </c>
      <c r="G460" s="89">
        <v>724.09516759011808</v>
      </c>
      <c r="H460" s="42">
        <v>339.97965899061091</v>
      </c>
      <c r="I460" s="42">
        <v>0</v>
      </c>
      <c r="J460" s="51">
        <f t="shared" si="21"/>
        <v>339.97965899061091</v>
      </c>
      <c r="K460" s="45">
        <f t="shared" si="22"/>
        <v>0.898117125094122</v>
      </c>
      <c r="L460" s="45">
        <f t="shared" si="22"/>
        <v>724.09516759011808</v>
      </c>
      <c r="M460" s="160">
        <f t="shared" si="23"/>
        <v>806.23690091003823</v>
      </c>
      <c r="N460" s="6">
        <v>-0.68492354009412204</v>
      </c>
      <c r="O460" s="6">
        <v>-511.84909279011811</v>
      </c>
    </row>
    <row r="461" spans="1:15" hidden="1" x14ac:dyDescent="0.25">
      <c r="A461" s="43">
        <v>2040</v>
      </c>
      <c r="B461" s="43" t="s">
        <v>20</v>
      </c>
      <c r="C461" s="43" t="s">
        <v>4889</v>
      </c>
      <c r="D461" s="44">
        <v>339.97965899061091</v>
      </c>
      <c r="E461" s="44">
        <v>400</v>
      </c>
      <c r="F461" s="90">
        <v>0.87478258712024304</v>
      </c>
      <c r="G461" s="91">
        <v>687.15331092900419</v>
      </c>
      <c r="H461" s="44">
        <v>339.97965899061091</v>
      </c>
      <c r="I461" s="44">
        <v>0</v>
      </c>
      <c r="J461" s="51">
        <f t="shared" si="21"/>
        <v>339.97965899061091</v>
      </c>
      <c r="K461" s="45">
        <f t="shared" si="22"/>
        <v>0.87478258712024304</v>
      </c>
      <c r="L461" s="45">
        <f t="shared" si="22"/>
        <v>687.15331092900419</v>
      </c>
      <c r="M461" s="160">
        <f t="shared" si="23"/>
        <v>785.51324757285283</v>
      </c>
      <c r="N461" s="6">
        <v>-0.65443596812024307</v>
      </c>
      <c r="O461" s="6">
        <v>-493.33009032900418</v>
      </c>
    </row>
    <row r="462" spans="1:15" x14ac:dyDescent="0.25">
      <c r="A462" s="41">
        <v>2021</v>
      </c>
      <c r="B462" s="41" t="s">
        <v>20</v>
      </c>
      <c r="C462" s="41" t="s">
        <v>4890</v>
      </c>
      <c r="D462" s="42">
        <v>437.78549253061243</v>
      </c>
      <c r="E462" s="42">
        <v>500</v>
      </c>
      <c r="F462" s="88">
        <v>0.11064469847142465</v>
      </c>
      <c r="G462" s="89">
        <v>254.79730247946017</v>
      </c>
      <c r="H462" s="42">
        <v>437.78549253061243</v>
      </c>
      <c r="I462" s="42">
        <v>0</v>
      </c>
      <c r="J462" s="51">
        <f t="shared" si="21"/>
        <v>437.78549253061243</v>
      </c>
      <c r="K462" s="45">
        <f t="shared" si="22"/>
        <v>0.11064469847142465</v>
      </c>
      <c r="L462" s="45">
        <f t="shared" si="22"/>
        <v>254.79730247946017</v>
      </c>
      <c r="M462" s="160">
        <f t="shared" si="23"/>
        <v>2302.8423955194266</v>
      </c>
      <c r="N462" s="6">
        <v>-3.978658347142465E-2</v>
      </c>
      <c r="O462" s="6">
        <v>-117.29578077946016</v>
      </c>
    </row>
    <row r="463" spans="1:15" x14ac:dyDescent="0.25">
      <c r="A463" s="43">
        <v>2022</v>
      </c>
      <c r="B463" s="43" t="s">
        <v>20</v>
      </c>
      <c r="C463" s="43" t="s">
        <v>4890</v>
      </c>
      <c r="D463" s="44">
        <v>437.78549253061243</v>
      </c>
      <c r="E463" s="44">
        <v>500</v>
      </c>
      <c r="F463" s="90">
        <v>0.14679274121070257</v>
      </c>
      <c r="G463" s="91">
        <v>289.6871337876064</v>
      </c>
      <c r="H463" s="44">
        <v>437.78549253061243</v>
      </c>
      <c r="I463" s="44">
        <v>0</v>
      </c>
      <c r="J463" s="51">
        <f t="shared" si="21"/>
        <v>437.78549253061243</v>
      </c>
      <c r="K463" s="45">
        <f t="shared" si="22"/>
        <v>0.14679274121070257</v>
      </c>
      <c r="L463" s="45">
        <f t="shared" si="22"/>
        <v>289.6871337876064</v>
      </c>
      <c r="M463" s="160">
        <f t="shared" si="23"/>
        <v>1973.4431784457029</v>
      </c>
      <c r="N463" s="6">
        <v>-6.3914647210702571E-2</v>
      </c>
      <c r="O463" s="6">
        <v>-126.37310588760639</v>
      </c>
    </row>
    <row r="464" spans="1:15" x14ac:dyDescent="0.25">
      <c r="A464" s="41">
        <v>2023</v>
      </c>
      <c r="B464" s="41" t="s">
        <v>20</v>
      </c>
      <c r="C464" s="41" t="s">
        <v>4890</v>
      </c>
      <c r="D464" s="42">
        <v>437.78549253061243</v>
      </c>
      <c r="E464" s="42">
        <v>500</v>
      </c>
      <c r="F464" s="88">
        <v>0.19539307402033948</v>
      </c>
      <c r="G464" s="89">
        <v>333.70278553317564</v>
      </c>
      <c r="H464" s="42">
        <v>437.78549253061243</v>
      </c>
      <c r="I464" s="42">
        <v>0</v>
      </c>
      <c r="J464" s="51">
        <f t="shared" si="21"/>
        <v>437.78549253061243</v>
      </c>
      <c r="K464" s="45">
        <f t="shared" si="22"/>
        <v>0.19539307402033948</v>
      </c>
      <c r="L464" s="45">
        <f t="shared" si="22"/>
        <v>333.70278553317564</v>
      </c>
      <c r="M464" s="160">
        <f t="shared" si="23"/>
        <v>1707.8537056970545</v>
      </c>
      <c r="N464" s="6">
        <v>-9.7226766020339486E-2</v>
      </c>
      <c r="O464" s="6">
        <v>-139.27188663317565</v>
      </c>
    </row>
    <row r="465" spans="1:15" x14ac:dyDescent="0.25">
      <c r="A465" s="43">
        <v>2024</v>
      </c>
      <c r="B465" s="43" t="s">
        <v>20</v>
      </c>
      <c r="C465" s="43" t="s">
        <v>4890</v>
      </c>
      <c r="D465" s="44">
        <v>437.78549253061243</v>
      </c>
      <c r="E465" s="44">
        <v>500</v>
      </c>
      <c r="F465" s="90">
        <v>0.25806723105518259</v>
      </c>
      <c r="G465" s="91">
        <v>384.54076171046449</v>
      </c>
      <c r="H465" s="44">
        <v>437.78549253061243</v>
      </c>
      <c r="I465" s="44">
        <v>0</v>
      </c>
      <c r="J465" s="51">
        <f t="shared" si="21"/>
        <v>437.78549253061243</v>
      </c>
      <c r="K465" s="45">
        <f t="shared" si="22"/>
        <v>0.25806723105518259</v>
      </c>
      <c r="L465" s="45">
        <f t="shared" si="22"/>
        <v>384.54076171046449</v>
      </c>
      <c r="M465" s="160">
        <f t="shared" si="23"/>
        <v>1490.0797754839243</v>
      </c>
      <c r="N465" s="6">
        <v>-0.14840790505518259</v>
      </c>
      <c r="O465" s="6">
        <v>-163.04455451046451</v>
      </c>
    </row>
    <row r="466" spans="1:15" x14ac:dyDescent="0.25">
      <c r="A466" s="41">
        <v>2025</v>
      </c>
      <c r="B466" s="41" t="s">
        <v>20</v>
      </c>
      <c r="C466" s="41" t="s">
        <v>4890</v>
      </c>
      <c r="D466" s="42">
        <v>437.78549253061243</v>
      </c>
      <c r="E466" s="42">
        <v>500</v>
      </c>
      <c r="F466" s="88">
        <v>0.3163716277497261</v>
      </c>
      <c r="G466" s="89">
        <v>445.64635974104664</v>
      </c>
      <c r="H466" s="42">
        <v>437.78549253061243</v>
      </c>
      <c r="I466" s="42">
        <v>0</v>
      </c>
      <c r="J466" s="51">
        <f t="shared" si="21"/>
        <v>437.78549253061243</v>
      </c>
      <c r="K466" s="45">
        <f t="shared" si="22"/>
        <v>0.3163716277497261</v>
      </c>
      <c r="L466" s="45">
        <f t="shared" si="22"/>
        <v>445.64635974104664</v>
      </c>
      <c r="M466" s="160">
        <f t="shared" si="23"/>
        <v>1408.6167046989012</v>
      </c>
      <c r="N466" s="6">
        <v>-0.1960115467497261</v>
      </c>
      <c r="O466" s="6">
        <v>-196.61874924104663</v>
      </c>
    </row>
    <row r="467" spans="1:15" x14ac:dyDescent="0.25">
      <c r="A467" s="43">
        <v>2026</v>
      </c>
      <c r="B467" s="43" t="s">
        <v>20</v>
      </c>
      <c r="C467" s="43" t="s">
        <v>4890</v>
      </c>
      <c r="D467" s="44">
        <v>437.78549253061243</v>
      </c>
      <c r="E467" s="44">
        <v>500</v>
      </c>
      <c r="F467" s="90">
        <v>0.39354681992528134</v>
      </c>
      <c r="G467" s="91">
        <v>519.23860667138138</v>
      </c>
      <c r="H467" s="44">
        <v>437.78549253061243</v>
      </c>
      <c r="I467" s="44">
        <v>0</v>
      </c>
      <c r="J467" s="51">
        <f t="shared" si="21"/>
        <v>437.78549253061243</v>
      </c>
      <c r="K467" s="45">
        <f t="shared" si="22"/>
        <v>0.39354681992528134</v>
      </c>
      <c r="L467" s="45">
        <f t="shared" si="22"/>
        <v>519.23860667138138</v>
      </c>
      <c r="M467" s="160">
        <f t="shared" si="23"/>
        <v>1319.3820414302008</v>
      </c>
      <c r="N467" s="6">
        <v>-0.25965182192528136</v>
      </c>
      <c r="O467" s="6">
        <v>-236.4608864713814</v>
      </c>
    </row>
    <row r="468" spans="1:15" x14ac:dyDescent="0.25">
      <c r="A468" s="41">
        <v>2027</v>
      </c>
      <c r="B468" s="41" t="s">
        <v>20</v>
      </c>
      <c r="C468" s="41" t="s">
        <v>4890</v>
      </c>
      <c r="D468" s="42">
        <v>437.78549253061243</v>
      </c>
      <c r="E468" s="42">
        <v>500</v>
      </c>
      <c r="F468" s="88">
        <v>0.47528248483486046</v>
      </c>
      <c r="G468" s="89">
        <v>582.83983559611443</v>
      </c>
      <c r="H468" s="42">
        <v>437.78549253061243</v>
      </c>
      <c r="I468" s="42">
        <v>0</v>
      </c>
      <c r="J468" s="51">
        <f t="shared" si="21"/>
        <v>437.78549253061243</v>
      </c>
      <c r="K468" s="45">
        <f t="shared" si="22"/>
        <v>0.47528248483486046</v>
      </c>
      <c r="L468" s="45">
        <f t="shared" si="22"/>
        <v>582.83983559611443</v>
      </c>
      <c r="M468" s="160">
        <f t="shared" si="23"/>
        <v>1226.3019450393283</v>
      </c>
      <c r="N468" s="6">
        <v>-0.33414890683486043</v>
      </c>
      <c r="O468" s="6">
        <v>-278.48507069611441</v>
      </c>
    </row>
    <row r="469" spans="1:15" x14ac:dyDescent="0.25">
      <c r="A469" s="43">
        <v>2028</v>
      </c>
      <c r="B469" s="43" t="s">
        <v>20</v>
      </c>
      <c r="C469" s="43" t="s">
        <v>4890</v>
      </c>
      <c r="D469" s="44">
        <v>437.78549253061243</v>
      </c>
      <c r="E469" s="44">
        <v>500</v>
      </c>
      <c r="F469" s="90">
        <v>0.57654973468390303</v>
      </c>
      <c r="G469" s="91">
        <v>634.82423527779292</v>
      </c>
      <c r="H469" s="44">
        <v>437.78549253061243</v>
      </c>
      <c r="I469" s="44">
        <v>0</v>
      </c>
      <c r="J469" s="51">
        <f t="shared" si="21"/>
        <v>437.78549253061243</v>
      </c>
      <c r="K469" s="45">
        <f t="shared" si="22"/>
        <v>0.57654973468390303</v>
      </c>
      <c r="L469" s="45">
        <f t="shared" si="22"/>
        <v>634.82423527779292</v>
      </c>
      <c r="M469" s="160">
        <f t="shared" si="23"/>
        <v>1101.0745423824351</v>
      </c>
      <c r="N469" s="6">
        <v>-0.43623703568390304</v>
      </c>
      <c r="O469" s="6">
        <v>-323.23115317779292</v>
      </c>
    </row>
    <row r="470" spans="1:15" x14ac:dyDescent="0.25">
      <c r="A470" s="41">
        <v>2029</v>
      </c>
      <c r="B470" s="41" t="s">
        <v>20</v>
      </c>
      <c r="C470" s="41" t="s">
        <v>4890</v>
      </c>
      <c r="D470" s="42">
        <v>437.78549253061243</v>
      </c>
      <c r="E470" s="42">
        <v>500</v>
      </c>
      <c r="F470" s="88">
        <v>0.61291709056204591</v>
      </c>
      <c r="G470" s="89">
        <v>667.78734272470001</v>
      </c>
      <c r="H470" s="42">
        <v>437.78549253061243</v>
      </c>
      <c r="I470" s="42">
        <v>0</v>
      </c>
      <c r="J470" s="51">
        <f t="shared" si="21"/>
        <v>437.78549253061243</v>
      </c>
      <c r="K470" s="45">
        <f t="shared" si="22"/>
        <v>0.61291709056204591</v>
      </c>
      <c r="L470" s="45">
        <f t="shared" si="22"/>
        <v>667.78734272470001</v>
      </c>
      <c r="M470" s="160">
        <f t="shared" si="23"/>
        <v>1089.5231231231257</v>
      </c>
      <c r="N470" s="6">
        <v>-0.46849531756204588</v>
      </c>
      <c r="O470" s="6">
        <v>-366.64406492469999</v>
      </c>
    </row>
    <row r="471" spans="1:15" x14ac:dyDescent="0.25">
      <c r="A471" s="43">
        <v>2030</v>
      </c>
      <c r="B471" s="43" t="s">
        <v>20</v>
      </c>
      <c r="C471" s="43" t="s">
        <v>4890</v>
      </c>
      <c r="D471" s="44">
        <v>437.78549253061243</v>
      </c>
      <c r="E471" s="44">
        <v>500</v>
      </c>
      <c r="F471" s="90">
        <v>0.63833195374490848</v>
      </c>
      <c r="G471" s="91">
        <v>676.69778235826789</v>
      </c>
      <c r="H471" s="44">
        <v>437.78549253061243</v>
      </c>
      <c r="I471" s="44">
        <v>0</v>
      </c>
      <c r="J471" s="51">
        <f t="shared" si="21"/>
        <v>437.78549253061243</v>
      </c>
      <c r="K471" s="45">
        <f t="shared" si="22"/>
        <v>0.63833195374490848</v>
      </c>
      <c r="L471" s="45">
        <f t="shared" si="22"/>
        <v>676.69778235826789</v>
      </c>
      <c r="M471" s="160">
        <f t="shared" si="23"/>
        <v>1060.1032556623215</v>
      </c>
      <c r="N471" s="6">
        <v>-0.49592329174490846</v>
      </c>
      <c r="O471" s="6">
        <v>-399.71192035826789</v>
      </c>
    </row>
    <row r="472" spans="1:15" x14ac:dyDescent="0.25">
      <c r="A472" s="41">
        <v>2031</v>
      </c>
      <c r="B472" s="41" t="s">
        <v>20</v>
      </c>
      <c r="C472" s="41" t="s">
        <v>4890</v>
      </c>
      <c r="D472" s="42">
        <v>437.78549253061243</v>
      </c>
      <c r="E472" s="42">
        <v>500</v>
      </c>
      <c r="F472" s="88">
        <v>0.64387724706895832</v>
      </c>
      <c r="G472" s="89">
        <v>662.35891157192157</v>
      </c>
      <c r="H472" s="42">
        <v>437.78549253061243</v>
      </c>
      <c r="I472" s="42">
        <v>0</v>
      </c>
      <c r="J472" s="51">
        <f t="shared" si="21"/>
        <v>437.78549253061243</v>
      </c>
      <c r="K472" s="45">
        <f t="shared" si="22"/>
        <v>0.64387724706895832</v>
      </c>
      <c r="L472" s="45">
        <f t="shared" si="22"/>
        <v>662.35891157192157</v>
      </c>
      <c r="M472" s="160">
        <f t="shared" si="23"/>
        <v>1028.7037080236878</v>
      </c>
      <c r="N472" s="6">
        <v>-0.50674039506895829</v>
      </c>
      <c r="O472" s="6">
        <v>-419.95495537192153</v>
      </c>
    </row>
    <row r="473" spans="1:15" x14ac:dyDescent="0.25">
      <c r="A473" s="43">
        <v>2032</v>
      </c>
      <c r="B473" s="43" t="s">
        <v>20</v>
      </c>
      <c r="C473" s="43" t="s">
        <v>4890</v>
      </c>
      <c r="D473" s="44">
        <v>437.78549253061243</v>
      </c>
      <c r="E473" s="44">
        <v>500</v>
      </c>
      <c r="F473" s="90">
        <v>0.61637852612950039</v>
      </c>
      <c r="G473" s="91">
        <v>626.43461340867941</v>
      </c>
      <c r="H473" s="44">
        <v>437.78549253061243</v>
      </c>
      <c r="I473" s="44">
        <v>0</v>
      </c>
      <c r="J473" s="51">
        <f t="shared" si="21"/>
        <v>437.78549253061243</v>
      </c>
      <c r="K473" s="45">
        <f t="shared" si="22"/>
        <v>0.61637852612950039</v>
      </c>
      <c r="L473" s="45">
        <f t="shared" si="22"/>
        <v>626.43461340867941</v>
      </c>
      <c r="M473" s="160">
        <f t="shared" si="23"/>
        <v>1016.3147917276181</v>
      </c>
      <c r="N473" s="6">
        <v>-0.4869899721295004</v>
      </c>
      <c r="O473" s="6">
        <v>-422.9514938086794</v>
      </c>
    </row>
    <row r="474" spans="1:15" x14ac:dyDescent="0.25">
      <c r="A474" s="41">
        <v>2033</v>
      </c>
      <c r="B474" s="41" t="s">
        <v>20</v>
      </c>
      <c r="C474" s="41" t="s">
        <v>4890</v>
      </c>
      <c r="D474" s="42">
        <v>437.78549253061243</v>
      </c>
      <c r="E474" s="42">
        <v>500</v>
      </c>
      <c r="F474" s="88">
        <v>0.58211781745227908</v>
      </c>
      <c r="G474" s="89">
        <v>583.83781245628597</v>
      </c>
      <c r="H474" s="42">
        <v>437.78549253061243</v>
      </c>
      <c r="I474" s="42">
        <v>0</v>
      </c>
      <c r="J474" s="51">
        <f t="shared" si="21"/>
        <v>437.78549253061243</v>
      </c>
      <c r="K474" s="45">
        <f t="shared" si="22"/>
        <v>0.58211781745227908</v>
      </c>
      <c r="L474" s="45">
        <f t="shared" si="22"/>
        <v>583.83781245628597</v>
      </c>
      <c r="M474" s="160">
        <f t="shared" si="23"/>
        <v>1002.9547197361776</v>
      </c>
      <c r="N474" s="6">
        <v>-0.46415707945227908</v>
      </c>
      <c r="O474" s="6">
        <v>-413.82020215628597</v>
      </c>
    </row>
    <row r="475" spans="1:15" x14ac:dyDescent="0.25">
      <c r="A475" s="43">
        <v>2034</v>
      </c>
      <c r="B475" s="43" t="s">
        <v>20</v>
      </c>
      <c r="C475" s="43" t="s">
        <v>4890</v>
      </c>
      <c r="D475" s="44">
        <v>437.78549253061243</v>
      </c>
      <c r="E475" s="44">
        <v>500</v>
      </c>
      <c r="F475" s="90">
        <v>0.53777064953422726</v>
      </c>
      <c r="G475" s="91">
        <v>535.39243962568412</v>
      </c>
      <c r="H475" s="44">
        <v>437.78549253061243</v>
      </c>
      <c r="I475" s="44">
        <v>0</v>
      </c>
      <c r="J475" s="51">
        <f t="shared" si="21"/>
        <v>437.78549253061243</v>
      </c>
      <c r="K475" s="45">
        <f t="shared" si="22"/>
        <v>0.53777064953422726</v>
      </c>
      <c r="L475" s="45">
        <f t="shared" si="22"/>
        <v>535.39243962568412</v>
      </c>
      <c r="M475" s="160">
        <f t="shared" si="23"/>
        <v>995.57765022951151</v>
      </c>
      <c r="N475" s="6">
        <v>-0.42932612453422725</v>
      </c>
      <c r="O475" s="6">
        <v>-391.61284582568413</v>
      </c>
    </row>
    <row r="476" spans="1:15" x14ac:dyDescent="0.25">
      <c r="A476" s="41">
        <v>2035</v>
      </c>
      <c r="B476" s="41" t="s">
        <v>20</v>
      </c>
      <c r="C476" s="41" t="s">
        <v>4890</v>
      </c>
      <c r="D476" s="42">
        <v>437.78549253061243</v>
      </c>
      <c r="E476" s="42">
        <v>500</v>
      </c>
      <c r="F476" s="88">
        <v>0.46956081543587824</v>
      </c>
      <c r="G476" s="89">
        <v>485.40412979374622</v>
      </c>
      <c r="H476" s="42">
        <v>437.78549253061243</v>
      </c>
      <c r="I476" s="42">
        <v>0</v>
      </c>
      <c r="J476" s="51">
        <f t="shared" si="21"/>
        <v>437.78549253061243</v>
      </c>
      <c r="K476" s="45">
        <f t="shared" si="22"/>
        <v>0.46956081543587824</v>
      </c>
      <c r="L476" s="45">
        <f t="shared" si="22"/>
        <v>485.40412979374622</v>
      </c>
      <c r="M476" s="160">
        <f t="shared" si="23"/>
        <v>1033.7407079914901</v>
      </c>
      <c r="N476" s="6">
        <v>-0.36686259843587826</v>
      </c>
      <c r="O476" s="6">
        <v>-358.66626699374621</v>
      </c>
    </row>
    <row r="477" spans="1:15" x14ac:dyDescent="0.25">
      <c r="A477" s="43">
        <v>2036</v>
      </c>
      <c r="B477" s="43" t="s">
        <v>20</v>
      </c>
      <c r="C477" s="43" t="s">
        <v>4890</v>
      </c>
      <c r="D477" s="44">
        <v>437.78549253061243</v>
      </c>
      <c r="E477" s="44">
        <v>500</v>
      </c>
      <c r="F477" s="90">
        <v>0.38930510193406076</v>
      </c>
      <c r="G477" s="91">
        <v>434.24205227604619</v>
      </c>
      <c r="H477" s="44">
        <v>437.78549253061243</v>
      </c>
      <c r="I477" s="44">
        <v>0</v>
      </c>
      <c r="J477" s="51">
        <f t="shared" si="21"/>
        <v>437.78549253061243</v>
      </c>
      <c r="K477" s="45">
        <f t="shared" si="22"/>
        <v>0.38930510193406076</v>
      </c>
      <c r="L477" s="45">
        <f t="shared" si="22"/>
        <v>434.24205227604619</v>
      </c>
      <c r="M477" s="160">
        <f t="shared" si="23"/>
        <v>1115.4286191440581</v>
      </c>
      <c r="N477" s="6">
        <v>-0.29219983793406079</v>
      </c>
      <c r="O477" s="6">
        <v>-320.06867197604618</v>
      </c>
    </row>
    <row r="478" spans="1:15" x14ac:dyDescent="0.25">
      <c r="A478" s="41">
        <v>2037</v>
      </c>
      <c r="B478" s="41" t="s">
        <v>20</v>
      </c>
      <c r="C478" s="41" t="s">
        <v>4890</v>
      </c>
      <c r="D478" s="42">
        <v>437.78549253061243</v>
      </c>
      <c r="E478" s="42">
        <v>500</v>
      </c>
      <c r="F478" s="88">
        <v>0.31301904595563862</v>
      </c>
      <c r="G478" s="89">
        <v>382.32983989779297</v>
      </c>
      <c r="H478" s="42">
        <v>437.78549253061243</v>
      </c>
      <c r="I478" s="42">
        <v>0</v>
      </c>
      <c r="J478" s="51">
        <f t="shared" si="21"/>
        <v>437.78549253061243</v>
      </c>
      <c r="K478" s="45">
        <f t="shared" si="22"/>
        <v>0.31301904595563862</v>
      </c>
      <c r="L478" s="45">
        <f t="shared" si="22"/>
        <v>382.32983989779297</v>
      </c>
      <c r="M478" s="160">
        <f t="shared" si="23"/>
        <v>1221.426762485172</v>
      </c>
      <c r="N478" s="6">
        <v>-0.22071532695563861</v>
      </c>
      <c r="O478" s="6">
        <v>-277.92970449779295</v>
      </c>
    </row>
    <row r="479" spans="1:15" x14ac:dyDescent="0.25">
      <c r="A479" s="43">
        <v>2038</v>
      </c>
      <c r="B479" s="43" t="s">
        <v>20</v>
      </c>
      <c r="C479" s="43" t="s">
        <v>4890</v>
      </c>
      <c r="D479" s="44">
        <v>437.78549253061243</v>
      </c>
      <c r="E479" s="44">
        <v>500</v>
      </c>
      <c r="F479" s="90">
        <v>0.245412867546077</v>
      </c>
      <c r="G479" s="91">
        <v>333.26056386674622</v>
      </c>
      <c r="H479" s="44">
        <v>437.78549253061243</v>
      </c>
      <c r="I479" s="44">
        <v>0</v>
      </c>
      <c r="J479" s="51">
        <f t="shared" si="21"/>
        <v>437.78549253061243</v>
      </c>
      <c r="K479" s="45">
        <f t="shared" si="22"/>
        <v>0.245412867546077</v>
      </c>
      <c r="L479" s="45">
        <f t="shared" si="22"/>
        <v>333.26056386674622</v>
      </c>
      <c r="M479" s="160">
        <f t="shared" si="23"/>
        <v>1357.9588030532896</v>
      </c>
      <c r="N479" s="6">
        <v>-0.15847127654607701</v>
      </c>
      <c r="O479" s="6">
        <v>-236.58086477674624</v>
      </c>
    </row>
    <row r="480" spans="1:15" x14ac:dyDescent="0.25">
      <c r="A480" s="41">
        <v>2039</v>
      </c>
      <c r="B480" s="41" t="s">
        <v>20</v>
      </c>
      <c r="C480" s="41" t="s">
        <v>4890</v>
      </c>
      <c r="D480" s="42">
        <v>437.78549253061243</v>
      </c>
      <c r="E480" s="42">
        <v>500</v>
      </c>
      <c r="F480" s="88">
        <v>0.18939387231096713</v>
      </c>
      <c r="G480" s="89">
        <v>291.39546883770601</v>
      </c>
      <c r="H480" s="42">
        <v>437.78549253061243</v>
      </c>
      <c r="I480" s="42">
        <v>0</v>
      </c>
      <c r="J480" s="51">
        <f t="shared" si="21"/>
        <v>437.78549253061243</v>
      </c>
      <c r="K480" s="45">
        <f t="shared" si="22"/>
        <v>0.18939387231096713</v>
      </c>
      <c r="L480" s="45">
        <f t="shared" si="22"/>
        <v>291.39546883770601</v>
      </c>
      <c r="M480" s="160">
        <f t="shared" si="23"/>
        <v>1538.5686204211599</v>
      </c>
      <c r="N480" s="6">
        <v>-0.10760373831096713</v>
      </c>
      <c r="O480" s="6">
        <v>-201.991053977706</v>
      </c>
    </row>
    <row r="481" spans="1:15" x14ac:dyDescent="0.25">
      <c r="A481" s="43">
        <v>2040</v>
      </c>
      <c r="B481" s="43" t="s">
        <v>20</v>
      </c>
      <c r="C481" s="43" t="s">
        <v>4890</v>
      </c>
      <c r="D481" s="44">
        <v>437.78549253061243</v>
      </c>
      <c r="E481" s="44">
        <v>500</v>
      </c>
      <c r="F481" s="90">
        <v>0.15640918759139666</v>
      </c>
      <c r="G481" s="91">
        <v>264.08762197284898</v>
      </c>
      <c r="H481" s="44">
        <v>437.78549253061243</v>
      </c>
      <c r="I481" s="44">
        <v>0</v>
      </c>
      <c r="J481" s="51">
        <f t="shared" si="21"/>
        <v>437.78549253061243</v>
      </c>
      <c r="K481" s="45">
        <f t="shared" si="22"/>
        <v>0.15640918759139666</v>
      </c>
      <c r="L481" s="45">
        <f t="shared" si="22"/>
        <v>264.08762197284898</v>
      </c>
      <c r="M481" s="160">
        <f t="shared" si="23"/>
        <v>1688.4405963590289</v>
      </c>
      <c r="N481" s="6">
        <v>-6.6732638591396665E-2</v>
      </c>
      <c r="O481" s="6">
        <v>-173.02069696284897</v>
      </c>
    </row>
    <row r="482" spans="1:15" x14ac:dyDescent="0.25">
      <c r="A482" s="41">
        <v>2021</v>
      </c>
      <c r="B482" s="41" t="s">
        <v>20</v>
      </c>
      <c r="C482" s="41" t="s">
        <v>4891</v>
      </c>
      <c r="D482" s="42">
        <v>618.73945363826431</v>
      </c>
      <c r="E482" s="42">
        <v>750</v>
      </c>
      <c r="F482" s="88">
        <v>0.24262871093518149</v>
      </c>
      <c r="G482" s="89">
        <v>270.09384184639816</v>
      </c>
      <c r="H482" s="42">
        <v>618.73945363826431</v>
      </c>
      <c r="I482" s="42">
        <v>0</v>
      </c>
      <c r="J482" s="51">
        <f t="shared" si="21"/>
        <v>618.73945363826431</v>
      </c>
      <c r="K482" s="45">
        <f t="shared" si="22"/>
        <v>0.24262871093518149</v>
      </c>
      <c r="L482" s="45">
        <f t="shared" si="22"/>
        <v>270.09384184639816</v>
      </c>
      <c r="M482" s="160">
        <f t="shared" si="23"/>
        <v>1113.198189964229</v>
      </c>
      <c r="N482" s="6">
        <v>-0.21907570493518147</v>
      </c>
      <c r="O482" s="6">
        <v>-194.30747675639816</v>
      </c>
    </row>
    <row r="483" spans="1:15" x14ac:dyDescent="0.25">
      <c r="A483" s="43">
        <v>2022</v>
      </c>
      <c r="B483" s="43" t="s">
        <v>20</v>
      </c>
      <c r="C483" s="43" t="s">
        <v>4891</v>
      </c>
      <c r="D483" s="44">
        <v>618.73945363826431</v>
      </c>
      <c r="E483" s="44">
        <v>750</v>
      </c>
      <c r="F483" s="90">
        <v>0.2950557675212907</v>
      </c>
      <c r="G483" s="91">
        <v>318.6526102720893</v>
      </c>
      <c r="H483" s="44">
        <v>618.73945363826431</v>
      </c>
      <c r="I483" s="44">
        <v>0</v>
      </c>
      <c r="J483" s="51">
        <f t="shared" si="21"/>
        <v>618.73945363826431</v>
      </c>
      <c r="K483" s="45">
        <f t="shared" si="22"/>
        <v>0.2950557675212907</v>
      </c>
      <c r="L483" s="45">
        <f t="shared" si="22"/>
        <v>318.6526102720893</v>
      </c>
      <c r="M483" s="160">
        <f t="shared" si="23"/>
        <v>1079.9741789460052</v>
      </c>
      <c r="N483" s="6">
        <v>-0.26617780852129069</v>
      </c>
      <c r="O483" s="6">
        <v>-224.21799865208931</v>
      </c>
    </row>
    <row r="484" spans="1:15" x14ac:dyDescent="0.25">
      <c r="A484" s="41">
        <v>2023</v>
      </c>
      <c r="B484" s="41" t="s">
        <v>20</v>
      </c>
      <c r="C484" s="41" t="s">
        <v>4891</v>
      </c>
      <c r="D484" s="42">
        <v>618.73945363826431</v>
      </c>
      <c r="E484" s="42">
        <v>750</v>
      </c>
      <c r="F484" s="88">
        <v>0.3627612432633362</v>
      </c>
      <c r="G484" s="89">
        <v>375.49539880570848</v>
      </c>
      <c r="H484" s="42">
        <v>618.73945363826431</v>
      </c>
      <c r="I484" s="42">
        <v>0</v>
      </c>
      <c r="J484" s="51">
        <f t="shared" si="21"/>
        <v>618.73945363826431</v>
      </c>
      <c r="K484" s="45">
        <f t="shared" si="22"/>
        <v>0.3627612432633362</v>
      </c>
      <c r="L484" s="45">
        <f t="shared" si="22"/>
        <v>375.49539880570848</v>
      </c>
      <c r="M484" s="160">
        <f t="shared" si="23"/>
        <v>1035.1034069345944</v>
      </c>
      <c r="N484" s="6">
        <v>-0.32210018126333617</v>
      </c>
      <c r="O484" s="6">
        <v>-251.90828500570848</v>
      </c>
    </row>
    <row r="485" spans="1:15" x14ac:dyDescent="0.25">
      <c r="A485" s="43">
        <v>2024</v>
      </c>
      <c r="B485" s="43" t="s">
        <v>20</v>
      </c>
      <c r="C485" s="43" t="s">
        <v>4891</v>
      </c>
      <c r="D485" s="44">
        <v>618.73945363826431</v>
      </c>
      <c r="E485" s="44">
        <v>750</v>
      </c>
      <c r="F485" s="90">
        <v>0.43060883312502291</v>
      </c>
      <c r="G485" s="91">
        <v>437.11950176612601</v>
      </c>
      <c r="H485" s="44">
        <v>618.73945363826431</v>
      </c>
      <c r="I485" s="44">
        <v>0</v>
      </c>
      <c r="J485" s="51">
        <f t="shared" si="21"/>
        <v>618.73945363826431</v>
      </c>
      <c r="K485" s="45">
        <f t="shared" si="22"/>
        <v>0.43060883312502291</v>
      </c>
      <c r="L485" s="45">
        <f t="shared" si="22"/>
        <v>437.11950176612601</v>
      </c>
      <c r="M485" s="160">
        <f t="shared" si="23"/>
        <v>1015.1196820414801</v>
      </c>
      <c r="N485" s="6">
        <v>-0.37440672912502293</v>
      </c>
      <c r="O485" s="6">
        <v>-274.74655196612605</v>
      </c>
    </row>
    <row r="486" spans="1:15" x14ac:dyDescent="0.25">
      <c r="A486" s="41">
        <v>2025</v>
      </c>
      <c r="B486" s="41" t="s">
        <v>20</v>
      </c>
      <c r="C486" s="41" t="s">
        <v>4891</v>
      </c>
      <c r="D486" s="42">
        <v>618.73945363826431</v>
      </c>
      <c r="E486" s="42">
        <v>750</v>
      </c>
      <c r="F486" s="88">
        <v>0.48208843974389881</v>
      </c>
      <c r="G486" s="89">
        <v>507.68041299736439</v>
      </c>
      <c r="H486" s="42">
        <v>618.73945363826431</v>
      </c>
      <c r="I486" s="42">
        <v>0</v>
      </c>
      <c r="J486" s="51">
        <f t="shared" si="21"/>
        <v>618.73945363826431</v>
      </c>
      <c r="K486" s="45">
        <f t="shared" si="22"/>
        <v>0.48208843974389881</v>
      </c>
      <c r="L486" s="45">
        <f t="shared" si="22"/>
        <v>507.68041299736439</v>
      </c>
      <c r="M486" s="160">
        <f t="shared" si="23"/>
        <v>1053.085639778172</v>
      </c>
      <c r="N486" s="6">
        <v>-0.40594629674389882</v>
      </c>
      <c r="O486" s="6">
        <v>-294.29504249736442</v>
      </c>
    </row>
    <row r="487" spans="1:15" x14ac:dyDescent="0.25">
      <c r="A487" s="43">
        <v>2026</v>
      </c>
      <c r="B487" s="43" t="s">
        <v>20</v>
      </c>
      <c r="C487" s="43" t="s">
        <v>4891</v>
      </c>
      <c r="D487" s="44">
        <v>618.73945363826431</v>
      </c>
      <c r="E487" s="44">
        <v>750</v>
      </c>
      <c r="F487" s="90">
        <v>0.56001701246999247</v>
      </c>
      <c r="G487" s="91">
        <v>598.87739899976009</v>
      </c>
      <c r="H487" s="44">
        <v>618.73945363826431</v>
      </c>
      <c r="I487" s="44">
        <v>0</v>
      </c>
      <c r="J487" s="51">
        <f t="shared" si="21"/>
        <v>618.73945363826431</v>
      </c>
      <c r="K487" s="45">
        <f t="shared" si="22"/>
        <v>0.56001701246999247</v>
      </c>
      <c r="L487" s="45">
        <f t="shared" si="22"/>
        <v>598.87739899976009</v>
      </c>
      <c r="M487" s="160">
        <f t="shared" si="23"/>
        <v>1069.3914393035514</v>
      </c>
      <c r="N487" s="6">
        <v>-0.45954408146999248</v>
      </c>
      <c r="O487" s="6">
        <v>-326.62796749976008</v>
      </c>
    </row>
    <row r="488" spans="1:15" x14ac:dyDescent="0.25">
      <c r="A488" s="41">
        <v>2027</v>
      </c>
      <c r="B488" s="41" t="s">
        <v>20</v>
      </c>
      <c r="C488" s="41" t="s">
        <v>4891</v>
      </c>
      <c r="D488" s="42">
        <v>618.73945363826431</v>
      </c>
      <c r="E488" s="42">
        <v>750</v>
      </c>
      <c r="F488" s="88">
        <v>0.63101690728208326</v>
      </c>
      <c r="G488" s="89">
        <v>675.50384642851975</v>
      </c>
      <c r="H488" s="42">
        <v>618.73945363826431</v>
      </c>
      <c r="I488" s="42">
        <v>0</v>
      </c>
      <c r="J488" s="51">
        <f t="shared" si="21"/>
        <v>618.73945363826431</v>
      </c>
      <c r="K488" s="45">
        <f t="shared" si="22"/>
        <v>0.63101690728208326</v>
      </c>
      <c r="L488" s="45">
        <f t="shared" si="22"/>
        <v>675.50384642851975</v>
      </c>
      <c r="M488" s="160">
        <f t="shared" si="23"/>
        <v>1070.5003917217539</v>
      </c>
      <c r="N488" s="6">
        <v>-0.50349122728208329</v>
      </c>
      <c r="O488" s="6">
        <v>-338.27363632851973</v>
      </c>
    </row>
    <row r="489" spans="1:15" x14ac:dyDescent="0.25">
      <c r="A489" s="43">
        <v>2028</v>
      </c>
      <c r="B489" s="43" t="s">
        <v>20</v>
      </c>
      <c r="C489" s="43" t="s">
        <v>4891</v>
      </c>
      <c r="D489" s="44">
        <v>618.73945363826431</v>
      </c>
      <c r="E489" s="44">
        <v>750</v>
      </c>
      <c r="F489" s="90">
        <v>0.70280464105568652</v>
      </c>
      <c r="G489" s="91">
        <v>726.7127772762808</v>
      </c>
      <c r="H489" s="44">
        <v>618.73945363826431</v>
      </c>
      <c r="I489" s="44">
        <v>0</v>
      </c>
      <c r="J489" s="51">
        <f t="shared" si="21"/>
        <v>618.73945363826431</v>
      </c>
      <c r="K489" s="45">
        <f t="shared" si="22"/>
        <v>0.70280464105568652</v>
      </c>
      <c r="L489" s="45">
        <f t="shared" si="22"/>
        <v>726.7127772762808</v>
      </c>
      <c r="M489" s="160">
        <f t="shared" si="23"/>
        <v>1034.0181820437067</v>
      </c>
      <c r="N489" s="6">
        <v>-0.5483025780556865</v>
      </c>
      <c r="O489" s="6">
        <v>-328.56673367628082</v>
      </c>
    </row>
    <row r="490" spans="1:15" x14ac:dyDescent="0.25">
      <c r="A490" s="41">
        <v>2029</v>
      </c>
      <c r="B490" s="41" t="s">
        <v>20</v>
      </c>
      <c r="C490" s="41" t="s">
        <v>4891</v>
      </c>
      <c r="D490" s="42">
        <v>618.73945363826431</v>
      </c>
      <c r="E490" s="42">
        <v>750</v>
      </c>
      <c r="F490" s="88">
        <v>0.6823910623486491</v>
      </c>
      <c r="G490" s="89">
        <v>745.35742808989221</v>
      </c>
      <c r="H490" s="42">
        <v>618.73945363826431</v>
      </c>
      <c r="I490" s="42">
        <v>0</v>
      </c>
      <c r="J490" s="51">
        <f t="shared" si="21"/>
        <v>618.73945363826431</v>
      </c>
      <c r="K490" s="45">
        <f t="shared" si="22"/>
        <v>0.6823910623486491</v>
      </c>
      <c r="L490" s="45">
        <f t="shared" si="22"/>
        <v>745.35742808989221</v>
      </c>
      <c r="M490" s="160">
        <f t="shared" si="23"/>
        <v>1092.2731395756061</v>
      </c>
      <c r="N490" s="6">
        <v>-0.50202435434864912</v>
      </c>
      <c r="O490" s="6">
        <v>-289.5809239898922</v>
      </c>
    </row>
    <row r="491" spans="1:15" x14ac:dyDescent="0.25">
      <c r="A491" s="43">
        <v>2030</v>
      </c>
      <c r="B491" s="43" t="s">
        <v>20</v>
      </c>
      <c r="C491" s="43" t="s">
        <v>4891</v>
      </c>
      <c r="D491" s="44">
        <v>618.73945363826431</v>
      </c>
      <c r="E491" s="44">
        <v>750</v>
      </c>
      <c r="F491" s="90">
        <v>0.63424299303571707</v>
      </c>
      <c r="G491" s="91">
        <v>724.93018226926267</v>
      </c>
      <c r="H491" s="44">
        <v>618.73945363826431</v>
      </c>
      <c r="I491" s="44">
        <v>0</v>
      </c>
      <c r="J491" s="51">
        <f t="shared" si="21"/>
        <v>618.73945363826431</v>
      </c>
      <c r="K491" s="45">
        <f t="shared" si="22"/>
        <v>0.63424299303571707</v>
      </c>
      <c r="L491" s="45">
        <f t="shared" si="22"/>
        <v>724.93018226926267</v>
      </c>
      <c r="M491" s="160">
        <f t="shared" si="23"/>
        <v>1142.9849288511393</v>
      </c>
      <c r="N491" s="6">
        <v>-0.43185917603571711</v>
      </c>
      <c r="O491" s="6">
        <v>-221.57278336926265</v>
      </c>
    </row>
    <row r="492" spans="1:15" x14ac:dyDescent="0.25">
      <c r="A492" s="41">
        <v>2031</v>
      </c>
      <c r="B492" s="41" t="s">
        <v>20</v>
      </c>
      <c r="C492" s="41" t="s">
        <v>4891</v>
      </c>
      <c r="D492" s="42">
        <v>618.73945363826431</v>
      </c>
      <c r="E492" s="42">
        <v>750</v>
      </c>
      <c r="F492" s="88">
        <v>0.56305713027858162</v>
      </c>
      <c r="G492" s="89">
        <v>671.62923593773257</v>
      </c>
      <c r="H492" s="42">
        <v>618.73945363826431</v>
      </c>
      <c r="I492" s="42">
        <v>0</v>
      </c>
      <c r="J492" s="51">
        <f t="shared" si="21"/>
        <v>618.73945363826431</v>
      </c>
      <c r="K492" s="45">
        <f t="shared" si="22"/>
        <v>0.56305713027858162</v>
      </c>
      <c r="L492" s="45">
        <f t="shared" si="22"/>
        <v>671.62923593773257</v>
      </c>
      <c r="M492" s="160">
        <f t="shared" si="23"/>
        <v>1192.8260913869133</v>
      </c>
      <c r="N492" s="6">
        <v>-0.34241146327858163</v>
      </c>
      <c r="O492" s="6">
        <v>-136.51715493773258</v>
      </c>
    </row>
    <row r="493" spans="1:15" x14ac:dyDescent="0.25">
      <c r="A493" s="43">
        <v>2032</v>
      </c>
      <c r="B493" s="43" t="s">
        <v>20</v>
      </c>
      <c r="C493" s="43" t="s">
        <v>4891</v>
      </c>
      <c r="D493" s="44">
        <v>618.73945363826431</v>
      </c>
      <c r="E493" s="44">
        <v>750</v>
      </c>
      <c r="F493" s="90">
        <v>0.46881902631722477</v>
      </c>
      <c r="G493" s="91">
        <v>592.84278313231789</v>
      </c>
      <c r="H493" s="44">
        <v>618.73945363826431</v>
      </c>
      <c r="I493" s="44">
        <v>0</v>
      </c>
      <c r="J493" s="51">
        <f t="shared" si="21"/>
        <v>618.73945363826431</v>
      </c>
      <c r="K493" s="45">
        <f t="shared" si="22"/>
        <v>0.46881902631722477</v>
      </c>
      <c r="L493" s="45">
        <f t="shared" si="22"/>
        <v>592.84278313231789</v>
      </c>
      <c r="M493" s="160">
        <f t="shared" si="23"/>
        <v>1264.545058653769</v>
      </c>
      <c r="N493" s="6">
        <v>-0.23946155431722477</v>
      </c>
      <c r="O493" s="6">
        <v>-44.192111832317892</v>
      </c>
    </row>
    <row r="494" spans="1:15" x14ac:dyDescent="0.25">
      <c r="A494" s="41">
        <v>2033</v>
      </c>
      <c r="B494" s="41" t="s">
        <v>20</v>
      </c>
      <c r="C494" s="41" t="s">
        <v>4891</v>
      </c>
      <c r="D494" s="42">
        <v>618.73945363826431</v>
      </c>
      <c r="E494" s="42">
        <v>750</v>
      </c>
      <c r="F494" s="88">
        <v>0.386347029437212</v>
      </c>
      <c r="G494" s="89">
        <v>512.82566916702228</v>
      </c>
      <c r="H494" s="42">
        <v>618.73945363826431</v>
      </c>
      <c r="I494" s="42">
        <v>0</v>
      </c>
      <c r="J494" s="51">
        <f t="shared" si="21"/>
        <v>618.73945363826431</v>
      </c>
      <c r="K494" s="45">
        <f t="shared" si="22"/>
        <v>0.386347029437212</v>
      </c>
      <c r="L494" s="45">
        <f t="shared" si="22"/>
        <v>512.82566916702228</v>
      </c>
      <c r="M494" s="160">
        <f t="shared" si="23"/>
        <v>1327.370550548947</v>
      </c>
      <c r="N494" s="6">
        <v>-0.15960984743721199</v>
      </c>
      <c r="O494" s="6">
        <v>24.021027532977769</v>
      </c>
    </row>
    <row r="495" spans="1:15" x14ac:dyDescent="0.25">
      <c r="A495" s="43">
        <v>2034</v>
      </c>
      <c r="B495" s="43" t="s">
        <v>20</v>
      </c>
      <c r="C495" s="43" t="s">
        <v>4891</v>
      </c>
      <c r="D495" s="44">
        <v>618.73945363826431</v>
      </c>
      <c r="E495" s="44">
        <v>750</v>
      </c>
      <c r="F495" s="90">
        <v>0.31707483664250141</v>
      </c>
      <c r="G495" s="91">
        <v>435.53680873526196</v>
      </c>
      <c r="H495" s="44">
        <v>618.73945363826431</v>
      </c>
      <c r="I495" s="44">
        <v>0</v>
      </c>
      <c r="J495" s="51">
        <f t="shared" si="21"/>
        <v>618.73945363826431</v>
      </c>
      <c r="K495" s="45">
        <f t="shared" si="22"/>
        <v>0.31707483664250141</v>
      </c>
      <c r="L495" s="45">
        <f t="shared" si="22"/>
        <v>435.53680873526196</v>
      </c>
      <c r="M495" s="160">
        <f t="shared" si="23"/>
        <v>1373.6088721109243</v>
      </c>
      <c r="N495" s="6">
        <v>-0.10537868264250141</v>
      </c>
      <c r="O495" s="6">
        <v>68.115469964738054</v>
      </c>
    </row>
    <row r="496" spans="1:15" x14ac:dyDescent="0.25">
      <c r="A496" s="41">
        <v>2035</v>
      </c>
      <c r="B496" s="41" t="s">
        <v>20</v>
      </c>
      <c r="C496" s="41" t="s">
        <v>4891</v>
      </c>
      <c r="D496" s="42">
        <v>618.73945363826431</v>
      </c>
      <c r="E496" s="42">
        <v>750</v>
      </c>
      <c r="F496" s="88">
        <v>0.25579523383931624</v>
      </c>
      <c r="G496" s="89">
        <v>366.3291791012004</v>
      </c>
      <c r="H496" s="42">
        <v>618.73945363826431</v>
      </c>
      <c r="I496" s="42">
        <v>0</v>
      </c>
      <c r="J496" s="51">
        <f t="shared" si="21"/>
        <v>618.73945363826431</v>
      </c>
      <c r="K496" s="45">
        <f t="shared" si="22"/>
        <v>0.25579523383931624</v>
      </c>
      <c r="L496" s="45">
        <f t="shared" si="22"/>
        <v>366.3291791012004</v>
      </c>
      <c r="M496" s="160">
        <f t="shared" si="23"/>
        <v>1432.1188616489962</v>
      </c>
      <c r="N496" s="6">
        <v>-6.8968176839316248E-2</v>
      </c>
      <c r="O496" s="6">
        <v>84.09702659879963</v>
      </c>
    </row>
    <row r="497" spans="1:15" x14ac:dyDescent="0.25">
      <c r="A497" s="43">
        <v>2036</v>
      </c>
      <c r="B497" s="43" t="s">
        <v>20</v>
      </c>
      <c r="C497" s="43" t="s">
        <v>4891</v>
      </c>
      <c r="D497" s="44">
        <v>618.73945363826431</v>
      </c>
      <c r="E497" s="44">
        <v>750</v>
      </c>
      <c r="F497" s="90">
        <v>0.20170068364682214</v>
      </c>
      <c r="G497" s="91">
        <v>303.01010772349781</v>
      </c>
      <c r="H497" s="44">
        <v>618.73945363826431</v>
      </c>
      <c r="I497" s="44">
        <v>0</v>
      </c>
      <c r="J497" s="51">
        <f t="shared" si="21"/>
        <v>618.73945363826431</v>
      </c>
      <c r="K497" s="45">
        <f t="shared" si="22"/>
        <v>0.20170068364682214</v>
      </c>
      <c r="L497" s="45">
        <f t="shared" si="22"/>
        <v>303.01010772349781</v>
      </c>
      <c r="M497" s="160">
        <f t="shared" si="23"/>
        <v>1502.2760570017128</v>
      </c>
      <c r="N497" s="6">
        <v>-4.6376060646822148E-2</v>
      </c>
      <c r="O497" s="6">
        <v>86.113188876502193</v>
      </c>
    </row>
    <row r="498" spans="1:15" x14ac:dyDescent="0.25">
      <c r="A498" s="41">
        <v>2037</v>
      </c>
      <c r="B498" s="41" t="s">
        <v>20</v>
      </c>
      <c r="C498" s="41" t="s">
        <v>4891</v>
      </c>
      <c r="D498" s="42">
        <v>618.73945363826431</v>
      </c>
      <c r="E498" s="42">
        <v>750</v>
      </c>
      <c r="F498" s="88">
        <v>0.15578577300299876</v>
      </c>
      <c r="G498" s="89">
        <v>245.12974185741331</v>
      </c>
      <c r="H498" s="42">
        <v>618.73945363826431</v>
      </c>
      <c r="I498" s="42">
        <v>0</v>
      </c>
      <c r="J498" s="51">
        <f t="shared" si="21"/>
        <v>618.73945363826431</v>
      </c>
      <c r="K498" s="45">
        <f t="shared" si="22"/>
        <v>0.15578577300299876</v>
      </c>
      <c r="L498" s="45">
        <f t="shared" si="22"/>
        <v>245.12974185741331</v>
      </c>
      <c r="M498" s="160">
        <f t="shared" si="23"/>
        <v>1573.5053152298749</v>
      </c>
      <c r="N498" s="6">
        <v>-3.403231700299876E-2</v>
      </c>
      <c r="O498" s="6">
        <v>78.591893342586673</v>
      </c>
    </row>
    <row r="499" spans="1:15" x14ac:dyDescent="0.25">
      <c r="A499" s="43">
        <v>2038</v>
      </c>
      <c r="B499" s="43" t="s">
        <v>20</v>
      </c>
      <c r="C499" s="43" t="s">
        <v>4891</v>
      </c>
      <c r="D499" s="44">
        <v>618.73945363826431</v>
      </c>
      <c r="E499" s="44">
        <v>750</v>
      </c>
      <c r="F499" s="90">
        <v>0.1167484065045228</v>
      </c>
      <c r="G499" s="91">
        <v>193.76567187033072</v>
      </c>
      <c r="H499" s="44">
        <v>618.73945363826431</v>
      </c>
      <c r="I499" s="44">
        <v>0</v>
      </c>
      <c r="J499" s="51">
        <f t="shared" si="21"/>
        <v>618.73945363826431</v>
      </c>
      <c r="K499" s="45">
        <f t="shared" si="22"/>
        <v>0.1167484065045228</v>
      </c>
      <c r="L499" s="45">
        <f t="shared" si="22"/>
        <v>193.76567187033072</v>
      </c>
      <c r="M499" s="160">
        <f t="shared" si="23"/>
        <v>1659.6857950504386</v>
      </c>
      <c r="N499" s="6">
        <v>-2.6876196504522804E-2</v>
      </c>
      <c r="O499" s="6">
        <v>69.777828729669295</v>
      </c>
    </row>
    <row r="500" spans="1:15" x14ac:dyDescent="0.25">
      <c r="A500" s="41">
        <v>2039</v>
      </c>
      <c r="B500" s="41" t="s">
        <v>20</v>
      </c>
      <c r="C500" s="41" t="s">
        <v>4891</v>
      </c>
      <c r="D500" s="42">
        <v>618.73945363826431</v>
      </c>
      <c r="E500" s="42">
        <v>750</v>
      </c>
      <c r="F500" s="88">
        <v>8.5508275710589526E-2</v>
      </c>
      <c r="G500" s="89">
        <v>154.69160829979006</v>
      </c>
      <c r="H500" s="42">
        <v>618.73945363826431</v>
      </c>
      <c r="I500" s="42">
        <v>0</v>
      </c>
      <c r="J500" s="51">
        <f t="shared" si="21"/>
        <v>618.73945363826431</v>
      </c>
      <c r="K500" s="45">
        <f t="shared" si="22"/>
        <v>8.5508275710589526E-2</v>
      </c>
      <c r="L500" s="45">
        <f t="shared" si="22"/>
        <v>154.69160829979006</v>
      </c>
      <c r="M500" s="160">
        <f t="shared" si="23"/>
        <v>1809.0834719127979</v>
      </c>
      <c r="N500" s="6">
        <v>-5.4842447105895309E-3</v>
      </c>
      <c r="O500" s="6">
        <v>60.833406900209951</v>
      </c>
    </row>
    <row r="501" spans="1:15" hidden="1" x14ac:dyDescent="0.25">
      <c r="A501" s="43">
        <v>2040</v>
      </c>
      <c r="B501" s="43" t="s">
        <v>20</v>
      </c>
      <c r="C501" s="43" t="s">
        <v>4891</v>
      </c>
      <c r="D501" s="44">
        <v>618.73945363826431</v>
      </c>
      <c r="E501" s="44">
        <v>750</v>
      </c>
      <c r="F501" s="90">
        <v>6.6433498955498049E-2</v>
      </c>
      <c r="G501" s="91">
        <v>130.49093714637806</v>
      </c>
      <c r="H501" s="44">
        <v>618.73945363826431</v>
      </c>
      <c r="I501" s="44">
        <v>0</v>
      </c>
      <c r="J501" s="51">
        <f t="shared" si="21"/>
        <v>618.73945363826431</v>
      </c>
      <c r="K501" s="45">
        <f t="shared" si="22"/>
        <v>6.6433498955498049E-2</v>
      </c>
      <c r="L501" s="45">
        <f t="shared" si="22"/>
        <v>130.49093714637806</v>
      </c>
      <c r="M501" s="160">
        <f t="shared" si="23"/>
        <v>1964.2339963726779</v>
      </c>
      <c r="N501" s="6">
        <v>1.3460230044501947E-2</v>
      </c>
      <c r="O501" s="6">
        <v>57.210955053621944</v>
      </c>
    </row>
    <row r="502" spans="1:15" x14ac:dyDescent="0.25">
      <c r="A502" s="41">
        <v>2021</v>
      </c>
      <c r="B502" s="41" t="s">
        <v>20</v>
      </c>
      <c r="C502" s="41" t="s">
        <v>4892</v>
      </c>
      <c r="D502" s="42">
        <v>822.99348877482453</v>
      </c>
      <c r="E502" s="42">
        <v>1000</v>
      </c>
      <c r="F502" s="88">
        <v>3.7684446494691569E-2</v>
      </c>
      <c r="G502" s="89">
        <v>84.546425244628708</v>
      </c>
      <c r="H502" s="42">
        <v>822.99348877482453</v>
      </c>
      <c r="I502" s="42">
        <v>0</v>
      </c>
      <c r="J502" s="51">
        <f t="shared" si="21"/>
        <v>822.99348877482453</v>
      </c>
      <c r="K502" s="45">
        <f t="shared" si="22"/>
        <v>3.7684446494691569E-2</v>
      </c>
      <c r="L502" s="45">
        <f t="shared" si="22"/>
        <v>84.546425244628708</v>
      </c>
      <c r="M502" s="160">
        <f t="shared" si="23"/>
        <v>2243.5363421494958</v>
      </c>
      <c r="N502" s="6">
        <v>-3.6622984946915668E-3</v>
      </c>
      <c r="O502" s="6">
        <v>-21.862454414628708</v>
      </c>
    </row>
    <row r="503" spans="1:15" x14ac:dyDescent="0.25">
      <c r="A503" s="43">
        <v>2022</v>
      </c>
      <c r="B503" s="43" t="s">
        <v>20</v>
      </c>
      <c r="C503" s="43" t="s">
        <v>4892</v>
      </c>
      <c r="D503" s="44">
        <v>822.99348877482453</v>
      </c>
      <c r="E503" s="44">
        <v>1000</v>
      </c>
      <c r="F503" s="90">
        <v>4.5764609497282942E-2</v>
      </c>
      <c r="G503" s="91">
        <v>103.65193624979091</v>
      </c>
      <c r="H503" s="44">
        <v>822.99348877482453</v>
      </c>
      <c r="I503" s="44">
        <v>0</v>
      </c>
      <c r="J503" s="51">
        <f t="shared" si="21"/>
        <v>822.99348877482453</v>
      </c>
      <c r="K503" s="45">
        <f t="shared" si="22"/>
        <v>4.5764609497282942E-2</v>
      </c>
      <c r="L503" s="45">
        <f t="shared" si="22"/>
        <v>103.65193624979091</v>
      </c>
      <c r="M503" s="160">
        <f t="shared" si="23"/>
        <v>2264.892837246754</v>
      </c>
      <c r="N503" s="6">
        <v>-4.5907094972829424E-3</v>
      </c>
      <c r="O503" s="6">
        <v>-21.499432709790909</v>
      </c>
    </row>
    <row r="504" spans="1:15" x14ac:dyDescent="0.25">
      <c r="A504" s="41">
        <v>2023</v>
      </c>
      <c r="B504" s="41" t="s">
        <v>20</v>
      </c>
      <c r="C504" s="41" t="s">
        <v>4892</v>
      </c>
      <c r="D504" s="42">
        <v>822.99348877482453</v>
      </c>
      <c r="E504" s="42">
        <v>1000</v>
      </c>
      <c r="F504" s="88">
        <v>6.0954266869405492E-2</v>
      </c>
      <c r="G504" s="89">
        <v>144.71476859261512</v>
      </c>
      <c r="H504" s="42">
        <v>822.99348877482453</v>
      </c>
      <c r="I504" s="42">
        <v>0</v>
      </c>
      <c r="J504" s="51">
        <f t="shared" si="21"/>
        <v>822.99348877482453</v>
      </c>
      <c r="K504" s="45">
        <f t="shared" si="22"/>
        <v>6.0954266869405492E-2</v>
      </c>
      <c r="L504" s="45">
        <f t="shared" si="22"/>
        <v>144.71476859261512</v>
      </c>
      <c r="M504" s="160">
        <f t="shared" si="23"/>
        <v>2374.1532139606647</v>
      </c>
      <c r="N504" s="6">
        <v>-1.0097030869405492E-2</v>
      </c>
      <c r="O504" s="6">
        <v>-29.402299292615112</v>
      </c>
    </row>
    <row r="505" spans="1:15" hidden="1" x14ac:dyDescent="0.25">
      <c r="A505" s="43">
        <v>2024</v>
      </c>
      <c r="B505" s="43" t="s">
        <v>20</v>
      </c>
      <c r="C505" s="43" t="s">
        <v>4892</v>
      </c>
      <c r="D505" s="44">
        <v>822.99348877482453</v>
      </c>
      <c r="E505" s="44">
        <v>1000</v>
      </c>
      <c r="F505" s="90">
        <v>8.257138520189268E-2</v>
      </c>
      <c r="G505" s="91">
        <v>201.695812030132</v>
      </c>
      <c r="H505" s="44">
        <v>822.99348877482453</v>
      </c>
      <c r="I505" s="44">
        <v>0</v>
      </c>
      <c r="J505" s="51">
        <f t="shared" si="21"/>
        <v>822.99348877482453</v>
      </c>
      <c r="K505" s="45">
        <f t="shared" si="22"/>
        <v>8.257138520189268E-2</v>
      </c>
      <c r="L505" s="45">
        <f t="shared" si="22"/>
        <v>201.695812030132</v>
      </c>
      <c r="M505" s="160">
        <f t="shared" si="23"/>
        <v>2442.684127642669</v>
      </c>
      <c r="N505" s="6">
        <v>-2.0278930201892684E-2</v>
      </c>
      <c r="O505" s="6">
        <v>-44.697559430132003</v>
      </c>
    </row>
    <row r="506" spans="1:15" x14ac:dyDescent="0.25">
      <c r="A506" s="41">
        <v>2025</v>
      </c>
      <c r="B506" s="41" t="s">
        <v>20</v>
      </c>
      <c r="C506" s="41" t="s">
        <v>4892</v>
      </c>
      <c r="D506" s="42">
        <v>822.99348877482453</v>
      </c>
      <c r="E506" s="42">
        <v>1000</v>
      </c>
      <c r="F506" s="88">
        <v>0.10526484811871531</v>
      </c>
      <c r="G506" s="89">
        <v>273.80693166570239</v>
      </c>
      <c r="H506" s="42">
        <v>822.99348877482453</v>
      </c>
      <c r="I506" s="42">
        <v>0</v>
      </c>
      <c r="J506" s="51">
        <f t="shared" si="21"/>
        <v>822.99348877482453</v>
      </c>
      <c r="K506" s="45">
        <f t="shared" si="22"/>
        <v>0.10526484811871531</v>
      </c>
      <c r="L506" s="45">
        <f t="shared" si="22"/>
        <v>273.80693166570239</v>
      </c>
      <c r="M506" s="160">
        <f t="shared" si="23"/>
        <v>2601.1240842423404</v>
      </c>
      <c r="N506" s="6">
        <v>-2.8114763118715316E-2</v>
      </c>
      <c r="O506" s="6">
        <v>-61.915452565702395</v>
      </c>
    </row>
    <row r="507" spans="1:15" x14ac:dyDescent="0.25">
      <c r="A507" s="43">
        <v>2026</v>
      </c>
      <c r="B507" s="43" t="s">
        <v>20</v>
      </c>
      <c r="C507" s="43" t="s">
        <v>4892</v>
      </c>
      <c r="D507" s="44">
        <v>822.99348877482453</v>
      </c>
      <c r="E507" s="44">
        <v>1000</v>
      </c>
      <c r="F507" s="90">
        <v>0.13459566935037653</v>
      </c>
      <c r="G507" s="91">
        <v>355.77715262647411</v>
      </c>
      <c r="H507" s="44">
        <v>822.99348877482453</v>
      </c>
      <c r="I507" s="44">
        <v>0</v>
      </c>
      <c r="J507" s="51">
        <f t="shared" si="21"/>
        <v>822.99348877482453</v>
      </c>
      <c r="K507" s="45">
        <f t="shared" si="22"/>
        <v>0.13459566935037653</v>
      </c>
      <c r="L507" s="45">
        <f t="shared" si="22"/>
        <v>355.77715262647411</v>
      </c>
      <c r="M507" s="160">
        <f t="shared" si="23"/>
        <v>2643.3031192134622</v>
      </c>
      <c r="N507" s="6">
        <v>-4.001365235037653E-2</v>
      </c>
      <c r="O507" s="6">
        <v>-78.056979626474117</v>
      </c>
    </row>
    <row r="508" spans="1:15" x14ac:dyDescent="0.25">
      <c r="A508" s="41">
        <v>2027</v>
      </c>
      <c r="B508" s="41" t="s">
        <v>20</v>
      </c>
      <c r="C508" s="41" t="s">
        <v>4892</v>
      </c>
      <c r="D508" s="42">
        <v>822.99348877482453</v>
      </c>
      <c r="E508" s="42">
        <v>1000</v>
      </c>
      <c r="F508" s="88">
        <v>0.16495009744043154</v>
      </c>
      <c r="G508" s="89">
        <v>433.42359448109545</v>
      </c>
      <c r="H508" s="42">
        <v>822.99348877482453</v>
      </c>
      <c r="I508" s="42">
        <v>0</v>
      </c>
      <c r="J508" s="51">
        <f t="shared" si="21"/>
        <v>822.99348877482453</v>
      </c>
      <c r="K508" s="45">
        <f t="shared" si="22"/>
        <v>0.16495009744043154</v>
      </c>
      <c r="L508" s="45">
        <f t="shared" si="22"/>
        <v>433.42359448109545</v>
      </c>
      <c r="M508" s="160">
        <f t="shared" si="23"/>
        <v>2627.6043555392125</v>
      </c>
      <c r="N508" s="6">
        <v>-4.6823581440431541E-2</v>
      </c>
      <c r="O508" s="6">
        <v>-93.087041781095422</v>
      </c>
    </row>
    <row r="509" spans="1:15" hidden="1" x14ac:dyDescent="0.25">
      <c r="A509" s="43">
        <v>2028</v>
      </c>
      <c r="B509" s="43" t="s">
        <v>20</v>
      </c>
      <c r="C509" s="43" t="s">
        <v>4892</v>
      </c>
      <c r="D509" s="44">
        <v>822.99348877482453</v>
      </c>
      <c r="E509" s="44">
        <v>1000</v>
      </c>
      <c r="F509" s="90">
        <v>0.20073231762628377</v>
      </c>
      <c r="G509" s="91">
        <v>497.52921284855677</v>
      </c>
      <c r="H509" s="44">
        <v>822.99348877482453</v>
      </c>
      <c r="I509" s="44">
        <v>0</v>
      </c>
      <c r="J509" s="51">
        <f t="shared" si="21"/>
        <v>822.99348877482453</v>
      </c>
      <c r="K509" s="45">
        <f t="shared" si="22"/>
        <v>0.20073231762628377</v>
      </c>
      <c r="L509" s="45">
        <f t="shared" si="22"/>
        <v>497.52921284855677</v>
      </c>
      <c r="M509" s="160">
        <f t="shared" si="23"/>
        <v>2478.5705596985076</v>
      </c>
      <c r="N509" s="6">
        <v>-5.7620773626283761E-2</v>
      </c>
      <c r="O509" s="6">
        <v>-101.24771244855674</v>
      </c>
    </row>
    <row r="510" spans="1:15" x14ac:dyDescent="0.25">
      <c r="A510" s="41">
        <v>2029</v>
      </c>
      <c r="B510" s="41" t="s">
        <v>20</v>
      </c>
      <c r="C510" s="41" t="s">
        <v>4892</v>
      </c>
      <c r="D510" s="42">
        <v>822.99348877482453</v>
      </c>
      <c r="E510" s="42">
        <v>1000</v>
      </c>
      <c r="F510" s="88">
        <v>0.21857184795745596</v>
      </c>
      <c r="G510" s="89">
        <v>537.74293554893802</v>
      </c>
      <c r="H510" s="42">
        <v>822.99348877482453</v>
      </c>
      <c r="I510" s="42">
        <v>0</v>
      </c>
      <c r="J510" s="51">
        <f t="shared" si="21"/>
        <v>822.99348877482453</v>
      </c>
      <c r="K510" s="45">
        <f t="shared" si="22"/>
        <v>0.21857184795745596</v>
      </c>
      <c r="L510" s="45">
        <f t="shared" si="22"/>
        <v>537.74293554893802</v>
      </c>
      <c r="M510" s="160">
        <f t="shared" si="23"/>
        <v>2460.2570759872392</v>
      </c>
      <c r="N510" s="6">
        <v>-5.6398451957455964E-2</v>
      </c>
      <c r="O510" s="6">
        <v>-106.04910904893802</v>
      </c>
    </row>
    <row r="511" spans="1:15" hidden="1" x14ac:dyDescent="0.25">
      <c r="A511" s="43">
        <v>2030</v>
      </c>
      <c r="B511" s="43" t="s">
        <v>20</v>
      </c>
      <c r="C511" s="43" t="s">
        <v>4892</v>
      </c>
      <c r="D511" s="44">
        <v>822.99348877482453</v>
      </c>
      <c r="E511" s="44">
        <v>1000</v>
      </c>
      <c r="F511" s="90">
        <v>0.23427362574953428</v>
      </c>
      <c r="G511" s="91">
        <v>548.84839915780708</v>
      </c>
      <c r="H511" s="44">
        <v>822.99348877482453</v>
      </c>
      <c r="I511" s="44">
        <v>0</v>
      </c>
      <c r="J511" s="51">
        <f t="shared" si="21"/>
        <v>822.99348877482453</v>
      </c>
      <c r="K511" s="45">
        <f t="shared" si="22"/>
        <v>0.23427362574953428</v>
      </c>
      <c r="L511" s="45">
        <f t="shared" si="22"/>
        <v>548.84839915780708</v>
      </c>
      <c r="M511" s="160">
        <f t="shared" si="23"/>
        <v>2342.7664868455563</v>
      </c>
      <c r="N511" s="6">
        <v>-5.9852356749534291E-2</v>
      </c>
      <c r="O511" s="6">
        <v>-103.70352845780707</v>
      </c>
    </row>
    <row r="512" spans="1:15" hidden="1" x14ac:dyDescent="0.25">
      <c r="A512" s="41">
        <v>2031</v>
      </c>
      <c r="B512" s="41" t="s">
        <v>20</v>
      </c>
      <c r="C512" s="41" t="s">
        <v>4892</v>
      </c>
      <c r="D512" s="42">
        <v>822.99348877482453</v>
      </c>
      <c r="E512" s="42">
        <v>1000</v>
      </c>
      <c r="F512" s="88">
        <v>0.24180900084786044</v>
      </c>
      <c r="G512" s="89">
        <v>532.19869697764557</v>
      </c>
      <c r="H512" s="42">
        <v>822.99348877482453</v>
      </c>
      <c r="I512" s="42">
        <v>0</v>
      </c>
      <c r="J512" s="51">
        <f t="shared" si="21"/>
        <v>822.99348877482453</v>
      </c>
      <c r="K512" s="45">
        <f t="shared" si="22"/>
        <v>0.24180900084786044</v>
      </c>
      <c r="L512" s="45">
        <f t="shared" si="22"/>
        <v>532.19869697764557</v>
      </c>
      <c r="M512" s="160">
        <f t="shared" si="23"/>
        <v>2200.9052397205442</v>
      </c>
      <c r="N512" s="6">
        <v>-6.2756841847860456E-2</v>
      </c>
      <c r="O512" s="6">
        <v>-90.677069177645592</v>
      </c>
    </row>
    <row r="513" spans="1:15" hidden="1" x14ac:dyDescent="0.25">
      <c r="A513" s="43">
        <v>2032</v>
      </c>
      <c r="B513" s="43" t="s">
        <v>20</v>
      </c>
      <c r="C513" s="43" t="s">
        <v>4892</v>
      </c>
      <c r="D513" s="44">
        <v>822.99348877482453</v>
      </c>
      <c r="E513" s="44">
        <v>1000</v>
      </c>
      <c r="F513" s="90">
        <v>0.23892505834228253</v>
      </c>
      <c r="G513" s="91">
        <v>492.29477619463631</v>
      </c>
      <c r="H513" s="44">
        <v>822.99348877482453</v>
      </c>
      <c r="I513" s="44">
        <v>0</v>
      </c>
      <c r="J513" s="51">
        <f t="shared" si="21"/>
        <v>822.99348877482453</v>
      </c>
      <c r="K513" s="45">
        <f t="shared" si="22"/>
        <v>0.23892505834228253</v>
      </c>
      <c r="L513" s="45">
        <f t="shared" si="22"/>
        <v>492.29477619463631</v>
      </c>
      <c r="M513" s="160">
        <f t="shared" si="23"/>
        <v>2060.4568629606774</v>
      </c>
      <c r="N513" s="6">
        <v>-6.199934334228252E-2</v>
      </c>
      <c r="O513" s="6">
        <v>-68.375817294636306</v>
      </c>
    </row>
    <row r="514" spans="1:15" hidden="1" x14ac:dyDescent="0.25">
      <c r="A514" s="41">
        <v>2033</v>
      </c>
      <c r="B514" s="41" t="s">
        <v>20</v>
      </c>
      <c r="C514" s="41" t="s">
        <v>4892</v>
      </c>
      <c r="D514" s="42">
        <v>822.99348877482453</v>
      </c>
      <c r="E514" s="42">
        <v>1000</v>
      </c>
      <c r="F514" s="88">
        <v>0.22743631089781718</v>
      </c>
      <c r="G514" s="89">
        <v>438.45325474182829</v>
      </c>
      <c r="H514" s="42">
        <v>822.99348877482453</v>
      </c>
      <c r="I514" s="42">
        <v>0</v>
      </c>
      <c r="J514" s="51">
        <f t="shared" ref="J514:J577" si="24">D514</f>
        <v>822.99348877482453</v>
      </c>
      <c r="K514" s="45">
        <f t="shared" si="22"/>
        <v>0.22743631089781718</v>
      </c>
      <c r="L514" s="45">
        <f t="shared" si="22"/>
        <v>438.45325474182829</v>
      </c>
      <c r="M514" s="160">
        <f t="shared" si="23"/>
        <v>1927.8067473527435</v>
      </c>
      <c r="N514" s="6">
        <v>-5.815716989781719E-2</v>
      </c>
      <c r="O514" s="6">
        <v>-38.900099241828286</v>
      </c>
    </row>
    <row r="515" spans="1:15" hidden="1" x14ac:dyDescent="0.25">
      <c r="A515" s="43">
        <v>2034</v>
      </c>
      <c r="B515" s="43" t="s">
        <v>20</v>
      </c>
      <c r="C515" s="43" t="s">
        <v>4892</v>
      </c>
      <c r="D515" s="44">
        <v>822.99348877482453</v>
      </c>
      <c r="E515" s="44">
        <v>1000</v>
      </c>
      <c r="F515" s="90">
        <v>0.21006142209654052</v>
      </c>
      <c r="G515" s="91">
        <v>378.31018681402901</v>
      </c>
      <c r="H515" s="44">
        <v>822.99348877482453</v>
      </c>
      <c r="I515" s="44">
        <v>0</v>
      </c>
      <c r="J515" s="51">
        <f t="shared" si="24"/>
        <v>822.99348877482453</v>
      </c>
      <c r="K515" s="45">
        <f t="shared" ref="K515:L578" si="25">F515</f>
        <v>0.21006142209654052</v>
      </c>
      <c r="L515" s="45">
        <f t="shared" si="25"/>
        <v>378.31018681402901</v>
      </c>
      <c r="M515" s="160">
        <f t="shared" ref="M515:M578" si="26">G515/F515</f>
        <v>1800.9503269960933</v>
      </c>
      <c r="N515" s="6">
        <v>-5.2296045096540511E-2</v>
      </c>
      <c r="O515" s="6">
        <v>-3.2069923140290371</v>
      </c>
    </row>
    <row r="516" spans="1:15" hidden="1" x14ac:dyDescent="0.25">
      <c r="A516" s="41">
        <v>2035</v>
      </c>
      <c r="B516" s="41" t="s">
        <v>20</v>
      </c>
      <c r="C516" s="41" t="s">
        <v>4892</v>
      </c>
      <c r="D516" s="42">
        <v>822.99348877482453</v>
      </c>
      <c r="E516" s="42">
        <v>1000</v>
      </c>
      <c r="F516" s="88">
        <v>0.18392251536345605</v>
      </c>
      <c r="G516" s="89">
        <v>318.5104448173596</v>
      </c>
      <c r="H516" s="42">
        <v>822.99348877482453</v>
      </c>
      <c r="I516" s="42">
        <v>0</v>
      </c>
      <c r="J516" s="51">
        <f t="shared" si="24"/>
        <v>822.99348877482453</v>
      </c>
      <c r="K516" s="45">
        <f t="shared" si="25"/>
        <v>0.18392251536345605</v>
      </c>
      <c r="L516" s="45">
        <f t="shared" si="25"/>
        <v>318.5104448173596</v>
      </c>
      <c r="M516" s="160">
        <f t="shared" si="26"/>
        <v>1731.7642931749785</v>
      </c>
      <c r="N516" s="6">
        <v>-3.8692004363456045E-2</v>
      </c>
      <c r="O516" s="6">
        <v>29.258526682640422</v>
      </c>
    </row>
    <row r="517" spans="1:15" hidden="1" x14ac:dyDescent="0.25">
      <c r="A517" s="43">
        <v>2036</v>
      </c>
      <c r="B517" s="43" t="s">
        <v>20</v>
      </c>
      <c r="C517" s="43" t="s">
        <v>4892</v>
      </c>
      <c r="D517" s="44">
        <v>822.99348877482453</v>
      </c>
      <c r="E517" s="44">
        <v>1000</v>
      </c>
      <c r="F517" s="90">
        <v>0.1542175242055612</v>
      </c>
      <c r="G517" s="91">
        <v>263.808241453694</v>
      </c>
      <c r="H517" s="44">
        <v>822.99348877482453</v>
      </c>
      <c r="I517" s="44">
        <v>0</v>
      </c>
      <c r="J517" s="51">
        <f t="shared" si="24"/>
        <v>822.99348877482453</v>
      </c>
      <c r="K517" s="45">
        <f t="shared" si="25"/>
        <v>0.1542175242055612</v>
      </c>
      <c r="L517" s="45">
        <f t="shared" si="25"/>
        <v>263.808241453694</v>
      </c>
      <c r="M517" s="160">
        <f t="shared" si="26"/>
        <v>1710.6242809478383</v>
      </c>
      <c r="N517" s="6">
        <v>-2.1837284205561192E-2</v>
      </c>
      <c r="O517" s="6">
        <v>58.532947646306013</v>
      </c>
    </row>
    <row r="518" spans="1:15" hidden="1" x14ac:dyDescent="0.25">
      <c r="A518" s="41">
        <v>2037</v>
      </c>
      <c r="B518" s="41" t="s">
        <v>20</v>
      </c>
      <c r="C518" s="41" t="s">
        <v>4892</v>
      </c>
      <c r="D518" s="42">
        <v>822.99348877482453</v>
      </c>
      <c r="E518" s="42">
        <v>1000</v>
      </c>
      <c r="F518" s="88">
        <v>0.124729277804232</v>
      </c>
      <c r="G518" s="89">
        <v>215.98058465047654</v>
      </c>
      <c r="H518" s="42">
        <v>822.99348877482453</v>
      </c>
      <c r="I518" s="42">
        <v>0</v>
      </c>
      <c r="J518" s="51">
        <f t="shared" si="24"/>
        <v>822.99348877482453</v>
      </c>
      <c r="K518" s="45">
        <f t="shared" si="25"/>
        <v>0.124729277804232</v>
      </c>
      <c r="L518" s="45">
        <f t="shared" si="25"/>
        <v>215.98058465047654</v>
      </c>
      <c r="M518" s="160">
        <f t="shared" si="26"/>
        <v>1731.5949266495988</v>
      </c>
      <c r="N518" s="6">
        <v>-4.3866088042320006E-3</v>
      </c>
      <c r="O518" s="6">
        <v>82.962931749523477</v>
      </c>
    </row>
    <row r="519" spans="1:15" hidden="1" x14ac:dyDescent="0.25">
      <c r="A519" s="43">
        <v>2038</v>
      </c>
      <c r="B519" s="43" t="s">
        <v>20</v>
      </c>
      <c r="C519" s="43" t="s">
        <v>4892</v>
      </c>
      <c r="D519" s="44">
        <v>822.99348877482453</v>
      </c>
      <c r="E519" s="44">
        <v>1000</v>
      </c>
      <c r="F519" s="90">
        <v>9.8676869107240786E-2</v>
      </c>
      <c r="G519" s="91">
        <v>176.44169675530429</v>
      </c>
      <c r="H519" s="44">
        <v>822.99348877482453</v>
      </c>
      <c r="I519" s="44">
        <v>0</v>
      </c>
      <c r="J519" s="51">
        <f t="shared" si="24"/>
        <v>822.99348877482453</v>
      </c>
      <c r="K519" s="45">
        <f t="shared" si="25"/>
        <v>9.8676869107240786E-2</v>
      </c>
      <c r="L519" s="45">
        <f t="shared" si="25"/>
        <v>176.44169675530429</v>
      </c>
      <c r="M519" s="160">
        <f t="shared" si="26"/>
        <v>1788.0755475079945</v>
      </c>
      <c r="N519" s="6">
        <v>1.0480380892759211E-2</v>
      </c>
      <c r="O519" s="6">
        <v>101.71804484469573</v>
      </c>
    </row>
    <row r="520" spans="1:15" hidden="1" x14ac:dyDescent="0.25">
      <c r="A520" s="41">
        <v>2039</v>
      </c>
      <c r="B520" s="41" t="s">
        <v>20</v>
      </c>
      <c r="C520" s="41" t="s">
        <v>4892</v>
      </c>
      <c r="D520" s="42">
        <v>822.99348877482453</v>
      </c>
      <c r="E520" s="42">
        <v>1000</v>
      </c>
      <c r="F520" s="88">
        <v>7.8098522090894337E-2</v>
      </c>
      <c r="G520" s="89">
        <v>146.76090111781832</v>
      </c>
      <c r="H520" s="42">
        <v>822.99348877482453</v>
      </c>
      <c r="I520" s="42">
        <v>0</v>
      </c>
      <c r="J520" s="51">
        <f t="shared" si="24"/>
        <v>822.99348877482453</v>
      </c>
      <c r="K520" s="45">
        <f t="shared" si="25"/>
        <v>7.8098522090894337E-2</v>
      </c>
      <c r="L520" s="45">
        <f t="shared" si="25"/>
        <v>146.76090111781832</v>
      </c>
      <c r="M520" s="160">
        <f t="shared" si="26"/>
        <v>1879.1764195871956</v>
      </c>
      <c r="N520" s="6">
        <v>2.9740222909105662E-2</v>
      </c>
      <c r="O520" s="6">
        <v>140.87647658218168</v>
      </c>
    </row>
    <row r="521" spans="1:15" hidden="1" x14ac:dyDescent="0.25">
      <c r="A521" s="43">
        <v>2040</v>
      </c>
      <c r="B521" s="43" t="s">
        <v>20</v>
      </c>
      <c r="C521" s="43" t="s">
        <v>4892</v>
      </c>
      <c r="D521" s="44">
        <v>822.99348877482453</v>
      </c>
      <c r="E521" s="44">
        <v>1000</v>
      </c>
      <c r="F521" s="90">
        <v>6.5600441845950402E-2</v>
      </c>
      <c r="G521" s="91">
        <v>131.31160514256189</v>
      </c>
      <c r="H521" s="44">
        <v>822.99348877482453</v>
      </c>
      <c r="I521" s="44">
        <v>0</v>
      </c>
      <c r="J521" s="51">
        <f t="shared" si="24"/>
        <v>822.99348877482453</v>
      </c>
      <c r="K521" s="45">
        <f t="shared" si="25"/>
        <v>6.5600441845950402E-2</v>
      </c>
      <c r="L521" s="45">
        <f t="shared" si="25"/>
        <v>131.31160514256189</v>
      </c>
      <c r="M521" s="160">
        <f t="shared" si="26"/>
        <v>2001.6878156235759</v>
      </c>
      <c r="N521" s="6">
        <v>3.6190081154049591E-2</v>
      </c>
      <c r="O521" s="6">
        <v>142.71049145743811</v>
      </c>
    </row>
    <row r="522" spans="1:15" x14ac:dyDescent="0.25">
      <c r="A522" s="41">
        <v>2021</v>
      </c>
      <c r="B522" s="41" t="s">
        <v>20</v>
      </c>
      <c r="C522" s="41" t="s">
        <v>4893</v>
      </c>
      <c r="D522" s="42">
        <v>4105.6818255680946</v>
      </c>
      <c r="E522" s="42">
        <v>9999</v>
      </c>
      <c r="F522" s="88">
        <v>0.19913224570972118</v>
      </c>
      <c r="G522" s="89">
        <v>837.05594387035285</v>
      </c>
      <c r="H522" s="42">
        <v>4105.6818255680946</v>
      </c>
      <c r="I522" s="42">
        <v>0</v>
      </c>
      <c r="J522" s="51">
        <f t="shared" si="24"/>
        <v>4105.6818255680946</v>
      </c>
      <c r="K522" s="45">
        <f t="shared" si="25"/>
        <v>0.19913224570972118</v>
      </c>
      <c r="L522" s="45">
        <f t="shared" si="25"/>
        <v>837.05594387035285</v>
      </c>
      <c r="M522" s="160">
        <f t="shared" si="26"/>
        <v>4203.5178224753463</v>
      </c>
      <c r="N522" s="6">
        <v>-5.6903433709721174E-2</v>
      </c>
      <c r="O522" s="6">
        <v>-479.35217567035284</v>
      </c>
    </row>
    <row r="523" spans="1:15" hidden="1" x14ac:dyDescent="0.25">
      <c r="A523" s="43">
        <v>2022</v>
      </c>
      <c r="B523" s="43" t="s">
        <v>20</v>
      </c>
      <c r="C523" s="43" t="s">
        <v>4893</v>
      </c>
      <c r="D523" s="44">
        <v>4105.6818255680946</v>
      </c>
      <c r="E523" s="44">
        <v>9999</v>
      </c>
      <c r="F523" s="90">
        <v>0.2033148166338174</v>
      </c>
      <c r="G523" s="91">
        <v>849.67377050679488</v>
      </c>
      <c r="H523" s="44">
        <v>4105.6818255680946</v>
      </c>
      <c r="I523" s="44">
        <v>0</v>
      </c>
      <c r="J523" s="51">
        <f t="shared" si="24"/>
        <v>4105.6818255680946</v>
      </c>
      <c r="K523" s="45">
        <f t="shared" si="25"/>
        <v>0.2033148166338174</v>
      </c>
      <c r="L523" s="45">
        <f t="shared" si="25"/>
        <v>849.67377050679488</v>
      </c>
      <c r="M523" s="160">
        <f t="shared" si="26"/>
        <v>4179.104034690743</v>
      </c>
      <c r="N523" s="6">
        <v>-4.3250918633817387E-2</v>
      </c>
      <c r="O523" s="6">
        <v>-440.40382240679486</v>
      </c>
    </row>
    <row r="524" spans="1:15" x14ac:dyDescent="0.25">
      <c r="A524" s="41">
        <v>2023</v>
      </c>
      <c r="B524" s="41" t="s">
        <v>20</v>
      </c>
      <c r="C524" s="41" t="s">
        <v>4893</v>
      </c>
      <c r="D524" s="42">
        <v>4105.6818255680946</v>
      </c>
      <c r="E524" s="42">
        <v>9999</v>
      </c>
      <c r="F524" s="88">
        <v>0.21304159450932814</v>
      </c>
      <c r="G524" s="89">
        <v>874.07104744612946</v>
      </c>
      <c r="H524" s="42">
        <v>4105.6818255680946</v>
      </c>
      <c r="I524" s="42">
        <v>0</v>
      </c>
      <c r="J524" s="51">
        <f t="shared" si="24"/>
        <v>4105.6818255680946</v>
      </c>
      <c r="K524" s="45">
        <f t="shared" si="25"/>
        <v>0.21304159450932814</v>
      </c>
      <c r="L524" s="45">
        <f t="shared" si="25"/>
        <v>874.07104744612946</v>
      </c>
      <c r="M524" s="160">
        <f t="shared" si="26"/>
        <v>4102.8187451341</v>
      </c>
      <c r="N524" s="6">
        <v>-2.520695150932814E-2</v>
      </c>
      <c r="O524" s="6">
        <v>-397.97278214612948</v>
      </c>
    </row>
    <row r="525" spans="1:15" hidden="1" x14ac:dyDescent="0.25">
      <c r="A525" s="43">
        <v>2024</v>
      </c>
      <c r="B525" s="43" t="s">
        <v>20</v>
      </c>
      <c r="C525" s="43" t="s">
        <v>4893</v>
      </c>
      <c r="D525" s="44">
        <v>4105.6818255680946</v>
      </c>
      <c r="E525" s="44">
        <v>9999</v>
      </c>
      <c r="F525" s="90">
        <v>0.23209452822426596</v>
      </c>
      <c r="G525" s="91">
        <v>905.23495240432055</v>
      </c>
      <c r="H525" s="44">
        <v>4105.6818255680946</v>
      </c>
      <c r="I525" s="44">
        <v>0</v>
      </c>
      <c r="J525" s="51">
        <f t="shared" si="24"/>
        <v>4105.6818255680946</v>
      </c>
      <c r="K525" s="45">
        <f t="shared" si="25"/>
        <v>0.23209452822426596</v>
      </c>
      <c r="L525" s="45">
        <f t="shared" si="25"/>
        <v>905.23495240432055</v>
      </c>
      <c r="M525" s="160">
        <f t="shared" si="26"/>
        <v>3900.2856264220895</v>
      </c>
      <c r="N525" s="6">
        <v>-1.2894041224265962E-2</v>
      </c>
      <c r="O525" s="6">
        <v>-362.46531390432051</v>
      </c>
    </row>
    <row r="526" spans="1:15" x14ac:dyDescent="0.25">
      <c r="A526" s="41">
        <v>2025</v>
      </c>
      <c r="B526" s="41" t="s">
        <v>20</v>
      </c>
      <c r="C526" s="41" t="s">
        <v>4893</v>
      </c>
      <c r="D526" s="42">
        <v>4105.6818255680946</v>
      </c>
      <c r="E526" s="42">
        <v>9999</v>
      </c>
      <c r="F526" s="88">
        <v>0.24635483959393739</v>
      </c>
      <c r="G526" s="89">
        <v>949.74211212426746</v>
      </c>
      <c r="H526" s="42">
        <v>4105.6818255680946</v>
      </c>
      <c r="I526" s="42">
        <v>0</v>
      </c>
      <c r="J526" s="51">
        <f t="shared" si="24"/>
        <v>4105.6818255680946</v>
      </c>
      <c r="K526" s="45">
        <f t="shared" si="25"/>
        <v>0.24635483959393739</v>
      </c>
      <c r="L526" s="45">
        <f t="shared" si="25"/>
        <v>949.74211212426746</v>
      </c>
      <c r="M526" s="160">
        <f t="shared" si="26"/>
        <v>3855.1794382838661</v>
      </c>
      <c r="N526" s="6">
        <v>1.6290102406062601E-2</v>
      </c>
      <c r="O526" s="6">
        <v>-314.44262042426749</v>
      </c>
    </row>
    <row r="527" spans="1:15" x14ac:dyDescent="0.25">
      <c r="A527" s="43">
        <v>2026</v>
      </c>
      <c r="B527" s="43" t="s">
        <v>20</v>
      </c>
      <c r="C527" s="43" t="s">
        <v>4893</v>
      </c>
      <c r="D527" s="44">
        <v>4105.6818255680946</v>
      </c>
      <c r="E527" s="44">
        <v>9999</v>
      </c>
      <c r="F527" s="90">
        <v>0.2610323124484491</v>
      </c>
      <c r="G527" s="91">
        <v>949.54217886399749</v>
      </c>
      <c r="H527" s="44">
        <v>4105.6818255680946</v>
      </c>
      <c r="I527" s="44">
        <v>0</v>
      </c>
      <c r="J527" s="51">
        <f t="shared" si="24"/>
        <v>4105.6818255680946</v>
      </c>
      <c r="K527" s="45">
        <f t="shared" si="25"/>
        <v>0.2610323124484491</v>
      </c>
      <c r="L527" s="45">
        <f t="shared" si="25"/>
        <v>949.54217886399749</v>
      </c>
      <c r="M527" s="160">
        <f t="shared" si="26"/>
        <v>3637.6422901724904</v>
      </c>
      <c r="N527" s="6">
        <v>4.7108474551550927E-2</v>
      </c>
      <c r="O527" s="6">
        <v>-230.42677056399748</v>
      </c>
    </row>
    <row r="528" spans="1:15" x14ac:dyDescent="0.25">
      <c r="A528" s="41">
        <v>2027</v>
      </c>
      <c r="B528" s="41" t="s">
        <v>20</v>
      </c>
      <c r="C528" s="41" t="s">
        <v>4893</v>
      </c>
      <c r="D528" s="42">
        <v>4105.6818255680946</v>
      </c>
      <c r="E528" s="42">
        <v>9999</v>
      </c>
      <c r="F528" s="88">
        <v>0.26733586137257842</v>
      </c>
      <c r="G528" s="89">
        <v>912.02792973635701</v>
      </c>
      <c r="H528" s="42">
        <v>4105.6818255680946</v>
      </c>
      <c r="I528" s="42">
        <v>0</v>
      </c>
      <c r="J528" s="51">
        <f t="shared" si="24"/>
        <v>4105.6818255680946</v>
      </c>
      <c r="K528" s="45">
        <f t="shared" si="25"/>
        <v>0.26733586137257842</v>
      </c>
      <c r="L528" s="45">
        <f t="shared" si="25"/>
        <v>912.02792973635701</v>
      </c>
      <c r="M528" s="160">
        <f t="shared" si="26"/>
        <v>3411.5435357372035</v>
      </c>
      <c r="N528" s="6">
        <v>8.5438858627421566E-2</v>
      </c>
      <c r="O528" s="6">
        <v>-130.31557213635699</v>
      </c>
    </row>
    <row r="529" spans="1:15" x14ac:dyDescent="0.25">
      <c r="A529" s="43">
        <v>2028</v>
      </c>
      <c r="B529" s="43" t="s">
        <v>20</v>
      </c>
      <c r="C529" s="43" t="s">
        <v>4893</v>
      </c>
      <c r="D529" s="44">
        <v>4105.6818255680946</v>
      </c>
      <c r="E529" s="44">
        <v>9999</v>
      </c>
      <c r="F529" s="90">
        <v>0.28834639321482808</v>
      </c>
      <c r="G529" s="91">
        <v>888.37070662098711</v>
      </c>
      <c r="H529" s="44">
        <v>4105.6818255680946</v>
      </c>
      <c r="I529" s="44">
        <v>0</v>
      </c>
      <c r="J529" s="51">
        <f t="shared" si="24"/>
        <v>4105.6818255680946</v>
      </c>
      <c r="K529" s="45">
        <f t="shared" si="25"/>
        <v>0.28834639321482808</v>
      </c>
      <c r="L529" s="45">
        <f t="shared" si="25"/>
        <v>888.37070662098711</v>
      </c>
      <c r="M529" s="160">
        <f t="shared" si="26"/>
        <v>3080.9149256780197</v>
      </c>
      <c r="N529" s="6">
        <v>9.8328873785171911E-2</v>
      </c>
      <c r="O529" s="6">
        <v>-51.83692532098712</v>
      </c>
    </row>
    <row r="530" spans="1:15" x14ac:dyDescent="0.25">
      <c r="A530" s="41">
        <v>2029</v>
      </c>
      <c r="B530" s="41" t="s">
        <v>20</v>
      </c>
      <c r="C530" s="41" t="s">
        <v>4893</v>
      </c>
      <c r="D530" s="42">
        <v>4105.6818255680946</v>
      </c>
      <c r="E530" s="42">
        <v>9999</v>
      </c>
      <c r="F530" s="88">
        <v>0.29045489883107994</v>
      </c>
      <c r="G530" s="89">
        <v>879.72469535046605</v>
      </c>
      <c r="H530" s="42">
        <v>4105.6818255680946</v>
      </c>
      <c r="I530" s="42">
        <v>0</v>
      </c>
      <c r="J530" s="51">
        <f t="shared" si="24"/>
        <v>4105.6818255680946</v>
      </c>
      <c r="K530" s="45">
        <f t="shared" si="25"/>
        <v>0.29045489883107994</v>
      </c>
      <c r="L530" s="45">
        <f t="shared" si="25"/>
        <v>879.72469535046605</v>
      </c>
      <c r="M530" s="160">
        <f t="shared" si="26"/>
        <v>3028.7824336613726</v>
      </c>
      <c r="N530" s="6">
        <v>0.13017075016892005</v>
      </c>
      <c r="O530" s="6">
        <v>0.13600874953397124</v>
      </c>
    </row>
    <row r="531" spans="1:15" x14ac:dyDescent="0.25">
      <c r="A531" s="43">
        <v>2030</v>
      </c>
      <c r="B531" s="43" t="s">
        <v>20</v>
      </c>
      <c r="C531" s="43" t="s">
        <v>4893</v>
      </c>
      <c r="D531" s="44">
        <v>4105.6818255680946</v>
      </c>
      <c r="E531" s="44">
        <v>9999</v>
      </c>
      <c r="F531" s="90">
        <v>0.2967489390955465</v>
      </c>
      <c r="G531" s="91">
        <v>872.11456201729038</v>
      </c>
      <c r="H531" s="44">
        <v>4105.6818255680946</v>
      </c>
      <c r="I531" s="44">
        <v>0</v>
      </c>
      <c r="J531" s="51">
        <f t="shared" si="24"/>
        <v>4105.6818255680946</v>
      </c>
      <c r="K531" s="45">
        <f t="shared" si="25"/>
        <v>0.2967489390955465</v>
      </c>
      <c r="L531" s="45">
        <f t="shared" si="25"/>
        <v>872.11456201729038</v>
      </c>
      <c r="M531" s="160">
        <f t="shared" si="26"/>
        <v>2938.8969836771312</v>
      </c>
      <c r="N531" s="6">
        <v>0.14102132290445352</v>
      </c>
      <c r="O531" s="6">
        <v>6.4645634827096501</v>
      </c>
    </row>
    <row r="532" spans="1:15" x14ac:dyDescent="0.25">
      <c r="A532" s="41">
        <v>2031</v>
      </c>
      <c r="B532" s="41" t="s">
        <v>20</v>
      </c>
      <c r="C532" s="41" t="s">
        <v>4893</v>
      </c>
      <c r="D532" s="42">
        <v>4105.6818255680946</v>
      </c>
      <c r="E532" s="42">
        <v>9999</v>
      </c>
      <c r="F532" s="88">
        <v>0.29625747870377422</v>
      </c>
      <c r="G532" s="89">
        <v>850.45832161888927</v>
      </c>
      <c r="H532" s="42">
        <v>4105.6818255680946</v>
      </c>
      <c r="I532" s="42">
        <v>0</v>
      </c>
      <c r="J532" s="51">
        <f t="shared" si="24"/>
        <v>4105.6818255680946</v>
      </c>
      <c r="K532" s="45">
        <f t="shared" si="25"/>
        <v>0.29625747870377422</v>
      </c>
      <c r="L532" s="45">
        <f t="shared" si="25"/>
        <v>850.45832161888927</v>
      </c>
      <c r="M532" s="160">
        <f t="shared" si="26"/>
        <v>2870.6729205282159</v>
      </c>
      <c r="N532" s="6">
        <v>0.14496076029622579</v>
      </c>
      <c r="O532" s="6">
        <v>12.105897781110684</v>
      </c>
    </row>
    <row r="533" spans="1:15" x14ac:dyDescent="0.25">
      <c r="A533" s="43">
        <v>2032</v>
      </c>
      <c r="B533" s="43" t="s">
        <v>20</v>
      </c>
      <c r="C533" s="43" t="s">
        <v>4893</v>
      </c>
      <c r="D533" s="44">
        <v>4105.6818255680946</v>
      </c>
      <c r="E533" s="44">
        <v>9999</v>
      </c>
      <c r="F533" s="90">
        <v>0.28749079202399236</v>
      </c>
      <c r="G533" s="91">
        <v>813.9590384712609</v>
      </c>
      <c r="H533" s="44">
        <v>4105.6818255680946</v>
      </c>
      <c r="I533" s="44">
        <v>0</v>
      </c>
      <c r="J533" s="51">
        <f t="shared" si="24"/>
        <v>4105.6818255680946</v>
      </c>
      <c r="K533" s="45">
        <f t="shared" si="25"/>
        <v>0.28749079202399236</v>
      </c>
      <c r="L533" s="45">
        <f t="shared" si="25"/>
        <v>813.9590384712609</v>
      </c>
      <c r="M533" s="160">
        <f t="shared" si="26"/>
        <v>2831.2525515715733</v>
      </c>
      <c r="N533" s="6">
        <v>0.13539835097600766</v>
      </c>
      <c r="O533" s="6">
        <v>17.319882628739151</v>
      </c>
    </row>
    <row r="534" spans="1:15" x14ac:dyDescent="0.25">
      <c r="A534" s="41">
        <v>2033</v>
      </c>
      <c r="B534" s="41" t="s">
        <v>20</v>
      </c>
      <c r="C534" s="41" t="s">
        <v>4893</v>
      </c>
      <c r="D534" s="42">
        <v>4105.6818255680946</v>
      </c>
      <c r="E534" s="42">
        <v>9999</v>
      </c>
      <c r="F534" s="88">
        <v>0.2698484578087792</v>
      </c>
      <c r="G534" s="89">
        <v>760.67889595691315</v>
      </c>
      <c r="H534" s="42">
        <v>4105.6818255680946</v>
      </c>
      <c r="I534" s="42">
        <v>0</v>
      </c>
      <c r="J534" s="51">
        <f t="shared" si="24"/>
        <v>4105.6818255680946</v>
      </c>
      <c r="K534" s="45">
        <f t="shared" si="25"/>
        <v>0.2698484578087792</v>
      </c>
      <c r="L534" s="45">
        <f t="shared" si="25"/>
        <v>760.67889595691315</v>
      </c>
      <c r="M534" s="160">
        <f t="shared" si="26"/>
        <v>2818.9114072904863</v>
      </c>
      <c r="N534" s="6">
        <v>0.11106186619122083</v>
      </c>
      <c r="O534" s="6">
        <v>2.8589117430868782</v>
      </c>
    </row>
    <row r="535" spans="1:15" x14ac:dyDescent="0.25">
      <c r="A535" s="43">
        <v>2034</v>
      </c>
      <c r="B535" s="43" t="s">
        <v>20</v>
      </c>
      <c r="C535" s="43" t="s">
        <v>4893</v>
      </c>
      <c r="D535" s="44">
        <v>4105.6818255680946</v>
      </c>
      <c r="E535" s="44">
        <v>9999</v>
      </c>
      <c r="F535" s="90">
        <v>0.24634311580190391</v>
      </c>
      <c r="G535" s="91">
        <v>688.45368292789385</v>
      </c>
      <c r="H535" s="44">
        <v>4105.6818255680946</v>
      </c>
      <c r="I535" s="44">
        <v>0</v>
      </c>
      <c r="J535" s="51">
        <f t="shared" si="24"/>
        <v>4105.6818255680946</v>
      </c>
      <c r="K535" s="45">
        <f t="shared" si="25"/>
        <v>0.24634311580190391</v>
      </c>
      <c r="L535" s="45">
        <f t="shared" si="25"/>
        <v>688.45368292789385</v>
      </c>
      <c r="M535" s="160">
        <f t="shared" si="26"/>
        <v>2794.6942243010026</v>
      </c>
      <c r="N535" s="6">
        <v>8.037258819809609E-2</v>
      </c>
      <c r="O535" s="6">
        <v>-3.0604507278937945</v>
      </c>
    </row>
    <row r="536" spans="1:15" hidden="1" x14ac:dyDescent="0.25">
      <c r="A536" s="41">
        <v>2035</v>
      </c>
      <c r="B536" s="41" t="s">
        <v>20</v>
      </c>
      <c r="C536" s="41" t="s">
        <v>4893</v>
      </c>
      <c r="D536" s="42">
        <v>4105.6818255680946</v>
      </c>
      <c r="E536" s="42">
        <v>9999</v>
      </c>
      <c r="F536" s="88">
        <v>0.21255294582161266</v>
      </c>
      <c r="G536" s="89">
        <v>599.47018563864265</v>
      </c>
      <c r="H536" s="42">
        <v>4105.6818255680946</v>
      </c>
      <c r="I536" s="42">
        <v>0</v>
      </c>
      <c r="J536" s="51">
        <f t="shared" si="24"/>
        <v>4105.6818255680946</v>
      </c>
      <c r="K536" s="45">
        <f t="shared" si="25"/>
        <v>0.21255294582161266</v>
      </c>
      <c r="L536" s="45">
        <f t="shared" si="25"/>
        <v>599.47018563864265</v>
      </c>
      <c r="M536" s="160">
        <f t="shared" si="26"/>
        <v>2820.3334624294243</v>
      </c>
      <c r="N536" s="6">
        <v>2.281847017838734E-2</v>
      </c>
      <c r="O536" s="6">
        <v>-19.373352738642666</v>
      </c>
    </row>
    <row r="537" spans="1:15" hidden="1" x14ac:dyDescent="0.25">
      <c r="A537" s="43">
        <v>2036</v>
      </c>
      <c r="B537" s="43" t="s">
        <v>20</v>
      </c>
      <c r="C537" s="43" t="s">
        <v>4893</v>
      </c>
      <c r="D537" s="44">
        <v>4105.6818255680946</v>
      </c>
      <c r="E537" s="44">
        <v>9999</v>
      </c>
      <c r="F537" s="90">
        <v>0.17624560075889284</v>
      </c>
      <c r="G537" s="91">
        <v>501.27904613503097</v>
      </c>
      <c r="H537" s="44">
        <v>4105.6818255680946</v>
      </c>
      <c r="I537" s="44">
        <v>0</v>
      </c>
      <c r="J537" s="51">
        <f t="shared" si="24"/>
        <v>4105.6818255680946</v>
      </c>
      <c r="K537" s="45">
        <f t="shared" si="25"/>
        <v>0.17624560075889284</v>
      </c>
      <c r="L537" s="45">
        <f t="shared" si="25"/>
        <v>501.27904613503097</v>
      </c>
      <c r="M537" s="160">
        <f t="shared" si="26"/>
        <v>2844.2074240524717</v>
      </c>
      <c r="N537" s="6">
        <v>7.6461241107161904E-5</v>
      </c>
      <c r="O537" s="6">
        <v>-15.596546135030962</v>
      </c>
    </row>
    <row r="538" spans="1:15" hidden="1" x14ac:dyDescent="0.25">
      <c r="A538" s="41">
        <v>2037</v>
      </c>
      <c r="B538" s="41" t="s">
        <v>20</v>
      </c>
      <c r="C538" s="41" t="s">
        <v>4893</v>
      </c>
      <c r="D538" s="42">
        <v>4105.6818255680946</v>
      </c>
      <c r="E538" s="42">
        <v>9999</v>
      </c>
      <c r="F538" s="88">
        <v>0.12736638897772865</v>
      </c>
      <c r="G538" s="89">
        <v>367.2546057361921</v>
      </c>
      <c r="H538" s="42">
        <v>4105.6818255680946</v>
      </c>
      <c r="I538" s="42">
        <v>0</v>
      </c>
      <c r="J538" s="51">
        <f t="shared" si="24"/>
        <v>4105.6818255680946</v>
      </c>
      <c r="K538" s="45">
        <f t="shared" si="25"/>
        <v>0.12736638897772865</v>
      </c>
      <c r="L538" s="45">
        <f t="shared" si="25"/>
        <v>367.2546057361921</v>
      </c>
      <c r="M538" s="160">
        <f t="shared" si="26"/>
        <v>2883.4499327794433</v>
      </c>
      <c r="N538" s="6">
        <v>2.9105047022271346E-2</v>
      </c>
      <c r="O538" s="6">
        <v>97.702001963807902</v>
      </c>
    </row>
    <row r="539" spans="1:15" hidden="1" x14ac:dyDescent="0.25">
      <c r="A539" s="43">
        <v>2038</v>
      </c>
      <c r="B539" s="43" t="s">
        <v>20</v>
      </c>
      <c r="C539" s="43" t="s">
        <v>4893</v>
      </c>
      <c r="D539" s="44">
        <v>4105.6818255680946</v>
      </c>
      <c r="E539" s="44">
        <v>9999</v>
      </c>
      <c r="F539" s="90">
        <v>9.1009919822319998E-2</v>
      </c>
      <c r="G539" s="91">
        <v>278.19117110127837</v>
      </c>
      <c r="H539" s="44">
        <v>4105.6818255680946</v>
      </c>
      <c r="I539" s="44">
        <v>0</v>
      </c>
      <c r="J539" s="51">
        <f t="shared" si="24"/>
        <v>4105.6818255680946</v>
      </c>
      <c r="K539" s="45">
        <f t="shared" si="25"/>
        <v>9.1009919822319998E-2</v>
      </c>
      <c r="L539" s="45">
        <f t="shared" si="25"/>
        <v>278.19117110127837</v>
      </c>
      <c r="M539" s="160">
        <f t="shared" si="26"/>
        <v>3056.7126269795103</v>
      </c>
      <c r="N539" s="6">
        <v>3.2848783177680002E-2</v>
      </c>
      <c r="O539" s="6">
        <v>122.03644079872163</v>
      </c>
    </row>
    <row r="540" spans="1:15" hidden="1" x14ac:dyDescent="0.25">
      <c r="A540" s="41">
        <v>2039</v>
      </c>
      <c r="B540" s="41" t="s">
        <v>20</v>
      </c>
      <c r="C540" s="41" t="s">
        <v>4893</v>
      </c>
      <c r="D540" s="42">
        <v>4105.6818255680946</v>
      </c>
      <c r="E540" s="42">
        <v>9999</v>
      </c>
      <c r="F540" s="88">
        <v>6.3961404268302685E-2</v>
      </c>
      <c r="G540" s="89">
        <v>211.52552647573106</v>
      </c>
      <c r="H540" s="42">
        <v>4105.6818255680946</v>
      </c>
      <c r="I540" s="42">
        <v>0</v>
      </c>
      <c r="J540" s="51">
        <f t="shared" si="24"/>
        <v>4105.6818255680946</v>
      </c>
      <c r="K540" s="45">
        <f t="shared" si="25"/>
        <v>6.3961404268302685E-2</v>
      </c>
      <c r="L540" s="45">
        <f t="shared" si="25"/>
        <v>211.52552647573106</v>
      </c>
      <c r="M540" s="160">
        <f t="shared" si="26"/>
        <v>3307.0807136821513</v>
      </c>
      <c r="N540" s="6">
        <v>4.6813402731697318E-2</v>
      </c>
      <c r="O540" s="6">
        <v>154.88080242426895</v>
      </c>
    </row>
    <row r="541" spans="1:15" hidden="1" x14ac:dyDescent="0.25">
      <c r="A541" s="43">
        <v>2040</v>
      </c>
      <c r="B541" s="43" t="s">
        <v>20</v>
      </c>
      <c r="C541" s="43" t="s">
        <v>4893</v>
      </c>
      <c r="D541" s="44">
        <v>4105.6818255680946</v>
      </c>
      <c r="E541" s="44">
        <v>9999</v>
      </c>
      <c r="F541" s="90">
        <v>4.9133349909988931E-2</v>
      </c>
      <c r="G541" s="91">
        <v>171.27743876222408</v>
      </c>
      <c r="H541" s="44">
        <v>4105.6818255680946</v>
      </c>
      <c r="I541" s="44">
        <v>0</v>
      </c>
      <c r="J541" s="51">
        <f t="shared" si="24"/>
        <v>4105.6818255680946</v>
      </c>
      <c r="K541" s="45">
        <f t="shared" si="25"/>
        <v>4.9133349909988931E-2</v>
      </c>
      <c r="L541" s="45">
        <f t="shared" si="25"/>
        <v>171.27743876222408</v>
      </c>
      <c r="M541" s="160">
        <f t="shared" si="26"/>
        <v>3485.9711189243167</v>
      </c>
      <c r="N541" s="6">
        <v>4.7715164090011065E-2</v>
      </c>
      <c r="O541" s="6">
        <v>148.97640823777593</v>
      </c>
    </row>
    <row r="542" spans="1:15" x14ac:dyDescent="0.25">
      <c r="A542" s="41">
        <v>2021</v>
      </c>
      <c r="B542" s="41" t="s">
        <v>21</v>
      </c>
      <c r="C542" s="41" t="s">
        <v>4894</v>
      </c>
      <c r="D542" s="42">
        <v>4.1278968749801974</v>
      </c>
      <c r="E542" s="42">
        <v>10</v>
      </c>
      <c r="F542" s="88">
        <v>1.3813983496553259</v>
      </c>
      <c r="G542" s="89">
        <v>5571.1318872005131</v>
      </c>
      <c r="H542" s="42">
        <v>0</v>
      </c>
      <c r="I542" s="42">
        <v>4.1278968749801974</v>
      </c>
      <c r="J542" s="51">
        <f t="shared" si="24"/>
        <v>4.1278968749801974</v>
      </c>
      <c r="K542" s="45">
        <f t="shared" si="25"/>
        <v>1.3813983496553259</v>
      </c>
      <c r="L542" s="45">
        <f t="shared" si="25"/>
        <v>5571.1318872005131</v>
      </c>
      <c r="M542" s="160">
        <f t="shared" si="26"/>
        <v>4032.9655009292374</v>
      </c>
      <c r="N542" s="6">
        <v>-1.380718871655326</v>
      </c>
      <c r="O542" s="6">
        <v>-5568.5200949325135</v>
      </c>
    </row>
    <row r="543" spans="1:15" x14ac:dyDescent="0.25">
      <c r="A543" s="43">
        <v>2022</v>
      </c>
      <c r="B543" s="43" t="s">
        <v>21</v>
      </c>
      <c r="C543" s="43" t="s">
        <v>4894</v>
      </c>
      <c r="D543" s="44">
        <v>4.1278968749801974</v>
      </c>
      <c r="E543" s="44">
        <v>10</v>
      </c>
      <c r="F543" s="90">
        <v>1.3586714432704481</v>
      </c>
      <c r="G543" s="91">
        <v>5299.7248646369035</v>
      </c>
      <c r="H543" s="44">
        <v>0</v>
      </c>
      <c r="I543" s="44">
        <v>4.1278968749801974</v>
      </c>
      <c r="J543" s="51">
        <f t="shared" si="24"/>
        <v>4.1278968749801974</v>
      </c>
      <c r="K543" s="45">
        <f t="shared" si="25"/>
        <v>1.3586714432704481</v>
      </c>
      <c r="L543" s="45">
        <f t="shared" si="25"/>
        <v>5299.7248646369035</v>
      </c>
      <c r="M543" s="160">
        <f t="shared" si="26"/>
        <v>3900.6670014937345</v>
      </c>
      <c r="N543" s="6">
        <v>-1.3575761652704481</v>
      </c>
      <c r="O543" s="6">
        <v>-5295.5093165409035</v>
      </c>
    </row>
    <row r="544" spans="1:15" x14ac:dyDescent="0.25">
      <c r="A544" s="41">
        <v>2023</v>
      </c>
      <c r="B544" s="41" t="s">
        <v>21</v>
      </c>
      <c r="C544" s="41" t="s">
        <v>4894</v>
      </c>
      <c r="D544" s="42">
        <v>4.1278968749801974</v>
      </c>
      <c r="E544" s="42">
        <v>10</v>
      </c>
      <c r="F544" s="88">
        <v>1.3925838729113427</v>
      </c>
      <c r="G544" s="89">
        <v>5474.0532896277018</v>
      </c>
      <c r="H544" s="42">
        <v>0</v>
      </c>
      <c r="I544" s="42">
        <v>4.1278968749801974</v>
      </c>
      <c r="J544" s="51">
        <f t="shared" si="24"/>
        <v>4.1278968749801974</v>
      </c>
      <c r="K544" s="45">
        <f t="shared" si="25"/>
        <v>1.3925838729113427</v>
      </c>
      <c r="L544" s="45">
        <f t="shared" si="25"/>
        <v>5474.0532896277018</v>
      </c>
      <c r="M544" s="160">
        <f t="shared" si="26"/>
        <v>3930.8607518078024</v>
      </c>
      <c r="N544" s="6">
        <v>-1.3903336599113427</v>
      </c>
      <c r="O544" s="6">
        <v>-5465.4189804307016</v>
      </c>
    </row>
    <row r="545" spans="1:15" x14ac:dyDescent="0.25">
      <c r="A545" s="43">
        <v>2024</v>
      </c>
      <c r="B545" s="43" t="s">
        <v>21</v>
      </c>
      <c r="C545" s="43" t="s">
        <v>4894</v>
      </c>
      <c r="D545" s="44">
        <v>4.1278968749801974</v>
      </c>
      <c r="E545" s="44">
        <v>10</v>
      </c>
      <c r="F545" s="90">
        <v>1.4299555089469189</v>
      </c>
      <c r="G545" s="91">
        <v>4768.3294566497298</v>
      </c>
      <c r="H545" s="44">
        <v>0</v>
      </c>
      <c r="I545" s="44">
        <v>4.1278968749801974</v>
      </c>
      <c r="J545" s="51">
        <f t="shared" si="24"/>
        <v>4.1278968749801974</v>
      </c>
      <c r="K545" s="45">
        <f t="shared" si="25"/>
        <v>1.4299555089469189</v>
      </c>
      <c r="L545" s="45">
        <f t="shared" si="25"/>
        <v>4768.3294566497298</v>
      </c>
      <c r="M545" s="160">
        <f t="shared" si="26"/>
        <v>3334.5998716850527</v>
      </c>
      <c r="N545" s="6">
        <v>-1.4259287149469189</v>
      </c>
      <c r="O545" s="6">
        <v>-4752.8692638697294</v>
      </c>
    </row>
    <row r="546" spans="1:15" x14ac:dyDescent="0.25">
      <c r="A546" s="41">
        <v>2025</v>
      </c>
      <c r="B546" s="41" t="s">
        <v>21</v>
      </c>
      <c r="C546" s="41" t="s">
        <v>4894</v>
      </c>
      <c r="D546" s="42">
        <v>4.1278968749801974</v>
      </c>
      <c r="E546" s="42">
        <v>10</v>
      </c>
      <c r="F546" s="88">
        <v>1.5365902588449174</v>
      </c>
      <c r="G546" s="89">
        <v>5488.9390779306532</v>
      </c>
      <c r="H546" s="42">
        <v>0</v>
      </c>
      <c r="I546" s="42">
        <v>4.1278968749801974</v>
      </c>
      <c r="J546" s="51">
        <f t="shared" si="24"/>
        <v>4.1278968749801974</v>
      </c>
      <c r="K546" s="45">
        <f t="shared" si="25"/>
        <v>1.5365902588449174</v>
      </c>
      <c r="L546" s="45">
        <f t="shared" si="25"/>
        <v>5488.9390779306532</v>
      </c>
      <c r="M546" s="160">
        <f t="shared" si="26"/>
        <v>3572.1553265974676</v>
      </c>
      <c r="N546" s="6">
        <v>-1.5301971578449174</v>
      </c>
      <c r="O546" s="6">
        <v>-5464.3732083106534</v>
      </c>
    </row>
    <row r="547" spans="1:15" x14ac:dyDescent="0.25">
      <c r="A547" s="43">
        <v>2026</v>
      </c>
      <c r="B547" s="43" t="s">
        <v>21</v>
      </c>
      <c r="C547" s="43" t="s">
        <v>4894</v>
      </c>
      <c r="D547" s="44">
        <v>4.1278968749801974</v>
      </c>
      <c r="E547" s="44">
        <v>10</v>
      </c>
      <c r="F547" s="90">
        <v>1.558380682559648</v>
      </c>
      <c r="G547" s="91">
        <v>5560.7307021088354</v>
      </c>
      <c r="H547" s="44">
        <v>0</v>
      </c>
      <c r="I547" s="44">
        <v>4.1278968749801974</v>
      </c>
      <c r="J547" s="51">
        <f t="shared" si="24"/>
        <v>4.1278968749801974</v>
      </c>
      <c r="K547" s="45">
        <f t="shared" si="25"/>
        <v>1.558380682559648</v>
      </c>
      <c r="L547" s="45">
        <f t="shared" si="25"/>
        <v>5560.7307021088354</v>
      </c>
      <c r="M547" s="160">
        <f t="shared" si="26"/>
        <v>3568.2749178944568</v>
      </c>
      <c r="N547" s="6">
        <v>-1.549286732559648</v>
      </c>
      <c r="O547" s="6">
        <v>-5525.6241873788358</v>
      </c>
    </row>
    <row r="548" spans="1:15" x14ac:dyDescent="0.25">
      <c r="A548" s="41">
        <v>2027</v>
      </c>
      <c r="B548" s="41" t="s">
        <v>21</v>
      </c>
      <c r="C548" s="41" t="s">
        <v>4894</v>
      </c>
      <c r="D548" s="42">
        <v>4.1278968749801974</v>
      </c>
      <c r="E548" s="42">
        <v>10</v>
      </c>
      <c r="F548" s="88">
        <v>1.5136939949874686</v>
      </c>
      <c r="G548" s="89">
        <v>5424.97251291868</v>
      </c>
      <c r="H548" s="42">
        <v>0</v>
      </c>
      <c r="I548" s="42">
        <v>4.1278968749801974</v>
      </c>
      <c r="J548" s="51">
        <f t="shared" si="24"/>
        <v>4.1278968749801974</v>
      </c>
      <c r="K548" s="45">
        <f t="shared" si="25"/>
        <v>1.5136939949874686</v>
      </c>
      <c r="L548" s="45">
        <f t="shared" si="25"/>
        <v>5424.97251291868</v>
      </c>
      <c r="M548" s="160">
        <f t="shared" si="26"/>
        <v>3583.9294671731795</v>
      </c>
      <c r="N548" s="6">
        <v>-1.5018995269874686</v>
      </c>
      <c r="O548" s="6">
        <v>-5379.4949584886799</v>
      </c>
    </row>
    <row r="549" spans="1:15" x14ac:dyDescent="0.25">
      <c r="A549" s="43">
        <v>2028</v>
      </c>
      <c r="B549" s="43" t="s">
        <v>21</v>
      </c>
      <c r="C549" s="43" t="s">
        <v>4894</v>
      </c>
      <c r="D549" s="44">
        <v>4.1278968749801974</v>
      </c>
      <c r="E549" s="44">
        <v>10</v>
      </c>
      <c r="F549" s="90">
        <v>1.5073475397750795</v>
      </c>
      <c r="G549" s="91">
        <v>5022.8537594317022</v>
      </c>
      <c r="H549" s="44">
        <v>0</v>
      </c>
      <c r="I549" s="44">
        <v>4.1278968749801974</v>
      </c>
      <c r="J549" s="51">
        <f t="shared" si="24"/>
        <v>4.1278968749801974</v>
      </c>
      <c r="K549" s="45">
        <f t="shared" si="25"/>
        <v>1.5073475397750795</v>
      </c>
      <c r="L549" s="45">
        <f t="shared" si="25"/>
        <v>5022.8537594317022</v>
      </c>
      <c r="M549" s="160">
        <f t="shared" si="26"/>
        <v>3332.246629852325</v>
      </c>
      <c r="N549" s="6">
        <v>-1.4933889577750794</v>
      </c>
      <c r="O549" s="6">
        <v>-4968.8993280317018</v>
      </c>
    </row>
    <row r="550" spans="1:15" x14ac:dyDescent="0.25">
      <c r="A550" s="41">
        <v>2029</v>
      </c>
      <c r="B550" s="41" t="s">
        <v>21</v>
      </c>
      <c r="C550" s="41" t="s">
        <v>4894</v>
      </c>
      <c r="D550" s="42">
        <v>4.1278968749801974</v>
      </c>
      <c r="E550" s="42">
        <v>10</v>
      </c>
      <c r="F550" s="88">
        <v>1.4025750824845371</v>
      </c>
      <c r="G550" s="89">
        <v>4768.4519849490871</v>
      </c>
      <c r="H550" s="42">
        <v>0</v>
      </c>
      <c r="I550" s="42">
        <v>4.1278968749801974</v>
      </c>
      <c r="J550" s="51">
        <f t="shared" si="24"/>
        <v>4.1278968749801974</v>
      </c>
      <c r="K550" s="45">
        <f t="shared" si="25"/>
        <v>1.4025750824845371</v>
      </c>
      <c r="L550" s="45">
        <f t="shared" si="25"/>
        <v>4768.4519849490871</v>
      </c>
      <c r="M550" s="160">
        <f t="shared" si="26"/>
        <v>3399.7837581017038</v>
      </c>
      <c r="N550" s="6">
        <v>-1.3873546784845372</v>
      </c>
      <c r="O550" s="6">
        <v>-4709.4474117890868</v>
      </c>
    </row>
    <row r="551" spans="1:15" x14ac:dyDescent="0.25">
      <c r="A551" s="43">
        <v>2030</v>
      </c>
      <c r="B551" s="43" t="s">
        <v>21</v>
      </c>
      <c r="C551" s="43" t="s">
        <v>4894</v>
      </c>
      <c r="D551" s="44">
        <v>4.1278968749801974</v>
      </c>
      <c r="E551" s="44">
        <v>10</v>
      </c>
      <c r="F551" s="90">
        <v>1.5013305188062596</v>
      </c>
      <c r="G551" s="91">
        <v>5125.1137088601045</v>
      </c>
      <c r="H551" s="44">
        <v>0</v>
      </c>
      <c r="I551" s="44">
        <v>4.1278968749801974</v>
      </c>
      <c r="J551" s="51">
        <f t="shared" si="24"/>
        <v>4.1278968749801974</v>
      </c>
      <c r="K551" s="45">
        <f t="shared" si="25"/>
        <v>1.5013305188062596</v>
      </c>
      <c r="L551" s="45">
        <f t="shared" si="25"/>
        <v>5125.1137088601045</v>
      </c>
      <c r="M551" s="160">
        <f t="shared" si="26"/>
        <v>3413.7144650434425</v>
      </c>
      <c r="N551" s="6">
        <v>-1.4859570898062595</v>
      </c>
      <c r="O551" s="6">
        <v>-5065.208977680104</v>
      </c>
    </row>
    <row r="552" spans="1:15" x14ac:dyDescent="0.25">
      <c r="A552" s="41">
        <v>2031</v>
      </c>
      <c r="B552" s="41" t="s">
        <v>21</v>
      </c>
      <c r="C552" s="41" t="s">
        <v>4894</v>
      </c>
      <c r="D552" s="42">
        <v>4.1278968749801974</v>
      </c>
      <c r="E552" s="42">
        <v>10</v>
      </c>
      <c r="F552" s="88">
        <v>1.4314936109211098</v>
      </c>
      <c r="G552" s="89">
        <v>4758.1740745742081</v>
      </c>
      <c r="H552" s="42">
        <v>0</v>
      </c>
      <c r="I552" s="42">
        <v>4.1278968749801974</v>
      </c>
      <c r="J552" s="51">
        <f t="shared" si="24"/>
        <v>4.1278968749801974</v>
      </c>
      <c r="K552" s="45">
        <f t="shared" si="25"/>
        <v>1.4314936109211098</v>
      </c>
      <c r="L552" s="45">
        <f t="shared" si="25"/>
        <v>4758.1740745742081</v>
      </c>
      <c r="M552" s="160">
        <f t="shared" si="26"/>
        <v>3323.9226764781088</v>
      </c>
      <c r="N552" s="6">
        <v>-1.4169849769211098</v>
      </c>
      <c r="O552" s="6">
        <v>-4701.5414611042079</v>
      </c>
    </row>
    <row r="553" spans="1:15" x14ac:dyDescent="0.25">
      <c r="A553" s="43">
        <v>2032</v>
      </c>
      <c r="B553" s="43" t="s">
        <v>21</v>
      </c>
      <c r="C553" s="43" t="s">
        <v>4894</v>
      </c>
      <c r="D553" s="44">
        <v>4.1278968749801974</v>
      </c>
      <c r="E553" s="44">
        <v>10</v>
      </c>
      <c r="F553" s="90">
        <v>1.4140492612221287</v>
      </c>
      <c r="G553" s="91">
        <v>4540.4599905847608</v>
      </c>
      <c r="H553" s="44">
        <v>0</v>
      </c>
      <c r="I553" s="44">
        <v>4.1278968749801974</v>
      </c>
      <c r="J553" s="51">
        <f t="shared" si="24"/>
        <v>4.1278968749801974</v>
      </c>
      <c r="K553" s="45">
        <f t="shared" si="25"/>
        <v>1.4140492612221287</v>
      </c>
      <c r="L553" s="45">
        <f t="shared" si="25"/>
        <v>4540.4599905847608</v>
      </c>
      <c r="M553" s="160">
        <f t="shared" si="26"/>
        <v>3210.9630937896395</v>
      </c>
      <c r="N553" s="6">
        <v>-1.4012335932221287</v>
      </c>
      <c r="O553" s="6">
        <v>-4490.2498419247604</v>
      </c>
    </row>
    <row r="554" spans="1:15" x14ac:dyDescent="0.25">
      <c r="A554" s="41">
        <v>2033</v>
      </c>
      <c r="B554" s="41" t="s">
        <v>21</v>
      </c>
      <c r="C554" s="41" t="s">
        <v>4894</v>
      </c>
      <c r="D554" s="42">
        <v>4.1278968749801974</v>
      </c>
      <c r="E554" s="42">
        <v>10</v>
      </c>
      <c r="F554" s="88">
        <v>1.3367268046785594</v>
      </c>
      <c r="G554" s="89">
        <v>4181.3113535090597</v>
      </c>
      <c r="H554" s="42">
        <v>0</v>
      </c>
      <c r="I554" s="42">
        <v>4.1278968749801974</v>
      </c>
      <c r="J554" s="51">
        <f t="shared" si="24"/>
        <v>4.1278968749801974</v>
      </c>
      <c r="K554" s="45">
        <f t="shared" si="25"/>
        <v>1.3367268046785594</v>
      </c>
      <c r="L554" s="45">
        <f t="shared" si="25"/>
        <v>4181.3113535090597</v>
      </c>
      <c r="M554" s="160">
        <f t="shared" si="26"/>
        <v>3128.0223744107034</v>
      </c>
      <c r="N554" s="6">
        <v>-1.3260698566785594</v>
      </c>
      <c r="O554" s="6">
        <v>-4139.4034815390596</v>
      </c>
    </row>
    <row r="555" spans="1:15" x14ac:dyDescent="0.25">
      <c r="A555" s="43">
        <v>2034</v>
      </c>
      <c r="B555" s="43" t="s">
        <v>21</v>
      </c>
      <c r="C555" s="43" t="s">
        <v>4894</v>
      </c>
      <c r="D555" s="44">
        <v>4.1278968749801974</v>
      </c>
      <c r="E555" s="44">
        <v>10</v>
      </c>
      <c r="F555" s="90">
        <v>1.2649106026324219</v>
      </c>
      <c r="G555" s="91">
        <v>3957.2613462953682</v>
      </c>
      <c r="H555" s="44">
        <v>0</v>
      </c>
      <c r="I555" s="44">
        <v>4.1278968749801974</v>
      </c>
      <c r="J555" s="51">
        <f t="shared" si="24"/>
        <v>4.1278968749801974</v>
      </c>
      <c r="K555" s="45">
        <f t="shared" si="25"/>
        <v>1.2649106026324219</v>
      </c>
      <c r="L555" s="45">
        <f t="shared" si="25"/>
        <v>3957.2613462953682</v>
      </c>
      <c r="M555" s="160">
        <f t="shared" si="26"/>
        <v>3128.4909289714706</v>
      </c>
      <c r="N555" s="6">
        <v>-1.256552995632422</v>
      </c>
      <c r="O555" s="6">
        <v>-3924.1686703153682</v>
      </c>
    </row>
    <row r="556" spans="1:15" x14ac:dyDescent="0.25">
      <c r="A556" s="41">
        <v>2035</v>
      </c>
      <c r="B556" s="41" t="s">
        <v>21</v>
      </c>
      <c r="C556" s="41" t="s">
        <v>4894</v>
      </c>
      <c r="D556" s="42">
        <v>4.1278968749801974</v>
      </c>
      <c r="E556" s="42">
        <v>10</v>
      </c>
      <c r="F556" s="88">
        <v>1.1519482491913222</v>
      </c>
      <c r="G556" s="89">
        <v>3622.3074386749363</v>
      </c>
      <c r="H556" s="42">
        <v>0</v>
      </c>
      <c r="I556" s="42">
        <v>4.1278968749801974</v>
      </c>
      <c r="J556" s="51">
        <f t="shared" si="24"/>
        <v>4.1278968749801974</v>
      </c>
      <c r="K556" s="45">
        <f t="shared" si="25"/>
        <v>1.1519482491913222</v>
      </c>
      <c r="L556" s="45">
        <f t="shared" si="25"/>
        <v>3622.3074386749363</v>
      </c>
      <c r="M556" s="160">
        <f t="shared" si="26"/>
        <v>3144.5053553558746</v>
      </c>
      <c r="N556" s="6">
        <v>-1.1456989761913223</v>
      </c>
      <c r="O556" s="6">
        <v>-3597.5512208449363</v>
      </c>
    </row>
    <row r="557" spans="1:15" x14ac:dyDescent="0.25">
      <c r="A557" s="43">
        <v>2036</v>
      </c>
      <c r="B557" s="43" t="s">
        <v>21</v>
      </c>
      <c r="C557" s="43" t="s">
        <v>4894</v>
      </c>
      <c r="D557" s="44">
        <v>4.1278968749801974</v>
      </c>
      <c r="E557" s="44">
        <v>10</v>
      </c>
      <c r="F557" s="90">
        <v>0.81491246637320391</v>
      </c>
      <c r="G557" s="91">
        <v>2127.6116178471962</v>
      </c>
      <c r="H557" s="44">
        <v>0</v>
      </c>
      <c r="I557" s="44">
        <v>4.1278968749801974</v>
      </c>
      <c r="J557" s="51">
        <f t="shared" si="24"/>
        <v>4.1278968749801974</v>
      </c>
      <c r="K557" s="45">
        <f t="shared" si="25"/>
        <v>0.81491246637320391</v>
      </c>
      <c r="L557" s="45">
        <f t="shared" si="25"/>
        <v>2127.6116178471962</v>
      </c>
      <c r="M557" s="160">
        <f t="shared" si="26"/>
        <v>2610.8468156294198</v>
      </c>
      <c r="N557" s="6">
        <v>-0.8104769143732039</v>
      </c>
      <c r="O557" s="6">
        <v>-2109.980461957196</v>
      </c>
    </row>
    <row r="558" spans="1:15" x14ac:dyDescent="0.25">
      <c r="A558" s="41">
        <v>2037</v>
      </c>
      <c r="B558" s="41" t="s">
        <v>21</v>
      </c>
      <c r="C558" s="41" t="s">
        <v>4894</v>
      </c>
      <c r="D558" s="42">
        <v>4.1278968749801974</v>
      </c>
      <c r="E558" s="42">
        <v>10</v>
      </c>
      <c r="F558" s="88">
        <v>0.61678697748551092</v>
      </c>
      <c r="G558" s="89">
        <v>1812.0661300676527</v>
      </c>
      <c r="H558" s="42">
        <v>0</v>
      </c>
      <c r="I558" s="42">
        <v>4.1278968749801974</v>
      </c>
      <c r="J558" s="51">
        <f t="shared" si="24"/>
        <v>4.1278968749801974</v>
      </c>
      <c r="K558" s="45">
        <f t="shared" si="25"/>
        <v>0.61678697748551092</v>
      </c>
      <c r="L558" s="45">
        <f t="shared" si="25"/>
        <v>1812.0661300676527</v>
      </c>
      <c r="M558" s="160">
        <f t="shared" si="26"/>
        <v>2937.9124336492987</v>
      </c>
      <c r="N558" s="6">
        <v>-0.61378370648551095</v>
      </c>
      <c r="O558" s="6">
        <v>-1800.0895779976527</v>
      </c>
    </row>
    <row r="559" spans="1:15" x14ac:dyDescent="0.25">
      <c r="A559" s="43">
        <v>2038</v>
      </c>
      <c r="B559" s="43" t="s">
        <v>21</v>
      </c>
      <c r="C559" s="43" t="s">
        <v>4894</v>
      </c>
      <c r="D559" s="44">
        <v>4.1278968749801974</v>
      </c>
      <c r="E559" s="44">
        <v>10</v>
      </c>
      <c r="F559" s="90">
        <v>0.5727297830846001</v>
      </c>
      <c r="G559" s="91">
        <v>2038.2239028041404</v>
      </c>
      <c r="H559" s="44">
        <v>0</v>
      </c>
      <c r="I559" s="44">
        <v>4.1278968749801974</v>
      </c>
      <c r="J559" s="51">
        <f t="shared" si="24"/>
        <v>4.1278968749801974</v>
      </c>
      <c r="K559" s="45">
        <f t="shared" si="25"/>
        <v>0.5727297830846001</v>
      </c>
      <c r="L559" s="45">
        <f t="shared" si="25"/>
        <v>2038.2239028041404</v>
      </c>
      <c r="M559" s="160">
        <f t="shared" si="26"/>
        <v>3558.7880410665957</v>
      </c>
      <c r="N559" s="6">
        <v>-0.57079133008460015</v>
      </c>
      <c r="O559" s="6">
        <v>-2030.4421840951404</v>
      </c>
    </row>
    <row r="560" spans="1:15" x14ac:dyDescent="0.25">
      <c r="A560" s="41">
        <v>2039</v>
      </c>
      <c r="B560" s="41" t="s">
        <v>21</v>
      </c>
      <c r="C560" s="41" t="s">
        <v>4894</v>
      </c>
      <c r="D560" s="42">
        <v>4.1278968749801974</v>
      </c>
      <c r="E560" s="42">
        <v>10</v>
      </c>
      <c r="F560" s="88">
        <v>0.54151152616892495</v>
      </c>
      <c r="G560" s="89">
        <v>2268.7906108425359</v>
      </c>
      <c r="H560" s="42">
        <v>0</v>
      </c>
      <c r="I560" s="42">
        <v>4.1278968749801974</v>
      </c>
      <c r="J560" s="51">
        <f t="shared" si="24"/>
        <v>4.1278968749801974</v>
      </c>
      <c r="K560" s="45">
        <f t="shared" si="25"/>
        <v>0.54151152616892495</v>
      </c>
      <c r="L560" s="45">
        <f t="shared" si="25"/>
        <v>2268.7906108425359</v>
      </c>
      <c r="M560" s="160">
        <f t="shared" si="26"/>
        <v>4189.736508276621</v>
      </c>
      <c r="N560" s="6">
        <v>-0.54030731916892494</v>
      </c>
      <c r="O560" s="6">
        <v>-2263.9600711525359</v>
      </c>
    </row>
    <row r="561" spans="1:15" x14ac:dyDescent="0.25">
      <c r="A561" s="43">
        <v>2040</v>
      </c>
      <c r="B561" s="43" t="s">
        <v>21</v>
      </c>
      <c r="C561" s="43" t="s">
        <v>4894</v>
      </c>
      <c r="D561" s="44">
        <v>4.1278968749801974</v>
      </c>
      <c r="E561" s="44">
        <v>10</v>
      </c>
      <c r="F561" s="90">
        <v>0.56035771059409556</v>
      </c>
      <c r="G561" s="91">
        <v>2407.4605826948477</v>
      </c>
      <c r="H561" s="44">
        <v>0</v>
      </c>
      <c r="I561" s="44">
        <v>4.1278968749801974</v>
      </c>
      <c r="J561" s="51">
        <f t="shared" si="24"/>
        <v>4.1278968749801974</v>
      </c>
      <c r="K561" s="45">
        <f t="shared" si="25"/>
        <v>0.56035771059409556</v>
      </c>
      <c r="L561" s="45">
        <f t="shared" si="25"/>
        <v>2407.4605826948477</v>
      </c>
      <c r="M561" s="160">
        <f t="shared" si="26"/>
        <v>4296.2924167536476</v>
      </c>
      <c r="N561" s="6">
        <v>-0.55952690659409554</v>
      </c>
      <c r="O561" s="6">
        <v>-2404.1183142278478</v>
      </c>
    </row>
    <row r="562" spans="1:15" x14ac:dyDescent="0.25">
      <c r="A562" s="41">
        <v>2021</v>
      </c>
      <c r="B562" s="41" t="s">
        <v>21</v>
      </c>
      <c r="C562" s="41" t="s">
        <v>4895</v>
      </c>
      <c r="D562" s="42">
        <v>14.787791242181257</v>
      </c>
      <c r="E562" s="42">
        <v>20</v>
      </c>
      <c r="F562" s="88">
        <v>0.19545845576004414</v>
      </c>
      <c r="G562" s="89">
        <v>978.85252258217486</v>
      </c>
      <c r="H562" s="42">
        <v>0</v>
      </c>
      <c r="I562" s="42">
        <v>14.787791242181257</v>
      </c>
      <c r="J562" s="51">
        <f t="shared" si="24"/>
        <v>14.787791242181257</v>
      </c>
      <c r="K562" s="45">
        <f t="shared" si="25"/>
        <v>0.19545845576004414</v>
      </c>
      <c r="L562" s="45">
        <f t="shared" si="25"/>
        <v>978.85252258217486</v>
      </c>
      <c r="M562" s="160">
        <f t="shared" si="26"/>
        <v>5007.9824829060844</v>
      </c>
      <c r="N562" s="6">
        <v>0.8503958732399558</v>
      </c>
      <c r="O562" s="6">
        <v>3693.0063564178254</v>
      </c>
    </row>
    <row r="563" spans="1:15" x14ac:dyDescent="0.25">
      <c r="A563" s="43">
        <v>2022</v>
      </c>
      <c r="B563" s="43" t="s">
        <v>21</v>
      </c>
      <c r="C563" s="43" t="s">
        <v>4895</v>
      </c>
      <c r="D563" s="44">
        <v>14.787791242181257</v>
      </c>
      <c r="E563" s="44">
        <v>20</v>
      </c>
      <c r="F563" s="90">
        <v>0.24217061314767768</v>
      </c>
      <c r="G563" s="91">
        <v>1168.1184566302993</v>
      </c>
      <c r="H563" s="44">
        <v>0</v>
      </c>
      <c r="I563" s="44">
        <v>14.787791242181257</v>
      </c>
      <c r="J563" s="51">
        <f t="shared" si="24"/>
        <v>14.787791242181257</v>
      </c>
      <c r="K563" s="45">
        <f t="shared" si="25"/>
        <v>0.24217061314767768</v>
      </c>
      <c r="L563" s="45">
        <f t="shared" si="25"/>
        <v>1168.1184566302993</v>
      </c>
      <c r="M563" s="160">
        <f t="shared" si="26"/>
        <v>4823.5351162032648</v>
      </c>
      <c r="N563" s="6">
        <v>1.1044745788523223</v>
      </c>
      <c r="O563" s="6">
        <v>4701.4335683697009</v>
      </c>
    </row>
    <row r="564" spans="1:15" x14ac:dyDescent="0.25">
      <c r="A564" s="41">
        <v>2023</v>
      </c>
      <c r="B564" s="41" t="s">
        <v>21</v>
      </c>
      <c r="C564" s="41" t="s">
        <v>4895</v>
      </c>
      <c r="D564" s="42">
        <v>14.787791242181257</v>
      </c>
      <c r="E564" s="42">
        <v>20</v>
      </c>
      <c r="F564" s="88">
        <v>0.30647677949627894</v>
      </c>
      <c r="G564" s="89">
        <v>1384.0846207792167</v>
      </c>
      <c r="H564" s="42">
        <v>0</v>
      </c>
      <c r="I564" s="42">
        <v>14.787791242181257</v>
      </c>
      <c r="J564" s="51">
        <f t="shared" si="24"/>
        <v>14.787791242181257</v>
      </c>
      <c r="K564" s="45">
        <f t="shared" si="25"/>
        <v>0.30647677949627894</v>
      </c>
      <c r="L564" s="45">
        <f t="shared" si="25"/>
        <v>1384.0846207792167</v>
      </c>
      <c r="M564" s="160">
        <f t="shared" si="26"/>
        <v>4516.1157822595214</v>
      </c>
      <c r="N564" s="6">
        <v>1.338122673503721</v>
      </c>
      <c r="O564" s="6">
        <v>5558.2266102207832</v>
      </c>
    </row>
    <row r="565" spans="1:15" x14ac:dyDescent="0.25">
      <c r="A565" s="43">
        <v>2024</v>
      </c>
      <c r="B565" s="43" t="s">
        <v>21</v>
      </c>
      <c r="C565" s="43" t="s">
        <v>4895</v>
      </c>
      <c r="D565" s="44">
        <v>14.787791242181257</v>
      </c>
      <c r="E565" s="44">
        <v>20</v>
      </c>
      <c r="F565" s="90">
        <v>0.37909046409222447</v>
      </c>
      <c r="G565" s="91">
        <v>1470.2307833133032</v>
      </c>
      <c r="H565" s="44">
        <v>0</v>
      </c>
      <c r="I565" s="44">
        <v>14.787791242181257</v>
      </c>
      <c r="J565" s="51">
        <f t="shared" si="24"/>
        <v>14.787791242181257</v>
      </c>
      <c r="K565" s="45">
        <f t="shared" si="25"/>
        <v>0.37909046409222447</v>
      </c>
      <c r="L565" s="45">
        <f t="shared" si="25"/>
        <v>1470.2307833133032</v>
      </c>
      <c r="M565" s="160">
        <f t="shared" si="26"/>
        <v>3878.3111752334344</v>
      </c>
      <c r="N565" s="6">
        <v>1.5226637549077755</v>
      </c>
      <c r="O565" s="6">
        <v>6324.5899616866973</v>
      </c>
    </row>
    <row r="566" spans="1:15" x14ac:dyDescent="0.25">
      <c r="A566" s="41">
        <v>2025</v>
      </c>
      <c r="B566" s="41" t="s">
        <v>21</v>
      </c>
      <c r="C566" s="41" t="s">
        <v>4895</v>
      </c>
      <c r="D566" s="42">
        <v>14.787791242181257</v>
      </c>
      <c r="E566" s="42">
        <v>20</v>
      </c>
      <c r="F566" s="88">
        <v>0.4690836620007956</v>
      </c>
      <c r="G566" s="89">
        <v>1780.6281656817341</v>
      </c>
      <c r="H566" s="42">
        <v>0</v>
      </c>
      <c r="I566" s="42">
        <v>14.787791242181257</v>
      </c>
      <c r="J566" s="51">
        <f t="shared" si="24"/>
        <v>14.787791242181257</v>
      </c>
      <c r="K566" s="45">
        <f t="shared" si="25"/>
        <v>0.4690836620007956</v>
      </c>
      <c r="L566" s="45">
        <f t="shared" si="25"/>
        <v>1780.6281656817341</v>
      </c>
      <c r="M566" s="160">
        <f t="shared" si="26"/>
        <v>3795.9714011073661</v>
      </c>
      <c r="N566" s="6">
        <v>1.6756782449992043</v>
      </c>
      <c r="O566" s="6">
        <v>6666.379240318267</v>
      </c>
    </row>
    <row r="567" spans="1:15" x14ac:dyDescent="0.25">
      <c r="A567" s="43">
        <v>2026</v>
      </c>
      <c r="B567" s="43" t="s">
        <v>21</v>
      </c>
      <c r="C567" s="43" t="s">
        <v>4895</v>
      </c>
      <c r="D567" s="44">
        <v>14.787791242181257</v>
      </c>
      <c r="E567" s="44">
        <v>20</v>
      </c>
      <c r="F567" s="90">
        <v>0.59525321649264051</v>
      </c>
      <c r="G567" s="91">
        <v>2171.9864395598074</v>
      </c>
      <c r="H567" s="44">
        <v>0</v>
      </c>
      <c r="I567" s="44">
        <v>14.787791242181257</v>
      </c>
      <c r="J567" s="51">
        <f t="shared" si="24"/>
        <v>14.787791242181257</v>
      </c>
      <c r="K567" s="45">
        <f t="shared" si="25"/>
        <v>0.59525321649264051</v>
      </c>
      <c r="L567" s="45">
        <f t="shared" si="25"/>
        <v>2171.9864395598074</v>
      </c>
      <c r="M567" s="160">
        <f t="shared" si="26"/>
        <v>3648.8445242809721</v>
      </c>
      <c r="N567" s="6">
        <v>1.7890631005073596</v>
      </c>
      <c r="O567" s="6">
        <v>6776.2941944401937</v>
      </c>
    </row>
    <row r="568" spans="1:15" x14ac:dyDescent="0.25">
      <c r="A568" s="41">
        <v>2027</v>
      </c>
      <c r="B568" s="41" t="s">
        <v>21</v>
      </c>
      <c r="C568" s="41" t="s">
        <v>4895</v>
      </c>
      <c r="D568" s="42">
        <v>14.787791242181257</v>
      </c>
      <c r="E568" s="42">
        <v>20</v>
      </c>
      <c r="F568" s="88">
        <v>0.71754797959252625</v>
      </c>
      <c r="G568" s="89">
        <v>2485.7694657825259</v>
      </c>
      <c r="H568" s="42">
        <v>0</v>
      </c>
      <c r="I568" s="42">
        <v>14.787791242181257</v>
      </c>
      <c r="J568" s="51">
        <f t="shared" si="24"/>
        <v>14.787791242181257</v>
      </c>
      <c r="K568" s="45">
        <f t="shared" si="25"/>
        <v>0.71754797959252625</v>
      </c>
      <c r="L568" s="45">
        <f t="shared" si="25"/>
        <v>2485.7694657825259</v>
      </c>
      <c r="M568" s="160">
        <f t="shared" si="26"/>
        <v>3464.2554037907248</v>
      </c>
      <c r="N568" s="6">
        <v>1.8579657944074737</v>
      </c>
      <c r="O568" s="6">
        <v>6802.459197217474</v>
      </c>
    </row>
    <row r="569" spans="1:15" x14ac:dyDescent="0.25">
      <c r="A569" s="43">
        <v>2028</v>
      </c>
      <c r="B569" s="43" t="s">
        <v>21</v>
      </c>
      <c r="C569" s="43" t="s">
        <v>4895</v>
      </c>
      <c r="D569" s="44">
        <v>14.787791242181257</v>
      </c>
      <c r="E569" s="44">
        <v>20</v>
      </c>
      <c r="F569" s="90">
        <v>0.8411806198208992</v>
      </c>
      <c r="G569" s="91">
        <v>2676.8439785029946</v>
      </c>
      <c r="H569" s="44">
        <v>0</v>
      </c>
      <c r="I569" s="44">
        <v>14.787791242181257</v>
      </c>
      <c r="J569" s="51">
        <f t="shared" si="24"/>
        <v>14.787791242181257</v>
      </c>
      <c r="K569" s="45">
        <f t="shared" si="25"/>
        <v>0.8411806198208992</v>
      </c>
      <c r="L569" s="45">
        <f t="shared" si="25"/>
        <v>2676.8439785029946</v>
      </c>
      <c r="M569" s="160">
        <f t="shared" si="26"/>
        <v>3182.2463754252176</v>
      </c>
      <c r="N569" s="6">
        <v>1.9523831251791011</v>
      </c>
      <c r="O569" s="6">
        <v>7221.0978514970047</v>
      </c>
    </row>
    <row r="570" spans="1:15" x14ac:dyDescent="0.25">
      <c r="A570" s="41">
        <v>2029</v>
      </c>
      <c r="B570" s="41" t="s">
        <v>21</v>
      </c>
      <c r="C570" s="41" t="s">
        <v>4895</v>
      </c>
      <c r="D570" s="42">
        <v>14.787791242181257</v>
      </c>
      <c r="E570" s="42">
        <v>20</v>
      </c>
      <c r="F570" s="88">
        <v>0.91807603506742563</v>
      </c>
      <c r="G570" s="89">
        <v>2702.8505648910841</v>
      </c>
      <c r="H570" s="42">
        <v>0</v>
      </c>
      <c r="I570" s="42">
        <v>14.787791242181257</v>
      </c>
      <c r="J570" s="51">
        <f t="shared" si="24"/>
        <v>14.787791242181257</v>
      </c>
      <c r="K570" s="45">
        <f t="shared" si="25"/>
        <v>0.91807603506742563</v>
      </c>
      <c r="L570" s="45">
        <f t="shared" si="25"/>
        <v>2702.8505648910841</v>
      </c>
      <c r="M570" s="160">
        <f t="shared" si="26"/>
        <v>2944.0378156615106</v>
      </c>
      <c r="N570" s="6">
        <v>1.9810013899325747</v>
      </c>
      <c r="O570" s="6">
        <v>7500.0119651089162</v>
      </c>
    </row>
    <row r="571" spans="1:15" x14ac:dyDescent="0.25">
      <c r="A571" s="43">
        <v>2030</v>
      </c>
      <c r="B571" s="43" t="s">
        <v>21</v>
      </c>
      <c r="C571" s="43" t="s">
        <v>4895</v>
      </c>
      <c r="D571" s="44">
        <v>14.787791242181257</v>
      </c>
      <c r="E571" s="44">
        <v>20</v>
      </c>
      <c r="F571" s="90">
        <v>0.97851458942198821</v>
      </c>
      <c r="G571" s="91">
        <v>2605.8435147695154</v>
      </c>
      <c r="H571" s="44">
        <v>0</v>
      </c>
      <c r="I571" s="44">
        <v>14.787791242181257</v>
      </c>
      <c r="J571" s="51">
        <f t="shared" si="24"/>
        <v>14.787791242181257</v>
      </c>
      <c r="K571" s="45">
        <f t="shared" si="25"/>
        <v>0.97851458942198821</v>
      </c>
      <c r="L571" s="45">
        <f t="shared" si="25"/>
        <v>2605.8435147695154</v>
      </c>
      <c r="M571" s="160">
        <f t="shared" si="26"/>
        <v>2663.0604621938196</v>
      </c>
      <c r="N571" s="6">
        <v>1.9269783825780116</v>
      </c>
      <c r="O571" s="6">
        <v>7622.3753252304841</v>
      </c>
    </row>
    <row r="572" spans="1:15" x14ac:dyDescent="0.25">
      <c r="A572" s="41">
        <v>2031</v>
      </c>
      <c r="B572" s="41" t="s">
        <v>21</v>
      </c>
      <c r="C572" s="41" t="s">
        <v>4895</v>
      </c>
      <c r="D572" s="42">
        <v>14.787791242181257</v>
      </c>
      <c r="E572" s="42">
        <v>20</v>
      </c>
      <c r="F572" s="88">
        <v>0.99061545312632893</v>
      </c>
      <c r="G572" s="89">
        <v>2302.7042128001685</v>
      </c>
      <c r="H572" s="42">
        <v>0</v>
      </c>
      <c r="I572" s="42">
        <v>14.787791242181257</v>
      </c>
      <c r="J572" s="51">
        <f t="shared" si="24"/>
        <v>14.787791242181257</v>
      </c>
      <c r="K572" s="45">
        <f t="shared" si="25"/>
        <v>0.99061545312632893</v>
      </c>
      <c r="L572" s="45">
        <f t="shared" si="25"/>
        <v>2302.7042128001685</v>
      </c>
      <c r="M572" s="160">
        <f t="shared" si="26"/>
        <v>2324.5187681384923</v>
      </c>
      <c r="N572" s="6">
        <v>1.822544649873671</v>
      </c>
      <c r="O572" s="6">
        <v>7453.3473691998315</v>
      </c>
    </row>
    <row r="573" spans="1:15" hidden="1" x14ac:dyDescent="0.25">
      <c r="A573" s="43">
        <v>2032</v>
      </c>
      <c r="B573" s="43" t="s">
        <v>21</v>
      </c>
      <c r="C573" s="43" t="s">
        <v>4895</v>
      </c>
      <c r="D573" s="44">
        <v>14.787791242181257</v>
      </c>
      <c r="E573" s="44">
        <v>20</v>
      </c>
      <c r="F573" s="90">
        <v>0.95913581168709094</v>
      </c>
      <c r="G573" s="91">
        <v>1921.3877978948251</v>
      </c>
      <c r="H573" s="44">
        <v>0</v>
      </c>
      <c r="I573" s="44">
        <v>14.787791242181257</v>
      </c>
      <c r="J573" s="51">
        <f t="shared" si="24"/>
        <v>14.787791242181257</v>
      </c>
      <c r="K573" s="45">
        <f t="shared" si="25"/>
        <v>0.95913581168709094</v>
      </c>
      <c r="L573" s="45">
        <f t="shared" si="25"/>
        <v>1921.3877978948251</v>
      </c>
      <c r="M573" s="160">
        <f t="shared" si="26"/>
        <v>2003.2489398088076</v>
      </c>
      <c r="N573" s="6">
        <v>1.7890682883129092</v>
      </c>
      <c r="O573" s="6">
        <v>7736.9943601051755</v>
      </c>
    </row>
    <row r="574" spans="1:15" hidden="1" x14ac:dyDescent="0.25">
      <c r="A574" s="41">
        <v>2033</v>
      </c>
      <c r="B574" s="41" t="s">
        <v>21</v>
      </c>
      <c r="C574" s="41" t="s">
        <v>4895</v>
      </c>
      <c r="D574" s="42">
        <v>14.787791242181257</v>
      </c>
      <c r="E574" s="42">
        <v>20</v>
      </c>
      <c r="F574" s="88">
        <v>0.89633567765266642</v>
      </c>
      <c r="G574" s="89">
        <v>1552.5447169367872</v>
      </c>
      <c r="H574" s="42">
        <v>0</v>
      </c>
      <c r="I574" s="42">
        <v>14.787791242181257</v>
      </c>
      <c r="J574" s="51">
        <f t="shared" si="24"/>
        <v>14.787791242181257</v>
      </c>
      <c r="K574" s="45">
        <f t="shared" si="25"/>
        <v>0.89633567765266642</v>
      </c>
      <c r="L574" s="45">
        <f t="shared" si="25"/>
        <v>1552.5447169367872</v>
      </c>
      <c r="M574" s="160">
        <f t="shared" si="26"/>
        <v>1732.1018850913176</v>
      </c>
      <c r="N574" s="6">
        <v>1.7757063783473335</v>
      </c>
      <c r="O574" s="6">
        <v>8043.0814810632128</v>
      </c>
    </row>
    <row r="575" spans="1:15" x14ac:dyDescent="0.25">
      <c r="A575" s="43">
        <v>2034</v>
      </c>
      <c r="B575" s="43" t="s">
        <v>21</v>
      </c>
      <c r="C575" s="43" t="s">
        <v>4895</v>
      </c>
      <c r="D575" s="44">
        <v>14.787791242181257</v>
      </c>
      <c r="E575" s="44">
        <v>20</v>
      </c>
      <c r="F575" s="90">
        <v>0.81381556423327928</v>
      </c>
      <c r="G575" s="91">
        <v>1274.7661951381249</v>
      </c>
      <c r="H575" s="44">
        <v>0</v>
      </c>
      <c r="I575" s="44">
        <v>14.787791242181257</v>
      </c>
      <c r="J575" s="51">
        <f t="shared" si="24"/>
        <v>14.787791242181257</v>
      </c>
      <c r="K575" s="45">
        <f t="shared" si="25"/>
        <v>0.81381556423327928</v>
      </c>
      <c r="L575" s="45">
        <f t="shared" si="25"/>
        <v>1274.7661951381249</v>
      </c>
      <c r="M575" s="160">
        <f t="shared" si="26"/>
        <v>1566.4067525411872</v>
      </c>
      <c r="N575" s="6">
        <v>1.7457889737667207</v>
      </c>
      <c r="O575" s="6">
        <v>7961.6691628618755</v>
      </c>
    </row>
    <row r="576" spans="1:15" hidden="1" x14ac:dyDescent="0.25">
      <c r="A576" s="41">
        <v>2035</v>
      </c>
      <c r="B576" s="41" t="s">
        <v>21</v>
      </c>
      <c r="C576" s="41" t="s">
        <v>4895</v>
      </c>
      <c r="D576" s="42">
        <v>14.787791242181257</v>
      </c>
      <c r="E576" s="42">
        <v>20</v>
      </c>
      <c r="F576" s="88">
        <v>0.7085928992935997</v>
      </c>
      <c r="G576" s="89">
        <v>1047.472575394678</v>
      </c>
      <c r="H576" s="42">
        <v>0</v>
      </c>
      <c r="I576" s="42">
        <v>14.787791242181257</v>
      </c>
      <c r="J576" s="51">
        <f t="shared" si="24"/>
        <v>14.787791242181257</v>
      </c>
      <c r="K576" s="45">
        <f t="shared" si="25"/>
        <v>0.7085928992935997</v>
      </c>
      <c r="L576" s="45">
        <f t="shared" si="25"/>
        <v>1047.472575394678</v>
      </c>
      <c r="M576" s="160">
        <f t="shared" si="26"/>
        <v>1478.2431159540399</v>
      </c>
      <c r="N576" s="6">
        <v>1.7530897337064004</v>
      </c>
      <c r="O576" s="6">
        <v>7881.4673776053214</v>
      </c>
    </row>
    <row r="577" spans="1:15" x14ac:dyDescent="0.25">
      <c r="A577" s="43">
        <v>2036</v>
      </c>
      <c r="B577" s="43" t="s">
        <v>21</v>
      </c>
      <c r="C577" s="43" t="s">
        <v>4895</v>
      </c>
      <c r="D577" s="44">
        <v>14.787791242181257</v>
      </c>
      <c r="E577" s="44">
        <v>20</v>
      </c>
      <c r="F577" s="90">
        <v>0.58135203516854106</v>
      </c>
      <c r="G577" s="91">
        <v>855.99534192464387</v>
      </c>
      <c r="H577" s="44">
        <v>0</v>
      </c>
      <c r="I577" s="44">
        <v>14.787791242181257</v>
      </c>
      <c r="J577" s="51">
        <f t="shared" si="24"/>
        <v>14.787791242181257</v>
      </c>
      <c r="K577" s="45">
        <f t="shared" si="25"/>
        <v>0.58135203516854106</v>
      </c>
      <c r="L577" s="45">
        <f t="shared" si="25"/>
        <v>855.99534192464387</v>
      </c>
      <c r="M577" s="160">
        <f t="shared" si="26"/>
        <v>1472.4216828044307</v>
      </c>
      <c r="N577" s="6">
        <v>1.610596722831459</v>
      </c>
      <c r="O577" s="6">
        <v>6904.0822260753557</v>
      </c>
    </row>
    <row r="578" spans="1:15" hidden="1" x14ac:dyDescent="0.25">
      <c r="A578" s="41">
        <v>2037</v>
      </c>
      <c r="B578" s="41" t="s">
        <v>21</v>
      </c>
      <c r="C578" s="41" t="s">
        <v>4895</v>
      </c>
      <c r="D578" s="42">
        <v>14.787791242181257</v>
      </c>
      <c r="E578" s="42">
        <v>20</v>
      </c>
      <c r="F578" s="88">
        <v>0.45708181531316561</v>
      </c>
      <c r="G578" s="89">
        <v>706.63297553294558</v>
      </c>
      <c r="H578" s="42">
        <v>0</v>
      </c>
      <c r="I578" s="42">
        <v>14.787791242181257</v>
      </c>
      <c r="J578" s="51">
        <f t="shared" ref="J578:J641" si="27">D578</f>
        <v>14.787791242181257</v>
      </c>
      <c r="K578" s="45">
        <f t="shared" si="25"/>
        <v>0.45708181531316561</v>
      </c>
      <c r="L578" s="45">
        <f t="shared" si="25"/>
        <v>706.63297553294558</v>
      </c>
      <c r="M578" s="160">
        <f t="shared" si="26"/>
        <v>1545.9660652848379</v>
      </c>
      <c r="N578" s="6">
        <v>1.5594327976868345</v>
      </c>
      <c r="O578" s="6">
        <v>6373.8704204670548</v>
      </c>
    </row>
    <row r="579" spans="1:15" hidden="1" x14ac:dyDescent="0.25">
      <c r="A579" s="43">
        <v>2038</v>
      </c>
      <c r="B579" s="43" t="s">
        <v>21</v>
      </c>
      <c r="C579" s="43" t="s">
        <v>4895</v>
      </c>
      <c r="D579" s="44">
        <v>14.787791242181257</v>
      </c>
      <c r="E579" s="44">
        <v>20</v>
      </c>
      <c r="F579" s="90">
        <v>0.3323586694430874</v>
      </c>
      <c r="G579" s="91">
        <v>586.9261434263309</v>
      </c>
      <c r="H579" s="44">
        <v>0</v>
      </c>
      <c r="I579" s="44">
        <v>14.787791242181257</v>
      </c>
      <c r="J579" s="51">
        <f t="shared" si="27"/>
        <v>14.787791242181257</v>
      </c>
      <c r="K579" s="45">
        <f t="shared" ref="K579:L642" si="28">F579</f>
        <v>0.3323586694430874</v>
      </c>
      <c r="L579" s="45">
        <f t="shared" si="28"/>
        <v>586.9261434263309</v>
      </c>
      <c r="M579" s="160">
        <f t="shared" ref="M579:M642" si="29">G579/F579</f>
        <v>1765.9420300659112</v>
      </c>
      <c r="N579" s="6">
        <v>1.5678486225569126</v>
      </c>
      <c r="O579" s="6">
        <v>6147.3530315736689</v>
      </c>
    </row>
    <row r="580" spans="1:15" hidden="1" x14ac:dyDescent="0.25">
      <c r="A580" s="41">
        <v>2039</v>
      </c>
      <c r="B580" s="41" t="s">
        <v>21</v>
      </c>
      <c r="C580" s="41" t="s">
        <v>4895</v>
      </c>
      <c r="D580" s="42">
        <v>14.787791242181257</v>
      </c>
      <c r="E580" s="42">
        <v>20</v>
      </c>
      <c r="F580" s="88">
        <v>0.23080512085452493</v>
      </c>
      <c r="G580" s="89">
        <v>496.4339633582137</v>
      </c>
      <c r="H580" s="42">
        <v>0</v>
      </c>
      <c r="I580" s="42">
        <v>14.787791242181257</v>
      </c>
      <c r="J580" s="51">
        <f t="shared" si="27"/>
        <v>14.787791242181257</v>
      </c>
      <c r="K580" s="45">
        <f t="shared" si="28"/>
        <v>0.23080512085452493</v>
      </c>
      <c r="L580" s="45">
        <f t="shared" si="28"/>
        <v>496.4339633582137</v>
      </c>
      <c r="M580" s="160">
        <f t="shared" si="29"/>
        <v>2150.8793285011775</v>
      </c>
      <c r="N580" s="6">
        <v>1.6145921551454749</v>
      </c>
      <c r="O580" s="6">
        <v>6075.2819266417864</v>
      </c>
    </row>
    <row r="581" spans="1:15" hidden="1" x14ac:dyDescent="0.25">
      <c r="A581" s="43">
        <v>2040</v>
      </c>
      <c r="B581" s="43" t="s">
        <v>21</v>
      </c>
      <c r="C581" s="43" t="s">
        <v>4895</v>
      </c>
      <c r="D581" s="44">
        <v>14.787791242181257</v>
      </c>
      <c r="E581" s="44">
        <v>20</v>
      </c>
      <c r="F581" s="90">
        <v>0.17082648494127284</v>
      </c>
      <c r="G581" s="91">
        <v>448.04789619789631</v>
      </c>
      <c r="H581" s="44">
        <v>0</v>
      </c>
      <c r="I581" s="44">
        <v>14.787791242181257</v>
      </c>
      <c r="J581" s="51">
        <f t="shared" si="27"/>
        <v>14.787791242181257</v>
      </c>
      <c r="K581" s="45">
        <f t="shared" si="28"/>
        <v>0.17082648494127284</v>
      </c>
      <c r="L581" s="45">
        <f t="shared" si="28"/>
        <v>448.04789619789631</v>
      </c>
      <c r="M581" s="160">
        <f t="shared" si="29"/>
        <v>2622.8245365578255</v>
      </c>
      <c r="N581" s="6">
        <v>1.6563225570587272</v>
      </c>
      <c r="O581" s="6">
        <v>6086.2573628021037</v>
      </c>
    </row>
    <row r="582" spans="1:15" hidden="1" x14ac:dyDescent="0.25">
      <c r="A582" s="41">
        <v>2021</v>
      </c>
      <c r="B582" s="41" t="s">
        <v>21</v>
      </c>
      <c r="C582" s="41" t="s">
        <v>4896</v>
      </c>
      <c r="D582" s="42">
        <v>25.328060787642944</v>
      </c>
      <c r="E582" s="42">
        <v>30</v>
      </c>
      <c r="F582" s="88">
        <v>0.23331865789351736</v>
      </c>
      <c r="G582" s="89">
        <v>733.27077081635423</v>
      </c>
      <c r="H582" s="42">
        <v>0</v>
      </c>
      <c r="I582" s="42">
        <v>25.328060787642944</v>
      </c>
      <c r="J582" s="51">
        <f t="shared" si="27"/>
        <v>25.328060787642944</v>
      </c>
      <c r="K582" s="45">
        <f t="shared" si="28"/>
        <v>0.23331865789351736</v>
      </c>
      <c r="L582" s="45">
        <f t="shared" si="28"/>
        <v>733.27077081635423</v>
      </c>
      <c r="M582" s="160">
        <f t="shared" si="29"/>
        <v>3142.7866825421502</v>
      </c>
      <c r="N582" s="6">
        <v>2.0059061711064823</v>
      </c>
      <c r="O582" s="6">
        <v>4060.4632661836458</v>
      </c>
    </row>
    <row r="583" spans="1:15" hidden="1" x14ac:dyDescent="0.25">
      <c r="A583" s="43">
        <v>2022</v>
      </c>
      <c r="B583" s="43" t="s">
        <v>21</v>
      </c>
      <c r="C583" s="43" t="s">
        <v>4896</v>
      </c>
      <c r="D583" s="44">
        <v>25.328060787642944</v>
      </c>
      <c r="E583" s="44">
        <v>30</v>
      </c>
      <c r="F583" s="90">
        <v>0.2976966915657393</v>
      </c>
      <c r="G583" s="91">
        <v>869.90521474422371</v>
      </c>
      <c r="H583" s="44">
        <v>0</v>
      </c>
      <c r="I583" s="44">
        <v>25.328060787642944</v>
      </c>
      <c r="J583" s="51">
        <f t="shared" si="27"/>
        <v>25.328060787642944</v>
      </c>
      <c r="K583" s="45">
        <f t="shared" si="28"/>
        <v>0.2976966915657393</v>
      </c>
      <c r="L583" s="45">
        <f t="shared" si="28"/>
        <v>869.90521474422371</v>
      </c>
      <c r="M583" s="160">
        <f t="shared" si="29"/>
        <v>2922.1191883891852</v>
      </c>
      <c r="N583" s="6">
        <v>2.0232447414342607</v>
      </c>
      <c r="O583" s="6">
        <v>4299.6218382557763</v>
      </c>
    </row>
    <row r="584" spans="1:15" x14ac:dyDescent="0.25">
      <c r="A584" s="41">
        <v>2023</v>
      </c>
      <c r="B584" s="41" t="s">
        <v>21</v>
      </c>
      <c r="C584" s="41" t="s">
        <v>4896</v>
      </c>
      <c r="D584" s="42">
        <v>25.328060787642944</v>
      </c>
      <c r="E584" s="42">
        <v>30</v>
      </c>
      <c r="F584" s="88">
        <v>0.41168488931225827</v>
      </c>
      <c r="G584" s="89">
        <v>1041.6203342976889</v>
      </c>
      <c r="H584" s="42">
        <v>0</v>
      </c>
      <c r="I584" s="42">
        <v>25.328060787642944</v>
      </c>
      <c r="J584" s="51">
        <f t="shared" si="27"/>
        <v>25.328060787642944</v>
      </c>
      <c r="K584" s="45">
        <f t="shared" si="28"/>
        <v>0.41168488931225827</v>
      </c>
      <c r="L584" s="45">
        <f t="shared" si="28"/>
        <v>1041.6203342976889</v>
      </c>
      <c r="M584" s="160">
        <f t="shared" si="29"/>
        <v>2530.1398262097296</v>
      </c>
      <c r="N584" s="6">
        <v>2.0031014996877419</v>
      </c>
      <c r="O584" s="6">
        <v>4580.437992702311</v>
      </c>
    </row>
    <row r="585" spans="1:15" hidden="1" x14ac:dyDescent="0.25">
      <c r="A585" s="43">
        <v>2024</v>
      </c>
      <c r="B585" s="43" t="s">
        <v>21</v>
      </c>
      <c r="C585" s="43" t="s">
        <v>4896</v>
      </c>
      <c r="D585" s="44">
        <v>25.328060787642944</v>
      </c>
      <c r="E585" s="44">
        <v>30</v>
      </c>
      <c r="F585" s="90">
        <v>0.57546118845739958</v>
      </c>
      <c r="G585" s="91">
        <v>1227.0274446654935</v>
      </c>
      <c r="H585" s="44">
        <v>0</v>
      </c>
      <c r="I585" s="44">
        <v>25.328060787642944</v>
      </c>
      <c r="J585" s="51">
        <f t="shared" si="27"/>
        <v>25.328060787642944</v>
      </c>
      <c r="K585" s="45">
        <f t="shared" si="28"/>
        <v>0.57546118845739958</v>
      </c>
      <c r="L585" s="45">
        <f t="shared" si="28"/>
        <v>1227.0274446654935</v>
      </c>
      <c r="M585" s="160">
        <f t="shared" si="29"/>
        <v>2132.2505657674396</v>
      </c>
      <c r="N585" s="6">
        <v>1.9248839675426002</v>
      </c>
      <c r="O585" s="6">
        <v>4778.3075073345062</v>
      </c>
    </row>
    <row r="586" spans="1:15" x14ac:dyDescent="0.25">
      <c r="A586" s="41">
        <v>2025</v>
      </c>
      <c r="B586" s="41" t="s">
        <v>21</v>
      </c>
      <c r="C586" s="41" t="s">
        <v>4896</v>
      </c>
      <c r="D586" s="42">
        <v>25.328060787642944</v>
      </c>
      <c r="E586" s="42">
        <v>30</v>
      </c>
      <c r="F586" s="88">
        <v>0.75427633483450041</v>
      </c>
      <c r="G586" s="89">
        <v>1462.3977727824583</v>
      </c>
      <c r="H586" s="42">
        <v>0</v>
      </c>
      <c r="I586" s="42">
        <v>25.328060787642944</v>
      </c>
      <c r="J586" s="51">
        <f t="shared" si="27"/>
        <v>25.328060787642944</v>
      </c>
      <c r="K586" s="45">
        <f t="shared" si="28"/>
        <v>0.75427633483450041</v>
      </c>
      <c r="L586" s="45">
        <f t="shared" si="28"/>
        <v>1462.3977727824583</v>
      </c>
      <c r="M586" s="160">
        <f t="shared" si="29"/>
        <v>1938.8090348921401</v>
      </c>
      <c r="N586" s="6">
        <v>1.8165684621654994</v>
      </c>
      <c r="O586" s="6">
        <v>4797.1242152175419</v>
      </c>
    </row>
    <row r="587" spans="1:15" x14ac:dyDescent="0.25">
      <c r="A587" s="43">
        <v>2026</v>
      </c>
      <c r="B587" s="43" t="s">
        <v>21</v>
      </c>
      <c r="C587" s="43" t="s">
        <v>4896</v>
      </c>
      <c r="D587" s="44">
        <v>25.328060787642944</v>
      </c>
      <c r="E587" s="44">
        <v>30</v>
      </c>
      <c r="F587" s="90">
        <v>0.98995905345493695</v>
      </c>
      <c r="G587" s="91">
        <v>1700.4416467659689</v>
      </c>
      <c r="H587" s="44">
        <v>0</v>
      </c>
      <c r="I587" s="44">
        <v>25.328060787642944</v>
      </c>
      <c r="J587" s="51">
        <f t="shared" si="27"/>
        <v>25.328060787642944</v>
      </c>
      <c r="K587" s="45">
        <f t="shared" si="28"/>
        <v>0.98995905345493695</v>
      </c>
      <c r="L587" s="45">
        <f t="shared" si="28"/>
        <v>1700.4416467659689</v>
      </c>
      <c r="M587" s="160">
        <f t="shared" si="29"/>
        <v>1717.6888688794372</v>
      </c>
      <c r="N587" s="6">
        <v>1.4407290245450632</v>
      </c>
      <c r="O587" s="6">
        <v>4388.0168522340318</v>
      </c>
    </row>
    <row r="588" spans="1:15" x14ac:dyDescent="0.25">
      <c r="A588" s="41">
        <v>2027</v>
      </c>
      <c r="B588" s="41" t="s">
        <v>21</v>
      </c>
      <c r="C588" s="41" t="s">
        <v>4896</v>
      </c>
      <c r="D588" s="42">
        <v>25.328060787642944</v>
      </c>
      <c r="E588" s="42">
        <v>30</v>
      </c>
      <c r="F588" s="88">
        <v>1.2233107436417301</v>
      </c>
      <c r="G588" s="89">
        <v>1902.1809842473992</v>
      </c>
      <c r="H588" s="42">
        <v>0</v>
      </c>
      <c r="I588" s="42">
        <v>25.328060787642944</v>
      </c>
      <c r="J588" s="51">
        <f t="shared" si="27"/>
        <v>25.328060787642944</v>
      </c>
      <c r="K588" s="45">
        <f t="shared" si="28"/>
        <v>1.2233107436417301</v>
      </c>
      <c r="L588" s="45">
        <f t="shared" si="28"/>
        <v>1902.1809842473992</v>
      </c>
      <c r="M588" s="160">
        <f t="shared" si="29"/>
        <v>1554.9450490271254</v>
      </c>
      <c r="N588" s="6">
        <v>0.9099764463582698</v>
      </c>
      <c r="O588" s="6">
        <v>3731.2536747526001</v>
      </c>
    </row>
    <row r="589" spans="1:15" x14ac:dyDescent="0.25">
      <c r="A589" s="43">
        <v>2028</v>
      </c>
      <c r="B589" s="43" t="s">
        <v>21</v>
      </c>
      <c r="C589" s="43" t="s">
        <v>4896</v>
      </c>
      <c r="D589" s="44">
        <v>25.328060787642944</v>
      </c>
      <c r="E589" s="44">
        <v>30</v>
      </c>
      <c r="F589" s="90">
        <v>1.460348893119219</v>
      </c>
      <c r="G589" s="91">
        <v>2044.3281252548509</v>
      </c>
      <c r="H589" s="44">
        <v>0</v>
      </c>
      <c r="I589" s="44">
        <v>25.328060787642944</v>
      </c>
      <c r="J589" s="51">
        <f t="shared" si="27"/>
        <v>25.328060787642944</v>
      </c>
      <c r="K589" s="45">
        <f t="shared" si="28"/>
        <v>1.460348893119219</v>
      </c>
      <c r="L589" s="45">
        <f t="shared" si="28"/>
        <v>2044.3281252548509</v>
      </c>
      <c r="M589" s="160">
        <f t="shared" si="29"/>
        <v>1399.8902145146196</v>
      </c>
      <c r="N589" s="6">
        <v>0.44908372088078097</v>
      </c>
      <c r="O589" s="6">
        <v>3337.9958827451487</v>
      </c>
    </row>
    <row r="590" spans="1:15" x14ac:dyDescent="0.25">
      <c r="A590" s="41">
        <v>2029</v>
      </c>
      <c r="B590" s="41" t="s">
        <v>21</v>
      </c>
      <c r="C590" s="41" t="s">
        <v>4896</v>
      </c>
      <c r="D590" s="42">
        <v>25.328060787642944</v>
      </c>
      <c r="E590" s="42">
        <v>30</v>
      </c>
      <c r="F590" s="88">
        <v>1.5845087812837921</v>
      </c>
      <c r="G590" s="89">
        <v>2115.2482483950203</v>
      </c>
      <c r="H590" s="42">
        <v>0</v>
      </c>
      <c r="I590" s="42">
        <v>25.328060787642944</v>
      </c>
      <c r="J590" s="51">
        <f t="shared" si="27"/>
        <v>25.328060787642944</v>
      </c>
      <c r="K590" s="45">
        <f t="shared" si="28"/>
        <v>1.5845087812837921</v>
      </c>
      <c r="L590" s="45">
        <f t="shared" si="28"/>
        <v>2115.2482483950203</v>
      </c>
      <c r="M590" s="160">
        <f t="shared" si="29"/>
        <v>1334.9552071786029</v>
      </c>
      <c r="N590" s="6">
        <v>0.12801586471620796</v>
      </c>
      <c r="O590" s="6">
        <v>2953.5485236049794</v>
      </c>
    </row>
    <row r="591" spans="1:15" x14ac:dyDescent="0.25">
      <c r="A591" s="43">
        <v>2030</v>
      </c>
      <c r="B591" s="43" t="s">
        <v>21</v>
      </c>
      <c r="C591" s="43" t="s">
        <v>4896</v>
      </c>
      <c r="D591" s="44">
        <v>25.328060787642944</v>
      </c>
      <c r="E591" s="44">
        <v>30</v>
      </c>
      <c r="F591" s="90">
        <v>1.6610222268585504</v>
      </c>
      <c r="G591" s="91">
        <v>2121.7003305307871</v>
      </c>
      <c r="H591" s="44">
        <v>0</v>
      </c>
      <c r="I591" s="44">
        <v>25.328060787642944</v>
      </c>
      <c r="J591" s="51">
        <f t="shared" si="27"/>
        <v>25.328060787642944</v>
      </c>
      <c r="K591" s="45">
        <f t="shared" si="28"/>
        <v>1.6610222268585504</v>
      </c>
      <c r="L591" s="45">
        <f t="shared" si="28"/>
        <v>2121.7003305307871</v>
      </c>
      <c r="M591" s="160">
        <f t="shared" si="29"/>
        <v>1277.346140360509</v>
      </c>
      <c r="N591" s="6">
        <v>-0.13595054785855032</v>
      </c>
      <c r="O591" s="6">
        <v>2576.5547814692127</v>
      </c>
    </row>
    <row r="592" spans="1:15" x14ac:dyDescent="0.25">
      <c r="A592" s="41">
        <v>2031</v>
      </c>
      <c r="B592" s="41" t="s">
        <v>21</v>
      </c>
      <c r="C592" s="41" t="s">
        <v>4896</v>
      </c>
      <c r="D592" s="42">
        <v>25.328060787642944</v>
      </c>
      <c r="E592" s="42">
        <v>30</v>
      </c>
      <c r="F592" s="88">
        <v>1.6951842700561437</v>
      </c>
      <c r="G592" s="89">
        <v>2015.3896620886385</v>
      </c>
      <c r="H592" s="42">
        <v>0</v>
      </c>
      <c r="I592" s="42">
        <v>25.328060787642944</v>
      </c>
      <c r="J592" s="51">
        <f t="shared" si="27"/>
        <v>25.328060787642944</v>
      </c>
      <c r="K592" s="45">
        <f t="shared" si="28"/>
        <v>1.6951842700561437</v>
      </c>
      <c r="L592" s="45">
        <f t="shared" si="28"/>
        <v>2015.3896620886385</v>
      </c>
      <c r="M592" s="160">
        <f t="shared" si="29"/>
        <v>1188.8912006137773</v>
      </c>
      <c r="N592" s="6">
        <v>-0.36386769605614377</v>
      </c>
      <c r="O592" s="6">
        <v>2176.0987679113618</v>
      </c>
    </row>
    <row r="593" spans="1:15" x14ac:dyDescent="0.25">
      <c r="A593" s="43">
        <v>2032</v>
      </c>
      <c r="B593" s="43" t="s">
        <v>21</v>
      </c>
      <c r="C593" s="43" t="s">
        <v>4896</v>
      </c>
      <c r="D593" s="44">
        <v>25.328060787642944</v>
      </c>
      <c r="E593" s="44">
        <v>30</v>
      </c>
      <c r="F593" s="90">
        <v>1.6246319875019928</v>
      </c>
      <c r="G593" s="91">
        <v>1853.4442967482939</v>
      </c>
      <c r="H593" s="44">
        <v>0</v>
      </c>
      <c r="I593" s="44">
        <v>25.328060787642944</v>
      </c>
      <c r="J593" s="51">
        <f t="shared" si="27"/>
        <v>25.328060787642944</v>
      </c>
      <c r="K593" s="45">
        <f t="shared" si="28"/>
        <v>1.6246319875019928</v>
      </c>
      <c r="L593" s="45">
        <f t="shared" si="28"/>
        <v>1853.4442967482939</v>
      </c>
      <c r="M593" s="160">
        <f t="shared" si="29"/>
        <v>1140.8394707272255</v>
      </c>
      <c r="N593" s="6">
        <v>-0.47304080750199273</v>
      </c>
      <c r="O593" s="6">
        <v>1848.5170882517061</v>
      </c>
    </row>
    <row r="594" spans="1:15" x14ac:dyDescent="0.25">
      <c r="A594" s="41">
        <v>2033</v>
      </c>
      <c r="B594" s="41" t="s">
        <v>21</v>
      </c>
      <c r="C594" s="41" t="s">
        <v>4896</v>
      </c>
      <c r="D594" s="42">
        <v>25.328060787642944</v>
      </c>
      <c r="E594" s="42">
        <v>30</v>
      </c>
      <c r="F594" s="88">
        <v>1.5141319785025489</v>
      </c>
      <c r="G594" s="89">
        <v>1679.7507617633476</v>
      </c>
      <c r="H594" s="42">
        <v>0</v>
      </c>
      <c r="I594" s="42">
        <v>25.328060787642944</v>
      </c>
      <c r="J594" s="51">
        <f t="shared" si="27"/>
        <v>25.328060787642944</v>
      </c>
      <c r="K594" s="45">
        <f t="shared" si="28"/>
        <v>1.5141319785025489</v>
      </c>
      <c r="L594" s="45">
        <f t="shared" si="28"/>
        <v>1679.7507617633476</v>
      </c>
      <c r="M594" s="160">
        <f t="shared" si="29"/>
        <v>1109.3819994638729</v>
      </c>
      <c r="N594" s="6">
        <v>-0.5228798515025489</v>
      </c>
      <c r="O594" s="6">
        <v>1575.2007122366524</v>
      </c>
    </row>
    <row r="595" spans="1:15" x14ac:dyDescent="0.25">
      <c r="A595" s="43">
        <v>2034</v>
      </c>
      <c r="B595" s="43" t="s">
        <v>21</v>
      </c>
      <c r="C595" s="43" t="s">
        <v>4896</v>
      </c>
      <c r="D595" s="44">
        <v>25.328060787642944</v>
      </c>
      <c r="E595" s="44">
        <v>30</v>
      </c>
      <c r="F595" s="90">
        <v>1.3468815543362225</v>
      </c>
      <c r="G595" s="91">
        <v>1510.7794206691131</v>
      </c>
      <c r="H595" s="44">
        <v>0</v>
      </c>
      <c r="I595" s="44">
        <v>25.328060787642944</v>
      </c>
      <c r="J595" s="51">
        <f t="shared" si="27"/>
        <v>25.328060787642944</v>
      </c>
      <c r="K595" s="45">
        <f t="shared" si="28"/>
        <v>1.3468815543362225</v>
      </c>
      <c r="L595" s="45">
        <f t="shared" si="28"/>
        <v>1510.7794206691131</v>
      </c>
      <c r="M595" s="160">
        <f t="shared" si="29"/>
        <v>1121.6869187978921</v>
      </c>
      <c r="N595" s="6">
        <v>-0.48533846633622246</v>
      </c>
      <c r="O595" s="6">
        <v>1384.0626323308868</v>
      </c>
    </row>
    <row r="596" spans="1:15" x14ac:dyDescent="0.25">
      <c r="A596" s="41">
        <v>2035</v>
      </c>
      <c r="B596" s="41" t="s">
        <v>21</v>
      </c>
      <c r="C596" s="41" t="s">
        <v>4896</v>
      </c>
      <c r="D596" s="42">
        <v>25.328060787642944</v>
      </c>
      <c r="E596" s="42">
        <v>30</v>
      </c>
      <c r="F596" s="88">
        <v>1.151630963264821</v>
      </c>
      <c r="G596" s="89">
        <v>1353.9237720067194</v>
      </c>
      <c r="H596" s="42">
        <v>0</v>
      </c>
      <c r="I596" s="42">
        <v>25.328060787642944</v>
      </c>
      <c r="J596" s="51">
        <f t="shared" si="27"/>
        <v>25.328060787642944</v>
      </c>
      <c r="K596" s="45">
        <f t="shared" si="28"/>
        <v>1.151630963264821</v>
      </c>
      <c r="L596" s="45">
        <f t="shared" si="28"/>
        <v>1353.9237720067194</v>
      </c>
      <c r="M596" s="160">
        <f t="shared" si="29"/>
        <v>1175.6576674253422</v>
      </c>
      <c r="N596" s="6">
        <v>-0.39445529926482092</v>
      </c>
      <c r="O596" s="6">
        <v>1187.3473089932804</v>
      </c>
    </row>
    <row r="597" spans="1:15" x14ac:dyDescent="0.25">
      <c r="A597" s="43">
        <v>2036</v>
      </c>
      <c r="B597" s="43" t="s">
        <v>21</v>
      </c>
      <c r="C597" s="43" t="s">
        <v>4896</v>
      </c>
      <c r="D597" s="44">
        <v>25.328060787642944</v>
      </c>
      <c r="E597" s="44">
        <v>30</v>
      </c>
      <c r="F597" s="90">
        <v>0.9316523507615907</v>
      </c>
      <c r="G597" s="91">
        <v>1189.4035435466828</v>
      </c>
      <c r="H597" s="44">
        <v>0</v>
      </c>
      <c r="I597" s="44">
        <v>25.328060787642944</v>
      </c>
      <c r="J597" s="51">
        <f t="shared" si="27"/>
        <v>25.328060787642944</v>
      </c>
      <c r="K597" s="45">
        <f t="shared" si="28"/>
        <v>0.9316523507615907</v>
      </c>
      <c r="L597" s="45">
        <f t="shared" si="28"/>
        <v>1189.4035435466828</v>
      </c>
      <c r="M597" s="160">
        <f t="shared" si="29"/>
        <v>1276.6602720149745</v>
      </c>
      <c r="N597" s="6">
        <v>-0.2636691977615907</v>
      </c>
      <c r="O597" s="6">
        <v>1013.319817453317</v>
      </c>
    </row>
    <row r="598" spans="1:15" x14ac:dyDescent="0.25">
      <c r="A598" s="41">
        <v>2037</v>
      </c>
      <c r="B598" s="41" t="s">
        <v>21</v>
      </c>
      <c r="C598" s="41" t="s">
        <v>4896</v>
      </c>
      <c r="D598" s="42">
        <v>25.328060787642944</v>
      </c>
      <c r="E598" s="42">
        <v>30</v>
      </c>
      <c r="F598" s="88">
        <v>0.72488865313299811</v>
      </c>
      <c r="G598" s="89">
        <v>1057.5326664854047</v>
      </c>
      <c r="H598" s="42">
        <v>0</v>
      </c>
      <c r="I598" s="42">
        <v>25.328060787642944</v>
      </c>
      <c r="J598" s="51">
        <f t="shared" si="27"/>
        <v>25.328060787642944</v>
      </c>
      <c r="K598" s="45">
        <f t="shared" si="28"/>
        <v>0.72488865313299811</v>
      </c>
      <c r="L598" s="45">
        <f t="shared" si="28"/>
        <v>1057.5326664854047</v>
      </c>
      <c r="M598" s="160">
        <f t="shared" si="29"/>
        <v>1458.8898059235796</v>
      </c>
      <c r="N598" s="6">
        <v>-0.26715747613299812</v>
      </c>
      <c r="O598" s="6">
        <v>630.00196951459543</v>
      </c>
    </row>
    <row r="599" spans="1:15" x14ac:dyDescent="0.25">
      <c r="A599" s="43">
        <v>2038</v>
      </c>
      <c r="B599" s="43" t="s">
        <v>21</v>
      </c>
      <c r="C599" s="43" t="s">
        <v>4896</v>
      </c>
      <c r="D599" s="44">
        <v>25.328060787642944</v>
      </c>
      <c r="E599" s="44">
        <v>30</v>
      </c>
      <c r="F599" s="90">
        <v>0.53615586805382887</v>
      </c>
      <c r="G599" s="91">
        <v>980.87948835208078</v>
      </c>
      <c r="H599" s="44">
        <v>0</v>
      </c>
      <c r="I599" s="44">
        <v>25.328060787642944</v>
      </c>
      <c r="J599" s="51">
        <f t="shared" si="27"/>
        <v>25.328060787642944</v>
      </c>
      <c r="K599" s="45">
        <f t="shared" si="28"/>
        <v>0.53615586805382887</v>
      </c>
      <c r="L599" s="45">
        <f t="shared" si="28"/>
        <v>980.87948835208078</v>
      </c>
      <c r="M599" s="160">
        <f t="shared" si="29"/>
        <v>1829.4670389648754</v>
      </c>
      <c r="N599" s="6">
        <v>-0.10530736305382887</v>
      </c>
      <c r="O599" s="6">
        <v>580.86981664791927</v>
      </c>
    </row>
    <row r="600" spans="1:15" x14ac:dyDescent="0.25">
      <c r="A600" s="41">
        <v>2039</v>
      </c>
      <c r="B600" s="41" t="s">
        <v>21</v>
      </c>
      <c r="C600" s="41" t="s">
        <v>4896</v>
      </c>
      <c r="D600" s="42">
        <v>25.328060787642944</v>
      </c>
      <c r="E600" s="42">
        <v>30</v>
      </c>
      <c r="F600" s="88">
        <v>0.38189550106291875</v>
      </c>
      <c r="G600" s="89">
        <v>915.45061045778607</v>
      </c>
      <c r="H600" s="42">
        <v>0</v>
      </c>
      <c r="I600" s="42">
        <v>25.328060787642944</v>
      </c>
      <c r="J600" s="51">
        <f t="shared" si="27"/>
        <v>25.328060787642944</v>
      </c>
      <c r="K600" s="45">
        <f t="shared" si="28"/>
        <v>0.38189550106291875</v>
      </c>
      <c r="L600" s="45">
        <f t="shared" si="28"/>
        <v>915.45061045778607</v>
      </c>
      <c r="M600" s="160">
        <f t="shared" si="29"/>
        <v>2397.1233175301586</v>
      </c>
      <c r="N600" s="6">
        <v>2.6644397937081232E-2</v>
      </c>
      <c r="O600" s="6">
        <v>487.45928754221404</v>
      </c>
    </row>
    <row r="601" spans="1:15" x14ac:dyDescent="0.25">
      <c r="A601" s="43">
        <v>2040</v>
      </c>
      <c r="B601" s="43" t="s">
        <v>21</v>
      </c>
      <c r="C601" s="43" t="s">
        <v>4896</v>
      </c>
      <c r="D601" s="44">
        <v>25.328060787642944</v>
      </c>
      <c r="E601" s="44">
        <v>30</v>
      </c>
      <c r="F601" s="90">
        <v>0.28408585209191611</v>
      </c>
      <c r="G601" s="91">
        <v>843.20142445403326</v>
      </c>
      <c r="H601" s="44">
        <v>0</v>
      </c>
      <c r="I601" s="44">
        <v>25.328060787642944</v>
      </c>
      <c r="J601" s="51">
        <f t="shared" si="27"/>
        <v>25.328060787642944</v>
      </c>
      <c r="K601" s="45">
        <f t="shared" si="28"/>
        <v>0.28408585209191611</v>
      </c>
      <c r="L601" s="45">
        <f t="shared" si="28"/>
        <v>843.20142445403326</v>
      </c>
      <c r="M601" s="160">
        <f t="shared" si="29"/>
        <v>2968.1218485361778</v>
      </c>
      <c r="N601" s="6">
        <v>0.11741336490808391</v>
      </c>
      <c r="O601" s="6">
        <v>493.63233954596672</v>
      </c>
    </row>
    <row r="602" spans="1:15" x14ac:dyDescent="0.25">
      <c r="A602" s="41">
        <v>2021</v>
      </c>
      <c r="B602" s="41" t="s">
        <v>21</v>
      </c>
      <c r="C602" s="41" t="s">
        <v>4897</v>
      </c>
      <c r="D602" s="42">
        <v>36.858380328398127</v>
      </c>
      <c r="E602" s="42">
        <v>40</v>
      </c>
      <c r="F602" s="88">
        <v>0.444852876414775</v>
      </c>
      <c r="G602" s="89">
        <v>656.28255071516958</v>
      </c>
      <c r="H602" s="42">
        <v>0</v>
      </c>
      <c r="I602" s="42">
        <v>36.858380328398127</v>
      </c>
      <c r="J602" s="51">
        <f t="shared" si="27"/>
        <v>36.858380328398127</v>
      </c>
      <c r="K602" s="45">
        <f t="shared" si="28"/>
        <v>0.444852876414775</v>
      </c>
      <c r="L602" s="45">
        <f t="shared" si="28"/>
        <v>656.28255071516958</v>
      </c>
      <c r="M602" s="160">
        <f t="shared" si="29"/>
        <v>1475.2799981971125</v>
      </c>
      <c r="N602" s="6">
        <v>-9.9132381414774984E-2</v>
      </c>
      <c r="O602" s="6">
        <v>168.99541338483039</v>
      </c>
    </row>
    <row r="603" spans="1:15" x14ac:dyDescent="0.25">
      <c r="A603" s="43">
        <v>2022</v>
      </c>
      <c r="B603" s="43" t="s">
        <v>21</v>
      </c>
      <c r="C603" s="43" t="s">
        <v>4897</v>
      </c>
      <c r="D603" s="44">
        <v>36.858380328398127</v>
      </c>
      <c r="E603" s="44">
        <v>40</v>
      </c>
      <c r="F603" s="90">
        <v>0.53938678456311684</v>
      </c>
      <c r="G603" s="91">
        <v>763.84269338944728</v>
      </c>
      <c r="H603" s="44">
        <v>0</v>
      </c>
      <c r="I603" s="44">
        <v>36.858380328398127</v>
      </c>
      <c r="J603" s="51">
        <f t="shared" si="27"/>
        <v>36.858380328398127</v>
      </c>
      <c r="K603" s="45">
        <f t="shared" si="28"/>
        <v>0.53938678456311684</v>
      </c>
      <c r="L603" s="45">
        <f t="shared" si="28"/>
        <v>763.84269338944728</v>
      </c>
      <c r="M603" s="160">
        <f t="shared" si="29"/>
        <v>1416.1316429139645</v>
      </c>
      <c r="N603" s="6">
        <v>-0.15423044856311685</v>
      </c>
      <c r="O603" s="6">
        <v>244.37230061055277</v>
      </c>
    </row>
    <row r="604" spans="1:15" x14ac:dyDescent="0.25">
      <c r="A604" s="41">
        <v>2023</v>
      </c>
      <c r="B604" s="41" t="s">
        <v>21</v>
      </c>
      <c r="C604" s="41" t="s">
        <v>4897</v>
      </c>
      <c r="D604" s="42">
        <v>36.858380328398127</v>
      </c>
      <c r="E604" s="42">
        <v>40</v>
      </c>
      <c r="F604" s="88">
        <v>0.66602830894844234</v>
      </c>
      <c r="G604" s="89">
        <v>931.41686861150163</v>
      </c>
      <c r="H604" s="42">
        <v>0</v>
      </c>
      <c r="I604" s="42">
        <v>36.858380328398127</v>
      </c>
      <c r="J604" s="51">
        <f t="shared" si="27"/>
        <v>36.858380328398127</v>
      </c>
      <c r="K604" s="45">
        <f t="shared" si="28"/>
        <v>0.66602830894844234</v>
      </c>
      <c r="L604" s="45">
        <f t="shared" si="28"/>
        <v>931.41686861150163</v>
      </c>
      <c r="M604" s="160">
        <f t="shared" si="29"/>
        <v>1398.4643837167637</v>
      </c>
      <c r="N604" s="6">
        <v>-0.23135966694844234</v>
      </c>
      <c r="O604" s="6">
        <v>285.72217538849839</v>
      </c>
    </row>
    <row r="605" spans="1:15" x14ac:dyDescent="0.25">
      <c r="A605" s="43">
        <v>2024</v>
      </c>
      <c r="B605" s="43" t="s">
        <v>21</v>
      </c>
      <c r="C605" s="43" t="s">
        <v>4897</v>
      </c>
      <c r="D605" s="44">
        <v>36.858380328398127</v>
      </c>
      <c r="E605" s="44">
        <v>40</v>
      </c>
      <c r="F605" s="90">
        <v>0.80893317824491862</v>
      </c>
      <c r="G605" s="91">
        <v>1127.8927821229051</v>
      </c>
      <c r="H605" s="44">
        <v>0</v>
      </c>
      <c r="I605" s="44">
        <v>36.858380328398127</v>
      </c>
      <c r="J605" s="51">
        <f t="shared" si="27"/>
        <v>36.858380328398127</v>
      </c>
      <c r="K605" s="45">
        <f t="shared" si="28"/>
        <v>0.80893317824491862</v>
      </c>
      <c r="L605" s="45">
        <f t="shared" si="28"/>
        <v>1127.8927821229051</v>
      </c>
      <c r="M605" s="160">
        <f t="shared" si="29"/>
        <v>1394.2966025574685</v>
      </c>
      <c r="N605" s="6">
        <v>-0.32258627224491859</v>
      </c>
      <c r="O605" s="6">
        <v>308.23898687709493</v>
      </c>
    </row>
    <row r="606" spans="1:15" x14ac:dyDescent="0.25">
      <c r="A606" s="41">
        <v>2025</v>
      </c>
      <c r="B606" s="41" t="s">
        <v>21</v>
      </c>
      <c r="C606" s="41" t="s">
        <v>4897</v>
      </c>
      <c r="D606" s="42">
        <v>36.858380328398127</v>
      </c>
      <c r="E606" s="42">
        <v>40</v>
      </c>
      <c r="F606" s="88">
        <v>0.93054409735108989</v>
      </c>
      <c r="G606" s="89">
        <v>1357.7470062730508</v>
      </c>
      <c r="H606" s="42">
        <v>0</v>
      </c>
      <c r="I606" s="42">
        <v>36.858380328398127</v>
      </c>
      <c r="J606" s="51">
        <f t="shared" si="27"/>
        <v>36.858380328398127</v>
      </c>
      <c r="K606" s="45">
        <f t="shared" si="28"/>
        <v>0.93054409735108989</v>
      </c>
      <c r="L606" s="45">
        <f t="shared" si="28"/>
        <v>1357.7470062730508</v>
      </c>
      <c r="M606" s="160">
        <f t="shared" si="29"/>
        <v>1459.089375923234</v>
      </c>
      <c r="N606" s="6">
        <v>-0.40045470835108987</v>
      </c>
      <c r="O606" s="6">
        <v>310.10247772694925</v>
      </c>
    </row>
    <row r="607" spans="1:15" x14ac:dyDescent="0.25">
      <c r="A607" s="43">
        <v>2026</v>
      </c>
      <c r="B607" s="43" t="s">
        <v>21</v>
      </c>
      <c r="C607" s="43" t="s">
        <v>4897</v>
      </c>
      <c r="D607" s="44">
        <v>36.858380328398127</v>
      </c>
      <c r="E607" s="44">
        <v>40</v>
      </c>
      <c r="F607" s="90">
        <v>1.1055525642651214</v>
      </c>
      <c r="G607" s="91">
        <v>1621.0969773497234</v>
      </c>
      <c r="H607" s="44">
        <v>0</v>
      </c>
      <c r="I607" s="44">
        <v>36.858380328398127</v>
      </c>
      <c r="J607" s="51">
        <f t="shared" si="27"/>
        <v>36.858380328398127</v>
      </c>
      <c r="K607" s="45">
        <f t="shared" si="28"/>
        <v>1.1055525642651214</v>
      </c>
      <c r="L607" s="45">
        <f t="shared" si="28"/>
        <v>1621.0969773497234</v>
      </c>
      <c r="M607" s="160">
        <f t="shared" si="29"/>
        <v>1466.3228413994884</v>
      </c>
      <c r="N607" s="6">
        <v>-0.53341844226512136</v>
      </c>
      <c r="O607" s="6">
        <v>281.06060565027656</v>
      </c>
    </row>
    <row r="608" spans="1:15" x14ac:dyDescent="0.25">
      <c r="A608" s="41">
        <v>2027</v>
      </c>
      <c r="B608" s="41" t="s">
        <v>21</v>
      </c>
      <c r="C608" s="41" t="s">
        <v>4897</v>
      </c>
      <c r="D608" s="42">
        <v>36.858380328398127</v>
      </c>
      <c r="E608" s="42">
        <v>40</v>
      </c>
      <c r="F608" s="88">
        <v>1.2412063406731648</v>
      </c>
      <c r="G608" s="89">
        <v>1841.6224067509288</v>
      </c>
      <c r="H608" s="42">
        <v>0</v>
      </c>
      <c r="I608" s="42">
        <v>36.858380328398127</v>
      </c>
      <c r="J608" s="51">
        <f t="shared" si="27"/>
        <v>36.858380328398127</v>
      </c>
      <c r="K608" s="45">
        <f t="shared" si="28"/>
        <v>1.2412063406731648</v>
      </c>
      <c r="L608" s="45">
        <f t="shared" si="28"/>
        <v>1841.6224067509288</v>
      </c>
      <c r="M608" s="160">
        <f t="shared" si="29"/>
        <v>1483.7358998280092</v>
      </c>
      <c r="N608" s="6">
        <v>-0.65112805067316482</v>
      </c>
      <c r="O608" s="6">
        <v>260.19484024907115</v>
      </c>
    </row>
    <row r="609" spans="1:15" x14ac:dyDescent="0.25">
      <c r="A609" s="43">
        <v>2028</v>
      </c>
      <c r="B609" s="43" t="s">
        <v>21</v>
      </c>
      <c r="C609" s="43" t="s">
        <v>4897</v>
      </c>
      <c r="D609" s="44">
        <v>36.858380328398127</v>
      </c>
      <c r="E609" s="44">
        <v>40</v>
      </c>
      <c r="F609" s="90">
        <v>1.3429976915455768</v>
      </c>
      <c r="G609" s="91">
        <v>1984.1238543919305</v>
      </c>
      <c r="H609" s="44">
        <v>0</v>
      </c>
      <c r="I609" s="44">
        <v>36.858380328398127</v>
      </c>
      <c r="J609" s="51">
        <f t="shared" si="27"/>
        <v>36.858380328398127</v>
      </c>
      <c r="K609" s="45">
        <f t="shared" si="28"/>
        <v>1.3429976915455768</v>
      </c>
      <c r="L609" s="45">
        <f t="shared" si="28"/>
        <v>1984.1238543919305</v>
      </c>
      <c r="M609" s="160">
        <f t="shared" si="29"/>
        <v>1477.3844116653092</v>
      </c>
      <c r="N609" s="6">
        <v>-0.75251488154557677</v>
      </c>
      <c r="O609" s="6">
        <v>220.19868060806925</v>
      </c>
    </row>
    <row r="610" spans="1:15" x14ac:dyDescent="0.25">
      <c r="A610" s="41">
        <v>2029</v>
      </c>
      <c r="B610" s="41" t="s">
        <v>21</v>
      </c>
      <c r="C610" s="41" t="s">
        <v>4897</v>
      </c>
      <c r="D610" s="42">
        <v>36.858380328398127</v>
      </c>
      <c r="E610" s="42">
        <v>40</v>
      </c>
      <c r="F610" s="88">
        <v>1.3220487082237093</v>
      </c>
      <c r="G610" s="89">
        <v>2024.2229433268103</v>
      </c>
      <c r="H610" s="42">
        <v>0</v>
      </c>
      <c r="I610" s="42">
        <v>36.858380328398127</v>
      </c>
      <c r="J610" s="51">
        <f t="shared" si="27"/>
        <v>36.858380328398127</v>
      </c>
      <c r="K610" s="45">
        <f t="shared" si="28"/>
        <v>1.3220487082237093</v>
      </c>
      <c r="L610" s="45">
        <f t="shared" si="28"/>
        <v>2024.2229433268103</v>
      </c>
      <c r="M610" s="160">
        <f t="shared" si="29"/>
        <v>1531.1258433484911</v>
      </c>
      <c r="N610" s="6">
        <v>-0.74241661922370938</v>
      </c>
      <c r="O610" s="6">
        <v>263.74670667318969</v>
      </c>
    </row>
    <row r="611" spans="1:15" x14ac:dyDescent="0.25">
      <c r="A611" s="43">
        <v>2030</v>
      </c>
      <c r="B611" s="43" t="s">
        <v>21</v>
      </c>
      <c r="C611" s="43" t="s">
        <v>4897</v>
      </c>
      <c r="D611" s="44">
        <v>36.858380328398127</v>
      </c>
      <c r="E611" s="44">
        <v>40</v>
      </c>
      <c r="F611" s="90">
        <v>1.2474714234579396</v>
      </c>
      <c r="G611" s="91">
        <v>1960.4737039306847</v>
      </c>
      <c r="H611" s="44">
        <v>0</v>
      </c>
      <c r="I611" s="44">
        <v>36.858380328398127</v>
      </c>
      <c r="J611" s="51">
        <f t="shared" si="27"/>
        <v>36.858380328398127</v>
      </c>
      <c r="K611" s="45">
        <f t="shared" si="28"/>
        <v>1.2474714234579396</v>
      </c>
      <c r="L611" s="45">
        <f t="shared" si="28"/>
        <v>1960.4737039306847</v>
      </c>
      <c r="M611" s="160">
        <f t="shared" si="29"/>
        <v>1571.558006913162</v>
      </c>
      <c r="N611" s="6">
        <v>-0.69853120845793959</v>
      </c>
      <c r="O611" s="6">
        <v>361.25654506931551</v>
      </c>
    </row>
    <row r="612" spans="1:15" x14ac:dyDescent="0.25">
      <c r="A612" s="41">
        <v>2031</v>
      </c>
      <c r="B612" s="41" t="s">
        <v>21</v>
      </c>
      <c r="C612" s="41" t="s">
        <v>4897</v>
      </c>
      <c r="D612" s="42">
        <v>36.858380328398127</v>
      </c>
      <c r="E612" s="42">
        <v>40</v>
      </c>
      <c r="F612" s="88">
        <v>1.1309538666571111</v>
      </c>
      <c r="G612" s="89">
        <v>1793.3108169366892</v>
      </c>
      <c r="H612" s="42">
        <v>0</v>
      </c>
      <c r="I612" s="42">
        <v>36.858380328398127</v>
      </c>
      <c r="J612" s="51">
        <f t="shared" si="27"/>
        <v>36.858380328398127</v>
      </c>
      <c r="K612" s="45">
        <f t="shared" si="28"/>
        <v>1.1309538666571111</v>
      </c>
      <c r="L612" s="45">
        <f t="shared" si="28"/>
        <v>1793.3108169366892</v>
      </c>
      <c r="M612" s="160">
        <f t="shared" si="29"/>
        <v>1585.6622182453666</v>
      </c>
      <c r="N612" s="6">
        <v>-0.58507485565711104</v>
      </c>
      <c r="O612" s="6">
        <v>524.56930206331072</v>
      </c>
    </row>
    <row r="613" spans="1:15" x14ac:dyDescent="0.25">
      <c r="A613" s="43">
        <v>2032</v>
      </c>
      <c r="B613" s="43" t="s">
        <v>21</v>
      </c>
      <c r="C613" s="43" t="s">
        <v>4897</v>
      </c>
      <c r="D613" s="44">
        <v>36.858380328398127</v>
      </c>
      <c r="E613" s="44">
        <v>40</v>
      </c>
      <c r="F613" s="90">
        <v>0.9593791007398722</v>
      </c>
      <c r="G613" s="91">
        <v>1558.0283331470114</v>
      </c>
      <c r="H613" s="44">
        <v>0</v>
      </c>
      <c r="I613" s="44">
        <v>36.858380328398127</v>
      </c>
      <c r="J613" s="51">
        <f t="shared" si="27"/>
        <v>36.858380328398127</v>
      </c>
      <c r="K613" s="45">
        <f t="shared" si="28"/>
        <v>0.9593791007398722</v>
      </c>
      <c r="L613" s="45">
        <f t="shared" si="28"/>
        <v>1558.0283331470114</v>
      </c>
      <c r="M613" s="160">
        <f t="shared" si="29"/>
        <v>1623.996532700641</v>
      </c>
      <c r="N613" s="6">
        <v>-0.40664245473987215</v>
      </c>
      <c r="O613" s="6">
        <v>687.34478285298883</v>
      </c>
    </row>
    <row r="614" spans="1:15" x14ac:dyDescent="0.25">
      <c r="A614" s="41">
        <v>2033</v>
      </c>
      <c r="B614" s="41" t="s">
        <v>21</v>
      </c>
      <c r="C614" s="41" t="s">
        <v>4897</v>
      </c>
      <c r="D614" s="42">
        <v>36.858380328398127</v>
      </c>
      <c r="E614" s="42">
        <v>40</v>
      </c>
      <c r="F614" s="88">
        <v>0.80063252223879788</v>
      </c>
      <c r="G614" s="89">
        <v>1315.1420699492028</v>
      </c>
      <c r="H614" s="42">
        <v>0</v>
      </c>
      <c r="I614" s="42">
        <v>36.858380328398127</v>
      </c>
      <c r="J614" s="51">
        <f t="shared" si="27"/>
        <v>36.858380328398127</v>
      </c>
      <c r="K614" s="45">
        <f t="shared" si="28"/>
        <v>0.80063252223879788</v>
      </c>
      <c r="L614" s="45">
        <f t="shared" si="28"/>
        <v>1315.1420699492028</v>
      </c>
      <c r="M614" s="160">
        <f t="shared" si="29"/>
        <v>1642.6288383485708</v>
      </c>
      <c r="N614" s="6">
        <v>-0.24531995423879793</v>
      </c>
      <c r="O614" s="6">
        <v>882.66943505079735</v>
      </c>
    </row>
    <row r="615" spans="1:15" x14ac:dyDescent="0.25">
      <c r="A615" s="43">
        <v>2034</v>
      </c>
      <c r="B615" s="43" t="s">
        <v>21</v>
      </c>
      <c r="C615" s="43" t="s">
        <v>4897</v>
      </c>
      <c r="D615" s="44">
        <v>36.858380328398127</v>
      </c>
      <c r="E615" s="44">
        <v>40</v>
      </c>
      <c r="F615" s="90">
        <v>0.66552069635379718</v>
      </c>
      <c r="G615" s="91">
        <v>1091.0659759574198</v>
      </c>
      <c r="H615" s="44">
        <v>0</v>
      </c>
      <c r="I615" s="44">
        <v>36.858380328398127</v>
      </c>
      <c r="J615" s="51">
        <f t="shared" si="27"/>
        <v>36.858380328398127</v>
      </c>
      <c r="K615" s="45">
        <f t="shared" si="28"/>
        <v>0.66552069635379718</v>
      </c>
      <c r="L615" s="45">
        <f t="shared" si="28"/>
        <v>1091.0659759574198</v>
      </c>
      <c r="M615" s="160">
        <f t="shared" si="29"/>
        <v>1639.4170488387017</v>
      </c>
      <c r="N615" s="6">
        <v>-0.12756462335379715</v>
      </c>
      <c r="O615" s="6">
        <v>1010.0051830425803</v>
      </c>
    </row>
    <row r="616" spans="1:15" x14ac:dyDescent="0.25">
      <c r="A616" s="41">
        <v>2035</v>
      </c>
      <c r="B616" s="41" t="s">
        <v>21</v>
      </c>
      <c r="C616" s="41" t="s">
        <v>4897</v>
      </c>
      <c r="D616" s="42">
        <v>36.858380328398127</v>
      </c>
      <c r="E616" s="42">
        <v>40</v>
      </c>
      <c r="F616" s="88">
        <v>0.5673729725444524</v>
      </c>
      <c r="G616" s="89">
        <v>911.6074805142008</v>
      </c>
      <c r="H616" s="42">
        <v>0</v>
      </c>
      <c r="I616" s="42">
        <v>36.858380328398127</v>
      </c>
      <c r="J616" s="51">
        <f t="shared" si="27"/>
        <v>36.858380328398127</v>
      </c>
      <c r="K616" s="45">
        <f t="shared" si="28"/>
        <v>0.5673729725444524</v>
      </c>
      <c r="L616" s="45">
        <f t="shared" si="28"/>
        <v>911.6074805142008</v>
      </c>
      <c r="M616" s="160">
        <f t="shared" si="29"/>
        <v>1606.7164363258039</v>
      </c>
      <c r="N616" s="6">
        <v>-5.3279357544452455E-2</v>
      </c>
      <c r="O616" s="6">
        <v>1075.5277304857991</v>
      </c>
    </row>
    <row r="617" spans="1:15" x14ac:dyDescent="0.25">
      <c r="A617" s="43">
        <v>2036</v>
      </c>
      <c r="B617" s="43" t="s">
        <v>21</v>
      </c>
      <c r="C617" s="43" t="s">
        <v>4897</v>
      </c>
      <c r="D617" s="44">
        <v>36.858380328398127</v>
      </c>
      <c r="E617" s="44">
        <v>40</v>
      </c>
      <c r="F617" s="90">
        <v>0.49748178190130055</v>
      </c>
      <c r="G617" s="91">
        <v>771.29449076725939</v>
      </c>
      <c r="H617" s="44">
        <v>0</v>
      </c>
      <c r="I617" s="44">
        <v>36.858380328398127</v>
      </c>
      <c r="J617" s="51">
        <f t="shared" si="27"/>
        <v>36.858380328398127</v>
      </c>
      <c r="K617" s="45">
        <f t="shared" si="28"/>
        <v>0.49748178190130055</v>
      </c>
      <c r="L617" s="45">
        <f t="shared" si="28"/>
        <v>771.29449076725939</v>
      </c>
      <c r="M617" s="160">
        <f t="shared" si="29"/>
        <v>1550.3974594194945</v>
      </c>
      <c r="N617" s="6">
        <v>-1.3129958901300531E-2</v>
      </c>
      <c r="O617" s="6">
        <v>1099.1582022327407</v>
      </c>
    </row>
    <row r="618" spans="1:15" x14ac:dyDescent="0.25">
      <c r="A618" s="41">
        <v>2037</v>
      </c>
      <c r="B618" s="41" t="s">
        <v>21</v>
      </c>
      <c r="C618" s="41" t="s">
        <v>4897</v>
      </c>
      <c r="D618" s="42">
        <v>36.858380328398127</v>
      </c>
      <c r="E618" s="42">
        <v>40</v>
      </c>
      <c r="F618" s="88">
        <v>0.42227424791890167</v>
      </c>
      <c r="G618" s="89">
        <v>664.29533766264569</v>
      </c>
      <c r="H618" s="42">
        <v>0</v>
      </c>
      <c r="I618" s="42">
        <v>36.858380328398127</v>
      </c>
      <c r="J618" s="51">
        <f t="shared" si="27"/>
        <v>36.858380328398127</v>
      </c>
      <c r="K618" s="45">
        <f t="shared" si="28"/>
        <v>0.42227424791890167</v>
      </c>
      <c r="L618" s="45">
        <f t="shared" si="28"/>
        <v>664.29533766264569</v>
      </c>
      <c r="M618" s="160">
        <f t="shared" si="29"/>
        <v>1573.137222874705</v>
      </c>
      <c r="N618" s="6">
        <v>2.7841146081098334E-2</v>
      </c>
      <c r="O618" s="6">
        <v>1066.2907563373542</v>
      </c>
    </row>
    <row r="619" spans="1:15" x14ac:dyDescent="0.25">
      <c r="A619" s="43">
        <v>2038</v>
      </c>
      <c r="B619" s="43" t="s">
        <v>21</v>
      </c>
      <c r="C619" s="43" t="s">
        <v>4897</v>
      </c>
      <c r="D619" s="44">
        <v>36.858380328398127</v>
      </c>
      <c r="E619" s="44">
        <v>40</v>
      </c>
      <c r="F619" s="90">
        <v>0.36566011611461036</v>
      </c>
      <c r="G619" s="91">
        <v>586.57095329664696</v>
      </c>
      <c r="H619" s="44">
        <v>0</v>
      </c>
      <c r="I619" s="44">
        <v>36.858380328398127</v>
      </c>
      <c r="J619" s="51">
        <f t="shared" si="27"/>
        <v>36.858380328398127</v>
      </c>
      <c r="K619" s="45">
        <f t="shared" si="28"/>
        <v>0.36566011611461036</v>
      </c>
      <c r="L619" s="45">
        <f t="shared" si="28"/>
        <v>586.57095329664696</v>
      </c>
      <c r="M619" s="160">
        <f t="shared" si="29"/>
        <v>1604.1425560144919</v>
      </c>
      <c r="N619" s="6">
        <v>9.1376617885389644E-2</v>
      </c>
      <c r="O619" s="6">
        <v>1197.1980587033531</v>
      </c>
    </row>
    <row r="620" spans="1:15" x14ac:dyDescent="0.25">
      <c r="A620" s="41">
        <v>2039</v>
      </c>
      <c r="B620" s="41" t="s">
        <v>21</v>
      </c>
      <c r="C620" s="41" t="s">
        <v>4897</v>
      </c>
      <c r="D620" s="42">
        <v>36.858380328398127</v>
      </c>
      <c r="E620" s="42">
        <v>40</v>
      </c>
      <c r="F620" s="88">
        <v>0.32393805410238269</v>
      </c>
      <c r="G620" s="89">
        <v>534.26742619317133</v>
      </c>
      <c r="H620" s="42">
        <v>0</v>
      </c>
      <c r="I620" s="42">
        <v>36.858380328398127</v>
      </c>
      <c r="J620" s="51">
        <f t="shared" si="27"/>
        <v>36.858380328398127</v>
      </c>
      <c r="K620" s="45">
        <f t="shared" si="28"/>
        <v>0.32393805410238269</v>
      </c>
      <c r="L620" s="45">
        <f t="shared" si="28"/>
        <v>534.26742619317133</v>
      </c>
      <c r="M620" s="160">
        <f t="shared" si="29"/>
        <v>1649.288866890312</v>
      </c>
      <c r="N620" s="6">
        <v>0.10029961789761732</v>
      </c>
      <c r="O620" s="6">
        <v>1118.8482468068287</v>
      </c>
    </row>
    <row r="621" spans="1:15" x14ac:dyDescent="0.25">
      <c r="A621" s="43">
        <v>2040</v>
      </c>
      <c r="B621" s="43" t="s">
        <v>21</v>
      </c>
      <c r="C621" s="43" t="s">
        <v>4897</v>
      </c>
      <c r="D621" s="44">
        <v>36.858380328398127</v>
      </c>
      <c r="E621" s="44">
        <v>40</v>
      </c>
      <c r="F621" s="90">
        <v>0.3421444896657046</v>
      </c>
      <c r="G621" s="91">
        <v>539.73920282957272</v>
      </c>
      <c r="H621" s="44">
        <v>0</v>
      </c>
      <c r="I621" s="44">
        <v>36.858380328398127</v>
      </c>
      <c r="J621" s="51">
        <f t="shared" si="27"/>
        <v>36.858380328398127</v>
      </c>
      <c r="K621" s="45">
        <f t="shared" si="28"/>
        <v>0.3421444896657046</v>
      </c>
      <c r="L621" s="45">
        <f t="shared" si="28"/>
        <v>539.73920282957272</v>
      </c>
      <c r="M621" s="160">
        <f t="shared" si="29"/>
        <v>1577.5183267073214</v>
      </c>
      <c r="N621" s="6">
        <v>4.8734019334295386E-2</v>
      </c>
      <c r="O621" s="6">
        <v>986.92362317042728</v>
      </c>
    </row>
    <row r="622" spans="1:15" hidden="1" x14ac:dyDescent="0.25">
      <c r="A622" s="41">
        <v>2021</v>
      </c>
      <c r="B622" s="41" t="s">
        <v>21</v>
      </c>
      <c r="C622" s="41" t="s">
        <v>4898</v>
      </c>
      <c r="D622" s="42">
        <v>45.782581142229965</v>
      </c>
      <c r="E622" s="42">
        <v>50</v>
      </c>
      <c r="F622" s="88">
        <v>0.22063848808350167</v>
      </c>
      <c r="G622" s="89">
        <v>547.7669135804399</v>
      </c>
      <c r="H622" s="42">
        <v>0</v>
      </c>
      <c r="I622" s="42">
        <v>45.782581142229965</v>
      </c>
      <c r="J622" s="51">
        <f t="shared" si="27"/>
        <v>45.782581142229965</v>
      </c>
      <c r="K622" s="45">
        <f t="shared" si="28"/>
        <v>0.22063848808350167</v>
      </c>
      <c r="L622" s="45">
        <f t="shared" si="28"/>
        <v>547.7669135804399</v>
      </c>
      <c r="M622" s="160">
        <f t="shared" si="29"/>
        <v>2482.64443043652</v>
      </c>
      <c r="N622" s="6">
        <v>1.3202578149164983</v>
      </c>
      <c r="O622" s="6">
        <v>1254.24387741956</v>
      </c>
    </row>
    <row r="623" spans="1:15" hidden="1" x14ac:dyDescent="0.25">
      <c r="A623" s="43">
        <v>2022</v>
      </c>
      <c r="B623" s="43" t="s">
        <v>21</v>
      </c>
      <c r="C623" s="43" t="s">
        <v>4898</v>
      </c>
      <c r="D623" s="44">
        <v>45.782581142229965</v>
      </c>
      <c r="E623" s="44">
        <v>50</v>
      </c>
      <c r="F623" s="90">
        <v>0.27570684030382303</v>
      </c>
      <c r="G623" s="91">
        <v>667.55484846400475</v>
      </c>
      <c r="H623" s="44">
        <v>0</v>
      </c>
      <c r="I623" s="44">
        <v>45.782581142229965</v>
      </c>
      <c r="J623" s="51">
        <f t="shared" si="27"/>
        <v>45.782581142229965</v>
      </c>
      <c r="K623" s="45">
        <f t="shared" si="28"/>
        <v>0.27570684030382303</v>
      </c>
      <c r="L623" s="45">
        <f t="shared" si="28"/>
        <v>667.55484846400475</v>
      </c>
      <c r="M623" s="160">
        <f t="shared" si="29"/>
        <v>2421.2487718054931</v>
      </c>
      <c r="N623" s="6">
        <v>1.3396243496961771</v>
      </c>
      <c r="O623" s="6">
        <v>1456.3020485359953</v>
      </c>
    </row>
    <row r="624" spans="1:15" hidden="1" x14ac:dyDescent="0.25">
      <c r="A624" s="41">
        <v>2023</v>
      </c>
      <c r="B624" s="41" t="s">
        <v>21</v>
      </c>
      <c r="C624" s="41" t="s">
        <v>4898</v>
      </c>
      <c r="D624" s="42">
        <v>45.782581142229965</v>
      </c>
      <c r="E624" s="42">
        <v>50</v>
      </c>
      <c r="F624" s="88">
        <v>0.35730129379764386</v>
      </c>
      <c r="G624" s="89">
        <v>842.18283842790561</v>
      </c>
      <c r="H624" s="42">
        <v>0</v>
      </c>
      <c r="I624" s="42">
        <v>45.782581142229965</v>
      </c>
      <c r="J624" s="51">
        <f t="shared" si="27"/>
        <v>45.782581142229965</v>
      </c>
      <c r="K624" s="45">
        <f t="shared" si="28"/>
        <v>0.35730129379764386</v>
      </c>
      <c r="L624" s="45">
        <f t="shared" si="28"/>
        <v>842.18283842790561</v>
      </c>
      <c r="M624" s="160">
        <f t="shared" si="29"/>
        <v>2357.0662996391848</v>
      </c>
      <c r="N624" s="6">
        <v>1.3426806572023562</v>
      </c>
      <c r="O624" s="6">
        <v>1717.4429395720945</v>
      </c>
    </row>
    <row r="625" spans="1:15" x14ac:dyDescent="0.25">
      <c r="A625" s="43">
        <v>2024</v>
      </c>
      <c r="B625" s="43" t="s">
        <v>21</v>
      </c>
      <c r="C625" s="43" t="s">
        <v>4898</v>
      </c>
      <c r="D625" s="44">
        <v>45.782581142229965</v>
      </c>
      <c r="E625" s="44">
        <v>50</v>
      </c>
      <c r="F625" s="90">
        <v>0.46052869335398128</v>
      </c>
      <c r="G625" s="91">
        <v>1044.1909196648071</v>
      </c>
      <c r="H625" s="44">
        <v>0</v>
      </c>
      <c r="I625" s="44">
        <v>45.782581142229965</v>
      </c>
      <c r="J625" s="51">
        <f t="shared" si="27"/>
        <v>45.782581142229965</v>
      </c>
      <c r="K625" s="45">
        <f t="shared" si="28"/>
        <v>0.46052869335398128</v>
      </c>
      <c r="L625" s="45">
        <f t="shared" si="28"/>
        <v>1044.1909196648071</v>
      </c>
      <c r="M625" s="160">
        <f t="shared" si="29"/>
        <v>2267.3742911871054</v>
      </c>
      <c r="N625" s="6">
        <v>1.3640312356460189</v>
      </c>
      <c r="O625" s="6">
        <v>2059.0539703351928</v>
      </c>
    </row>
    <row r="626" spans="1:15" x14ac:dyDescent="0.25">
      <c r="A626" s="41">
        <v>2025</v>
      </c>
      <c r="B626" s="41" t="s">
        <v>21</v>
      </c>
      <c r="C626" s="41" t="s">
        <v>4898</v>
      </c>
      <c r="D626" s="42">
        <v>45.782581142229965</v>
      </c>
      <c r="E626" s="42">
        <v>50</v>
      </c>
      <c r="F626" s="88">
        <v>0.5587668740443984</v>
      </c>
      <c r="G626" s="89">
        <v>1284.5379385832928</v>
      </c>
      <c r="H626" s="42">
        <v>0</v>
      </c>
      <c r="I626" s="42">
        <v>45.782581142229965</v>
      </c>
      <c r="J626" s="51">
        <f t="shared" si="27"/>
        <v>45.782581142229965</v>
      </c>
      <c r="K626" s="45">
        <f t="shared" si="28"/>
        <v>0.5587668740443984</v>
      </c>
      <c r="L626" s="45">
        <f t="shared" si="28"/>
        <v>1284.5379385832928</v>
      </c>
      <c r="M626" s="160">
        <f t="shared" si="29"/>
        <v>2298.8799054706064</v>
      </c>
      <c r="N626" s="6">
        <v>1.4267462439556016</v>
      </c>
      <c r="O626" s="6">
        <v>2477.0967424167075</v>
      </c>
    </row>
    <row r="627" spans="1:15" x14ac:dyDescent="0.25">
      <c r="A627" s="43">
        <v>2026</v>
      </c>
      <c r="B627" s="43" t="s">
        <v>21</v>
      </c>
      <c r="C627" s="43" t="s">
        <v>4898</v>
      </c>
      <c r="D627" s="44">
        <v>45.782581142229965</v>
      </c>
      <c r="E627" s="44">
        <v>50</v>
      </c>
      <c r="F627" s="90">
        <v>0.70342871341867452</v>
      </c>
      <c r="G627" s="91">
        <v>1576.0038590420158</v>
      </c>
      <c r="H627" s="44">
        <v>0</v>
      </c>
      <c r="I627" s="44">
        <v>45.782581142229965</v>
      </c>
      <c r="J627" s="51">
        <f t="shared" si="27"/>
        <v>45.782581142229965</v>
      </c>
      <c r="K627" s="45">
        <f t="shared" si="28"/>
        <v>0.70342871341867452</v>
      </c>
      <c r="L627" s="45">
        <f t="shared" si="28"/>
        <v>1576.0038590420158</v>
      </c>
      <c r="M627" s="160">
        <f t="shared" si="29"/>
        <v>2240.4599485036833</v>
      </c>
      <c r="N627" s="6">
        <v>1.3295697415813255</v>
      </c>
      <c r="O627" s="6">
        <v>2863.1008939579838</v>
      </c>
    </row>
    <row r="628" spans="1:15" x14ac:dyDescent="0.25">
      <c r="A628" s="41">
        <v>2027</v>
      </c>
      <c r="B628" s="41" t="s">
        <v>21</v>
      </c>
      <c r="C628" s="41" t="s">
        <v>4898</v>
      </c>
      <c r="D628" s="42">
        <v>45.782581142229965</v>
      </c>
      <c r="E628" s="42">
        <v>50</v>
      </c>
      <c r="F628" s="88">
        <v>0.84359875790978456</v>
      </c>
      <c r="G628" s="89">
        <v>1847.4140589951869</v>
      </c>
      <c r="H628" s="42">
        <v>0</v>
      </c>
      <c r="I628" s="42">
        <v>45.782581142229965</v>
      </c>
      <c r="J628" s="51">
        <f t="shared" si="27"/>
        <v>45.782581142229965</v>
      </c>
      <c r="K628" s="45">
        <f t="shared" si="28"/>
        <v>0.84359875790978456</v>
      </c>
      <c r="L628" s="45">
        <f t="shared" si="28"/>
        <v>1847.4140589951869</v>
      </c>
      <c r="M628" s="160">
        <f t="shared" si="29"/>
        <v>2189.9203165881754</v>
      </c>
      <c r="N628" s="6">
        <v>1.1520997880902155</v>
      </c>
      <c r="O628" s="6">
        <v>3208.5493010048131</v>
      </c>
    </row>
    <row r="629" spans="1:15" x14ac:dyDescent="0.25">
      <c r="A629" s="43">
        <v>2028</v>
      </c>
      <c r="B629" s="43" t="s">
        <v>21</v>
      </c>
      <c r="C629" s="43" t="s">
        <v>4898</v>
      </c>
      <c r="D629" s="44">
        <v>45.782581142229965</v>
      </c>
      <c r="E629" s="44">
        <v>50</v>
      </c>
      <c r="F629" s="90">
        <v>0.98870712500248314</v>
      </c>
      <c r="G629" s="91">
        <v>2057.2496551083786</v>
      </c>
      <c r="H629" s="44">
        <v>0</v>
      </c>
      <c r="I629" s="44">
        <v>45.782581142229965</v>
      </c>
      <c r="J629" s="51">
        <f t="shared" si="27"/>
        <v>45.782581142229965</v>
      </c>
      <c r="K629" s="45">
        <f t="shared" si="28"/>
        <v>0.98870712500248314</v>
      </c>
      <c r="L629" s="45">
        <f t="shared" si="28"/>
        <v>2057.2496551083786</v>
      </c>
      <c r="M629" s="160">
        <f t="shared" si="29"/>
        <v>2080.7472739748</v>
      </c>
      <c r="N629" s="6">
        <v>1.0641313159975168</v>
      </c>
      <c r="O629" s="6">
        <v>3666.5092518916217</v>
      </c>
    </row>
    <row r="630" spans="1:15" hidden="1" x14ac:dyDescent="0.25">
      <c r="A630" s="41">
        <v>2029</v>
      </c>
      <c r="B630" s="41" t="s">
        <v>21</v>
      </c>
      <c r="C630" s="41" t="s">
        <v>4898</v>
      </c>
      <c r="D630" s="42">
        <v>45.782581142229965</v>
      </c>
      <c r="E630" s="42">
        <v>50</v>
      </c>
      <c r="F630" s="88">
        <v>1.0545302003833565</v>
      </c>
      <c r="G630" s="89">
        <v>2180.4151827696674</v>
      </c>
      <c r="H630" s="42">
        <v>0</v>
      </c>
      <c r="I630" s="42">
        <v>45.782581142229965</v>
      </c>
      <c r="J630" s="51">
        <f t="shared" si="27"/>
        <v>45.782581142229965</v>
      </c>
      <c r="K630" s="45">
        <f t="shared" si="28"/>
        <v>1.0545302003833565</v>
      </c>
      <c r="L630" s="45">
        <f t="shared" si="28"/>
        <v>2180.4151827696674</v>
      </c>
      <c r="M630" s="160">
        <f t="shared" si="29"/>
        <v>2067.6649962011656</v>
      </c>
      <c r="N630" s="6">
        <v>1.0883318146166434</v>
      </c>
      <c r="O630" s="6">
        <v>4175.8107932303319</v>
      </c>
    </row>
    <row r="631" spans="1:15" hidden="1" x14ac:dyDescent="0.25">
      <c r="A631" s="43">
        <v>2030</v>
      </c>
      <c r="B631" s="43" t="s">
        <v>21</v>
      </c>
      <c r="C631" s="43" t="s">
        <v>4898</v>
      </c>
      <c r="D631" s="44">
        <v>45.782581142229965</v>
      </c>
      <c r="E631" s="44">
        <v>50</v>
      </c>
      <c r="F631" s="90">
        <v>1.1058541644437205</v>
      </c>
      <c r="G631" s="91">
        <v>2303.1272734858312</v>
      </c>
      <c r="H631" s="44">
        <v>0</v>
      </c>
      <c r="I631" s="44">
        <v>45.782581142229965</v>
      </c>
      <c r="J631" s="51">
        <f t="shared" si="27"/>
        <v>45.782581142229965</v>
      </c>
      <c r="K631" s="45">
        <f t="shared" si="28"/>
        <v>1.1058541644437205</v>
      </c>
      <c r="L631" s="45">
        <f t="shared" si="28"/>
        <v>2303.1272734858312</v>
      </c>
      <c r="M631" s="160">
        <f t="shared" si="29"/>
        <v>2082.6681741026646</v>
      </c>
      <c r="N631" s="6">
        <v>1.1159698735562793</v>
      </c>
      <c r="O631" s="6">
        <v>4587.5991655141688</v>
      </c>
    </row>
    <row r="632" spans="1:15" hidden="1" x14ac:dyDescent="0.25">
      <c r="A632" s="41">
        <v>2031</v>
      </c>
      <c r="B632" s="41" t="s">
        <v>21</v>
      </c>
      <c r="C632" s="41" t="s">
        <v>4898</v>
      </c>
      <c r="D632" s="42">
        <v>45.782581142229965</v>
      </c>
      <c r="E632" s="42">
        <v>50</v>
      </c>
      <c r="F632" s="88">
        <v>1.1459874092273163</v>
      </c>
      <c r="G632" s="89">
        <v>2424.4341550186145</v>
      </c>
      <c r="H632" s="42">
        <v>0</v>
      </c>
      <c r="I632" s="42">
        <v>45.782581142229965</v>
      </c>
      <c r="J632" s="51">
        <f t="shared" si="27"/>
        <v>45.782581142229965</v>
      </c>
      <c r="K632" s="45">
        <f t="shared" si="28"/>
        <v>1.1459874092273163</v>
      </c>
      <c r="L632" s="45">
        <f t="shared" si="28"/>
        <v>2424.4341550186145</v>
      </c>
      <c r="M632" s="160">
        <f t="shared" si="29"/>
        <v>2115.5853332221973</v>
      </c>
      <c r="N632" s="6">
        <v>1.1180107027726836</v>
      </c>
      <c r="O632" s="6">
        <v>4751.1120379813856</v>
      </c>
    </row>
    <row r="633" spans="1:15" hidden="1" x14ac:dyDescent="0.25">
      <c r="A633" s="43">
        <v>2032</v>
      </c>
      <c r="B633" s="43" t="s">
        <v>21</v>
      </c>
      <c r="C633" s="43" t="s">
        <v>4898</v>
      </c>
      <c r="D633" s="44">
        <v>45.782581142229965</v>
      </c>
      <c r="E633" s="44">
        <v>50</v>
      </c>
      <c r="F633" s="90">
        <v>1.1298002763929755</v>
      </c>
      <c r="G633" s="91">
        <v>2432.7139242660573</v>
      </c>
      <c r="H633" s="44">
        <v>0</v>
      </c>
      <c r="I633" s="44">
        <v>45.782581142229965</v>
      </c>
      <c r="J633" s="51">
        <f t="shared" si="27"/>
        <v>45.782581142229965</v>
      </c>
      <c r="K633" s="45">
        <f t="shared" si="28"/>
        <v>1.1298002763929755</v>
      </c>
      <c r="L633" s="45">
        <f t="shared" si="28"/>
        <v>2432.7139242660573</v>
      </c>
      <c r="M633" s="160">
        <f t="shared" si="29"/>
        <v>2153.224755823916</v>
      </c>
      <c r="N633" s="6">
        <v>1.1518191986070243</v>
      </c>
      <c r="O633" s="6">
        <v>4940.0209747339431</v>
      </c>
    </row>
    <row r="634" spans="1:15" hidden="1" x14ac:dyDescent="0.25">
      <c r="A634" s="41">
        <v>2033</v>
      </c>
      <c r="B634" s="41" t="s">
        <v>21</v>
      </c>
      <c r="C634" s="41" t="s">
        <v>4898</v>
      </c>
      <c r="D634" s="42">
        <v>45.782581142229965</v>
      </c>
      <c r="E634" s="42">
        <v>50</v>
      </c>
      <c r="F634" s="88">
        <v>1.0760853204564162</v>
      </c>
      <c r="G634" s="89">
        <v>2383.822230499688</v>
      </c>
      <c r="H634" s="42">
        <v>0</v>
      </c>
      <c r="I634" s="42">
        <v>45.782581142229965</v>
      </c>
      <c r="J634" s="51">
        <f t="shared" si="27"/>
        <v>45.782581142229965</v>
      </c>
      <c r="K634" s="45">
        <f t="shared" si="28"/>
        <v>1.0760853204564162</v>
      </c>
      <c r="L634" s="45">
        <f t="shared" si="28"/>
        <v>2383.822230499688</v>
      </c>
      <c r="M634" s="160">
        <f t="shared" si="29"/>
        <v>2215.2725115594008</v>
      </c>
      <c r="N634" s="6">
        <v>1.2181224025435837</v>
      </c>
      <c r="O634" s="6">
        <v>5117.9947055003122</v>
      </c>
    </row>
    <row r="635" spans="1:15" hidden="1" x14ac:dyDescent="0.25">
      <c r="A635" s="43">
        <v>2034</v>
      </c>
      <c r="B635" s="43" t="s">
        <v>21</v>
      </c>
      <c r="C635" s="43" t="s">
        <v>4898</v>
      </c>
      <c r="D635" s="44">
        <v>45.782581142229965</v>
      </c>
      <c r="E635" s="44">
        <v>50</v>
      </c>
      <c r="F635" s="90">
        <v>0.99291190126676243</v>
      </c>
      <c r="G635" s="91">
        <v>2348.9615789794157</v>
      </c>
      <c r="H635" s="44">
        <v>0</v>
      </c>
      <c r="I635" s="44">
        <v>45.782581142229965</v>
      </c>
      <c r="J635" s="51">
        <f t="shared" si="27"/>
        <v>45.782581142229965</v>
      </c>
      <c r="K635" s="45">
        <f t="shared" si="28"/>
        <v>0.99291190126676243</v>
      </c>
      <c r="L635" s="45">
        <f t="shared" si="28"/>
        <v>2348.9615789794157</v>
      </c>
      <c r="M635" s="160">
        <f t="shared" si="29"/>
        <v>2365.7301075579794</v>
      </c>
      <c r="N635" s="6">
        <v>1.2578017447332375</v>
      </c>
      <c r="O635" s="6">
        <v>5085.6045150205846</v>
      </c>
    </row>
    <row r="636" spans="1:15" hidden="1" x14ac:dyDescent="0.25">
      <c r="A636" s="41">
        <v>2035</v>
      </c>
      <c r="B636" s="41" t="s">
        <v>21</v>
      </c>
      <c r="C636" s="41" t="s">
        <v>4898</v>
      </c>
      <c r="D636" s="42">
        <v>45.782581142229965</v>
      </c>
      <c r="E636" s="42">
        <v>50</v>
      </c>
      <c r="F636" s="88">
        <v>0.88636291278145496</v>
      </c>
      <c r="G636" s="89">
        <v>2305.1978248966648</v>
      </c>
      <c r="H636" s="42">
        <v>0</v>
      </c>
      <c r="I636" s="42">
        <v>45.782581142229965</v>
      </c>
      <c r="J636" s="51">
        <f t="shared" si="27"/>
        <v>45.782581142229965</v>
      </c>
      <c r="K636" s="45">
        <f t="shared" si="28"/>
        <v>0.88636291278145496</v>
      </c>
      <c r="L636" s="45">
        <f t="shared" si="28"/>
        <v>2305.1978248966648</v>
      </c>
      <c r="M636" s="160">
        <f t="shared" si="29"/>
        <v>2600.7381306860289</v>
      </c>
      <c r="N636" s="6">
        <v>1.301258268218545</v>
      </c>
      <c r="O636" s="6">
        <v>4942.3697821033347</v>
      </c>
    </row>
    <row r="637" spans="1:15" x14ac:dyDescent="0.25">
      <c r="A637" s="43">
        <v>2036</v>
      </c>
      <c r="B637" s="43" t="s">
        <v>21</v>
      </c>
      <c r="C637" s="43" t="s">
        <v>4898</v>
      </c>
      <c r="D637" s="44">
        <v>45.782581142229965</v>
      </c>
      <c r="E637" s="44">
        <v>50</v>
      </c>
      <c r="F637" s="90">
        <v>0.74992833774738288</v>
      </c>
      <c r="G637" s="91">
        <v>2223.6128579528208</v>
      </c>
      <c r="H637" s="44">
        <v>0</v>
      </c>
      <c r="I637" s="44">
        <v>45.782581142229965</v>
      </c>
      <c r="J637" s="51">
        <f t="shared" si="27"/>
        <v>45.782581142229965</v>
      </c>
      <c r="K637" s="45">
        <f t="shared" si="28"/>
        <v>0.74992833774738288</v>
      </c>
      <c r="L637" s="45">
        <f t="shared" si="28"/>
        <v>2223.6128579528208</v>
      </c>
      <c r="M637" s="160">
        <f t="shared" si="29"/>
        <v>2965.1004583078657</v>
      </c>
      <c r="N637" s="6">
        <v>1.339004710252617</v>
      </c>
      <c r="O637" s="6">
        <v>4763.4419280471793</v>
      </c>
    </row>
    <row r="638" spans="1:15" x14ac:dyDescent="0.25">
      <c r="A638" s="41">
        <v>2037</v>
      </c>
      <c r="B638" s="41" t="s">
        <v>21</v>
      </c>
      <c r="C638" s="41" t="s">
        <v>4898</v>
      </c>
      <c r="D638" s="42">
        <v>45.782581142229965</v>
      </c>
      <c r="E638" s="42">
        <v>50</v>
      </c>
      <c r="F638" s="88">
        <v>0.70428317911483962</v>
      </c>
      <c r="G638" s="89">
        <v>2814.1411776413947</v>
      </c>
      <c r="H638" s="42">
        <v>0</v>
      </c>
      <c r="I638" s="42">
        <v>45.782581142229965</v>
      </c>
      <c r="J638" s="51">
        <f t="shared" si="27"/>
        <v>45.782581142229965</v>
      </c>
      <c r="K638" s="45">
        <f t="shared" si="28"/>
        <v>0.70428317911483962</v>
      </c>
      <c r="L638" s="45">
        <f t="shared" si="28"/>
        <v>2814.1411776413947</v>
      </c>
      <c r="M638" s="160">
        <f t="shared" si="29"/>
        <v>3995.7523636703581</v>
      </c>
      <c r="N638" s="6">
        <v>1.1558353958851604</v>
      </c>
      <c r="O638" s="6">
        <v>3664.8793393586052</v>
      </c>
    </row>
    <row r="639" spans="1:15" x14ac:dyDescent="0.25">
      <c r="A639" s="43">
        <v>2038</v>
      </c>
      <c r="B639" s="43" t="s">
        <v>21</v>
      </c>
      <c r="C639" s="43" t="s">
        <v>4898</v>
      </c>
      <c r="D639" s="44">
        <v>45.782581142229965</v>
      </c>
      <c r="E639" s="44">
        <v>50</v>
      </c>
      <c r="F639" s="90">
        <v>0.67001982257775838</v>
      </c>
      <c r="G639" s="91">
        <v>2598.1027313715213</v>
      </c>
      <c r="H639" s="44">
        <v>0</v>
      </c>
      <c r="I639" s="44">
        <v>45.782581142229965</v>
      </c>
      <c r="J639" s="51">
        <f t="shared" si="27"/>
        <v>45.782581142229965</v>
      </c>
      <c r="K639" s="45">
        <f t="shared" si="28"/>
        <v>0.67001982257775838</v>
      </c>
      <c r="L639" s="45">
        <f t="shared" si="28"/>
        <v>2598.1027313715213</v>
      </c>
      <c r="M639" s="160">
        <f t="shared" si="29"/>
        <v>3877.6505467791612</v>
      </c>
      <c r="N639" s="6">
        <v>1.3034085674222418</v>
      </c>
      <c r="O639" s="6">
        <v>4377.2377286284791</v>
      </c>
    </row>
    <row r="640" spans="1:15" x14ac:dyDescent="0.25">
      <c r="A640" s="41">
        <v>2039</v>
      </c>
      <c r="B640" s="41" t="s">
        <v>21</v>
      </c>
      <c r="C640" s="41" t="s">
        <v>4898</v>
      </c>
      <c r="D640" s="42">
        <v>45.782581142229965</v>
      </c>
      <c r="E640" s="42">
        <v>50</v>
      </c>
      <c r="F640" s="88">
        <v>0.55095649072918196</v>
      </c>
      <c r="G640" s="89">
        <v>2114.4395030926657</v>
      </c>
      <c r="H640" s="42">
        <v>0</v>
      </c>
      <c r="I640" s="42">
        <v>45.782581142229965</v>
      </c>
      <c r="J640" s="51">
        <f t="shared" si="27"/>
        <v>45.782581142229965</v>
      </c>
      <c r="K640" s="45">
        <f t="shared" si="28"/>
        <v>0.55095649072918196</v>
      </c>
      <c r="L640" s="45">
        <f t="shared" si="28"/>
        <v>2114.4395030926657</v>
      </c>
      <c r="M640" s="160">
        <f t="shared" si="29"/>
        <v>3837.7613090540767</v>
      </c>
      <c r="N640" s="6">
        <v>1.327370990270818</v>
      </c>
      <c r="O640" s="6">
        <v>4491.5581539073337</v>
      </c>
    </row>
    <row r="641" spans="1:15" x14ac:dyDescent="0.25">
      <c r="A641" s="43">
        <v>2040</v>
      </c>
      <c r="B641" s="43" t="s">
        <v>21</v>
      </c>
      <c r="C641" s="43" t="s">
        <v>4898</v>
      </c>
      <c r="D641" s="44">
        <v>45.782581142229965</v>
      </c>
      <c r="E641" s="44">
        <v>50</v>
      </c>
      <c r="F641" s="90">
        <v>0.51945395960991969</v>
      </c>
      <c r="G641" s="91">
        <v>1969.7885055252952</v>
      </c>
      <c r="H641" s="44">
        <v>0</v>
      </c>
      <c r="I641" s="44">
        <v>45.782581142229965</v>
      </c>
      <c r="J641" s="51">
        <f t="shared" si="27"/>
        <v>45.782581142229965</v>
      </c>
      <c r="K641" s="45">
        <f t="shared" si="28"/>
        <v>0.51945395960991969</v>
      </c>
      <c r="L641" s="45">
        <f t="shared" si="28"/>
        <v>1969.7885055252952</v>
      </c>
      <c r="M641" s="160">
        <f t="shared" si="29"/>
        <v>3792.0367514466425</v>
      </c>
      <c r="N641" s="6">
        <v>1.2322364533900803</v>
      </c>
      <c r="O641" s="6">
        <v>4150.8075084747043</v>
      </c>
    </row>
    <row r="642" spans="1:15" x14ac:dyDescent="0.25">
      <c r="A642" s="41">
        <v>2021</v>
      </c>
      <c r="B642" s="41" t="s">
        <v>21</v>
      </c>
      <c r="C642" s="41" t="s">
        <v>4899</v>
      </c>
      <c r="D642" s="42">
        <v>55.413671431933572</v>
      </c>
      <c r="E642" s="42">
        <v>60</v>
      </c>
      <c r="F642" s="88">
        <v>0.29984623416199591</v>
      </c>
      <c r="G642" s="89">
        <v>936.68425310352995</v>
      </c>
      <c r="H642" s="42">
        <v>0</v>
      </c>
      <c r="I642" s="42">
        <v>55.413671431933572</v>
      </c>
      <c r="J642" s="51">
        <f t="shared" ref="J642:J705" si="30">D642</f>
        <v>55.413671431933572</v>
      </c>
      <c r="K642" s="45">
        <f t="shared" si="28"/>
        <v>0.29984623416199591</v>
      </c>
      <c r="L642" s="45">
        <f t="shared" si="28"/>
        <v>936.68425310352995</v>
      </c>
      <c r="M642" s="160">
        <f t="shared" si="29"/>
        <v>3123.8819981226575</v>
      </c>
      <c r="N642" s="6">
        <v>-9.2580680161995915E-2</v>
      </c>
      <c r="O642" s="6">
        <v>-315.16040940352991</v>
      </c>
    </row>
    <row r="643" spans="1:15" x14ac:dyDescent="0.25">
      <c r="A643" s="43">
        <v>2022</v>
      </c>
      <c r="B643" s="43" t="s">
        <v>21</v>
      </c>
      <c r="C643" s="43" t="s">
        <v>4899</v>
      </c>
      <c r="D643" s="44">
        <v>55.413671431933572</v>
      </c>
      <c r="E643" s="44">
        <v>60</v>
      </c>
      <c r="F643" s="90">
        <v>0.36423586363490051</v>
      </c>
      <c r="G643" s="91">
        <v>1070.7916312195825</v>
      </c>
      <c r="H643" s="44">
        <v>0</v>
      </c>
      <c r="I643" s="44">
        <v>55.413671431933572</v>
      </c>
      <c r="J643" s="51">
        <f t="shared" si="30"/>
        <v>55.413671431933572</v>
      </c>
      <c r="K643" s="45">
        <f t="shared" ref="K643:L706" si="31">F643</f>
        <v>0.36423586363490051</v>
      </c>
      <c r="L643" s="45">
        <f t="shared" si="31"/>
        <v>1070.7916312195825</v>
      </c>
      <c r="M643" s="160">
        <f t="shared" ref="M643:M706" si="32">G643/F643</f>
        <v>2939.8303081239496</v>
      </c>
      <c r="N643" s="6">
        <v>-9.927092763490053E-2</v>
      </c>
      <c r="O643" s="6">
        <v>-186.48209351958258</v>
      </c>
    </row>
    <row r="644" spans="1:15" x14ac:dyDescent="0.25">
      <c r="A644" s="41">
        <v>2023</v>
      </c>
      <c r="B644" s="41" t="s">
        <v>21</v>
      </c>
      <c r="C644" s="41" t="s">
        <v>4899</v>
      </c>
      <c r="D644" s="42">
        <v>55.413671431933572</v>
      </c>
      <c r="E644" s="42">
        <v>60</v>
      </c>
      <c r="F644" s="88">
        <v>0.44744183432227652</v>
      </c>
      <c r="G644" s="89">
        <v>1229.721857745534</v>
      </c>
      <c r="H644" s="42">
        <v>0</v>
      </c>
      <c r="I644" s="42">
        <v>55.413671431933572</v>
      </c>
      <c r="J644" s="51">
        <f t="shared" si="30"/>
        <v>55.413671431933572</v>
      </c>
      <c r="K644" s="45">
        <f t="shared" si="31"/>
        <v>0.44744183432227652</v>
      </c>
      <c r="L644" s="45">
        <f t="shared" si="31"/>
        <v>1229.721857745534</v>
      </c>
      <c r="M644" s="160">
        <f t="shared" si="32"/>
        <v>2748.3390318389602</v>
      </c>
      <c r="N644" s="6">
        <v>-0.11707748532227652</v>
      </c>
      <c r="O644" s="6">
        <v>-68.339938745534027</v>
      </c>
    </row>
    <row r="645" spans="1:15" x14ac:dyDescent="0.25">
      <c r="A645" s="43">
        <v>2024</v>
      </c>
      <c r="B645" s="43" t="s">
        <v>21</v>
      </c>
      <c r="C645" s="43" t="s">
        <v>4899</v>
      </c>
      <c r="D645" s="44">
        <v>55.413671431933572</v>
      </c>
      <c r="E645" s="44">
        <v>60</v>
      </c>
      <c r="F645" s="90">
        <v>0.55393069978678711</v>
      </c>
      <c r="G645" s="91">
        <v>1373.4266682159439</v>
      </c>
      <c r="H645" s="44">
        <v>0</v>
      </c>
      <c r="I645" s="44">
        <v>55.413671431933572</v>
      </c>
      <c r="J645" s="51">
        <f t="shared" si="30"/>
        <v>55.413671431933572</v>
      </c>
      <c r="K645" s="45">
        <f t="shared" si="31"/>
        <v>0.55393069978678711</v>
      </c>
      <c r="L645" s="45">
        <f t="shared" si="31"/>
        <v>1373.4266682159439</v>
      </c>
      <c r="M645" s="160">
        <f t="shared" si="32"/>
        <v>2479.4196616013305</v>
      </c>
      <c r="N645" s="6">
        <v>-0.14355163578678709</v>
      </c>
      <c r="O645" s="6">
        <v>100.14095078405603</v>
      </c>
    </row>
    <row r="646" spans="1:15" hidden="1" x14ac:dyDescent="0.25">
      <c r="A646" s="41">
        <v>2025</v>
      </c>
      <c r="B646" s="41" t="s">
        <v>21</v>
      </c>
      <c r="C646" s="41" t="s">
        <v>4899</v>
      </c>
      <c r="D646" s="42">
        <v>55.413671431933572</v>
      </c>
      <c r="E646" s="42">
        <v>60</v>
      </c>
      <c r="F646" s="88">
        <v>0.62387508703753403</v>
      </c>
      <c r="G646" s="89">
        <v>1525.5023374710399</v>
      </c>
      <c r="H646" s="42">
        <v>0</v>
      </c>
      <c r="I646" s="42">
        <v>55.413671431933572</v>
      </c>
      <c r="J646" s="51">
        <f t="shared" si="30"/>
        <v>55.413671431933572</v>
      </c>
      <c r="K646" s="45">
        <f t="shared" si="31"/>
        <v>0.62387508703753403</v>
      </c>
      <c r="L646" s="45">
        <f t="shared" si="31"/>
        <v>1525.5023374710399</v>
      </c>
      <c r="M646" s="160">
        <f t="shared" si="32"/>
        <v>2445.2047680167448</v>
      </c>
      <c r="N646" s="6">
        <v>-7.4042512037533981E-2</v>
      </c>
      <c r="O646" s="6">
        <v>300.06479752896007</v>
      </c>
    </row>
    <row r="647" spans="1:15" hidden="1" x14ac:dyDescent="0.25">
      <c r="A647" s="43">
        <v>2026</v>
      </c>
      <c r="B647" s="43" t="s">
        <v>21</v>
      </c>
      <c r="C647" s="43" t="s">
        <v>4899</v>
      </c>
      <c r="D647" s="44">
        <v>55.413671431933572</v>
      </c>
      <c r="E647" s="44">
        <v>60</v>
      </c>
      <c r="F647" s="90">
        <v>0.74656826934694553</v>
      </c>
      <c r="G647" s="91">
        <v>1684.970717675526</v>
      </c>
      <c r="H647" s="44">
        <v>0</v>
      </c>
      <c r="I647" s="44">
        <v>55.413671431933572</v>
      </c>
      <c r="J647" s="51">
        <f t="shared" si="30"/>
        <v>55.413671431933572</v>
      </c>
      <c r="K647" s="45">
        <f t="shared" si="31"/>
        <v>0.74656826934694553</v>
      </c>
      <c r="L647" s="45">
        <f t="shared" si="31"/>
        <v>1684.970717675526</v>
      </c>
      <c r="M647" s="160">
        <f t="shared" si="32"/>
        <v>2256.9546374498882</v>
      </c>
      <c r="N647" s="6">
        <v>-3.3447422346945532E-2</v>
      </c>
      <c r="O647" s="6">
        <v>533.5481193244741</v>
      </c>
    </row>
    <row r="648" spans="1:15" hidden="1" x14ac:dyDescent="0.25">
      <c r="A648" s="41">
        <v>2027</v>
      </c>
      <c r="B648" s="41" t="s">
        <v>21</v>
      </c>
      <c r="C648" s="41" t="s">
        <v>4899</v>
      </c>
      <c r="D648" s="42">
        <v>55.413671431933572</v>
      </c>
      <c r="E648" s="42">
        <v>60</v>
      </c>
      <c r="F648" s="88">
        <v>0.85812711775585526</v>
      </c>
      <c r="G648" s="89">
        <v>1798.7427061827495</v>
      </c>
      <c r="H648" s="42">
        <v>0</v>
      </c>
      <c r="I648" s="42">
        <v>55.413671431933572</v>
      </c>
      <c r="J648" s="51">
        <f t="shared" si="30"/>
        <v>55.413671431933572</v>
      </c>
      <c r="K648" s="45">
        <f t="shared" si="31"/>
        <v>0.85812711775585526</v>
      </c>
      <c r="L648" s="45">
        <f t="shared" si="31"/>
        <v>1798.7427061827495</v>
      </c>
      <c r="M648" s="160">
        <f t="shared" si="32"/>
        <v>2096.1261670494227</v>
      </c>
      <c r="N648" s="6">
        <v>2.4901092244144718E-2</v>
      </c>
      <c r="O648" s="6">
        <v>769.6893768172506</v>
      </c>
    </row>
    <row r="649" spans="1:15" x14ac:dyDescent="0.25">
      <c r="A649" s="43">
        <v>2028</v>
      </c>
      <c r="B649" s="43" t="s">
        <v>21</v>
      </c>
      <c r="C649" s="43" t="s">
        <v>4899</v>
      </c>
      <c r="D649" s="44">
        <v>55.413671431933572</v>
      </c>
      <c r="E649" s="44">
        <v>60</v>
      </c>
      <c r="F649" s="90">
        <v>0.99011372952261889</v>
      </c>
      <c r="G649" s="91">
        <v>1840.6691433210524</v>
      </c>
      <c r="H649" s="44">
        <v>0</v>
      </c>
      <c r="I649" s="44">
        <v>55.413671431933572</v>
      </c>
      <c r="J649" s="51">
        <f t="shared" si="30"/>
        <v>55.413671431933572</v>
      </c>
      <c r="K649" s="45">
        <f t="shared" si="31"/>
        <v>0.99011372952261889</v>
      </c>
      <c r="L649" s="45">
        <f t="shared" si="31"/>
        <v>1840.6691433210524</v>
      </c>
      <c r="M649" s="160">
        <f t="shared" si="32"/>
        <v>1859.0481966233585</v>
      </c>
      <c r="N649" s="6">
        <v>5.7949315477381025E-2</v>
      </c>
      <c r="O649" s="6">
        <v>1085.2354586789477</v>
      </c>
    </row>
    <row r="650" spans="1:15" x14ac:dyDescent="0.25">
      <c r="A650" s="41">
        <v>2029</v>
      </c>
      <c r="B650" s="41" t="s">
        <v>21</v>
      </c>
      <c r="C650" s="41" t="s">
        <v>4899</v>
      </c>
      <c r="D650" s="42">
        <v>55.413671431933572</v>
      </c>
      <c r="E650" s="42">
        <v>60</v>
      </c>
      <c r="F650" s="88">
        <v>1.0002513115307374</v>
      </c>
      <c r="G650" s="89">
        <v>1789.6208152236188</v>
      </c>
      <c r="H650" s="42">
        <v>0</v>
      </c>
      <c r="I650" s="42">
        <v>55.413671431933572</v>
      </c>
      <c r="J650" s="51">
        <f t="shared" si="30"/>
        <v>55.413671431933572</v>
      </c>
      <c r="K650" s="45">
        <f t="shared" si="31"/>
        <v>1.0002513115307374</v>
      </c>
      <c r="L650" s="45">
        <f t="shared" si="31"/>
        <v>1789.6208152236188</v>
      </c>
      <c r="M650" s="160">
        <f t="shared" si="32"/>
        <v>1789.171175876658</v>
      </c>
      <c r="N650" s="6">
        <v>0.19663429746926253</v>
      </c>
      <c r="O650" s="6">
        <v>1437.3766187763811</v>
      </c>
    </row>
    <row r="651" spans="1:15" x14ac:dyDescent="0.25">
      <c r="A651" s="43">
        <v>2030</v>
      </c>
      <c r="B651" s="43" t="s">
        <v>21</v>
      </c>
      <c r="C651" s="43" t="s">
        <v>4899</v>
      </c>
      <c r="D651" s="44">
        <v>55.413671431933572</v>
      </c>
      <c r="E651" s="44">
        <v>60</v>
      </c>
      <c r="F651" s="90">
        <v>1.0172192204158506</v>
      </c>
      <c r="G651" s="91">
        <v>1663.3469891865439</v>
      </c>
      <c r="H651" s="44">
        <v>0</v>
      </c>
      <c r="I651" s="44">
        <v>55.413671431933572</v>
      </c>
      <c r="J651" s="51">
        <f t="shared" si="30"/>
        <v>55.413671431933572</v>
      </c>
      <c r="K651" s="45">
        <f t="shared" si="31"/>
        <v>1.0172192204158506</v>
      </c>
      <c r="L651" s="45">
        <f t="shared" si="31"/>
        <v>1663.3469891865439</v>
      </c>
      <c r="M651" s="160">
        <f t="shared" si="32"/>
        <v>1635.1902872092301</v>
      </c>
      <c r="N651" s="6">
        <v>0.29765051558414934</v>
      </c>
      <c r="O651" s="6">
        <v>1798.398621813456</v>
      </c>
    </row>
    <row r="652" spans="1:15" x14ac:dyDescent="0.25">
      <c r="A652" s="41">
        <v>2031</v>
      </c>
      <c r="B652" s="41" t="s">
        <v>21</v>
      </c>
      <c r="C652" s="41" t="s">
        <v>4899</v>
      </c>
      <c r="D652" s="42">
        <v>55.413671431933572</v>
      </c>
      <c r="E652" s="42">
        <v>60</v>
      </c>
      <c r="F652" s="88">
        <v>1.0091546188674165</v>
      </c>
      <c r="G652" s="89">
        <v>1480.0032315755636</v>
      </c>
      <c r="H652" s="42">
        <v>0</v>
      </c>
      <c r="I652" s="42">
        <v>55.413671431933572</v>
      </c>
      <c r="J652" s="51">
        <f t="shared" si="30"/>
        <v>55.413671431933572</v>
      </c>
      <c r="K652" s="45">
        <f t="shared" si="31"/>
        <v>1.0091546188674165</v>
      </c>
      <c r="L652" s="45">
        <f t="shared" si="31"/>
        <v>1480.0032315755636</v>
      </c>
      <c r="M652" s="160">
        <f t="shared" si="32"/>
        <v>1466.5772755780326</v>
      </c>
      <c r="N652" s="6">
        <v>0.37963806713258341</v>
      </c>
      <c r="O652" s="6">
        <v>2069.3221094244363</v>
      </c>
    </row>
    <row r="653" spans="1:15" x14ac:dyDescent="0.25">
      <c r="A653" s="43">
        <v>2032</v>
      </c>
      <c r="B653" s="43" t="s">
        <v>21</v>
      </c>
      <c r="C653" s="43" t="s">
        <v>4899</v>
      </c>
      <c r="D653" s="44">
        <v>55.413671431933572</v>
      </c>
      <c r="E653" s="44">
        <v>60</v>
      </c>
      <c r="F653" s="90">
        <v>0.96427482578098178</v>
      </c>
      <c r="G653" s="91">
        <v>1267.7009779858965</v>
      </c>
      <c r="H653" s="44">
        <v>0</v>
      </c>
      <c r="I653" s="44">
        <v>55.413671431933572</v>
      </c>
      <c r="J653" s="51">
        <f t="shared" si="30"/>
        <v>55.413671431933572</v>
      </c>
      <c r="K653" s="45">
        <f t="shared" si="31"/>
        <v>0.96427482578098178</v>
      </c>
      <c r="L653" s="45">
        <f t="shared" si="31"/>
        <v>1267.7009779858965</v>
      </c>
      <c r="M653" s="160">
        <f t="shared" si="32"/>
        <v>1314.6677110015446</v>
      </c>
      <c r="N653" s="6">
        <v>0.45342561821901828</v>
      </c>
      <c r="O653" s="6">
        <v>2291.709633014103</v>
      </c>
    </row>
    <row r="654" spans="1:15" x14ac:dyDescent="0.25">
      <c r="A654" s="41">
        <v>2033</v>
      </c>
      <c r="B654" s="41" t="s">
        <v>21</v>
      </c>
      <c r="C654" s="41" t="s">
        <v>4899</v>
      </c>
      <c r="D654" s="42">
        <v>55.413671431933572</v>
      </c>
      <c r="E654" s="42">
        <v>60</v>
      </c>
      <c r="F654" s="88">
        <v>0.89665268205945614</v>
      </c>
      <c r="G654" s="89">
        <v>1078.4870972851818</v>
      </c>
      <c r="H654" s="42">
        <v>0</v>
      </c>
      <c r="I654" s="42">
        <v>55.413671431933572</v>
      </c>
      <c r="J654" s="51">
        <f t="shared" si="30"/>
        <v>55.413671431933572</v>
      </c>
      <c r="K654" s="45">
        <f t="shared" si="31"/>
        <v>0.89665268205945614</v>
      </c>
      <c r="L654" s="45">
        <f t="shared" si="31"/>
        <v>1078.4870972851818</v>
      </c>
      <c r="M654" s="160">
        <f t="shared" si="32"/>
        <v>1202.7924734559244</v>
      </c>
      <c r="N654" s="6">
        <v>0.51324854794054386</v>
      </c>
      <c r="O654" s="6">
        <v>2410.6023277148183</v>
      </c>
    </row>
    <row r="655" spans="1:15" x14ac:dyDescent="0.25">
      <c r="A655" s="43">
        <v>2034</v>
      </c>
      <c r="B655" s="43" t="s">
        <v>21</v>
      </c>
      <c r="C655" s="43" t="s">
        <v>4899</v>
      </c>
      <c r="D655" s="44">
        <v>55.413671431933572</v>
      </c>
      <c r="E655" s="44">
        <v>60</v>
      </c>
      <c r="F655" s="90">
        <v>0.82272555548178827</v>
      </c>
      <c r="G655" s="91">
        <v>922.81053030594182</v>
      </c>
      <c r="H655" s="44">
        <v>0</v>
      </c>
      <c r="I655" s="44">
        <v>55.413671431933572</v>
      </c>
      <c r="J655" s="51">
        <f t="shared" si="30"/>
        <v>55.413671431933572</v>
      </c>
      <c r="K655" s="45">
        <f t="shared" si="31"/>
        <v>0.82272555548178827</v>
      </c>
      <c r="L655" s="45">
        <f t="shared" si="31"/>
        <v>922.81053030594182</v>
      </c>
      <c r="M655" s="160">
        <f t="shared" si="32"/>
        <v>1121.6504995588034</v>
      </c>
      <c r="N655" s="6">
        <v>0.53915182351821178</v>
      </c>
      <c r="O655" s="6">
        <v>2423.969240694058</v>
      </c>
    </row>
    <row r="656" spans="1:15" x14ac:dyDescent="0.25">
      <c r="A656" s="41">
        <v>2035</v>
      </c>
      <c r="B656" s="41" t="s">
        <v>21</v>
      </c>
      <c r="C656" s="41" t="s">
        <v>4899</v>
      </c>
      <c r="D656" s="42">
        <v>55.413671431933572</v>
      </c>
      <c r="E656" s="42">
        <v>60</v>
      </c>
      <c r="F656" s="88">
        <v>0.74800013236692853</v>
      </c>
      <c r="G656" s="89">
        <v>808.43776861746744</v>
      </c>
      <c r="H656" s="42">
        <v>0</v>
      </c>
      <c r="I656" s="42">
        <v>55.413671431933572</v>
      </c>
      <c r="J656" s="51">
        <f t="shared" si="30"/>
        <v>55.413671431933572</v>
      </c>
      <c r="K656" s="45">
        <f t="shared" si="31"/>
        <v>0.74800013236692853</v>
      </c>
      <c r="L656" s="45">
        <f t="shared" si="31"/>
        <v>808.43776861746744</v>
      </c>
      <c r="M656" s="160">
        <f t="shared" si="32"/>
        <v>1080.7989646462943</v>
      </c>
      <c r="N656" s="6">
        <v>0.5487810336330714</v>
      </c>
      <c r="O656" s="6">
        <v>2313.7693623825326</v>
      </c>
    </row>
    <row r="657" spans="1:15" x14ac:dyDescent="0.25">
      <c r="A657" s="43">
        <v>2036</v>
      </c>
      <c r="B657" s="43" t="s">
        <v>21</v>
      </c>
      <c r="C657" s="43" t="s">
        <v>4899</v>
      </c>
      <c r="D657" s="44">
        <v>55.413671431933572</v>
      </c>
      <c r="E657" s="44">
        <v>60</v>
      </c>
      <c r="F657" s="90">
        <v>0.67599068190044942</v>
      </c>
      <c r="G657" s="91">
        <v>703.45876574765214</v>
      </c>
      <c r="H657" s="44">
        <v>0</v>
      </c>
      <c r="I657" s="44">
        <v>55.413671431933572</v>
      </c>
      <c r="J657" s="51">
        <f t="shared" si="30"/>
        <v>55.413671431933572</v>
      </c>
      <c r="K657" s="45">
        <f t="shared" si="31"/>
        <v>0.67599068190044942</v>
      </c>
      <c r="L657" s="45">
        <f t="shared" si="31"/>
        <v>703.45876574765214</v>
      </c>
      <c r="M657" s="160">
        <f t="shared" si="32"/>
        <v>1040.6338202325219</v>
      </c>
      <c r="N657" s="6">
        <v>0.5485314350995506</v>
      </c>
      <c r="O657" s="6">
        <v>2236.2349172523477</v>
      </c>
    </row>
    <row r="658" spans="1:15" x14ac:dyDescent="0.25">
      <c r="A658" s="41">
        <v>2037</v>
      </c>
      <c r="B658" s="41" t="s">
        <v>21</v>
      </c>
      <c r="C658" s="41" t="s">
        <v>4899</v>
      </c>
      <c r="D658" s="42">
        <v>55.413671431933572</v>
      </c>
      <c r="E658" s="42">
        <v>60</v>
      </c>
      <c r="F658" s="88">
        <v>0.56687971473199672</v>
      </c>
      <c r="G658" s="89">
        <v>612.39967266586746</v>
      </c>
      <c r="H658" s="42">
        <v>0</v>
      </c>
      <c r="I658" s="42">
        <v>55.413671431933572</v>
      </c>
      <c r="J658" s="51">
        <f t="shared" si="30"/>
        <v>55.413671431933572</v>
      </c>
      <c r="K658" s="45">
        <f t="shared" si="31"/>
        <v>0.56687971473199672</v>
      </c>
      <c r="L658" s="45">
        <f t="shared" si="31"/>
        <v>612.39967266586746</v>
      </c>
      <c r="M658" s="160">
        <f t="shared" si="32"/>
        <v>1080.2991476867207</v>
      </c>
      <c r="N658" s="6">
        <v>0.57876674826800334</v>
      </c>
      <c r="O658" s="6">
        <v>2116.0483273341324</v>
      </c>
    </row>
    <row r="659" spans="1:15" x14ac:dyDescent="0.25">
      <c r="A659" s="43">
        <v>2038</v>
      </c>
      <c r="B659" s="43" t="s">
        <v>21</v>
      </c>
      <c r="C659" s="43" t="s">
        <v>4899</v>
      </c>
      <c r="D659" s="44">
        <v>55.413671431933572</v>
      </c>
      <c r="E659" s="44">
        <v>60</v>
      </c>
      <c r="F659" s="90">
        <v>0.47386736355104453</v>
      </c>
      <c r="G659" s="91">
        <v>548.03394140409569</v>
      </c>
      <c r="H659" s="44">
        <v>0</v>
      </c>
      <c r="I659" s="44">
        <v>55.413671431933572</v>
      </c>
      <c r="J659" s="51">
        <f t="shared" si="30"/>
        <v>55.413671431933572</v>
      </c>
      <c r="K659" s="45">
        <f t="shared" si="31"/>
        <v>0.47386736355104453</v>
      </c>
      <c r="L659" s="45">
        <f t="shared" si="31"/>
        <v>548.03394140409569</v>
      </c>
      <c r="M659" s="160">
        <f t="shared" si="32"/>
        <v>1156.5133696848527</v>
      </c>
      <c r="N659" s="6">
        <v>0.6085618734489554</v>
      </c>
      <c r="O659" s="6">
        <v>2069.1284945959042</v>
      </c>
    </row>
    <row r="660" spans="1:15" x14ac:dyDescent="0.25">
      <c r="A660" s="41">
        <v>2039</v>
      </c>
      <c r="B660" s="41" t="s">
        <v>21</v>
      </c>
      <c r="C660" s="41" t="s">
        <v>4899</v>
      </c>
      <c r="D660" s="42">
        <v>55.413671431933572</v>
      </c>
      <c r="E660" s="42">
        <v>60</v>
      </c>
      <c r="F660" s="88">
        <v>0.40418790287083872</v>
      </c>
      <c r="G660" s="89">
        <v>493.27329574244015</v>
      </c>
      <c r="H660" s="42">
        <v>0</v>
      </c>
      <c r="I660" s="42">
        <v>55.413671431933572</v>
      </c>
      <c r="J660" s="51">
        <f t="shared" si="30"/>
        <v>55.413671431933572</v>
      </c>
      <c r="K660" s="45">
        <f t="shared" si="31"/>
        <v>0.40418790287083872</v>
      </c>
      <c r="L660" s="45">
        <f t="shared" si="31"/>
        <v>493.27329574244015</v>
      </c>
      <c r="M660" s="160">
        <f t="shared" si="32"/>
        <v>1220.4058860714329</v>
      </c>
      <c r="N660" s="6">
        <v>0.61815886312916135</v>
      </c>
      <c r="O660" s="6">
        <v>1956.1186272575601</v>
      </c>
    </row>
    <row r="661" spans="1:15" x14ac:dyDescent="0.25">
      <c r="A661" s="43">
        <v>2040</v>
      </c>
      <c r="B661" s="43" t="s">
        <v>21</v>
      </c>
      <c r="C661" s="43" t="s">
        <v>4899</v>
      </c>
      <c r="D661" s="44">
        <v>55.413671431933572</v>
      </c>
      <c r="E661" s="44">
        <v>60</v>
      </c>
      <c r="F661" s="90">
        <v>0.4271074942227463</v>
      </c>
      <c r="G661" s="91">
        <v>475.1336892266404</v>
      </c>
      <c r="H661" s="44">
        <v>0</v>
      </c>
      <c r="I661" s="44">
        <v>55.413671431933572</v>
      </c>
      <c r="J661" s="51">
        <f t="shared" si="30"/>
        <v>55.413671431933572</v>
      </c>
      <c r="K661" s="45">
        <f t="shared" si="31"/>
        <v>0.4271074942227463</v>
      </c>
      <c r="L661" s="45">
        <f t="shared" si="31"/>
        <v>475.1336892266404</v>
      </c>
      <c r="M661" s="160">
        <f t="shared" si="32"/>
        <v>1112.4452173130153</v>
      </c>
      <c r="N661" s="6">
        <v>0.55658011677725372</v>
      </c>
      <c r="O661" s="6">
        <v>1866.6681217733594</v>
      </c>
    </row>
    <row r="662" spans="1:15" x14ac:dyDescent="0.25">
      <c r="A662" s="41">
        <v>2021</v>
      </c>
      <c r="B662" s="41" t="s">
        <v>21</v>
      </c>
      <c r="C662" s="41" t="s">
        <v>4900</v>
      </c>
      <c r="D662" s="42">
        <v>66.300435233802517</v>
      </c>
      <c r="E662" s="42">
        <v>70</v>
      </c>
      <c r="F662" s="88">
        <v>0.41050534462521987</v>
      </c>
      <c r="G662" s="89">
        <v>726.77728545828916</v>
      </c>
      <c r="H662" s="42">
        <v>0</v>
      </c>
      <c r="I662" s="42">
        <v>66.300435233802517</v>
      </c>
      <c r="J662" s="51">
        <f t="shared" si="30"/>
        <v>66.300435233802517</v>
      </c>
      <c r="K662" s="45">
        <f t="shared" si="31"/>
        <v>0.41050534462521987</v>
      </c>
      <c r="L662" s="45">
        <f t="shared" si="31"/>
        <v>726.77728545828916</v>
      </c>
      <c r="M662" s="160">
        <f t="shared" si="32"/>
        <v>1770.4453668485532</v>
      </c>
      <c r="N662" s="6">
        <v>-0.13207317862521989</v>
      </c>
      <c r="O662" s="6">
        <v>-44.124414858289128</v>
      </c>
    </row>
    <row r="663" spans="1:15" x14ac:dyDescent="0.25">
      <c r="A663" s="43">
        <v>2022</v>
      </c>
      <c r="B663" s="43" t="s">
        <v>21</v>
      </c>
      <c r="C663" s="43" t="s">
        <v>4900</v>
      </c>
      <c r="D663" s="44">
        <v>66.300435233802517</v>
      </c>
      <c r="E663" s="44">
        <v>70</v>
      </c>
      <c r="F663" s="90">
        <v>0.46428046759576974</v>
      </c>
      <c r="G663" s="91">
        <v>855.12806401432749</v>
      </c>
      <c r="H663" s="44">
        <v>0</v>
      </c>
      <c r="I663" s="44">
        <v>66.300435233802517</v>
      </c>
      <c r="J663" s="51">
        <f t="shared" si="30"/>
        <v>66.300435233802517</v>
      </c>
      <c r="K663" s="45">
        <f t="shared" si="31"/>
        <v>0.46428046759576974</v>
      </c>
      <c r="L663" s="45">
        <f t="shared" si="31"/>
        <v>855.12806401432749</v>
      </c>
      <c r="M663" s="160">
        <f t="shared" si="32"/>
        <v>1841.8351054967338</v>
      </c>
      <c r="N663" s="6">
        <v>-0.14009541459576974</v>
      </c>
      <c r="O663" s="6">
        <v>62.003200885672527</v>
      </c>
    </row>
    <row r="664" spans="1:15" x14ac:dyDescent="0.25">
      <c r="A664" s="41">
        <v>2023</v>
      </c>
      <c r="B664" s="41" t="s">
        <v>21</v>
      </c>
      <c r="C664" s="41" t="s">
        <v>4900</v>
      </c>
      <c r="D664" s="42">
        <v>66.300435233802517</v>
      </c>
      <c r="E664" s="42">
        <v>70</v>
      </c>
      <c r="F664" s="88">
        <v>0.56380163666571359</v>
      </c>
      <c r="G664" s="89">
        <v>1035.8765231072639</v>
      </c>
      <c r="H664" s="42">
        <v>0</v>
      </c>
      <c r="I664" s="42">
        <v>66.300435233802517</v>
      </c>
      <c r="J664" s="51">
        <f t="shared" si="30"/>
        <v>66.300435233802517</v>
      </c>
      <c r="K664" s="45">
        <f t="shared" si="31"/>
        <v>0.56380163666571359</v>
      </c>
      <c r="L664" s="45">
        <f t="shared" si="31"/>
        <v>1035.8765231072639</v>
      </c>
      <c r="M664" s="160">
        <f t="shared" si="32"/>
        <v>1837.3066974997992</v>
      </c>
      <c r="N664" s="6">
        <v>-0.1700165696657136</v>
      </c>
      <c r="O664" s="6">
        <v>197.50354189273617</v>
      </c>
    </row>
    <row r="665" spans="1:15" hidden="1" x14ac:dyDescent="0.25">
      <c r="A665" s="43">
        <v>2024</v>
      </c>
      <c r="B665" s="43" t="s">
        <v>21</v>
      </c>
      <c r="C665" s="43" t="s">
        <v>4900</v>
      </c>
      <c r="D665" s="44">
        <v>66.300435233802517</v>
      </c>
      <c r="E665" s="44">
        <v>70</v>
      </c>
      <c r="F665" s="90">
        <v>0.72493479412894046</v>
      </c>
      <c r="G665" s="91">
        <v>1243.7718636049788</v>
      </c>
      <c r="H665" s="44">
        <v>0</v>
      </c>
      <c r="I665" s="44">
        <v>66.300435233802517</v>
      </c>
      <c r="J665" s="51">
        <f t="shared" si="30"/>
        <v>66.300435233802517</v>
      </c>
      <c r="K665" s="45">
        <f t="shared" si="31"/>
        <v>0.72493479412894046</v>
      </c>
      <c r="L665" s="45">
        <f t="shared" si="31"/>
        <v>1243.7718636049788</v>
      </c>
      <c r="M665" s="160">
        <f t="shared" si="32"/>
        <v>1715.7017067989641</v>
      </c>
      <c r="N665" s="6">
        <v>-0.23307085212894046</v>
      </c>
      <c r="O665" s="6">
        <v>359.38218439502134</v>
      </c>
    </row>
    <row r="666" spans="1:15" x14ac:dyDescent="0.25">
      <c r="A666" s="41">
        <v>2025</v>
      </c>
      <c r="B666" s="41" t="s">
        <v>21</v>
      </c>
      <c r="C666" s="41" t="s">
        <v>4900</v>
      </c>
      <c r="D666" s="42">
        <v>66.300435233802517</v>
      </c>
      <c r="E666" s="42">
        <v>70</v>
      </c>
      <c r="F666" s="88">
        <v>0.858714605467501</v>
      </c>
      <c r="G666" s="89">
        <v>1442.2843572070162</v>
      </c>
      <c r="H666" s="42">
        <v>0</v>
      </c>
      <c r="I666" s="42">
        <v>66.300435233802517</v>
      </c>
      <c r="J666" s="51">
        <f t="shared" si="30"/>
        <v>66.300435233802517</v>
      </c>
      <c r="K666" s="45">
        <f t="shared" si="31"/>
        <v>0.858714605467501</v>
      </c>
      <c r="L666" s="45">
        <f t="shared" si="31"/>
        <v>1442.2843572070162</v>
      </c>
      <c r="M666" s="160">
        <f t="shared" si="32"/>
        <v>1679.5852172816001</v>
      </c>
      <c r="N666" s="6">
        <v>-0.20885349646750095</v>
      </c>
      <c r="O666" s="6">
        <v>592.88268779298369</v>
      </c>
    </row>
    <row r="667" spans="1:15" x14ac:dyDescent="0.25">
      <c r="A667" s="43">
        <v>2026</v>
      </c>
      <c r="B667" s="43" t="s">
        <v>21</v>
      </c>
      <c r="C667" s="43" t="s">
        <v>4900</v>
      </c>
      <c r="D667" s="44">
        <v>66.300435233802517</v>
      </c>
      <c r="E667" s="44">
        <v>70</v>
      </c>
      <c r="F667" s="90">
        <v>1.0584441760968</v>
      </c>
      <c r="G667" s="91">
        <v>1677.3743582325901</v>
      </c>
      <c r="H667" s="44">
        <v>0</v>
      </c>
      <c r="I667" s="44">
        <v>66.300435233802517</v>
      </c>
      <c r="J667" s="51">
        <f t="shared" si="30"/>
        <v>66.300435233802517</v>
      </c>
      <c r="K667" s="45">
        <f t="shared" si="31"/>
        <v>1.0584441760968</v>
      </c>
      <c r="L667" s="45">
        <f t="shared" si="31"/>
        <v>1677.3743582325901</v>
      </c>
      <c r="M667" s="160">
        <f t="shared" si="32"/>
        <v>1584.7546768297263</v>
      </c>
      <c r="N667" s="6">
        <v>-0.21699073309679995</v>
      </c>
      <c r="O667" s="6">
        <v>864.06704876740969</v>
      </c>
    </row>
    <row r="668" spans="1:15" x14ac:dyDescent="0.25">
      <c r="A668" s="41">
        <v>2027</v>
      </c>
      <c r="B668" s="41" t="s">
        <v>21</v>
      </c>
      <c r="C668" s="41" t="s">
        <v>4900</v>
      </c>
      <c r="D668" s="42">
        <v>66.300435233802517</v>
      </c>
      <c r="E668" s="42">
        <v>70</v>
      </c>
      <c r="F668" s="88">
        <v>1.2913408401975521</v>
      </c>
      <c r="G668" s="89">
        <v>1926.9170513746828</v>
      </c>
      <c r="H668" s="42">
        <v>0</v>
      </c>
      <c r="I668" s="42">
        <v>66.300435233802517</v>
      </c>
      <c r="J668" s="51">
        <f t="shared" si="30"/>
        <v>66.300435233802517</v>
      </c>
      <c r="K668" s="45">
        <f t="shared" si="31"/>
        <v>1.2913408401975521</v>
      </c>
      <c r="L668" s="45">
        <f t="shared" si="31"/>
        <v>1926.9170513746828</v>
      </c>
      <c r="M668" s="160">
        <f t="shared" si="32"/>
        <v>1492.1831567565839</v>
      </c>
      <c r="N668" s="6">
        <v>-0.25307898819755215</v>
      </c>
      <c r="O668" s="6">
        <v>1083.5176656253172</v>
      </c>
    </row>
    <row r="669" spans="1:15" x14ac:dyDescent="0.25">
      <c r="A669" s="43">
        <v>2028</v>
      </c>
      <c r="B669" s="43" t="s">
        <v>21</v>
      </c>
      <c r="C669" s="43" t="s">
        <v>4900</v>
      </c>
      <c r="D669" s="44">
        <v>66.300435233802517</v>
      </c>
      <c r="E669" s="44">
        <v>70</v>
      </c>
      <c r="F669" s="90">
        <v>1.5596966561970735</v>
      </c>
      <c r="G669" s="91">
        <v>2109.7569173791503</v>
      </c>
      <c r="H669" s="44">
        <v>0</v>
      </c>
      <c r="I669" s="44">
        <v>66.300435233802517</v>
      </c>
      <c r="J669" s="51">
        <f t="shared" si="30"/>
        <v>66.300435233802517</v>
      </c>
      <c r="K669" s="45">
        <f t="shared" si="31"/>
        <v>1.5596966561970735</v>
      </c>
      <c r="L669" s="45">
        <f t="shared" si="31"/>
        <v>2109.7569173791503</v>
      </c>
      <c r="M669" s="160">
        <f t="shared" si="32"/>
        <v>1352.6713088705721</v>
      </c>
      <c r="N669" s="6">
        <v>-0.33916710319707355</v>
      </c>
      <c r="O669" s="6">
        <v>1317.3136036208498</v>
      </c>
    </row>
    <row r="670" spans="1:15" x14ac:dyDescent="0.25">
      <c r="A670" s="41">
        <v>2029</v>
      </c>
      <c r="B670" s="41" t="s">
        <v>21</v>
      </c>
      <c r="C670" s="41" t="s">
        <v>4900</v>
      </c>
      <c r="D670" s="42">
        <v>66.300435233802517</v>
      </c>
      <c r="E670" s="42">
        <v>70</v>
      </c>
      <c r="F670" s="88">
        <v>1.7811383402289207</v>
      </c>
      <c r="G670" s="89">
        <v>2225.5208234048164</v>
      </c>
      <c r="H670" s="42">
        <v>0</v>
      </c>
      <c r="I670" s="42">
        <v>66.300435233802517</v>
      </c>
      <c r="J670" s="51">
        <f t="shared" si="30"/>
        <v>66.300435233802517</v>
      </c>
      <c r="K670" s="45">
        <f t="shared" si="31"/>
        <v>1.7811383402289207</v>
      </c>
      <c r="L670" s="45">
        <f t="shared" si="31"/>
        <v>2225.5208234048164</v>
      </c>
      <c r="M670" s="160">
        <f t="shared" si="32"/>
        <v>1249.493525089568</v>
      </c>
      <c r="N670" s="6">
        <v>-0.40383522322892063</v>
      </c>
      <c r="O670" s="6">
        <v>1506.2260285951838</v>
      </c>
    </row>
    <row r="671" spans="1:15" x14ac:dyDescent="0.25">
      <c r="A671" s="43">
        <v>2030</v>
      </c>
      <c r="B671" s="43" t="s">
        <v>21</v>
      </c>
      <c r="C671" s="43" t="s">
        <v>4900</v>
      </c>
      <c r="D671" s="44">
        <v>66.300435233802517</v>
      </c>
      <c r="E671" s="44">
        <v>70</v>
      </c>
      <c r="F671" s="90">
        <v>1.9775096703010207</v>
      </c>
      <c r="G671" s="91">
        <v>2286.1242180843728</v>
      </c>
      <c r="H671" s="44">
        <v>0</v>
      </c>
      <c r="I671" s="44">
        <v>66.300435233802517</v>
      </c>
      <c r="J671" s="51">
        <f t="shared" si="30"/>
        <v>66.300435233802517</v>
      </c>
      <c r="K671" s="45">
        <f t="shared" si="31"/>
        <v>1.9775096703010207</v>
      </c>
      <c r="L671" s="45">
        <f t="shared" si="31"/>
        <v>2286.1242180843728</v>
      </c>
      <c r="M671" s="160">
        <f t="shared" si="32"/>
        <v>1156.0622192741916</v>
      </c>
      <c r="N671" s="6">
        <v>-0.48783411230102058</v>
      </c>
      <c r="O671" s="6">
        <v>1606.9072509156272</v>
      </c>
    </row>
    <row r="672" spans="1:15" x14ac:dyDescent="0.25">
      <c r="A672" s="41">
        <v>2031</v>
      </c>
      <c r="B672" s="41" t="s">
        <v>21</v>
      </c>
      <c r="C672" s="41" t="s">
        <v>4900</v>
      </c>
      <c r="D672" s="42">
        <v>66.300435233802517</v>
      </c>
      <c r="E672" s="42">
        <v>70</v>
      </c>
      <c r="F672" s="88">
        <v>2.1637134544419578</v>
      </c>
      <c r="G672" s="89">
        <v>2226.9835632787417</v>
      </c>
      <c r="H672" s="42">
        <v>0</v>
      </c>
      <c r="I672" s="42">
        <v>66.300435233802517</v>
      </c>
      <c r="J672" s="51">
        <f t="shared" si="30"/>
        <v>66.300435233802517</v>
      </c>
      <c r="K672" s="45">
        <f t="shared" si="31"/>
        <v>2.1637134544419578</v>
      </c>
      <c r="L672" s="45">
        <f t="shared" si="31"/>
        <v>2226.9835632787417</v>
      </c>
      <c r="M672" s="160">
        <f t="shared" si="32"/>
        <v>1029.2414453988326</v>
      </c>
      <c r="N672" s="6">
        <v>-0.62001643544195795</v>
      </c>
      <c r="O672" s="6">
        <v>1603.6144857212585</v>
      </c>
    </row>
    <row r="673" spans="1:15" x14ac:dyDescent="0.25">
      <c r="A673" s="43">
        <v>2032</v>
      </c>
      <c r="B673" s="43" t="s">
        <v>21</v>
      </c>
      <c r="C673" s="43" t="s">
        <v>4900</v>
      </c>
      <c r="D673" s="44">
        <v>66.300435233802517</v>
      </c>
      <c r="E673" s="44">
        <v>70</v>
      </c>
      <c r="F673" s="90">
        <v>2.2201661577721774</v>
      </c>
      <c r="G673" s="91">
        <v>2107.7394130828616</v>
      </c>
      <c r="H673" s="44">
        <v>0</v>
      </c>
      <c r="I673" s="44">
        <v>66.300435233802517</v>
      </c>
      <c r="J673" s="51">
        <f t="shared" si="30"/>
        <v>66.300435233802517</v>
      </c>
      <c r="K673" s="45">
        <f t="shared" si="31"/>
        <v>2.2201661577721774</v>
      </c>
      <c r="L673" s="45">
        <f t="shared" si="31"/>
        <v>2107.7394130828616</v>
      </c>
      <c r="M673" s="160">
        <f t="shared" si="32"/>
        <v>949.36111232227313</v>
      </c>
      <c r="N673" s="6">
        <v>-0.68078457377217738</v>
      </c>
      <c r="O673" s="6">
        <v>1534.3738769171382</v>
      </c>
    </row>
    <row r="674" spans="1:15" x14ac:dyDescent="0.25">
      <c r="A674" s="41">
        <v>2033</v>
      </c>
      <c r="B674" s="41" t="s">
        <v>21</v>
      </c>
      <c r="C674" s="41" t="s">
        <v>4900</v>
      </c>
      <c r="D674" s="42">
        <v>66.300435233802517</v>
      </c>
      <c r="E674" s="42">
        <v>70</v>
      </c>
      <c r="F674" s="88">
        <v>2.1925189191675534</v>
      </c>
      <c r="G674" s="89">
        <v>1924.9607116119219</v>
      </c>
      <c r="H674" s="42">
        <v>0</v>
      </c>
      <c r="I674" s="42">
        <v>66.300435233802517</v>
      </c>
      <c r="J674" s="51">
        <f t="shared" si="30"/>
        <v>66.300435233802517</v>
      </c>
      <c r="K674" s="45">
        <f t="shared" si="31"/>
        <v>2.1925189191675534</v>
      </c>
      <c r="L674" s="45">
        <f t="shared" si="31"/>
        <v>1924.9607116119219</v>
      </c>
      <c r="M674" s="160">
        <f t="shared" si="32"/>
        <v>877.96766303060372</v>
      </c>
      <c r="N674" s="6">
        <v>-0.69276468716755346</v>
      </c>
      <c r="O674" s="6">
        <v>1494.375561388078</v>
      </c>
    </row>
    <row r="675" spans="1:15" x14ac:dyDescent="0.25">
      <c r="A675" s="43">
        <v>2034</v>
      </c>
      <c r="B675" s="43" t="s">
        <v>21</v>
      </c>
      <c r="C675" s="43" t="s">
        <v>4900</v>
      </c>
      <c r="D675" s="44">
        <v>66.300435233802517</v>
      </c>
      <c r="E675" s="44">
        <v>70</v>
      </c>
      <c r="F675" s="90">
        <v>2.0246637118863444</v>
      </c>
      <c r="G675" s="91">
        <v>1668.9497788974297</v>
      </c>
      <c r="H675" s="44">
        <v>0</v>
      </c>
      <c r="I675" s="44">
        <v>66.300435233802517</v>
      </c>
      <c r="J675" s="51">
        <f t="shared" si="30"/>
        <v>66.300435233802517</v>
      </c>
      <c r="K675" s="45">
        <f t="shared" si="31"/>
        <v>2.0246637118863444</v>
      </c>
      <c r="L675" s="45">
        <f t="shared" si="31"/>
        <v>1668.9497788974297</v>
      </c>
      <c r="M675" s="160">
        <f t="shared" si="32"/>
        <v>824.3096219383998</v>
      </c>
      <c r="N675" s="6">
        <v>-0.60642273488634446</v>
      </c>
      <c r="O675" s="6">
        <v>1498.9901661025704</v>
      </c>
    </row>
    <row r="676" spans="1:15" x14ac:dyDescent="0.25">
      <c r="A676" s="41">
        <v>2035</v>
      </c>
      <c r="B676" s="41" t="s">
        <v>21</v>
      </c>
      <c r="C676" s="41" t="s">
        <v>4900</v>
      </c>
      <c r="D676" s="42">
        <v>66.300435233802517</v>
      </c>
      <c r="E676" s="42">
        <v>70</v>
      </c>
      <c r="F676" s="88">
        <v>1.7659803977978075</v>
      </c>
      <c r="G676" s="89">
        <v>1393.6050794254377</v>
      </c>
      <c r="H676" s="42">
        <v>0</v>
      </c>
      <c r="I676" s="42">
        <v>66.300435233802517</v>
      </c>
      <c r="J676" s="51">
        <f t="shared" si="30"/>
        <v>66.300435233802517</v>
      </c>
      <c r="K676" s="45">
        <f t="shared" si="31"/>
        <v>1.7659803977978075</v>
      </c>
      <c r="L676" s="45">
        <f t="shared" si="31"/>
        <v>1393.6050794254377</v>
      </c>
      <c r="M676" s="160">
        <f t="shared" si="32"/>
        <v>789.13960832366831</v>
      </c>
      <c r="N676" s="6">
        <v>-0.43878100279780741</v>
      </c>
      <c r="O676" s="6">
        <v>1486.7235025745624</v>
      </c>
    </row>
    <row r="677" spans="1:15" x14ac:dyDescent="0.25">
      <c r="A677" s="43">
        <v>2036</v>
      </c>
      <c r="B677" s="43" t="s">
        <v>21</v>
      </c>
      <c r="C677" s="43" t="s">
        <v>4900</v>
      </c>
      <c r="D677" s="44">
        <v>66.300435233802517</v>
      </c>
      <c r="E677" s="44">
        <v>70</v>
      </c>
      <c r="F677" s="90">
        <v>1.4315736263596515</v>
      </c>
      <c r="G677" s="91">
        <v>1119.5490036028862</v>
      </c>
      <c r="H677" s="44">
        <v>0</v>
      </c>
      <c r="I677" s="44">
        <v>66.300435233802517</v>
      </c>
      <c r="J677" s="51">
        <f t="shared" si="30"/>
        <v>66.300435233802517</v>
      </c>
      <c r="K677" s="45">
        <f t="shared" si="31"/>
        <v>1.4315736263596515</v>
      </c>
      <c r="L677" s="45">
        <f t="shared" si="31"/>
        <v>1119.5490036028862</v>
      </c>
      <c r="M677" s="160">
        <f t="shared" si="32"/>
        <v>782.04081368122661</v>
      </c>
      <c r="N677" s="6">
        <v>-0.20074294835965145</v>
      </c>
      <c r="O677" s="6">
        <v>1527.7398463971138</v>
      </c>
    </row>
    <row r="678" spans="1:15" x14ac:dyDescent="0.25">
      <c r="A678" s="41">
        <v>2037</v>
      </c>
      <c r="B678" s="41" t="s">
        <v>21</v>
      </c>
      <c r="C678" s="41" t="s">
        <v>4900</v>
      </c>
      <c r="D678" s="42">
        <v>66.300435233802517</v>
      </c>
      <c r="E678" s="42">
        <v>70</v>
      </c>
      <c r="F678" s="88">
        <v>1.0981657517460874</v>
      </c>
      <c r="G678" s="89">
        <v>835.4122540497051</v>
      </c>
      <c r="H678" s="42">
        <v>0</v>
      </c>
      <c r="I678" s="42">
        <v>66.300435233802517</v>
      </c>
      <c r="J678" s="51">
        <f t="shared" si="30"/>
        <v>66.300435233802517</v>
      </c>
      <c r="K678" s="45">
        <f t="shared" si="31"/>
        <v>1.0981657517460874</v>
      </c>
      <c r="L678" s="45">
        <f t="shared" si="31"/>
        <v>835.4122540497051</v>
      </c>
      <c r="M678" s="160">
        <f t="shared" si="32"/>
        <v>760.73420858499424</v>
      </c>
      <c r="N678" s="6">
        <v>2.7270907253912569E-2</v>
      </c>
      <c r="O678" s="6">
        <v>1566.2169029502948</v>
      </c>
    </row>
    <row r="679" spans="1:15" x14ac:dyDescent="0.25">
      <c r="A679" s="43">
        <v>2038</v>
      </c>
      <c r="B679" s="43" t="s">
        <v>21</v>
      </c>
      <c r="C679" s="43" t="s">
        <v>4900</v>
      </c>
      <c r="D679" s="44">
        <v>66.300435233802517</v>
      </c>
      <c r="E679" s="44">
        <v>70</v>
      </c>
      <c r="F679" s="90">
        <v>0.76356050371408579</v>
      </c>
      <c r="G679" s="91">
        <v>598.79829377949375</v>
      </c>
      <c r="H679" s="44">
        <v>0</v>
      </c>
      <c r="I679" s="44">
        <v>66.300435233802517</v>
      </c>
      <c r="J679" s="51">
        <f t="shared" si="30"/>
        <v>66.300435233802517</v>
      </c>
      <c r="K679" s="45">
        <f t="shared" si="31"/>
        <v>0.76356050371408579</v>
      </c>
      <c r="L679" s="45">
        <f t="shared" si="31"/>
        <v>598.79829377949375</v>
      </c>
      <c r="M679" s="160">
        <f t="shared" si="32"/>
        <v>784.2185273686091</v>
      </c>
      <c r="N679" s="6">
        <v>0.25281548228591411</v>
      </c>
      <c r="O679" s="6">
        <v>1582.8192352205065</v>
      </c>
    </row>
    <row r="680" spans="1:15" x14ac:dyDescent="0.25">
      <c r="A680" s="41">
        <v>2039</v>
      </c>
      <c r="B680" s="41" t="s">
        <v>21</v>
      </c>
      <c r="C680" s="41" t="s">
        <v>4900</v>
      </c>
      <c r="D680" s="42">
        <v>66.300435233802517</v>
      </c>
      <c r="E680" s="42">
        <v>70</v>
      </c>
      <c r="F680" s="88">
        <v>0.48686682573590695</v>
      </c>
      <c r="G680" s="89">
        <v>413.20369888414683</v>
      </c>
      <c r="H680" s="42">
        <v>0</v>
      </c>
      <c r="I680" s="42">
        <v>66.300435233802517</v>
      </c>
      <c r="J680" s="51">
        <f t="shared" si="30"/>
        <v>66.300435233802517</v>
      </c>
      <c r="K680" s="45">
        <f t="shared" si="31"/>
        <v>0.48686682573590695</v>
      </c>
      <c r="L680" s="45">
        <f t="shared" si="31"/>
        <v>413.20369888414683</v>
      </c>
      <c r="M680" s="160">
        <f t="shared" si="32"/>
        <v>848.69963826264575</v>
      </c>
      <c r="N680" s="6">
        <v>0.44768029626409306</v>
      </c>
      <c r="O680" s="6">
        <v>1574.8049971158532</v>
      </c>
    </row>
    <row r="681" spans="1:15" x14ac:dyDescent="0.25">
      <c r="A681" s="43">
        <v>2040</v>
      </c>
      <c r="B681" s="43" t="s">
        <v>21</v>
      </c>
      <c r="C681" s="43" t="s">
        <v>4900</v>
      </c>
      <c r="D681" s="44">
        <v>66.300435233802517</v>
      </c>
      <c r="E681" s="44">
        <v>70</v>
      </c>
      <c r="F681" s="90">
        <v>0.32483344208228138</v>
      </c>
      <c r="G681" s="91">
        <v>300.08055492527058</v>
      </c>
      <c r="H681" s="44">
        <v>0</v>
      </c>
      <c r="I681" s="44">
        <v>66.300435233802517</v>
      </c>
      <c r="J681" s="51">
        <f t="shared" si="30"/>
        <v>66.300435233802517</v>
      </c>
      <c r="K681" s="45">
        <f t="shared" si="31"/>
        <v>0.32483344208228138</v>
      </c>
      <c r="L681" s="45">
        <f t="shared" si="31"/>
        <v>300.08055492527058</v>
      </c>
      <c r="M681" s="160">
        <f t="shared" si="32"/>
        <v>923.79821794721238</v>
      </c>
      <c r="N681" s="6">
        <v>0.56207697991771866</v>
      </c>
      <c r="O681" s="6">
        <v>1615.8618990747295</v>
      </c>
    </row>
    <row r="682" spans="1:15" x14ac:dyDescent="0.25">
      <c r="A682" s="41">
        <v>2021</v>
      </c>
      <c r="B682" s="41" t="s">
        <v>21</v>
      </c>
      <c r="C682" s="41" t="s">
        <v>4901</v>
      </c>
      <c r="D682" s="42">
        <v>74.301391739962114</v>
      </c>
      <c r="E682" s="42">
        <v>80</v>
      </c>
      <c r="F682" s="88">
        <v>0.20700038861003753</v>
      </c>
      <c r="G682" s="89">
        <v>634.33902582106634</v>
      </c>
      <c r="H682" s="42">
        <v>0</v>
      </c>
      <c r="I682" s="42">
        <v>74.301391739962114</v>
      </c>
      <c r="J682" s="51">
        <f t="shared" si="30"/>
        <v>74.301391739962114</v>
      </c>
      <c r="K682" s="45">
        <f t="shared" si="31"/>
        <v>0.20700038861003753</v>
      </c>
      <c r="L682" s="45">
        <f t="shared" si="31"/>
        <v>634.33902582106634</v>
      </c>
      <c r="M682" s="160">
        <f t="shared" si="32"/>
        <v>3064.433985271789</v>
      </c>
      <c r="N682" s="6">
        <v>0.18415275938996248</v>
      </c>
      <c r="O682" s="6">
        <v>271.72252637893371</v>
      </c>
    </row>
    <row r="683" spans="1:15" x14ac:dyDescent="0.25">
      <c r="A683" s="43">
        <v>2022</v>
      </c>
      <c r="B683" s="43" t="s">
        <v>21</v>
      </c>
      <c r="C683" s="43" t="s">
        <v>4901</v>
      </c>
      <c r="D683" s="44">
        <v>74.301391739962114</v>
      </c>
      <c r="E683" s="44">
        <v>80</v>
      </c>
      <c r="F683" s="90">
        <v>0.25325241206413435</v>
      </c>
      <c r="G683" s="91">
        <v>717.99203342547605</v>
      </c>
      <c r="H683" s="44">
        <v>0</v>
      </c>
      <c r="I683" s="44">
        <v>74.301391739962114</v>
      </c>
      <c r="J683" s="51">
        <f t="shared" si="30"/>
        <v>74.301391739962114</v>
      </c>
      <c r="K683" s="45">
        <f t="shared" si="31"/>
        <v>0.25325241206413435</v>
      </c>
      <c r="L683" s="45">
        <f t="shared" si="31"/>
        <v>717.99203342547605</v>
      </c>
      <c r="M683" s="160">
        <f t="shared" si="32"/>
        <v>2835.0846792473976</v>
      </c>
      <c r="N683" s="6">
        <v>0.17287727893586563</v>
      </c>
      <c r="O683" s="6">
        <v>286.75413057452397</v>
      </c>
    </row>
    <row r="684" spans="1:15" hidden="1" x14ac:dyDescent="0.25">
      <c r="A684" s="41">
        <v>2023</v>
      </c>
      <c r="B684" s="41" t="s">
        <v>21</v>
      </c>
      <c r="C684" s="41" t="s">
        <v>4901</v>
      </c>
      <c r="D684" s="42">
        <v>74.301391739962114</v>
      </c>
      <c r="E684" s="42">
        <v>80</v>
      </c>
      <c r="F684" s="88">
        <v>0.31416508710730162</v>
      </c>
      <c r="G684" s="89">
        <v>788.88598424865404</v>
      </c>
      <c r="H684" s="42">
        <v>0</v>
      </c>
      <c r="I684" s="42">
        <v>74.301391739962114</v>
      </c>
      <c r="J684" s="51">
        <f t="shared" si="30"/>
        <v>74.301391739962114</v>
      </c>
      <c r="K684" s="45">
        <f t="shared" si="31"/>
        <v>0.31416508710730162</v>
      </c>
      <c r="L684" s="45">
        <f t="shared" si="31"/>
        <v>788.88598424865404</v>
      </c>
      <c r="M684" s="160">
        <f t="shared" si="32"/>
        <v>2511.0555457080873</v>
      </c>
      <c r="N684" s="6">
        <v>0.1572473928926984</v>
      </c>
      <c r="O684" s="6">
        <v>337.20148675134601</v>
      </c>
    </row>
    <row r="685" spans="1:15" x14ac:dyDescent="0.25">
      <c r="A685" s="43">
        <v>2024</v>
      </c>
      <c r="B685" s="43" t="s">
        <v>21</v>
      </c>
      <c r="C685" s="43" t="s">
        <v>4901</v>
      </c>
      <c r="D685" s="44">
        <v>74.301391739962114</v>
      </c>
      <c r="E685" s="44">
        <v>80</v>
      </c>
      <c r="F685" s="90">
        <v>0.40059834216332518</v>
      </c>
      <c r="G685" s="91">
        <v>900.99536349941309</v>
      </c>
      <c r="H685" s="44">
        <v>0</v>
      </c>
      <c r="I685" s="44">
        <v>74.301391739962114</v>
      </c>
      <c r="J685" s="51">
        <f t="shared" si="30"/>
        <v>74.301391739962114</v>
      </c>
      <c r="K685" s="45">
        <f t="shared" si="31"/>
        <v>0.40059834216332518</v>
      </c>
      <c r="L685" s="45">
        <f t="shared" si="31"/>
        <v>900.99536349941309</v>
      </c>
      <c r="M685" s="160">
        <f t="shared" si="32"/>
        <v>2249.124044382776</v>
      </c>
      <c r="N685" s="6">
        <v>3.9391122836674841E-2</v>
      </c>
      <c r="O685" s="6">
        <v>19.195541800586966</v>
      </c>
    </row>
    <row r="686" spans="1:15" hidden="1" x14ac:dyDescent="0.25">
      <c r="A686" s="41">
        <v>2025</v>
      </c>
      <c r="B686" s="41" t="s">
        <v>21</v>
      </c>
      <c r="C686" s="41" t="s">
        <v>4901</v>
      </c>
      <c r="D686" s="42">
        <v>74.301391739962114</v>
      </c>
      <c r="E686" s="42">
        <v>80</v>
      </c>
      <c r="F686" s="88">
        <v>0.45566953725314502</v>
      </c>
      <c r="G686" s="89">
        <v>1015.1919108833058</v>
      </c>
      <c r="H686" s="42">
        <v>0</v>
      </c>
      <c r="I686" s="42">
        <v>74.301391739962114</v>
      </c>
      <c r="J686" s="51">
        <f t="shared" si="30"/>
        <v>74.301391739962114</v>
      </c>
      <c r="K686" s="45">
        <f t="shared" si="31"/>
        <v>0.45566953725314502</v>
      </c>
      <c r="L686" s="45">
        <f t="shared" si="31"/>
        <v>1015.1919108833058</v>
      </c>
      <c r="M686" s="160">
        <f t="shared" si="32"/>
        <v>2227.9126162417147</v>
      </c>
      <c r="N686" s="6">
        <v>4.9112534746855008E-2</v>
      </c>
      <c r="O686" s="6">
        <v>36.459971116694078</v>
      </c>
    </row>
    <row r="687" spans="1:15" hidden="1" x14ac:dyDescent="0.25">
      <c r="A687" s="43">
        <v>2026</v>
      </c>
      <c r="B687" s="43" t="s">
        <v>21</v>
      </c>
      <c r="C687" s="43" t="s">
        <v>4901</v>
      </c>
      <c r="D687" s="44">
        <v>74.301391739962114</v>
      </c>
      <c r="E687" s="44">
        <v>80</v>
      </c>
      <c r="F687" s="90">
        <v>0.5190355350875695</v>
      </c>
      <c r="G687" s="91">
        <v>1122.3090098225844</v>
      </c>
      <c r="H687" s="44">
        <v>0</v>
      </c>
      <c r="I687" s="44">
        <v>74.301391739962114</v>
      </c>
      <c r="J687" s="51">
        <f t="shared" si="30"/>
        <v>74.301391739962114</v>
      </c>
      <c r="K687" s="45">
        <f t="shared" si="31"/>
        <v>0.5190355350875695</v>
      </c>
      <c r="L687" s="45">
        <f t="shared" si="31"/>
        <v>1122.3090098225844</v>
      </c>
      <c r="M687" s="160">
        <f t="shared" si="32"/>
        <v>2162.2970566615118</v>
      </c>
      <c r="N687" s="6">
        <v>5.0498467912430511E-2</v>
      </c>
      <c r="O687" s="6">
        <v>74.717683177415665</v>
      </c>
    </row>
    <row r="688" spans="1:15" hidden="1" x14ac:dyDescent="0.25">
      <c r="A688" s="41">
        <v>2027</v>
      </c>
      <c r="B688" s="41" t="s">
        <v>21</v>
      </c>
      <c r="C688" s="41" t="s">
        <v>4901</v>
      </c>
      <c r="D688" s="42">
        <v>74.301391739962114</v>
      </c>
      <c r="E688" s="42">
        <v>80</v>
      </c>
      <c r="F688" s="88">
        <v>0.58529811606611759</v>
      </c>
      <c r="G688" s="89">
        <v>1201.0236439535906</v>
      </c>
      <c r="H688" s="42">
        <v>0</v>
      </c>
      <c r="I688" s="42">
        <v>74.301391739962114</v>
      </c>
      <c r="J688" s="51">
        <f t="shared" si="30"/>
        <v>74.301391739962114</v>
      </c>
      <c r="K688" s="45">
        <f t="shared" si="31"/>
        <v>0.58529811606611759</v>
      </c>
      <c r="L688" s="45">
        <f t="shared" si="31"/>
        <v>1201.0236439535906</v>
      </c>
      <c r="M688" s="160">
        <f t="shared" si="32"/>
        <v>2051.9861776181051</v>
      </c>
      <c r="N688" s="6">
        <v>3.8132589933882355E-2</v>
      </c>
      <c r="O688" s="6">
        <v>104.16257004640943</v>
      </c>
    </row>
    <row r="689" spans="1:15" x14ac:dyDescent="0.25">
      <c r="A689" s="43">
        <v>2028</v>
      </c>
      <c r="B689" s="43" t="s">
        <v>21</v>
      </c>
      <c r="C689" s="43" t="s">
        <v>4901</v>
      </c>
      <c r="D689" s="44">
        <v>74.301391739962114</v>
      </c>
      <c r="E689" s="44">
        <v>80</v>
      </c>
      <c r="F689" s="90">
        <v>0.647831910182469</v>
      </c>
      <c r="G689" s="91">
        <v>1216.6618434179079</v>
      </c>
      <c r="H689" s="44">
        <v>0</v>
      </c>
      <c r="I689" s="44">
        <v>74.301391739962114</v>
      </c>
      <c r="J689" s="51">
        <f t="shared" si="30"/>
        <v>74.301391739962114</v>
      </c>
      <c r="K689" s="45">
        <f t="shared" si="31"/>
        <v>0.647831910182469</v>
      </c>
      <c r="L689" s="45">
        <f t="shared" si="31"/>
        <v>1216.6618434179079</v>
      </c>
      <c r="M689" s="160">
        <f t="shared" si="32"/>
        <v>1878.0517357893373</v>
      </c>
      <c r="N689" s="6">
        <v>-3.1629728182469008E-2</v>
      </c>
      <c r="O689" s="6">
        <v>28.97704158209217</v>
      </c>
    </row>
    <row r="690" spans="1:15" x14ac:dyDescent="0.25">
      <c r="A690" s="41">
        <v>2029</v>
      </c>
      <c r="B690" s="41" t="s">
        <v>21</v>
      </c>
      <c r="C690" s="41" t="s">
        <v>4901</v>
      </c>
      <c r="D690" s="42">
        <v>74.301391739962114</v>
      </c>
      <c r="E690" s="42">
        <v>80</v>
      </c>
      <c r="F690" s="88">
        <v>0.64089786560978967</v>
      </c>
      <c r="G690" s="89">
        <v>1178.1361881347764</v>
      </c>
      <c r="H690" s="42">
        <v>0</v>
      </c>
      <c r="I690" s="42">
        <v>74.301391739962114</v>
      </c>
      <c r="J690" s="51">
        <f t="shared" si="30"/>
        <v>74.301391739962114</v>
      </c>
      <c r="K690" s="45">
        <f t="shared" si="31"/>
        <v>0.64089786560978967</v>
      </c>
      <c r="L690" s="45">
        <f t="shared" si="31"/>
        <v>1178.1361881347764</v>
      </c>
      <c r="M690" s="160">
        <f t="shared" si="32"/>
        <v>1838.2588729856748</v>
      </c>
      <c r="N690" s="6">
        <v>-3.1583391609789624E-2</v>
      </c>
      <c r="O690" s="6">
        <v>38.78307286522363</v>
      </c>
    </row>
    <row r="691" spans="1:15" x14ac:dyDescent="0.25">
      <c r="A691" s="43">
        <v>2030</v>
      </c>
      <c r="B691" s="43" t="s">
        <v>21</v>
      </c>
      <c r="C691" s="43" t="s">
        <v>4901</v>
      </c>
      <c r="D691" s="44">
        <v>74.301391739962114</v>
      </c>
      <c r="E691" s="44">
        <v>80</v>
      </c>
      <c r="F691" s="90">
        <v>0.62311998272460878</v>
      </c>
      <c r="G691" s="91">
        <v>1096.0151651325791</v>
      </c>
      <c r="H691" s="44">
        <v>0</v>
      </c>
      <c r="I691" s="44">
        <v>74.301391739962114</v>
      </c>
      <c r="J691" s="51">
        <f t="shared" si="30"/>
        <v>74.301391739962114</v>
      </c>
      <c r="K691" s="45">
        <f t="shared" si="31"/>
        <v>0.62311998272460878</v>
      </c>
      <c r="L691" s="45">
        <f t="shared" si="31"/>
        <v>1096.0151651325791</v>
      </c>
      <c r="M691" s="160">
        <f t="shared" si="32"/>
        <v>1758.915129539296</v>
      </c>
      <c r="N691" s="6">
        <v>-6.3168464724608797E-2</v>
      </c>
      <c r="O691" s="6">
        <v>-10.69461413257909</v>
      </c>
    </row>
    <row r="692" spans="1:15" x14ac:dyDescent="0.25">
      <c r="A692" s="41">
        <v>2031</v>
      </c>
      <c r="B692" s="41" t="s">
        <v>21</v>
      </c>
      <c r="C692" s="41" t="s">
        <v>4901</v>
      </c>
      <c r="D692" s="42">
        <v>74.301391739962114</v>
      </c>
      <c r="E692" s="42">
        <v>80</v>
      </c>
      <c r="F692" s="88">
        <v>0.58403652667799288</v>
      </c>
      <c r="G692" s="89">
        <v>967.87554068113741</v>
      </c>
      <c r="H692" s="42">
        <v>0</v>
      </c>
      <c r="I692" s="42">
        <v>74.301391739962114</v>
      </c>
      <c r="J692" s="51">
        <f t="shared" si="30"/>
        <v>74.301391739962114</v>
      </c>
      <c r="K692" s="45">
        <f t="shared" si="31"/>
        <v>0.58403652667799288</v>
      </c>
      <c r="L692" s="45">
        <f t="shared" si="31"/>
        <v>967.87554068113741</v>
      </c>
      <c r="M692" s="160">
        <f t="shared" si="32"/>
        <v>1657.2174795066769</v>
      </c>
      <c r="N692" s="6">
        <v>-8.8142292677992895E-2</v>
      </c>
      <c r="O692" s="6">
        <v>-36.672452481137384</v>
      </c>
    </row>
    <row r="693" spans="1:15" x14ac:dyDescent="0.25">
      <c r="A693" s="43">
        <v>2032</v>
      </c>
      <c r="B693" s="43" t="s">
        <v>21</v>
      </c>
      <c r="C693" s="43" t="s">
        <v>4901</v>
      </c>
      <c r="D693" s="44">
        <v>74.301391739962114</v>
      </c>
      <c r="E693" s="44">
        <v>80</v>
      </c>
      <c r="F693" s="90">
        <v>0.56691065423555886</v>
      </c>
      <c r="G693" s="91">
        <v>838.36892871142254</v>
      </c>
      <c r="H693" s="44">
        <v>0</v>
      </c>
      <c r="I693" s="44">
        <v>74.301391739962114</v>
      </c>
      <c r="J693" s="51">
        <f t="shared" si="30"/>
        <v>74.301391739962114</v>
      </c>
      <c r="K693" s="45">
        <f t="shared" si="31"/>
        <v>0.56691065423555886</v>
      </c>
      <c r="L693" s="45">
        <f t="shared" si="31"/>
        <v>838.36892871142254</v>
      </c>
      <c r="M693" s="160">
        <f t="shared" si="32"/>
        <v>1478.8378423437941</v>
      </c>
      <c r="N693" s="6">
        <v>-0.12971737223555885</v>
      </c>
      <c r="O693" s="6">
        <v>-0.28517981142249482</v>
      </c>
    </row>
    <row r="694" spans="1:15" x14ac:dyDescent="0.25">
      <c r="A694" s="41">
        <v>2033</v>
      </c>
      <c r="B694" s="41" t="s">
        <v>21</v>
      </c>
      <c r="C694" s="41" t="s">
        <v>4901</v>
      </c>
      <c r="D694" s="42">
        <v>74.301391739962114</v>
      </c>
      <c r="E694" s="42">
        <v>80</v>
      </c>
      <c r="F694" s="88">
        <v>0.53419289271916381</v>
      </c>
      <c r="G694" s="89">
        <v>720.87103316833702</v>
      </c>
      <c r="H694" s="42">
        <v>0</v>
      </c>
      <c r="I694" s="42">
        <v>74.301391739962114</v>
      </c>
      <c r="J694" s="51">
        <f t="shared" si="30"/>
        <v>74.301391739962114</v>
      </c>
      <c r="K694" s="45">
        <f t="shared" si="31"/>
        <v>0.53419289271916381</v>
      </c>
      <c r="L694" s="45">
        <f t="shared" si="31"/>
        <v>720.87103316833702</v>
      </c>
      <c r="M694" s="160">
        <f t="shared" si="32"/>
        <v>1349.458300538105</v>
      </c>
      <c r="N694" s="6">
        <v>-0.1586820507191638</v>
      </c>
      <c r="O694" s="6">
        <v>42.268578831663035</v>
      </c>
    </row>
    <row r="695" spans="1:15" x14ac:dyDescent="0.25">
      <c r="A695" s="43">
        <v>2034</v>
      </c>
      <c r="B695" s="43" t="s">
        <v>21</v>
      </c>
      <c r="C695" s="43" t="s">
        <v>4901</v>
      </c>
      <c r="D695" s="44">
        <v>74.301391739962114</v>
      </c>
      <c r="E695" s="44">
        <v>80</v>
      </c>
      <c r="F695" s="90">
        <v>0.48496216821533278</v>
      </c>
      <c r="G695" s="91">
        <v>619.54075503159288</v>
      </c>
      <c r="H695" s="44">
        <v>0</v>
      </c>
      <c r="I695" s="44">
        <v>74.301391739962114</v>
      </c>
      <c r="J695" s="51">
        <f t="shared" si="30"/>
        <v>74.301391739962114</v>
      </c>
      <c r="K695" s="45">
        <f t="shared" si="31"/>
        <v>0.48496216821533278</v>
      </c>
      <c r="L695" s="45">
        <f t="shared" si="31"/>
        <v>619.54075503159288</v>
      </c>
      <c r="M695" s="160">
        <f t="shared" si="32"/>
        <v>1277.5032685776523</v>
      </c>
      <c r="N695" s="6">
        <v>-0.1652890562153328</v>
      </c>
      <c r="O695" s="6">
        <v>83.031903668407153</v>
      </c>
    </row>
    <row r="696" spans="1:15" x14ac:dyDescent="0.25">
      <c r="A696" s="41">
        <v>2035</v>
      </c>
      <c r="B696" s="41" t="s">
        <v>21</v>
      </c>
      <c r="C696" s="41" t="s">
        <v>4901</v>
      </c>
      <c r="D696" s="42">
        <v>74.301391739962114</v>
      </c>
      <c r="E696" s="42">
        <v>80</v>
      </c>
      <c r="F696" s="88">
        <v>0.42518967451631756</v>
      </c>
      <c r="G696" s="89">
        <v>550.88397043487271</v>
      </c>
      <c r="H696" s="42">
        <v>0</v>
      </c>
      <c r="I696" s="42">
        <v>74.301391739962114</v>
      </c>
      <c r="J696" s="51">
        <f t="shared" si="30"/>
        <v>74.301391739962114</v>
      </c>
      <c r="K696" s="45">
        <f t="shared" si="31"/>
        <v>0.42518967451631756</v>
      </c>
      <c r="L696" s="45">
        <f t="shared" si="31"/>
        <v>550.88397043487271</v>
      </c>
      <c r="M696" s="160">
        <f t="shared" si="32"/>
        <v>1295.6193516729704</v>
      </c>
      <c r="N696" s="6">
        <v>-0.15181206551631754</v>
      </c>
      <c r="O696" s="6">
        <v>97.974421165127296</v>
      </c>
    </row>
    <row r="697" spans="1:15" hidden="1" x14ac:dyDescent="0.25">
      <c r="A697" s="43">
        <v>2036</v>
      </c>
      <c r="B697" s="43" t="s">
        <v>21</v>
      </c>
      <c r="C697" s="43" t="s">
        <v>4901</v>
      </c>
      <c r="D697" s="44">
        <v>74.301391739962114</v>
      </c>
      <c r="E697" s="44">
        <v>80</v>
      </c>
      <c r="F697" s="90">
        <v>0.34639771613369047</v>
      </c>
      <c r="G697" s="91">
        <v>462.1665309930662</v>
      </c>
      <c r="H697" s="44">
        <v>0</v>
      </c>
      <c r="I697" s="44">
        <v>74.301391739962114</v>
      </c>
      <c r="J697" s="51">
        <f t="shared" si="30"/>
        <v>74.301391739962114</v>
      </c>
      <c r="K697" s="45">
        <f t="shared" si="31"/>
        <v>0.34639771613369047</v>
      </c>
      <c r="L697" s="45">
        <f t="shared" si="31"/>
        <v>462.1665309930662</v>
      </c>
      <c r="M697" s="160">
        <f t="shared" si="32"/>
        <v>1334.2077891030185</v>
      </c>
      <c r="N697" s="6">
        <v>-0.11465316613369048</v>
      </c>
      <c r="O697" s="6">
        <v>146.97923430693379</v>
      </c>
    </row>
    <row r="698" spans="1:15" hidden="1" x14ac:dyDescent="0.25">
      <c r="A698" s="41">
        <v>2037</v>
      </c>
      <c r="B698" s="41" t="s">
        <v>21</v>
      </c>
      <c r="C698" s="41" t="s">
        <v>4901</v>
      </c>
      <c r="D698" s="42">
        <v>74.301391739962114</v>
      </c>
      <c r="E698" s="42">
        <v>80</v>
      </c>
      <c r="F698" s="88">
        <v>0.26981936562537934</v>
      </c>
      <c r="G698" s="89">
        <v>401.89644088070918</v>
      </c>
      <c r="H698" s="42">
        <v>0</v>
      </c>
      <c r="I698" s="42">
        <v>74.301391739962114</v>
      </c>
      <c r="J698" s="51">
        <f t="shared" si="30"/>
        <v>74.301391739962114</v>
      </c>
      <c r="K698" s="45">
        <f t="shared" si="31"/>
        <v>0.26981936562537934</v>
      </c>
      <c r="L698" s="45">
        <f t="shared" si="31"/>
        <v>401.89644088070918</v>
      </c>
      <c r="M698" s="160">
        <f t="shared" si="32"/>
        <v>1489.5018374578322</v>
      </c>
      <c r="N698" s="6">
        <v>-7.9172821625379336E-2</v>
      </c>
      <c r="O698" s="6">
        <v>156.37502751929082</v>
      </c>
    </row>
    <row r="699" spans="1:15" hidden="1" x14ac:dyDescent="0.25">
      <c r="A699" s="43">
        <v>2038</v>
      </c>
      <c r="B699" s="43" t="s">
        <v>21</v>
      </c>
      <c r="C699" s="43" t="s">
        <v>4901</v>
      </c>
      <c r="D699" s="44">
        <v>74.301391739962114</v>
      </c>
      <c r="E699" s="44">
        <v>80</v>
      </c>
      <c r="F699" s="90">
        <v>0.20518291925665685</v>
      </c>
      <c r="G699" s="91">
        <v>368.80574039341002</v>
      </c>
      <c r="H699" s="44">
        <v>0</v>
      </c>
      <c r="I699" s="44">
        <v>74.301391739962114</v>
      </c>
      <c r="J699" s="51">
        <f t="shared" si="30"/>
        <v>74.301391739962114</v>
      </c>
      <c r="K699" s="45">
        <f t="shared" si="31"/>
        <v>0.20518291925665685</v>
      </c>
      <c r="L699" s="45">
        <f t="shared" si="31"/>
        <v>368.80574039341002</v>
      </c>
      <c r="M699" s="160">
        <f t="shared" si="32"/>
        <v>1797.4485484928819</v>
      </c>
      <c r="N699" s="6">
        <v>-4.872883625665686E-2</v>
      </c>
      <c r="O699" s="6">
        <v>146.48334050659003</v>
      </c>
    </row>
    <row r="700" spans="1:15" hidden="1" x14ac:dyDescent="0.25">
      <c r="A700" s="41">
        <v>2039</v>
      </c>
      <c r="B700" s="41" t="s">
        <v>21</v>
      </c>
      <c r="C700" s="41" t="s">
        <v>4901</v>
      </c>
      <c r="D700" s="42">
        <v>74.301391739962114</v>
      </c>
      <c r="E700" s="42">
        <v>80</v>
      </c>
      <c r="F700" s="88">
        <v>0.15161790369033629</v>
      </c>
      <c r="G700" s="89">
        <v>344.07303601041804</v>
      </c>
      <c r="H700" s="42">
        <v>0</v>
      </c>
      <c r="I700" s="42">
        <v>74.301391739962114</v>
      </c>
      <c r="J700" s="51">
        <f t="shared" si="30"/>
        <v>74.301391739962114</v>
      </c>
      <c r="K700" s="45">
        <f t="shared" si="31"/>
        <v>0.15161790369033629</v>
      </c>
      <c r="L700" s="45">
        <f t="shared" si="31"/>
        <v>344.07303601041804</v>
      </c>
      <c r="M700" s="160">
        <f t="shared" si="32"/>
        <v>2269.3430501001467</v>
      </c>
      <c r="N700" s="6">
        <v>-1.8134273690336294E-2</v>
      </c>
      <c r="O700" s="6">
        <v>136.56325428958195</v>
      </c>
    </row>
    <row r="701" spans="1:15" x14ac:dyDescent="0.25">
      <c r="A701" s="43">
        <v>2040</v>
      </c>
      <c r="B701" s="43" t="s">
        <v>21</v>
      </c>
      <c r="C701" s="43" t="s">
        <v>4901</v>
      </c>
      <c r="D701" s="44">
        <v>74.301391739962114</v>
      </c>
      <c r="E701" s="44">
        <v>80</v>
      </c>
      <c r="F701" s="90">
        <v>0.12708326087117672</v>
      </c>
      <c r="G701" s="91">
        <v>329.20820425857147</v>
      </c>
      <c r="H701" s="44">
        <v>0</v>
      </c>
      <c r="I701" s="44">
        <v>74.301391739962114</v>
      </c>
      <c r="J701" s="51">
        <f t="shared" si="30"/>
        <v>74.301391739962114</v>
      </c>
      <c r="K701" s="45">
        <f t="shared" si="31"/>
        <v>0.12708326087117672</v>
      </c>
      <c r="L701" s="45">
        <f t="shared" si="31"/>
        <v>329.20820425857147</v>
      </c>
      <c r="M701" s="160">
        <f t="shared" si="32"/>
        <v>2590.4922646916275</v>
      </c>
      <c r="N701" s="6">
        <v>-6.4301948711767143E-3</v>
      </c>
      <c r="O701" s="6">
        <v>134.69344244142854</v>
      </c>
    </row>
    <row r="702" spans="1:15" hidden="1" x14ac:dyDescent="0.25">
      <c r="A702" s="41">
        <v>2021</v>
      </c>
      <c r="B702" s="41" t="s">
        <v>21</v>
      </c>
      <c r="C702" s="41" t="s">
        <v>4902</v>
      </c>
      <c r="D702" s="42">
        <v>86.675994748593808</v>
      </c>
      <c r="E702" s="42">
        <v>90</v>
      </c>
      <c r="F702" s="88">
        <v>0.16065496945496338</v>
      </c>
      <c r="G702" s="89">
        <v>496.61848349487684</v>
      </c>
      <c r="H702" s="42">
        <v>0</v>
      </c>
      <c r="I702" s="42">
        <v>86.675994748593808</v>
      </c>
      <c r="J702" s="51">
        <f t="shared" si="30"/>
        <v>86.675994748593808</v>
      </c>
      <c r="K702" s="45">
        <f t="shared" si="31"/>
        <v>0.16065496945496338</v>
      </c>
      <c r="L702" s="45">
        <f t="shared" si="31"/>
        <v>496.61848349487684</v>
      </c>
      <c r="M702" s="160">
        <f t="shared" si="32"/>
        <v>3091.2114650402677</v>
      </c>
      <c r="N702" s="6">
        <v>0.13563259754503659</v>
      </c>
      <c r="O702" s="6">
        <v>179.57694890512312</v>
      </c>
    </row>
    <row r="703" spans="1:15" hidden="1" x14ac:dyDescent="0.25">
      <c r="A703" s="43">
        <v>2022</v>
      </c>
      <c r="B703" s="43" t="s">
        <v>21</v>
      </c>
      <c r="C703" s="43" t="s">
        <v>4902</v>
      </c>
      <c r="D703" s="44">
        <v>86.675994748593808</v>
      </c>
      <c r="E703" s="44">
        <v>90</v>
      </c>
      <c r="F703" s="90">
        <v>0.23277046502370122</v>
      </c>
      <c r="G703" s="91">
        <v>597.18033665328028</v>
      </c>
      <c r="H703" s="44">
        <v>0</v>
      </c>
      <c r="I703" s="44">
        <v>86.675994748593808</v>
      </c>
      <c r="J703" s="51">
        <f t="shared" si="30"/>
        <v>86.675994748593808</v>
      </c>
      <c r="K703" s="45">
        <f t="shared" si="31"/>
        <v>0.23277046502370122</v>
      </c>
      <c r="L703" s="45">
        <f t="shared" si="31"/>
        <v>597.18033665328028</v>
      </c>
      <c r="M703" s="160">
        <f t="shared" si="32"/>
        <v>2565.53311689468</v>
      </c>
      <c r="N703" s="6">
        <v>9.6914606976298806E-2</v>
      </c>
      <c r="O703" s="6">
        <v>186.76725344671968</v>
      </c>
    </row>
    <row r="704" spans="1:15" x14ac:dyDescent="0.25">
      <c r="A704" s="41">
        <v>2023</v>
      </c>
      <c r="B704" s="41" t="s">
        <v>21</v>
      </c>
      <c r="C704" s="41" t="s">
        <v>4902</v>
      </c>
      <c r="D704" s="42">
        <v>86.675994748593808</v>
      </c>
      <c r="E704" s="42">
        <v>90</v>
      </c>
      <c r="F704" s="88">
        <v>0.33695646621428954</v>
      </c>
      <c r="G704" s="89">
        <v>733.72194172399202</v>
      </c>
      <c r="H704" s="42">
        <v>0</v>
      </c>
      <c r="I704" s="42">
        <v>86.675994748593808</v>
      </c>
      <c r="J704" s="51">
        <f t="shared" si="30"/>
        <v>86.675994748593808</v>
      </c>
      <c r="K704" s="45">
        <f t="shared" si="31"/>
        <v>0.33695646621428954</v>
      </c>
      <c r="L704" s="45">
        <f t="shared" si="31"/>
        <v>733.72194172399202</v>
      </c>
      <c r="M704" s="160">
        <f t="shared" si="32"/>
        <v>2177.4977342544216</v>
      </c>
      <c r="N704" s="6">
        <v>4.3155625785710472E-2</v>
      </c>
      <c r="O704" s="6">
        <v>205.91681717600795</v>
      </c>
    </row>
    <row r="705" spans="1:15" hidden="1" x14ac:dyDescent="0.25">
      <c r="A705" s="43">
        <v>2024</v>
      </c>
      <c r="B705" s="43" t="s">
        <v>21</v>
      </c>
      <c r="C705" s="43" t="s">
        <v>4902</v>
      </c>
      <c r="D705" s="44">
        <v>86.675994748593808</v>
      </c>
      <c r="E705" s="44">
        <v>90</v>
      </c>
      <c r="F705" s="90">
        <v>0.48597235297072194</v>
      </c>
      <c r="G705" s="91">
        <v>892.09210223429011</v>
      </c>
      <c r="H705" s="44">
        <v>0</v>
      </c>
      <c r="I705" s="44">
        <v>86.675994748593808</v>
      </c>
      <c r="J705" s="51">
        <f t="shared" si="30"/>
        <v>86.675994748593808</v>
      </c>
      <c r="K705" s="45">
        <f t="shared" si="31"/>
        <v>0.48597235297072194</v>
      </c>
      <c r="L705" s="45">
        <f t="shared" si="31"/>
        <v>892.09210223429011</v>
      </c>
      <c r="M705" s="160">
        <f t="shared" si="32"/>
        <v>1835.6848836790421</v>
      </c>
      <c r="N705" s="6">
        <v>-7.2437643970721943E-2</v>
      </c>
      <c r="O705" s="6">
        <v>183.96484276570993</v>
      </c>
    </row>
    <row r="706" spans="1:15" x14ac:dyDescent="0.25">
      <c r="A706" s="41">
        <v>2025</v>
      </c>
      <c r="B706" s="41" t="s">
        <v>21</v>
      </c>
      <c r="C706" s="41" t="s">
        <v>4902</v>
      </c>
      <c r="D706" s="42">
        <v>86.675994748593808</v>
      </c>
      <c r="E706" s="42">
        <v>90</v>
      </c>
      <c r="F706" s="88">
        <v>0.65971513345990218</v>
      </c>
      <c r="G706" s="89">
        <v>1077.746911761619</v>
      </c>
      <c r="H706" s="42">
        <v>0</v>
      </c>
      <c r="I706" s="42">
        <v>86.675994748593808</v>
      </c>
      <c r="J706" s="51">
        <f t="shared" ref="J706:J769" si="33">D706</f>
        <v>86.675994748593808</v>
      </c>
      <c r="K706" s="45">
        <f t="shared" si="31"/>
        <v>0.65971513345990218</v>
      </c>
      <c r="L706" s="45">
        <f t="shared" si="31"/>
        <v>1077.746911761619</v>
      </c>
      <c r="M706" s="160">
        <f t="shared" si="32"/>
        <v>1633.6549778831547</v>
      </c>
      <c r="N706" s="6">
        <v>-0.18041675445990218</v>
      </c>
      <c r="O706" s="6">
        <v>197.62569023838091</v>
      </c>
    </row>
    <row r="707" spans="1:15" x14ac:dyDescent="0.25">
      <c r="A707" s="43">
        <v>2026</v>
      </c>
      <c r="B707" s="43" t="s">
        <v>21</v>
      </c>
      <c r="C707" s="43" t="s">
        <v>4902</v>
      </c>
      <c r="D707" s="44">
        <v>86.675994748593808</v>
      </c>
      <c r="E707" s="44">
        <v>90</v>
      </c>
      <c r="F707" s="90">
        <v>0.88425908551636767</v>
      </c>
      <c r="G707" s="91">
        <v>1296.571345894539</v>
      </c>
      <c r="H707" s="44">
        <v>0</v>
      </c>
      <c r="I707" s="44">
        <v>86.675994748593808</v>
      </c>
      <c r="J707" s="51">
        <f t="shared" si="33"/>
        <v>86.675994748593808</v>
      </c>
      <c r="K707" s="45">
        <f t="shared" ref="K707:L770" si="34">F707</f>
        <v>0.88425908551636767</v>
      </c>
      <c r="L707" s="45">
        <f t="shared" si="34"/>
        <v>1296.571345894539</v>
      </c>
      <c r="M707" s="160">
        <f t="shared" ref="M707:M770" si="35">G707/F707</f>
        <v>1466.2799253426947</v>
      </c>
      <c r="N707" s="6">
        <v>-0.34475267151636768</v>
      </c>
      <c r="O707" s="6">
        <v>199.97003110546098</v>
      </c>
    </row>
    <row r="708" spans="1:15" x14ac:dyDescent="0.25">
      <c r="A708" s="41">
        <v>2027</v>
      </c>
      <c r="B708" s="41" t="s">
        <v>21</v>
      </c>
      <c r="C708" s="41" t="s">
        <v>4902</v>
      </c>
      <c r="D708" s="42">
        <v>86.675994748593808</v>
      </c>
      <c r="E708" s="42">
        <v>90</v>
      </c>
      <c r="F708" s="88">
        <v>1.1406666203125218</v>
      </c>
      <c r="G708" s="89">
        <v>1504.0812330064982</v>
      </c>
      <c r="H708" s="42">
        <v>0</v>
      </c>
      <c r="I708" s="42">
        <v>86.675994748593808</v>
      </c>
      <c r="J708" s="51">
        <f t="shared" si="33"/>
        <v>86.675994748593808</v>
      </c>
      <c r="K708" s="45">
        <f t="shared" si="34"/>
        <v>1.1406666203125218</v>
      </c>
      <c r="L708" s="45">
        <f t="shared" si="34"/>
        <v>1504.0812330064982</v>
      </c>
      <c r="M708" s="160">
        <f t="shared" si="35"/>
        <v>1318.5984460511411</v>
      </c>
      <c r="N708" s="6">
        <v>-0.55950258131252173</v>
      </c>
      <c r="O708" s="6">
        <v>156.22738899350179</v>
      </c>
    </row>
    <row r="709" spans="1:15" x14ac:dyDescent="0.25">
      <c r="A709" s="43">
        <v>2028</v>
      </c>
      <c r="B709" s="43" t="s">
        <v>21</v>
      </c>
      <c r="C709" s="43" t="s">
        <v>4902</v>
      </c>
      <c r="D709" s="44">
        <v>86.675994748593808</v>
      </c>
      <c r="E709" s="44">
        <v>90</v>
      </c>
      <c r="F709" s="90">
        <v>1.4264765002720741</v>
      </c>
      <c r="G709" s="91">
        <v>1680.2627771857606</v>
      </c>
      <c r="H709" s="44">
        <v>0</v>
      </c>
      <c r="I709" s="44">
        <v>86.675994748593808</v>
      </c>
      <c r="J709" s="51">
        <f t="shared" si="33"/>
        <v>86.675994748593808</v>
      </c>
      <c r="K709" s="45">
        <f t="shared" si="34"/>
        <v>1.4264765002720741</v>
      </c>
      <c r="L709" s="45">
        <f t="shared" si="34"/>
        <v>1680.2627771857606</v>
      </c>
      <c r="M709" s="160">
        <f t="shared" si="35"/>
        <v>1177.9112918195858</v>
      </c>
      <c r="N709" s="6">
        <v>-0.82485972727207402</v>
      </c>
      <c r="O709" s="6">
        <v>72.571433814239526</v>
      </c>
    </row>
    <row r="710" spans="1:15" x14ac:dyDescent="0.25">
      <c r="A710" s="41">
        <v>2029</v>
      </c>
      <c r="B710" s="41" t="s">
        <v>21</v>
      </c>
      <c r="C710" s="41" t="s">
        <v>4902</v>
      </c>
      <c r="D710" s="42">
        <v>86.675994748593808</v>
      </c>
      <c r="E710" s="42">
        <v>90</v>
      </c>
      <c r="F710" s="88">
        <v>1.6611708135739149</v>
      </c>
      <c r="G710" s="89">
        <v>1797.3183279702091</v>
      </c>
      <c r="H710" s="42">
        <v>0</v>
      </c>
      <c r="I710" s="42">
        <v>86.675994748593808</v>
      </c>
      <c r="J710" s="51">
        <f t="shared" si="33"/>
        <v>86.675994748593808</v>
      </c>
      <c r="K710" s="45">
        <f t="shared" si="34"/>
        <v>1.6611708135739149</v>
      </c>
      <c r="L710" s="45">
        <f t="shared" si="34"/>
        <v>1797.3183279702091</v>
      </c>
      <c r="M710" s="160">
        <f t="shared" si="35"/>
        <v>1081.9587686490713</v>
      </c>
      <c r="N710" s="6">
        <v>-1.0517216885739149</v>
      </c>
      <c r="O710" s="6">
        <v>-18.533579970209075</v>
      </c>
    </row>
    <row r="711" spans="1:15" x14ac:dyDescent="0.25">
      <c r="A711" s="43">
        <v>2030</v>
      </c>
      <c r="B711" s="43" t="s">
        <v>21</v>
      </c>
      <c r="C711" s="43" t="s">
        <v>4902</v>
      </c>
      <c r="D711" s="44">
        <v>86.675994748593808</v>
      </c>
      <c r="E711" s="44">
        <v>90</v>
      </c>
      <c r="F711" s="90">
        <v>1.8537021182923119</v>
      </c>
      <c r="G711" s="91">
        <v>1850.3307755491553</v>
      </c>
      <c r="H711" s="44">
        <v>0</v>
      </c>
      <c r="I711" s="44">
        <v>86.675994748593808</v>
      </c>
      <c r="J711" s="51">
        <f t="shared" si="33"/>
        <v>86.675994748593808</v>
      </c>
      <c r="K711" s="45">
        <f t="shared" si="34"/>
        <v>1.8537021182923119</v>
      </c>
      <c r="L711" s="45">
        <f t="shared" si="34"/>
        <v>1850.3307755491553</v>
      </c>
      <c r="M711" s="160">
        <f t="shared" si="35"/>
        <v>998.18129206958974</v>
      </c>
      <c r="N711" s="6">
        <v>-1.249318697292312</v>
      </c>
      <c r="O711" s="6">
        <v>-126.4168665491552</v>
      </c>
    </row>
    <row r="712" spans="1:15" x14ac:dyDescent="0.25">
      <c r="A712" s="41">
        <v>2031</v>
      </c>
      <c r="B712" s="41" t="s">
        <v>21</v>
      </c>
      <c r="C712" s="41" t="s">
        <v>4902</v>
      </c>
      <c r="D712" s="42">
        <v>86.675994748593808</v>
      </c>
      <c r="E712" s="42">
        <v>90</v>
      </c>
      <c r="F712" s="88">
        <v>2.0334460264154282</v>
      </c>
      <c r="G712" s="89">
        <v>1841.1348223234338</v>
      </c>
      <c r="H712" s="42">
        <v>0</v>
      </c>
      <c r="I712" s="42">
        <v>86.675994748593808</v>
      </c>
      <c r="J712" s="51">
        <f t="shared" si="33"/>
        <v>86.675994748593808</v>
      </c>
      <c r="K712" s="45">
        <f t="shared" si="34"/>
        <v>2.0334460264154282</v>
      </c>
      <c r="L712" s="45">
        <f t="shared" si="34"/>
        <v>1841.1348223234338</v>
      </c>
      <c r="M712" s="160">
        <f t="shared" si="35"/>
        <v>905.42596085965374</v>
      </c>
      <c r="N712" s="6">
        <v>-1.4541095124154282</v>
      </c>
      <c r="O712" s="6">
        <v>-250.22129932343387</v>
      </c>
    </row>
    <row r="713" spans="1:15" x14ac:dyDescent="0.25">
      <c r="A713" s="43">
        <v>2032</v>
      </c>
      <c r="B713" s="43" t="s">
        <v>21</v>
      </c>
      <c r="C713" s="43" t="s">
        <v>4902</v>
      </c>
      <c r="D713" s="44">
        <v>86.675994748593808</v>
      </c>
      <c r="E713" s="44">
        <v>90</v>
      </c>
      <c r="F713" s="90">
        <v>2.0636755901578763</v>
      </c>
      <c r="G713" s="91">
        <v>1749.5549060040782</v>
      </c>
      <c r="H713" s="44">
        <v>0</v>
      </c>
      <c r="I713" s="44">
        <v>86.675994748593808</v>
      </c>
      <c r="J713" s="51">
        <f t="shared" si="33"/>
        <v>86.675994748593808</v>
      </c>
      <c r="K713" s="45">
        <f t="shared" si="34"/>
        <v>2.0636755901578763</v>
      </c>
      <c r="L713" s="45">
        <f t="shared" si="34"/>
        <v>1749.5549060040782</v>
      </c>
      <c r="M713" s="160">
        <f t="shared" si="35"/>
        <v>847.78582173869347</v>
      </c>
      <c r="N713" s="6">
        <v>-1.5227784351578761</v>
      </c>
      <c r="O713" s="6">
        <v>-321.50069600407824</v>
      </c>
    </row>
    <row r="714" spans="1:15" x14ac:dyDescent="0.25">
      <c r="A714" s="41">
        <v>2033</v>
      </c>
      <c r="B714" s="41" t="s">
        <v>21</v>
      </c>
      <c r="C714" s="41" t="s">
        <v>4902</v>
      </c>
      <c r="D714" s="42">
        <v>86.675994748593808</v>
      </c>
      <c r="E714" s="42">
        <v>90</v>
      </c>
      <c r="F714" s="88">
        <v>2.0258315656077901</v>
      </c>
      <c r="G714" s="89">
        <v>1610.593957343392</v>
      </c>
      <c r="H714" s="42">
        <v>0</v>
      </c>
      <c r="I714" s="42">
        <v>86.675994748593808</v>
      </c>
      <c r="J714" s="51">
        <f t="shared" si="33"/>
        <v>86.675994748593808</v>
      </c>
      <c r="K714" s="45">
        <f t="shared" si="34"/>
        <v>2.0258315656077901</v>
      </c>
      <c r="L714" s="45">
        <f t="shared" si="34"/>
        <v>1610.593957343392</v>
      </c>
      <c r="M714" s="160">
        <f t="shared" si="35"/>
        <v>795.02856243637484</v>
      </c>
      <c r="N714" s="6">
        <v>-1.5303542436077902</v>
      </c>
      <c r="O714" s="6">
        <v>-351.00008434339202</v>
      </c>
    </row>
    <row r="715" spans="1:15" x14ac:dyDescent="0.25">
      <c r="A715" s="43">
        <v>2034</v>
      </c>
      <c r="B715" s="43" t="s">
        <v>21</v>
      </c>
      <c r="C715" s="43" t="s">
        <v>4902</v>
      </c>
      <c r="D715" s="44">
        <v>86.675994748593808</v>
      </c>
      <c r="E715" s="44">
        <v>90</v>
      </c>
      <c r="F715" s="90">
        <v>1.8673179453733113</v>
      </c>
      <c r="G715" s="91">
        <v>1433.8157765561548</v>
      </c>
      <c r="H715" s="44">
        <v>0</v>
      </c>
      <c r="I715" s="44">
        <v>86.675994748593808</v>
      </c>
      <c r="J715" s="51">
        <f t="shared" si="33"/>
        <v>86.675994748593808</v>
      </c>
      <c r="K715" s="45">
        <f t="shared" si="34"/>
        <v>1.8673179453733113</v>
      </c>
      <c r="L715" s="45">
        <f t="shared" si="34"/>
        <v>1433.8157765561548</v>
      </c>
      <c r="M715" s="160">
        <f t="shared" si="35"/>
        <v>767.84769305556506</v>
      </c>
      <c r="N715" s="6">
        <v>-1.4171632393733113</v>
      </c>
      <c r="O715" s="6">
        <v>-329.67270655615471</v>
      </c>
    </row>
    <row r="716" spans="1:15" x14ac:dyDescent="0.25">
      <c r="A716" s="41">
        <v>2035</v>
      </c>
      <c r="B716" s="41" t="s">
        <v>21</v>
      </c>
      <c r="C716" s="41" t="s">
        <v>4902</v>
      </c>
      <c r="D716" s="42">
        <v>86.675994748593808</v>
      </c>
      <c r="E716" s="42">
        <v>90</v>
      </c>
      <c r="F716" s="88">
        <v>1.6318078381160008</v>
      </c>
      <c r="G716" s="89">
        <v>1233.9340379912421</v>
      </c>
      <c r="H716" s="42">
        <v>0</v>
      </c>
      <c r="I716" s="42">
        <v>86.675994748593808</v>
      </c>
      <c r="J716" s="51">
        <f t="shared" si="33"/>
        <v>86.675994748593808</v>
      </c>
      <c r="K716" s="45">
        <f t="shared" si="34"/>
        <v>1.6318078381160008</v>
      </c>
      <c r="L716" s="45">
        <f t="shared" si="34"/>
        <v>1233.9340379912421</v>
      </c>
      <c r="M716" s="160">
        <f t="shared" si="35"/>
        <v>756.17606998130202</v>
      </c>
      <c r="N716" s="6">
        <v>-1.2144488471160009</v>
      </c>
      <c r="O716" s="6">
        <v>-271.8519460912421</v>
      </c>
    </row>
    <row r="717" spans="1:15" x14ac:dyDescent="0.25">
      <c r="A717" s="43">
        <v>2036</v>
      </c>
      <c r="B717" s="43" t="s">
        <v>21</v>
      </c>
      <c r="C717" s="43" t="s">
        <v>4902</v>
      </c>
      <c r="D717" s="44">
        <v>86.675994748593808</v>
      </c>
      <c r="E717" s="44">
        <v>90</v>
      </c>
      <c r="F717" s="90">
        <v>1.3343161018376137</v>
      </c>
      <c r="G717" s="91">
        <v>1022.712276977041</v>
      </c>
      <c r="H717" s="44">
        <v>0</v>
      </c>
      <c r="I717" s="44">
        <v>86.675994748593808</v>
      </c>
      <c r="J717" s="51">
        <f t="shared" si="33"/>
        <v>86.675994748593808</v>
      </c>
      <c r="K717" s="45">
        <f t="shared" si="34"/>
        <v>1.3343161018376137</v>
      </c>
      <c r="L717" s="45">
        <f t="shared" si="34"/>
        <v>1022.712276977041</v>
      </c>
      <c r="M717" s="160">
        <f t="shared" si="35"/>
        <v>766.46926134561863</v>
      </c>
      <c r="N717" s="6">
        <v>-0.95509295783761372</v>
      </c>
      <c r="O717" s="6">
        <v>-207.84592517704107</v>
      </c>
    </row>
    <row r="718" spans="1:15" x14ac:dyDescent="0.25">
      <c r="A718" s="41">
        <v>2037</v>
      </c>
      <c r="B718" s="41" t="s">
        <v>21</v>
      </c>
      <c r="C718" s="41" t="s">
        <v>4902</v>
      </c>
      <c r="D718" s="42">
        <v>86.675994748593808</v>
      </c>
      <c r="E718" s="42">
        <v>90</v>
      </c>
      <c r="F718" s="88">
        <v>1.0357327771907507</v>
      </c>
      <c r="G718" s="89">
        <v>812.28273018611651</v>
      </c>
      <c r="H718" s="42">
        <v>0</v>
      </c>
      <c r="I718" s="42">
        <v>86.675994748593808</v>
      </c>
      <c r="J718" s="51">
        <f t="shared" si="33"/>
        <v>86.675994748593808</v>
      </c>
      <c r="K718" s="45">
        <f t="shared" si="34"/>
        <v>1.0357327771907507</v>
      </c>
      <c r="L718" s="45">
        <f t="shared" si="34"/>
        <v>812.28273018611651</v>
      </c>
      <c r="M718" s="160">
        <f t="shared" si="35"/>
        <v>784.25897883554046</v>
      </c>
      <c r="N718" s="6">
        <v>-0.69035688319075073</v>
      </c>
      <c r="O718" s="6">
        <v>-136.88029688611653</v>
      </c>
    </row>
    <row r="719" spans="1:15" x14ac:dyDescent="0.25">
      <c r="A719" s="43">
        <v>2038</v>
      </c>
      <c r="B719" s="43" t="s">
        <v>21</v>
      </c>
      <c r="C719" s="43" t="s">
        <v>4902</v>
      </c>
      <c r="D719" s="44">
        <v>86.675994748593808</v>
      </c>
      <c r="E719" s="44">
        <v>90</v>
      </c>
      <c r="F719" s="90">
        <v>0.73911687754905553</v>
      </c>
      <c r="G719" s="91">
        <v>625.69073666898214</v>
      </c>
      <c r="H719" s="44">
        <v>0</v>
      </c>
      <c r="I719" s="44">
        <v>86.675994748593808</v>
      </c>
      <c r="J719" s="51">
        <f t="shared" si="33"/>
        <v>86.675994748593808</v>
      </c>
      <c r="K719" s="45">
        <f t="shared" si="34"/>
        <v>0.73911687754905553</v>
      </c>
      <c r="L719" s="45">
        <f t="shared" si="34"/>
        <v>625.69073666898214</v>
      </c>
      <c r="M719" s="160">
        <f t="shared" si="35"/>
        <v>846.53828869907625</v>
      </c>
      <c r="N719" s="6">
        <v>-0.4220871795490555</v>
      </c>
      <c r="O719" s="6">
        <v>-45.016241168982106</v>
      </c>
    </row>
    <row r="720" spans="1:15" x14ac:dyDescent="0.25">
      <c r="A720" s="41">
        <v>2039</v>
      </c>
      <c r="B720" s="41" t="s">
        <v>21</v>
      </c>
      <c r="C720" s="41" t="s">
        <v>4902</v>
      </c>
      <c r="D720" s="42">
        <v>86.675994748593808</v>
      </c>
      <c r="E720" s="42">
        <v>90</v>
      </c>
      <c r="F720" s="88">
        <v>0.50224113734532927</v>
      </c>
      <c r="G720" s="89">
        <v>472.46642156516782</v>
      </c>
      <c r="H720" s="42">
        <v>0</v>
      </c>
      <c r="I720" s="42">
        <v>86.675994748593808</v>
      </c>
      <c r="J720" s="51">
        <f t="shared" si="33"/>
        <v>86.675994748593808</v>
      </c>
      <c r="K720" s="45">
        <f t="shared" si="34"/>
        <v>0.50224113734532927</v>
      </c>
      <c r="L720" s="45">
        <f t="shared" si="34"/>
        <v>472.46642156516782</v>
      </c>
      <c r="M720" s="160">
        <f t="shared" si="35"/>
        <v>940.7162942933345</v>
      </c>
      <c r="N720" s="6">
        <v>-0.20194429734532926</v>
      </c>
      <c r="O720" s="6">
        <v>66.417802034832221</v>
      </c>
    </row>
    <row r="721" spans="1:15" x14ac:dyDescent="0.25">
      <c r="A721" s="43">
        <v>2040</v>
      </c>
      <c r="B721" s="43" t="s">
        <v>21</v>
      </c>
      <c r="C721" s="43" t="s">
        <v>4902</v>
      </c>
      <c r="D721" s="44">
        <v>86.675994748593808</v>
      </c>
      <c r="E721" s="44">
        <v>90</v>
      </c>
      <c r="F721" s="90">
        <v>0.37494437294711536</v>
      </c>
      <c r="G721" s="91">
        <v>385.78071571485634</v>
      </c>
      <c r="H721" s="44">
        <v>0</v>
      </c>
      <c r="I721" s="44">
        <v>86.675994748593808</v>
      </c>
      <c r="J721" s="51">
        <f t="shared" si="33"/>
        <v>86.675994748593808</v>
      </c>
      <c r="K721" s="45">
        <f t="shared" si="34"/>
        <v>0.37494437294711536</v>
      </c>
      <c r="L721" s="45">
        <f t="shared" si="34"/>
        <v>385.78071571485634</v>
      </c>
      <c r="M721" s="160">
        <f t="shared" si="35"/>
        <v>1028.9012012170388</v>
      </c>
      <c r="N721" s="6">
        <v>-8.5220661947115361E-2</v>
      </c>
      <c r="O721" s="6">
        <v>130.66774418514365</v>
      </c>
    </row>
    <row r="722" spans="1:15" x14ac:dyDescent="0.25">
      <c r="A722" s="41">
        <v>2021</v>
      </c>
      <c r="B722" s="41" t="s">
        <v>21</v>
      </c>
      <c r="C722" s="41" t="s">
        <v>4903</v>
      </c>
      <c r="D722" s="42">
        <v>96.909611458833623</v>
      </c>
      <c r="E722" s="42">
        <v>100</v>
      </c>
      <c r="F722" s="88">
        <v>0.58404975313167529</v>
      </c>
      <c r="G722" s="89">
        <v>489.02853174375741</v>
      </c>
      <c r="H722" s="42">
        <v>0</v>
      </c>
      <c r="I722" s="42">
        <v>96.909611458833623</v>
      </c>
      <c r="J722" s="51">
        <f t="shared" si="33"/>
        <v>96.909611458833623</v>
      </c>
      <c r="K722" s="45">
        <f t="shared" si="34"/>
        <v>0.58404975313167529</v>
      </c>
      <c r="L722" s="45">
        <f t="shared" si="34"/>
        <v>489.02853174375741</v>
      </c>
      <c r="M722" s="160">
        <f t="shared" si="35"/>
        <v>837.30628961246191</v>
      </c>
      <c r="N722" s="6">
        <v>-0.44960711713167528</v>
      </c>
      <c r="O722" s="6">
        <v>-229.14001304375739</v>
      </c>
    </row>
    <row r="723" spans="1:15" x14ac:dyDescent="0.25">
      <c r="A723" s="43">
        <v>2022</v>
      </c>
      <c r="B723" s="43" t="s">
        <v>21</v>
      </c>
      <c r="C723" s="43" t="s">
        <v>4903</v>
      </c>
      <c r="D723" s="44">
        <v>96.909611458833623</v>
      </c>
      <c r="E723" s="44">
        <v>100</v>
      </c>
      <c r="F723" s="90">
        <v>0.70533316662229539</v>
      </c>
      <c r="G723" s="91">
        <v>595.42050062991666</v>
      </c>
      <c r="H723" s="44">
        <v>0</v>
      </c>
      <c r="I723" s="44">
        <v>96.909611458833623</v>
      </c>
      <c r="J723" s="51">
        <f t="shared" si="33"/>
        <v>96.909611458833623</v>
      </c>
      <c r="K723" s="45">
        <f t="shared" si="34"/>
        <v>0.70533316662229539</v>
      </c>
      <c r="L723" s="45">
        <f t="shared" si="34"/>
        <v>595.42050062991666</v>
      </c>
      <c r="M723" s="160">
        <f t="shared" si="35"/>
        <v>844.16915126970514</v>
      </c>
      <c r="N723" s="6">
        <v>-0.5531723356222954</v>
      </c>
      <c r="O723" s="6">
        <v>-289.01570032991668</v>
      </c>
    </row>
    <row r="724" spans="1:15" x14ac:dyDescent="0.25">
      <c r="A724" s="41">
        <v>2023</v>
      </c>
      <c r="B724" s="41" t="s">
        <v>21</v>
      </c>
      <c r="C724" s="41" t="s">
        <v>4903</v>
      </c>
      <c r="D724" s="42">
        <v>96.909611458833623</v>
      </c>
      <c r="E724" s="42">
        <v>100</v>
      </c>
      <c r="F724" s="88">
        <v>0.85475626284148265</v>
      </c>
      <c r="G724" s="89">
        <v>725.82170973860718</v>
      </c>
      <c r="H724" s="42">
        <v>0</v>
      </c>
      <c r="I724" s="42">
        <v>96.909611458833623</v>
      </c>
      <c r="J724" s="51">
        <f t="shared" si="33"/>
        <v>96.909611458833623</v>
      </c>
      <c r="K724" s="45">
        <f t="shared" si="34"/>
        <v>0.85475626284148265</v>
      </c>
      <c r="L724" s="45">
        <f t="shared" si="34"/>
        <v>725.82170973860718</v>
      </c>
      <c r="M724" s="160">
        <f t="shared" si="35"/>
        <v>849.15635168994743</v>
      </c>
      <c r="N724" s="6">
        <v>-0.67981541784148258</v>
      </c>
      <c r="O724" s="6">
        <v>-356.25731353860721</v>
      </c>
    </row>
    <row r="725" spans="1:15" x14ac:dyDescent="0.25">
      <c r="A725" s="43">
        <v>2024</v>
      </c>
      <c r="B725" s="43" t="s">
        <v>21</v>
      </c>
      <c r="C725" s="43" t="s">
        <v>4903</v>
      </c>
      <c r="D725" s="44">
        <v>96.909611458833623</v>
      </c>
      <c r="E725" s="44">
        <v>100</v>
      </c>
      <c r="F725" s="90">
        <v>1.0080351736754645</v>
      </c>
      <c r="G725" s="91">
        <v>854.76430424828686</v>
      </c>
      <c r="H725" s="44">
        <v>0</v>
      </c>
      <c r="I725" s="44">
        <v>96.909611458833623</v>
      </c>
      <c r="J725" s="51">
        <f t="shared" si="33"/>
        <v>96.909611458833623</v>
      </c>
      <c r="K725" s="45">
        <f t="shared" si="34"/>
        <v>1.0080351736754645</v>
      </c>
      <c r="L725" s="45">
        <f t="shared" si="34"/>
        <v>854.76430424828686</v>
      </c>
      <c r="M725" s="160">
        <f t="shared" si="35"/>
        <v>847.95087172570925</v>
      </c>
      <c r="N725" s="6">
        <v>-0.80988731467546449</v>
      </c>
      <c r="O725" s="6">
        <v>-432.24169874828686</v>
      </c>
    </row>
    <row r="726" spans="1:15" x14ac:dyDescent="0.25">
      <c r="A726" s="41">
        <v>2025</v>
      </c>
      <c r="B726" s="41" t="s">
        <v>21</v>
      </c>
      <c r="C726" s="41" t="s">
        <v>4903</v>
      </c>
      <c r="D726" s="42">
        <v>96.909611458833623</v>
      </c>
      <c r="E726" s="42">
        <v>100</v>
      </c>
      <c r="F726" s="88">
        <v>1.1449862882589057</v>
      </c>
      <c r="G726" s="89">
        <v>997.21805629913092</v>
      </c>
      <c r="H726" s="42">
        <v>0</v>
      </c>
      <c r="I726" s="42">
        <v>96.909611458833623</v>
      </c>
      <c r="J726" s="51">
        <f t="shared" si="33"/>
        <v>96.909611458833623</v>
      </c>
      <c r="K726" s="45">
        <f t="shared" si="34"/>
        <v>1.1449862882589057</v>
      </c>
      <c r="L726" s="45">
        <f t="shared" si="34"/>
        <v>997.21805629913092</v>
      </c>
      <c r="M726" s="160">
        <f t="shared" si="35"/>
        <v>870.94323008489926</v>
      </c>
      <c r="N726" s="6">
        <v>-0.91570683925890572</v>
      </c>
      <c r="O726" s="6">
        <v>-478.89308329913092</v>
      </c>
    </row>
    <row r="727" spans="1:15" x14ac:dyDescent="0.25">
      <c r="A727" s="43">
        <v>2026</v>
      </c>
      <c r="B727" s="43" t="s">
        <v>21</v>
      </c>
      <c r="C727" s="43" t="s">
        <v>4903</v>
      </c>
      <c r="D727" s="44">
        <v>96.909611458833623</v>
      </c>
      <c r="E727" s="44">
        <v>100</v>
      </c>
      <c r="F727" s="90">
        <v>1.3329865508746721</v>
      </c>
      <c r="G727" s="91">
        <v>1169.3257388264967</v>
      </c>
      <c r="H727" s="44">
        <v>0</v>
      </c>
      <c r="I727" s="44">
        <v>96.909611458833623</v>
      </c>
      <c r="J727" s="51">
        <f t="shared" si="33"/>
        <v>96.909611458833623</v>
      </c>
      <c r="K727" s="45">
        <f t="shared" si="34"/>
        <v>1.3329865508746721</v>
      </c>
      <c r="L727" s="45">
        <f t="shared" si="34"/>
        <v>1169.3257388264967</v>
      </c>
      <c r="M727" s="160">
        <f t="shared" si="35"/>
        <v>877.22245814049268</v>
      </c>
      <c r="N727" s="6">
        <v>-1.0770901418746721</v>
      </c>
      <c r="O727" s="6">
        <v>-552.07405522649674</v>
      </c>
    </row>
    <row r="728" spans="1:15" x14ac:dyDescent="0.25">
      <c r="A728" s="41">
        <v>2027</v>
      </c>
      <c r="B728" s="41" t="s">
        <v>21</v>
      </c>
      <c r="C728" s="41" t="s">
        <v>4903</v>
      </c>
      <c r="D728" s="42">
        <v>96.909611458833623</v>
      </c>
      <c r="E728" s="42">
        <v>100</v>
      </c>
      <c r="F728" s="88">
        <v>1.4727533779220949</v>
      </c>
      <c r="G728" s="89">
        <v>1316.1996946926909</v>
      </c>
      <c r="H728" s="42">
        <v>0</v>
      </c>
      <c r="I728" s="42">
        <v>96.909611458833623</v>
      </c>
      <c r="J728" s="51">
        <f t="shared" si="33"/>
        <v>96.909611458833623</v>
      </c>
      <c r="K728" s="45">
        <f t="shared" si="34"/>
        <v>1.4727533779220949</v>
      </c>
      <c r="L728" s="45">
        <f t="shared" si="34"/>
        <v>1316.1996946926909</v>
      </c>
      <c r="M728" s="160">
        <f t="shared" si="35"/>
        <v>893.70000057288246</v>
      </c>
      <c r="N728" s="6">
        <v>-1.193828787922095</v>
      </c>
      <c r="O728" s="6">
        <v>-606.26263389269081</v>
      </c>
    </row>
    <row r="729" spans="1:15" x14ac:dyDescent="0.25">
      <c r="A729" s="43">
        <v>2028</v>
      </c>
      <c r="B729" s="43" t="s">
        <v>21</v>
      </c>
      <c r="C729" s="43" t="s">
        <v>4903</v>
      </c>
      <c r="D729" s="44">
        <v>96.909611458833623</v>
      </c>
      <c r="E729" s="44">
        <v>100</v>
      </c>
      <c r="F729" s="90">
        <v>1.5573959280450189</v>
      </c>
      <c r="G729" s="91">
        <v>1414.4779335752748</v>
      </c>
      <c r="H729" s="44">
        <v>0</v>
      </c>
      <c r="I729" s="44">
        <v>96.909611458833623</v>
      </c>
      <c r="J729" s="51">
        <f t="shared" si="33"/>
        <v>96.909611458833623</v>
      </c>
      <c r="K729" s="45">
        <f t="shared" si="34"/>
        <v>1.5573959280450189</v>
      </c>
      <c r="L729" s="45">
        <f t="shared" si="34"/>
        <v>1414.4779335752748</v>
      </c>
      <c r="M729" s="160">
        <f t="shared" si="35"/>
        <v>908.23271597406358</v>
      </c>
      <c r="N729" s="6">
        <v>-1.258630198045019</v>
      </c>
      <c r="O729" s="6">
        <v>-631.47722657527481</v>
      </c>
    </row>
    <row r="730" spans="1:15" x14ac:dyDescent="0.25">
      <c r="A730" s="41">
        <v>2029</v>
      </c>
      <c r="B730" s="41" t="s">
        <v>21</v>
      </c>
      <c r="C730" s="41" t="s">
        <v>4903</v>
      </c>
      <c r="D730" s="42">
        <v>96.909611458833623</v>
      </c>
      <c r="E730" s="42">
        <v>100</v>
      </c>
      <c r="F730" s="88">
        <v>1.5113464352742452</v>
      </c>
      <c r="G730" s="89">
        <v>1446.9405644604042</v>
      </c>
      <c r="H730" s="42">
        <v>0</v>
      </c>
      <c r="I730" s="42">
        <v>96.909611458833623</v>
      </c>
      <c r="J730" s="51">
        <f t="shared" si="33"/>
        <v>96.909611458833623</v>
      </c>
      <c r="K730" s="45">
        <f t="shared" si="34"/>
        <v>1.5113464352742452</v>
      </c>
      <c r="L730" s="45">
        <f t="shared" si="34"/>
        <v>1446.9405644604042</v>
      </c>
      <c r="M730" s="160">
        <f t="shared" si="35"/>
        <v>957.38510422849936</v>
      </c>
      <c r="N730" s="6">
        <v>-1.1933632322742451</v>
      </c>
      <c r="O730" s="6">
        <v>-604.89029606040413</v>
      </c>
    </row>
    <row r="731" spans="1:15" x14ac:dyDescent="0.25">
      <c r="A731" s="43">
        <v>2030</v>
      </c>
      <c r="B731" s="43" t="s">
        <v>21</v>
      </c>
      <c r="C731" s="43" t="s">
        <v>4903</v>
      </c>
      <c r="D731" s="44">
        <v>96.909611458833623</v>
      </c>
      <c r="E731" s="44">
        <v>100</v>
      </c>
      <c r="F731" s="90">
        <v>1.3794108807107484</v>
      </c>
      <c r="G731" s="91">
        <v>1412.418911975921</v>
      </c>
      <c r="H731" s="44">
        <v>0</v>
      </c>
      <c r="I731" s="44">
        <v>96.909611458833623</v>
      </c>
      <c r="J731" s="51">
        <f t="shared" si="33"/>
        <v>96.909611458833623</v>
      </c>
      <c r="K731" s="45">
        <f t="shared" si="34"/>
        <v>1.3794108807107484</v>
      </c>
      <c r="L731" s="45">
        <f t="shared" si="34"/>
        <v>1412.418911975921</v>
      </c>
      <c r="M731" s="160">
        <f t="shared" si="35"/>
        <v>1023.929078512245</v>
      </c>
      <c r="N731" s="6">
        <v>-1.0512060667107483</v>
      </c>
      <c r="O731" s="6">
        <v>-543.868860475921</v>
      </c>
    </row>
    <row r="732" spans="1:15" x14ac:dyDescent="0.25">
      <c r="A732" s="41">
        <v>2031</v>
      </c>
      <c r="B732" s="41" t="s">
        <v>21</v>
      </c>
      <c r="C732" s="41" t="s">
        <v>4903</v>
      </c>
      <c r="D732" s="42">
        <v>96.909611458833623</v>
      </c>
      <c r="E732" s="42">
        <v>100</v>
      </c>
      <c r="F732" s="88">
        <v>1.2177677399985452</v>
      </c>
      <c r="G732" s="89">
        <v>1321.3866720505971</v>
      </c>
      <c r="H732" s="42">
        <v>0</v>
      </c>
      <c r="I732" s="42">
        <v>96.909611458833623</v>
      </c>
      <c r="J732" s="51">
        <f t="shared" si="33"/>
        <v>96.909611458833623</v>
      </c>
      <c r="K732" s="45">
        <f t="shared" si="34"/>
        <v>1.2177677399985452</v>
      </c>
      <c r="L732" s="45">
        <f t="shared" si="34"/>
        <v>1321.3866720505971</v>
      </c>
      <c r="M732" s="160">
        <f t="shared" si="35"/>
        <v>1085.0892404590843</v>
      </c>
      <c r="N732" s="6">
        <v>-0.88578638499854523</v>
      </c>
      <c r="O732" s="6">
        <v>-468.84393525059716</v>
      </c>
    </row>
    <row r="733" spans="1:15" x14ac:dyDescent="0.25">
      <c r="A733" s="43">
        <v>2032</v>
      </c>
      <c r="B733" s="43" t="s">
        <v>21</v>
      </c>
      <c r="C733" s="43" t="s">
        <v>4903</v>
      </c>
      <c r="D733" s="44">
        <v>96.909611458833623</v>
      </c>
      <c r="E733" s="44">
        <v>100</v>
      </c>
      <c r="F733" s="90">
        <v>1.0037484865842936</v>
      </c>
      <c r="G733" s="91">
        <v>1205.9311036646359</v>
      </c>
      <c r="H733" s="44">
        <v>0</v>
      </c>
      <c r="I733" s="44">
        <v>96.909611458833623</v>
      </c>
      <c r="J733" s="51">
        <f t="shared" si="33"/>
        <v>96.909611458833623</v>
      </c>
      <c r="K733" s="45">
        <f t="shared" si="34"/>
        <v>1.0037484865842936</v>
      </c>
      <c r="L733" s="45">
        <f t="shared" si="34"/>
        <v>1205.9311036646359</v>
      </c>
      <c r="M733" s="160">
        <f t="shared" si="35"/>
        <v>1201.4275685419559</v>
      </c>
      <c r="N733" s="6">
        <v>-0.68014371658429362</v>
      </c>
      <c r="O733" s="6">
        <v>-383.91001856463583</v>
      </c>
    </row>
    <row r="734" spans="1:15" x14ac:dyDescent="0.25">
      <c r="A734" s="41">
        <v>2033</v>
      </c>
      <c r="B734" s="41" t="s">
        <v>21</v>
      </c>
      <c r="C734" s="41" t="s">
        <v>4903</v>
      </c>
      <c r="D734" s="42">
        <v>96.909611458833623</v>
      </c>
      <c r="E734" s="42">
        <v>100</v>
      </c>
      <c r="F734" s="88">
        <v>0.83086833464367482</v>
      </c>
      <c r="G734" s="89">
        <v>1090.7761870203178</v>
      </c>
      <c r="H734" s="42">
        <v>0</v>
      </c>
      <c r="I734" s="42">
        <v>96.909611458833623</v>
      </c>
      <c r="J734" s="51">
        <f t="shared" si="33"/>
        <v>96.909611458833623</v>
      </c>
      <c r="K734" s="45">
        <f t="shared" si="34"/>
        <v>0.83086833464367482</v>
      </c>
      <c r="L734" s="45">
        <f t="shared" si="34"/>
        <v>1090.7761870203178</v>
      </c>
      <c r="M734" s="160">
        <f t="shared" si="35"/>
        <v>1312.8147283264884</v>
      </c>
      <c r="N734" s="6">
        <v>-0.51589046064367483</v>
      </c>
      <c r="O734" s="6">
        <v>-282.68581282031778</v>
      </c>
    </row>
    <row r="735" spans="1:15" x14ac:dyDescent="0.25">
      <c r="A735" s="43">
        <v>2034</v>
      </c>
      <c r="B735" s="43" t="s">
        <v>21</v>
      </c>
      <c r="C735" s="43" t="s">
        <v>4903</v>
      </c>
      <c r="D735" s="44">
        <v>96.909611458833623</v>
      </c>
      <c r="E735" s="44">
        <v>100</v>
      </c>
      <c r="F735" s="90">
        <v>0.68715581435921236</v>
      </c>
      <c r="G735" s="91">
        <v>979.48389594614002</v>
      </c>
      <c r="H735" s="44">
        <v>0</v>
      </c>
      <c r="I735" s="44">
        <v>96.909611458833623</v>
      </c>
      <c r="J735" s="51">
        <f t="shared" si="33"/>
        <v>96.909611458833623</v>
      </c>
      <c r="K735" s="45">
        <f t="shared" si="34"/>
        <v>0.68715581435921236</v>
      </c>
      <c r="L735" s="45">
        <f t="shared" si="34"/>
        <v>979.48389594614002</v>
      </c>
      <c r="M735" s="160">
        <f t="shared" si="35"/>
        <v>1425.4174606083045</v>
      </c>
      <c r="N735" s="6">
        <v>-0.38140899935921235</v>
      </c>
      <c r="O735" s="6">
        <v>-182.77897734613998</v>
      </c>
    </row>
    <row r="736" spans="1:15" x14ac:dyDescent="0.25">
      <c r="A736" s="41">
        <v>2035</v>
      </c>
      <c r="B736" s="41" t="s">
        <v>21</v>
      </c>
      <c r="C736" s="41" t="s">
        <v>4903</v>
      </c>
      <c r="D736" s="42">
        <v>96.909611458833623</v>
      </c>
      <c r="E736" s="42">
        <v>100</v>
      </c>
      <c r="F736" s="88">
        <v>0.58275920094819755</v>
      </c>
      <c r="G736" s="89">
        <v>877.65110177348129</v>
      </c>
      <c r="H736" s="42">
        <v>0</v>
      </c>
      <c r="I736" s="42">
        <v>96.909611458833623</v>
      </c>
      <c r="J736" s="51">
        <f t="shared" si="33"/>
        <v>96.909611458833623</v>
      </c>
      <c r="K736" s="45">
        <f t="shared" si="34"/>
        <v>0.58275920094819755</v>
      </c>
      <c r="L736" s="45">
        <f t="shared" si="34"/>
        <v>877.65110177348129</v>
      </c>
      <c r="M736" s="160">
        <f t="shared" si="35"/>
        <v>1506.0270182701022</v>
      </c>
      <c r="N736" s="6">
        <v>-0.28582057894819757</v>
      </c>
      <c r="O736" s="6">
        <v>-114.76564607348132</v>
      </c>
    </row>
    <row r="737" spans="1:15" x14ac:dyDescent="0.25">
      <c r="A737" s="43">
        <v>2036</v>
      </c>
      <c r="B737" s="43" t="s">
        <v>21</v>
      </c>
      <c r="C737" s="43" t="s">
        <v>4903</v>
      </c>
      <c r="D737" s="44">
        <v>96.909611458833623</v>
      </c>
      <c r="E737" s="44">
        <v>100</v>
      </c>
      <c r="F737" s="90">
        <v>0.50017914239104966</v>
      </c>
      <c r="G737" s="91">
        <v>778.85640395453277</v>
      </c>
      <c r="H737" s="44">
        <v>0</v>
      </c>
      <c r="I737" s="44">
        <v>96.909611458833623</v>
      </c>
      <c r="J737" s="51">
        <f t="shared" si="33"/>
        <v>96.909611458833623</v>
      </c>
      <c r="K737" s="45">
        <f t="shared" si="34"/>
        <v>0.50017914239104966</v>
      </c>
      <c r="L737" s="45">
        <f t="shared" si="34"/>
        <v>778.85640395453277</v>
      </c>
      <c r="M737" s="160">
        <f t="shared" si="35"/>
        <v>1557.154903003948</v>
      </c>
      <c r="N737" s="6">
        <v>-0.21705261039104967</v>
      </c>
      <c r="O737" s="6">
        <v>-60.914533754532727</v>
      </c>
    </row>
    <row r="738" spans="1:15" x14ac:dyDescent="0.25">
      <c r="A738" s="41">
        <v>2037</v>
      </c>
      <c r="B738" s="41" t="s">
        <v>21</v>
      </c>
      <c r="C738" s="41" t="s">
        <v>4903</v>
      </c>
      <c r="D738" s="42">
        <v>96.909611458833623</v>
      </c>
      <c r="E738" s="42">
        <v>100</v>
      </c>
      <c r="F738" s="88">
        <v>0.42822737467461586</v>
      </c>
      <c r="G738" s="89">
        <v>676.13791474232255</v>
      </c>
      <c r="H738" s="42">
        <v>0</v>
      </c>
      <c r="I738" s="42">
        <v>96.909611458833623</v>
      </c>
      <c r="J738" s="51">
        <f t="shared" si="33"/>
        <v>96.909611458833623</v>
      </c>
      <c r="K738" s="45">
        <f t="shared" si="34"/>
        <v>0.42822737467461586</v>
      </c>
      <c r="L738" s="45">
        <f t="shared" si="34"/>
        <v>676.13791474232255</v>
      </c>
      <c r="M738" s="160">
        <f t="shared" si="35"/>
        <v>1578.9226815685918</v>
      </c>
      <c r="N738" s="6">
        <v>-0.16404721867461586</v>
      </c>
      <c r="O738" s="6">
        <v>-22.058834042322587</v>
      </c>
    </row>
    <row r="739" spans="1:15" x14ac:dyDescent="0.25">
      <c r="A739" s="43">
        <v>2038</v>
      </c>
      <c r="B739" s="43" t="s">
        <v>21</v>
      </c>
      <c r="C739" s="43" t="s">
        <v>4903</v>
      </c>
      <c r="D739" s="44">
        <v>96.909611458833623</v>
      </c>
      <c r="E739" s="44">
        <v>100</v>
      </c>
      <c r="F739" s="90">
        <v>0.36563409565001403</v>
      </c>
      <c r="G739" s="91">
        <v>576.05049976618682</v>
      </c>
      <c r="H739" s="44">
        <v>0</v>
      </c>
      <c r="I739" s="44">
        <v>96.909611458833623</v>
      </c>
      <c r="J739" s="51">
        <f t="shared" si="33"/>
        <v>96.909611458833623</v>
      </c>
      <c r="K739" s="45">
        <f t="shared" si="34"/>
        <v>0.36563409565001403</v>
      </c>
      <c r="L739" s="45">
        <f t="shared" si="34"/>
        <v>576.05049976618682</v>
      </c>
      <c r="M739" s="160">
        <f t="shared" si="35"/>
        <v>1575.4835411125989</v>
      </c>
      <c r="N739" s="6">
        <v>-0.11694953565001404</v>
      </c>
      <c r="O739" s="6">
        <v>20.899909933813205</v>
      </c>
    </row>
    <row r="740" spans="1:15" x14ac:dyDescent="0.25">
      <c r="A740" s="41">
        <v>2039</v>
      </c>
      <c r="B740" s="41" t="s">
        <v>21</v>
      </c>
      <c r="C740" s="41" t="s">
        <v>4903</v>
      </c>
      <c r="D740" s="42">
        <v>96.909611458833623</v>
      </c>
      <c r="E740" s="42">
        <v>100</v>
      </c>
      <c r="F740" s="88">
        <v>0.31669036320362542</v>
      </c>
      <c r="G740" s="89">
        <v>501.36214641678595</v>
      </c>
      <c r="H740" s="42">
        <v>0</v>
      </c>
      <c r="I740" s="42">
        <v>96.909611458833623</v>
      </c>
      <c r="J740" s="51">
        <f t="shared" si="33"/>
        <v>96.909611458833623</v>
      </c>
      <c r="K740" s="45">
        <f t="shared" si="34"/>
        <v>0.31669036320362542</v>
      </c>
      <c r="L740" s="45">
        <f t="shared" si="34"/>
        <v>501.36214641678595</v>
      </c>
      <c r="M740" s="160">
        <f t="shared" si="35"/>
        <v>1583.1304159211827</v>
      </c>
      <c r="N740" s="6">
        <v>-8.2020769203625415E-2</v>
      </c>
      <c r="O740" s="6">
        <v>27.673319783214026</v>
      </c>
    </row>
    <row r="741" spans="1:15" x14ac:dyDescent="0.25">
      <c r="A741" s="43">
        <v>2040</v>
      </c>
      <c r="B741" s="43" t="s">
        <v>21</v>
      </c>
      <c r="C741" s="43" t="s">
        <v>4903</v>
      </c>
      <c r="D741" s="44">
        <v>96.909611458833623</v>
      </c>
      <c r="E741" s="44">
        <v>100</v>
      </c>
      <c r="F741" s="90">
        <v>0.29643248876628853</v>
      </c>
      <c r="G741" s="91">
        <v>450.9418798289534</v>
      </c>
      <c r="H741" s="44">
        <v>0</v>
      </c>
      <c r="I741" s="44">
        <v>96.909611458833623</v>
      </c>
      <c r="J741" s="51">
        <f t="shared" si="33"/>
        <v>96.909611458833623</v>
      </c>
      <c r="K741" s="45">
        <f t="shared" si="34"/>
        <v>0.29643248876628853</v>
      </c>
      <c r="L741" s="45">
        <f t="shared" si="34"/>
        <v>450.9418798289534</v>
      </c>
      <c r="M741" s="160">
        <f t="shared" si="35"/>
        <v>1521.2296118610745</v>
      </c>
      <c r="N741" s="6">
        <v>-7.1847687766288526E-2</v>
      </c>
      <c r="O741" s="6">
        <v>40.751717571046584</v>
      </c>
    </row>
    <row r="742" spans="1:15" hidden="1" x14ac:dyDescent="0.25">
      <c r="A742" s="41">
        <v>2021</v>
      </c>
      <c r="B742" s="41" t="s">
        <v>21</v>
      </c>
      <c r="C742" s="41" t="s">
        <v>4904</v>
      </c>
      <c r="D742" s="42">
        <v>104.46483429465187</v>
      </c>
      <c r="E742" s="42">
        <v>110</v>
      </c>
      <c r="F742" s="88">
        <v>8.7018488330752305E-2</v>
      </c>
      <c r="G742" s="89">
        <v>169.45943307311077</v>
      </c>
      <c r="H742" s="42">
        <v>0</v>
      </c>
      <c r="I742" s="42">
        <v>104.46483429465187</v>
      </c>
      <c r="J742" s="51">
        <f t="shared" si="33"/>
        <v>104.46483429465187</v>
      </c>
      <c r="K742" s="45">
        <f t="shared" si="34"/>
        <v>8.7018488330752305E-2</v>
      </c>
      <c r="L742" s="45">
        <f t="shared" si="34"/>
        <v>169.45943307311077</v>
      </c>
      <c r="M742" s="160">
        <f t="shared" si="35"/>
        <v>1947.39573536379</v>
      </c>
      <c r="N742" s="6">
        <v>0.1301700426692477</v>
      </c>
      <c r="O742" s="6">
        <v>409.79162962688929</v>
      </c>
    </row>
    <row r="743" spans="1:15" hidden="1" x14ac:dyDescent="0.25">
      <c r="A743" s="43">
        <v>2022</v>
      </c>
      <c r="B743" s="43" t="s">
        <v>21</v>
      </c>
      <c r="C743" s="43" t="s">
        <v>4904</v>
      </c>
      <c r="D743" s="44">
        <v>104.46483429465187</v>
      </c>
      <c r="E743" s="44">
        <v>110</v>
      </c>
      <c r="F743" s="90">
        <v>0.11146187699068022</v>
      </c>
      <c r="G743" s="91">
        <v>196.90042562789597</v>
      </c>
      <c r="H743" s="44">
        <v>0</v>
      </c>
      <c r="I743" s="44">
        <v>104.46483429465187</v>
      </c>
      <c r="J743" s="51">
        <f t="shared" si="33"/>
        <v>104.46483429465187</v>
      </c>
      <c r="K743" s="45">
        <f t="shared" si="34"/>
        <v>0.11146187699068022</v>
      </c>
      <c r="L743" s="45">
        <f t="shared" si="34"/>
        <v>196.90042562789597</v>
      </c>
      <c r="M743" s="160">
        <f t="shared" si="35"/>
        <v>1766.527093782564</v>
      </c>
      <c r="N743" s="6">
        <v>0.14075397000931977</v>
      </c>
      <c r="O743" s="6">
        <v>462.54010357210404</v>
      </c>
    </row>
    <row r="744" spans="1:15" x14ac:dyDescent="0.25">
      <c r="A744" s="41">
        <v>2023</v>
      </c>
      <c r="B744" s="41" t="s">
        <v>21</v>
      </c>
      <c r="C744" s="41" t="s">
        <v>4904</v>
      </c>
      <c r="D744" s="42">
        <v>104.46483429465187</v>
      </c>
      <c r="E744" s="42">
        <v>110</v>
      </c>
      <c r="F744" s="88">
        <v>0.172609792314982</v>
      </c>
      <c r="G744" s="89">
        <v>251.60529144946511</v>
      </c>
      <c r="H744" s="42">
        <v>0</v>
      </c>
      <c r="I744" s="42">
        <v>104.46483429465187</v>
      </c>
      <c r="J744" s="51">
        <f t="shared" si="33"/>
        <v>104.46483429465187</v>
      </c>
      <c r="K744" s="45">
        <f t="shared" si="34"/>
        <v>0.172609792314982</v>
      </c>
      <c r="L744" s="45">
        <f t="shared" si="34"/>
        <v>251.60529144946511</v>
      </c>
      <c r="M744" s="160">
        <f t="shared" si="35"/>
        <v>1457.6536364190188</v>
      </c>
      <c r="N744" s="6">
        <v>0.12145232468501801</v>
      </c>
      <c r="O744" s="6">
        <v>504.97376845053486</v>
      </c>
    </row>
    <row r="745" spans="1:15" hidden="1" x14ac:dyDescent="0.25">
      <c r="A745" s="43">
        <v>2024</v>
      </c>
      <c r="B745" s="43" t="s">
        <v>21</v>
      </c>
      <c r="C745" s="43" t="s">
        <v>4904</v>
      </c>
      <c r="D745" s="44">
        <v>104.46483429465187</v>
      </c>
      <c r="E745" s="44">
        <v>110</v>
      </c>
      <c r="F745" s="90">
        <v>0.27266998260438474</v>
      </c>
      <c r="G745" s="91">
        <v>326.68274951917198</v>
      </c>
      <c r="H745" s="44">
        <v>0</v>
      </c>
      <c r="I745" s="44">
        <v>104.46483429465187</v>
      </c>
      <c r="J745" s="51">
        <f t="shared" si="33"/>
        <v>104.46483429465187</v>
      </c>
      <c r="K745" s="45">
        <f t="shared" si="34"/>
        <v>0.27266998260438474</v>
      </c>
      <c r="L745" s="45">
        <f t="shared" si="34"/>
        <v>326.68274951917198</v>
      </c>
      <c r="M745" s="160">
        <f t="shared" si="35"/>
        <v>1198.0884232246203</v>
      </c>
      <c r="N745" s="6">
        <v>7.5301376395615238E-2</v>
      </c>
      <c r="O745" s="6">
        <v>510.44965828082803</v>
      </c>
    </row>
    <row r="746" spans="1:15" x14ac:dyDescent="0.25">
      <c r="A746" s="41">
        <v>2025</v>
      </c>
      <c r="B746" s="41" t="s">
        <v>21</v>
      </c>
      <c r="C746" s="41" t="s">
        <v>4904</v>
      </c>
      <c r="D746" s="42">
        <v>104.46483429465187</v>
      </c>
      <c r="E746" s="42">
        <v>110</v>
      </c>
      <c r="F746" s="88">
        <v>0.37632304558179497</v>
      </c>
      <c r="G746" s="89">
        <v>421.27929434503278</v>
      </c>
      <c r="H746" s="42">
        <v>0</v>
      </c>
      <c r="I746" s="42">
        <v>104.46483429465187</v>
      </c>
      <c r="J746" s="51">
        <f t="shared" si="33"/>
        <v>104.46483429465187</v>
      </c>
      <c r="K746" s="45">
        <f t="shared" si="34"/>
        <v>0.37632304558179497</v>
      </c>
      <c r="L746" s="45">
        <f t="shared" si="34"/>
        <v>421.27929434503278</v>
      </c>
      <c r="M746" s="160">
        <f t="shared" si="35"/>
        <v>1119.4618540932977</v>
      </c>
      <c r="N746" s="6">
        <v>1.8491170418205027E-2</v>
      </c>
      <c r="O746" s="6">
        <v>505.15997245496726</v>
      </c>
    </row>
    <row r="747" spans="1:15" x14ac:dyDescent="0.25">
      <c r="A747" s="43">
        <v>2026</v>
      </c>
      <c r="B747" s="43" t="s">
        <v>21</v>
      </c>
      <c r="C747" s="43" t="s">
        <v>4904</v>
      </c>
      <c r="D747" s="44">
        <v>104.46483429465187</v>
      </c>
      <c r="E747" s="44">
        <v>110</v>
      </c>
      <c r="F747" s="90">
        <v>0.50142897833933187</v>
      </c>
      <c r="G747" s="91">
        <v>514.85494452132787</v>
      </c>
      <c r="H747" s="44">
        <v>0</v>
      </c>
      <c r="I747" s="44">
        <v>104.46483429465187</v>
      </c>
      <c r="J747" s="51">
        <f t="shared" si="33"/>
        <v>104.46483429465187</v>
      </c>
      <c r="K747" s="45">
        <f t="shared" si="34"/>
        <v>0.50142897833933187</v>
      </c>
      <c r="L747" s="45">
        <f t="shared" si="34"/>
        <v>514.85494452132787</v>
      </c>
      <c r="M747" s="160">
        <f t="shared" si="35"/>
        <v>1026.7754094038623</v>
      </c>
      <c r="N747" s="6">
        <v>-6.4655587339331855E-2</v>
      </c>
      <c r="O747" s="6">
        <v>508.79596647867209</v>
      </c>
    </row>
    <row r="748" spans="1:15" x14ac:dyDescent="0.25">
      <c r="A748" s="41">
        <v>2027</v>
      </c>
      <c r="B748" s="41" t="s">
        <v>21</v>
      </c>
      <c r="C748" s="41" t="s">
        <v>4904</v>
      </c>
      <c r="D748" s="42">
        <v>104.46483429465187</v>
      </c>
      <c r="E748" s="42">
        <v>110</v>
      </c>
      <c r="F748" s="88">
        <v>0.6163127917354615</v>
      </c>
      <c r="G748" s="89">
        <v>603.87451947418162</v>
      </c>
      <c r="H748" s="42">
        <v>0</v>
      </c>
      <c r="I748" s="42">
        <v>104.46483429465187</v>
      </c>
      <c r="J748" s="51">
        <f t="shared" si="33"/>
        <v>104.46483429465187</v>
      </c>
      <c r="K748" s="45">
        <f t="shared" si="34"/>
        <v>0.6163127917354615</v>
      </c>
      <c r="L748" s="45">
        <f t="shared" si="34"/>
        <v>603.87451947418162</v>
      </c>
      <c r="M748" s="160">
        <f t="shared" si="35"/>
        <v>979.81824744176538</v>
      </c>
      <c r="N748" s="6">
        <v>-0.15461303673546151</v>
      </c>
      <c r="O748" s="6">
        <v>447.81711752581828</v>
      </c>
    </row>
    <row r="749" spans="1:15" x14ac:dyDescent="0.25">
      <c r="A749" s="43">
        <v>2028</v>
      </c>
      <c r="B749" s="43" t="s">
        <v>21</v>
      </c>
      <c r="C749" s="43" t="s">
        <v>4904</v>
      </c>
      <c r="D749" s="44">
        <v>104.46483429465187</v>
      </c>
      <c r="E749" s="44">
        <v>110</v>
      </c>
      <c r="F749" s="90">
        <v>0.72372908216724274</v>
      </c>
      <c r="G749" s="91">
        <v>680.17985358282431</v>
      </c>
      <c r="H749" s="44">
        <v>0</v>
      </c>
      <c r="I749" s="44">
        <v>104.46483429465187</v>
      </c>
      <c r="J749" s="51">
        <f t="shared" si="33"/>
        <v>104.46483429465187</v>
      </c>
      <c r="K749" s="45">
        <f t="shared" si="34"/>
        <v>0.72372908216724274</v>
      </c>
      <c r="L749" s="45">
        <f t="shared" si="34"/>
        <v>680.17985358282431</v>
      </c>
      <c r="M749" s="160">
        <f t="shared" si="35"/>
        <v>939.82661515548318</v>
      </c>
      <c r="N749" s="6">
        <v>-0.23967467116724273</v>
      </c>
      <c r="O749" s="6">
        <v>376.87007241717561</v>
      </c>
    </row>
    <row r="750" spans="1:15" x14ac:dyDescent="0.25">
      <c r="A750" s="41">
        <v>2029</v>
      </c>
      <c r="B750" s="41" t="s">
        <v>21</v>
      </c>
      <c r="C750" s="41" t="s">
        <v>4904</v>
      </c>
      <c r="D750" s="42">
        <v>104.46483429465187</v>
      </c>
      <c r="E750" s="42">
        <v>110</v>
      </c>
      <c r="F750" s="88">
        <v>0.74993525038145792</v>
      </c>
      <c r="G750" s="89">
        <v>736.86917774648828</v>
      </c>
      <c r="H750" s="42">
        <v>0</v>
      </c>
      <c r="I750" s="42">
        <v>104.46483429465187</v>
      </c>
      <c r="J750" s="51">
        <f t="shared" si="33"/>
        <v>104.46483429465187</v>
      </c>
      <c r="K750" s="45">
        <f t="shared" si="34"/>
        <v>0.74993525038145792</v>
      </c>
      <c r="L750" s="45">
        <f t="shared" si="34"/>
        <v>736.86917774648828</v>
      </c>
      <c r="M750" s="160">
        <f t="shared" si="35"/>
        <v>982.57706564890293</v>
      </c>
      <c r="N750" s="6">
        <v>-0.25004036938145791</v>
      </c>
      <c r="O750" s="6">
        <v>279.17760325351173</v>
      </c>
    </row>
    <row r="751" spans="1:15" x14ac:dyDescent="0.25">
      <c r="A751" s="43">
        <v>2030</v>
      </c>
      <c r="B751" s="43" t="s">
        <v>21</v>
      </c>
      <c r="C751" s="43" t="s">
        <v>4904</v>
      </c>
      <c r="D751" s="44">
        <v>104.46483429465187</v>
      </c>
      <c r="E751" s="44">
        <v>110</v>
      </c>
      <c r="F751" s="90">
        <v>0.74742048615186718</v>
      </c>
      <c r="G751" s="91">
        <v>775.71025929845803</v>
      </c>
      <c r="H751" s="44">
        <v>0</v>
      </c>
      <c r="I751" s="44">
        <v>104.46483429465187</v>
      </c>
      <c r="J751" s="51">
        <f t="shared" si="33"/>
        <v>104.46483429465187</v>
      </c>
      <c r="K751" s="45">
        <f t="shared" si="34"/>
        <v>0.74742048615186718</v>
      </c>
      <c r="L751" s="45">
        <f t="shared" si="34"/>
        <v>775.71025929845803</v>
      </c>
      <c r="M751" s="160">
        <f t="shared" si="35"/>
        <v>1037.8498765698037</v>
      </c>
      <c r="N751" s="6">
        <v>-0.24650050715186722</v>
      </c>
      <c r="O751" s="6">
        <v>133.73283350154202</v>
      </c>
    </row>
    <row r="752" spans="1:15" x14ac:dyDescent="0.25">
      <c r="A752" s="41">
        <v>2031</v>
      </c>
      <c r="B752" s="41" t="s">
        <v>21</v>
      </c>
      <c r="C752" s="41" t="s">
        <v>4904</v>
      </c>
      <c r="D752" s="42">
        <v>104.46483429465187</v>
      </c>
      <c r="E752" s="42">
        <v>110</v>
      </c>
      <c r="F752" s="88">
        <v>0.72791743448900748</v>
      </c>
      <c r="G752" s="89">
        <v>794.84612701739979</v>
      </c>
      <c r="H752" s="42">
        <v>0</v>
      </c>
      <c r="I752" s="42">
        <v>104.46483429465187</v>
      </c>
      <c r="J752" s="51">
        <f t="shared" si="33"/>
        <v>104.46483429465187</v>
      </c>
      <c r="K752" s="45">
        <f t="shared" si="34"/>
        <v>0.72791743448900748</v>
      </c>
      <c r="L752" s="45">
        <f t="shared" si="34"/>
        <v>794.84612701739979</v>
      </c>
      <c r="M752" s="160">
        <f t="shared" si="35"/>
        <v>1091.9454451250722</v>
      </c>
      <c r="N752" s="6">
        <v>-0.21727013948900753</v>
      </c>
      <c r="O752" s="6">
        <v>22.456833582600211</v>
      </c>
    </row>
    <row r="753" spans="1:15" x14ac:dyDescent="0.25">
      <c r="A753" s="43">
        <v>2032</v>
      </c>
      <c r="B753" s="43" t="s">
        <v>21</v>
      </c>
      <c r="C753" s="43" t="s">
        <v>4904</v>
      </c>
      <c r="D753" s="44">
        <v>104.46483429465187</v>
      </c>
      <c r="E753" s="44">
        <v>110</v>
      </c>
      <c r="F753" s="90">
        <v>0.66923708527802128</v>
      </c>
      <c r="G753" s="91">
        <v>789.80574517252683</v>
      </c>
      <c r="H753" s="44">
        <v>0</v>
      </c>
      <c r="I753" s="44">
        <v>104.46483429465187</v>
      </c>
      <c r="J753" s="51">
        <f t="shared" si="33"/>
        <v>104.46483429465187</v>
      </c>
      <c r="K753" s="45">
        <f t="shared" si="34"/>
        <v>0.66923708527802128</v>
      </c>
      <c r="L753" s="45">
        <f t="shared" si="34"/>
        <v>789.80574517252683</v>
      </c>
      <c r="M753" s="160">
        <f t="shared" si="35"/>
        <v>1180.158366215491</v>
      </c>
      <c r="N753" s="6">
        <v>-0.14939394327802125</v>
      </c>
      <c r="O753" s="6">
        <v>-63.82791297252686</v>
      </c>
    </row>
    <row r="754" spans="1:15" x14ac:dyDescent="0.25">
      <c r="A754" s="41">
        <v>2033</v>
      </c>
      <c r="B754" s="41" t="s">
        <v>21</v>
      </c>
      <c r="C754" s="41" t="s">
        <v>4904</v>
      </c>
      <c r="D754" s="42">
        <v>104.46483429465187</v>
      </c>
      <c r="E754" s="42">
        <v>110</v>
      </c>
      <c r="F754" s="88">
        <v>0.60276679945281397</v>
      </c>
      <c r="G754" s="89">
        <v>772.64175484818884</v>
      </c>
      <c r="H754" s="42">
        <v>0</v>
      </c>
      <c r="I754" s="42">
        <v>104.46483429465187</v>
      </c>
      <c r="J754" s="51">
        <f t="shared" si="33"/>
        <v>104.46483429465187</v>
      </c>
      <c r="K754" s="45">
        <f t="shared" si="34"/>
        <v>0.60276679945281397</v>
      </c>
      <c r="L754" s="45">
        <f t="shared" si="34"/>
        <v>772.64175484818884</v>
      </c>
      <c r="M754" s="160">
        <f t="shared" si="35"/>
        <v>1281.8253353528858</v>
      </c>
      <c r="N754" s="6">
        <v>-7.5796648452813975E-2</v>
      </c>
      <c r="O754" s="6">
        <v>-136.58370354818885</v>
      </c>
    </row>
    <row r="755" spans="1:15" x14ac:dyDescent="0.25">
      <c r="A755" s="43">
        <v>2034</v>
      </c>
      <c r="B755" s="43" t="s">
        <v>21</v>
      </c>
      <c r="C755" s="43" t="s">
        <v>4904</v>
      </c>
      <c r="D755" s="44">
        <v>104.46483429465187</v>
      </c>
      <c r="E755" s="44">
        <v>110</v>
      </c>
      <c r="F755" s="90">
        <v>0.53330014823068028</v>
      </c>
      <c r="G755" s="91">
        <v>748.19588081644395</v>
      </c>
      <c r="H755" s="44">
        <v>0</v>
      </c>
      <c r="I755" s="44">
        <v>104.46483429465187</v>
      </c>
      <c r="J755" s="51">
        <f t="shared" si="33"/>
        <v>104.46483429465187</v>
      </c>
      <c r="K755" s="45">
        <f t="shared" si="34"/>
        <v>0.53330014823068028</v>
      </c>
      <c r="L755" s="45">
        <f t="shared" si="34"/>
        <v>748.19588081644395</v>
      </c>
      <c r="M755" s="160">
        <f t="shared" si="35"/>
        <v>1402.9545712648292</v>
      </c>
      <c r="N755" s="6">
        <v>1.4644495769319699E-2</v>
      </c>
      <c r="O755" s="6">
        <v>-144.05629771644396</v>
      </c>
    </row>
    <row r="756" spans="1:15" x14ac:dyDescent="0.25">
      <c r="A756" s="41">
        <v>2035</v>
      </c>
      <c r="B756" s="41" t="s">
        <v>21</v>
      </c>
      <c r="C756" s="41" t="s">
        <v>4904</v>
      </c>
      <c r="D756" s="42">
        <v>104.46483429465187</v>
      </c>
      <c r="E756" s="42">
        <v>110</v>
      </c>
      <c r="F756" s="88">
        <v>0.47243666388433075</v>
      </c>
      <c r="G756" s="89">
        <v>722.91904383325607</v>
      </c>
      <c r="H756" s="42">
        <v>0</v>
      </c>
      <c r="I756" s="42">
        <v>104.46483429465187</v>
      </c>
      <c r="J756" s="51">
        <f t="shared" si="33"/>
        <v>104.46483429465187</v>
      </c>
      <c r="K756" s="45">
        <f t="shared" si="34"/>
        <v>0.47243666388433075</v>
      </c>
      <c r="L756" s="45">
        <f t="shared" si="34"/>
        <v>722.91904383325607</v>
      </c>
      <c r="M756" s="160">
        <f t="shared" si="35"/>
        <v>1530.1925085353923</v>
      </c>
      <c r="N756" s="6">
        <v>0.10513787511566924</v>
      </c>
      <c r="O756" s="6">
        <v>-136.23136223325605</v>
      </c>
    </row>
    <row r="757" spans="1:15" x14ac:dyDescent="0.25">
      <c r="A757" s="43">
        <v>2036</v>
      </c>
      <c r="B757" s="43" t="s">
        <v>21</v>
      </c>
      <c r="C757" s="43" t="s">
        <v>4904</v>
      </c>
      <c r="D757" s="44">
        <v>104.46483429465187</v>
      </c>
      <c r="E757" s="44">
        <v>110</v>
      </c>
      <c r="F757" s="90">
        <v>0.42444307151967448</v>
      </c>
      <c r="G757" s="91">
        <v>694.24692411745843</v>
      </c>
      <c r="H757" s="44">
        <v>0</v>
      </c>
      <c r="I757" s="44">
        <v>104.46483429465187</v>
      </c>
      <c r="J757" s="51">
        <f t="shared" si="33"/>
        <v>104.46483429465187</v>
      </c>
      <c r="K757" s="45">
        <f t="shared" si="34"/>
        <v>0.42444307151967448</v>
      </c>
      <c r="L757" s="45">
        <f t="shared" si="34"/>
        <v>694.24692411745843</v>
      </c>
      <c r="M757" s="160">
        <f t="shared" si="35"/>
        <v>1635.6655832118527</v>
      </c>
      <c r="N757" s="6">
        <v>0.15098177048032552</v>
      </c>
      <c r="O757" s="6">
        <v>-134.92653511745846</v>
      </c>
    </row>
    <row r="758" spans="1:15" x14ac:dyDescent="0.25">
      <c r="A758" s="41">
        <v>2037</v>
      </c>
      <c r="B758" s="41" t="s">
        <v>21</v>
      </c>
      <c r="C758" s="41" t="s">
        <v>4904</v>
      </c>
      <c r="D758" s="42">
        <v>104.46483429465187</v>
      </c>
      <c r="E758" s="42">
        <v>110</v>
      </c>
      <c r="F758" s="88">
        <v>0.4352215058598371</v>
      </c>
      <c r="G758" s="89">
        <v>758.06206360694523</v>
      </c>
      <c r="H758" s="42">
        <v>0</v>
      </c>
      <c r="I758" s="42">
        <v>104.46483429465187</v>
      </c>
      <c r="J758" s="51">
        <f t="shared" si="33"/>
        <v>104.46483429465187</v>
      </c>
      <c r="K758" s="45">
        <f t="shared" si="34"/>
        <v>0.4352215058598371</v>
      </c>
      <c r="L758" s="45">
        <f t="shared" si="34"/>
        <v>758.06206360694523</v>
      </c>
      <c r="M758" s="160">
        <f t="shared" si="35"/>
        <v>1741.7844784790548</v>
      </c>
      <c r="N758" s="6">
        <v>0.13918162314016291</v>
      </c>
      <c r="O758" s="6">
        <v>-217.50795410694525</v>
      </c>
    </row>
    <row r="759" spans="1:15" x14ac:dyDescent="0.25">
      <c r="A759" s="43">
        <v>2038</v>
      </c>
      <c r="B759" s="43" t="s">
        <v>21</v>
      </c>
      <c r="C759" s="43" t="s">
        <v>4904</v>
      </c>
      <c r="D759" s="44">
        <v>104.46483429465187</v>
      </c>
      <c r="E759" s="44">
        <v>110</v>
      </c>
      <c r="F759" s="90">
        <v>0.39243832652568833</v>
      </c>
      <c r="G759" s="91">
        <v>717.74471087995073</v>
      </c>
      <c r="H759" s="44">
        <v>0</v>
      </c>
      <c r="I759" s="44">
        <v>104.46483429465187</v>
      </c>
      <c r="J759" s="51">
        <f t="shared" si="33"/>
        <v>104.46483429465187</v>
      </c>
      <c r="K759" s="45">
        <f t="shared" si="34"/>
        <v>0.39243832652568833</v>
      </c>
      <c r="L759" s="45">
        <f t="shared" si="34"/>
        <v>717.74471087995073</v>
      </c>
      <c r="M759" s="160">
        <f t="shared" si="35"/>
        <v>1828.9363254456962</v>
      </c>
      <c r="N759" s="6">
        <v>0.1836179554743117</v>
      </c>
      <c r="O759" s="6">
        <v>-185.74849327995071</v>
      </c>
    </row>
    <row r="760" spans="1:15" x14ac:dyDescent="0.25">
      <c r="A760" s="41">
        <v>2039</v>
      </c>
      <c r="B760" s="41" t="s">
        <v>21</v>
      </c>
      <c r="C760" s="41" t="s">
        <v>4904</v>
      </c>
      <c r="D760" s="42">
        <v>104.46483429465187</v>
      </c>
      <c r="E760" s="42">
        <v>110</v>
      </c>
      <c r="F760" s="88">
        <v>0.35320822481460662</v>
      </c>
      <c r="G760" s="89">
        <v>663.65701419490279</v>
      </c>
      <c r="H760" s="42">
        <v>0</v>
      </c>
      <c r="I760" s="42">
        <v>104.46483429465187</v>
      </c>
      <c r="J760" s="51">
        <f t="shared" si="33"/>
        <v>104.46483429465187</v>
      </c>
      <c r="K760" s="45">
        <f t="shared" si="34"/>
        <v>0.35320822481460662</v>
      </c>
      <c r="L760" s="45">
        <f t="shared" si="34"/>
        <v>663.65701419490279</v>
      </c>
      <c r="M760" s="160">
        <f t="shared" si="35"/>
        <v>1878.9398648438773</v>
      </c>
      <c r="N760" s="6">
        <v>0.22829860318539336</v>
      </c>
      <c r="O760" s="6">
        <v>-139.69732419490276</v>
      </c>
    </row>
    <row r="761" spans="1:15" x14ac:dyDescent="0.25">
      <c r="A761" s="43">
        <v>2040</v>
      </c>
      <c r="B761" s="43" t="s">
        <v>21</v>
      </c>
      <c r="C761" s="43" t="s">
        <v>4904</v>
      </c>
      <c r="D761" s="44">
        <v>104.46483429465187</v>
      </c>
      <c r="E761" s="44">
        <v>110</v>
      </c>
      <c r="F761" s="90">
        <v>0.34005842375658146</v>
      </c>
      <c r="G761" s="91">
        <v>640.82362983737187</v>
      </c>
      <c r="H761" s="44">
        <v>0</v>
      </c>
      <c r="I761" s="44">
        <v>104.46483429465187</v>
      </c>
      <c r="J761" s="51">
        <f t="shared" si="33"/>
        <v>104.46483429465187</v>
      </c>
      <c r="K761" s="45">
        <f t="shared" si="34"/>
        <v>0.34005842375658146</v>
      </c>
      <c r="L761" s="45">
        <f t="shared" si="34"/>
        <v>640.82362983737187</v>
      </c>
      <c r="M761" s="160">
        <f t="shared" si="35"/>
        <v>1884.4515679343451</v>
      </c>
      <c r="N761" s="6">
        <v>0.25190365724341857</v>
      </c>
      <c r="O761" s="6">
        <v>-118.20392743737182</v>
      </c>
    </row>
    <row r="762" spans="1:15" hidden="1" x14ac:dyDescent="0.25">
      <c r="A762" s="41">
        <v>2021</v>
      </c>
      <c r="B762" s="41" t="s">
        <v>21</v>
      </c>
      <c r="C762" s="41" t="s">
        <v>4905</v>
      </c>
      <c r="D762" s="42">
        <v>114.58649237494703</v>
      </c>
      <c r="E762" s="42">
        <v>120</v>
      </c>
      <c r="F762" s="88">
        <v>5.6180412545814483E-2</v>
      </c>
      <c r="G762" s="89">
        <v>130.2263778952491</v>
      </c>
      <c r="H762" s="42">
        <v>0</v>
      </c>
      <c r="I762" s="42">
        <v>114.58649237494703</v>
      </c>
      <c r="J762" s="51">
        <f t="shared" si="33"/>
        <v>114.58649237494703</v>
      </c>
      <c r="K762" s="45">
        <f t="shared" si="34"/>
        <v>5.6180412545814483E-2</v>
      </c>
      <c r="L762" s="45">
        <f t="shared" si="34"/>
        <v>130.2263778952491</v>
      </c>
      <c r="M762" s="160">
        <f t="shared" si="35"/>
        <v>2318.0032326934406</v>
      </c>
      <c r="N762" s="6">
        <v>2.9431319454185513E-2</v>
      </c>
      <c r="O762" s="6">
        <v>62.591411204750898</v>
      </c>
    </row>
    <row r="763" spans="1:15" hidden="1" x14ac:dyDescent="0.25">
      <c r="A763" s="43">
        <v>2022</v>
      </c>
      <c r="B763" s="43" t="s">
        <v>21</v>
      </c>
      <c r="C763" s="43" t="s">
        <v>4905</v>
      </c>
      <c r="D763" s="44">
        <v>114.58649237494703</v>
      </c>
      <c r="E763" s="44">
        <v>120</v>
      </c>
      <c r="F763" s="90">
        <v>7.5098731095028487E-2</v>
      </c>
      <c r="G763" s="91">
        <v>151.94974154462952</v>
      </c>
      <c r="H763" s="44">
        <v>0</v>
      </c>
      <c r="I763" s="44">
        <v>114.58649237494703</v>
      </c>
      <c r="J763" s="51">
        <f t="shared" si="33"/>
        <v>114.58649237494703</v>
      </c>
      <c r="K763" s="45">
        <f t="shared" si="34"/>
        <v>7.5098731095028487E-2</v>
      </c>
      <c r="L763" s="45">
        <f t="shared" si="34"/>
        <v>151.94974154462952</v>
      </c>
      <c r="M763" s="160">
        <f t="shared" si="35"/>
        <v>2023.3330088141602</v>
      </c>
      <c r="N763" s="6">
        <v>2.5939821904971516E-2</v>
      </c>
      <c r="O763" s="6">
        <v>74.733446255370495</v>
      </c>
    </row>
    <row r="764" spans="1:15" hidden="1" x14ac:dyDescent="0.25">
      <c r="A764" s="41">
        <v>2023</v>
      </c>
      <c r="B764" s="41" t="s">
        <v>21</v>
      </c>
      <c r="C764" s="41" t="s">
        <v>4905</v>
      </c>
      <c r="D764" s="42">
        <v>114.58649237494703</v>
      </c>
      <c r="E764" s="42">
        <v>120</v>
      </c>
      <c r="F764" s="88">
        <v>0.10787208763141659</v>
      </c>
      <c r="G764" s="89">
        <v>184.03231921053987</v>
      </c>
      <c r="H764" s="42">
        <v>0</v>
      </c>
      <c r="I764" s="42">
        <v>114.58649237494703</v>
      </c>
      <c r="J764" s="51">
        <f t="shared" si="33"/>
        <v>114.58649237494703</v>
      </c>
      <c r="K764" s="45">
        <f t="shared" si="34"/>
        <v>0.10787208763141659</v>
      </c>
      <c r="L764" s="45">
        <f t="shared" si="34"/>
        <v>184.03231921053987</v>
      </c>
      <c r="M764" s="160">
        <f t="shared" si="35"/>
        <v>1706.0235251898696</v>
      </c>
      <c r="N764" s="6">
        <v>1.2453870368583406E-2</v>
      </c>
      <c r="O764" s="6">
        <v>82.997145789460149</v>
      </c>
    </row>
    <row r="765" spans="1:15" hidden="1" x14ac:dyDescent="0.25">
      <c r="A765" s="43">
        <v>2024</v>
      </c>
      <c r="B765" s="43" t="s">
        <v>21</v>
      </c>
      <c r="C765" s="43" t="s">
        <v>4905</v>
      </c>
      <c r="D765" s="44">
        <v>114.58649237494703</v>
      </c>
      <c r="E765" s="44">
        <v>120</v>
      </c>
      <c r="F765" s="90">
        <v>0.16332081851277516</v>
      </c>
      <c r="G765" s="91">
        <v>228.77316330948932</v>
      </c>
      <c r="H765" s="44">
        <v>0</v>
      </c>
      <c r="I765" s="44">
        <v>114.58649237494703</v>
      </c>
      <c r="J765" s="51">
        <f t="shared" si="33"/>
        <v>114.58649237494703</v>
      </c>
      <c r="K765" s="45">
        <f t="shared" si="34"/>
        <v>0.16332081851277516</v>
      </c>
      <c r="L765" s="45">
        <f t="shared" si="34"/>
        <v>228.77316330948932</v>
      </c>
      <c r="M765" s="160">
        <f t="shared" si="35"/>
        <v>1400.7593483349729</v>
      </c>
      <c r="N765" s="6">
        <v>-2.2544326512775159E-2</v>
      </c>
      <c r="O765" s="6">
        <v>69.295007590510664</v>
      </c>
    </row>
    <row r="766" spans="1:15" x14ac:dyDescent="0.25">
      <c r="A766" s="41">
        <v>2025</v>
      </c>
      <c r="B766" s="41" t="s">
        <v>21</v>
      </c>
      <c r="C766" s="41" t="s">
        <v>4905</v>
      </c>
      <c r="D766" s="42">
        <v>114.58649237494703</v>
      </c>
      <c r="E766" s="42">
        <v>120</v>
      </c>
      <c r="F766" s="88">
        <v>0.23471463203533749</v>
      </c>
      <c r="G766" s="89">
        <v>289.19112274535763</v>
      </c>
      <c r="H766" s="42">
        <v>0</v>
      </c>
      <c r="I766" s="42">
        <v>114.58649237494703</v>
      </c>
      <c r="J766" s="51">
        <f t="shared" si="33"/>
        <v>114.58649237494703</v>
      </c>
      <c r="K766" s="45">
        <f t="shared" si="34"/>
        <v>0.23471463203533749</v>
      </c>
      <c r="L766" s="45">
        <f t="shared" si="34"/>
        <v>289.19112274535763</v>
      </c>
      <c r="M766" s="160">
        <f t="shared" si="35"/>
        <v>1232.0966964761635</v>
      </c>
      <c r="N766" s="6">
        <v>-6.9967230035337502E-2</v>
      </c>
      <c r="O766" s="6">
        <v>55.35653385464235</v>
      </c>
    </row>
    <row r="767" spans="1:15" x14ac:dyDescent="0.25">
      <c r="A767" s="43">
        <v>2026</v>
      </c>
      <c r="B767" s="43" t="s">
        <v>21</v>
      </c>
      <c r="C767" s="43" t="s">
        <v>4905</v>
      </c>
      <c r="D767" s="44">
        <v>114.58649237494703</v>
      </c>
      <c r="E767" s="44">
        <v>120</v>
      </c>
      <c r="F767" s="90">
        <v>0.33871645133228734</v>
      </c>
      <c r="G767" s="91">
        <v>361.1611538620275</v>
      </c>
      <c r="H767" s="44">
        <v>0</v>
      </c>
      <c r="I767" s="44">
        <v>114.58649237494703</v>
      </c>
      <c r="J767" s="51">
        <f t="shared" si="33"/>
        <v>114.58649237494703</v>
      </c>
      <c r="K767" s="45">
        <f t="shared" si="34"/>
        <v>0.33871645133228734</v>
      </c>
      <c r="L767" s="45">
        <f t="shared" si="34"/>
        <v>361.1611538620275</v>
      </c>
      <c r="M767" s="160">
        <f t="shared" si="35"/>
        <v>1066.2639870058201</v>
      </c>
      <c r="N767" s="6">
        <v>-0.15151783833228732</v>
      </c>
      <c r="O767" s="6">
        <v>15.83358123797251</v>
      </c>
    </row>
    <row r="768" spans="1:15" x14ac:dyDescent="0.25">
      <c r="A768" s="41">
        <v>2027</v>
      </c>
      <c r="B768" s="41" t="s">
        <v>21</v>
      </c>
      <c r="C768" s="41" t="s">
        <v>4905</v>
      </c>
      <c r="D768" s="42">
        <v>114.58649237494703</v>
      </c>
      <c r="E768" s="42">
        <v>120</v>
      </c>
      <c r="F768" s="88">
        <v>0.4738934885204758</v>
      </c>
      <c r="G768" s="89">
        <v>447.07438242597112</v>
      </c>
      <c r="H768" s="42">
        <v>0</v>
      </c>
      <c r="I768" s="42">
        <v>114.58649237494703</v>
      </c>
      <c r="J768" s="51">
        <f t="shared" si="33"/>
        <v>114.58649237494703</v>
      </c>
      <c r="K768" s="45">
        <f t="shared" si="34"/>
        <v>0.4738934885204758</v>
      </c>
      <c r="L768" s="45">
        <f t="shared" si="34"/>
        <v>447.07438242597112</v>
      </c>
      <c r="M768" s="160">
        <f t="shared" si="35"/>
        <v>943.40689048453578</v>
      </c>
      <c r="N768" s="6">
        <v>-0.26252824852047579</v>
      </c>
      <c r="O768" s="6">
        <v>-34.730083825971121</v>
      </c>
    </row>
    <row r="769" spans="1:15" x14ac:dyDescent="0.25">
      <c r="A769" s="43">
        <v>2028</v>
      </c>
      <c r="B769" s="43" t="s">
        <v>21</v>
      </c>
      <c r="C769" s="43" t="s">
        <v>4905</v>
      </c>
      <c r="D769" s="44">
        <v>114.58649237494703</v>
      </c>
      <c r="E769" s="44">
        <v>120</v>
      </c>
      <c r="F769" s="90">
        <v>0.64898866093695107</v>
      </c>
      <c r="G769" s="91">
        <v>547.46040897796058</v>
      </c>
      <c r="H769" s="44">
        <v>0</v>
      </c>
      <c r="I769" s="44">
        <v>114.58649237494703</v>
      </c>
      <c r="J769" s="51">
        <f t="shared" si="33"/>
        <v>114.58649237494703</v>
      </c>
      <c r="K769" s="45">
        <f t="shared" si="34"/>
        <v>0.64898866093695107</v>
      </c>
      <c r="L769" s="45">
        <f t="shared" si="34"/>
        <v>547.46040897796058</v>
      </c>
      <c r="M769" s="160">
        <f t="shared" si="35"/>
        <v>843.55928220315411</v>
      </c>
      <c r="N769" s="6">
        <v>-0.41382630793695108</v>
      </c>
      <c r="O769" s="6">
        <v>-93.427847577960563</v>
      </c>
    </row>
    <row r="770" spans="1:15" x14ac:dyDescent="0.25">
      <c r="A770" s="41">
        <v>2029</v>
      </c>
      <c r="B770" s="41" t="s">
        <v>21</v>
      </c>
      <c r="C770" s="41" t="s">
        <v>4905</v>
      </c>
      <c r="D770" s="42">
        <v>114.58649237494703</v>
      </c>
      <c r="E770" s="42">
        <v>120</v>
      </c>
      <c r="F770" s="88">
        <v>0.82270149000034132</v>
      </c>
      <c r="G770" s="89">
        <v>656.49277065281137</v>
      </c>
      <c r="H770" s="42">
        <v>0</v>
      </c>
      <c r="I770" s="42">
        <v>114.58649237494703</v>
      </c>
      <c r="J770" s="51">
        <f t="shared" ref="J770:J833" si="36">D770</f>
        <v>114.58649237494703</v>
      </c>
      <c r="K770" s="45">
        <f t="shared" si="34"/>
        <v>0.82270149000034132</v>
      </c>
      <c r="L770" s="45">
        <f t="shared" si="34"/>
        <v>656.49277065281137</v>
      </c>
      <c r="M770" s="160">
        <f t="shared" si="35"/>
        <v>797.97202099699496</v>
      </c>
      <c r="N770" s="6">
        <v>-0.56681833400034132</v>
      </c>
      <c r="O770" s="6">
        <v>-170.60897365281136</v>
      </c>
    </row>
    <row r="771" spans="1:15" x14ac:dyDescent="0.25">
      <c r="A771" s="43">
        <v>2030</v>
      </c>
      <c r="B771" s="43" t="s">
        <v>21</v>
      </c>
      <c r="C771" s="43" t="s">
        <v>4905</v>
      </c>
      <c r="D771" s="44">
        <v>114.58649237494703</v>
      </c>
      <c r="E771" s="44">
        <v>120</v>
      </c>
      <c r="F771" s="90">
        <v>0.99528818595677138</v>
      </c>
      <c r="G771" s="91">
        <v>763.58760460585643</v>
      </c>
      <c r="H771" s="44">
        <v>0</v>
      </c>
      <c r="I771" s="44">
        <v>114.58649237494703</v>
      </c>
      <c r="J771" s="51">
        <f t="shared" si="36"/>
        <v>114.58649237494703</v>
      </c>
      <c r="K771" s="45">
        <f t="shared" ref="K771:L834" si="37">F771</f>
        <v>0.99528818595677138</v>
      </c>
      <c r="L771" s="45">
        <f t="shared" si="37"/>
        <v>763.58760460585643</v>
      </c>
      <c r="M771" s="160">
        <f t="shared" ref="M771:M834" si="38">G771/F771</f>
        <v>767.20252021460396</v>
      </c>
      <c r="N771" s="6">
        <v>-0.72389769595677134</v>
      </c>
      <c r="O771" s="6">
        <v>-251.88348790585644</v>
      </c>
    </row>
    <row r="772" spans="1:15" x14ac:dyDescent="0.25">
      <c r="A772" s="41">
        <v>2031</v>
      </c>
      <c r="B772" s="41" t="s">
        <v>21</v>
      </c>
      <c r="C772" s="41" t="s">
        <v>4905</v>
      </c>
      <c r="D772" s="42">
        <v>114.58649237494703</v>
      </c>
      <c r="E772" s="42">
        <v>120</v>
      </c>
      <c r="F772" s="88">
        <v>1.1856347182839684</v>
      </c>
      <c r="G772" s="89">
        <v>855.61142708979253</v>
      </c>
      <c r="H772" s="42">
        <v>0</v>
      </c>
      <c r="I772" s="42">
        <v>114.58649237494703</v>
      </c>
      <c r="J772" s="51">
        <f t="shared" si="36"/>
        <v>114.58649237494703</v>
      </c>
      <c r="K772" s="45">
        <f t="shared" si="37"/>
        <v>1.1856347182839684</v>
      </c>
      <c r="L772" s="45">
        <f t="shared" si="37"/>
        <v>855.61142708979253</v>
      </c>
      <c r="M772" s="160">
        <f t="shared" si="38"/>
        <v>721.64842501252326</v>
      </c>
      <c r="N772" s="6">
        <v>-0.9031732082839683</v>
      </c>
      <c r="O772" s="6">
        <v>-336.52621228979251</v>
      </c>
    </row>
    <row r="773" spans="1:15" x14ac:dyDescent="0.25">
      <c r="A773" s="43">
        <v>2032</v>
      </c>
      <c r="B773" s="43" t="s">
        <v>21</v>
      </c>
      <c r="C773" s="43" t="s">
        <v>4905</v>
      </c>
      <c r="D773" s="44">
        <v>114.58649237494703</v>
      </c>
      <c r="E773" s="44">
        <v>120</v>
      </c>
      <c r="F773" s="90">
        <v>1.2940734670223932</v>
      </c>
      <c r="G773" s="91">
        <v>920.85940649474446</v>
      </c>
      <c r="H773" s="44">
        <v>0</v>
      </c>
      <c r="I773" s="44">
        <v>114.58649237494703</v>
      </c>
      <c r="J773" s="51">
        <f t="shared" si="36"/>
        <v>114.58649237494703</v>
      </c>
      <c r="K773" s="45">
        <f t="shared" si="37"/>
        <v>1.2940734670223932</v>
      </c>
      <c r="L773" s="45">
        <f t="shared" si="37"/>
        <v>920.85940649474446</v>
      </c>
      <c r="M773" s="160">
        <f t="shared" si="38"/>
        <v>711.59747105672591</v>
      </c>
      <c r="N773" s="6">
        <v>-1.0128632210223931</v>
      </c>
      <c r="O773" s="6">
        <v>-409.17859019474446</v>
      </c>
    </row>
    <row r="774" spans="1:15" x14ac:dyDescent="0.25">
      <c r="A774" s="41">
        <v>2033</v>
      </c>
      <c r="B774" s="41" t="s">
        <v>21</v>
      </c>
      <c r="C774" s="41" t="s">
        <v>4905</v>
      </c>
      <c r="D774" s="42">
        <v>114.58649237494703</v>
      </c>
      <c r="E774" s="42">
        <v>120</v>
      </c>
      <c r="F774" s="88">
        <v>1.3630873616257158</v>
      </c>
      <c r="G774" s="89">
        <v>946.1113988340245</v>
      </c>
      <c r="H774" s="42">
        <v>0</v>
      </c>
      <c r="I774" s="42">
        <v>114.58649237494703</v>
      </c>
      <c r="J774" s="51">
        <f t="shared" si="36"/>
        <v>114.58649237494703</v>
      </c>
      <c r="K774" s="45">
        <f t="shared" si="37"/>
        <v>1.3630873616257158</v>
      </c>
      <c r="L774" s="45">
        <f t="shared" si="37"/>
        <v>946.1113988340245</v>
      </c>
      <c r="M774" s="160">
        <f t="shared" si="38"/>
        <v>694.0944692683704</v>
      </c>
      <c r="N774" s="6">
        <v>-1.0877116346257156</v>
      </c>
      <c r="O774" s="6">
        <v>-452.9928272340245</v>
      </c>
    </row>
    <row r="775" spans="1:15" x14ac:dyDescent="0.25">
      <c r="A775" s="43">
        <v>2034</v>
      </c>
      <c r="B775" s="43" t="s">
        <v>21</v>
      </c>
      <c r="C775" s="43" t="s">
        <v>4905</v>
      </c>
      <c r="D775" s="44">
        <v>114.58649237494703</v>
      </c>
      <c r="E775" s="44">
        <v>120</v>
      </c>
      <c r="F775" s="90">
        <v>1.3355413083121279</v>
      </c>
      <c r="G775" s="91">
        <v>923.05401280469493</v>
      </c>
      <c r="H775" s="44">
        <v>0</v>
      </c>
      <c r="I775" s="44">
        <v>114.58649237494703</v>
      </c>
      <c r="J775" s="51">
        <f t="shared" si="36"/>
        <v>114.58649237494703</v>
      </c>
      <c r="K775" s="45">
        <f t="shared" si="37"/>
        <v>1.3355413083121279</v>
      </c>
      <c r="L775" s="45">
        <f t="shared" si="37"/>
        <v>923.05401280469493</v>
      </c>
      <c r="M775" s="160">
        <f t="shared" si="38"/>
        <v>691.1459848226342</v>
      </c>
      <c r="N775" s="6">
        <v>-1.0707010173121279</v>
      </c>
      <c r="O775" s="6">
        <v>-446.50786690469494</v>
      </c>
    </row>
    <row r="776" spans="1:15" x14ac:dyDescent="0.25">
      <c r="A776" s="41">
        <v>2035</v>
      </c>
      <c r="B776" s="41" t="s">
        <v>21</v>
      </c>
      <c r="C776" s="41" t="s">
        <v>4905</v>
      </c>
      <c r="D776" s="42">
        <v>114.58649237494703</v>
      </c>
      <c r="E776" s="42">
        <v>120</v>
      </c>
      <c r="F776" s="88">
        <v>1.2333592533312498</v>
      </c>
      <c r="G776" s="89">
        <v>850.65367289004439</v>
      </c>
      <c r="H776" s="42">
        <v>0</v>
      </c>
      <c r="I776" s="42">
        <v>114.58649237494703</v>
      </c>
      <c r="J776" s="51">
        <f t="shared" si="36"/>
        <v>114.58649237494703</v>
      </c>
      <c r="K776" s="45">
        <f t="shared" si="37"/>
        <v>1.2333592533312498</v>
      </c>
      <c r="L776" s="45">
        <f t="shared" si="37"/>
        <v>850.65367289004439</v>
      </c>
      <c r="M776" s="160">
        <f t="shared" si="38"/>
        <v>689.70469925325142</v>
      </c>
      <c r="N776" s="6">
        <v>-0.97981098633124986</v>
      </c>
      <c r="O776" s="6">
        <v>-396.73664169004439</v>
      </c>
    </row>
    <row r="777" spans="1:15" x14ac:dyDescent="0.25">
      <c r="A777" s="43">
        <v>2036</v>
      </c>
      <c r="B777" s="43" t="s">
        <v>21</v>
      </c>
      <c r="C777" s="43" t="s">
        <v>4905</v>
      </c>
      <c r="D777" s="44">
        <v>114.58649237494703</v>
      </c>
      <c r="E777" s="44">
        <v>120</v>
      </c>
      <c r="F777" s="90">
        <v>1.0491363212263847</v>
      </c>
      <c r="G777" s="91">
        <v>741.09180777378981</v>
      </c>
      <c r="H777" s="44">
        <v>0</v>
      </c>
      <c r="I777" s="44">
        <v>114.58649237494703</v>
      </c>
      <c r="J777" s="51">
        <f t="shared" si="36"/>
        <v>114.58649237494703</v>
      </c>
      <c r="K777" s="45">
        <f t="shared" si="37"/>
        <v>1.0491363212263847</v>
      </c>
      <c r="L777" s="45">
        <f t="shared" si="37"/>
        <v>741.09180777378981</v>
      </c>
      <c r="M777" s="160">
        <f t="shared" si="38"/>
        <v>706.38275768347512</v>
      </c>
      <c r="N777" s="6">
        <v>-0.81879774022638463</v>
      </c>
      <c r="O777" s="6">
        <v>-324.74913927378981</v>
      </c>
    </row>
    <row r="778" spans="1:15" x14ac:dyDescent="0.25">
      <c r="A778" s="41">
        <v>2037</v>
      </c>
      <c r="B778" s="41" t="s">
        <v>21</v>
      </c>
      <c r="C778" s="41" t="s">
        <v>4905</v>
      </c>
      <c r="D778" s="42">
        <v>114.58649237494703</v>
      </c>
      <c r="E778" s="42">
        <v>120</v>
      </c>
      <c r="F778" s="88">
        <v>0.84486339825536982</v>
      </c>
      <c r="G778" s="89">
        <v>607.12906347781359</v>
      </c>
      <c r="H778" s="42">
        <v>0</v>
      </c>
      <c r="I778" s="42">
        <v>114.58649237494703</v>
      </c>
      <c r="J778" s="51">
        <f t="shared" si="36"/>
        <v>114.58649237494703</v>
      </c>
      <c r="K778" s="45">
        <f t="shared" si="37"/>
        <v>0.84486339825536982</v>
      </c>
      <c r="L778" s="45">
        <f t="shared" si="37"/>
        <v>607.12906347781359</v>
      </c>
      <c r="M778" s="160">
        <f t="shared" si="38"/>
        <v>718.61210312995684</v>
      </c>
      <c r="N778" s="6">
        <v>-0.63903777125536987</v>
      </c>
      <c r="O778" s="6">
        <v>-225.32363737781361</v>
      </c>
    </row>
    <row r="779" spans="1:15" x14ac:dyDescent="0.25">
      <c r="A779" s="43">
        <v>2038</v>
      </c>
      <c r="B779" s="43" t="s">
        <v>21</v>
      </c>
      <c r="C779" s="43" t="s">
        <v>4905</v>
      </c>
      <c r="D779" s="44">
        <v>114.58649237494703</v>
      </c>
      <c r="E779" s="44">
        <v>120</v>
      </c>
      <c r="F779" s="90">
        <v>0.60107738825852219</v>
      </c>
      <c r="G779" s="91">
        <v>462.26096866748031</v>
      </c>
      <c r="H779" s="44">
        <v>0</v>
      </c>
      <c r="I779" s="44">
        <v>114.58649237494703</v>
      </c>
      <c r="J779" s="51">
        <f t="shared" si="36"/>
        <v>114.58649237494703</v>
      </c>
      <c r="K779" s="45">
        <f t="shared" si="37"/>
        <v>0.60107738825852219</v>
      </c>
      <c r="L779" s="45">
        <f t="shared" si="37"/>
        <v>462.26096866748031</v>
      </c>
      <c r="M779" s="160">
        <f t="shared" si="38"/>
        <v>769.05399819941783</v>
      </c>
      <c r="N779" s="6">
        <v>-0.42012255325852221</v>
      </c>
      <c r="O779" s="6">
        <v>-111.16082526748033</v>
      </c>
    </row>
    <row r="780" spans="1:15" x14ac:dyDescent="0.25">
      <c r="A780" s="41">
        <v>2039</v>
      </c>
      <c r="B780" s="41" t="s">
        <v>21</v>
      </c>
      <c r="C780" s="41" t="s">
        <v>4905</v>
      </c>
      <c r="D780" s="42">
        <v>114.58649237494703</v>
      </c>
      <c r="E780" s="42">
        <v>120</v>
      </c>
      <c r="F780" s="88">
        <v>0.38001119827810059</v>
      </c>
      <c r="G780" s="89">
        <v>332.94869912978442</v>
      </c>
      <c r="H780" s="42">
        <v>0</v>
      </c>
      <c r="I780" s="42">
        <v>114.58649237494703</v>
      </c>
      <c r="J780" s="51">
        <f t="shared" si="36"/>
        <v>114.58649237494703</v>
      </c>
      <c r="K780" s="45">
        <f t="shared" si="37"/>
        <v>0.38001119827810059</v>
      </c>
      <c r="L780" s="45">
        <f t="shared" si="37"/>
        <v>332.94869912978442</v>
      </c>
      <c r="M780" s="160">
        <f t="shared" si="38"/>
        <v>876.154967638941</v>
      </c>
      <c r="N780" s="6">
        <v>-0.22026946727810059</v>
      </c>
      <c r="O780" s="6">
        <v>-10.055376129784406</v>
      </c>
    </row>
    <row r="781" spans="1:15" hidden="1" x14ac:dyDescent="0.25">
      <c r="A781" s="43">
        <v>2040</v>
      </c>
      <c r="B781" s="43" t="s">
        <v>21</v>
      </c>
      <c r="C781" s="43" t="s">
        <v>4905</v>
      </c>
      <c r="D781" s="44">
        <v>114.58649237494703</v>
      </c>
      <c r="E781" s="44">
        <v>120</v>
      </c>
      <c r="F781" s="90">
        <v>0.23327329830101343</v>
      </c>
      <c r="G781" s="91">
        <v>242.6691339140645</v>
      </c>
      <c r="H781" s="44">
        <v>0</v>
      </c>
      <c r="I781" s="44">
        <v>114.58649237494703</v>
      </c>
      <c r="J781" s="51">
        <f t="shared" si="36"/>
        <v>114.58649237494703</v>
      </c>
      <c r="K781" s="45">
        <f t="shared" si="37"/>
        <v>0.23327329830101343</v>
      </c>
      <c r="L781" s="45">
        <f t="shared" si="37"/>
        <v>242.6691339140645</v>
      </c>
      <c r="M781" s="160">
        <f t="shared" si="38"/>
        <v>1040.278230219589</v>
      </c>
      <c r="N781" s="6">
        <v>-9.0397855301013436E-2</v>
      </c>
      <c r="O781" s="6">
        <v>74.823311985935504</v>
      </c>
    </row>
    <row r="782" spans="1:15" hidden="1" x14ac:dyDescent="0.25">
      <c r="A782" s="41">
        <v>2021</v>
      </c>
      <c r="B782" s="41" t="s">
        <v>21</v>
      </c>
      <c r="C782" s="41" t="s">
        <v>4906</v>
      </c>
      <c r="D782" s="42">
        <v>126.30928762288492</v>
      </c>
      <c r="E782" s="42">
        <v>130</v>
      </c>
      <c r="F782" s="88">
        <v>0.27921959808278046</v>
      </c>
      <c r="G782" s="89">
        <v>450.37993551361774</v>
      </c>
      <c r="H782" s="42">
        <v>0</v>
      </c>
      <c r="I782" s="42">
        <v>126.30928762288492</v>
      </c>
      <c r="J782" s="51">
        <f t="shared" si="36"/>
        <v>126.30928762288492</v>
      </c>
      <c r="K782" s="45">
        <f t="shared" si="37"/>
        <v>0.27921959808278046</v>
      </c>
      <c r="L782" s="45">
        <f t="shared" si="37"/>
        <v>450.37993551361774</v>
      </c>
      <c r="M782" s="160">
        <f t="shared" si="38"/>
        <v>1612.9954294257427</v>
      </c>
      <c r="N782" s="6">
        <v>-0.11599699008278047</v>
      </c>
      <c r="O782" s="6">
        <v>-146.38144561361776</v>
      </c>
    </row>
    <row r="783" spans="1:15" x14ac:dyDescent="0.25">
      <c r="A783" s="43">
        <v>2022</v>
      </c>
      <c r="B783" s="43" t="s">
        <v>21</v>
      </c>
      <c r="C783" s="43" t="s">
        <v>4906</v>
      </c>
      <c r="D783" s="44">
        <v>126.30928762288492</v>
      </c>
      <c r="E783" s="44">
        <v>130</v>
      </c>
      <c r="F783" s="90">
        <v>0.27835245940506109</v>
      </c>
      <c r="G783" s="91">
        <v>451.29059747043959</v>
      </c>
      <c r="H783" s="44">
        <v>0</v>
      </c>
      <c r="I783" s="44">
        <v>126.30928762288492</v>
      </c>
      <c r="J783" s="51">
        <f t="shared" si="36"/>
        <v>126.30928762288492</v>
      </c>
      <c r="K783" s="45">
        <f t="shared" si="37"/>
        <v>0.27835245940506109</v>
      </c>
      <c r="L783" s="45">
        <f t="shared" si="37"/>
        <v>451.29059747043959</v>
      </c>
      <c r="M783" s="160">
        <f t="shared" si="38"/>
        <v>1621.2919348189316</v>
      </c>
      <c r="N783" s="6">
        <v>-6.6026787405061099E-2</v>
      </c>
      <c r="O783" s="6">
        <v>-105.73428727043961</v>
      </c>
    </row>
    <row r="784" spans="1:15" x14ac:dyDescent="0.25">
      <c r="A784" s="41">
        <v>2023</v>
      </c>
      <c r="B784" s="41" t="s">
        <v>21</v>
      </c>
      <c r="C784" s="41" t="s">
        <v>4906</v>
      </c>
      <c r="D784" s="42">
        <v>126.30928762288492</v>
      </c>
      <c r="E784" s="42">
        <v>130</v>
      </c>
      <c r="F784" s="88">
        <v>0.28328787254385412</v>
      </c>
      <c r="G784" s="89">
        <v>459.48709077708656</v>
      </c>
      <c r="H784" s="42">
        <v>0</v>
      </c>
      <c r="I784" s="42">
        <v>126.30928762288492</v>
      </c>
      <c r="J784" s="51">
        <f t="shared" si="36"/>
        <v>126.30928762288492</v>
      </c>
      <c r="K784" s="45">
        <f t="shared" si="37"/>
        <v>0.28328787254385412</v>
      </c>
      <c r="L784" s="45">
        <f t="shared" si="37"/>
        <v>459.48709077708656</v>
      </c>
      <c r="M784" s="160">
        <f t="shared" si="38"/>
        <v>1621.9793902612478</v>
      </c>
      <c r="N784" s="6">
        <v>-1.8509116543854121E-2</v>
      </c>
      <c r="O784" s="6">
        <v>-66.532684777086558</v>
      </c>
    </row>
    <row r="785" spans="1:15" x14ac:dyDescent="0.25">
      <c r="A785" s="43">
        <v>2024</v>
      </c>
      <c r="B785" s="43" t="s">
        <v>21</v>
      </c>
      <c r="C785" s="43" t="s">
        <v>4906</v>
      </c>
      <c r="D785" s="44">
        <v>126.30928762288492</v>
      </c>
      <c r="E785" s="44">
        <v>130</v>
      </c>
      <c r="F785" s="90">
        <v>0.30413221325590362</v>
      </c>
      <c r="G785" s="91">
        <v>455.02349951320281</v>
      </c>
      <c r="H785" s="44">
        <v>0</v>
      </c>
      <c r="I785" s="44">
        <v>126.30928762288492</v>
      </c>
      <c r="J785" s="51">
        <f t="shared" si="36"/>
        <v>126.30928762288492</v>
      </c>
      <c r="K785" s="45">
        <f t="shared" si="37"/>
        <v>0.30413221325590362</v>
      </c>
      <c r="L785" s="45">
        <f t="shared" si="37"/>
        <v>455.02349951320281</v>
      </c>
      <c r="M785" s="160">
        <f t="shared" si="38"/>
        <v>1496.1371393116319</v>
      </c>
      <c r="N785" s="6">
        <v>1.6367654744096405E-2</v>
      </c>
      <c r="O785" s="6">
        <v>-17.84882181320279</v>
      </c>
    </row>
    <row r="786" spans="1:15" x14ac:dyDescent="0.25">
      <c r="A786" s="41">
        <v>2025</v>
      </c>
      <c r="B786" s="41" t="s">
        <v>21</v>
      </c>
      <c r="C786" s="41" t="s">
        <v>4906</v>
      </c>
      <c r="D786" s="42">
        <v>126.30928762288492</v>
      </c>
      <c r="E786" s="42">
        <v>130</v>
      </c>
      <c r="F786" s="88">
        <v>0.29984320813809212</v>
      </c>
      <c r="G786" s="89">
        <v>482.18285273295459</v>
      </c>
      <c r="H786" s="42">
        <v>0</v>
      </c>
      <c r="I786" s="42">
        <v>126.30928762288492</v>
      </c>
      <c r="J786" s="51">
        <f t="shared" si="36"/>
        <v>126.30928762288492</v>
      </c>
      <c r="K786" s="45">
        <f t="shared" si="37"/>
        <v>0.29984320813809212</v>
      </c>
      <c r="L786" s="45">
        <f t="shared" si="37"/>
        <v>482.18285273295459</v>
      </c>
      <c r="M786" s="160">
        <f t="shared" si="38"/>
        <v>1608.1166411176016</v>
      </c>
      <c r="N786" s="6">
        <v>8.1070137861907865E-2</v>
      </c>
      <c r="O786" s="6">
        <v>14.952937467045388</v>
      </c>
    </row>
    <row r="787" spans="1:15" x14ac:dyDescent="0.25">
      <c r="A787" s="43">
        <v>2026</v>
      </c>
      <c r="B787" s="43" t="s">
        <v>21</v>
      </c>
      <c r="C787" s="43" t="s">
        <v>4906</v>
      </c>
      <c r="D787" s="44">
        <v>126.30928762288492</v>
      </c>
      <c r="E787" s="44">
        <v>130</v>
      </c>
      <c r="F787" s="90">
        <v>0.29854679494601338</v>
      </c>
      <c r="G787" s="91">
        <v>504.35186434425077</v>
      </c>
      <c r="H787" s="44">
        <v>0</v>
      </c>
      <c r="I787" s="44">
        <v>126.30928762288492</v>
      </c>
      <c r="J787" s="51">
        <f t="shared" si="36"/>
        <v>126.30928762288492</v>
      </c>
      <c r="K787" s="45">
        <f t="shared" si="37"/>
        <v>0.29854679494601338</v>
      </c>
      <c r="L787" s="45">
        <f t="shared" si="37"/>
        <v>504.35186434425077</v>
      </c>
      <c r="M787" s="160">
        <f t="shared" si="38"/>
        <v>1689.3561508019318</v>
      </c>
      <c r="N787" s="6">
        <v>0.14403773005398662</v>
      </c>
      <c r="O787" s="6">
        <v>51.581176855749277</v>
      </c>
    </row>
    <row r="788" spans="1:15" x14ac:dyDescent="0.25">
      <c r="A788" s="41">
        <v>2027</v>
      </c>
      <c r="B788" s="41" t="s">
        <v>21</v>
      </c>
      <c r="C788" s="41" t="s">
        <v>4906</v>
      </c>
      <c r="D788" s="42">
        <v>126.30928762288492</v>
      </c>
      <c r="E788" s="42">
        <v>130</v>
      </c>
      <c r="F788" s="88">
        <v>0.28400149285520288</v>
      </c>
      <c r="G788" s="89">
        <v>521.59514942181602</v>
      </c>
      <c r="H788" s="42">
        <v>0</v>
      </c>
      <c r="I788" s="42">
        <v>126.30928762288492</v>
      </c>
      <c r="J788" s="51">
        <f t="shared" si="36"/>
        <v>126.30928762288492</v>
      </c>
      <c r="K788" s="45">
        <f t="shared" si="37"/>
        <v>0.28400149285520288</v>
      </c>
      <c r="L788" s="45">
        <f t="shared" si="37"/>
        <v>521.59514942181602</v>
      </c>
      <c r="M788" s="160">
        <f t="shared" si="38"/>
        <v>1836.5929846986735</v>
      </c>
      <c r="N788" s="6">
        <v>0.22046580114479714</v>
      </c>
      <c r="O788" s="6">
        <v>92.197173778184037</v>
      </c>
    </row>
    <row r="789" spans="1:15" x14ac:dyDescent="0.25">
      <c r="A789" s="43">
        <v>2028</v>
      </c>
      <c r="B789" s="43" t="s">
        <v>21</v>
      </c>
      <c r="C789" s="43" t="s">
        <v>4906</v>
      </c>
      <c r="D789" s="44">
        <v>126.30928762288492</v>
      </c>
      <c r="E789" s="44">
        <v>130</v>
      </c>
      <c r="F789" s="90">
        <v>0.3015478793385693</v>
      </c>
      <c r="G789" s="91">
        <v>549.04986717594011</v>
      </c>
      <c r="H789" s="44">
        <v>0</v>
      </c>
      <c r="I789" s="44">
        <v>126.30928762288492</v>
      </c>
      <c r="J789" s="51">
        <f t="shared" si="36"/>
        <v>126.30928762288492</v>
      </c>
      <c r="K789" s="45">
        <f t="shared" si="37"/>
        <v>0.3015478793385693</v>
      </c>
      <c r="L789" s="45">
        <f t="shared" si="37"/>
        <v>549.04986717594011</v>
      </c>
      <c r="M789" s="160">
        <f t="shared" si="38"/>
        <v>1820.7717738896206</v>
      </c>
      <c r="N789" s="6">
        <v>0.25947752266143065</v>
      </c>
      <c r="O789" s="6">
        <v>111.37779192405992</v>
      </c>
    </row>
    <row r="790" spans="1:15" x14ac:dyDescent="0.25">
      <c r="A790" s="41">
        <v>2029</v>
      </c>
      <c r="B790" s="41" t="s">
        <v>21</v>
      </c>
      <c r="C790" s="41" t="s">
        <v>4906</v>
      </c>
      <c r="D790" s="42">
        <v>126.30928762288492</v>
      </c>
      <c r="E790" s="42">
        <v>130</v>
      </c>
      <c r="F790" s="88">
        <v>0.30838262844005221</v>
      </c>
      <c r="G790" s="89">
        <v>584.59337977800976</v>
      </c>
      <c r="H790" s="42">
        <v>0</v>
      </c>
      <c r="I790" s="42">
        <v>126.30928762288492</v>
      </c>
      <c r="J790" s="51">
        <f t="shared" si="36"/>
        <v>126.30928762288492</v>
      </c>
      <c r="K790" s="45">
        <f t="shared" si="37"/>
        <v>0.30838262844005221</v>
      </c>
      <c r="L790" s="45">
        <f t="shared" si="37"/>
        <v>584.59337977800976</v>
      </c>
      <c r="M790" s="160">
        <f t="shared" si="38"/>
        <v>1895.6754559592559</v>
      </c>
      <c r="N790" s="6">
        <v>0.31067832155994785</v>
      </c>
      <c r="O790" s="6">
        <v>125.10688822199029</v>
      </c>
    </row>
    <row r="791" spans="1:15" x14ac:dyDescent="0.25">
      <c r="A791" s="43">
        <v>2030</v>
      </c>
      <c r="B791" s="43" t="s">
        <v>21</v>
      </c>
      <c r="C791" s="43" t="s">
        <v>4906</v>
      </c>
      <c r="D791" s="44">
        <v>126.30928762288492</v>
      </c>
      <c r="E791" s="44">
        <v>130</v>
      </c>
      <c r="F791" s="90">
        <v>0.3238104804007832</v>
      </c>
      <c r="G791" s="91">
        <v>623.51728693849441</v>
      </c>
      <c r="H791" s="44">
        <v>0</v>
      </c>
      <c r="I791" s="44">
        <v>126.30928762288492</v>
      </c>
      <c r="J791" s="51">
        <f t="shared" si="36"/>
        <v>126.30928762288492</v>
      </c>
      <c r="K791" s="45">
        <f t="shared" si="37"/>
        <v>0.3238104804007832</v>
      </c>
      <c r="L791" s="45">
        <f t="shared" si="37"/>
        <v>623.51728693849441</v>
      </c>
      <c r="M791" s="160">
        <f t="shared" si="38"/>
        <v>1925.5624035601361</v>
      </c>
      <c r="N791" s="6">
        <v>0.3464374355992168</v>
      </c>
      <c r="O791" s="6">
        <v>128.6754436615056</v>
      </c>
    </row>
    <row r="792" spans="1:15" x14ac:dyDescent="0.25">
      <c r="A792" s="41">
        <v>2031</v>
      </c>
      <c r="B792" s="41" t="s">
        <v>21</v>
      </c>
      <c r="C792" s="41" t="s">
        <v>4906</v>
      </c>
      <c r="D792" s="42">
        <v>126.30928762288492</v>
      </c>
      <c r="E792" s="42">
        <v>130</v>
      </c>
      <c r="F792" s="88">
        <v>0.34064645059056597</v>
      </c>
      <c r="G792" s="89">
        <v>650.19044247657098</v>
      </c>
      <c r="H792" s="42">
        <v>0</v>
      </c>
      <c r="I792" s="42">
        <v>126.30928762288492</v>
      </c>
      <c r="J792" s="51">
        <f t="shared" si="36"/>
        <v>126.30928762288492</v>
      </c>
      <c r="K792" s="45">
        <f t="shared" si="37"/>
        <v>0.34064645059056597</v>
      </c>
      <c r="L792" s="45">
        <f t="shared" si="37"/>
        <v>650.19044247657098</v>
      </c>
      <c r="M792" s="160">
        <f t="shared" si="38"/>
        <v>1908.6957793024417</v>
      </c>
      <c r="N792" s="6">
        <v>0.37171650440943405</v>
      </c>
      <c r="O792" s="6">
        <v>132.07358252342897</v>
      </c>
    </row>
    <row r="793" spans="1:15" x14ac:dyDescent="0.25">
      <c r="A793" s="43">
        <v>2032</v>
      </c>
      <c r="B793" s="43" t="s">
        <v>21</v>
      </c>
      <c r="C793" s="43" t="s">
        <v>4906</v>
      </c>
      <c r="D793" s="44">
        <v>126.30928762288492</v>
      </c>
      <c r="E793" s="44">
        <v>130</v>
      </c>
      <c r="F793" s="90">
        <v>0.35111154909192294</v>
      </c>
      <c r="G793" s="91">
        <v>664.4647828441025</v>
      </c>
      <c r="H793" s="44">
        <v>0</v>
      </c>
      <c r="I793" s="44">
        <v>126.30928762288492</v>
      </c>
      <c r="J793" s="51">
        <f t="shared" si="36"/>
        <v>126.30928762288492</v>
      </c>
      <c r="K793" s="45">
        <f t="shared" si="37"/>
        <v>0.35111154909192294</v>
      </c>
      <c r="L793" s="45">
        <f t="shared" si="37"/>
        <v>664.4647828441025</v>
      </c>
      <c r="M793" s="160">
        <f t="shared" si="38"/>
        <v>1892.4606284316269</v>
      </c>
      <c r="N793" s="6">
        <v>0.39298060490807701</v>
      </c>
      <c r="O793" s="6">
        <v>134.49424005589754</v>
      </c>
    </row>
    <row r="794" spans="1:15" x14ac:dyDescent="0.25">
      <c r="A794" s="41">
        <v>2033</v>
      </c>
      <c r="B794" s="41" t="s">
        <v>21</v>
      </c>
      <c r="C794" s="41" t="s">
        <v>4906</v>
      </c>
      <c r="D794" s="42">
        <v>126.30928762288492</v>
      </c>
      <c r="E794" s="42">
        <v>130</v>
      </c>
      <c r="F794" s="88">
        <v>0.35808575580474816</v>
      </c>
      <c r="G794" s="89">
        <v>683.81105348153199</v>
      </c>
      <c r="H794" s="42">
        <v>0</v>
      </c>
      <c r="I794" s="42">
        <v>126.30928762288492</v>
      </c>
      <c r="J794" s="51">
        <f t="shared" si="36"/>
        <v>126.30928762288492</v>
      </c>
      <c r="K794" s="45">
        <f t="shared" si="37"/>
        <v>0.35808575580474816</v>
      </c>
      <c r="L794" s="45">
        <f t="shared" si="37"/>
        <v>683.81105348153199</v>
      </c>
      <c r="M794" s="160">
        <f t="shared" si="38"/>
        <v>1909.6293063787509</v>
      </c>
      <c r="N794" s="6">
        <v>0.40579312519525185</v>
      </c>
      <c r="O794" s="6">
        <v>125.16914801846804</v>
      </c>
    </row>
    <row r="795" spans="1:15" x14ac:dyDescent="0.25">
      <c r="A795" s="43">
        <v>2034</v>
      </c>
      <c r="B795" s="43" t="s">
        <v>21</v>
      </c>
      <c r="C795" s="43" t="s">
        <v>4906</v>
      </c>
      <c r="D795" s="44">
        <v>126.30928762288492</v>
      </c>
      <c r="E795" s="44">
        <v>130</v>
      </c>
      <c r="F795" s="90">
        <v>0.35132072613749621</v>
      </c>
      <c r="G795" s="91">
        <v>668.89663488670055</v>
      </c>
      <c r="H795" s="44">
        <v>0</v>
      </c>
      <c r="I795" s="44">
        <v>126.30928762288492</v>
      </c>
      <c r="J795" s="51">
        <f t="shared" si="36"/>
        <v>126.30928762288492</v>
      </c>
      <c r="K795" s="45">
        <f t="shared" si="37"/>
        <v>0.35132072613749621</v>
      </c>
      <c r="L795" s="45">
        <f t="shared" si="37"/>
        <v>668.89663488670055</v>
      </c>
      <c r="M795" s="160">
        <f t="shared" si="38"/>
        <v>1903.9486859790754</v>
      </c>
      <c r="N795" s="6">
        <v>0.42374185786250385</v>
      </c>
      <c r="O795" s="6">
        <v>140.5612136132994</v>
      </c>
    </row>
    <row r="796" spans="1:15" x14ac:dyDescent="0.25">
      <c r="A796" s="41">
        <v>2035</v>
      </c>
      <c r="B796" s="41" t="s">
        <v>21</v>
      </c>
      <c r="C796" s="41" t="s">
        <v>4906</v>
      </c>
      <c r="D796" s="42">
        <v>126.30928762288492</v>
      </c>
      <c r="E796" s="42">
        <v>130</v>
      </c>
      <c r="F796" s="88">
        <v>0.34408720031002754</v>
      </c>
      <c r="G796" s="89">
        <v>715.47180425520014</v>
      </c>
      <c r="H796" s="42">
        <v>0</v>
      </c>
      <c r="I796" s="42">
        <v>126.30928762288492</v>
      </c>
      <c r="J796" s="51">
        <f t="shared" si="36"/>
        <v>126.30928762288492</v>
      </c>
      <c r="K796" s="45">
        <f t="shared" si="37"/>
        <v>0.34408720031002754</v>
      </c>
      <c r="L796" s="45">
        <f t="shared" si="37"/>
        <v>715.47180425520014</v>
      </c>
      <c r="M796" s="160">
        <f t="shared" si="38"/>
        <v>2079.3328075282943</v>
      </c>
      <c r="N796" s="6">
        <v>0.44412351168997249</v>
      </c>
      <c r="O796" s="6">
        <v>90.225261444799912</v>
      </c>
    </row>
    <row r="797" spans="1:15" x14ac:dyDescent="0.25">
      <c r="A797" s="43">
        <v>2036</v>
      </c>
      <c r="B797" s="43" t="s">
        <v>21</v>
      </c>
      <c r="C797" s="43" t="s">
        <v>4906</v>
      </c>
      <c r="D797" s="44">
        <v>126.30928762288492</v>
      </c>
      <c r="E797" s="44">
        <v>130</v>
      </c>
      <c r="F797" s="90">
        <v>0.32119946640943575</v>
      </c>
      <c r="G797" s="91">
        <v>656.17062600345218</v>
      </c>
      <c r="H797" s="44">
        <v>0</v>
      </c>
      <c r="I797" s="44">
        <v>126.30928762288492</v>
      </c>
      <c r="J797" s="51">
        <f t="shared" si="36"/>
        <v>126.30928762288492</v>
      </c>
      <c r="K797" s="45">
        <f t="shared" si="37"/>
        <v>0.32119946640943575</v>
      </c>
      <c r="L797" s="45">
        <f t="shared" si="37"/>
        <v>656.17062600345218</v>
      </c>
      <c r="M797" s="160">
        <f t="shared" si="38"/>
        <v>2042.8758283397201</v>
      </c>
      <c r="N797" s="6">
        <v>0.51308514559056428</v>
      </c>
      <c r="O797" s="6">
        <v>154.4250765965478</v>
      </c>
    </row>
    <row r="798" spans="1:15" x14ac:dyDescent="0.25">
      <c r="A798" s="41">
        <v>2037</v>
      </c>
      <c r="B798" s="41" t="s">
        <v>21</v>
      </c>
      <c r="C798" s="41" t="s">
        <v>4906</v>
      </c>
      <c r="D798" s="42">
        <v>126.30928762288492</v>
      </c>
      <c r="E798" s="42">
        <v>130</v>
      </c>
      <c r="F798" s="88">
        <v>0.27695326690834887</v>
      </c>
      <c r="G798" s="89">
        <v>546.93868314734277</v>
      </c>
      <c r="H798" s="42">
        <v>0</v>
      </c>
      <c r="I798" s="42">
        <v>126.30928762288492</v>
      </c>
      <c r="J798" s="51">
        <f t="shared" si="36"/>
        <v>126.30928762288492</v>
      </c>
      <c r="K798" s="45">
        <f t="shared" si="37"/>
        <v>0.27695326690834887</v>
      </c>
      <c r="L798" s="45">
        <f t="shared" si="37"/>
        <v>546.93868314734277</v>
      </c>
      <c r="M798" s="160">
        <f t="shared" si="38"/>
        <v>1974.8410598396704</v>
      </c>
      <c r="N798" s="6">
        <v>0.59534293809165117</v>
      </c>
      <c r="O798" s="6">
        <v>257.33370715265721</v>
      </c>
    </row>
    <row r="799" spans="1:15" x14ac:dyDescent="0.25">
      <c r="A799" s="43">
        <v>2038</v>
      </c>
      <c r="B799" s="43" t="s">
        <v>21</v>
      </c>
      <c r="C799" s="43" t="s">
        <v>4906</v>
      </c>
      <c r="D799" s="44">
        <v>126.30928762288492</v>
      </c>
      <c r="E799" s="44">
        <v>130</v>
      </c>
      <c r="F799" s="90">
        <v>0.25043005385572786</v>
      </c>
      <c r="G799" s="91">
        <v>490.12533536705513</v>
      </c>
      <c r="H799" s="44">
        <v>0</v>
      </c>
      <c r="I799" s="44">
        <v>126.30928762288492</v>
      </c>
      <c r="J799" s="51">
        <f t="shared" si="36"/>
        <v>126.30928762288492</v>
      </c>
      <c r="K799" s="45">
        <f t="shared" si="37"/>
        <v>0.25043005385572786</v>
      </c>
      <c r="L799" s="45">
        <f t="shared" si="37"/>
        <v>490.12533536705513</v>
      </c>
      <c r="M799" s="160">
        <f t="shared" si="38"/>
        <v>1957.1346482615666</v>
      </c>
      <c r="N799" s="6">
        <v>0.65805294914427215</v>
      </c>
      <c r="O799" s="6">
        <v>310.5122927329449</v>
      </c>
    </row>
    <row r="800" spans="1:15" x14ac:dyDescent="0.25">
      <c r="A800" s="41">
        <v>2039</v>
      </c>
      <c r="B800" s="41" t="s">
        <v>21</v>
      </c>
      <c r="C800" s="41" t="s">
        <v>4906</v>
      </c>
      <c r="D800" s="42">
        <v>126.30928762288492</v>
      </c>
      <c r="E800" s="42">
        <v>130</v>
      </c>
      <c r="F800" s="88">
        <v>0.2287893619335192</v>
      </c>
      <c r="G800" s="89">
        <v>444.03215899673404</v>
      </c>
      <c r="H800" s="42">
        <v>0</v>
      </c>
      <c r="I800" s="42">
        <v>126.30928762288492</v>
      </c>
      <c r="J800" s="51">
        <f t="shared" si="36"/>
        <v>126.30928762288492</v>
      </c>
      <c r="K800" s="45">
        <f t="shared" si="37"/>
        <v>0.2287893619335192</v>
      </c>
      <c r="L800" s="45">
        <f t="shared" si="37"/>
        <v>444.03215899673404</v>
      </c>
      <c r="M800" s="160">
        <f t="shared" si="38"/>
        <v>1940.790232745871</v>
      </c>
      <c r="N800" s="6">
        <v>0.7283020010664808</v>
      </c>
      <c r="O800" s="6">
        <v>362.56292920326592</v>
      </c>
    </row>
    <row r="801" spans="1:15" hidden="1" x14ac:dyDescent="0.25">
      <c r="A801" s="43">
        <v>2040</v>
      </c>
      <c r="B801" s="43" t="s">
        <v>21</v>
      </c>
      <c r="C801" s="43" t="s">
        <v>4906</v>
      </c>
      <c r="D801" s="44">
        <v>126.30928762288492</v>
      </c>
      <c r="E801" s="44">
        <v>130</v>
      </c>
      <c r="F801" s="90">
        <v>0.21837579195824008</v>
      </c>
      <c r="G801" s="91">
        <v>400.60373625269762</v>
      </c>
      <c r="H801" s="44">
        <v>0</v>
      </c>
      <c r="I801" s="44">
        <v>126.30928762288492</v>
      </c>
      <c r="J801" s="51">
        <f t="shared" si="36"/>
        <v>126.30928762288492</v>
      </c>
      <c r="K801" s="45">
        <f t="shared" si="37"/>
        <v>0.21837579195824008</v>
      </c>
      <c r="L801" s="45">
        <f t="shared" si="37"/>
        <v>400.60373625269762</v>
      </c>
      <c r="M801" s="160">
        <f t="shared" si="38"/>
        <v>1834.4695291559831</v>
      </c>
      <c r="N801" s="6">
        <v>0.78988108904176002</v>
      </c>
      <c r="O801" s="6">
        <v>418.45769254730243</v>
      </c>
    </row>
    <row r="802" spans="1:15" x14ac:dyDescent="0.25">
      <c r="A802" s="41">
        <v>2021</v>
      </c>
      <c r="B802" s="41" t="s">
        <v>21</v>
      </c>
      <c r="C802" s="41" t="s">
        <v>4907</v>
      </c>
      <c r="D802" s="42">
        <v>133.40563100714931</v>
      </c>
      <c r="E802" s="42">
        <v>140</v>
      </c>
      <c r="F802" s="88">
        <v>0.25598341410980763</v>
      </c>
      <c r="G802" s="89">
        <v>333.85444556919077</v>
      </c>
      <c r="H802" s="42">
        <v>0</v>
      </c>
      <c r="I802" s="42">
        <v>133.40563100714931</v>
      </c>
      <c r="J802" s="51">
        <f t="shared" si="36"/>
        <v>133.40563100714931</v>
      </c>
      <c r="K802" s="45">
        <f t="shared" si="37"/>
        <v>0.25598341410980763</v>
      </c>
      <c r="L802" s="45">
        <f t="shared" si="37"/>
        <v>333.85444556919077</v>
      </c>
      <c r="M802" s="160">
        <f t="shared" si="38"/>
        <v>1304.2034255624831</v>
      </c>
      <c r="N802" s="6">
        <v>-0.11166109610980762</v>
      </c>
      <c r="O802" s="6">
        <v>-63.346952369190774</v>
      </c>
    </row>
    <row r="803" spans="1:15" x14ac:dyDescent="0.25">
      <c r="A803" s="43">
        <v>2022</v>
      </c>
      <c r="B803" s="43" t="s">
        <v>21</v>
      </c>
      <c r="C803" s="43" t="s">
        <v>4907</v>
      </c>
      <c r="D803" s="44">
        <v>133.40563100714931</v>
      </c>
      <c r="E803" s="44">
        <v>140</v>
      </c>
      <c r="F803" s="90">
        <v>0.3044639631001726</v>
      </c>
      <c r="G803" s="91">
        <v>373.53511563107958</v>
      </c>
      <c r="H803" s="44">
        <v>0</v>
      </c>
      <c r="I803" s="44">
        <v>133.40563100714931</v>
      </c>
      <c r="J803" s="51">
        <f t="shared" si="36"/>
        <v>133.40563100714931</v>
      </c>
      <c r="K803" s="45">
        <f t="shared" si="37"/>
        <v>0.3044639631001726</v>
      </c>
      <c r="L803" s="45">
        <f t="shared" si="37"/>
        <v>373.53511563107958</v>
      </c>
      <c r="M803" s="160">
        <f t="shared" si="38"/>
        <v>1226.8615038298692</v>
      </c>
      <c r="N803" s="6">
        <v>-0.14573407110017259</v>
      </c>
      <c r="O803" s="6">
        <v>-74.873377431079575</v>
      </c>
    </row>
    <row r="804" spans="1:15" x14ac:dyDescent="0.25">
      <c r="A804" s="41">
        <v>2023</v>
      </c>
      <c r="B804" s="41" t="s">
        <v>21</v>
      </c>
      <c r="C804" s="41" t="s">
        <v>4907</v>
      </c>
      <c r="D804" s="42">
        <v>133.40563100714931</v>
      </c>
      <c r="E804" s="42">
        <v>140</v>
      </c>
      <c r="F804" s="88">
        <v>0.38543057997859831</v>
      </c>
      <c r="G804" s="89">
        <v>430.49304152188762</v>
      </c>
      <c r="H804" s="42">
        <v>0</v>
      </c>
      <c r="I804" s="42">
        <v>133.40563100714931</v>
      </c>
      <c r="J804" s="51">
        <f t="shared" si="36"/>
        <v>133.40563100714931</v>
      </c>
      <c r="K804" s="45">
        <f t="shared" si="37"/>
        <v>0.38543057997859831</v>
      </c>
      <c r="L804" s="45">
        <f t="shared" si="37"/>
        <v>430.49304152188762</v>
      </c>
      <c r="M804" s="160">
        <f t="shared" si="38"/>
        <v>1116.9145985920252</v>
      </c>
      <c r="N804" s="6">
        <v>-0.20134102897859832</v>
      </c>
      <c r="O804" s="6">
        <v>-86.788404121887595</v>
      </c>
    </row>
    <row r="805" spans="1:15" x14ac:dyDescent="0.25">
      <c r="A805" s="43">
        <v>2024</v>
      </c>
      <c r="B805" s="43" t="s">
        <v>21</v>
      </c>
      <c r="C805" s="43" t="s">
        <v>4907</v>
      </c>
      <c r="D805" s="44">
        <v>133.40563100714931</v>
      </c>
      <c r="E805" s="44">
        <v>140</v>
      </c>
      <c r="F805" s="90">
        <v>0.50588881632197746</v>
      </c>
      <c r="G805" s="91">
        <v>497.94786031734253</v>
      </c>
      <c r="H805" s="44">
        <v>0</v>
      </c>
      <c r="I805" s="44">
        <v>133.40563100714931</v>
      </c>
      <c r="J805" s="51">
        <f t="shared" si="36"/>
        <v>133.40563100714931</v>
      </c>
      <c r="K805" s="45">
        <f t="shared" si="37"/>
        <v>0.50588881632197746</v>
      </c>
      <c r="L805" s="45">
        <f t="shared" si="37"/>
        <v>497.94786031734253</v>
      </c>
      <c r="M805" s="160">
        <f t="shared" si="38"/>
        <v>984.30296193861534</v>
      </c>
      <c r="N805" s="6">
        <v>-0.28956441232197749</v>
      </c>
      <c r="O805" s="6">
        <v>-94.617803117342532</v>
      </c>
    </row>
    <row r="806" spans="1:15" x14ac:dyDescent="0.25">
      <c r="A806" s="41">
        <v>2025</v>
      </c>
      <c r="B806" s="41" t="s">
        <v>21</v>
      </c>
      <c r="C806" s="41" t="s">
        <v>4907</v>
      </c>
      <c r="D806" s="42">
        <v>133.40563100714931</v>
      </c>
      <c r="E806" s="42">
        <v>140</v>
      </c>
      <c r="F806" s="88">
        <v>0.60942220853564077</v>
      </c>
      <c r="G806" s="89">
        <v>578.69858237978372</v>
      </c>
      <c r="H806" s="42">
        <v>0</v>
      </c>
      <c r="I806" s="42">
        <v>133.40563100714931</v>
      </c>
      <c r="J806" s="51">
        <f t="shared" si="36"/>
        <v>133.40563100714931</v>
      </c>
      <c r="K806" s="45">
        <f t="shared" si="37"/>
        <v>0.60942220853564077</v>
      </c>
      <c r="L806" s="45">
        <f t="shared" si="37"/>
        <v>578.69858237978372</v>
      </c>
      <c r="M806" s="160">
        <f t="shared" si="38"/>
        <v>949.58564731390118</v>
      </c>
      <c r="N806" s="6">
        <v>-0.34693447753564077</v>
      </c>
      <c r="O806" s="6">
        <v>-98.044406479783731</v>
      </c>
    </row>
    <row r="807" spans="1:15" x14ac:dyDescent="0.25">
      <c r="A807" s="43">
        <v>2026</v>
      </c>
      <c r="B807" s="43" t="s">
        <v>21</v>
      </c>
      <c r="C807" s="43" t="s">
        <v>4907</v>
      </c>
      <c r="D807" s="44">
        <v>133.40563100714931</v>
      </c>
      <c r="E807" s="44">
        <v>140</v>
      </c>
      <c r="F807" s="90">
        <v>0.76796976530918892</v>
      </c>
      <c r="G807" s="91">
        <v>671.61411063745049</v>
      </c>
      <c r="H807" s="44">
        <v>0</v>
      </c>
      <c r="I807" s="44">
        <v>133.40563100714931</v>
      </c>
      <c r="J807" s="51">
        <f t="shared" si="36"/>
        <v>133.40563100714931</v>
      </c>
      <c r="K807" s="45">
        <f t="shared" si="37"/>
        <v>0.76796976530918892</v>
      </c>
      <c r="L807" s="45">
        <f t="shared" si="37"/>
        <v>671.61411063745049</v>
      </c>
      <c r="M807" s="160">
        <f t="shared" si="38"/>
        <v>874.53196854312989</v>
      </c>
      <c r="N807" s="6">
        <v>-0.4489666353091889</v>
      </c>
      <c r="O807" s="6">
        <v>-88.740554937450497</v>
      </c>
    </row>
    <row r="808" spans="1:15" x14ac:dyDescent="0.25">
      <c r="A808" s="41">
        <v>2027</v>
      </c>
      <c r="B808" s="41" t="s">
        <v>21</v>
      </c>
      <c r="C808" s="41" t="s">
        <v>4907</v>
      </c>
      <c r="D808" s="42">
        <v>133.40563100714931</v>
      </c>
      <c r="E808" s="42">
        <v>140</v>
      </c>
      <c r="F808" s="88">
        <v>0.92444249962604508</v>
      </c>
      <c r="G808" s="89">
        <v>760.24933158971885</v>
      </c>
      <c r="H808" s="42">
        <v>0</v>
      </c>
      <c r="I808" s="42">
        <v>133.40563100714931</v>
      </c>
      <c r="J808" s="51">
        <f t="shared" si="36"/>
        <v>133.40563100714931</v>
      </c>
      <c r="K808" s="45">
        <f t="shared" si="37"/>
        <v>0.92444249962604508</v>
      </c>
      <c r="L808" s="45">
        <f t="shared" si="37"/>
        <v>760.24933158971885</v>
      </c>
      <c r="M808" s="160">
        <f t="shared" si="38"/>
        <v>822.38682438037461</v>
      </c>
      <c r="N808" s="6">
        <v>-0.53985663862604505</v>
      </c>
      <c r="O808" s="6">
        <v>-64.644241089718889</v>
      </c>
    </row>
    <row r="809" spans="1:15" x14ac:dyDescent="0.25">
      <c r="A809" s="43">
        <v>2028</v>
      </c>
      <c r="B809" s="43" t="s">
        <v>21</v>
      </c>
      <c r="C809" s="43" t="s">
        <v>4907</v>
      </c>
      <c r="D809" s="44">
        <v>133.40563100714931</v>
      </c>
      <c r="E809" s="44">
        <v>140</v>
      </c>
      <c r="F809" s="90">
        <v>1.0819682707099791</v>
      </c>
      <c r="G809" s="91">
        <v>831.52284339793925</v>
      </c>
      <c r="H809" s="44">
        <v>0</v>
      </c>
      <c r="I809" s="44">
        <v>133.40563100714931</v>
      </c>
      <c r="J809" s="51">
        <f t="shared" si="36"/>
        <v>133.40563100714931</v>
      </c>
      <c r="K809" s="45">
        <f t="shared" si="37"/>
        <v>1.0819682707099791</v>
      </c>
      <c r="L809" s="45">
        <f t="shared" si="37"/>
        <v>831.52284339793925</v>
      </c>
      <c r="M809" s="160">
        <f t="shared" si="38"/>
        <v>768.52793737870002</v>
      </c>
      <c r="N809" s="6">
        <v>-0.62873120370997915</v>
      </c>
      <c r="O809" s="6">
        <v>-15.375398797939283</v>
      </c>
    </row>
    <row r="810" spans="1:15" x14ac:dyDescent="0.25">
      <c r="A810" s="41">
        <v>2029</v>
      </c>
      <c r="B810" s="41" t="s">
        <v>21</v>
      </c>
      <c r="C810" s="41" t="s">
        <v>4907</v>
      </c>
      <c r="D810" s="42">
        <v>133.40563100714931</v>
      </c>
      <c r="E810" s="42">
        <v>140</v>
      </c>
      <c r="F810" s="88">
        <v>1.1481803370699146</v>
      </c>
      <c r="G810" s="89">
        <v>879.46112841813897</v>
      </c>
      <c r="H810" s="42">
        <v>0</v>
      </c>
      <c r="I810" s="42">
        <v>133.40563100714931</v>
      </c>
      <c r="J810" s="51">
        <f t="shared" si="36"/>
        <v>133.40563100714931</v>
      </c>
      <c r="K810" s="45">
        <f t="shared" si="37"/>
        <v>1.1481803370699146</v>
      </c>
      <c r="L810" s="45">
        <f t="shared" si="37"/>
        <v>879.46112841813897</v>
      </c>
      <c r="M810" s="160">
        <f t="shared" si="38"/>
        <v>765.96079903481848</v>
      </c>
      <c r="N810" s="6">
        <v>-0.6277694140699146</v>
      </c>
      <c r="O810" s="6">
        <v>48.55851108186107</v>
      </c>
    </row>
    <row r="811" spans="1:15" x14ac:dyDescent="0.25">
      <c r="A811" s="43">
        <v>2030</v>
      </c>
      <c r="B811" s="43" t="s">
        <v>21</v>
      </c>
      <c r="C811" s="43" t="s">
        <v>4907</v>
      </c>
      <c r="D811" s="44">
        <v>133.40563100714931</v>
      </c>
      <c r="E811" s="44">
        <v>140</v>
      </c>
      <c r="F811" s="90">
        <v>1.16808681260374</v>
      </c>
      <c r="G811" s="91">
        <v>900.13781718416101</v>
      </c>
      <c r="H811" s="44">
        <v>0</v>
      </c>
      <c r="I811" s="44">
        <v>133.40563100714931</v>
      </c>
      <c r="J811" s="51">
        <f t="shared" si="36"/>
        <v>133.40563100714931</v>
      </c>
      <c r="K811" s="45">
        <f t="shared" si="37"/>
        <v>1.16808681260374</v>
      </c>
      <c r="L811" s="45">
        <f t="shared" si="37"/>
        <v>900.13781718416101</v>
      </c>
      <c r="M811" s="160">
        <f t="shared" si="38"/>
        <v>770.60866321887192</v>
      </c>
      <c r="N811" s="6">
        <v>-0.59088546660374008</v>
      </c>
      <c r="O811" s="6">
        <v>132.34246681583897</v>
      </c>
    </row>
    <row r="812" spans="1:15" x14ac:dyDescent="0.25">
      <c r="A812" s="41">
        <v>2031</v>
      </c>
      <c r="B812" s="41" t="s">
        <v>21</v>
      </c>
      <c r="C812" s="41" t="s">
        <v>4907</v>
      </c>
      <c r="D812" s="42">
        <v>133.40563100714931</v>
      </c>
      <c r="E812" s="42">
        <v>140</v>
      </c>
      <c r="F812" s="88">
        <v>1.176085089065968</v>
      </c>
      <c r="G812" s="89">
        <v>888.73219169802974</v>
      </c>
      <c r="H812" s="42">
        <v>0</v>
      </c>
      <c r="I812" s="42">
        <v>133.40563100714931</v>
      </c>
      <c r="J812" s="51">
        <f t="shared" si="36"/>
        <v>133.40563100714931</v>
      </c>
      <c r="K812" s="45">
        <f t="shared" si="37"/>
        <v>1.176085089065968</v>
      </c>
      <c r="L812" s="45">
        <f t="shared" si="37"/>
        <v>888.73219169802974</v>
      </c>
      <c r="M812" s="160">
        <f t="shared" si="38"/>
        <v>755.66997656933961</v>
      </c>
      <c r="N812" s="6">
        <v>-0.55096524006596803</v>
      </c>
      <c r="O812" s="6">
        <v>218.07402730197032</v>
      </c>
    </row>
    <row r="813" spans="1:15" x14ac:dyDescent="0.25">
      <c r="A813" s="43">
        <v>2032</v>
      </c>
      <c r="B813" s="43" t="s">
        <v>21</v>
      </c>
      <c r="C813" s="43" t="s">
        <v>4907</v>
      </c>
      <c r="D813" s="44">
        <v>133.40563100714931</v>
      </c>
      <c r="E813" s="44">
        <v>140</v>
      </c>
      <c r="F813" s="90">
        <v>1.0984398031625371</v>
      </c>
      <c r="G813" s="91">
        <v>845.03295186199364</v>
      </c>
      <c r="H813" s="44">
        <v>0</v>
      </c>
      <c r="I813" s="44">
        <v>133.40563100714931</v>
      </c>
      <c r="J813" s="51">
        <f t="shared" si="36"/>
        <v>133.40563100714931</v>
      </c>
      <c r="K813" s="45">
        <f t="shared" si="37"/>
        <v>1.0984398031625371</v>
      </c>
      <c r="L813" s="45">
        <f t="shared" si="37"/>
        <v>845.03295186199364</v>
      </c>
      <c r="M813" s="160">
        <f t="shared" si="38"/>
        <v>769.30292350026343</v>
      </c>
      <c r="N813" s="6">
        <v>-0.44521814716253705</v>
      </c>
      <c r="O813" s="6">
        <v>310.48050413800627</v>
      </c>
    </row>
    <row r="814" spans="1:15" x14ac:dyDescent="0.25">
      <c r="A814" s="41">
        <v>2033</v>
      </c>
      <c r="B814" s="41" t="s">
        <v>21</v>
      </c>
      <c r="C814" s="41" t="s">
        <v>4907</v>
      </c>
      <c r="D814" s="42">
        <v>133.40563100714931</v>
      </c>
      <c r="E814" s="42">
        <v>140</v>
      </c>
      <c r="F814" s="88">
        <v>1.0110962385481312</v>
      </c>
      <c r="G814" s="89">
        <v>785.79755664565926</v>
      </c>
      <c r="H814" s="42">
        <v>0</v>
      </c>
      <c r="I814" s="42">
        <v>133.40563100714931</v>
      </c>
      <c r="J814" s="51">
        <f t="shared" si="36"/>
        <v>133.40563100714931</v>
      </c>
      <c r="K814" s="45">
        <f t="shared" si="37"/>
        <v>1.0110962385481312</v>
      </c>
      <c r="L814" s="45">
        <f t="shared" si="37"/>
        <v>785.79755664565926</v>
      </c>
      <c r="M814" s="160">
        <f t="shared" si="38"/>
        <v>777.17385021035557</v>
      </c>
      <c r="N814" s="6">
        <v>-0.35784097354813127</v>
      </c>
      <c r="O814" s="6">
        <v>363.16362635434064</v>
      </c>
    </row>
    <row r="815" spans="1:15" x14ac:dyDescent="0.25">
      <c r="A815" s="43">
        <v>2034</v>
      </c>
      <c r="B815" s="43" t="s">
        <v>21</v>
      </c>
      <c r="C815" s="43" t="s">
        <v>4907</v>
      </c>
      <c r="D815" s="44">
        <v>133.40563100714931</v>
      </c>
      <c r="E815" s="44">
        <v>140</v>
      </c>
      <c r="F815" s="90">
        <v>0.89042486702551016</v>
      </c>
      <c r="G815" s="91">
        <v>712.17325938525096</v>
      </c>
      <c r="H815" s="44">
        <v>0</v>
      </c>
      <c r="I815" s="44">
        <v>133.40563100714931</v>
      </c>
      <c r="J815" s="51">
        <f t="shared" si="36"/>
        <v>133.40563100714931</v>
      </c>
      <c r="K815" s="45">
        <f t="shared" si="37"/>
        <v>0.89042486702551016</v>
      </c>
      <c r="L815" s="45">
        <f t="shared" si="37"/>
        <v>712.17325938525096</v>
      </c>
      <c r="M815" s="160">
        <f t="shared" si="38"/>
        <v>799.81285985900888</v>
      </c>
      <c r="N815" s="6">
        <v>-0.26618981002551012</v>
      </c>
      <c r="O815" s="6">
        <v>400.81290161474908</v>
      </c>
    </row>
    <row r="816" spans="1:15" x14ac:dyDescent="0.25">
      <c r="A816" s="41">
        <v>2035</v>
      </c>
      <c r="B816" s="41" t="s">
        <v>21</v>
      </c>
      <c r="C816" s="41" t="s">
        <v>4907</v>
      </c>
      <c r="D816" s="42">
        <v>133.40563100714931</v>
      </c>
      <c r="E816" s="42">
        <v>140</v>
      </c>
      <c r="F816" s="88">
        <v>0.7629998403672017</v>
      </c>
      <c r="G816" s="89">
        <v>628.08311368308011</v>
      </c>
      <c r="H816" s="42">
        <v>0</v>
      </c>
      <c r="I816" s="42">
        <v>133.40563100714931</v>
      </c>
      <c r="J816" s="51">
        <f t="shared" si="36"/>
        <v>133.40563100714931</v>
      </c>
      <c r="K816" s="45">
        <f t="shared" si="37"/>
        <v>0.7629998403672017</v>
      </c>
      <c r="L816" s="45">
        <f t="shared" si="37"/>
        <v>628.08311368308011</v>
      </c>
      <c r="M816" s="160">
        <f t="shared" si="38"/>
        <v>823.17594376010425</v>
      </c>
      <c r="N816" s="6">
        <v>-0.18184178836720166</v>
      </c>
      <c r="O816" s="6">
        <v>406.60821431692</v>
      </c>
    </row>
    <row r="817" spans="1:15" x14ac:dyDescent="0.25">
      <c r="A817" s="43">
        <v>2036</v>
      </c>
      <c r="B817" s="43" t="s">
        <v>21</v>
      </c>
      <c r="C817" s="43" t="s">
        <v>4907</v>
      </c>
      <c r="D817" s="44">
        <v>133.40563100714931</v>
      </c>
      <c r="E817" s="44">
        <v>140</v>
      </c>
      <c r="F817" s="90">
        <v>0.6190640959921585</v>
      </c>
      <c r="G817" s="91">
        <v>535.76791130179447</v>
      </c>
      <c r="H817" s="44">
        <v>0</v>
      </c>
      <c r="I817" s="44">
        <v>133.40563100714931</v>
      </c>
      <c r="J817" s="51">
        <f t="shared" si="36"/>
        <v>133.40563100714931</v>
      </c>
      <c r="K817" s="45">
        <f t="shared" si="37"/>
        <v>0.6190640959921585</v>
      </c>
      <c r="L817" s="45">
        <f t="shared" si="37"/>
        <v>535.76791130179447</v>
      </c>
      <c r="M817" s="160">
        <f t="shared" si="38"/>
        <v>865.44820604259507</v>
      </c>
      <c r="N817" s="6">
        <v>-0.10106743199215851</v>
      </c>
      <c r="O817" s="6">
        <v>398.56871289820549</v>
      </c>
    </row>
    <row r="818" spans="1:15" x14ac:dyDescent="0.25">
      <c r="A818" s="41">
        <v>2037</v>
      </c>
      <c r="B818" s="41" t="s">
        <v>21</v>
      </c>
      <c r="C818" s="41" t="s">
        <v>4907</v>
      </c>
      <c r="D818" s="42">
        <v>133.40563100714931</v>
      </c>
      <c r="E818" s="42">
        <v>140</v>
      </c>
      <c r="F818" s="88">
        <v>0.48855728481574651</v>
      </c>
      <c r="G818" s="89">
        <v>446.68593047004657</v>
      </c>
      <c r="H818" s="42">
        <v>0</v>
      </c>
      <c r="I818" s="42">
        <v>133.40563100714931</v>
      </c>
      <c r="J818" s="51">
        <f t="shared" si="36"/>
        <v>133.40563100714931</v>
      </c>
      <c r="K818" s="45">
        <f t="shared" si="37"/>
        <v>0.48855728481574651</v>
      </c>
      <c r="L818" s="45">
        <f t="shared" si="37"/>
        <v>446.68593047004657</v>
      </c>
      <c r="M818" s="160">
        <f t="shared" si="38"/>
        <v>914.29591647274037</v>
      </c>
      <c r="N818" s="6">
        <v>-4.4287516815746497E-2</v>
      </c>
      <c r="O818" s="6">
        <v>353.89822702995338</v>
      </c>
    </row>
    <row r="819" spans="1:15" x14ac:dyDescent="0.25">
      <c r="A819" s="43">
        <v>2038</v>
      </c>
      <c r="B819" s="43" t="s">
        <v>21</v>
      </c>
      <c r="C819" s="43" t="s">
        <v>4907</v>
      </c>
      <c r="D819" s="44">
        <v>133.40563100714931</v>
      </c>
      <c r="E819" s="44">
        <v>140</v>
      </c>
      <c r="F819" s="90">
        <v>0.36261383442331546</v>
      </c>
      <c r="G819" s="91">
        <v>368.91320088076941</v>
      </c>
      <c r="H819" s="44">
        <v>0</v>
      </c>
      <c r="I819" s="44">
        <v>133.40563100714931</v>
      </c>
      <c r="J819" s="51">
        <f t="shared" si="36"/>
        <v>133.40563100714931</v>
      </c>
      <c r="K819" s="45">
        <f t="shared" si="37"/>
        <v>0.36261383442331546</v>
      </c>
      <c r="L819" s="45">
        <f t="shared" si="37"/>
        <v>368.91320088076941</v>
      </c>
      <c r="M819" s="160">
        <f t="shared" si="38"/>
        <v>1017.372107347951</v>
      </c>
      <c r="N819" s="6">
        <v>7.3531965766845397E-3</v>
      </c>
      <c r="O819" s="6">
        <v>312.9701903192306</v>
      </c>
    </row>
    <row r="820" spans="1:15" x14ac:dyDescent="0.25">
      <c r="A820" s="41">
        <v>2039</v>
      </c>
      <c r="B820" s="41" t="s">
        <v>21</v>
      </c>
      <c r="C820" s="41" t="s">
        <v>4907</v>
      </c>
      <c r="D820" s="42">
        <v>133.40563100714931</v>
      </c>
      <c r="E820" s="42">
        <v>140</v>
      </c>
      <c r="F820" s="88">
        <v>0.2566267863781691</v>
      </c>
      <c r="G820" s="89">
        <v>311.2504600560676</v>
      </c>
      <c r="H820" s="42">
        <v>0</v>
      </c>
      <c r="I820" s="42">
        <v>133.40563100714931</v>
      </c>
      <c r="J820" s="51">
        <f t="shared" si="36"/>
        <v>133.40563100714931</v>
      </c>
      <c r="K820" s="45">
        <f t="shared" si="37"/>
        <v>0.2566267863781691</v>
      </c>
      <c r="L820" s="45">
        <f t="shared" si="37"/>
        <v>311.2504600560676</v>
      </c>
      <c r="M820" s="160">
        <f t="shared" si="38"/>
        <v>1212.8525803904361</v>
      </c>
      <c r="N820" s="6">
        <v>4.9778201621830886E-2</v>
      </c>
      <c r="O820" s="6">
        <v>265.69901864393239</v>
      </c>
    </row>
    <row r="821" spans="1:15" hidden="1" x14ac:dyDescent="0.25">
      <c r="A821" s="43">
        <v>2040</v>
      </c>
      <c r="B821" s="43" t="s">
        <v>21</v>
      </c>
      <c r="C821" s="43" t="s">
        <v>4907</v>
      </c>
      <c r="D821" s="44">
        <v>133.40563100714931</v>
      </c>
      <c r="E821" s="44">
        <v>140</v>
      </c>
      <c r="F821" s="90">
        <v>0.19661221075944443</v>
      </c>
      <c r="G821" s="91">
        <v>269.28017050390906</v>
      </c>
      <c r="H821" s="44">
        <v>0</v>
      </c>
      <c r="I821" s="44">
        <v>133.40563100714931</v>
      </c>
      <c r="J821" s="51">
        <f t="shared" si="36"/>
        <v>133.40563100714931</v>
      </c>
      <c r="K821" s="45">
        <f t="shared" si="37"/>
        <v>0.19661221075944443</v>
      </c>
      <c r="L821" s="45">
        <f t="shared" si="37"/>
        <v>269.28017050390906</v>
      </c>
      <c r="M821" s="160">
        <f t="shared" si="38"/>
        <v>1369.60044070393</v>
      </c>
      <c r="N821" s="6">
        <v>6.6783895240555585E-2</v>
      </c>
      <c r="O821" s="6">
        <v>254.77839089609097</v>
      </c>
    </row>
    <row r="822" spans="1:15" hidden="1" x14ac:dyDescent="0.25">
      <c r="A822" s="41">
        <v>2021</v>
      </c>
      <c r="B822" s="41" t="s">
        <v>21</v>
      </c>
      <c r="C822" s="41" t="s">
        <v>4908</v>
      </c>
      <c r="D822" s="42">
        <v>144.41395923128229</v>
      </c>
      <c r="E822" s="42">
        <v>150</v>
      </c>
      <c r="F822" s="88">
        <v>4.4820725654691036E-2</v>
      </c>
      <c r="G822" s="89">
        <v>68.046941701240513</v>
      </c>
      <c r="H822" s="42">
        <v>0</v>
      </c>
      <c r="I822" s="42">
        <v>144.41395923128229</v>
      </c>
      <c r="J822" s="51">
        <f t="shared" si="36"/>
        <v>144.41395923128229</v>
      </c>
      <c r="K822" s="45">
        <f t="shared" si="37"/>
        <v>4.4820725654691036E-2</v>
      </c>
      <c r="L822" s="45">
        <f t="shared" si="37"/>
        <v>68.046941701240513</v>
      </c>
      <c r="M822" s="160">
        <f t="shared" si="38"/>
        <v>1518.2025883625686</v>
      </c>
      <c r="N822" s="6">
        <v>3.6741370345308964E-2</v>
      </c>
      <c r="O822" s="6">
        <v>167.77910179875948</v>
      </c>
    </row>
    <row r="823" spans="1:15" hidden="1" x14ac:dyDescent="0.25">
      <c r="A823" s="43">
        <v>2022</v>
      </c>
      <c r="B823" s="43" t="s">
        <v>21</v>
      </c>
      <c r="C823" s="43" t="s">
        <v>4908</v>
      </c>
      <c r="D823" s="44">
        <v>144.41395923128229</v>
      </c>
      <c r="E823" s="44">
        <v>150</v>
      </c>
      <c r="F823" s="90">
        <v>6.0172476861349855E-2</v>
      </c>
      <c r="G823" s="91">
        <v>91.328568091087192</v>
      </c>
      <c r="H823" s="44">
        <v>0</v>
      </c>
      <c r="I823" s="44">
        <v>144.41395923128229</v>
      </c>
      <c r="J823" s="51">
        <f t="shared" si="36"/>
        <v>144.41395923128229</v>
      </c>
      <c r="K823" s="45">
        <f t="shared" si="37"/>
        <v>6.0172476861349855E-2</v>
      </c>
      <c r="L823" s="45">
        <f t="shared" si="37"/>
        <v>91.328568091087192</v>
      </c>
      <c r="M823" s="160">
        <f t="shared" si="38"/>
        <v>1517.7797700022816</v>
      </c>
      <c r="N823" s="6">
        <v>4.2773171138650146E-2</v>
      </c>
      <c r="O823" s="6">
        <v>180.84685330891281</v>
      </c>
    </row>
    <row r="824" spans="1:15" hidden="1" x14ac:dyDescent="0.25">
      <c r="A824" s="41">
        <v>2023</v>
      </c>
      <c r="B824" s="41" t="s">
        <v>21</v>
      </c>
      <c r="C824" s="41" t="s">
        <v>4908</v>
      </c>
      <c r="D824" s="42">
        <v>144.41395923128229</v>
      </c>
      <c r="E824" s="42">
        <v>150</v>
      </c>
      <c r="F824" s="88">
        <v>7.6300060483499521E-2</v>
      </c>
      <c r="G824" s="89">
        <v>116.97987989971658</v>
      </c>
      <c r="H824" s="42">
        <v>0</v>
      </c>
      <c r="I824" s="42">
        <v>144.41395923128229</v>
      </c>
      <c r="J824" s="51">
        <f t="shared" si="36"/>
        <v>144.41395923128229</v>
      </c>
      <c r="K824" s="45">
        <f t="shared" si="37"/>
        <v>7.6300060483499521E-2</v>
      </c>
      <c r="L824" s="45">
        <f t="shared" si="37"/>
        <v>116.97987989971658</v>
      </c>
      <c r="M824" s="160">
        <f t="shared" si="38"/>
        <v>1533.1557951387781</v>
      </c>
      <c r="N824" s="6">
        <v>5.465888851650047E-2</v>
      </c>
      <c r="O824" s="6">
        <v>202.28171300028339</v>
      </c>
    </row>
    <row r="825" spans="1:15" hidden="1" x14ac:dyDescent="0.25">
      <c r="A825" s="43">
        <v>2024</v>
      </c>
      <c r="B825" s="43" t="s">
        <v>21</v>
      </c>
      <c r="C825" s="43" t="s">
        <v>4908</v>
      </c>
      <c r="D825" s="44">
        <v>144.41395923128229</v>
      </c>
      <c r="E825" s="44">
        <v>150</v>
      </c>
      <c r="F825" s="90">
        <v>0.10050706923702228</v>
      </c>
      <c r="G825" s="91">
        <v>145.13830544348986</v>
      </c>
      <c r="H825" s="44">
        <v>0</v>
      </c>
      <c r="I825" s="44">
        <v>144.41395923128229</v>
      </c>
      <c r="J825" s="51">
        <f t="shared" si="36"/>
        <v>144.41395923128229</v>
      </c>
      <c r="K825" s="45">
        <f t="shared" si="37"/>
        <v>0.10050706923702228</v>
      </c>
      <c r="L825" s="45">
        <f t="shared" si="37"/>
        <v>145.13830544348986</v>
      </c>
      <c r="M825" s="160">
        <f t="shared" si="38"/>
        <v>1444.0606670284585</v>
      </c>
      <c r="N825" s="6">
        <v>5.581366076297771E-2</v>
      </c>
      <c r="O825" s="6">
        <v>223.24186745651014</v>
      </c>
    </row>
    <row r="826" spans="1:15" hidden="1" x14ac:dyDescent="0.25">
      <c r="A826" s="41">
        <v>2025</v>
      </c>
      <c r="B826" s="41" t="s">
        <v>21</v>
      </c>
      <c r="C826" s="41" t="s">
        <v>4908</v>
      </c>
      <c r="D826" s="42">
        <v>144.41395923128229</v>
      </c>
      <c r="E826" s="42">
        <v>150</v>
      </c>
      <c r="F826" s="88">
        <v>0.11121525114483326</v>
      </c>
      <c r="G826" s="89">
        <v>175.07231437530947</v>
      </c>
      <c r="H826" s="42">
        <v>0</v>
      </c>
      <c r="I826" s="42">
        <v>144.41395923128229</v>
      </c>
      <c r="J826" s="51">
        <f t="shared" si="36"/>
        <v>144.41395923128229</v>
      </c>
      <c r="K826" s="45">
        <f t="shared" si="37"/>
        <v>0.11121525114483326</v>
      </c>
      <c r="L826" s="45">
        <f t="shared" si="37"/>
        <v>175.07231437530947</v>
      </c>
      <c r="M826" s="160">
        <f t="shared" si="38"/>
        <v>1574.1754172484539</v>
      </c>
      <c r="N826" s="6">
        <v>7.8227744855166745E-2</v>
      </c>
      <c r="O826" s="6">
        <v>251.76459992469051</v>
      </c>
    </row>
    <row r="827" spans="1:15" hidden="1" x14ac:dyDescent="0.25">
      <c r="A827" s="43">
        <v>2026</v>
      </c>
      <c r="B827" s="43" t="s">
        <v>21</v>
      </c>
      <c r="C827" s="43" t="s">
        <v>4908</v>
      </c>
      <c r="D827" s="44">
        <v>144.41395923128229</v>
      </c>
      <c r="E827" s="44">
        <v>150</v>
      </c>
      <c r="F827" s="90">
        <v>0.12012714021282769</v>
      </c>
      <c r="G827" s="91">
        <v>193.12944760193932</v>
      </c>
      <c r="H827" s="44">
        <v>0</v>
      </c>
      <c r="I827" s="44">
        <v>144.41395923128229</v>
      </c>
      <c r="J827" s="51">
        <f t="shared" si="36"/>
        <v>144.41395923128229</v>
      </c>
      <c r="K827" s="45">
        <f t="shared" si="37"/>
        <v>0.12012714021282769</v>
      </c>
      <c r="L827" s="45">
        <f t="shared" si="37"/>
        <v>193.12944760193932</v>
      </c>
      <c r="M827" s="160">
        <f t="shared" si="38"/>
        <v>1607.7086931377405</v>
      </c>
      <c r="N827" s="6">
        <v>0.11030484078717231</v>
      </c>
      <c r="O827" s="6">
        <v>313.4566431980607</v>
      </c>
    </row>
    <row r="828" spans="1:15" hidden="1" x14ac:dyDescent="0.25">
      <c r="A828" s="41">
        <v>2027</v>
      </c>
      <c r="B828" s="41" t="s">
        <v>21</v>
      </c>
      <c r="C828" s="41" t="s">
        <v>4908</v>
      </c>
      <c r="D828" s="42">
        <v>144.41395923128229</v>
      </c>
      <c r="E828" s="42">
        <v>150</v>
      </c>
      <c r="F828" s="88">
        <v>0.12086465746909478</v>
      </c>
      <c r="G828" s="89">
        <v>211.82555775320265</v>
      </c>
      <c r="H828" s="42">
        <v>0</v>
      </c>
      <c r="I828" s="42">
        <v>144.41395923128229</v>
      </c>
      <c r="J828" s="51">
        <f t="shared" si="36"/>
        <v>144.41395923128229</v>
      </c>
      <c r="K828" s="45">
        <f t="shared" si="37"/>
        <v>0.12086465746909478</v>
      </c>
      <c r="L828" s="45">
        <f t="shared" si="37"/>
        <v>211.82555775320265</v>
      </c>
      <c r="M828" s="160">
        <f t="shared" si="38"/>
        <v>1752.5847686894465</v>
      </c>
      <c r="N828" s="6">
        <v>0.15048360453090523</v>
      </c>
      <c r="O828" s="6">
        <v>375.16289904679735</v>
      </c>
    </row>
    <row r="829" spans="1:15" hidden="1" x14ac:dyDescent="0.25">
      <c r="A829" s="43">
        <v>2028</v>
      </c>
      <c r="B829" s="43" t="s">
        <v>21</v>
      </c>
      <c r="C829" s="43" t="s">
        <v>4908</v>
      </c>
      <c r="D829" s="44">
        <v>144.41395923128229</v>
      </c>
      <c r="E829" s="44">
        <v>150</v>
      </c>
      <c r="F829" s="90">
        <v>0.12560451356392074</v>
      </c>
      <c r="G829" s="91">
        <v>229.34574933998559</v>
      </c>
      <c r="H829" s="44">
        <v>0</v>
      </c>
      <c r="I829" s="44">
        <v>144.41395923128229</v>
      </c>
      <c r="J829" s="51">
        <f t="shared" si="36"/>
        <v>144.41395923128229</v>
      </c>
      <c r="K829" s="45">
        <f t="shared" si="37"/>
        <v>0.12560451356392074</v>
      </c>
      <c r="L829" s="45">
        <f t="shared" si="37"/>
        <v>229.34574933998559</v>
      </c>
      <c r="M829" s="160">
        <f t="shared" si="38"/>
        <v>1825.9355721581646</v>
      </c>
      <c r="N829" s="6">
        <v>0.18008953443607925</v>
      </c>
      <c r="O829" s="6">
        <v>432.05879526001445</v>
      </c>
    </row>
    <row r="830" spans="1:15" hidden="1" x14ac:dyDescent="0.25">
      <c r="A830" s="41">
        <v>2029</v>
      </c>
      <c r="B830" s="41" t="s">
        <v>21</v>
      </c>
      <c r="C830" s="41" t="s">
        <v>4908</v>
      </c>
      <c r="D830" s="42">
        <v>144.41395923128229</v>
      </c>
      <c r="E830" s="42">
        <v>150</v>
      </c>
      <c r="F830" s="88">
        <v>0.1294091304488485</v>
      </c>
      <c r="G830" s="89">
        <v>260.3032190456986</v>
      </c>
      <c r="H830" s="42">
        <v>0</v>
      </c>
      <c r="I830" s="42">
        <v>144.41395923128229</v>
      </c>
      <c r="J830" s="51">
        <f t="shared" si="36"/>
        <v>144.41395923128229</v>
      </c>
      <c r="K830" s="45">
        <f t="shared" si="37"/>
        <v>0.1294091304488485</v>
      </c>
      <c r="L830" s="45">
        <f t="shared" si="37"/>
        <v>260.3032190456986</v>
      </c>
      <c r="M830" s="160">
        <f t="shared" si="38"/>
        <v>2011.4749101771345</v>
      </c>
      <c r="N830" s="6">
        <v>0.20339313755115151</v>
      </c>
      <c r="O830" s="6">
        <v>460.60643255430136</v>
      </c>
    </row>
    <row r="831" spans="1:15" hidden="1" x14ac:dyDescent="0.25">
      <c r="A831" s="43">
        <v>2030</v>
      </c>
      <c r="B831" s="43" t="s">
        <v>21</v>
      </c>
      <c r="C831" s="43" t="s">
        <v>4908</v>
      </c>
      <c r="D831" s="44">
        <v>144.41395923128229</v>
      </c>
      <c r="E831" s="44">
        <v>150</v>
      </c>
      <c r="F831" s="90">
        <v>0.12963849793729917</v>
      </c>
      <c r="G831" s="91">
        <v>279.36078671276653</v>
      </c>
      <c r="H831" s="44">
        <v>0</v>
      </c>
      <c r="I831" s="44">
        <v>144.41395923128229</v>
      </c>
      <c r="J831" s="51">
        <f t="shared" si="36"/>
        <v>144.41395923128229</v>
      </c>
      <c r="K831" s="45">
        <f t="shared" si="37"/>
        <v>0.12963849793729917</v>
      </c>
      <c r="L831" s="45">
        <f t="shared" si="37"/>
        <v>279.36078671276653</v>
      </c>
      <c r="M831" s="160">
        <f t="shared" si="38"/>
        <v>2154.9215021596583</v>
      </c>
      <c r="N831" s="6">
        <v>0.2197588880627008</v>
      </c>
      <c r="O831" s="6">
        <v>490.11839518723343</v>
      </c>
    </row>
    <row r="832" spans="1:15" hidden="1" x14ac:dyDescent="0.25">
      <c r="A832" s="41">
        <v>2031</v>
      </c>
      <c r="B832" s="41" t="s">
        <v>21</v>
      </c>
      <c r="C832" s="41" t="s">
        <v>4908</v>
      </c>
      <c r="D832" s="42">
        <v>144.41395923128229</v>
      </c>
      <c r="E832" s="42">
        <v>150</v>
      </c>
      <c r="F832" s="88">
        <v>0.12858440917038377</v>
      </c>
      <c r="G832" s="89">
        <v>292.22837972279183</v>
      </c>
      <c r="H832" s="42">
        <v>0</v>
      </c>
      <c r="I832" s="42">
        <v>144.41395923128229</v>
      </c>
      <c r="J832" s="51">
        <f t="shared" si="36"/>
        <v>144.41395923128229</v>
      </c>
      <c r="K832" s="45">
        <f t="shared" si="37"/>
        <v>0.12858440917038377</v>
      </c>
      <c r="L832" s="45">
        <f t="shared" si="37"/>
        <v>292.22837972279183</v>
      </c>
      <c r="M832" s="160">
        <f t="shared" si="38"/>
        <v>2272.6579498107567</v>
      </c>
      <c r="N832" s="6">
        <v>0.22810832782961621</v>
      </c>
      <c r="O832" s="6">
        <v>499.62201087720814</v>
      </c>
    </row>
    <row r="833" spans="1:15" hidden="1" x14ac:dyDescent="0.25">
      <c r="A833" s="43">
        <v>2032</v>
      </c>
      <c r="B833" s="43" t="s">
        <v>21</v>
      </c>
      <c r="C833" s="43" t="s">
        <v>4908</v>
      </c>
      <c r="D833" s="44">
        <v>144.41395923128229</v>
      </c>
      <c r="E833" s="44">
        <v>150</v>
      </c>
      <c r="F833" s="90">
        <v>0.13098178217980719</v>
      </c>
      <c r="G833" s="91">
        <v>308.70470715910949</v>
      </c>
      <c r="H833" s="44">
        <v>0</v>
      </c>
      <c r="I833" s="44">
        <v>144.41395923128229</v>
      </c>
      <c r="J833" s="51">
        <f t="shared" si="36"/>
        <v>144.41395923128229</v>
      </c>
      <c r="K833" s="45">
        <f t="shared" si="37"/>
        <v>0.13098178217980719</v>
      </c>
      <c r="L833" s="45">
        <f t="shared" si="37"/>
        <v>308.70470715910949</v>
      </c>
      <c r="M833" s="160">
        <f t="shared" si="38"/>
        <v>2356.8522432786149</v>
      </c>
      <c r="N833" s="6">
        <v>0.22589256482019279</v>
      </c>
      <c r="O833" s="6">
        <v>489.41988434089046</v>
      </c>
    </row>
    <row r="834" spans="1:15" x14ac:dyDescent="0.25">
      <c r="A834" s="41">
        <v>2033</v>
      </c>
      <c r="B834" s="41" t="s">
        <v>21</v>
      </c>
      <c r="C834" s="41" t="s">
        <v>4908</v>
      </c>
      <c r="D834" s="42">
        <v>144.41395923128229</v>
      </c>
      <c r="E834" s="42">
        <v>150</v>
      </c>
      <c r="F834" s="88">
        <v>0.13395964103758579</v>
      </c>
      <c r="G834" s="89">
        <v>321.647450932266</v>
      </c>
      <c r="H834" s="42">
        <v>0</v>
      </c>
      <c r="I834" s="42">
        <v>144.41395923128229</v>
      </c>
      <c r="J834" s="51">
        <f t="shared" ref="J834:J897" si="39">D834</f>
        <v>144.41395923128229</v>
      </c>
      <c r="K834" s="45">
        <f t="shared" si="37"/>
        <v>0.13395964103758579</v>
      </c>
      <c r="L834" s="45">
        <f t="shared" si="37"/>
        <v>321.647450932266</v>
      </c>
      <c r="M834" s="160">
        <f t="shared" si="38"/>
        <v>2401.0772829856987</v>
      </c>
      <c r="N834" s="6">
        <v>0.22326137296241422</v>
      </c>
      <c r="O834" s="6">
        <v>463.87008786773401</v>
      </c>
    </row>
    <row r="835" spans="1:15" x14ac:dyDescent="0.25">
      <c r="A835" s="43">
        <v>2034</v>
      </c>
      <c r="B835" s="43" t="s">
        <v>21</v>
      </c>
      <c r="C835" s="43" t="s">
        <v>4908</v>
      </c>
      <c r="D835" s="44">
        <v>144.41395923128229</v>
      </c>
      <c r="E835" s="44">
        <v>150</v>
      </c>
      <c r="F835" s="90">
        <v>0.13017246622247564</v>
      </c>
      <c r="G835" s="91">
        <v>319.11203595005554</v>
      </c>
      <c r="H835" s="44">
        <v>0</v>
      </c>
      <c r="I835" s="44">
        <v>144.41395923128229</v>
      </c>
      <c r="J835" s="51">
        <f t="shared" si="39"/>
        <v>144.41395923128229</v>
      </c>
      <c r="K835" s="45">
        <f t="shared" ref="K835:L898" si="40">F835</f>
        <v>0.13017246622247564</v>
      </c>
      <c r="L835" s="45">
        <f t="shared" si="40"/>
        <v>319.11203595005554</v>
      </c>
      <c r="M835" s="160">
        <f t="shared" ref="M835:M898" si="41">G835/F835</f>
        <v>2451.4557126440732</v>
      </c>
      <c r="N835" s="6">
        <v>0.21101488277752434</v>
      </c>
      <c r="O835" s="6">
        <v>440.9442019499445</v>
      </c>
    </row>
    <row r="836" spans="1:15" x14ac:dyDescent="0.25">
      <c r="A836" s="41">
        <v>2035</v>
      </c>
      <c r="B836" s="41" t="s">
        <v>21</v>
      </c>
      <c r="C836" s="41" t="s">
        <v>4908</v>
      </c>
      <c r="D836" s="42">
        <v>144.41395923128229</v>
      </c>
      <c r="E836" s="42">
        <v>150</v>
      </c>
      <c r="F836" s="88">
        <v>0.13049129411828678</v>
      </c>
      <c r="G836" s="89">
        <v>324.36133706836546</v>
      </c>
      <c r="H836" s="42">
        <v>0</v>
      </c>
      <c r="I836" s="42">
        <v>144.41395923128229</v>
      </c>
      <c r="J836" s="51">
        <f t="shared" si="39"/>
        <v>144.41395923128229</v>
      </c>
      <c r="K836" s="45">
        <f t="shared" si="40"/>
        <v>0.13049129411828678</v>
      </c>
      <c r="L836" s="45">
        <f t="shared" si="40"/>
        <v>324.36133706836546</v>
      </c>
      <c r="M836" s="160">
        <f t="shared" si="41"/>
        <v>2485.6933120330677</v>
      </c>
      <c r="N836" s="6">
        <v>0.19407529388171321</v>
      </c>
      <c r="O836" s="6">
        <v>389.27927433163455</v>
      </c>
    </row>
    <row r="837" spans="1:15" x14ac:dyDescent="0.25">
      <c r="A837" s="43">
        <v>2036</v>
      </c>
      <c r="B837" s="43" t="s">
        <v>21</v>
      </c>
      <c r="C837" s="43" t="s">
        <v>4908</v>
      </c>
      <c r="D837" s="44">
        <v>144.41395923128229</v>
      </c>
      <c r="E837" s="44">
        <v>150</v>
      </c>
      <c r="F837" s="90">
        <v>0.11683727709722359</v>
      </c>
      <c r="G837" s="91">
        <v>320.49480705497956</v>
      </c>
      <c r="H837" s="44">
        <v>0</v>
      </c>
      <c r="I837" s="44">
        <v>144.41395923128229</v>
      </c>
      <c r="J837" s="51">
        <f t="shared" si="39"/>
        <v>144.41395923128229</v>
      </c>
      <c r="K837" s="45">
        <f t="shared" si="40"/>
        <v>0.11683727709722359</v>
      </c>
      <c r="L837" s="45">
        <f t="shared" si="40"/>
        <v>320.49480705497956</v>
      </c>
      <c r="M837" s="160">
        <f t="shared" si="41"/>
        <v>2743.0869241182913</v>
      </c>
      <c r="N837" s="6">
        <v>0.18302238590277642</v>
      </c>
      <c r="O837" s="6">
        <v>333.75685484502048</v>
      </c>
    </row>
    <row r="838" spans="1:15" x14ac:dyDescent="0.25">
      <c r="A838" s="41">
        <v>2037</v>
      </c>
      <c r="B838" s="41" t="s">
        <v>21</v>
      </c>
      <c r="C838" s="41" t="s">
        <v>4908</v>
      </c>
      <c r="D838" s="42">
        <v>144.41395923128229</v>
      </c>
      <c r="E838" s="42">
        <v>150</v>
      </c>
      <c r="F838" s="88">
        <v>0.13670458488408949</v>
      </c>
      <c r="G838" s="89">
        <v>367.62433203190369</v>
      </c>
      <c r="H838" s="42">
        <v>0</v>
      </c>
      <c r="I838" s="42">
        <v>144.41395923128229</v>
      </c>
      <c r="J838" s="51">
        <f t="shared" si="39"/>
        <v>144.41395923128229</v>
      </c>
      <c r="K838" s="45">
        <f t="shared" si="40"/>
        <v>0.13670458488408949</v>
      </c>
      <c r="L838" s="45">
        <f t="shared" si="40"/>
        <v>367.62433203190369</v>
      </c>
      <c r="M838" s="160">
        <f t="shared" si="41"/>
        <v>2689.1880206037631</v>
      </c>
      <c r="N838" s="6">
        <v>0.13221339511591051</v>
      </c>
      <c r="O838" s="6">
        <v>198.66507616809633</v>
      </c>
    </row>
    <row r="839" spans="1:15" x14ac:dyDescent="0.25">
      <c r="A839" s="43">
        <v>2038</v>
      </c>
      <c r="B839" s="43" t="s">
        <v>21</v>
      </c>
      <c r="C839" s="43" t="s">
        <v>4908</v>
      </c>
      <c r="D839" s="44">
        <v>144.41395923128229</v>
      </c>
      <c r="E839" s="44">
        <v>150</v>
      </c>
      <c r="F839" s="90">
        <v>0.13281625449957737</v>
      </c>
      <c r="G839" s="91">
        <v>358.66463184484547</v>
      </c>
      <c r="H839" s="44">
        <v>0</v>
      </c>
      <c r="I839" s="44">
        <v>144.41395923128229</v>
      </c>
      <c r="J839" s="51">
        <f t="shared" si="39"/>
        <v>144.41395923128229</v>
      </c>
      <c r="K839" s="45">
        <f t="shared" si="40"/>
        <v>0.13281625449957737</v>
      </c>
      <c r="L839" s="45">
        <f t="shared" si="40"/>
        <v>358.66463184484547</v>
      </c>
      <c r="M839" s="160">
        <f t="shared" si="41"/>
        <v>2700.4573588994467</v>
      </c>
      <c r="N839" s="6">
        <v>0.10581405550042264</v>
      </c>
      <c r="O839" s="6">
        <v>144.9297318551545</v>
      </c>
    </row>
    <row r="840" spans="1:15" x14ac:dyDescent="0.25">
      <c r="A840" s="41">
        <v>2039</v>
      </c>
      <c r="B840" s="41" t="s">
        <v>21</v>
      </c>
      <c r="C840" s="41" t="s">
        <v>4908</v>
      </c>
      <c r="D840" s="42">
        <v>144.41395923128229</v>
      </c>
      <c r="E840" s="42">
        <v>150</v>
      </c>
      <c r="F840" s="88">
        <v>0.12101603031090943</v>
      </c>
      <c r="G840" s="89">
        <v>329.59682818466928</v>
      </c>
      <c r="H840" s="42">
        <v>0</v>
      </c>
      <c r="I840" s="42">
        <v>144.41395923128229</v>
      </c>
      <c r="J840" s="51">
        <f t="shared" si="39"/>
        <v>144.41395923128229</v>
      </c>
      <c r="K840" s="45">
        <f t="shared" si="40"/>
        <v>0.12101603031090943</v>
      </c>
      <c r="L840" s="45">
        <f t="shared" si="40"/>
        <v>329.59682818466928</v>
      </c>
      <c r="M840" s="160">
        <f t="shared" si="41"/>
        <v>2723.5799037357497</v>
      </c>
      <c r="N840" s="6">
        <v>9.3251485689090557E-2</v>
      </c>
      <c r="O840" s="6">
        <v>125.91394881533074</v>
      </c>
    </row>
    <row r="841" spans="1:15" x14ac:dyDescent="0.25">
      <c r="A841" s="43">
        <v>2040</v>
      </c>
      <c r="B841" s="43" t="s">
        <v>21</v>
      </c>
      <c r="C841" s="43" t="s">
        <v>4908</v>
      </c>
      <c r="D841" s="44">
        <v>144.41395923128229</v>
      </c>
      <c r="E841" s="44">
        <v>150</v>
      </c>
      <c r="F841" s="90">
        <v>0.11473734299736821</v>
      </c>
      <c r="G841" s="91">
        <v>318.24493305588055</v>
      </c>
      <c r="H841" s="44">
        <v>0</v>
      </c>
      <c r="I841" s="44">
        <v>144.41395923128229</v>
      </c>
      <c r="J841" s="51">
        <f t="shared" si="39"/>
        <v>144.41395923128229</v>
      </c>
      <c r="K841" s="45">
        <f t="shared" si="40"/>
        <v>0.11473734299736821</v>
      </c>
      <c r="L841" s="45">
        <f t="shared" si="40"/>
        <v>318.24493305588055</v>
      </c>
      <c r="M841" s="160">
        <f t="shared" si="41"/>
        <v>2773.6822619570362</v>
      </c>
      <c r="N841" s="6">
        <v>8.2824850002631789E-2</v>
      </c>
      <c r="O841" s="6">
        <v>114.68061974411944</v>
      </c>
    </row>
    <row r="842" spans="1:15" hidden="1" x14ac:dyDescent="0.25">
      <c r="A842" s="41">
        <v>2021</v>
      </c>
      <c r="B842" s="41" t="s">
        <v>21</v>
      </c>
      <c r="C842" s="41" t="s">
        <v>4909</v>
      </c>
      <c r="D842" s="42">
        <v>153.12795251903231</v>
      </c>
      <c r="E842" s="42">
        <v>160</v>
      </c>
      <c r="F842" s="88">
        <v>2.2777542932923864E-2</v>
      </c>
      <c r="G842" s="89">
        <v>37.175577925475828</v>
      </c>
      <c r="H842" s="42">
        <v>0</v>
      </c>
      <c r="I842" s="42">
        <v>153.12795251903231</v>
      </c>
      <c r="J842" s="51">
        <f t="shared" si="39"/>
        <v>153.12795251903231</v>
      </c>
      <c r="K842" s="45">
        <f t="shared" si="40"/>
        <v>2.2777542932923864E-2</v>
      </c>
      <c r="L842" s="45">
        <f t="shared" si="40"/>
        <v>37.175577925475828</v>
      </c>
      <c r="M842" s="160">
        <f t="shared" si="41"/>
        <v>1632.1153706065584</v>
      </c>
      <c r="N842" s="6">
        <v>-1.2073309329238661E-3</v>
      </c>
      <c r="O842" s="6">
        <v>5.1464891245241731</v>
      </c>
    </row>
    <row r="843" spans="1:15" hidden="1" x14ac:dyDescent="0.25">
      <c r="A843" s="43">
        <v>2022</v>
      </c>
      <c r="B843" s="43" t="s">
        <v>21</v>
      </c>
      <c r="C843" s="43" t="s">
        <v>4909</v>
      </c>
      <c r="D843" s="44">
        <v>153.12795251903231</v>
      </c>
      <c r="E843" s="44">
        <v>160</v>
      </c>
      <c r="F843" s="90">
        <v>3.9157831330502872E-2</v>
      </c>
      <c r="G843" s="91">
        <v>54.384151031653055</v>
      </c>
      <c r="H843" s="44">
        <v>0</v>
      </c>
      <c r="I843" s="44">
        <v>153.12795251903231</v>
      </c>
      <c r="J843" s="51">
        <f t="shared" si="39"/>
        <v>153.12795251903231</v>
      </c>
      <c r="K843" s="45">
        <f t="shared" si="40"/>
        <v>3.9157831330502872E-2</v>
      </c>
      <c r="L843" s="45">
        <f t="shared" si="40"/>
        <v>54.384151031653055</v>
      </c>
      <c r="M843" s="160">
        <f t="shared" si="41"/>
        <v>1388.8448155526248</v>
      </c>
      <c r="N843" s="6">
        <v>-8.8888233050287563E-4</v>
      </c>
      <c r="O843" s="6">
        <v>25.94231236834694</v>
      </c>
    </row>
    <row r="844" spans="1:15" hidden="1" x14ac:dyDescent="0.25">
      <c r="A844" s="41">
        <v>2023</v>
      </c>
      <c r="B844" s="41" t="s">
        <v>21</v>
      </c>
      <c r="C844" s="41" t="s">
        <v>4909</v>
      </c>
      <c r="D844" s="42">
        <v>153.12795251903231</v>
      </c>
      <c r="E844" s="42">
        <v>160</v>
      </c>
      <c r="F844" s="88">
        <v>6.1930868331711512E-2</v>
      </c>
      <c r="G844" s="89">
        <v>75.189968826563458</v>
      </c>
      <c r="H844" s="42">
        <v>0</v>
      </c>
      <c r="I844" s="42">
        <v>153.12795251903231</v>
      </c>
      <c r="J844" s="51">
        <f t="shared" si="39"/>
        <v>153.12795251903231</v>
      </c>
      <c r="K844" s="45">
        <f t="shared" si="40"/>
        <v>6.1930868331711512E-2</v>
      </c>
      <c r="L844" s="45">
        <f t="shared" si="40"/>
        <v>75.189968826563458</v>
      </c>
      <c r="M844" s="160">
        <f t="shared" si="41"/>
        <v>1214.0951814825864</v>
      </c>
      <c r="N844" s="6">
        <v>-4.6788073317115125E-3</v>
      </c>
      <c r="O844" s="6">
        <v>54.658037673436539</v>
      </c>
    </row>
    <row r="845" spans="1:15" hidden="1" x14ac:dyDescent="0.25">
      <c r="A845" s="43">
        <v>2024</v>
      </c>
      <c r="B845" s="43" t="s">
        <v>21</v>
      </c>
      <c r="C845" s="43" t="s">
        <v>4909</v>
      </c>
      <c r="D845" s="44">
        <v>153.12795251903231</v>
      </c>
      <c r="E845" s="44">
        <v>160</v>
      </c>
      <c r="F845" s="90">
        <v>9.915152315115737E-2</v>
      </c>
      <c r="G845" s="91">
        <v>104.69715112501879</v>
      </c>
      <c r="H845" s="44">
        <v>0</v>
      </c>
      <c r="I845" s="44">
        <v>153.12795251903231</v>
      </c>
      <c r="J845" s="51">
        <f t="shared" si="39"/>
        <v>153.12795251903231</v>
      </c>
      <c r="K845" s="45">
        <f t="shared" si="40"/>
        <v>9.915152315115737E-2</v>
      </c>
      <c r="L845" s="45">
        <f t="shared" si="40"/>
        <v>104.69715112501879</v>
      </c>
      <c r="M845" s="160">
        <f t="shared" si="41"/>
        <v>1055.9308399670983</v>
      </c>
      <c r="N845" s="6">
        <v>-1.7960232151157371E-2</v>
      </c>
      <c r="O845" s="6">
        <v>86.629261674981223</v>
      </c>
    </row>
    <row r="846" spans="1:15" hidden="1" x14ac:dyDescent="0.25">
      <c r="A846" s="41">
        <v>2025</v>
      </c>
      <c r="B846" s="41" t="s">
        <v>21</v>
      </c>
      <c r="C846" s="41" t="s">
        <v>4909</v>
      </c>
      <c r="D846" s="42">
        <v>153.12795251903231</v>
      </c>
      <c r="E846" s="42">
        <v>160</v>
      </c>
      <c r="F846" s="88">
        <v>0.13972374132648552</v>
      </c>
      <c r="G846" s="89">
        <v>140.6311416227243</v>
      </c>
      <c r="H846" s="42">
        <v>0</v>
      </c>
      <c r="I846" s="42">
        <v>153.12795251903231</v>
      </c>
      <c r="J846" s="51">
        <f t="shared" si="39"/>
        <v>153.12795251903231</v>
      </c>
      <c r="K846" s="45">
        <f t="shared" si="40"/>
        <v>0.13972374132648552</v>
      </c>
      <c r="L846" s="45">
        <f t="shared" si="40"/>
        <v>140.6311416227243</v>
      </c>
      <c r="M846" s="160">
        <f t="shared" si="41"/>
        <v>1006.4942456280104</v>
      </c>
      <c r="N846" s="6">
        <v>-2.037247632648552E-2</v>
      </c>
      <c r="O846" s="6">
        <v>131.61625667727569</v>
      </c>
    </row>
    <row r="847" spans="1:15" x14ac:dyDescent="0.25">
      <c r="A847" s="43">
        <v>2026</v>
      </c>
      <c r="B847" s="43" t="s">
        <v>21</v>
      </c>
      <c r="C847" s="43" t="s">
        <v>4909</v>
      </c>
      <c r="D847" s="44">
        <v>153.12795251903231</v>
      </c>
      <c r="E847" s="44">
        <v>160</v>
      </c>
      <c r="F847" s="90">
        <v>0.19518039463907816</v>
      </c>
      <c r="G847" s="91">
        <v>182.93240454472505</v>
      </c>
      <c r="H847" s="44">
        <v>0</v>
      </c>
      <c r="I847" s="44">
        <v>153.12795251903231</v>
      </c>
      <c r="J847" s="51">
        <f t="shared" si="39"/>
        <v>153.12795251903231</v>
      </c>
      <c r="K847" s="45">
        <f t="shared" si="40"/>
        <v>0.19518039463907816</v>
      </c>
      <c r="L847" s="45">
        <f t="shared" si="40"/>
        <v>182.93240454472505</v>
      </c>
      <c r="M847" s="160">
        <f t="shared" si="41"/>
        <v>937.24784644993804</v>
      </c>
      <c r="N847" s="6">
        <v>-2.6016587639078159E-2</v>
      </c>
      <c r="O847" s="6">
        <v>192.26970245527497</v>
      </c>
    </row>
    <row r="848" spans="1:15" x14ac:dyDescent="0.25">
      <c r="A848" s="41">
        <v>2027</v>
      </c>
      <c r="B848" s="41" t="s">
        <v>21</v>
      </c>
      <c r="C848" s="41" t="s">
        <v>4909</v>
      </c>
      <c r="D848" s="42">
        <v>153.12795251903231</v>
      </c>
      <c r="E848" s="42">
        <v>160</v>
      </c>
      <c r="F848" s="88">
        <v>0.2577687458818036</v>
      </c>
      <c r="G848" s="89">
        <v>228.62437189121422</v>
      </c>
      <c r="H848" s="42">
        <v>0</v>
      </c>
      <c r="I848" s="42">
        <v>153.12795251903231</v>
      </c>
      <c r="J848" s="51">
        <f t="shared" si="39"/>
        <v>153.12795251903231</v>
      </c>
      <c r="K848" s="45">
        <f t="shared" si="40"/>
        <v>0.2577687458818036</v>
      </c>
      <c r="L848" s="45">
        <f t="shared" si="40"/>
        <v>228.62437189121422</v>
      </c>
      <c r="M848" s="160">
        <f t="shared" si="41"/>
        <v>886.93596700061869</v>
      </c>
      <c r="N848" s="6">
        <v>-2.8846803881803607E-2</v>
      </c>
      <c r="O848" s="6">
        <v>263.3715761087858</v>
      </c>
    </row>
    <row r="849" spans="1:15" hidden="1" x14ac:dyDescent="0.25">
      <c r="A849" s="43">
        <v>2028</v>
      </c>
      <c r="B849" s="43" t="s">
        <v>21</v>
      </c>
      <c r="C849" s="43" t="s">
        <v>4909</v>
      </c>
      <c r="D849" s="44">
        <v>153.12795251903231</v>
      </c>
      <c r="E849" s="44">
        <v>160</v>
      </c>
      <c r="F849" s="90">
        <v>0.33026888936548576</v>
      </c>
      <c r="G849" s="91">
        <v>274.72998107740938</v>
      </c>
      <c r="H849" s="44">
        <v>0</v>
      </c>
      <c r="I849" s="44">
        <v>153.12795251903231</v>
      </c>
      <c r="J849" s="51">
        <f t="shared" si="39"/>
        <v>153.12795251903231</v>
      </c>
      <c r="K849" s="45">
        <f t="shared" si="40"/>
        <v>0.33026888936548576</v>
      </c>
      <c r="L849" s="45">
        <f t="shared" si="40"/>
        <v>274.72998107740938</v>
      </c>
      <c r="M849" s="160">
        <f t="shared" si="41"/>
        <v>831.83729961735719</v>
      </c>
      <c r="N849" s="6">
        <v>-3.4728038365485769E-2</v>
      </c>
      <c r="O849" s="6">
        <v>346.56994132259064</v>
      </c>
    </row>
    <row r="850" spans="1:15" x14ac:dyDescent="0.25">
      <c r="A850" s="41">
        <v>2029</v>
      </c>
      <c r="B850" s="41" t="s">
        <v>21</v>
      </c>
      <c r="C850" s="41" t="s">
        <v>4909</v>
      </c>
      <c r="D850" s="42">
        <v>153.12795251903231</v>
      </c>
      <c r="E850" s="42">
        <v>160</v>
      </c>
      <c r="F850" s="88">
        <v>0.38447838620834918</v>
      </c>
      <c r="G850" s="89">
        <v>317.59213953583094</v>
      </c>
      <c r="H850" s="42">
        <v>0</v>
      </c>
      <c r="I850" s="42">
        <v>153.12795251903231</v>
      </c>
      <c r="J850" s="51">
        <f t="shared" si="39"/>
        <v>153.12795251903231</v>
      </c>
      <c r="K850" s="45">
        <f t="shared" si="40"/>
        <v>0.38447838620834918</v>
      </c>
      <c r="L850" s="45">
        <f t="shared" si="40"/>
        <v>317.59213953583094</v>
      </c>
      <c r="M850" s="160">
        <f t="shared" si="41"/>
        <v>826.0337926088971</v>
      </c>
      <c r="N850" s="6">
        <v>-1.8217041208349161E-2</v>
      </c>
      <c r="O850" s="6">
        <v>436.60887486416902</v>
      </c>
    </row>
    <row r="851" spans="1:15" x14ac:dyDescent="0.25">
      <c r="A851" s="43">
        <v>2030</v>
      </c>
      <c r="B851" s="43" t="s">
        <v>21</v>
      </c>
      <c r="C851" s="43" t="s">
        <v>4909</v>
      </c>
      <c r="D851" s="44">
        <v>153.12795251903231</v>
      </c>
      <c r="E851" s="44">
        <v>160</v>
      </c>
      <c r="F851" s="90">
        <v>0.43006637821383303</v>
      </c>
      <c r="G851" s="91">
        <v>352.73484147279657</v>
      </c>
      <c r="H851" s="44">
        <v>0</v>
      </c>
      <c r="I851" s="44">
        <v>153.12795251903231</v>
      </c>
      <c r="J851" s="51">
        <f t="shared" si="39"/>
        <v>153.12795251903231</v>
      </c>
      <c r="K851" s="45">
        <f t="shared" si="40"/>
        <v>0.43006637821383303</v>
      </c>
      <c r="L851" s="45">
        <f t="shared" si="40"/>
        <v>352.73484147279657</v>
      </c>
      <c r="M851" s="160">
        <f t="shared" si="41"/>
        <v>820.1869742475277</v>
      </c>
      <c r="N851" s="6">
        <v>6.0924787861669771E-3</v>
      </c>
      <c r="O851" s="6">
        <v>534.5378099272034</v>
      </c>
    </row>
    <row r="852" spans="1:15" x14ac:dyDescent="0.25">
      <c r="A852" s="41">
        <v>2031</v>
      </c>
      <c r="B852" s="41" t="s">
        <v>21</v>
      </c>
      <c r="C852" s="41" t="s">
        <v>4909</v>
      </c>
      <c r="D852" s="42">
        <v>153.12795251903231</v>
      </c>
      <c r="E852" s="42">
        <v>160</v>
      </c>
      <c r="F852" s="88">
        <v>0.47310915935991349</v>
      </c>
      <c r="G852" s="89">
        <v>375.86026079781061</v>
      </c>
      <c r="H852" s="42">
        <v>0</v>
      </c>
      <c r="I852" s="42">
        <v>153.12795251903231</v>
      </c>
      <c r="J852" s="51">
        <f t="shared" si="39"/>
        <v>153.12795251903231</v>
      </c>
      <c r="K852" s="45">
        <f t="shared" si="40"/>
        <v>0.47310915935991349</v>
      </c>
      <c r="L852" s="45">
        <f t="shared" si="40"/>
        <v>375.86026079781061</v>
      </c>
      <c r="M852" s="160">
        <f t="shared" si="41"/>
        <v>794.44722927437203</v>
      </c>
      <c r="N852" s="6">
        <v>2.7159872640086458E-2</v>
      </c>
      <c r="O852" s="6">
        <v>620.05038650218944</v>
      </c>
    </row>
    <row r="853" spans="1:15" x14ac:dyDescent="0.25">
      <c r="A853" s="43">
        <v>2032</v>
      </c>
      <c r="B853" s="43" t="s">
        <v>21</v>
      </c>
      <c r="C853" s="43" t="s">
        <v>4909</v>
      </c>
      <c r="D853" s="44">
        <v>153.12795251903231</v>
      </c>
      <c r="E853" s="44">
        <v>160</v>
      </c>
      <c r="F853" s="90">
        <v>0.48323478080586019</v>
      </c>
      <c r="G853" s="91">
        <v>383.92153930316283</v>
      </c>
      <c r="H853" s="44">
        <v>0</v>
      </c>
      <c r="I853" s="44">
        <v>153.12795251903231</v>
      </c>
      <c r="J853" s="51">
        <f t="shared" si="39"/>
        <v>153.12795251903231</v>
      </c>
      <c r="K853" s="45">
        <f t="shared" si="40"/>
        <v>0.48323478080586019</v>
      </c>
      <c r="L853" s="45">
        <f t="shared" si="40"/>
        <v>383.92153930316283</v>
      </c>
      <c r="M853" s="160">
        <f t="shared" si="41"/>
        <v>794.48242252538421</v>
      </c>
      <c r="N853" s="6">
        <v>6.9948759194139842E-2</v>
      </c>
      <c r="O853" s="6">
        <v>700.76705569683725</v>
      </c>
    </row>
    <row r="854" spans="1:15" x14ac:dyDescent="0.25">
      <c r="A854" s="41">
        <v>2033</v>
      </c>
      <c r="B854" s="41" t="s">
        <v>21</v>
      </c>
      <c r="C854" s="41" t="s">
        <v>4909</v>
      </c>
      <c r="D854" s="42">
        <v>153.12795251903231</v>
      </c>
      <c r="E854" s="42">
        <v>160</v>
      </c>
      <c r="F854" s="88">
        <v>0.47378255050010515</v>
      </c>
      <c r="G854" s="89">
        <v>376.03803624180773</v>
      </c>
      <c r="H854" s="42">
        <v>0</v>
      </c>
      <c r="I854" s="42">
        <v>153.12795251903231</v>
      </c>
      <c r="J854" s="51">
        <f t="shared" si="39"/>
        <v>153.12795251903231</v>
      </c>
      <c r="K854" s="45">
        <f t="shared" si="40"/>
        <v>0.47378255050010515</v>
      </c>
      <c r="L854" s="45">
        <f t="shared" si="40"/>
        <v>376.03803624180773</v>
      </c>
      <c r="M854" s="160">
        <f t="shared" si="41"/>
        <v>793.69330053392139</v>
      </c>
      <c r="N854" s="6">
        <v>0.1292694644998949</v>
      </c>
      <c r="O854" s="6">
        <v>782.02756075819229</v>
      </c>
    </row>
    <row r="855" spans="1:15" x14ac:dyDescent="0.25">
      <c r="A855" s="43">
        <v>2034</v>
      </c>
      <c r="B855" s="43" t="s">
        <v>21</v>
      </c>
      <c r="C855" s="43" t="s">
        <v>4909</v>
      </c>
      <c r="D855" s="44">
        <v>153.12795251903231</v>
      </c>
      <c r="E855" s="44">
        <v>160</v>
      </c>
      <c r="F855" s="90">
        <v>0.43684656375204473</v>
      </c>
      <c r="G855" s="91">
        <v>353.13774251254858</v>
      </c>
      <c r="H855" s="44">
        <v>0</v>
      </c>
      <c r="I855" s="44">
        <v>153.12795251903231</v>
      </c>
      <c r="J855" s="51">
        <f t="shared" si="39"/>
        <v>153.12795251903231</v>
      </c>
      <c r="K855" s="45">
        <f t="shared" si="40"/>
        <v>0.43684656375204473</v>
      </c>
      <c r="L855" s="45">
        <f t="shared" si="40"/>
        <v>353.13774251254858</v>
      </c>
      <c r="M855" s="160">
        <f t="shared" si="41"/>
        <v>808.37935287729658</v>
      </c>
      <c r="N855" s="6">
        <v>0.20526404524795533</v>
      </c>
      <c r="O855" s="6">
        <v>860.35493948745147</v>
      </c>
    </row>
    <row r="856" spans="1:15" x14ac:dyDescent="0.25">
      <c r="A856" s="41">
        <v>2035</v>
      </c>
      <c r="B856" s="41" t="s">
        <v>21</v>
      </c>
      <c r="C856" s="41" t="s">
        <v>4909</v>
      </c>
      <c r="D856" s="42">
        <v>153.12795251903231</v>
      </c>
      <c r="E856" s="42">
        <v>160</v>
      </c>
      <c r="F856" s="88">
        <v>0.38375671431667485</v>
      </c>
      <c r="G856" s="89">
        <v>317.72389019560103</v>
      </c>
      <c r="H856" s="42">
        <v>0</v>
      </c>
      <c r="I856" s="42">
        <v>153.12795251903231</v>
      </c>
      <c r="J856" s="51">
        <f t="shared" si="39"/>
        <v>153.12795251903231</v>
      </c>
      <c r="K856" s="45">
        <f t="shared" si="40"/>
        <v>0.38375671431667485</v>
      </c>
      <c r="L856" s="45">
        <f t="shared" si="40"/>
        <v>317.72389019560103</v>
      </c>
      <c r="M856" s="160">
        <f t="shared" si="41"/>
        <v>827.93050477656595</v>
      </c>
      <c r="N856" s="6">
        <v>0.29589756868332512</v>
      </c>
      <c r="O856" s="6">
        <v>917.87709080439902</v>
      </c>
    </row>
    <row r="857" spans="1:15" x14ac:dyDescent="0.25">
      <c r="A857" s="43">
        <v>2036</v>
      </c>
      <c r="B857" s="43" t="s">
        <v>21</v>
      </c>
      <c r="C857" s="43" t="s">
        <v>4909</v>
      </c>
      <c r="D857" s="44">
        <v>153.12795251903231</v>
      </c>
      <c r="E857" s="44">
        <v>160</v>
      </c>
      <c r="F857" s="90">
        <v>0.31657921280642409</v>
      </c>
      <c r="G857" s="91">
        <v>278.239001157225</v>
      </c>
      <c r="H857" s="44">
        <v>0</v>
      </c>
      <c r="I857" s="44">
        <v>153.12795251903231</v>
      </c>
      <c r="J857" s="51">
        <f t="shared" si="39"/>
        <v>153.12795251903231</v>
      </c>
      <c r="K857" s="45">
        <f t="shared" si="40"/>
        <v>0.31657921280642409</v>
      </c>
      <c r="L857" s="45">
        <f t="shared" si="40"/>
        <v>278.239001157225</v>
      </c>
      <c r="M857" s="160">
        <f t="shared" si="41"/>
        <v>878.89220107246069</v>
      </c>
      <c r="N857" s="6">
        <v>0.38735111719357596</v>
      </c>
      <c r="O857" s="6">
        <v>956.624672842775</v>
      </c>
    </row>
    <row r="858" spans="1:15" x14ac:dyDescent="0.25">
      <c r="A858" s="41">
        <v>2037</v>
      </c>
      <c r="B858" s="41" t="s">
        <v>21</v>
      </c>
      <c r="C858" s="41" t="s">
        <v>4909</v>
      </c>
      <c r="D858" s="42">
        <v>153.12795251903231</v>
      </c>
      <c r="E858" s="42">
        <v>160</v>
      </c>
      <c r="F858" s="88">
        <v>0.25211197819398545</v>
      </c>
      <c r="G858" s="89">
        <v>242.25547321085287</v>
      </c>
      <c r="H858" s="42">
        <v>0</v>
      </c>
      <c r="I858" s="42">
        <v>153.12795251903231</v>
      </c>
      <c r="J858" s="51">
        <f t="shared" si="39"/>
        <v>153.12795251903231</v>
      </c>
      <c r="K858" s="45">
        <f t="shared" si="40"/>
        <v>0.25211197819398545</v>
      </c>
      <c r="L858" s="45">
        <f t="shared" si="40"/>
        <v>242.25547321085287</v>
      </c>
      <c r="M858" s="160">
        <f t="shared" si="41"/>
        <v>960.90425749010399</v>
      </c>
      <c r="N858" s="6">
        <v>0.46835259880601454</v>
      </c>
      <c r="O858" s="6">
        <v>976.68520778914717</v>
      </c>
    </row>
    <row r="859" spans="1:15" x14ac:dyDescent="0.25">
      <c r="A859" s="43">
        <v>2038</v>
      </c>
      <c r="B859" s="43" t="s">
        <v>21</v>
      </c>
      <c r="C859" s="43" t="s">
        <v>4909</v>
      </c>
      <c r="D859" s="44">
        <v>153.12795251903231</v>
      </c>
      <c r="E859" s="44">
        <v>160</v>
      </c>
      <c r="F859" s="90">
        <v>0.18714428505821684</v>
      </c>
      <c r="G859" s="91">
        <v>201.08628321471591</v>
      </c>
      <c r="H859" s="44">
        <v>0</v>
      </c>
      <c r="I859" s="44">
        <v>153.12795251903231</v>
      </c>
      <c r="J859" s="51">
        <f t="shared" si="39"/>
        <v>153.12795251903231</v>
      </c>
      <c r="K859" s="45">
        <f t="shared" si="40"/>
        <v>0.18714428505821684</v>
      </c>
      <c r="L859" s="45">
        <f t="shared" si="40"/>
        <v>201.08628321471591</v>
      </c>
      <c r="M859" s="160">
        <f t="shared" si="41"/>
        <v>1074.4986583595753</v>
      </c>
      <c r="N859" s="6">
        <v>0.54601055594178316</v>
      </c>
      <c r="O859" s="6">
        <v>1015.3604257852842</v>
      </c>
    </row>
    <row r="860" spans="1:15" x14ac:dyDescent="0.25">
      <c r="A860" s="41">
        <v>2039</v>
      </c>
      <c r="B860" s="41" t="s">
        <v>21</v>
      </c>
      <c r="C860" s="41" t="s">
        <v>4909</v>
      </c>
      <c r="D860" s="42">
        <v>153.12795251903231</v>
      </c>
      <c r="E860" s="42">
        <v>160</v>
      </c>
      <c r="F860" s="88">
        <v>0.13344743644868123</v>
      </c>
      <c r="G860" s="89">
        <v>166.08814205290389</v>
      </c>
      <c r="H860" s="42">
        <v>0</v>
      </c>
      <c r="I860" s="42">
        <v>153.12795251903231</v>
      </c>
      <c r="J860" s="51">
        <f t="shared" si="39"/>
        <v>153.12795251903231</v>
      </c>
      <c r="K860" s="45">
        <f t="shared" si="40"/>
        <v>0.13344743644868123</v>
      </c>
      <c r="L860" s="45">
        <f t="shared" si="40"/>
        <v>166.08814205290389</v>
      </c>
      <c r="M860" s="160">
        <f t="shared" si="41"/>
        <v>1244.5959733124962</v>
      </c>
      <c r="N860" s="6">
        <v>0.61267275455131887</v>
      </c>
      <c r="O860" s="6">
        <v>1047.5970939470963</v>
      </c>
    </row>
    <row r="861" spans="1:15" hidden="1" x14ac:dyDescent="0.25">
      <c r="A861" s="43">
        <v>2040</v>
      </c>
      <c r="B861" s="43" t="s">
        <v>21</v>
      </c>
      <c r="C861" s="43" t="s">
        <v>4909</v>
      </c>
      <c r="D861" s="44">
        <v>153.12795251903231</v>
      </c>
      <c r="E861" s="44">
        <v>160</v>
      </c>
      <c r="F861" s="90">
        <v>0.10462600652849281</v>
      </c>
      <c r="G861" s="91">
        <v>146.4763402436503</v>
      </c>
      <c r="H861" s="44">
        <v>0</v>
      </c>
      <c r="I861" s="44">
        <v>153.12795251903231</v>
      </c>
      <c r="J861" s="51">
        <f t="shared" si="39"/>
        <v>153.12795251903231</v>
      </c>
      <c r="K861" s="45">
        <f t="shared" si="40"/>
        <v>0.10462600652849281</v>
      </c>
      <c r="L861" s="45">
        <f t="shared" si="40"/>
        <v>146.4763402436503</v>
      </c>
      <c r="M861" s="160">
        <f t="shared" si="41"/>
        <v>1399.999341499863</v>
      </c>
      <c r="N861" s="6">
        <v>0.66081971947150719</v>
      </c>
      <c r="O861" s="6">
        <v>1090.7606127563497</v>
      </c>
    </row>
    <row r="862" spans="1:15" hidden="1" x14ac:dyDescent="0.25">
      <c r="A862" s="41">
        <v>2021</v>
      </c>
      <c r="B862" s="41" t="s">
        <v>21</v>
      </c>
      <c r="C862" s="41" t="s">
        <v>4910</v>
      </c>
      <c r="D862" s="42">
        <v>163.49014559373708</v>
      </c>
      <c r="E862" s="42">
        <v>170</v>
      </c>
      <c r="F862" s="88">
        <v>7.16992486996086E-2</v>
      </c>
      <c r="G862" s="89">
        <v>112.89370598774987</v>
      </c>
      <c r="H862" s="42">
        <v>0</v>
      </c>
      <c r="I862" s="42">
        <v>163.49014559373708</v>
      </c>
      <c r="J862" s="51">
        <f t="shared" si="39"/>
        <v>163.49014559373708</v>
      </c>
      <c r="K862" s="45">
        <f t="shared" si="40"/>
        <v>7.16992486996086E-2</v>
      </c>
      <c r="L862" s="45">
        <f t="shared" si="40"/>
        <v>112.89370598774987</v>
      </c>
      <c r="M862" s="160">
        <f t="shared" si="41"/>
        <v>1574.5451735586478</v>
      </c>
      <c r="N862" s="6">
        <v>0.13255419830039139</v>
      </c>
      <c r="O862" s="6">
        <v>447.47257411225019</v>
      </c>
    </row>
    <row r="863" spans="1:15" x14ac:dyDescent="0.25">
      <c r="A863" s="43">
        <v>2022</v>
      </c>
      <c r="B863" s="43" t="s">
        <v>21</v>
      </c>
      <c r="C863" s="43" t="s">
        <v>4910</v>
      </c>
      <c r="D863" s="44">
        <v>163.49014559373708</v>
      </c>
      <c r="E863" s="44">
        <v>170</v>
      </c>
      <c r="F863" s="90">
        <v>0.10369785387604299</v>
      </c>
      <c r="G863" s="91">
        <v>149.62273327903793</v>
      </c>
      <c r="H863" s="44">
        <v>0</v>
      </c>
      <c r="I863" s="44">
        <v>163.49014559373708</v>
      </c>
      <c r="J863" s="51">
        <f t="shared" si="39"/>
        <v>163.49014559373708</v>
      </c>
      <c r="K863" s="45">
        <f t="shared" si="40"/>
        <v>0.10369785387604299</v>
      </c>
      <c r="L863" s="45">
        <f t="shared" si="40"/>
        <v>149.62273327903793</v>
      </c>
      <c r="M863" s="160">
        <f t="shared" si="41"/>
        <v>1442.8720333777787</v>
      </c>
      <c r="N863" s="6">
        <v>0.149444909123957</v>
      </c>
      <c r="O863" s="6">
        <v>514.59503982096214</v>
      </c>
    </row>
    <row r="864" spans="1:15" x14ac:dyDescent="0.25">
      <c r="A864" s="41">
        <v>2023</v>
      </c>
      <c r="B864" s="41" t="s">
        <v>21</v>
      </c>
      <c r="C864" s="41" t="s">
        <v>4910</v>
      </c>
      <c r="D864" s="42">
        <v>163.49014559373708</v>
      </c>
      <c r="E864" s="42">
        <v>170</v>
      </c>
      <c r="F864" s="88">
        <v>0.14629605375680893</v>
      </c>
      <c r="G864" s="89">
        <v>197.03095105904927</v>
      </c>
      <c r="H864" s="42">
        <v>0</v>
      </c>
      <c r="I864" s="42">
        <v>163.49014559373708</v>
      </c>
      <c r="J864" s="51">
        <f t="shared" si="39"/>
        <v>163.49014559373708</v>
      </c>
      <c r="K864" s="45">
        <f t="shared" si="40"/>
        <v>0.14629605375680893</v>
      </c>
      <c r="L864" s="45">
        <f t="shared" si="40"/>
        <v>197.03095105904927</v>
      </c>
      <c r="M864" s="160">
        <f t="shared" si="41"/>
        <v>1346.796075487983</v>
      </c>
      <c r="N864" s="6">
        <v>0.16493002924319106</v>
      </c>
      <c r="O864" s="6">
        <v>599.84955634095081</v>
      </c>
    </row>
    <row r="865" spans="1:15" x14ac:dyDescent="0.25">
      <c r="A865" s="43">
        <v>2024</v>
      </c>
      <c r="B865" s="43" t="s">
        <v>21</v>
      </c>
      <c r="C865" s="43" t="s">
        <v>4910</v>
      </c>
      <c r="D865" s="44">
        <v>163.49014559373708</v>
      </c>
      <c r="E865" s="44">
        <v>170</v>
      </c>
      <c r="F865" s="90">
        <v>0.20964348551946629</v>
      </c>
      <c r="G865" s="91">
        <v>254.35376792212668</v>
      </c>
      <c r="H865" s="44">
        <v>0</v>
      </c>
      <c r="I865" s="44">
        <v>163.49014559373708</v>
      </c>
      <c r="J865" s="51">
        <f t="shared" si="39"/>
        <v>163.49014559373708</v>
      </c>
      <c r="K865" s="45">
        <f t="shared" si="40"/>
        <v>0.20964348551946629</v>
      </c>
      <c r="L865" s="45">
        <f t="shared" si="40"/>
        <v>254.35376792212668</v>
      </c>
      <c r="M865" s="160">
        <f t="shared" si="41"/>
        <v>1213.2681694920057</v>
      </c>
      <c r="N865" s="6">
        <v>0.14816815448053369</v>
      </c>
      <c r="O865" s="6">
        <v>615.34394727787321</v>
      </c>
    </row>
    <row r="866" spans="1:15" x14ac:dyDescent="0.25">
      <c r="A866" s="41">
        <v>2025</v>
      </c>
      <c r="B866" s="41" t="s">
        <v>21</v>
      </c>
      <c r="C866" s="41" t="s">
        <v>4910</v>
      </c>
      <c r="D866" s="42">
        <v>163.49014559373708</v>
      </c>
      <c r="E866" s="42">
        <v>170</v>
      </c>
      <c r="F866" s="88">
        <v>0.27442963210530608</v>
      </c>
      <c r="G866" s="89">
        <v>321.95470268747783</v>
      </c>
      <c r="H866" s="42">
        <v>0</v>
      </c>
      <c r="I866" s="42">
        <v>163.49014559373708</v>
      </c>
      <c r="J866" s="51">
        <f t="shared" si="39"/>
        <v>163.49014559373708</v>
      </c>
      <c r="K866" s="45">
        <f t="shared" si="40"/>
        <v>0.27442963210530608</v>
      </c>
      <c r="L866" s="45">
        <f t="shared" si="40"/>
        <v>321.95470268747783</v>
      </c>
      <c r="M866" s="160">
        <f t="shared" si="41"/>
        <v>1173.1776201337293</v>
      </c>
      <c r="N866" s="6">
        <v>0.1439593808946939</v>
      </c>
      <c r="O866" s="6">
        <v>734.99005431252215</v>
      </c>
    </row>
    <row r="867" spans="1:15" x14ac:dyDescent="0.25">
      <c r="A867" s="43">
        <v>2026</v>
      </c>
      <c r="B867" s="43" t="s">
        <v>21</v>
      </c>
      <c r="C867" s="43" t="s">
        <v>4910</v>
      </c>
      <c r="D867" s="44">
        <v>163.49014559373708</v>
      </c>
      <c r="E867" s="44">
        <v>170</v>
      </c>
      <c r="F867" s="90">
        <v>0.36395416067959685</v>
      </c>
      <c r="G867" s="91">
        <v>401.05598496946141</v>
      </c>
      <c r="H867" s="44">
        <v>0</v>
      </c>
      <c r="I867" s="44">
        <v>163.49014559373708</v>
      </c>
      <c r="J867" s="51">
        <f t="shared" si="39"/>
        <v>163.49014559373708</v>
      </c>
      <c r="K867" s="45">
        <f t="shared" si="40"/>
        <v>0.36395416067959685</v>
      </c>
      <c r="L867" s="45">
        <f t="shared" si="40"/>
        <v>401.05598496946141</v>
      </c>
      <c r="M867" s="160">
        <f t="shared" si="41"/>
        <v>1101.9409263534337</v>
      </c>
      <c r="N867" s="6">
        <v>0.11606965132040314</v>
      </c>
      <c r="O867" s="6">
        <v>870.9339270305386</v>
      </c>
    </row>
    <row r="868" spans="1:15" x14ac:dyDescent="0.25">
      <c r="A868" s="41">
        <v>2027</v>
      </c>
      <c r="B868" s="41" t="s">
        <v>21</v>
      </c>
      <c r="C868" s="41" t="s">
        <v>4910</v>
      </c>
      <c r="D868" s="42">
        <v>163.49014559373708</v>
      </c>
      <c r="E868" s="42">
        <v>170</v>
      </c>
      <c r="F868" s="88">
        <v>0.45871987347105697</v>
      </c>
      <c r="G868" s="89">
        <v>482.56943522913218</v>
      </c>
      <c r="H868" s="42">
        <v>0</v>
      </c>
      <c r="I868" s="42">
        <v>163.49014559373708</v>
      </c>
      <c r="J868" s="51">
        <f t="shared" si="39"/>
        <v>163.49014559373708</v>
      </c>
      <c r="K868" s="45">
        <f t="shared" si="40"/>
        <v>0.45871987347105697</v>
      </c>
      <c r="L868" s="45">
        <f t="shared" si="40"/>
        <v>482.56943522913218</v>
      </c>
      <c r="M868" s="160">
        <f t="shared" si="41"/>
        <v>1051.9915598546222</v>
      </c>
      <c r="N868" s="6">
        <v>7.7018716528943043E-2</v>
      </c>
      <c r="O868" s="6">
        <v>978.77982777086788</v>
      </c>
    </row>
    <row r="869" spans="1:15" x14ac:dyDescent="0.25">
      <c r="A869" s="43">
        <v>2028</v>
      </c>
      <c r="B869" s="43" t="s">
        <v>21</v>
      </c>
      <c r="C869" s="43" t="s">
        <v>4910</v>
      </c>
      <c r="D869" s="44">
        <v>163.49014559373708</v>
      </c>
      <c r="E869" s="44">
        <v>170</v>
      </c>
      <c r="F869" s="90">
        <v>0.56470778355111984</v>
      </c>
      <c r="G869" s="91">
        <v>556.24372269956336</v>
      </c>
      <c r="H869" s="44">
        <v>0</v>
      </c>
      <c r="I869" s="44">
        <v>163.49014559373708</v>
      </c>
      <c r="J869" s="51">
        <f t="shared" si="39"/>
        <v>163.49014559373708</v>
      </c>
      <c r="K869" s="45">
        <f t="shared" si="40"/>
        <v>0.56470778355111984</v>
      </c>
      <c r="L869" s="45">
        <f t="shared" si="40"/>
        <v>556.24372269956336</v>
      </c>
      <c r="M869" s="160">
        <f t="shared" si="41"/>
        <v>985.01160937019336</v>
      </c>
      <c r="N869" s="6">
        <v>3.6958705448880136E-2</v>
      </c>
      <c r="O869" s="6">
        <v>1069.4147363004367</v>
      </c>
    </row>
    <row r="870" spans="1:15" x14ac:dyDescent="0.25">
      <c r="A870" s="41">
        <v>2029</v>
      </c>
      <c r="B870" s="41" t="s">
        <v>21</v>
      </c>
      <c r="C870" s="41" t="s">
        <v>4910</v>
      </c>
      <c r="D870" s="42">
        <v>163.49014559373708</v>
      </c>
      <c r="E870" s="42">
        <v>170</v>
      </c>
      <c r="F870" s="88">
        <v>0.63722567770612315</v>
      </c>
      <c r="G870" s="89">
        <v>614.73671942434885</v>
      </c>
      <c r="H870" s="42">
        <v>0</v>
      </c>
      <c r="I870" s="42">
        <v>163.49014559373708</v>
      </c>
      <c r="J870" s="51">
        <f t="shared" si="39"/>
        <v>163.49014559373708</v>
      </c>
      <c r="K870" s="45">
        <f t="shared" si="40"/>
        <v>0.63722567770612315</v>
      </c>
      <c r="L870" s="45">
        <f t="shared" si="40"/>
        <v>614.73671942434885</v>
      </c>
      <c r="M870" s="160">
        <f t="shared" si="41"/>
        <v>964.7080162200466</v>
      </c>
      <c r="N870" s="6">
        <v>1.8343795293876863E-2</v>
      </c>
      <c r="O870" s="6">
        <v>1144.9432625756513</v>
      </c>
    </row>
    <row r="871" spans="1:15" x14ac:dyDescent="0.25">
      <c r="A871" s="43">
        <v>2030</v>
      </c>
      <c r="B871" s="43" t="s">
        <v>21</v>
      </c>
      <c r="C871" s="43" t="s">
        <v>4910</v>
      </c>
      <c r="D871" s="44">
        <v>163.49014559373708</v>
      </c>
      <c r="E871" s="44">
        <v>170</v>
      </c>
      <c r="F871" s="90">
        <v>0.69236888696828913</v>
      </c>
      <c r="G871" s="91">
        <v>650.50934699100503</v>
      </c>
      <c r="H871" s="44">
        <v>0</v>
      </c>
      <c r="I871" s="44">
        <v>163.49014559373708</v>
      </c>
      <c r="J871" s="51">
        <f t="shared" si="39"/>
        <v>163.49014559373708</v>
      </c>
      <c r="K871" s="45">
        <f t="shared" si="40"/>
        <v>0.69236888696828913</v>
      </c>
      <c r="L871" s="45">
        <f t="shared" si="40"/>
        <v>650.50934699100503</v>
      </c>
      <c r="M871" s="160">
        <f t="shared" si="41"/>
        <v>939.54156409226221</v>
      </c>
      <c r="N871" s="6">
        <v>-4.6199839682891097E-3</v>
      </c>
      <c r="O871" s="6">
        <v>1178.6628990089951</v>
      </c>
    </row>
    <row r="872" spans="1:15" x14ac:dyDescent="0.25">
      <c r="A872" s="41">
        <v>2031</v>
      </c>
      <c r="B872" s="41" t="s">
        <v>21</v>
      </c>
      <c r="C872" s="41" t="s">
        <v>4910</v>
      </c>
      <c r="D872" s="42">
        <v>163.49014559373708</v>
      </c>
      <c r="E872" s="42">
        <v>170</v>
      </c>
      <c r="F872" s="88">
        <v>0.7384918759908472</v>
      </c>
      <c r="G872" s="89">
        <v>661.08753021822952</v>
      </c>
      <c r="H872" s="42">
        <v>0</v>
      </c>
      <c r="I872" s="42">
        <v>163.49014559373708</v>
      </c>
      <c r="J872" s="51">
        <f t="shared" si="39"/>
        <v>163.49014559373708</v>
      </c>
      <c r="K872" s="45">
        <f t="shared" si="40"/>
        <v>0.7384918759908472</v>
      </c>
      <c r="L872" s="45">
        <f t="shared" si="40"/>
        <v>661.08753021822952</v>
      </c>
      <c r="M872" s="160">
        <f t="shared" si="41"/>
        <v>895.18592107900588</v>
      </c>
      <c r="N872" s="6">
        <v>-2.4256306990847243E-2</v>
      </c>
      <c r="O872" s="6">
        <v>1219.4409277817704</v>
      </c>
    </row>
    <row r="873" spans="1:15" x14ac:dyDescent="0.25">
      <c r="A873" s="43">
        <v>2032</v>
      </c>
      <c r="B873" s="43" t="s">
        <v>21</v>
      </c>
      <c r="C873" s="43" t="s">
        <v>4910</v>
      </c>
      <c r="D873" s="44">
        <v>163.49014559373708</v>
      </c>
      <c r="E873" s="44">
        <v>170</v>
      </c>
      <c r="F873" s="90">
        <v>0.73292967110766238</v>
      </c>
      <c r="G873" s="91">
        <v>652.52913300277396</v>
      </c>
      <c r="H873" s="44">
        <v>0</v>
      </c>
      <c r="I873" s="44">
        <v>163.49014559373708</v>
      </c>
      <c r="J873" s="51">
        <f t="shared" si="39"/>
        <v>163.49014559373708</v>
      </c>
      <c r="K873" s="45">
        <f t="shared" si="40"/>
        <v>0.73292967110766238</v>
      </c>
      <c r="L873" s="45">
        <f t="shared" si="40"/>
        <v>652.52913300277396</v>
      </c>
      <c r="M873" s="160">
        <f t="shared" si="41"/>
        <v>890.30251977194393</v>
      </c>
      <c r="N873" s="6">
        <v>5.7925028923375699E-3</v>
      </c>
      <c r="O873" s="6">
        <v>1265.057708997226</v>
      </c>
    </row>
    <row r="874" spans="1:15" x14ac:dyDescent="0.25">
      <c r="A874" s="41">
        <v>2033</v>
      </c>
      <c r="B874" s="41" t="s">
        <v>21</v>
      </c>
      <c r="C874" s="41" t="s">
        <v>4910</v>
      </c>
      <c r="D874" s="42">
        <v>163.49014559373708</v>
      </c>
      <c r="E874" s="42">
        <v>170</v>
      </c>
      <c r="F874" s="88">
        <v>0.71045260665559595</v>
      </c>
      <c r="G874" s="89">
        <v>638.26836302425841</v>
      </c>
      <c r="H874" s="42">
        <v>0</v>
      </c>
      <c r="I874" s="42">
        <v>163.49014559373708</v>
      </c>
      <c r="J874" s="51">
        <f t="shared" si="39"/>
        <v>163.49014559373708</v>
      </c>
      <c r="K874" s="45">
        <f t="shared" si="40"/>
        <v>0.71045260665559595</v>
      </c>
      <c r="L874" s="45">
        <f t="shared" si="40"/>
        <v>638.26836302425841</v>
      </c>
      <c r="M874" s="160">
        <f t="shared" si="41"/>
        <v>898.3968206251792</v>
      </c>
      <c r="N874" s="6">
        <v>2.8422751344404085E-2</v>
      </c>
      <c r="O874" s="6">
        <v>1242.1277729757417</v>
      </c>
    </row>
    <row r="875" spans="1:15" x14ac:dyDescent="0.25">
      <c r="A875" s="43">
        <v>2034</v>
      </c>
      <c r="B875" s="43" t="s">
        <v>21</v>
      </c>
      <c r="C875" s="43" t="s">
        <v>4910</v>
      </c>
      <c r="D875" s="44">
        <v>163.49014559373708</v>
      </c>
      <c r="E875" s="44">
        <v>170</v>
      </c>
      <c r="F875" s="90">
        <v>0.65543996670328886</v>
      </c>
      <c r="G875" s="91">
        <v>607.22024362891113</v>
      </c>
      <c r="H875" s="44">
        <v>0</v>
      </c>
      <c r="I875" s="44">
        <v>163.49014559373708</v>
      </c>
      <c r="J875" s="51">
        <f t="shared" si="39"/>
        <v>163.49014559373708</v>
      </c>
      <c r="K875" s="45">
        <f t="shared" si="40"/>
        <v>0.65543996670328886</v>
      </c>
      <c r="L875" s="45">
        <f t="shared" si="40"/>
        <v>607.22024362891113</v>
      </c>
      <c r="M875" s="160">
        <f t="shared" si="41"/>
        <v>926.43151848534387</v>
      </c>
      <c r="N875" s="6">
        <v>7.2902545296711141E-2</v>
      </c>
      <c r="O875" s="6">
        <v>1225.819311371089</v>
      </c>
    </row>
    <row r="876" spans="1:15" x14ac:dyDescent="0.25">
      <c r="A876" s="41">
        <v>2035</v>
      </c>
      <c r="B876" s="41" t="s">
        <v>21</v>
      </c>
      <c r="C876" s="41" t="s">
        <v>4910</v>
      </c>
      <c r="D876" s="42">
        <v>163.49014559373708</v>
      </c>
      <c r="E876" s="42">
        <v>170</v>
      </c>
      <c r="F876" s="88">
        <v>0.57708400086256662</v>
      </c>
      <c r="G876" s="89">
        <v>554.22364116006452</v>
      </c>
      <c r="H876" s="42">
        <v>0</v>
      </c>
      <c r="I876" s="42">
        <v>163.49014559373708</v>
      </c>
      <c r="J876" s="51">
        <f t="shared" si="39"/>
        <v>163.49014559373708</v>
      </c>
      <c r="K876" s="45">
        <f t="shared" si="40"/>
        <v>0.57708400086256662</v>
      </c>
      <c r="L876" s="45">
        <f t="shared" si="40"/>
        <v>554.22364116006452</v>
      </c>
      <c r="M876" s="160">
        <f t="shared" si="41"/>
        <v>960.3864261210972</v>
      </c>
      <c r="N876" s="6">
        <v>0.14129735213743333</v>
      </c>
      <c r="O876" s="6">
        <v>1209.2558058399354</v>
      </c>
    </row>
    <row r="877" spans="1:15" x14ac:dyDescent="0.25">
      <c r="A877" s="43">
        <v>2036</v>
      </c>
      <c r="B877" s="43" t="s">
        <v>21</v>
      </c>
      <c r="C877" s="43" t="s">
        <v>4910</v>
      </c>
      <c r="D877" s="44">
        <v>163.49014559373708</v>
      </c>
      <c r="E877" s="44">
        <v>170</v>
      </c>
      <c r="F877" s="90">
        <v>0.48327622080069721</v>
      </c>
      <c r="G877" s="91">
        <v>497.82913234587079</v>
      </c>
      <c r="H877" s="44">
        <v>0</v>
      </c>
      <c r="I877" s="44">
        <v>163.49014559373708</v>
      </c>
      <c r="J877" s="51">
        <f t="shared" si="39"/>
        <v>163.49014559373708</v>
      </c>
      <c r="K877" s="45">
        <f t="shared" si="40"/>
        <v>0.48327622080069721</v>
      </c>
      <c r="L877" s="45">
        <f t="shared" si="40"/>
        <v>497.82913234587079</v>
      </c>
      <c r="M877" s="160">
        <f t="shared" si="41"/>
        <v>1030.1130304343594</v>
      </c>
      <c r="N877" s="6">
        <v>0.21592204019930283</v>
      </c>
      <c r="O877" s="6">
        <v>1182.9059386541294</v>
      </c>
    </row>
    <row r="878" spans="1:15" x14ac:dyDescent="0.25">
      <c r="A878" s="41">
        <v>2037</v>
      </c>
      <c r="B878" s="41" t="s">
        <v>21</v>
      </c>
      <c r="C878" s="41" t="s">
        <v>4910</v>
      </c>
      <c r="D878" s="42">
        <v>163.49014559373708</v>
      </c>
      <c r="E878" s="42">
        <v>170</v>
      </c>
      <c r="F878" s="88">
        <v>0.39391022444838375</v>
      </c>
      <c r="G878" s="89">
        <v>439.15983497137682</v>
      </c>
      <c r="H878" s="42">
        <v>0</v>
      </c>
      <c r="I878" s="42">
        <v>163.49014559373708</v>
      </c>
      <c r="J878" s="51">
        <f t="shared" si="39"/>
        <v>163.49014559373708</v>
      </c>
      <c r="K878" s="45">
        <f t="shared" si="40"/>
        <v>0.39391022444838375</v>
      </c>
      <c r="L878" s="45">
        <f t="shared" si="40"/>
        <v>439.15983497137682</v>
      </c>
      <c r="M878" s="160">
        <f t="shared" si="41"/>
        <v>1114.8729017794824</v>
      </c>
      <c r="N878" s="6">
        <v>0.32126869755161624</v>
      </c>
      <c r="O878" s="6">
        <v>1278.5674510286233</v>
      </c>
    </row>
    <row r="879" spans="1:15" x14ac:dyDescent="0.25">
      <c r="A879" s="43">
        <v>2038</v>
      </c>
      <c r="B879" s="43" t="s">
        <v>21</v>
      </c>
      <c r="C879" s="43" t="s">
        <v>4910</v>
      </c>
      <c r="D879" s="44">
        <v>163.49014559373708</v>
      </c>
      <c r="E879" s="44">
        <v>170</v>
      </c>
      <c r="F879" s="90">
        <v>0.30504532002188156</v>
      </c>
      <c r="G879" s="91">
        <v>383.84562274613444</v>
      </c>
      <c r="H879" s="44">
        <v>0</v>
      </c>
      <c r="I879" s="44">
        <v>163.49014559373708</v>
      </c>
      <c r="J879" s="51">
        <f t="shared" si="39"/>
        <v>163.49014559373708</v>
      </c>
      <c r="K879" s="45">
        <f t="shared" si="40"/>
        <v>0.30504532002188156</v>
      </c>
      <c r="L879" s="45">
        <f t="shared" si="40"/>
        <v>383.84562274613444</v>
      </c>
      <c r="M879" s="160">
        <f t="shared" si="41"/>
        <v>1258.323263961566</v>
      </c>
      <c r="N879" s="6">
        <v>0.38062516897811849</v>
      </c>
      <c r="O879" s="6">
        <v>1239.5036322538656</v>
      </c>
    </row>
    <row r="880" spans="1:15" x14ac:dyDescent="0.25">
      <c r="A880" s="41">
        <v>2039</v>
      </c>
      <c r="B880" s="41" t="s">
        <v>21</v>
      </c>
      <c r="C880" s="41" t="s">
        <v>4910</v>
      </c>
      <c r="D880" s="42">
        <v>163.49014559373708</v>
      </c>
      <c r="E880" s="42">
        <v>170</v>
      </c>
      <c r="F880" s="88">
        <v>0.23406442683059961</v>
      </c>
      <c r="G880" s="89">
        <v>340.89643617276289</v>
      </c>
      <c r="H880" s="42">
        <v>0</v>
      </c>
      <c r="I880" s="42">
        <v>163.49014559373708</v>
      </c>
      <c r="J880" s="51">
        <f t="shared" si="39"/>
        <v>163.49014559373708</v>
      </c>
      <c r="K880" s="45">
        <f t="shared" si="40"/>
        <v>0.23406442683059961</v>
      </c>
      <c r="L880" s="45">
        <f t="shared" si="40"/>
        <v>340.89643617276289</v>
      </c>
      <c r="M880" s="160">
        <f t="shared" si="41"/>
        <v>1456.4213827310086</v>
      </c>
      <c r="N880" s="6">
        <v>0.43036855316940037</v>
      </c>
      <c r="O880" s="6">
        <v>1171.4806488272372</v>
      </c>
    </row>
    <row r="881" spans="1:15" hidden="1" x14ac:dyDescent="0.25">
      <c r="A881" s="43">
        <v>2040</v>
      </c>
      <c r="B881" s="43" t="s">
        <v>21</v>
      </c>
      <c r="C881" s="43" t="s">
        <v>4910</v>
      </c>
      <c r="D881" s="44">
        <v>163.49014559373708</v>
      </c>
      <c r="E881" s="44">
        <v>170</v>
      </c>
      <c r="F881" s="90">
        <v>0.19237391036321719</v>
      </c>
      <c r="G881" s="91">
        <v>314.24733336294287</v>
      </c>
      <c r="H881" s="44">
        <v>0</v>
      </c>
      <c r="I881" s="44">
        <v>163.49014559373708</v>
      </c>
      <c r="J881" s="51">
        <f t="shared" si="39"/>
        <v>163.49014559373708</v>
      </c>
      <c r="K881" s="45">
        <f t="shared" si="40"/>
        <v>0.19237391036321719</v>
      </c>
      <c r="L881" s="45">
        <f t="shared" si="40"/>
        <v>314.24733336294287</v>
      </c>
      <c r="M881" s="160">
        <f t="shared" si="41"/>
        <v>1633.5236559345235</v>
      </c>
      <c r="N881" s="6">
        <v>0.45936252263678279</v>
      </c>
      <c r="O881" s="6">
        <v>1120.2340076370569</v>
      </c>
    </row>
    <row r="882" spans="1:15" hidden="1" x14ac:dyDescent="0.25">
      <c r="A882" s="41">
        <v>2021</v>
      </c>
      <c r="B882" s="41" t="s">
        <v>21</v>
      </c>
      <c r="C882" s="41" t="s">
        <v>4911</v>
      </c>
      <c r="D882" s="42">
        <v>174.05710407538348</v>
      </c>
      <c r="E882" s="42">
        <v>180</v>
      </c>
      <c r="F882" s="88">
        <v>2.9195152220583633E-2</v>
      </c>
      <c r="G882" s="89">
        <v>85.029559215814359</v>
      </c>
      <c r="H882" s="42">
        <v>0</v>
      </c>
      <c r="I882" s="42">
        <v>174.05710407538348</v>
      </c>
      <c r="J882" s="51">
        <f t="shared" si="39"/>
        <v>174.05710407538348</v>
      </c>
      <c r="K882" s="45">
        <f t="shared" si="40"/>
        <v>2.9195152220583633E-2</v>
      </c>
      <c r="L882" s="45">
        <f t="shared" si="40"/>
        <v>85.029559215814359</v>
      </c>
      <c r="M882" s="160">
        <f t="shared" si="41"/>
        <v>2912.4547312983509</v>
      </c>
      <c r="N882" s="6">
        <v>0.10884927977941636</v>
      </c>
      <c r="O882" s="6">
        <v>159.95670468418564</v>
      </c>
    </row>
    <row r="883" spans="1:15" hidden="1" x14ac:dyDescent="0.25">
      <c r="A883" s="43">
        <v>2022</v>
      </c>
      <c r="B883" s="43" t="s">
        <v>21</v>
      </c>
      <c r="C883" s="43" t="s">
        <v>4911</v>
      </c>
      <c r="D883" s="44">
        <v>174.05710407538348</v>
      </c>
      <c r="E883" s="44">
        <v>180</v>
      </c>
      <c r="F883" s="90">
        <v>3.9241545479496584E-2</v>
      </c>
      <c r="G883" s="91">
        <v>107.29048392263495</v>
      </c>
      <c r="H883" s="44">
        <v>0</v>
      </c>
      <c r="I883" s="44">
        <v>174.05710407538348</v>
      </c>
      <c r="J883" s="51">
        <f t="shared" si="39"/>
        <v>174.05710407538348</v>
      </c>
      <c r="K883" s="45">
        <f t="shared" si="40"/>
        <v>3.9241545479496584E-2</v>
      </c>
      <c r="L883" s="45">
        <f t="shared" si="40"/>
        <v>107.29048392263495</v>
      </c>
      <c r="M883" s="160">
        <f t="shared" si="41"/>
        <v>2734.1044449611045</v>
      </c>
      <c r="N883" s="6">
        <v>9.9586495520503429E-2</v>
      </c>
      <c r="O883" s="6">
        <v>156.81113947736503</v>
      </c>
    </row>
    <row r="884" spans="1:15" hidden="1" x14ac:dyDescent="0.25">
      <c r="A884" s="41">
        <v>2023</v>
      </c>
      <c r="B884" s="41" t="s">
        <v>21</v>
      </c>
      <c r="C884" s="41" t="s">
        <v>4911</v>
      </c>
      <c r="D884" s="42">
        <v>174.05710407538348</v>
      </c>
      <c r="E884" s="42">
        <v>180</v>
      </c>
      <c r="F884" s="88">
        <v>6.1283998220573399E-2</v>
      </c>
      <c r="G884" s="89">
        <v>141.60728143156678</v>
      </c>
      <c r="H884" s="42">
        <v>0</v>
      </c>
      <c r="I884" s="42">
        <v>174.05710407538348</v>
      </c>
      <c r="J884" s="51">
        <f t="shared" si="39"/>
        <v>174.05710407538348</v>
      </c>
      <c r="K884" s="45">
        <f t="shared" si="40"/>
        <v>6.1283998220573399E-2</v>
      </c>
      <c r="L884" s="45">
        <f t="shared" si="40"/>
        <v>141.60728143156678</v>
      </c>
      <c r="M884" s="160">
        <f t="shared" si="41"/>
        <v>2310.6730230278672</v>
      </c>
      <c r="N884" s="6">
        <v>7.8987447779426595E-2</v>
      </c>
      <c r="O884" s="6">
        <v>145.9771560684332</v>
      </c>
    </row>
    <row r="885" spans="1:15" hidden="1" x14ac:dyDescent="0.25">
      <c r="A885" s="43">
        <v>2024</v>
      </c>
      <c r="B885" s="43" t="s">
        <v>21</v>
      </c>
      <c r="C885" s="43" t="s">
        <v>4911</v>
      </c>
      <c r="D885" s="44">
        <v>174.05710407538348</v>
      </c>
      <c r="E885" s="44">
        <v>180</v>
      </c>
      <c r="F885" s="90">
        <v>9.4147174316831811E-2</v>
      </c>
      <c r="G885" s="91">
        <v>183.65036113743392</v>
      </c>
      <c r="H885" s="44">
        <v>0</v>
      </c>
      <c r="I885" s="44">
        <v>174.05710407538348</v>
      </c>
      <c r="J885" s="51">
        <f t="shared" si="39"/>
        <v>174.05710407538348</v>
      </c>
      <c r="K885" s="45">
        <f t="shared" si="40"/>
        <v>9.4147174316831811E-2</v>
      </c>
      <c r="L885" s="45">
        <f t="shared" si="40"/>
        <v>183.65036113743392</v>
      </c>
      <c r="M885" s="160">
        <f t="shared" si="41"/>
        <v>1950.673108036133</v>
      </c>
      <c r="N885" s="6">
        <v>4.6416768683168186E-2</v>
      </c>
      <c r="O885" s="6">
        <v>128.26847946256609</v>
      </c>
    </row>
    <row r="886" spans="1:15" x14ac:dyDescent="0.25">
      <c r="A886" s="41">
        <v>2025</v>
      </c>
      <c r="B886" s="41" t="s">
        <v>21</v>
      </c>
      <c r="C886" s="41" t="s">
        <v>4911</v>
      </c>
      <c r="D886" s="42">
        <v>174.05710407538348</v>
      </c>
      <c r="E886" s="42">
        <v>180</v>
      </c>
      <c r="F886" s="88">
        <v>0.1358312215390059</v>
      </c>
      <c r="G886" s="89">
        <v>235.51372148495059</v>
      </c>
      <c r="H886" s="42">
        <v>0</v>
      </c>
      <c r="I886" s="42">
        <v>174.05710407538348</v>
      </c>
      <c r="J886" s="51">
        <f t="shared" si="39"/>
        <v>174.05710407538348</v>
      </c>
      <c r="K886" s="45">
        <f t="shared" si="40"/>
        <v>0.1358312215390059</v>
      </c>
      <c r="L886" s="45">
        <f t="shared" si="40"/>
        <v>235.51372148495059</v>
      </c>
      <c r="M886" s="160">
        <f t="shared" si="41"/>
        <v>1733.8703047540469</v>
      </c>
      <c r="N886" s="6">
        <v>5.2890634609941145E-3</v>
      </c>
      <c r="O886" s="6">
        <v>105.66773671504941</v>
      </c>
    </row>
    <row r="887" spans="1:15" x14ac:dyDescent="0.25">
      <c r="A887" s="43">
        <v>2026</v>
      </c>
      <c r="B887" s="43" t="s">
        <v>21</v>
      </c>
      <c r="C887" s="43" t="s">
        <v>4911</v>
      </c>
      <c r="D887" s="44">
        <v>174.05710407538348</v>
      </c>
      <c r="E887" s="44">
        <v>180</v>
      </c>
      <c r="F887" s="90">
        <v>0.19379115240741462</v>
      </c>
      <c r="G887" s="91">
        <v>302.80371626404991</v>
      </c>
      <c r="H887" s="44">
        <v>0</v>
      </c>
      <c r="I887" s="44">
        <v>174.05710407538348</v>
      </c>
      <c r="J887" s="51">
        <f t="shared" si="39"/>
        <v>174.05710407538348</v>
      </c>
      <c r="K887" s="45">
        <f t="shared" si="40"/>
        <v>0.19379115240741462</v>
      </c>
      <c r="L887" s="45">
        <f t="shared" si="40"/>
        <v>302.80371626404991</v>
      </c>
      <c r="M887" s="160">
        <f t="shared" si="41"/>
        <v>1562.5260106171099</v>
      </c>
      <c r="N887" s="6">
        <v>-5.5229625407414634E-2</v>
      </c>
      <c r="O887" s="6">
        <v>76.126039635950065</v>
      </c>
    </row>
    <row r="888" spans="1:15" x14ac:dyDescent="0.25">
      <c r="A888" s="41">
        <v>2027</v>
      </c>
      <c r="B888" s="41" t="s">
        <v>21</v>
      </c>
      <c r="C888" s="41" t="s">
        <v>4911</v>
      </c>
      <c r="D888" s="42">
        <v>174.05710407538348</v>
      </c>
      <c r="E888" s="42">
        <v>180</v>
      </c>
      <c r="F888" s="88">
        <v>0.26345013791503047</v>
      </c>
      <c r="G888" s="89">
        <v>374.69348266810778</v>
      </c>
      <c r="H888" s="42">
        <v>0</v>
      </c>
      <c r="I888" s="42">
        <v>174.05710407538348</v>
      </c>
      <c r="J888" s="51">
        <f t="shared" si="39"/>
        <v>174.05710407538348</v>
      </c>
      <c r="K888" s="45">
        <f t="shared" si="40"/>
        <v>0.26345013791503047</v>
      </c>
      <c r="L888" s="45">
        <f t="shared" si="40"/>
        <v>374.69348266810778</v>
      </c>
      <c r="M888" s="160">
        <f t="shared" si="41"/>
        <v>1422.255784845921</v>
      </c>
      <c r="N888" s="6">
        <v>-0.12949030191503047</v>
      </c>
      <c r="O888" s="6">
        <v>39.263289531892212</v>
      </c>
    </row>
    <row r="889" spans="1:15" x14ac:dyDescent="0.25">
      <c r="A889" s="43">
        <v>2028</v>
      </c>
      <c r="B889" s="43" t="s">
        <v>21</v>
      </c>
      <c r="C889" s="43" t="s">
        <v>4911</v>
      </c>
      <c r="D889" s="44">
        <v>174.05710407538348</v>
      </c>
      <c r="E889" s="44">
        <v>180</v>
      </c>
      <c r="F889" s="90">
        <v>0.34885200011617995</v>
      </c>
      <c r="G889" s="91">
        <v>458.39414686875921</v>
      </c>
      <c r="H889" s="44">
        <v>0</v>
      </c>
      <c r="I889" s="44">
        <v>174.05710407538348</v>
      </c>
      <c r="J889" s="51">
        <f t="shared" si="39"/>
        <v>174.05710407538348</v>
      </c>
      <c r="K889" s="45">
        <f t="shared" si="40"/>
        <v>0.34885200011617995</v>
      </c>
      <c r="L889" s="45">
        <f t="shared" si="40"/>
        <v>458.39414686875921</v>
      </c>
      <c r="M889" s="160">
        <f t="shared" si="41"/>
        <v>1314.0075066678646</v>
      </c>
      <c r="N889" s="6">
        <v>-0.20283853311617994</v>
      </c>
      <c r="O889" s="6">
        <v>-15.727483368759181</v>
      </c>
    </row>
    <row r="890" spans="1:15" x14ac:dyDescent="0.25">
      <c r="A890" s="41">
        <v>2029</v>
      </c>
      <c r="B890" s="41" t="s">
        <v>21</v>
      </c>
      <c r="C890" s="41" t="s">
        <v>4911</v>
      </c>
      <c r="D890" s="42">
        <v>174.05710407538348</v>
      </c>
      <c r="E890" s="42">
        <v>180</v>
      </c>
      <c r="F890" s="88">
        <v>0.43277954831700266</v>
      </c>
      <c r="G890" s="89">
        <v>538.66353607326789</v>
      </c>
      <c r="H890" s="42">
        <v>0</v>
      </c>
      <c r="I890" s="42">
        <v>174.05710407538348</v>
      </c>
      <c r="J890" s="51">
        <f t="shared" si="39"/>
        <v>174.05710407538348</v>
      </c>
      <c r="K890" s="45">
        <f t="shared" si="40"/>
        <v>0.43277954831700266</v>
      </c>
      <c r="L890" s="45">
        <f t="shared" si="40"/>
        <v>538.66353607326789</v>
      </c>
      <c r="M890" s="160">
        <f t="shared" si="41"/>
        <v>1244.6603314967815</v>
      </c>
      <c r="N890" s="6">
        <v>-0.26272074631700265</v>
      </c>
      <c r="O890" s="6">
        <v>-64.619507173267891</v>
      </c>
    </row>
    <row r="891" spans="1:15" x14ac:dyDescent="0.25">
      <c r="A891" s="43">
        <v>2030</v>
      </c>
      <c r="B891" s="43" t="s">
        <v>21</v>
      </c>
      <c r="C891" s="43" t="s">
        <v>4911</v>
      </c>
      <c r="D891" s="44">
        <v>174.05710407538348</v>
      </c>
      <c r="E891" s="44">
        <v>180</v>
      </c>
      <c r="F891" s="90">
        <v>0.54987101711435149</v>
      </c>
      <c r="G891" s="91">
        <v>633.68585188668135</v>
      </c>
      <c r="H891" s="44">
        <v>0</v>
      </c>
      <c r="I891" s="44">
        <v>174.05710407538348</v>
      </c>
      <c r="J891" s="51">
        <f t="shared" si="39"/>
        <v>174.05710407538348</v>
      </c>
      <c r="K891" s="45">
        <f t="shared" si="40"/>
        <v>0.54987101711435149</v>
      </c>
      <c r="L891" s="45">
        <f t="shared" si="40"/>
        <v>633.68585188668135</v>
      </c>
      <c r="M891" s="160">
        <f t="shared" si="41"/>
        <v>1152.4263548425934</v>
      </c>
      <c r="N891" s="6">
        <v>-0.3588738351143515</v>
      </c>
      <c r="O891" s="6">
        <v>-134.50741088668133</v>
      </c>
    </row>
    <row r="892" spans="1:15" x14ac:dyDescent="0.25">
      <c r="A892" s="41">
        <v>2031</v>
      </c>
      <c r="B892" s="41" t="s">
        <v>21</v>
      </c>
      <c r="C892" s="41" t="s">
        <v>4911</v>
      </c>
      <c r="D892" s="42">
        <v>174.05710407538348</v>
      </c>
      <c r="E892" s="42">
        <v>180</v>
      </c>
      <c r="F892" s="88">
        <v>0.68284045029073626</v>
      </c>
      <c r="G892" s="89">
        <v>723.80830216227469</v>
      </c>
      <c r="H892" s="42">
        <v>0</v>
      </c>
      <c r="I892" s="42">
        <v>174.05710407538348</v>
      </c>
      <c r="J892" s="51">
        <f t="shared" si="39"/>
        <v>174.05710407538348</v>
      </c>
      <c r="K892" s="45">
        <f t="shared" si="40"/>
        <v>0.68284045029073626</v>
      </c>
      <c r="L892" s="45">
        <f t="shared" si="40"/>
        <v>723.80830216227469</v>
      </c>
      <c r="M892" s="160">
        <f t="shared" si="41"/>
        <v>1059.99622877364</v>
      </c>
      <c r="N892" s="6">
        <v>-0.47427437129073624</v>
      </c>
      <c r="O892" s="6">
        <v>-207.96648806227472</v>
      </c>
    </row>
    <row r="893" spans="1:15" x14ac:dyDescent="0.25">
      <c r="A893" s="43">
        <v>2032</v>
      </c>
      <c r="B893" s="43" t="s">
        <v>21</v>
      </c>
      <c r="C893" s="43" t="s">
        <v>4911</v>
      </c>
      <c r="D893" s="44">
        <v>174.05710407538348</v>
      </c>
      <c r="E893" s="44">
        <v>180</v>
      </c>
      <c r="F893" s="90">
        <v>0.79138305175244916</v>
      </c>
      <c r="G893" s="91">
        <v>795.63945281086535</v>
      </c>
      <c r="H893" s="44">
        <v>0</v>
      </c>
      <c r="I893" s="44">
        <v>174.05710407538348</v>
      </c>
      <c r="J893" s="51">
        <f t="shared" si="39"/>
        <v>174.05710407538348</v>
      </c>
      <c r="K893" s="45">
        <f t="shared" si="40"/>
        <v>0.79138305175244916</v>
      </c>
      <c r="L893" s="45">
        <f t="shared" si="40"/>
        <v>795.63945281086535</v>
      </c>
      <c r="M893" s="160">
        <f t="shared" si="41"/>
        <v>1005.3784334261276</v>
      </c>
      <c r="N893" s="6">
        <v>-0.5694985687524492</v>
      </c>
      <c r="O893" s="6">
        <v>-267.6552057108654</v>
      </c>
    </row>
    <row r="894" spans="1:15" x14ac:dyDescent="0.25">
      <c r="A894" s="41">
        <v>2033</v>
      </c>
      <c r="B894" s="41" t="s">
        <v>21</v>
      </c>
      <c r="C894" s="41" t="s">
        <v>4911</v>
      </c>
      <c r="D894" s="42">
        <v>174.05710407538348</v>
      </c>
      <c r="E894" s="42">
        <v>180</v>
      </c>
      <c r="F894" s="88">
        <v>0.89581263640913456</v>
      </c>
      <c r="G894" s="89">
        <v>848.48706456359935</v>
      </c>
      <c r="H894" s="42">
        <v>0</v>
      </c>
      <c r="I894" s="42">
        <v>174.05710407538348</v>
      </c>
      <c r="J894" s="51">
        <f t="shared" si="39"/>
        <v>174.05710407538348</v>
      </c>
      <c r="K894" s="45">
        <f t="shared" si="40"/>
        <v>0.89581263640913456</v>
      </c>
      <c r="L894" s="45">
        <f t="shared" si="40"/>
        <v>848.48706456359935</v>
      </c>
      <c r="M894" s="160">
        <f t="shared" si="41"/>
        <v>947.17023412927085</v>
      </c>
      <c r="N894" s="6">
        <v>-0.66427937840913454</v>
      </c>
      <c r="O894" s="6">
        <v>-312.97073886359931</v>
      </c>
    </row>
    <row r="895" spans="1:15" x14ac:dyDescent="0.25">
      <c r="A895" s="43">
        <v>2034</v>
      </c>
      <c r="B895" s="43" t="s">
        <v>21</v>
      </c>
      <c r="C895" s="43" t="s">
        <v>4911</v>
      </c>
      <c r="D895" s="44">
        <v>174.05710407538348</v>
      </c>
      <c r="E895" s="44">
        <v>180</v>
      </c>
      <c r="F895" s="90">
        <v>0.96922146514742658</v>
      </c>
      <c r="G895" s="91">
        <v>871.69589414667269</v>
      </c>
      <c r="H895" s="44">
        <v>0</v>
      </c>
      <c r="I895" s="44">
        <v>174.05710407538348</v>
      </c>
      <c r="J895" s="51">
        <f t="shared" si="39"/>
        <v>174.05710407538348</v>
      </c>
      <c r="K895" s="45">
        <f t="shared" si="40"/>
        <v>0.96922146514742658</v>
      </c>
      <c r="L895" s="45">
        <f t="shared" si="40"/>
        <v>871.69589414667269</v>
      </c>
      <c r="M895" s="160">
        <f t="shared" si="41"/>
        <v>899.37741320460805</v>
      </c>
      <c r="N895" s="6">
        <v>-0.73161405514742661</v>
      </c>
      <c r="O895" s="6">
        <v>-334.34284674667265</v>
      </c>
    </row>
    <row r="896" spans="1:15" x14ac:dyDescent="0.25">
      <c r="A896" s="41">
        <v>2035</v>
      </c>
      <c r="B896" s="41" t="s">
        <v>21</v>
      </c>
      <c r="C896" s="41" t="s">
        <v>4911</v>
      </c>
      <c r="D896" s="42">
        <v>174.05710407538348</v>
      </c>
      <c r="E896" s="42">
        <v>180</v>
      </c>
      <c r="F896" s="88">
        <v>1.0231635078531138</v>
      </c>
      <c r="G896" s="89">
        <v>875.59444556316305</v>
      </c>
      <c r="H896" s="42">
        <v>0</v>
      </c>
      <c r="I896" s="42">
        <v>174.05710407538348</v>
      </c>
      <c r="J896" s="51">
        <f t="shared" si="39"/>
        <v>174.05710407538348</v>
      </c>
      <c r="K896" s="45">
        <f t="shared" si="40"/>
        <v>1.0231635078531138</v>
      </c>
      <c r="L896" s="45">
        <f t="shared" si="40"/>
        <v>875.59444556316305</v>
      </c>
      <c r="M896" s="160">
        <f t="shared" si="41"/>
        <v>855.77176946078498</v>
      </c>
      <c r="N896" s="6">
        <v>-0.77904879585311382</v>
      </c>
      <c r="O896" s="6">
        <v>-334.91150876316306</v>
      </c>
    </row>
    <row r="897" spans="1:15" x14ac:dyDescent="0.25">
      <c r="A897" s="43">
        <v>2036</v>
      </c>
      <c r="B897" s="43" t="s">
        <v>21</v>
      </c>
      <c r="C897" s="43" t="s">
        <v>4911</v>
      </c>
      <c r="D897" s="44">
        <v>174.05710407538348</v>
      </c>
      <c r="E897" s="44">
        <v>180</v>
      </c>
      <c r="F897" s="90">
        <v>1.0321215561469548</v>
      </c>
      <c r="G897" s="91">
        <v>854.26058656003704</v>
      </c>
      <c r="H897" s="44">
        <v>0</v>
      </c>
      <c r="I897" s="44">
        <v>174.05710407538348</v>
      </c>
      <c r="J897" s="51">
        <f t="shared" si="39"/>
        <v>174.05710407538348</v>
      </c>
      <c r="K897" s="45">
        <f t="shared" si="40"/>
        <v>1.0321215561469548</v>
      </c>
      <c r="L897" s="45">
        <f t="shared" si="40"/>
        <v>854.26058656003704</v>
      </c>
      <c r="M897" s="160">
        <f t="shared" si="41"/>
        <v>827.67439694710367</v>
      </c>
      <c r="N897" s="6">
        <v>-0.78288062914695478</v>
      </c>
      <c r="O897" s="6">
        <v>-308.467004960037</v>
      </c>
    </row>
    <row r="898" spans="1:15" x14ac:dyDescent="0.25">
      <c r="A898" s="41">
        <v>2037</v>
      </c>
      <c r="B898" s="41" t="s">
        <v>21</v>
      </c>
      <c r="C898" s="41" t="s">
        <v>4911</v>
      </c>
      <c r="D898" s="42">
        <v>174.05710407538348</v>
      </c>
      <c r="E898" s="42">
        <v>180</v>
      </c>
      <c r="F898" s="88">
        <v>1.3892657823247405</v>
      </c>
      <c r="G898" s="89">
        <v>1011.3054926669303</v>
      </c>
      <c r="H898" s="42">
        <v>0</v>
      </c>
      <c r="I898" s="42">
        <v>174.05710407538348</v>
      </c>
      <c r="J898" s="51">
        <f t="shared" ref="J898:J961" si="42">D898</f>
        <v>174.05710407538348</v>
      </c>
      <c r="K898" s="45">
        <f t="shared" si="40"/>
        <v>1.3892657823247405</v>
      </c>
      <c r="L898" s="45">
        <f t="shared" si="40"/>
        <v>1011.3054926669303</v>
      </c>
      <c r="M898" s="160">
        <f t="shared" si="41"/>
        <v>727.94241788252566</v>
      </c>
      <c r="N898" s="6">
        <v>-1.1354549223247405</v>
      </c>
      <c r="O898" s="6">
        <v>-461.44383636693021</v>
      </c>
    </row>
    <row r="899" spans="1:15" x14ac:dyDescent="0.25">
      <c r="A899" s="43">
        <v>2038</v>
      </c>
      <c r="B899" s="43" t="s">
        <v>21</v>
      </c>
      <c r="C899" s="43" t="s">
        <v>4911</v>
      </c>
      <c r="D899" s="44">
        <v>174.05710407538348</v>
      </c>
      <c r="E899" s="44">
        <v>180</v>
      </c>
      <c r="F899" s="90">
        <v>1.300376507988001</v>
      </c>
      <c r="G899" s="91">
        <v>915.30243053302968</v>
      </c>
      <c r="H899" s="44">
        <v>0</v>
      </c>
      <c r="I899" s="44">
        <v>174.05710407538348</v>
      </c>
      <c r="J899" s="51">
        <f t="shared" si="42"/>
        <v>174.05710407538348</v>
      </c>
      <c r="K899" s="45">
        <f t="shared" ref="K899:L962" si="43">F899</f>
        <v>1.300376507988001</v>
      </c>
      <c r="L899" s="45">
        <f t="shared" si="43"/>
        <v>915.30243053302968</v>
      </c>
      <c r="M899" s="160">
        <f t="shared" ref="M899:M962" si="44">G899/F899</f>
        <v>703.87493538254193</v>
      </c>
      <c r="N899" s="6">
        <v>-1.041748718988001</v>
      </c>
      <c r="O899" s="6">
        <v>-357.1041572330297</v>
      </c>
    </row>
    <row r="900" spans="1:15" x14ac:dyDescent="0.25">
      <c r="A900" s="41">
        <v>2039</v>
      </c>
      <c r="B900" s="41" t="s">
        <v>21</v>
      </c>
      <c r="C900" s="41" t="s">
        <v>4911</v>
      </c>
      <c r="D900" s="42">
        <v>174.05710407538348</v>
      </c>
      <c r="E900" s="42">
        <v>180</v>
      </c>
      <c r="F900" s="88">
        <v>1.2014719954943356</v>
      </c>
      <c r="G900" s="89">
        <v>828.08501354077725</v>
      </c>
      <c r="H900" s="42">
        <v>0</v>
      </c>
      <c r="I900" s="42">
        <v>174.05710407538348</v>
      </c>
      <c r="J900" s="51">
        <f t="shared" si="42"/>
        <v>174.05710407538348</v>
      </c>
      <c r="K900" s="45">
        <f t="shared" si="43"/>
        <v>1.2014719954943356</v>
      </c>
      <c r="L900" s="45">
        <f t="shared" si="43"/>
        <v>828.08501354077725</v>
      </c>
      <c r="M900" s="160">
        <f t="shared" si="44"/>
        <v>689.22539738437149</v>
      </c>
      <c r="N900" s="6">
        <v>-0.94088066749433552</v>
      </c>
      <c r="O900" s="6">
        <v>-270.45104404077722</v>
      </c>
    </row>
    <row r="901" spans="1:15" x14ac:dyDescent="0.25">
      <c r="A901" s="43">
        <v>2040</v>
      </c>
      <c r="B901" s="43" t="s">
        <v>21</v>
      </c>
      <c r="C901" s="43" t="s">
        <v>4911</v>
      </c>
      <c r="D901" s="44">
        <v>174.05710407538348</v>
      </c>
      <c r="E901" s="44">
        <v>180</v>
      </c>
      <c r="F901" s="90">
        <v>1.1424953570512504</v>
      </c>
      <c r="G901" s="91">
        <v>765.93125200286693</v>
      </c>
      <c r="H901" s="44">
        <v>0</v>
      </c>
      <c r="I901" s="44">
        <v>174.05710407538348</v>
      </c>
      <c r="J901" s="51">
        <f t="shared" si="42"/>
        <v>174.05710407538348</v>
      </c>
      <c r="K901" s="45">
        <f t="shared" si="43"/>
        <v>1.1424953570512504</v>
      </c>
      <c r="L901" s="45">
        <f t="shared" si="43"/>
        <v>765.93125200286693</v>
      </c>
      <c r="M901" s="160">
        <f t="shared" si="44"/>
        <v>670.40206971143823</v>
      </c>
      <c r="N901" s="6">
        <v>-0.8803330930512504</v>
      </c>
      <c r="O901" s="6">
        <v>-217.97867210286688</v>
      </c>
    </row>
    <row r="902" spans="1:15" hidden="1" x14ac:dyDescent="0.25">
      <c r="A902" s="41">
        <v>2021</v>
      </c>
      <c r="B902" s="41" t="s">
        <v>21</v>
      </c>
      <c r="C902" s="41" t="s">
        <v>4912</v>
      </c>
      <c r="D902" s="42">
        <v>183.29722936600112</v>
      </c>
      <c r="E902" s="42">
        <v>190</v>
      </c>
      <c r="F902" s="88">
        <v>3.2342371444668283E-2</v>
      </c>
      <c r="G902" s="89">
        <v>43.953830662939559</v>
      </c>
      <c r="H902" s="42">
        <v>0</v>
      </c>
      <c r="I902" s="42">
        <v>183.29722936600112</v>
      </c>
      <c r="J902" s="51">
        <f t="shared" si="42"/>
        <v>183.29722936600112</v>
      </c>
      <c r="K902" s="45">
        <f t="shared" si="43"/>
        <v>3.2342371444668283E-2</v>
      </c>
      <c r="L902" s="45">
        <f t="shared" si="43"/>
        <v>43.953830662939559</v>
      </c>
      <c r="M902" s="160">
        <f t="shared" si="44"/>
        <v>1359.0169396865749</v>
      </c>
      <c r="N902" s="6">
        <v>5.0581991555331718E-2</v>
      </c>
      <c r="O902" s="6">
        <v>125.56149503706044</v>
      </c>
    </row>
    <row r="903" spans="1:15" hidden="1" x14ac:dyDescent="0.25">
      <c r="A903" s="43">
        <v>2022</v>
      </c>
      <c r="B903" s="43" t="s">
        <v>21</v>
      </c>
      <c r="C903" s="43" t="s">
        <v>4912</v>
      </c>
      <c r="D903" s="44">
        <v>183.29722936600112</v>
      </c>
      <c r="E903" s="44">
        <v>190</v>
      </c>
      <c r="F903" s="90">
        <v>5.2625735721940348E-2</v>
      </c>
      <c r="G903" s="91">
        <v>67.624808455474295</v>
      </c>
      <c r="H903" s="44">
        <v>0</v>
      </c>
      <c r="I903" s="44">
        <v>183.29722936600112</v>
      </c>
      <c r="J903" s="51">
        <f t="shared" si="42"/>
        <v>183.29722936600112</v>
      </c>
      <c r="K903" s="45">
        <f t="shared" si="43"/>
        <v>5.2625735721940348E-2</v>
      </c>
      <c r="L903" s="45">
        <f t="shared" si="43"/>
        <v>67.624808455474295</v>
      </c>
      <c r="M903" s="160">
        <f t="shared" si="44"/>
        <v>1285.0140245598627</v>
      </c>
      <c r="N903" s="6">
        <v>4.8239461278059656E-2</v>
      </c>
      <c r="O903" s="6">
        <v>134.16950274452572</v>
      </c>
    </row>
    <row r="904" spans="1:15" x14ac:dyDescent="0.25">
      <c r="A904" s="41">
        <v>2023</v>
      </c>
      <c r="B904" s="41" t="s">
        <v>21</v>
      </c>
      <c r="C904" s="41" t="s">
        <v>4912</v>
      </c>
      <c r="D904" s="42">
        <v>183.29722936600112</v>
      </c>
      <c r="E904" s="42">
        <v>190</v>
      </c>
      <c r="F904" s="88">
        <v>8.3688199221340659E-2</v>
      </c>
      <c r="G904" s="89">
        <v>96.07238126592236</v>
      </c>
      <c r="H904" s="42">
        <v>0</v>
      </c>
      <c r="I904" s="42">
        <v>183.29722936600112</v>
      </c>
      <c r="J904" s="51">
        <f t="shared" si="42"/>
        <v>183.29722936600112</v>
      </c>
      <c r="K904" s="45">
        <f t="shared" si="43"/>
        <v>8.3688199221340659E-2</v>
      </c>
      <c r="L904" s="45">
        <f t="shared" si="43"/>
        <v>96.07238126592236</v>
      </c>
      <c r="M904" s="160">
        <f t="shared" si="44"/>
        <v>1147.9800277674478</v>
      </c>
      <c r="N904" s="6">
        <v>3.996490577865934E-2</v>
      </c>
      <c r="O904" s="6">
        <v>147.37342923407763</v>
      </c>
    </row>
    <row r="905" spans="1:15" x14ac:dyDescent="0.25">
      <c r="A905" s="43">
        <v>2024</v>
      </c>
      <c r="B905" s="43" t="s">
        <v>21</v>
      </c>
      <c r="C905" s="43" t="s">
        <v>4912</v>
      </c>
      <c r="D905" s="44">
        <v>183.29722936600112</v>
      </c>
      <c r="E905" s="44">
        <v>190</v>
      </c>
      <c r="F905" s="90">
        <v>0.13388258304821415</v>
      </c>
      <c r="G905" s="91">
        <v>135.55386530048949</v>
      </c>
      <c r="H905" s="44">
        <v>0</v>
      </c>
      <c r="I905" s="44">
        <v>183.29722936600112</v>
      </c>
      <c r="J905" s="51">
        <f t="shared" si="42"/>
        <v>183.29722936600112</v>
      </c>
      <c r="K905" s="45">
        <f t="shared" si="43"/>
        <v>0.13388258304821415</v>
      </c>
      <c r="L905" s="45">
        <f t="shared" si="43"/>
        <v>135.55386530048949</v>
      </c>
      <c r="M905" s="160">
        <f t="shared" si="44"/>
        <v>1012.4831939616333</v>
      </c>
      <c r="N905" s="6">
        <v>9.1250279517858524E-3</v>
      </c>
      <c r="O905" s="6">
        <v>150.22862639951049</v>
      </c>
    </row>
    <row r="906" spans="1:15" x14ac:dyDescent="0.25">
      <c r="A906" s="41">
        <v>2025</v>
      </c>
      <c r="B906" s="41" t="s">
        <v>21</v>
      </c>
      <c r="C906" s="41" t="s">
        <v>4912</v>
      </c>
      <c r="D906" s="42">
        <v>183.29722936600112</v>
      </c>
      <c r="E906" s="42">
        <v>190</v>
      </c>
      <c r="F906" s="88">
        <v>0.19754188472547154</v>
      </c>
      <c r="G906" s="89">
        <v>185.87042456935168</v>
      </c>
      <c r="H906" s="42">
        <v>0</v>
      </c>
      <c r="I906" s="42">
        <v>183.29722936600112</v>
      </c>
      <c r="J906" s="51">
        <f t="shared" si="42"/>
        <v>183.29722936600112</v>
      </c>
      <c r="K906" s="45">
        <f t="shared" si="43"/>
        <v>0.19754188472547154</v>
      </c>
      <c r="L906" s="45">
        <f t="shared" si="43"/>
        <v>185.87042456935168</v>
      </c>
      <c r="M906" s="160">
        <f t="shared" si="44"/>
        <v>940.91652931053102</v>
      </c>
      <c r="N906" s="6">
        <v>-3.4652792725471532E-2</v>
      </c>
      <c r="O906" s="6">
        <v>147.37278023064832</v>
      </c>
    </row>
    <row r="907" spans="1:15" x14ac:dyDescent="0.25">
      <c r="A907" s="43">
        <v>2026</v>
      </c>
      <c r="B907" s="43" t="s">
        <v>21</v>
      </c>
      <c r="C907" s="43" t="s">
        <v>4912</v>
      </c>
      <c r="D907" s="44">
        <v>183.29722936600112</v>
      </c>
      <c r="E907" s="44">
        <v>190</v>
      </c>
      <c r="F907" s="90">
        <v>0.28732338348130687</v>
      </c>
      <c r="G907" s="91">
        <v>241.92897277243239</v>
      </c>
      <c r="H907" s="44">
        <v>0</v>
      </c>
      <c r="I907" s="44">
        <v>183.29722936600112</v>
      </c>
      <c r="J907" s="51">
        <f t="shared" si="42"/>
        <v>183.29722936600112</v>
      </c>
      <c r="K907" s="45">
        <f t="shared" si="43"/>
        <v>0.28732338348130687</v>
      </c>
      <c r="L907" s="45">
        <f t="shared" si="43"/>
        <v>241.92897277243239</v>
      </c>
      <c r="M907" s="160">
        <f t="shared" si="44"/>
        <v>842.00934097719266</v>
      </c>
      <c r="N907" s="6">
        <v>-9.9504001481306864E-2</v>
      </c>
      <c r="O907" s="6">
        <v>150.3553265275676</v>
      </c>
    </row>
    <row r="908" spans="1:15" x14ac:dyDescent="0.25">
      <c r="A908" s="41">
        <v>2027</v>
      </c>
      <c r="B908" s="41" t="s">
        <v>21</v>
      </c>
      <c r="C908" s="41" t="s">
        <v>4912</v>
      </c>
      <c r="D908" s="42">
        <v>183.29722936600112</v>
      </c>
      <c r="E908" s="42">
        <v>190</v>
      </c>
      <c r="F908" s="88">
        <v>0.39454478423830863</v>
      </c>
      <c r="G908" s="89">
        <v>316.15094485627606</v>
      </c>
      <c r="H908" s="42">
        <v>0</v>
      </c>
      <c r="I908" s="42">
        <v>183.29722936600112</v>
      </c>
      <c r="J908" s="51">
        <f t="shared" si="42"/>
        <v>183.29722936600112</v>
      </c>
      <c r="K908" s="45">
        <f t="shared" si="43"/>
        <v>0.39454478423830863</v>
      </c>
      <c r="L908" s="45">
        <f t="shared" si="43"/>
        <v>316.15094485627606</v>
      </c>
      <c r="M908" s="160">
        <f t="shared" si="44"/>
        <v>801.30559948124426</v>
      </c>
      <c r="N908" s="6">
        <v>-0.18852384523830865</v>
      </c>
      <c r="O908" s="6">
        <v>123.36547474372395</v>
      </c>
    </row>
    <row r="909" spans="1:15" x14ac:dyDescent="0.25">
      <c r="A909" s="43">
        <v>2028</v>
      </c>
      <c r="B909" s="43" t="s">
        <v>21</v>
      </c>
      <c r="C909" s="43" t="s">
        <v>4912</v>
      </c>
      <c r="D909" s="44">
        <v>183.29722936600112</v>
      </c>
      <c r="E909" s="44">
        <v>190</v>
      </c>
      <c r="F909" s="90">
        <v>0.52594824638985871</v>
      </c>
      <c r="G909" s="91">
        <v>391.48885398066778</v>
      </c>
      <c r="H909" s="44">
        <v>0</v>
      </c>
      <c r="I909" s="44">
        <v>183.29722936600112</v>
      </c>
      <c r="J909" s="51">
        <f t="shared" si="42"/>
        <v>183.29722936600112</v>
      </c>
      <c r="K909" s="45">
        <f t="shared" si="43"/>
        <v>0.52594824638985871</v>
      </c>
      <c r="L909" s="45">
        <f t="shared" si="43"/>
        <v>391.48885398066778</v>
      </c>
      <c r="M909" s="160">
        <f t="shared" si="44"/>
        <v>744.34862492245486</v>
      </c>
      <c r="N909" s="6">
        <v>-0.31531232138985871</v>
      </c>
      <c r="O909" s="6">
        <v>80.279639219332239</v>
      </c>
    </row>
    <row r="910" spans="1:15" x14ac:dyDescent="0.25">
      <c r="A910" s="41">
        <v>2029</v>
      </c>
      <c r="B910" s="41" t="s">
        <v>21</v>
      </c>
      <c r="C910" s="41" t="s">
        <v>4912</v>
      </c>
      <c r="D910" s="42">
        <v>183.29722936600112</v>
      </c>
      <c r="E910" s="42">
        <v>190</v>
      </c>
      <c r="F910" s="88">
        <v>0.63371061619510116</v>
      </c>
      <c r="G910" s="89">
        <v>456.90491950148521</v>
      </c>
      <c r="H910" s="42">
        <v>0</v>
      </c>
      <c r="I910" s="42">
        <v>183.29722936600112</v>
      </c>
      <c r="J910" s="51">
        <f t="shared" si="42"/>
        <v>183.29722936600112</v>
      </c>
      <c r="K910" s="45">
        <f t="shared" si="43"/>
        <v>0.63371061619510116</v>
      </c>
      <c r="L910" s="45">
        <f t="shared" si="43"/>
        <v>456.90491950148521</v>
      </c>
      <c r="M910" s="160">
        <f t="shared" si="44"/>
        <v>720.99931392157305</v>
      </c>
      <c r="N910" s="6">
        <v>-0.43066462719510112</v>
      </c>
      <c r="O910" s="6">
        <v>5.9839344985147704</v>
      </c>
    </row>
    <row r="911" spans="1:15" x14ac:dyDescent="0.25">
      <c r="A911" s="43">
        <v>2030</v>
      </c>
      <c r="B911" s="43" t="s">
        <v>21</v>
      </c>
      <c r="C911" s="43" t="s">
        <v>4912</v>
      </c>
      <c r="D911" s="44">
        <v>183.29722936600112</v>
      </c>
      <c r="E911" s="44">
        <v>190</v>
      </c>
      <c r="F911" s="90">
        <v>0.72630347239775417</v>
      </c>
      <c r="G911" s="91">
        <v>517.52071307981998</v>
      </c>
      <c r="H911" s="44">
        <v>0</v>
      </c>
      <c r="I911" s="44">
        <v>183.29722936600112</v>
      </c>
      <c r="J911" s="51">
        <f t="shared" si="42"/>
        <v>183.29722936600112</v>
      </c>
      <c r="K911" s="45">
        <f t="shared" si="43"/>
        <v>0.72630347239775417</v>
      </c>
      <c r="L911" s="45">
        <f t="shared" si="43"/>
        <v>517.52071307981998</v>
      </c>
      <c r="M911" s="160">
        <f t="shared" si="44"/>
        <v>712.54060148070448</v>
      </c>
      <c r="N911" s="6">
        <v>-0.51881953539775416</v>
      </c>
      <c r="O911" s="6">
        <v>-62.854661279819993</v>
      </c>
    </row>
    <row r="912" spans="1:15" x14ac:dyDescent="0.25">
      <c r="A912" s="41">
        <v>2031</v>
      </c>
      <c r="B912" s="41" t="s">
        <v>21</v>
      </c>
      <c r="C912" s="41" t="s">
        <v>4912</v>
      </c>
      <c r="D912" s="42">
        <v>183.29722936600112</v>
      </c>
      <c r="E912" s="42">
        <v>190</v>
      </c>
      <c r="F912" s="88">
        <v>0.83288034626619445</v>
      </c>
      <c r="G912" s="89">
        <v>568.29444050109441</v>
      </c>
      <c r="H912" s="42">
        <v>0</v>
      </c>
      <c r="I912" s="42">
        <v>183.29722936600112</v>
      </c>
      <c r="J912" s="51">
        <f t="shared" si="42"/>
        <v>183.29722936600112</v>
      </c>
      <c r="K912" s="45">
        <f t="shared" si="43"/>
        <v>0.83288034626619445</v>
      </c>
      <c r="L912" s="45">
        <f t="shared" si="43"/>
        <v>568.29444050109441</v>
      </c>
      <c r="M912" s="160">
        <f t="shared" si="44"/>
        <v>682.3242294631641</v>
      </c>
      <c r="N912" s="6">
        <v>-0.6294519772661944</v>
      </c>
      <c r="O912" s="6">
        <v>-146.01264730109443</v>
      </c>
    </row>
    <row r="913" spans="1:15" x14ac:dyDescent="0.25">
      <c r="A913" s="43">
        <v>2032</v>
      </c>
      <c r="B913" s="43" t="s">
        <v>21</v>
      </c>
      <c r="C913" s="43" t="s">
        <v>4912</v>
      </c>
      <c r="D913" s="44">
        <v>183.29722936600112</v>
      </c>
      <c r="E913" s="44">
        <v>190</v>
      </c>
      <c r="F913" s="90">
        <v>0.89710817468605075</v>
      </c>
      <c r="G913" s="91">
        <v>609.21715448139105</v>
      </c>
      <c r="H913" s="44">
        <v>0</v>
      </c>
      <c r="I913" s="44">
        <v>183.29722936600112</v>
      </c>
      <c r="J913" s="51">
        <f t="shared" si="42"/>
        <v>183.29722936600112</v>
      </c>
      <c r="K913" s="45">
        <f t="shared" si="43"/>
        <v>0.89710817468605075</v>
      </c>
      <c r="L913" s="45">
        <f t="shared" si="43"/>
        <v>609.21715448139105</v>
      </c>
      <c r="M913" s="160">
        <f t="shared" si="44"/>
        <v>679.08996002025151</v>
      </c>
      <c r="N913" s="6">
        <v>-0.70662773768605081</v>
      </c>
      <c r="O913" s="6">
        <v>-233.97071068139104</v>
      </c>
    </row>
    <row r="914" spans="1:15" x14ac:dyDescent="0.25">
      <c r="A914" s="41">
        <v>2033</v>
      </c>
      <c r="B914" s="41" t="s">
        <v>21</v>
      </c>
      <c r="C914" s="41" t="s">
        <v>4912</v>
      </c>
      <c r="D914" s="42">
        <v>183.29722936600112</v>
      </c>
      <c r="E914" s="42">
        <v>190</v>
      </c>
      <c r="F914" s="88">
        <v>0.96548868195274062</v>
      </c>
      <c r="G914" s="89">
        <v>638.60436245548385</v>
      </c>
      <c r="H914" s="42">
        <v>0</v>
      </c>
      <c r="I914" s="42">
        <v>183.29722936600112</v>
      </c>
      <c r="J914" s="51">
        <f t="shared" si="42"/>
        <v>183.29722936600112</v>
      </c>
      <c r="K914" s="45">
        <f t="shared" si="43"/>
        <v>0.96548868195274062</v>
      </c>
      <c r="L914" s="45">
        <f t="shared" si="43"/>
        <v>638.60436245548385</v>
      </c>
      <c r="M914" s="160">
        <f t="shared" si="44"/>
        <v>661.43122585743856</v>
      </c>
      <c r="N914" s="6">
        <v>-0.78463561995274067</v>
      </c>
      <c r="O914" s="6">
        <v>-300.52838915548386</v>
      </c>
    </row>
    <row r="915" spans="1:15" x14ac:dyDescent="0.25">
      <c r="A915" s="43">
        <v>2034</v>
      </c>
      <c r="B915" s="43" t="s">
        <v>21</v>
      </c>
      <c r="C915" s="43" t="s">
        <v>4912</v>
      </c>
      <c r="D915" s="44">
        <v>183.29722936600112</v>
      </c>
      <c r="E915" s="44">
        <v>190</v>
      </c>
      <c r="F915" s="90">
        <v>1.0046302032842962</v>
      </c>
      <c r="G915" s="91">
        <v>660.1717328431539</v>
      </c>
      <c r="H915" s="44">
        <v>0</v>
      </c>
      <c r="I915" s="44">
        <v>183.29722936600112</v>
      </c>
      <c r="J915" s="51">
        <f t="shared" si="42"/>
        <v>183.29722936600112</v>
      </c>
      <c r="K915" s="45">
        <f t="shared" si="43"/>
        <v>1.0046302032842962</v>
      </c>
      <c r="L915" s="45">
        <f t="shared" si="43"/>
        <v>660.1717328431539</v>
      </c>
      <c r="M915" s="160">
        <f t="shared" si="44"/>
        <v>657.12909156518219</v>
      </c>
      <c r="N915" s="6">
        <v>-0.82826358428429625</v>
      </c>
      <c r="O915" s="6">
        <v>-342.7628010431539</v>
      </c>
    </row>
    <row r="916" spans="1:15" hidden="1" x14ac:dyDescent="0.25">
      <c r="A916" s="41">
        <v>2035</v>
      </c>
      <c r="B916" s="41" t="s">
        <v>21</v>
      </c>
      <c r="C916" s="41" t="s">
        <v>4912</v>
      </c>
      <c r="D916" s="42">
        <v>183.29722936600112</v>
      </c>
      <c r="E916" s="42">
        <v>190</v>
      </c>
      <c r="F916" s="88">
        <v>1.0418028577062375</v>
      </c>
      <c r="G916" s="89">
        <v>673.55932589084307</v>
      </c>
      <c r="H916" s="42">
        <v>0</v>
      </c>
      <c r="I916" s="42">
        <v>183.29722936600112</v>
      </c>
      <c r="J916" s="51">
        <f t="shared" si="42"/>
        <v>183.29722936600112</v>
      </c>
      <c r="K916" s="45">
        <f t="shared" si="43"/>
        <v>1.0418028577062375</v>
      </c>
      <c r="L916" s="45">
        <f t="shared" si="43"/>
        <v>673.55932589084307</v>
      </c>
      <c r="M916" s="160">
        <f t="shared" si="44"/>
        <v>646.53242300931572</v>
      </c>
      <c r="N916" s="6">
        <v>-0.86134733470623748</v>
      </c>
      <c r="O916" s="6">
        <v>-362.38089829084305</v>
      </c>
    </row>
    <row r="917" spans="1:15" x14ac:dyDescent="0.25">
      <c r="A917" s="43">
        <v>2036</v>
      </c>
      <c r="B917" s="43" t="s">
        <v>21</v>
      </c>
      <c r="C917" s="43" t="s">
        <v>4912</v>
      </c>
      <c r="D917" s="44">
        <v>183.29722936600112</v>
      </c>
      <c r="E917" s="44">
        <v>190</v>
      </c>
      <c r="F917" s="90">
        <v>1.049311474030314</v>
      </c>
      <c r="G917" s="91">
        <v>686.50305283653631</v>
      </c>
      <c r="H917" s="44">
        <v>0</v>
      </c>
      <c r="I917" s="44">
        <v>183.29722936600112</v>
      </c>
      <c r="J917" s="51">
        <f t="shared" si="42"/>
        <v>183.29722936600112</v>
      </c>
      <c r="K917" s="45">
        <f t="shared" si="43"/>
        <v>1.049311474030314</v>
      </c>
      <c r="L917" s="45">
        <f t="shared" si="43"/>
        <v>686.50305283653631</v>
      </c>
      <c r="M917" s="160">
        <f t="shared" si="44"/>
        <v>654.24144291469327</v>
      </c>
      <c r="N917" s="6">
        <v>-0.86238798803031402</v>
      </c>
      <c r="O917" s="6">
        <v>-371.25966933653632</v>
      </c>
    </row>
    <row r="918" spans="1:15" x14ac:dyDescent="0.25">
      <c r="A918" s="41">
        <v>2037</v>
      </c>
      <c r="B918" s="41" t="s">
        <v>21</v>
      </c>
      <c r="C918" s="41" t="s">
        <v>4912</v>
      </c>
      <c r="D918" s="42">
        <v>183.29722936600112</v>
      </c>
      <c r="E918" s="42">
        <v>190</v>
      </c>
      <c r="F918" s="88">
        <v>1.1237943758478526</v>
      </c>
      <c r="G918" s="89">
        <v>721.03745938055829</v>
      </c>
      <c r="H918" s="42">
        <v>0</v>
      </c>
      <c r="I918" s="42">
        <v>183.29722936600112</v>
      </c>
      <c r="J918" s="51">
        <f t="shared" si="42"/>
        <v>183.29722936600112</v>
      </c>
      <c r="K918" s="45">
        <f t="shared" si="43"/>
        <v>1.1237943758478526</v>
      </c>
      <c r="L918" s="45">
        <f t="shared" si="43"/>
        <v>721.03745938055829</v>
      </c>
      <c r="M918" s="160">
        <f t="shared" si="44"/>
        <v>641.60977744399884</v>
      </c>
      <c r="N918" s="6">
        <v>-0.92949035084785259</v>
      </c>
      <c r="O918" s="6">
        <v>-397.89280118055831</v>
      </c>
    </row>
    <row r="919" spans="1:15" x14ac:dyDescent="0.25">
      <c r="A919" s="43">
        <v>2038</v>
      </c>
      <c r="B919" s="43" t="s">
        <v>21</v>
      </c>
      <c r="C919" s="43" t="s">
        <v>4912</v>
      </c>
      <c r="D919" s="44">
        <v>183.29722936600112</v>
      </c>
      <c r="E919" s="44">
        <v>190</v>
      </c>
      <c r="F919" s="90">
        <v>1.1289248646627141</v>
      </c>
      <c r="G919" s="91">
        <v>721.50049954187034</v>
      </c>
      <c r="H919" s="44">
        <v>0</v>
      </c>
      <c r="I919" s="44">
        <v>183.29722936600112</v>
      </c>
      <c r="J919" s="51">
        <f t="shared" si="42"/>
        <v>183.29722936600112</v>
      </c>
      <c r="K919" s="45">
        <f t="shared" si="43"/>
        <v>1.1289248646627141</v>
      </c>
      <c r="L919" s="45">
        <f t="shared" si="43"/>
        <v>721.50049954187034</v>
      </c>
      <c r="M919" s="160">
        <f t="shared" si="44"/>
        <v>639.10409109239617</v>
      </c>
      <c r="N919" s="6">
        <v>-0.9278448136627141</v>
      </c>
      <c r="O919" s="6">
        <v>-388.49212874187032</v>
      </c>
    </row>
    <row r="920" spans="1:15" x14ac:dyDescent="0.25">
      <c r="A920" s="41">
        <v>2039</v>
      </c>
      <c r="B920" s="41" t="s">
        <v>21</v>
      </c>
      <c r="C920" s="41" t="s">
        <v>4912</v>
      </c>
      <c r="D920" s="42">
        <v>183.29722936600112</v>
      </c>
      <c r="E920" s="42">
        <v>190</v>
      </c>
      <c r="F920" s="88">
        <v>1.1279930206538231</v>
      </c>
      <c r="G920" s="89">
        <v>720.19339166733675</v>
      </c>
      <c r="H920" s="42">
        <v>0</v>
      </c>
      <c r="I920" s="42">
        <v>183.29722936600112</v>
      </c>
      <c r="J920" s="51">
        <f t="shared" si="42"/>
        <v>183.29722936600112</v>
      </c>
      <c r="K920" s="45">
        <f t="shared" si="43"/>
        <v>1.1279930206538231</v>
      </c>
      <c r="L920" s="45">
        <f t="shared" si="43"/>
        <v>720.19339166733675</v>
      </c>
      <c r="M920" s="160">
        <f t="shared" si="44"/>
        <v>638.47326932030853</v>
      </c>
      <c r="N920" s="6">
        <v>-0.92091449165382311</v>
      </c>
      <c r="O920" s="6">
        <v>-381.49096946733675</v>
      </c>
    </row>
    <row r="921" spans="1:15" x14ac:dyDescent="0.25">
      <c r="A921" s="43">
        <v>2040</v>
      </c>
      <c r="B921" s="43" t="s">
        <v>21</v>
      </c>
      <c r="C921" s="43" t="s">
        <v>4912</v>
      </c>
      <c r="D921" s="44">
        <v>183.29722936600112</v>
      </c>
      <c r="E921" s="44">
        <v>190</v>
      </c>
      <c r="F921" s="90">
        <v>1.1521166142781156</v>
      </c>
      <c r="G921" s="91">
        <v>722.70061163231833</v>
      </c>
      <c r="H921" s="44">
        <v>0</v>
      </c>
      <c r="I921" s="44">
        <v>183.29722936600112</v>
      </c>
      <c r="J921" s="51">
        <f t="shared" si="42"/>
        <v>183.29722936600112</v>
      </c>
      <c r="K921" s="45">
        <f t="shared" si="43"/>
        <v>1.1521166142781156</v>
      </c>
      <c r="L921" s="45">
        <f t="shared" si="43"/>
        <v>722.70061163231833</v>
      </c>
      <c r="M921" s="160">
        <f t="shared" si="44"/>
        <v>627.28078275751841</v>
      </c>
      <c r="N921" s="6">
        <v>-0.93527382127811565</v>
      </c>
      <c r="O921" s="6">
        <v>-371.64458833231834</v>
      </c>
    </row>
    <row r="922" spans="1:15" hidden="1" x14ac:dyDescent="0.25">
      <c r="A922" s="41">
        <v>2021</v>
      </c>
      <c r="B922" s="41" t="s">
        <v>21</v>
      </c>
      <c r="C922" s="41" t="s">
        <v>4913</v>
      </c>
      <c r="D922" s="42">
        <v>194.30713515197814</v>
      </c>
      <c r="E922" s="42">
        <v>200</v>
      </c>
      <c r="F922" s="88">
        <v>8.3573403938160245E-3</v>
      </c>
      <c r="G922" s="89">
        <v>15.683192891042333</v>
      </c>
      <c r="H922" s="42">
        <v>0</v>
      </c>
      <c r="I922" s="42">
        <v>194.30713515197814</v>
      </c>
      <c r="J922" s="51">
        <f t="shared" si="42"/>
        <v>194.30713515197814</v>
      </c>
      <c r="K922" s="45">
        <f t="shared" si="43"/>
        <v>8.3573403938160245E-3</v>
      </c>
      <c r="L922" s="45">
        <f t="shared" si="43"/>
        <v>15.683192891042333</v>
      </c>
      <c r="M922" s="160">
        <f t="shared" si="44"/>
        <v>1876.5770151766271</v>
      </c>
      <c r="N922" s="6">
        <v>3.7779033606183975E-2</v>
      </c>
      <c r="O922" s="6">
        <v>149.19008880895768</v>
      </c>
    </row>
    <row r="923" spans="1:15" hidden="1" x14ac:dyDescent="0.25">
      <c r="A923" s="43">
        <v>2022</v>
      </c>
      <c r="B923" s="43" t="s">
        <v>21</v>
      </c>
      <c r="C923" s="43" t="s">
        <v>4913</v>
      </c>
      <c r="D923" s="44">
        <v>194.30713515197814</v>
      </c>
      <c r="E923" s="44">
        <v>200</v>
      </c>
      <c r="F923" s="90">
        <v>1.2251018332968308E-2</v>
      </c>
      <c r="G923" s="91">
        <v>24.802456594333545</v>
      </c>
      <c r="H923" s="44">
        <v>0</v>
      </c>
      <c r="I923" s="44">
        <v>194.30713515197814</v>
      </c>
      <c r="J923" s="51">
        <f t="shared" si="42"/>
        <v>194.30713515197814</v>
      </c>
      <c r="K923" s="45">
        <f t="shared" si="43"/>
        <v>1.2251018332968308E-2</v>
      </c>
      <c r="L923" s="45">
        <f t="shared" si="43"/>
        <v>24.802456594333545</v>
      </c>
      <c r="M923" s="160">
        <f t="shared" si="44"/>
        <v>2024.5220372896251</v>
      </c>
      <c r="N923" s="6">
        <v>3.542343466703169E-2</v>
      </c>
      <c r="O923" s="6">
        <v>146.09215510566648</v>
      </c>
    </row>
    <row r="924" spans="1:15" hidden="1" x14ac:dyDescent="0.25">
      <c r="A924" s="41">
        <v>2023</v>
      </c>
      <c r="B924" s="41" t="s">
        <v>21</v>
      </c>
      <c r="C924" s="41" t="s">
        <v>4913</v>
      </c>
      <c r="D924" s="42">
        <v>194.30713515197814</v>
      </c>
      <c r="E924" s="42">
        <v>200</v>
      </c>
      <c r="F924" s="88">
        <v>1.7406725303586539E-2</v>
      </c>
      <c r="G924" s="89">
        <v>30.528822430281714</v>
      </c>
      <c r="H924" s="42">
        <v>0</v>
      </c>
      <c r="I924" s="42">
        <v>194.30713515197814</v>
      </c>
      <c r="J924" s="51">
        <f t="shared" si="42"/>
        <v>194.30713515197814</v>
      </c>
      <c r="K924" s="45">
        <f t="shared" si="43"/>
        <v>1.7406725303586539E-2</v>
      </c>
      <c r="L924" s="45">
        <f t="shared" si="43"/>
        <v>30.528822430281714</v>
      </c>
      <c r="M924" s="160">
        <f t="shared" si="44"/>
        <v>1753.8521403558575</v>
      </c>
      <c r="N924" s="6">
        <v>3.2173338696413464E-2</v>
      </c>
      <c r="O924" s="6">
        <v>146.38894906971828</v>
      </c>
    </row>
    <row r="925" spans="1:15" hidden="1" x14ac:dyDescent="0.25">
      <c r="A925" s="43">
        <v>2024</v>
      </c>
      <c r="B925" s="43" t="s">
        <v>21</v>
      </c>
      <c r="C925" s="43" t="s">
        <v>4913</v>
      </c>
      <c r="D925" s="44">
        <v>194.30713515197814</v>
      </c>
      <c r="E925" s="44">
        <v>200</v>
      </c>
      <c r="F925" s="90">
        <v>2.7902379122593773E-2</v>
      </c>
      <c r="G925" s="91">
        <v>42.441966008468071</v>
      </c>
      <c r="H925" s="44">
        <v>0</v>
      </c>
      <c r="I925" s="44">
        <v>194.30713515197814</v>
      </c>
      <c r="J925" s="51">
        <f t="shared" si="42"/>
        <v>194.30713515197814</v>
      </c>
      <c r="K925" s="45">
        <f t="shared" si="43"/>
        <v>2.7902379122593773E-2</v>
      </c>
      <c r="L925" s="45">
        <f t="shared" si="43"/>
        <v>42.441966008468071</v>
      </c>
      <c r="M925" s="160">
        <f t="shared" si="44"/>
        <v>1521.0877116245963</v>
      </c>
      <c r="N925" s="6">
        <v>2.9639388774062268E-3</v>
      </c>
      <c r="O925" s="6">
        <v>47.870412101531926</v>
      </c>
    </row>
    <row r="926" spans="1:15" hidden="1" x14ac:dyDescent="0.25">
      <c r="A926" s="41">
        <v>2025</v>
      </c>
      <c r="B926" s="41" t="s">
        <v>21</v>
      </c>
      <c r="C926" s="41" t="s">
        <v>4913</v>
      </c>
      <c r="D926" s="42">
        <v>194.30713515197814</v>
      </c>
      <c r="E926" s="42">
        <v>200</v>
      </c>
      <c r="F926" s="88">
        <v>3.8739831190936429E-2</v>
      </c>
      <c r="G926" s="89">
        <v>54.723834683994646</v>
      </c>
      <c r="H926" s="42">
        <v>0</v>
      </c>
      <c r="I926" s="42">
        <v>194.30713515197814</v>
      </c>
      <c r="J926" s="51">
        <f t="shared" si="42"/>
        <v>194.30713515197814</v>
      </c>
      <c r="K926" s="45">
        <f t="shared" si="43"/>
        <v>3.8739831190936429E-2</v>
      </c>
      <c r="L926" s="45">
        <f t="shared" si="43"/>
        <v>54.723834683994646</v>
      </c>
      <c r="M926" s="160">
        <f t="shared" si="44"/>
        <v>1412.598687234286</v>
      </c>
      <c r="N926" s="6">
        <v>-4.7886319093642937E-4</v>
      </c>
      <c r="O926" s="6">
        <v>53.15975391600535</v>
      </c>
    </row>
    <row r="927" spans="1:15" hidden="1" x14ac:dyDescent="0.25">
      <c r="A927" s="43">
        <v>2026</v>
      </c>
      <c r="B927" s="43" t="s">
        <v>21</v>
      </c>
      <c r="C927" s="43" t="s">
        <v>4913</v>
      </c>
      <c r="D927" s="44">
        <v>194.30713515197814</v>
      </c>
      <c r="E927" s="44">
        <v>200</v>
      </c>
      <c r="F927" s="90">
        <v>5.3175740557645755E-2</v>
      </c>
      <c r="G927" s="91">
        <v>71.654713614734987</v>
      </c>
      <c r="H927" s="44">
        <v>0</v>
      </c>
      <c r="I927" s="44">
        <v>194.30713515197814</v>
      </c>
      <c r="J927" s="51">
        <f t="shared" si="42"/>
        <v>194.30713515197814</v>
      </c>
      <c r="K927" s="45">
        <f t="shared" si="43"/>
        <v>5.3175740557645755E-2</v>
      </c>
      <c r="L927" s="45">
        <f t="shared" si="43"/>
        <v>71.654713614734987</v>
      </c>
      <c r="M927" s="160">
        <f t="shared" si="44"/>
        <v>1347.5075826552315</v>
      </c>
      <c r="N927" s="6">
        <v>-5.6790735576457557E-3</v>
      </c>
      <c r="O927" s="6">
        <v>57.948640385265008</v>
      </c>
    </row>
    <row r="928" spans="1:15" hidden="1" x14ac:dyDescent="0.25">
      <c r="A928" s="41">
        <v>2027</v>
      </c>
      <c r="B928" s="41" t="s">
        <v>21</v>
      </c>
      <c r="C928" s="41" t="s">
        <v>4913</v>
      </c>
      <c r="D928" s="42">
        <v>194.30713515197814</v>
      </c>
      <c r="E928" s="42">
        <v>200</v>
      </c>
      <c r="F928" s="88">
        <v>6.7365214272101404E-2</v>
      </c>
      <c r="G928" s="89">
        <v>86.46693406344194</v>
      </c>
      <c r="H928" s="42">
        <v>0</v>
      </c>
      <c r="I928" s="42">
        <v>194.30713515197814</v>
      </c>
      <c r="J928" s="51">
        <f t="shared" si="42"/>
        <v>194.30713515197814</v>
      </c>
      <c r="K928" s="45">
        <f t="shared" si="43"/>
        <v>6.7365214272101404E-2</v>
      </c>
      <c r="L928" s="45">
        <f t="shared" si="43"/>
        <v>86.46693406344194</v>
      </c>
      <c r="M928" s="160">
        <f t="shared" si="44"/>
        <v>1283.5546505379605</v>
      </c>
      <c r="N928" s="6">
        <v>-1.1091556272101406E-2</v>
      </c>
      <c r="O928" s="6">
        <v>59.887515336558053</v>
      </c>
    </row>
    <row r="929" spans="1:15" hidden="1" x14ac:dyDescent="0.25">
      <c r="A929" s="43">
        <v>2028</v>
      </c>
      <c r="B929" s="43" t="s">
        <v>21</v>
      </c>
      <c r="C929" s="43" t="s">
        <v>4913</v>
      </c>
      <c r="D929" s="44">
        <v>194.30713515197814</v>
      </c>
      <c r="E929" s="44">
        <v>200</v>
      </c>
      <c r="F929" s="90">
        <v>8.2901567692636041E-2</v>
      </c>
      <c r="G929" s="91">
        <v>101.51317154288444</v>
      </c>
      <c r="H929" s="44">
        <v>0</v>
      </c>
      <c r="I929" s="44">
        <v>194.30713515197814</v>
      </c>
      <c r="J929" s="51">
        <f t="shared" si="42"/>
        <v>194.30713515197814</v>
      </c>
      <c r="K929" s="45">
        <f t="shared" si="43"/>
        <v>8.2901567692636041E-2</v>
      </c>
      <c r="L929" s="45">
        <f t="shared" si="43"/>
        <v>101.51317154288444</v>
      </c>
      <c r="M929" s="160">
        <f t="shared" si="44"/>
        <v>1224.5024354575821</v>
      </c>
      <c r="N929" s="6">
        <v>-1.7636240692636043E-2</v>
      </c>
      <c r="O929" s="6">
        <v>61.100633457115578</v>
      </c>
    </row>
    <row r="930" spans="1:15" x14ac:dyDescent="0.25">
      <c r="A930" s="41">
        <v>2029</v>
      </c>
      <c r="B930" s="41" t="s">
        <v>21</v>
      </c>
      <c r="C930" s="41" t="s">
        <v>4913</v>
      </c>
      <c r="D930" s="42">
        <v>194.30713515197814</v>
      </c>
      <c r="E930" s="42">
        <v>200</v>
      </c>
      <c r="F930" s="88">
        <v>9.1781166943370657E-2</v>
      </c>
      <c r="G930" s="89">
        <v>114.31445566202109</v>
      </c>
      <c r="H930" s="42">
        <v>0</v>
      </c>
      <c r="I930" s="42">
        <v>194.30713515197814</v>
      </c>
      <c r="J930" s="51">
        <f t="shared" si="42"/>
        <v>194.30713515197814</v>
      </c>
      <c r="K930" s="45">
        <f t="shared" si="43"/>
        <v>9.1781166943370657E-2</v>
      </c>
      <c r="L930" s="45">
        <f t="shared" si="43"/>
        <v>114.31445566202109</v>
      </c>
      <c r="M930" s="160">
        <f t="shared" si="44"/>
        <v>1245.5110287773259</v>
      </c>
      <c r="N930" s="6">
        <v>-1.7971498943370662E-2</v>
      </c>
      <c r="O930" s="6">
        <v>60.711189637978919</v>
      </c>
    </row>
    <row r="931" spans="1:15" x14ac:dyDescent="0.25">
      <c r="A931" s="43">
        <v>2030</v>
      </c>
      <c r="B931" s="43" t="s">
        <v>21</v>
      </c>
      <c r="C931" s="43" t="s">
        <v>4913</v>
      </c>
      <c r="D931" s="44">
        <v>194.30713515197814</v>
      </c>
      <c r="E931" s="44">
        <v>200</v>
      </c>
      <c r="F931" s="90">
        <v>9.9219121716812006E-2</v>
      </c>
      <c r="G931" s="91">
        <v>130.98008891648155</v>
      </c>
      <c r="H931" s="44">
        <v>0</v>
      </c>
      <c r="I931" s="44">
        <v>194.30713515197814</v>
      </c>
      <c r="J931" s="51">
        <f t="shared" si="42"/>
        <v>194.30713515197814</v>
      </c>
      <c r="K931" s="45">
        <f t="shared" si="43"/>
        <v>9.9219121716812006E-2</v>
      </c>
      <c r="L931" s="45">
        <f t="shared" si="43"/>
        <v>130.98008891648155</v>
      </c>
      <c r="M931" s="160">
        <f t="shared" si="44"/>
        <v>1320.1093362862116</v>
      </c>
      <c r="N931" s="6">
        <v>-1.8177171716812004E-2</v>
      </c>
      <c r="O931" s="6">
        <v>48.835719183518449</v>
      </c>
    </row>
    <row r="932" spans="1:15" x14ac:dyDescent="0.25">
      <c r="A932" s="41">
        <v>2031</v>
      </c>
      <c r="B932" s="41" t="s">
        <v>21</v>
      </c>
      <c r="C932" s="41" t="s">
        <v>4913</v>
      </c>
      <c r="D932" s="42">
        <v>194.30713515197814</v>
      </c>
      <c r="E932" s="42">
        <v>200</v>
      </c>
      <c r="F932" s="88">
        <v>0.10305170307636349</v>
      </c>
      <c r="G932" s="89">
        <v>132.6060644314677</v>
      </c>
      <c r="H932" s="42">
        <v>0</v>
      </c>
      <c r="I932" s="42">
        <v>194.30713515197814</v>
      </c>
      <c r="J932" s="51">
        <f t="shared" si="42"/>
        <v>194.30713515197814</v>
      </c>
      <c r="K932" s="45">
        <f t="shared" si="43"/>
        <v>0.10305170307636349</v>
      </c>
      <c r="L932" s="45">
        <f t="shared" si="43"/>
        <v>132.6060644314677</v>
      </c>
      <c r="M932" s="160">
        <f t="shared" si="44"/>
        <v>1286.7915859013392</v>
      </c>
      <c r="N932" s="6">
        <v>-1.5007995076363495E-2</v>
      </c>
      <c r="O932" s="6">
        <v>52.236882668532303</v>
      </c>
    </row>
    <row r="933" spans="1:15" x14ac:dyDescent="0.25">
      <c r="A933" s="43">
        <v>2032</v>
      </c>
      <c r="B933" s="43" t="s">
        <v>21</v>
      </c>
      <c r="C933" s="43" t="s">
        <v>4913</v>
      </c>
      <c r="D933" s="44">
        <v>194.30713515197814</v>
      </c>
      <c r="E933" s="44">
        <v>200</v>
      </c>
      <c r="F933" s="90">
        <v>0.10322412163232234</v>
      </c>
      <c r="G933" s="91">
        <v>137.79997793344137</v>
      </c>
      <c r="H933" s="44">
        <v>0</v>
      </c>
      <c r="I933" s="44">
        <v>194.30713515197814</v>
      </c>
      <c r="J933" s="51">
        <f t="shared" si="42"/>
        <v>194.30713515197814</v>
      </c>
      <c r="K933" s="45">
        <f t="shared" si="43"/>
        <v>0.10322412163232234</v>
      </c>
      <c r="L933" s="45">
        <f t="shared" si="43"/>
        <v>137.79997793344137</v>
      </c>
      <c r="M933" s="160">
        <f t="shared" si="44"/>
        <v>1334.9590750142297</v>
      </c>
      <c r="N933" s="6">
        <v>-9.4432876323223419E-3</v>
      </c>
      <c r="O933" s="6">
        <v>49.993715866558631</v>
      </c>
    </row>
    <row r="934" spans="1:15" x14ac:dyDescent="0.25">
      <c r="A934" s="41">
        <v>2033</v>
      </c>
      <c r="B934" s="41" t="s">
        <v>21</v>
      </c>
      <c r="C934" s="41" t="s">
        <v>4913</v>
      </c>
      <c r="D934" s="42">
        <v>194.30713515197814</v>
      </c>
      <c r="E934" s="42">
        <v>200</v>
      </c>
      <c r="F934" s="88">
        <v>9.937481682917787E-2</v>
      </c>
      <c r="G934" s="89">
        <v>128.32733890519651</v>
      </c>
      <c r="H934" s="42">
        <v>0</v>
      </c>
      <c r="I934" s="42">
        <v>194.30713515197814</v>
      </c>
      <c r="J934" s="51">
        <f t="shared" si="42"/>
        <v>194.30713515197814</v>
      </c>
      <c r="K934" s="45">
        <f t="shared" si="43"/>
        <v>9.937481682917787E-2</v>
      </c>
      <c r="L934" s="45">
        <f t="shared" si="43"/>
        <v>128.32733890519651</v>
      </c>
      <c r="M934" s="160">
        <f t="shared" si="44"/>
        <v>1291.3466711167589</v>
      </c>
      <c r="N934" s="6">
        <v>-1.0901398291778691E-3</v>
      </c>
      <c r="O934" s="6">
        <v>59.515001694803487</v>
      </c>
    </row>
    <row r="935" spans="1:15" x14ac:dyDescent="0.25">
      <c r="A935" s="43">
        <v>2034</v>
      </c>
      <c r="B935" s="43" t="s">
        <v>21</v>
      </c>
      <c r="C935" s="43" t="s">
        <v>4913</v>
      </c>
      <c r="D935" s="44">
        <v>194.30713515197814</v>
      </c>
      <c r="E935" s="44">
        <v>200</v>
      </c>
      <c r="F935" s="90">
        <v>9.492702325254837E-2</v>
      </c>
      <c r="G935" s="91">
        <v>124.52205923347015</v>
      </c>
      <c r="H935" s="44">
        <v>0</v>
      </c>
      <c r="I935" s="44">
        <v>194.30713515197814</v>
      </c>
      <c r="J935" s="51">
        <f t="shared" si="42"/>
        <v>194.30713515197814</v>
      </c>
      <c r="K935" s="45">
        <f t="shared" si="43"/>
        <v>9.492702325254837E-2</v>
      </c>
      <c r="L935" s="45">
        <f t="shared" si="43"/>
        <v>124.52205923347015</v>
      </c>
      <c r="M935" s="160">
        <f t="shared" si="44"/>
        <v>1311.7661859277493</v>
      </c>
      <c r="N935" s="6">
        <v>7.288940747451636E-3</v>
      </c>
      <c r="O935" s="6">
        <v>67.517718766529867</v>
      </c>
    </row>
    <row r="936" spans="1:15" x14ac:dyDescent="0.25">
      <c r="A936" s="41">
        <v>2035</v>
      </c>
      <c r="B936" s="41" t="s">
        <v>21</v>
      </c>
      <c r="C936" s="41" t="s">
        <v>4913</v>
      </c>
      <c r="D936" s="42">
        <v>194.30713515197814</v>
      </c>
      <c r="E936" s="42">
        <v>200</v>
      </c>
      <c r="F936" s="88">
        <v>8.8869236874608432E-2</v>
      </c>
      <c r="G936" s="89">
        <v>116.79248401827833</v>
      </c>
      <c r="H936" s="42">
        <v>0</v>
      </c>
      <c r="I936" s="42">
        <v>194.30713515197814</v>
      </c>
      <c r="J936" s="51">
        <f t="shared" si="42"/>
        <v>194.30713515197814</v>
      </c>
      <c r="K936" s="45">
        <f t="shared" si="43"/>
        <v>8.8869236874608432E-2</v>
      </c>
      <c r="L936" s="45">
        <f t="shared" si="43"/>
        <v>116.79248401827833</v>
      </c>
      <c r="M936" s="160">
        <f t="shared" si="44"/>
        <v>1314.2059966495344</v>
      </c>
      <c r="N936" s="6">
        <v>1.8095665125391569E-2</v>
      </c>
      <c r="O936" s="6">
        <v>78.212004181721667</v>
      </c>
    </row>
    <row r="937" spans="1:15" hidden="1" x14ac:dyDescent="0.25">
      <c r="A937" s="43">
        <v>2036</v>
      </c>
      <c r="B937" s="43" t="s">
        <v>21</v>
      </c>
      <c r="C937" s="43" t="s">
        <v>4913</v>
      </c>
      <c r="D937" s="44">
        <v>194.30713515197814</v>
      </c>
      <c r="E937" s="44">
        <v>200</v>
      </c>
      <c r="F937" s="90">
        <v>8.3185083063710086E-2</v>
      </c>
      <c r="G937" s="91">
        <v>114.53009423733023</v>
      </c>
      <c r="H937" s="44">
        <v>0</v>
      </c>
      <c r="I937" s="44">
        <v>194.30713515197814</v>
      </c>
      <c r="J937" s="51">
        <f t="shared" si="42"/>
        <v>194.30713515197814</v>
      </c>
      <c r="K937" s="45">
        <f t="shared" si="43"/>
        <v>8.3185083063710086E-2</v>
      </c>
      <c r="L937" s="45">
        <f t="shared" si="43"/>
        <v>114.53009423733023</v>
      </c>
      <c r="M937" s="160">
        <f t="shared" si="44"/>
        <v>1376.8104811485675</v>
      </c>
      <c r="N937" s="6">
        <v>2.7350827936289915E-2</v>
      </c>
      <c r="O937" s="6">
        <v>82.991813162669771</v>
      </c>
    </row>
    <row r="938" spans="1:15" hidden="1" x14ac:dyDescent="0.25">
      <c r="A938" s="41">
        <v>2037</v>
      </c>
      <c r="B938" s="41" t="s">
        <v>21</v>
      </c>
      <c r="C938" s="41" t="s">
        <v>4913</v>
      </c>
      <c r="D938" s="42">
        <v>194.30713515197814</v>
      </c>
      <c r="E938" s="42">
        <v>200</v>
      </c>
      <c r="F938" s="88">
        <v>7.5475048243846085E-2</v>
      </c>
      <c r="G938" s="89">
        <v>109.54063288992562</v>
      </c>
      <c r="H938" s="42">
        <v>0</v>
      </c>
      <c r="I938" s="42">
        <v>194.30713515197814</v>
      </c>
      <c r="J938" s="51">
        <f t="shared" si="42"/>
        <v>194.30713515197814</v>
      </c>
      <c r="K938" s="45">
        <f t="shared" si="43"/>
        <v>7.5475048243846085E-2</v>
      </c>
      <c r="L938" s="45">
        <f t="shared" si="43"/>
        <v>109.54063288992562</v>
      </c>
      <c r="M938" s="160">
        <f t="shared" si="44"/>
        <v>1451.3489615272567</v>
      </c>
      <c r="N938" s="6">
        <v>3.8687002756153915E-2</v>
      </c>
      <c r="O938" s="6">
        <v>93.80789031007437</v>
      </c>
    </row>
    <row r="939" spans="1:15" hidden="1" x14ac:dyDescent="0.25">
      <c r="A939" s="43">
        <v>2038</v>
      </c>
      <c r="B939" s="43" t="s">
        <v>21</v>
      </c>
      <c r="C939" s="43" t="s">
        <v>4913</v>
      </c>
      <c r="D939" s="44">
        <v>194.30713515197814</v>
      </c>
      <c r="E939" s="44">
        <v>200</v>
      </c>
      <c r="F939" s="90">
        <v>6.7387165951903527E-2</v>
      </c>
      <c r="G939" s="91">
        <v>99.433236715988372</v>
      </c>
      <c r="H939" s="44">
        <v>0</v>
      </c>
      <c r="I939" s="44">
        <v>194.30713515197814</v>
      </c>
      <c r="J939" s="51">
        <f t="shared" si="42"/>
        <v>194.30713515197814</v>
      </c>
      <c r="K939" s="45">
        <f t="shared" si="43"/>
        <v>6.7387165951903527E-2</v>
      </c>
      <c r="L939" s="45">
        <f t="shared" si="43"/>
        <v>99.433236715988372</v>
      </c>
      <c r="M939" s="160">
        <f t="shared" si="44"/>
        <v>1475.5515432561326</v>
      </c>
      <c r="N939" s="6">
        <v>4.9215005048096477E-2</v>
      </c>
      <c r="O939" s="6">
        <v>106.19969288401164</v>
      </c>
    </row>
    <row r="940" spans="1:15" hidden="1" x14ac:dyDescent="0.25">
      <c r="A940" s="41">
        <v>2039</v>
      </c>
      <c r="B940" s="41" t="s">
        <v>21</v>
      </c>
      <c r="C940" s="41" t="s">
        <v>4913</v>
      </c>
      <c r="D940" s="42">
        <v>194.30713515197814</v>
      </c>
      <c r="E940" s="42">
        <v>200</v>
      </c>
      <c r="F940" s="88">
        <v>5.9542208211687188E-2</v>
      </c>
      <c r="G940" s="89">
        <v>91.649507552279502</v>
      </c>
      <c r="H940" s="42">
        <v>0</v>
      </c>
      <c r="I940" s="42">
        <v>194.30713515197814</v>
      </c>
      <c r="J940" s="51">
        <f t="shared" si="42"/>
        <v>194.30713515197814</v>
      </c>
      <c r="K940" s="45">
        <f t="shared" si="43"/>
        <v>5.9542208211687188E-2</v>
      </c>
      <c r="L940" s="45">
        <f t="shared" si="43"/>
        <v>91.649507552279502</v>
      </c>
      <c r="M940" s="160">
        <f t="shared" si="44"/>
        <v>1539.235952191141</v>
      </c>
      <c r="N940" s="6">
        <v>5.9173674788312806E-2</v>
      </c>
      <c r="O940" s="6">
        <v>114.5630858477205</v>
      </c>
    </row>
    <row r="941" spans="1:15" hidden="1" x14ac:dyDescent="0.25">
      <c r="A941" s="43">
        <v>2040</v>
      </c>
      <c r="B941" s="43" t="s">
        <v>21</v>
      </c>
      <c r="C941" s="43" t="s">
        <v>4913</v>
      </c>
      <c r="D941" s="44">
        <v>194.30713515197814</v>
      </c>
      <c r="E941" s="44">
        <v>200</v>
      </c>
      <c r="F941" s="90">
        <v>5.4178930947630981E-2</v>
      </c>
      <c r="G941" s="91">
        <v>85.510441107449111</v>
      </c>
      <c r="H941" s="44">
        <v>0</v>
      </c>
      <c r="I941" s="44">
        <v>194.30713515197814</v>
      </c>
      <c r="J941" s="51">
        <f t="shared" si="42"/>
        <v>194.30713515197814</v>
      </c>
      <c r="K941" s="45">
        <f t="shared" si="43"/>
        <v>5.4178930947630981E-2</v>
      </c>
      <c r="L941" s="45">
        <f t="shared" si="43"/>
        <v>85.510441107449111</v>
      </c>
      <c r="M941" s="160">
        <f t="shared" si="44"/>
        <v>1578.2969433284495</v>
      </c>
      <c r="N941" s="6">
        <v>6.6721290052369014E-2</v>
      </c>
      <c r="O941" s="6">
        <v>122.7589997925509</v>
      </c>
    </row>
    <row r="942" spans="1:15" x14ac:dyDescent="0.25">
      <c r="A942" s="41">
        <v>2021</v>
      </c>
      <c r="B942" s="41" t="s">
        <v>21</v>
      </c>
      <c r="C942" s="41" t="s">
        <v>4914</v>
      </c>
      <c r="D942" s="42">
        <v>229.00314363490031</v>
      </c>
      <c r="E942" s="42">
        <v>250</v>
      </c>
      <c r="F942" s="88">
        <v>0.22852168146698865</v>
      </c>
      <c r="G942" s="89">
        <v>637.99353672430379</v>
      </c>
      <c r="H942" s="42">
        <v>0</v>
      </c>
      <c r="I942" s="42">
        <v>229.00314363490031</v>
      </c>
      <c r="J942" s="51">
        <f t="shared" si="42"/>
        <v>229.00314363490031</v>
      </c>
      <c r="K942" s="45">
        <f t="shared" si="43"/>
        <v>0.22852168146698865</v>
      </c>
      <c r="L942" s="45">
        <f t="shared" si="43"/>
        <v>637.99353672430379</v>
      </c>
      <c r="M942" s="160">
        <f t="shared" si="44"/>
        <v>2791.8293469080127</v>
      </c>
      <c r="N942" s="6">
        <v>-0.19073376546698864</v>
      </c>
      <c r="O942" s="6">
        <v>-467.39505662430383</v>
      </c>
    </row>
    <row r="943" spans="1:15" x14ac:dyDescent="0.25">
      <c r="A943" s="43">
        <v>2022</v>
      </c>
      <c r="B943" s="43" t="s">
        <v>21</v>
      </c>
      <c r="C943" s="43" t="s">
        <v>4914</v>
      </c>
      <c r="D943" s="44">
        <v>229.00314363490031</v>
      </c>
      <c r="E943" s="44">
        <v>250</v>
      </c>
      <c r="F943" s="90">
        <v>0.29910014752479119</v>
      </c>
      <c r="G943" s="91">
        <v>783.29578819150595</v>
      </c>
      <c r="H943" s="44">
        <v>0</v>
      </c>
      <c r="I943" s="44">
        <v>229.00314363490031</v>
      </c>
      <c r="J943" s="51">
        <f t="shared" si="42"/>
        <v>229.00314363490031</v>
      </c>
      <c r="K943" s="45">
        <f t="shared" si="43"/>
        <v>0.29910014752479119</v>
      </c>
      <c r="L943" s="45">
        <f t="shared" si="43"/>
        <v>783.29578819150595</v>
      </c>
      <c r="M943" s="160">
        <f t="shared" si="44"/>
        <v>2618.8411964142606</v>
      </c>
      <c r="N943" s="6">
        <v>-0.25217091352479121</v>
      </c>
      <c r="O943" s="6">
        <v>-573.43975109150597</v>
      </c>
    </row>
    <row r="944" spans="1:15" x14ac:dyDescent="0.25">
      <c r="A944" s="41">
        <v>2023</v>
      </c>
      <c r="B944" s="41" t="s">
        <v>21</v>
      </c>
      <c r="C944" s="41" t="s">
        <v>4914</v>
      </c>
      <c r="D944" s="42">
        <v>229.00314363490031</v>
      </c>
      <c r="E944" s="42">
        <v>250</v>
      </c>
      <c r="F944" s="88">
        <v>0.37452461517741353</v>
      </c>
      <c r="G944" s="89">
        <v>908.720701260336</v>
      </c>
      <c r="H944" s="42">
        <v>0</v>
      </c>
      <c r="I944" s="42">
        <v>229.00314363490031</v>
      </c>
      <c r="J944" s="51">
        <f t="shared" si="42"/>
        <v>229.00314363490031</v>
      </c>
      <c r="K944" s="45">
        <f t="shared" si="43"/>
        <v>0.37452461517741353</v>
      </c>
      <c r="L944" s="45">
        <f t="shared" si="43"/>
        <v>908.720701260336</v>
      </c>
      <c r="M944" s="160">
        <f t="shared" si="44"/>
        <v>2426.3310459043446</v>
      </c>
      <c r="N944" s="6">
        <v>-0.31732473517741355</v>
      </c>
      <c r="O944" s="6">
        <v>-652.91695626033606</v>
      </c>
    </row>
    <row r="945" spans="1:15" x14ac:dyDescent="0.25">
      <c r="A945" s="43">
        <v>2024</v>
      </c>
      <c r="B945" s="43" t="s">
        <v>21</v>
      </c>
      <c r="C945" s="43" t="s">
        <v>4914</v>
      </c>
      <c r="D945" s="44">
        <v>229.00314363490031</v>
      </c>
      <c r="E945" s="44">
        <v>250</v>
      </c>
      <c r="F945" s="90">
        <v>0.49331245967058501</v>
      </c>
      <c r="G945" s="91">
        <v>1040.6566485094252</v>
      </c>
      <c r="H945" s="44">
        <v>0</v>
      </c>
      <c r="I945" s="44">
        <v>229.00314363490031</v>
      </c>
      <c r="J945" s="51">
        <f t="shared" si="42"/>
        <v>229.00314363490031</v>
      </c>
      <c r="K945" s="45">
        <f t="shared" si="43"/>
        <v>0.49331245967058501</v>
      </c>
      <c r="L945" s="45">
        <f t="shared" si="43"/>
        <v>1040.6566485094252</v>
      </c>
      <c r="M945" s="160">
        <f t="shared" si="44"/>
        <v>2109.5284096500127</v>
      </c>
      <c r="N945" s="6">
        <v>-0.42670503567058504</v>
      </c>
      <c r="O945" s="6">
        <v>-743.62183430942514</v>
      </c>
    </row>
    <row r="946" spans="1:15" x14ac:dyDescent="0.25">
      <c r="A946" s="41">
        <v>2025</v>
      </c>
      <c r="B946" s="41" t="s">
        <v>21</v>
      </c>
      <c r="C946" s="41" t="s">
        <v>4914</v>
      </c>
      <c r="D946" s="42">
        <v>229.00314363490031</v>
      </c>
      <c r="E946" s="42">
        <v>250</v>
      </c>
      <c r="F946" s="88">
        <v>0.5958191395667084</v>
      </c>
      <c r="G946" s="89">
        <v>1098.1716320973994</v>
      </c>
      <c r="H946" s="42">
        <v>0</v>
      </c>
      <c r="I946" s="42">
        <v>229.00314363490031</v>
      </c>
      <c r="J946" s="51">
        <f t="shared" si="42"/>
        <v>229.00314363490031</v>
      </c>
      <c r="K946" s="45">
        <f t="shared" si="43"/>
        <v>0.5958191395667084</v>
      </c>
      <c r="L946" s="45">
        <f t="shared" si="43"/>
        <v>1098.1716320973994</v>
      </c>
      <c r="M946" s="160">
        <f t="shared" si="44"/>
        <v>1843.129163148421</v>
      </c>
      <c r="N946" s="6">
        <v>-0.51965995456670844</v>
      </c>
      <c r="O946" s="6">
        <v>-759.63216909739936</v>
      </c>
    </row>
    <row r="947" spans="1:15" x14ac:dyDescent="0.25">
      <c r="A947" s="43">
        <v>2026</v>
      </c>
      <c r="B947" s="43" t="s">
        <v>21</v>
      </c>
      <c r="C947" s="43" t="s">
        <v>4914</v>
      </c>
      <c r="D947" s="44">
        <v>229.00314363490031</v>
      </c>
      <c r="E947" s="44">
        <v>250</v>
      </c>
      <c r="F947" s="90">
        <v>0.74694791077767675</v>
      </c>
      <c r="G947" s="91">
        <v>1213.9711720323712</v>
      </c>
      <c r="H947" s="44">
        <v>0</v>
      </c>
      <c r="I947" s="44">
        <v>229.00314363490031</v>
      </c>
      <c r="J947" s="51">
        <f t="shared" si="42"/>
        <v>229.00314363490031</v>
      </c>
      <c r="K947" s="45">
        <f t="shared" si="43"/>
        <v>0.74694791077767675</v>
      </c>
      <c r="L947" s="45">
        <f t="shared" si="43"/>
        <v>1213.9711720323712</v>
      </c>
      <c r="M947" s="160">
        <f t="shared" si="44"/>
        <v>1625.2420744686979</v>
      </c>
      <c r="N947" s="6">
        <v>-0.65948719977767678</v>
      </c>
      <c r="O947" s="6">
        <v>-821.88707143237116</v>
      </c>
    </row>
    <row r="948" spans="1:15" x14ac:dyDescent="0.25">
      <c r="A948" s="41">
        <v>2027</v>
      </c>
      <c r="B948" s="41" t="s">
        <v>21</v>
      </c>
      <c r="C948" s="41" t="s">
        <v>4914</v>
      </c>
      <c r="D948" s="42">
        <v>229.00314363490031</v>
      </c>
      <c r="E948" s="42">
        <v>250</v>
      </c>
      <c r="F948" s="88">
        <v>0.91798257568275587</v>
      </c>
      <c r="G948" s="89">
        <v>1391.8483301881547</v>
      </c>
      <c r="H948" s="42">
        <v>0</v>
      </c>
      <c r="I948" s="42">
        <v>229.00314363490031</v>
      </c>
      <c r="J948" s="51">
        <f t="shared" si="42"/>
        <v>229.00314363490031</v>
      </c>
      <c r="K948" s="45">
        <f t="shared" si="43"/>
        <v>0.91798257568275587</v>
      </c>
      <c r="L948" s="45">
        <f t="shared" si="43"/>
        <v>1391.8483301881547</v>
      </c>
      <c r="M948" s="160">
        <f t="shared" si="44"/>
        <v>1516.2034302807522</v>
      </c>
      <c r="N948" s="6">
        <v>-0.82264628568275588</v>
      </c>
      <c r="O948" s="6">
        <v>-965.12817828815469</v>
      </c>
    </row>
    <row r="949" spans="1:15" x14ac:dyDescent="0.25">
      <c r="A949" s="43">
        <v>2028</v>
      </c>
      <c r="B949" s="43" t="s">
        <v>21</v>
      </c>
      <c r="C949" s="43" t="s">
        <v>4914</v>
      </c>
      <c r="D949" s="44">
        <v>229.00314363490031</v>
      </c>
      <c r="E949" s="44">
        <v>250</v>
      </c>
      <c r="F949" s="90">
        <v>1.1108312893666676</v>
      </c>
      <c r="G949" s="91">
        <v>1487.5555911146987</v>
      </c>
      <c r="H949" s="44">
        <v>0</v>
      </c>
      <c r="I949" s="44">
        <v>229.00314363490031</v>
      </c>
      <c r="J949" s="51">
        <f t="shared" si="42"/>
        <v>229.00314363490031</v>
      </c>
      <c r="K949" s="45">
        <f t="shared" si="43"/>
        <v>1.1108312893666676</v>
      </c>
      <c r="L949" s="45">
        <f t="shared" si="43"/>
        <v>1487.5555911146987</v>
      </c>
      <c r="M949" s="160">
        <f t="shared" si="44"/>
        <v>1339.1372797599333</v>
      </c>
      <c r="N949" s="6">
        <v>-1.0123630443666676</v>
      </c>
      <c r="O949" s="6">
        <v>-1050.8734202146986</v>
      </c>
    </row>
    <row r="950" spans="1:15" x14ac:dyDescent="0.25">
      <c r="A950" s="41">
        <v>2029</v>
      </c>
      <c r="B950" s="41" t="s">
        <v>21</v>
      </c>
      <c r="C950" s="41" t="s">
        <v>4914</v>
      </c>
      <c r="D950" s="42">
        <v>229.00314363490031</v>
      </c>
      <c r="E950" s="42">
        <v>250</v>
      </c>
      <c r="F950" s="88">
        <v>1.2250114765724669</v>
      </c>
      <c r="G950" s="89">
        <v>1528.2289567773034</v>
      </c>
      <c r="H950" s="42">
        <v>0</v>
      </c>
      <c r="I950" s="42">
        <v>229.00314363490031</v>
      </c>
      <c r="J950" s="51">
        <f t="shared" si="42"/>
        <v>229.00314363490031</v>
      </c>
      <c r="K950" s="45">
        <f t="shared" si="43"/>
        <v>1.2250114765724669</v>
      </c>
      <c r="L950" s="45">
        <f t="shared" si="43"/>
        <v>1528.2289567773034</v>
      </c>
      <c r="M950" s="160">
        <f t="shared" si="44"/>
        <v>1247.5221546929722</v>
      </c>
      <c r="N950" s="6">
        <v>-1.1294184815724668</v>
      </c>
      <c r="O950" s="6">
        <v>-1112.1004391773035</v>
      </c>
    </row>
    <row r="951" spans="1:15" x14ac:dyDescent="0.25">
      <c r="A951" s="43">
        <v>2030</v>
      </c>
      <c r="B951" s="43" t="s">
        <v>21</v>
      </c>
      <c r="C951" s="43" t="s">
        <v>4914</v>
      </c>
      <c r="D951" s="44">
        <v>229.00314363490031</v>
      </c>
      <c r="E951" s="44">
        <v>250</v>
      </c>
      <c r="F951" s="90">
        <v>1.3195766725459372</v>
      </c>
      <c r="G951" s="91">
        <v>1555.5658700679121</v>
      </c>
      <c r="H951" s="44">
        <v>0</v>
      </c>
      <c r="I951" s="44">
        <v>229.00314363490031</v>
      </c>
      <c r="J951" s="51">
        <f t="shared" si="42"/>
        <v>229.00314363490031</v>
      </c>
      <c r="K951" s="45">
        <f t="shared" si="43"/>
        <v>1.3195766725459372</v>
      </c>
      <c r="L951" s="45">
        <f t="shared" si="43"/>
        <v>1555.5658700679121</v>
      </c>
      <c r="M951" s="160">
        <f t="shared" si="44"/>
        <v>1178.8370486018573</v>
      </c>
      <c r="N951" s="6">
        <v>-1.2331107605459373</v>
      </c>
      <c r="O951" s="6">
        <v>-1188.705747167912</v>
      </c>
    </row>
    <row r="952" spans="1:15" x14ac:dyDescent="0.25">
      <c r="A952" s="41">
        <v>2031</v>
      </c>
      <c r="B952" s="41" t="s">
        <v>21</v>
      </c>
      <c r="C952" s="41" t="s">
        <v>4914</v>
      </c>
      <c r="D952" s="42">
        <v>229.00314363490031</v>
      </c>
      <c r="E952" s="42">
        <v>250</v>
      </c>
      <c r="F952" s="88">
        <v>1.390256971449253</v>
      </c>
      <c r="G952" s="89">
        <v>1477.6358802900938</v>
      </c>
      <c r="H952" s="42">
        <v>0</v>
      </c>
      <c r="I952" s="42">
        <v>229.00314363490031</v>
      </c>
      <c r="J952" s="51">
        <f t="shared" si="42"/>
        <v>229.00314363490031</v>
      </c>
      <c r="K952" s="45">
        <f t="shared" si="43"/>
        <v>1.390256971449253</v>
      </c>
      <c r="L952" s="45">
        <f t="shared" si="43"/>
        <v>1477.6358802900938</v>
      </c>
      <c r="M952" s="160">
        <f t="shared" si="44"/>
        <v>1062.8509050019393</v>
      </c>
      <c r="N952" s="6">
        <v>-1.3171486994492529</v>
      </c>
      <c r="O952" s="6">
        <v>-1182.9727700900939</v>
      </c>
    </row>
    <row r="953" spans="1:15" x14ac:dyDescent="0.25">
      <c r="A953" s="43">
        <v>2032</v>
      </c>
      <c r="B953" s="43" t="s">
        <v>21</v>
      </c>
      <c r="C953" s="43" t="s">
        <v>4914</v>
      </c>
      <c r="D953" s="44">
        <v>229.00314363490031</v>
      </c>
      <c r="E953" s="44">
        <v>250</v>
      </c>
      <c r="F953" s="90">
        <v>1.3901637501123982</v>
      </c>
      <c r="G953" s="91">
        <v>1398.6266386466425</v>
      </c>
      <c r="H953" s="44">
        <v>0</v>
      </c>
      <c r="I953" s="44">
        <v>229.00314363490031</v>
      </c>
      <c r="J953" s="51">
        <f t="shared" si="42"/>
        <v>229.00314363490031</v>
      </c>
      <c r="K953" s="45">
        <f t="shared" si="43"/>
        <v>1.3901637501123982</v>
      </c>
      <c r="L953" s="45">
        <f t="shared" si="43"/>
        <v>1398.6266386466425</v>
      </c>
      <c r="M953" s="160">
        <f t="shared" si="44"/>
        <v>1006.0876918518125</v>
      </c>
      <c r="N953" s="6">
        <v>-1.3333903681123982</v>
      </c>
      <c r="O953" s="6">
        <v>-1185.8712579466426</v>
      </c>
    </row>
    <row r="954" spans="1:15" x14ac:dyDescent="0.25">
      <c r="A954" s="41">
        <v>2033</v>
      </c>
      <c r="B954" s="41" t="s">
        <v>21</v>
      </c>
      <c r="C954" s="41" t="s">
        <v>4914</v>
      </c>
      <c r="D954" s="42">
        <v>229.00314363490031</v>
      </c>
      <c r="E954" s="42">
        <v>250</v>
      </c>
      <c r="F954" s="88">
        <v>1.3495286992991584</v>
      </c>
      <c r="G954" s="89">
        <v>1309.1917857663625</v>
      </c>
      <c r="H954" s="42">
        <v>0</v>
      </c>
      <c r="I954" s="42">
        <v>229.00314363490031</v>
      </c>
      <c r="J954" s="51">
        <f t="shared" si="42"/>
        <v>229.00314363490031</v>
      </c>
      <c r="K954" s="45">
        <f t="shared" si="43"/>
        <v>1.3495286992991584</v>
      </c>
      <c r="L954" s="45">
        <f t="shared" si="43"/>
        <v>1309.1917857663625</v>
      </c>
      <c r="M954" s="160">
        <f t="shared" si="44"/>
        <v>970.11036997305519</v>
      </c>
      <c r="N954" s="6">
        <v>-1.3068805162991584</v>
      </c>
      <c r="O954" s="6">
        <v>-1166.1162733663625</v>
      </c>
    </row>
    <row r="955" spans="1:15" x14ac:dyDescent="0.25">
      <c r="A955" s="43">
        <v>2034</v>
      </c>
      <c r="B955" s="43" t="s">
        <v>21</v>
      </c>
      <c r="C955" s="43" t="s">
        <v>4914</v>
      </c>
      <c r="D955" s="44">
        <v>229.00314363490031</v>
      </c>
      <c r="E955" s="44">
        <v>250</v>
      </c>
      <c r="F955" s="90">
        <v>1.2521854410117537</v>
      </c>
      <c r="G955" s="91">
        <v>1181.6594870214299</v>
      </c>
      <c r="H955" s="44">
        <v>0</v>
      </c>
      <c r="I955" s="44">
        <v>229.00314363490031</v>
      </c>
      <c r="J955" s="51">
        <f t="shared" si="42"/>
        <v>229.00314363490031</v>
      </c>
      <c r="K955" s="45">
        <f t="shared" si="43"/>
        <v>1.2521854410117537</v>
      </c>
      <c r="L955" s="45">
        <f t="shared" si="43"/>
        <v>1181.6594870214299</v>
      </c>
      <c r="M955" s="160">
        <f t="shared" si="44"/>
        <v>943.67770804511235</v>
      </c>
      <c r="N955" s="6">
        <v>-1.2190916400117537</v>
      </c>
      <c r="O955" s="6">
        <v>-1083.5849063614298</v>
      </c>
    </row>
    <row r="956" spans="1:15" x14ac:dyDescent="0.25">
      <c r="A956" s="41">
        <v>2035</v>
      </c>
      <c r="B956" s="41" t="s">
        <v>21</v>
      </c>
      <c r="C956" s="41" t="s">
        <v>4914</v>
      </c>
      <c r="D956" s="42">
        <v>229.00314363490031</v>
      </c>
      <c r="E956" s="42">
        <v>250</v>
      </c>
      <c r="F956" s="88">
        <v>1.1259068375399974</v>
      </c>
      <c r="G956" s="89">
        <v>1063.5138204088598</v>
      </c>
      <c r="H956" s="42">
        <v>0</v>
      </c>
      <c r="I956" s="42">
        <v>229.00314363490031</v>
      </c>
      <c r="J956" s="51">
        <f t="shared" si="42"/>
        <v>229.00314363490031</v>
      </c>
      <c r="K956" s="45">
        <f t="shared" si="43"/>
        <v>1.1259068375399974</v>
      </c>
      <c r="L956" s="45">
        <f t="shared" si="43"/>
        <v>1063.5138204088598</v>
      </c>
      <c r="M956" s="160">
        <f t="shared" si="44"/>
        <v>944.58420976689285</v>
      </c>
      <c r="N956" s="6">
        <v>-1.0974887075399975</v>
      </c>
      <c r="O956" s="6">
        <v>-988.79282091885989</v>
      </c>
    </row>
    <row r="957" spans="1:15" x14ac:dyDescent="0.25">
      <c r="A957" s="43">
        <v>2036</v>
      </c>
      <c r="B957" s="43" t="s">
        <v>21</v>
      </c>
      <c r="C957" s="43" t="s">
        <v>4914</v>
      </c>
      <c r="D957" s="44">
        <v>229.00314363490031</v>
      </c>
      <c r="E957" s="44">
        <v>250</v>
      </c>
      <c r="F957" s="90">
        <v>0.97886504895133641</v>
      </c>
      <c r="G957" s="91">
        <v>950.14392425595429</v>
      </c>
      <c r="H957" s="44">
        <v>0</v>
      </c>
      <c r="I957" s="44">
        <v>229.00314363490031</v>
      </c>
      <c r="J957" s="51">
        <f t="shared" si="42"/>
        <v>229.00314363490031</v>
      </c>
      <c r="K957" s="45">
        <f t="shared" si="43"/>
        <v>0.97886504895133641</v>
      </c>
      <c r="L957" s="45">
        <f t="shared" si="43"/>
        <v>950.14392425595429</v>
      </c>
      <c r="M957" s="160">
        <f t="shared" si="44"/>
        <v>970.65874940968502</v>
      </c>
      <c r="N957" s="6">
        <v>-0.95580779695133644</v>
      </c>
      <c r="O957" s="6">
        <v>-888.07202273595431</v>
      </c>
    </row>
    <row r="958" spans="1:15" x14ac:dyDescent="0.25">
      <c r="A958" s="41">
        <v>2037</v>
      </c>
      <c r="B958" s="41" t="s">
        <v>21</v>
      </c>
      <c r="C958" s="41" t="s">
        <v>4914</v>
      </c>
      <c r="D958" s="42">
        <v>229.00314363490031</v>
      </c>
      <c r="E958" s="42">
        <v>250</v>
      </c>
      <c r="F958" s="88">
        <v>0.81727241664216099</v>
      </c>
      <c r="G958" s="89">
        <v>835.12658426795133</v>
      </c>
      <c r="H958" s="42">
        <v>0</v>
      </c>
      <c r="I958" s="42">
        <v>229.00314363490031</v>
      </c>
      <c r="J958" s="51">
        <f t="shared" si="42"/>
        <v>229.00314363490031</v>
      </c>
      <c r="K958" s="45">
        <f t="shared" si="43"/>
        <v>0.81727241664216099</v>
      </c>
      <c r="L958" s="45">
        <f t="shared" si="43"/>
        <v>835.12658426795133</v>
      </c>
      <c r="M958" s="160">
        <f t="shared" si="44"/>
        <v>1021.8460421056982</v>
      </c>
      <c r="N958" s="6">
        <v>-0.79402518064216099</v>
      </c>
      <c r="O958" s="6">
        <v>-778.73054558795138</v>
      </c>
    </row>
    <row r="959" spans="1:15" x14ac:dyDescent="0.25">
      <c r="A959" s="43">
        <v>2038</v>
      </c>
      <c r="B959" s="43" t="s">
        <v>21</v>
      </c>
      <c r="C959" s="43" t="s">
        <v>4914</v>
      </c>
      <c r="D959" s="44">
        <v>229.00314363490031</v>
      </c>
      <c r="E959" s="44">
        <v>250</v>
      </c>
      <c r="F959" s="90">
        <v>0.65686287273911548</v>
      </c>
      <c r="G959" s="91">
        <v>728.9268058050535</v>
      </c>
      <c r="H959" s="44">
        <v>0</v>
      </c>
      <c r="I959" s="44">
        <v>229.00314363490031</v>
      </c>
      <c r="J959" s="51">
        <f t="shared" si="42"/>
        <v>229.00314363490031</v>
      </c>
      <c r="K959" s="45">
        <f t="shared" si="43"/>
        <v>0.65686287273911548</v>
      </c>
      <c r="L959" s="45">
        <f t="shared" si="43"/>
        <v>728.9268058050535</v>
      </c>
      <c r="M959" s="160">
        <f t="shared" si="44"/>
        <v>1109.7092499160924</v>
      </c>
      <c r="N959" s="6">
        <v>-0.63308625373911553</v>
      </c>
      <c r="O959" s="6">
        <v>-674.27464254505355</v>
      </c>
    </row>
    <row r="960" spans="1:15" x14ac:dyDescent="0.25">
      <c r="A960" s="41">
        <v>2039</v>
      </c>
      <c r="B960" s="41" t="s">
        <v>21</v>
      </c>
      <c r="C960" s="41" t="s">
        <v>4914</v>
      </c>
      <c r="D960" s="42">
        <v>229.00314363490031</v>
      </c>
      <c r="E960" s="42">
        <v>250</v>
      </c>
      <c r="F960" s="88">
        <v>0.52777900409002276</v>
      </c>
      <c r="G960" s="89">
        <v>646.27639160160152</v>
      </c>
      <c r="H960" s="42">
        <v>0</v>
      </c>
      <c r="I960" s="42">
        <v>229.00314363490031</v>
      </c>
      <c r="J960" s="51">
        <f t="shared" si="42"/>
        <v>229.00314363490031</v>
      </c>
      <c r="K960" s="45">
        <f t="shared" si="43"/>
        <v>0.52777900409002276</v>
      </c>
      <c r="L960" s="45">
        <f t="shared" si="43"/>
        <v>646.27639160160152</v>
      </c>
      <c r="M960" s="160">
        <f t="shared" si="44"/>
        <v>1224.5208441284769</v>
      </c>
      <c r="N960" s="6">
        <v>-0.50338584009002274</v>
      </c>
      <c r="O960" s="6">
        <v>-592.23616613160152</v>
      </c>
    </row>
    <row r="961" spans="1:15" x14ac:dyDescent="0.25">
      <c r="A961" s="43">
        <v>2040</v>
      </c>
      <c r="B961" s="43" t="s">
        <v>21</v>
      </c>
      <c r="C961" s="43" t="s">
        <v>4914</v>
      </c>
      <c r="D961" s="44">
        <v>229.00314363490031</v>
      </c>
      <c r="E961" s="44">
        <v>250</v>
      </c>
      <c r="F961" s="90">
        <v>0.46817585404401768</v>
      </c>
      <c r="G961" s="91">
        <v>598.89754095686419</v>
      </c>
      <c r="H961" s="44">
        <v>0</v>
      </c>
      <c r="I961" s="44">
        <v>229.00314363490031</v>
      </c>
      <c r="J961" s="51">
        <f t="shared" si="42"/>
        <v>229.00314363490031</v>
      </c>
      <c r="K961" s="45">
        <f t="shared" si="43"/>
        <v>0.46817585404401768</v>
      </c>
      <c r="L961" s="45">
        <f t="shared" si="43"/>
        <v>598.89754095686419</v>
      </c>
      <c r="M961" s="160">
        <f t="shared" si="44"/>
        <v>1279.2149270059454</v>
      </c>
      <c r="N961" s="6">
        <v>-0.44287544404401769</v>
      </c>
      <c r="O961" s="6">
        <v>-543.85766240686416</v>
      </c>
    </row>
    <row r="962" spans="1:15" x14ac:dyDescent="0.25">
      <c r="A962" s="41">
        <v>2021</v>
      </c>
      <c r="B962" s="41" t="s">
        <v>21</v>
      </c>
      <c r="C962" s="41" t="s">
        <v>4915</v>
      </c>
      <c r="D962" s="42">
        <v>264.92717746159616</v>
      </c>
      <c r="E962" s="42">
        <v>300</v>
      </c>
      <c r="F962" s="88">
        <v>0.23924040905804347</v>
      </c>
      <c r="G962" s="89">
        <v>353.60114068620902</v>
      </c>
      <c r="H962" s="42">
        <v>0</v>
      </c>
      <c r="I962" s="42">
        <v>264.92717746159616</v>
      </c>
      <c r="J962" s="51">
        <f t="shared" ref="J962:J1025" si="45">D962</f>
        <v>264.92717746159616</v>
      </c>
      <c r="K962" s="45">
        <f t="shared" si="43"/>
        <v>0.23924040905804347</v>
      </c>
      <c r="L962" s="45">
        <f t="shared" si="43"/>
        <v>353.60114068620902</v>
      </c>
      <c r="M962" s="160">
        <f t="shared" si="44"/>
        <v>1478.0159508940642</v>
      </c>
      <c r="N962" s="6">
        <v>-0.10372434505804348</v>
      </c>
      <c r="O962" s="6">
        <v>5.8895364137910065</v>
      </c>
    </row>
    <row r="963" spans="1:15" x14ac:dyDescent="0.25">
      <c r="A963" s="43">
        <v>2022</v>
      </c>
      <c r="B963" s="43" t="s">
        <v>21</v>
      </c>
      <c r="C963" s="43" t="s">
        <v>4915</v>
      </c>
      <c r="D963" s="44">
        <v>264.92717746159616</v>
      </c>
      <c r="E963" s="44">
        <v>300</v>
      </c>
      <c r="F963" s="90">
        <v>0.32904057834527201</v>
      </c>
      <c r="G963" s="91">
        <v>431.18542713601079</v>
      </c>
      <c r="H963" s="44">
        <v>0</v>
      </c>
      <c r="I963" s="44">
        <v>264.92717746159616</v>
      </c>
      <c r="J963" s="51">
        <f t="shared" si="45"/>
        <v>264.92717746159616</v>
      </c>
      <c r="K963" s="45">
        <f t="shared" ref="K963:L1026" si="46">F963</f>
        <v>0.32904057834527201</v>
      </c>
      <c r="L963" s="45">
        <f t="shared" si="46"/>
        <v>431.18542713601079</v>
      </c>
      <c r="M963" s="160">
        <f t="shared" ref="M963:M1026" si="47">G963/F963</f>
        <v>1310.4323767737703</v>
      </c>
      <c r="N963" s="6">
        <v>-0.18301069534527201</v>
      </c>
      <c r="O963" s="6">
        <v>-30.771413636010777</v>
      </c>
    </row>
    <row r="964" spans="1:15" x14ac:dyDescent="0.25">
      <c r="A964" s="41">
        <v>2023</v>
      </c>
      <c r="B964" s="41" t="s">
        <v>21</v>
      </c>
      <c r="C964" s="41" t="s">
        <v>4915</v>
      </c>
      <c r="D964" s="42">
        <v>264.92717746159616</v>
      </c>
      <c r="E964" s="42">
        <v>300</v>
      </c>
      <c r="F964" s="88">
        <v>0.47078120018056202</v>
      </c>
      <c r="G964" s="89">
        <v>538.52998701672436</v>
      </c>
      <c r="H964" s="42">
        <v>0</v>
      </c>
      <c r="I964" s="42">
        <v>264.92717746159616</v>
      </c>
      <c r="J964" s="51">
        <f t="shared" si="45"/>
        <v>264.92717746159616</v>
      </c>
      <c r="K964" s="45">
        <f t="shared" si="46"/>
        <v>0.47078120018056202</v>
      </c>
      <c r="L964" s="45">
        <f t="shared" si="46"/>
        <v>538.52998701672436</v>
      </c>
      <c r="M964" s="160">
        <f t="shared" si="47"/>
        <v>1143.9071628395063</v>
      </c>
      <c r="N964" s="6">
        <v>-0.31157008618056203</v>
      </c>
      <c r="O964" s="6">
        <v>-91.889795116724372</v>
      </c>
    </row>
    <row r="965" spans="1:15" x14ac:dyDescent="0.25">
      <c r="A965" s="43">
        <v>2024</v>
      </c>
      <c r="B965" s="43" t="s">
        <v>21</v>
      </c>
      <c r="C965" s="43" t="s">
        <v>4915</v>
      </c>
      <c r="D965" s="44">
        <v>264.92717746159616</v>
      </c>
      <c r="E965" s="44">
        <v>300</v>
      </c>
      <c r="F965" s="90">
        <v>0.69185819937295123</v>
      </c>
      <c r="G965" s="91">
        <v>678.77609469513493</v>
      </c>
      <c r="H965" s="44">
        <v>0</v>
      </c>
      <c r="I965" s="44">
        <v>264.92717746159616</v>
      </c>
      <c r="J965" s="51">
        <f t="shared" si="45"/>
        <v>264.92717746159616</v>
      </c>
      <c r="K965" s="45">
        <f t="shared" si="46"/>
        <v>0.69185819937295123</v>
      </c>
      <c r="L965" s="45">
        <f t="shared" si="46"/>
        <v>678.77609469513493</v>
      </c>
      <c r="M965" s="160">
        <f t="shared" si="47"/>
        <v>981.09134980307681</v>
      </c>
      <c r="N965" s="6">
        <v>-0.5227075243729512</v>
      </c>
      <c r="O965" s="6">
        <v>-222.71759889513493</v>
      </c>
    </row>
    <row r="966" spans="1:15" x14ac:dyDescent="0.25">
      <c r="A966" s="41">
        <v>2025</v>
      </c>
      <c r="B966" s="41" t="s">
        <v>21</v>
      </c>
      <c r="C966" s="41" t="s">
        <v>4915</v>
      </c>
      <c r="D966" s="42">
        <v>264.92717746159616</v>
      </c>
      <c r="E966" s="42">
        <v>300</v>
      </c>
      <c r="F966" s="88">
        <v>0.89554950225303709</v>
      </c>
      <c r="G966" s="89">
        <v>847.35901879821552</v>
      </c>
      <c r="H966" s="42">
        <v>0</v>
      </c>
      <c r="I966" s="42">
        <v>264.92717746159616</v>
      </c>
      <c r="J966" s="51">
        <f t="shared" si="45"/>
        <v>264.92717746159616</v>
      </c>
      <c r="K966" s="45">
        <f t="shared" si="46"/>
        <v>0.89554950225303709</v>
      </c>
      <c r="L966" s="45">
        <f t="shared" si="46"/>
        <v>847.35901879821552</v>
      </c>
      <c r="M966" s="160">
        <f t="shared" si="47"/>
        <v>946.18892274119605</v>
      </c>
      <c r="N966" s="6">
        <v>-0.71077964125303705</v>
      </c>
      <c r="O966" s="6">
        <v>-366.08849049821549</v>
      </c>
    </row>
    <row r="967" spans="1:15" x14ac:dyDescent="0.25">
      <c r="A967" s="43">
        <v>2026</v>
      </c>
      <c r="B967" s="43" t="s">
        <v>21</v>
      </c>
      <c r="C967" s="43" t="s">
        <v>4915</v>
      </c>
      <c r="D967" s="44">
        <v>264.92717746159616</v>
      </c>
      <c r="E967" s="44">
        <v>300</v>
      </c>
      <c r="F967" s="90">
        <v>1.1550447357220766</v>
      </c>
      <c r="G967" s="91">
        <v>1028.6225158571287</v>
      </c>
      <c r="H967" s="44">
        <v>0</v>
      </c>
      <c r="I967" s="44">
        <v>264.92717746159616</v>
      </c>
      <c r="J967" s="51">
        <f t="shared" si="45"/>
        <v>264.92717746159616</v>
      </c>
      <c r="K967" s="45">
        <f t="shared" si="46"/>
        <v>1.1550447357220766</v>
      </c>
      <c r="L967" s="45">
        <f t="shared" si="46"/>
        <v>1028.6225158571287</v>
      </c>
      <c r="M967" s="160">
        <f t="shared" si="47"/>
        <v>890.54777191299445</v>
      </c>
      <c r="N967" s="6">
        <v>-0.96019714672207657</v>
      </c>
      <c r="O967" s="6">
        <v>-520.35931235712883</v>
      </c>
    </row>
    <row r="968" spans="1:15" x14ac:dyDescent="0.25">
      <c r="A968" s="41">
        <v>2027</v>
      </c>
      <c r="B968" s="41" t="s">
        <v>21</v>
      </c>
      <c r="C968" s="41" t="s">
        <v>4915</v>
      </c>
      <c r="D968" s="42">
        <v>264.92717746159616</v>
      </c>
      <c r="E968" s="42">
        <v>300</v>
      </c>
      <c r="F968" s="88">
        <v>1.3813795619287124</v>
      </c>
      <c r="G968" s="89">
        <v>1184.4379418841079</v>
      </c>
      <c r="H968" s="42">
        <v>0</v>
      </c>
      <c r="I968" s="42">
        <v>264.92717746159616</v>
      </c>
      <c r="J968" s="51">
        <f t="shared" si="45"/>
        <v>264.92717746159616</v>
      </c>
      <c r="K968" s="45">
        <f t="shared" si="46"/>
        <v>1.3813795619287124</v>
      </c>
      <c r="L968" s="45">
        <f t="shared" si="46"/>
        <v>1184.4379418841079</v>
      </c>
      <c r="M968" s="160">
        <f t="shared" si="47"/>
        <v>857.4312046649726</v>
      </c>
      <c r="N968" s="6">
        <v>-1.1812757619287124</v>
      </c>
      <c r="O968" s="6">
        <v>-654.12908258410789</v>
      </c>
    </row>
    <row r="969" spans="1:15" x14ac:dyDescent="0.25">
      <c r="A969" s="43">
        <v>2028</v>
      </c>
      <c r="B969" s="43" t="s">
        <v>21</v>
      </c>
      <c r="C969" s="43" t="s">
        <v>4915</v>
      </c>
      <c r="D969" s="44">
        <v>264.92717746159616</v>
      </c>
      <c r="E969" s="44">
        <v>300</v>
      </c>
      <c r="F969" s="90">
        <v>1.6165128244777893</v>
      </c>
      <c r="G969" s="91">
        <v>1289.8503254612979</v>
      </c>
      <c r="H969" s="44">
        <v>0</v>
      </c>
      <c r="I969" s="44">
        <v>264.92717746159616</v>
      </c>
      <c r="J969" s="51">
        <f t="shared" si="45"/>
        <v>264.92717746159616</v>
      </c>
      <c r="K969" s="45">
        <f t="shared" si="46"/>
        <v>1.6165128244777893</v>
      </c>
      <c r="L969" s="45">
        <f t="shared" si="46"/>
        <v>1289.8503254612979</v>
      </c>
      <c r="M969" s="160">
        <f t="shared" si="47"/>
        <v>797.92149244345217</v>
      </c>
      <c r="N969" s="6">
        <v>-1.4047423664777894</v>
      </c>
      <c r="O969" s="6">
        <v>-726.07480136129789</v>
      </c>
    </row>
    <row r="970" spans="1:15" x14ac:dyDescent="0.25">
      <c r="A970" s="41">
        <v>2029</v>
      </c>
      <c r="B970" s="41" t="s">
        <v>21</v>
      </c>
      <c r="C970" s="41" t="s">
        <v>4915</v>
      </c>
      <c r="D970" s="42">
        <v>264.92717746159616</v>
      </c>
      <c r="E970" s="42">
        <v>300</v>
      </c>
      <c r="F970" s="88">
        <v>1.6221509208401705</v>
      </c>
      <c r="G970" s="89">
        <v>1311.6366770471275</v>
      </c>
      <c r="H970" s="42">
        <v>0</v>
      </c>
      <c r="I970" s="42">
        <v>264.92717746159616</v>
      </c>
      <c r="J970" s="51">
        <f t="shared" si="45"/>
        <v>264.92717746159616</v>
      </c>
      <c r="K970" s="45">
        <f t="shared" si="46"/>
        <v>1.6221509208401705</v>
      </c>
      <c r="L970" s="45">
        <f t="shared" si="46"/>
        <v>1311.6366770471275</v>
      </c>
      <c r="M970" s="160">
        <f t="shared" si="47"/>
        <v>808.57869646788686</v>
      </c>
      <c r="N970" s="6">
        <v>-1.3971374758401705</v>
      </c>
      <c r="O970" s="6">
        <v>-724.19138704712748</v>
      </c>
    </row>
    <row r="971" spans="1:15" x14ac:dyDescent="0.25">
      <c r="A971" s="43">
        <v>2030</v>
      </c>
      <c r="B971" s="43" t="s">
        <v>21</v>
      </c>
      <c r="C971" s="43" t="s">
        <v>4915</v>
      </c>
      <c r="D971" s="44">
        <v>264.92717746159616</v>
      </c>
      <c r="E971" s="44">
        <v>300</v>
      </c>
      <c r="F971" s="90">
        <v>1.5679491812840509</v>
      </c>
      <c r="G971" s="91">
        <v>1262.3914054985441</v>
      </c>
      <c r="H971" s="44">
        <v>0</v>
      </c>
      <c r="I971" s="44">
        <v>264.92717746159616</v>
      </c>
      <c r="J971" s="51">
        <f t="shared" si="45"/>
        <v>264.92717746159616</v>
      </c>
      <c r="K971" s="45">
        <f t="shared" si="46"/>
        <v>1.5679491812840509</v>
      </c>
      <c r="L971" s="45">
        <f t="shared" si="46"/>
        <v>1262.3914054985441</v>
      </c>
      <c r="M971" s="160">
        <f t="shared" si="47"/>
        <v>805.12265357014041</v>
      </c>
      <c r="N971" s="6">
        <v>-1.3307819332840509</v>
      </c>
      <c r="O971" s="6">
        <v>-660.95372679854415</v>
      </c>
    </row>
    <row r="972" spans="1:15" x14ac:dyDescent="0.25">
      <c r="A972" s="41">
        <v>2031</v>
      </c>
      <c r="B972" s="41" t="s">
        <v>21</v>
      </c>
      <c r="C972" s="41" t="s">
        <v>4915</v>
      </c>
      <c r="D972" s="42">
        <v>264.92717746159616</v>
      </c>
      <c r="E972" s="42">
        <v>300</v>
      </c>
      <c r="F972" s="88">
        <v>1.4809437093117535</v>
      </c>
      <c r="G972" s="89">
        <v>1154.5759432489112</v>
      </c>
      <c r="H972" s="42">
        <v>0</v>
      </c>
      <c r="I972" s="42">
        <v>264.92717746159616</v>
      </c>
      <c r="J972" s="51">
        <f t="shared" si="45"/>
        <v>264.92717746159616</v>
      </c>
      <c r="K972" s="45">
        <f t="shared" si="46"/>
        <v>1.4809437093117535</v>
      </c>
      <c r="L972" s="45">
        <f t="shared" si="46"/>
        <v>1154.5759432489112</v>
      </c>
      <c r="M972" s="160">
        <f t="shared" si="47"/>
        <v>779.6217614412119</v>
      </c>
      <c r="N972" s="6">
        <v>-1.2353647323117534</v>
      </c>
      <c r="O972" s="6">
        <v>-563.27042934891119</v>
      </c>
    </row>
    <row r="973" spans="1:15" x14ac:dyDescent="0.25">
      <c r="A973" s="43">
        <v>2032</v>
      </c>
      <c r="B973" s="43" t="s">
        <v>21</v>
      </c>
      <c r="C973" s="43" t="s">
        <v>4915</v>
      </c>
      <c r="D973" s="44">
        <v>264.92717746159616</v>
      </c>
      <c r="E973" s="44">
        <v>300</v>
      </c>
      <c r="F973" s="90">
        <v>1.2938041060392604</v>
      </c>
      <c r="G973" s="91">
        <v>1007.40466645123</v>
      </c>
      <c r="H973" s="44">
        <v>0</v>
      </c>
      <c r="I973" s="44">
        <v>264.92717746159616</v>
      </c>
      <c r="J973" s="51">
        <f t="shared" si="45"/>
        <v>264.92717746159616</v>
      </c>
      <c r="K973" s="45">
        <f t="shared" si="46"/>
        <v>1.2938041060392604</v>
      </c>
      <c r="L973" s="45">
        <f t="shared" si="46"/>
        <v>1007.40466645123</v>
      </c>
      <c r="M973" s="160">
        <f t="shared" si="47"/>
        <v>778.63771010528876</v>
      </c>
      <c r="N973" s="6">
        <v>-1.0412433560392604</v>
      </c>
      <c r="O973" s="6">
        <v>-417.14287685122997</v>
      </c>
    </row>
    <row r="974" spans="1:15" x14ac:dyDescent="0.25">
      <c r="A974" s="41">
        <v>2033</v>
      </c>
      <c r="B974" s="41" t="s">
        <v>21</v>
      </c>
      <c r="C974" s="41" t="s">
        <v>4915</v>
      </c>
      <c r="D974" s="42">
        <v>264.92717746159616</v>
      </c>
      <c r="E974" s="42">
        <v>300</v>
      </c>
      <c r="F974" s="88">
        <v>1.1052209397851143</v>
      </c>
      <c r="G974" s="89">
        <v>855.4432415431686</v>
      </c>
      <c r="H974" s="42">
        <v>0</v>
      </c>
      <c r="I974" s="42">
        <v>264.92717746159616</v>
      </c>
      <c r="J974" s="51">
        <f t="shared" si="45"/>
        <v>264.92717746159616</v>
      </c>
      <c r="K974" s="45">
        <f t="shared" si="46"/>
        <v>1.1052209397851143</v>
      </c>
      <c r="L974" s="45">
        <f t="shared" si="46"/>
        <v>855.4432415431686</v>
      </c>
      <c r="M974" s="160">
        <f t="shared" si="47"/>
        <v>774.00202145056221</v>
      </c>
      <c r="N974" s="6">
        <v>-0.84942502178511425</v>
      </c>
      <c r="O974" s="6">
        <v>-274.60873154316857</v>
      </c>
    </row>
    <row r="975" spans="1:15" x14ac:dyDescent="0.25">
      <c r="A975" s="43">
        <v>2034</v>
      </c>
      <c r="B975" s="43" t="s">
        <v>21</v>
      </c>
      <c r="C975" s="43" t="s">
        <v>4915</v>
      </c>
      <c r="D975" s="44">
        <v>264.92717746159616</v>
      </c>
      <c r="E975" s="44">
        <v>300</v>
      </c>
      <c r="F975" s="90">
        <v>0.93088767783823478</v>
      </c>
      <c r="G975" s="91">
        <v>718.75664661575456</v>
      </c>
      <c r="H975" s="44">
        <v>0</v>
      </c>
      <c r="I975" s="44">
        <v>264.92717746159616</v>
      </c>
      <c r="J975" s="51">
        <f t="shared" si="45"/>
        <v>264.92717746159616</v>
      </c>
      <c r="K975" s="45">
        <f t="shared" si="46"/>
        <v>0.93088767783823478</v>
      </c>
      <c r="L975" s="45">
        <f t="shared" si="46"/>
        <v>718.75664661575456</v>
      </c>
      <c r="M975" s="160">
        <f t="shared" si="47"/>
        <v>772.11962702621213</v>
      </c>
      <c r="N975" s="6">
        <v>-0.67595863783823473</v>
      </c>
      <c r="O975" s="6">
        <v>-152.55730111575451</v>
      </c>
    </row>
    <row r="976" spans="1:15" x14ac:dyDescent="0.25">
      <c r="A976" s="41">
        <v>2035</v>
      </c>
      <c r="B976" s="41" t="s">
        <v>21</v>
      </c>
      <c r="C976" s="41" t="s">
        <v>4915</v>
      </c>
      <c r="D976" s="42">
        <v>264.92717746159616</v>
      </c>
      <c r="E976" s="42">
        <v>300</v>
      </c>
      <c r="F976" s="88">
        <v>0.78845772667641778</v>
      </c>
      <c r="G976" s="89">
        <v>608.68618426405919</v>
      </c>
      <c r="H976" s="42">
        <v>0</v>
      </c>
      <c r="I976" s="42">
        <v>264.92717746159616</v>
      </c>
      <c r="J976" s="51">
        <f t="shared" si="45"/>
        <v>264.92717746159616</v>
      </c>
      <c r="K976" s="45">
        <f t="shared" si="46"/>
        <v>0.78845772667641778</v>
      </c>
      <c r="L976" s="45">
        <f t="shared" si="46"/>
        <v>608.68618426405919</v>
      </c>
      <c r="M976" s="160">
        <f t="shared" si="47"/>
        <v>771.99596588374027</v>
      </c>
      <c r="N976" s="6">
        <v>-0.5349365376764178</v>
      </c>
      <c r="O976" s="6">
        <v>-64.195472364059242</v>
      </c>
    </row>
    <row r="977" spans="1:15" x14ac:dyDescent="0.25">
      <c r="A977" s="43">
        <v>2036</v>
      </c>
      <c r="B977" s="43" t="s">
        <v>21</v>
      </c>
      <c r="C977" s="43" t="s">
        <v>4915</v>
      </c>
      <c r="D977" s="44">
        <v>264.92717746159616</v>
      </c>
      <c r="E977" s="44">
        <v>300</v>
      </c>
      <c r="F977" s="90">
        <v>0.68016790809551564</v>
      </c>
      <c r="G977" s="91">
        <v>527.19791618497311</v>
      </c>
      <c r="H977" s="44">
        <v>0</v>
      </c>
      <c r="I977" s="44">
        <v>264.92717746159616</v>
      </c>
      <c r="J977" s="51">
        <f t="shared" si="45"/>
        <v>264.92717746159616</v>
      </c>
      <c r="K977" s="45">
        <f t="shared" si="46"/>
        <v>0.68016790809551564</v>
      </c>
      <c r="L977" s="45">
        <f t="shared" si="46"/>
        <v>527.19791618497311</v>
      </c>
      <c r="M977" s="160">
        <f t="shared" si="47"/>
        <v>775.09966275994748</v>
      </c>
      <c r="N977" s="6">
        <v>-0.43849989109551563</v>
      </c>
      <c r="O977" s="6">
        <v>-19.074163484973099</v>
      </c>
    </row>
    <row r="978" spans="1:15" x14ac:dyDescent="0.25">
      <c r="A978" s="41">
        <v>2037</v>
      </c>
      <c r="B978" s="41" t="s">
        <v>21</v>
      </c>
      <c r="C978" s="41" t="s">
        <v>4915</v>
      </c>
      <c r="D978" s="42">
        <v>264.92717746159616</v>
      </c>
      <c r="E978" s="42">
        <v>300</v>
      </c>
      <c r="F978" s="88">
        <v>0.58764202761228923</v>
      </c>
      <c r="G978" s="89">
        <v>467.97712887079848</v>
      </c>
      <c r="H978" s="42">
        <v>0</v>
      </c>
      <c r="I978" s="42">
        <v>264.92717746159616</v>
      </c>
      <c r="J978" s="51">
        <f t="shared" si="45"/>
        <v>264.92717746159616</v>
      </c>
      <c r="K978" s="45">
        <f t="shared" si="46"/>
        <v>0.58764202761228923</v>
      </c>
      <c r="L978" s="45">
        <f t="shared" si="46"/>
        <v>467.97712887079848</v>
      </c>
      <c r="M978" s="160">
        <f t="shared" si="47"/>
        <v>796.36429472596797</v>
      </c>
      <c r="N978" s="6">
        <v>-0.35332154561228923</v>
      </c>
      <c r="O978" s="6">
        <v>22.679834729201502</v>
      </c>
    </row>
    <row r="979" spans="1:15" x14ac:dyDescent="0.25">
      <c r="A979" s="43">
        <v>2038</v>
      </c>
      <c r="B979" s="43" t="s">
        <v>21</v>
      </c>
      <c r="C979" s="43" t="s">
        <v>4915</v>
      </c>
      <c r="D979" s="44">
        <v>264.92717746159616</v>
      </c>
      <c r="E979" s="44">
        <v>300</v>
      </c>
      <c r="F979" s="90">
        <v>0.51949566154738591</v>
      </c>
      <c r="G979" s="91">
        <v>425.15240632714551</v>
      </c>
      <c r="H979" s="44">
        <v>0</v>
      </c>
      <c r="I979" s="44">
        <v>264.92717746159616</v>
      </c>
      <c r="J979" s="51">
        <f t="shared" si="45"/>
        <v>264.92717746159616</v>
      </c>
      <c r="K979" s="45">
        <f t="shared" si="46"/>
        <v>0.51949566154738591</v>
      </c>
      <c r="L979" s="45">
        <f t="shared" si="46"/>
        <v>425.15240632714551</v>
      </c>
      <c r="M979" s="160">
        <f t="shared" si="47"/>
        <v>818.39452722429553</v>
      </c>
      <c r="N979" s="6">
        <v>-0.28857487954738592</v>
      </c>
      <c r="O979" s="6">
        <v>51.277004672854503</v>
      </c>
    </row>
    <row r="980" spans="1:15" x14ac:dyDescent="0.25">
      <c r="A980" s="41">
        <v>2039</v>
      </c>
      <c r="B980" s="41" t="s">
        <v>21</v>
      </c>
      <c r="C980" s="41" t="s">
        <v>4915</v>
      </c>
      <c r="D980" s="42">
        <v>264.92717746159616</v>
      </c>
      <c r="E980" s="42">
        <v>300</v>
      </c>
      <c r="F980" s="88">
        <v>0.47478366139409039</v>
      </c>
      <c r="G980" s="89">
        <v>399.15572150131982</v>
      </c>
      <c r="H980" s="42">
        <v>0</v>
      </c>
      <c r="I980" s="42">
        <v>264.92717746159616</v>
      </c>
      <c r="J980" s="51">
        <f t="shared" si="45"/>
        <v>264.92717746159616</v>
      </c>
      <c r="K980" s="45">
        <f t="shared" si="46"/>
        <v>0.47478366139409039</v>
      </c>
      <c r="L980" s="45">
        <f t="shared" si="46"/>
        <v>399.15572150131982</v>
      </c>
      <c r="M980" s="160">
        <f t="shared" si="47"/>
        <v>840.71073618938999</v>
      </c>
      <c r="N980" s="6">
        <v>-0.2453363153940904</v>
      </c>
      <c r="O980" s="6">
        <v>64.633732698680205</v>
      </c>
    </row>
    <row r="981" spans="1:15" x14ac:dyDescent="0.25">
      <c r="A981" s="43">
        <v>2040</v>
      </c>
      <c r="B981" s="43" t="s">
        <v>21</v>
      </c>
      <c r="C981" s="43" t="s">
        <v>4915</v>
      </c>
      <c r="D981" s="44">
        <v>264.92717746159616</v>
      </c>
      <c r="E981" s="44">
        <v>300</v>
      </c>
      <c r="F981" s="90">
        <v>0.48344653296188522</v>
      </c>
      <c r="G981" s="91">
        <v>390.64544838793813</v>
      </c>
      <c r="H981" s="44">
        <v>0</v>
      </c>
      <c r="I981" s="44">
        <v>264.92717746159616</v>
      </c>
      <c r="J981" s="51">
        <f t="shared" si="45"/>
        <v>264.92717746159616</v>
      </c>
      <c r="K981" s="45">
        <f t="shared" si="46"/>
        <v>0.48344653296188522</v>
      </c>
      <c r="L981" s="45">
        <f t="shared" si="46"/>
        <v>390.64544838793813</v>
      </c>
      <c r="M981" s="160">
        <f t="shared" si="47"/>
        <v>808.04271362669283</v>
      </c>
      <c r="N981" s="6">
        <v>-0.25207307096188525</v>
      </c>
      <c r="O981" s="6">
        <v>71.412249412061897</v>
      </c>
    </row>
    <row r="982" spans="1:15" hidden="1" x14ac:dyDescent="0.25">
      <c r="A982" s="41">
        <v>2021</v>
      </c>
      <c r="B982" s="41" t="s">
        <v>21</v>
      </c>
      <c r="C982" s="41" t="s">
        <v>4916</v>
      </c>
      <c r="D982" s="42">
        <v>332.58296556799309</v>
      </c>
      <c r="E982" s="42">
        <v>400</v>
      </c>
      <c r="F982" s="88">
        <v>7.0154396934775459E-2</v>
      </c>
      <c r="G982" s="89">
        <v>187.92731212590709</v>
      </c>
      <c r="H982" s="42">
        <v>0</v>
      </c>
      <c r="I982" s="42">
        <v>332.58296556799309</v>
      </c>
      <c r="J982" s="51">
        <f t="shared" si="45"/>
        <v>332.58296556799309</v>
      </c>
      <c r="K982" s="45">
        <f t="shared" si="46"/>
        <v>7.0154396934775459E-2</v>
      </c>
      <c r="L982" s="45">
        <f t="shared" si="46"/>
        <v>187.92731212590709</v>
      </c>
      <c r="M982" s="160">
        <f t="shared" si="47"/>
        <v>2678.7674092705615</v>
      </c>
      <c r="N982" s="6">
        <v>9.5619836065224534E-2</v>
      </c>
      <c r="O982" s="6">
        <v>110.00737197409293</v>
      </c>
    </row>
    <row r="983" spans="1:15" hidden="1" x14ac:dyDescent="0.25">
      <c r="A983" s="43">
        <v>2022</v>
      </c>
      <c r="B983" s="43" t="s">
        <v>21</v>
      </c>
      <c r="C983" s="43" t="s">
        <v>4916</v>
      </c>
      <c r="D983" s="44">
        <v>332.58296556799309</v>
      </c>
      <c r="E983" s="44">
        <v>400</v>
      </c>
      <c r="F983" s="90">
        <v>9.64867422436467E-2</v>
      </c>
      <c r="G983" s="91">
        <v>234.45307893618954</v>
      </c>
      <c r="H983" s="44">
        <v>0</v>
      </c>
      <c r="I983" s="44">
        <v>332.58296556799309</v>
      </c>
      <c r="J983" s="51">
        <f t="shared" si="45"/>
        <v>332.58296556799309</v>
      </c>
      <c r="K983" s="45">
        <f t="shared" si="46"/>
        <v>9.64867422436467E-2</v>
      </c>
      <c r="L983" s="45">
        <f t="shared" si="46"/>
        <v>234.45307893618954</v>
      </c>
      <c r="M983" s="160">
        <f t="shared" si="47"/>
        <v>2429.899419177741</v>
      </c>
      <c r="N983" s="6">
        <v>9.9657969756353298E-2</v>
      </c>
      <c r="O983" s="6">
        <v>93.681495563810444</v>
      </c>
    </row>
    <row r="984" spans="1:15" x14ac:dyDescent="0.25">
      <c r="A984" s="41">
        <v>2023</v>
      </c>
      <c r="B984" s="41" t="s">
        <v>21</v>
      </c>
      <c r="C984" s="41" t="s">
        <v>4916</v>
      </c>
      <c r="D984" s="42">
        <v>332.58296556799309</v>
      </c>
      <c r="E984" s="42">
        <v>400</v>
      </c>
      <c r="F984" s="88">
        <v>0.14192409538672757</v>
      </c>
      <c r="G984" s="89">
        <v>304.25804396453947</v>
      </c>
      <c r="H984" s="42">
        <v>0</v>
      </c>
      <c r="I984" s="42">
        <v>332.58296556799309</v>
      </c>
      <c r="J984" s="51">
        <f t="shared" si="45"/>
        <v>332.58296556799309</v>
      </c>
      <c r="K984" s="45">
        <f t="shared" si="46"/>
        <v>0.14192409538672757</v>
      </c>
      <c r="L984" s="45">
        <f t="shared" si="46"/>
        <v>304.25804396453947</v>
      </c>
      <c r="M984" s="160">
        <f t="shared" si="47"/>
        <v>2143.8082316851815</v>
      </c>
      <c r="N984" s="6">
        <v>9.8331161613272433E-2</v>
      </c>
      <c r="O984" s="6">
        <v>63.341506935460529</v>
      </c>
    </row>
    <row r="985" spans="1:15" x14ac:dyDescent="0.25">
      <c r="A985" s="43">
        <v>2024</v>
      </c>
      <c r="B985" s="43" t="s">
        <v>21</v>
      </c>
      <c r="C985" s="43" t="s">
        <v>4916</v>
      </c>
      <c r="D985" s="44">
        <v>332.58296556799309</v>
      </c>
      <c r="E985" s="44">
        <v>400</v>
      </c>
      <c r="F985" s="90">
        <v>0.20750111521498615</v>
      </c>
      <c r="G985" s="91">
        <v>390.4241856703822</v>
      </c>
      <c r="H985" s="44">
        <v>0</v>
      </c>
      <c r="I985" s="44">
        <v>332.58296556799309</v>
      </c>
      <c r="J985" s="51">
        <f t="shared" si="45"/>
        <v>332.58296556799309</v>
      </c>
      <c r="K985" s="45">
        <f t="shared" si="46"/>
        <v>0.20750111521498615</v>
      </c>
      <c r="L985" s="45">
        <f t="shared" si="46"/>
        <v>390.4241856703822</v>
      </c>
      <c r="M985" s="160">
        <f t="shared" si="47"/>
        <v>1881.5522281211574</v>
      </c>
      <c r="N985" s="6">
        <v>6.2257656785013826E-2</v>
      </c>
      <c r="O985" s="6">
        <v>8.2617678296177814</v>
      </c>
    </row>
    <row r="986" spans="1:15" x14ac:dyDescent="0.25">
      <c r="A986" s="41">
        <v>2025</v>
      </c>
      <c r="B986" s="41" t="s">
        <v>21</v>
      </c>
      <c r="C986" s="41" t="s">
        <v>4916</v>
      </c>
      <c r="D986" s="42">
        <v>332.58296556799309</v>
      </c>
      <c r="E986" s="42">
        <v>400</v>
      </c>
      <c r="F986" s="88">
        <v>0.28377650033581558</v>
      </c>
      <c r="G986" s="89">
        <v>498.86288555404644</v>
      </c>
      <c r="H986" s="42">
        <v>0</v>
      </c>
      <c r="I986" s="42">
        <v>332.58296556799309</v>
      </c>
      <c r="J986" s="51">
        <f t="shared" si="45"/>
        <v>332.58296556799309</v>
      </c>
      <c r="K986" s="45">
        <f t="shared" si="46"/>
        <v>0.28377650033581558</v>
      </c>
      <c r="L986" s="45">
        <f t="shared" si="46"/>
        <v>498.86288555404644</v>
      </c>
      <c r="M986" s="160">
        <f t="shared" si="47"/>
        <v>1757.9429056447657</v>
      </c>
      <c r="N986" s="6">
        <v>2.1818945664184408E-2</v>
      </c>
      <c r="O986" s="6">
        <v>-60.281438754046462</v>
      </c>
    </row>
    <row r="987" spans="1:15" x14ac:dyDescent="0.25">
      <c r="A987" s="43">
        <v>2026</v>
      </c>
      <c r="B987" s="43" t="s">
        <v>21</v>
      </c>
      <c r="C987" s="43" t="s">
        <v>4916</v>
      </c>
      <c r="D987" s="44">
        <v>332.58296556799309</v>
      </c>
      <c r="E987" s="44">
        <v>400</v>
      </c>
      <c r="F987" s="90">
        <v>0.38312293848579254</v>
      </c>
      <c r="G987" s="91">
        <v>635.87847774350644</v>
      </c>
      <c r="H987" s="44">
        <v>0</v>
      </c>
      <c r="I987" s="44">
        <v>332.58296556799309</v>
      </c>
      <c r="J987" s="51">
        <f t="shared" si="45"/>
        <v>332.58296556799309</v>
      </c>
      <c r="K987" s="45">
        <f t="shared" si="46"/>
        <v>0.38312293848579254</v>
      </c>
      <c r="L987" s="45">
        <f t="shared" si="46"/>
        <v>635.87847774350644</v>
      </c>
      <c r="M987" s="160">
        <f t="shared" si="47"/>
        <v>1659.7243700851573</v>
      </c>
      <c r="N987" s="6">
        <v>-3.4209979485792519E-2</v>
      </c>
      <c r="O987" s="6">
        <v>-168.55230884350641</v>
      </c>
    </row>
    <row r="988" spans="1:15" x14ac:dyDescent="0.25">
      <c r="A988" s="41">
        <v>2027</v>
      </c>
      <c r="B988" s="41" t="s">
        <v>21</v>
      </c>
      <c r="C988" s="41" t="s">
        <v>4916</v>
      </c>
      <c r="D988" s="42">
        <v>332.58296556799309</v>
      </c>
      <c r="E988" s="42">
        <v>400</v>
      </c>
      <c r="F988" s="88">
        <v>0.48142785417334516</v>
      </c>
      <c r="G988" s="89">
        <v>768.67184542304312</v>
      </c>
      <c r="H988" s="42">
        <v>0</v>
      </c>
      <c r="I988" s="42">
        <v>332.58296556799309</v>
      </c>
      <c r="J988" s="51">
        <f t="shared" si="45"/>
        <v>332.58296556799309</v>
      </c>
      <c r="K988" s="45">
        <f t="shared" si="46"/>
        <v>0.48142785417334516</v>
      </c>
      <c r="L988" s="45">
        <f t="shared" si="46"/>
        <v>768.67184542304312</v>
      </c>
      <c r="M988" s="160">
        <f t="shared" si="47"/>
        <v>1596.6501289023288</v>
      </c>
      <c r="N988" s="6">
        <v>-0.11273168117334514</v>
      </c>
      <c r="O988" s="6">
        <v>-304.49822042304311</v>
      </c>
    </row>
    <row r="989" spans="1:15" x14ac:dyDescent="0.25">
      <c r="A989" s="43">
        <v>2028</v>
      </c>
      <c r="B989" s="43" t="s">
        <v>21</v>
      </c>
      <c r="C989" s="43" t="s">
        <v>4916</v>
      </c>
      <c r="D989" s="44">
        <v>332.58296556799309</v>
      </c>
      <c r="E989" s="44">
        <v>400</v>
      </c>
      <c r="F989" s="90">
        <v>0.57526624402459969</v>
      </c>
      <c r="G989" s="91">
        <v>884.73384328247573</v>
      </c>
      <c r="H989" s="44">
        <v>0</v>
      </c>
      <c r="I989" s="44">
        <v>332.58296556799309</v>
      </c>
      <c r="J989" s="51">
        <f t="shared" si="45"/>
        <v>332.58296556799309</v>
      </c>
      <c r="K989" s="45">
        <f t="shared" si="46"/>
        <v>0.57526624402459969</v>
      </c>
      <c r="L989" s="45">
        <f t="shared" si="46"/>
        <v>884.73384328247573</v>
      </c>
      <c r="M989" s="160">
        <f t="shared" si="47"/>
        <v>1537.9554292857874</v>
      </c>
      <c r="N989" s="6">
        <v>-0.19961470502459971</v>
      </c>
      <c r="O989" s="6">
        <v>-424.0061389824757</v>
      </c>
    </row>
    <row r="990" spans="1:15" x14ac:dyDescent="0.25">
      <c r="A990" s="41">
        <v>2029</v>
      </c>
      <c r="B990" s="41" t="s">
        <v>21</v>
      </c>
      <c r="C990" s="41" t="s">
        <v>4916</v>
      </c>
      <c r="D990" s="42">
        <v>332.58296556799309</v>
      </c>
      <c r="E990" s="42">
        <v>400</v>
      </c>
      <c r="F990" s="88">
        <v>0.62748278385376188</v>
      </c>
      <c r="G990" s="89">
        <v>962.38615236530734</v>
      </c>
      <c r="H990" s="42">
        <v>0</v>
      </c>
      <c r="I990" s="42">
        <v>332.58296556799309</v>
      </c>
      <c r="J990" s="51">
        <f t="shared" si="45"/>
        <v>332.58296556799309</v>
      </c>
      <c r="K990" s="45">
        <f t="shared" si="46"/>
        <v>0.62748278385376188</v>
      </c>
      <c r="L990" s="45">
        <f t="shared" si="46"/>
        <v>962.38615236530734</v>
      </c>
      <c r="M990" s="160">
        <f t="shared" si="47"/>
        <v>1533.7251907609252</v>
      </c>
      <c r="N990" s="6">
        <v>-0.26506149985376187</v>
      </c>
      <c r="O990" s="6">
        <v>-516.31472866530726</v>
      </c>
    </row>
    <row r="991" spans="1:15" x14ac:dyDescent="0.25">
      <c r="A991" s="43">
        <v>2030</v>
      </c>
      <c r="B991" s="43" t="s">
        <v>21</v>
      </c>
      <c r="C991" s="43" t="s">
        <v>4916</v>
      </c>
      <c r="D991" s="44">
        <v>332.58296556799309</v>
      </c>
      <c r="E991" s="44">
        <v>400</v>
      </c>
      <c r="F991" s="90">
        <v>0.64712520961732822</v>
      </c>
      <c r="G991" s="91">
        <v>996.69036114102357</v>
      </c>
      <c r="H991" s="44">
        <v>0</v>
      </c>
      <c r="I991" s="44">
        <v>332.58296556799309</v>
      </c>
      <c r="J991" s="51">
        <f t="shared" si="45"/>
        <v>332.58296556799309</v>
      </c>
      <c r="K991" s="45">
        <f t="shared" si="46"/>
        <v>0.64712520961732822</v>
      </c>
      <c r="L991" s="45">
        <f t="shared" si="46"/>
        <v>996.69036114102357</v>
      </c>
      <c r="M991" s="160">
        <f t="shared" si="47"/>
        <v>1540.1816315120957</v>
      </c>
      <c r="N991" s="6">
        <v>-0.32222222761732822</v>
      </c>
      <c r="O991" s="6">
        <v>-578.00340174102359</v>
      </c>
    </row>
    <row r="992" spans="1:15" x14ac:dyDescent="0.25">
      <c r="A992" s="41">
        <v>2031</v>
      </c>
      <c r="B992" s="41" t="s">
        <v>21</v>
      </c>
      <c r="C992" s="41" t="s">
        <v>4916</v>
      </c>
      <c r="D992" s="42">
        <v>332.58296556799309</v>
      </c>
      <c r="E992" s="42">
        <v>400</v>
      </c>
      <c r="F992" s="88">
        <v>0.64658310158696053</v>
      </c>
      <c r="G992" s="89">
        <v>991.36356601340947</v>
      </c>
      <c r="H992" s="42">
        <v>0</v>
      </c>
      <c r="I992" s="42">
        <v>332.58296556799309</v>
      </c>
      <c r="J992" s="51">
        <f t="shared" si="45"/>
        <v>332.58296556799309</v>
      </c>
      <c r="K992" s="45">
        <f t="shared" si="46"/>
        <v>0.64658310158696053</v>
      </c>
      <c r="L992" s="45">
        <f t="shared" si="46"/>
        <v>991.36356601340947</v>
      </c>
      <c r="M992" s="160">
        <f t="shared" si="47"/>
        <v>1533.234573530033</v>
      </c>
      <c r="N992" s="6">
        <v>-0.35075242858696054</v>
      </c>
      <c r="O992" s="6">
        <v>-595.82077041340949</v>
      </c>
    </row>
    <row r="993" spans="1:15" x14ac:dyDescent="0.25">
      <c r="A993" s="43">
        <v>2032</v>
      </c>
      <c r="B993" s="43" t="s">
        <v>21</v>
      </c>
      <c r="C993" s="43" t="s">
        <v>4916</v>
      </c>
      <c r="D993" s="44">
        <v>332.58296556799309</v>
      </c>
      <c r="E993" s="44">
        <v>400</v>
      </c>
      <c r="F993" s="90">
        <v>0.60893366544349237</v>
      </c>
      <c r="G993" s="91">
        <v>956.66332762661091</v>
      </c>
      <c r="H993" s="44">
        <v>0</v>
      </c>
      <c r="I993" s="44">
        <v>332.58296556799309</v>
      </c>
      <c r="J993" s="51">
        <f t="shared" si="45"/>
        <v>332.58296556799309</v>
      </c>
      <c r="K993" s="45">
        <f t="shared" si="46"/>
        <v>0.60893366544349237</v>
      </c>
      <c r="L993" s="45">
        <f t="shared" si="46"/>
        <v>956.66332762661091</v>
      </c>
      <c r="M993" s="160">
        <f t="shared" si="47"/>
        <v>1571.0468675267996</v>
      </c>
      <c r="N993" s="6">
        <v>-0.34694282244349239</v>
      </c>
      <c r="O993" s="6">
        <v>-586.03524952661087</v>
      </c>
    </row>
    <row r="994" spans="1:15" x14ac:dyDescent="0.25">
      <c r="A994" s="41">
        <v>2033</v>
      </c>
      <c r="B994" s="41" t="s">
        <v>21</v>
      </c>
      <c r="C994" s="41" t="s">
        <v>4916</v>
      </c>
      <c r="D994" s="42">
        <v>332.58296556799309</v>
      </c>
      <c r="E994" s="42">
        <v>400</v>
      </c>
      <c r="F994" s="88">
        <v>0.55602486451030109</v>
      </c>
      <c r="G994" s="89">
        <v>911.24934979471095</v>
      </c>
      <c r="H994" s="42">
        <v>0</v>
      </c>
      <c r="I994" s="42">
        <v>332.58296556799309</v>
      </c>
      <c r="J994" s="51">
        <f t="shared" si="45"/>
        <v>332.58296556799309</v>
      </c>
      <c r="K994" s="45">
        <f t="shared" si="46"/>
        <v>0.55602486451030109</v>
      </c>
      <c r="L994" s="45">
        <f t="shared" si="46"/>
        <v>911.24934979471095</v>
      </c>
      <c r="M994" s="160">
        <f t="shared" si="47"/>
        <v>1638.8643889104872</v>
      </c>
      <c r="N994" s="6">
        <v>-0.32594000151030111</v>
      </c>
      <c r="O994" s="6">
        <v>-566.12759309471096</v>
      </c>
    </row>
    <row r="995" spans="1:15" x14ac:dyDescent="0.25">
      <c r="A995" s="43">
        <v>2034</v>
      </c>
      <c r="B995" s="43" t="s">
        <v>21</v>
      </c>
      <c r="C995" s="43" t="s">
        <v>4916</v>
      </c>
      <c r="D995" s="44">
        <v>332.58296556799309</v>
      </c>
      <c r="E995" s="44">
        <v>400</v>
      </c>
      <c r="F995" s="90">
        <v>0.48827134903035652</v>
      </c>
      <c r="G995" s="91">
        <v>860.06869578977125</v>
      </c>
      <c r="H995" s="44">
        <v>0</v>
      </c>
      <c r="I995" s="44">
        <v>332.58296556799309</v>
      </c>
      <c r="J995" s="51">
        <f t="shared" si="45"/>
        <v>332.58296556799309</v>
      </c>
      <c r="K995" s="45">
        <f t="shared" si="46"/>
        <v>0.48827134903035652</v>
      </c>
      <c r="L995" s="45">
        <f t="shared" si="46"/>
        <v>860.06869578977125</v>
      </c>
      <c r="M995" s="160">
        <f t="shared" si="47"/>
        <v>1761.4564063563344</v>
      </c>
      <c r="N995" s="6">
        <v>-0.26695237703035651</v>
      </c>
      <c r="O995" s="6">
        <v>-529.20740208977122</v>
      </c>
    </row>
    <row r="996" spans="1:15" x14ac:dyDescent="0.25">
      <c r="A996" s="41">
        <v>2035</v>
      </c>
      <c r="B996" s="41" t="s">
        <v>21</v>
      </c>
      <c r="C996" s="41" t="s">
        <v>4916</v>
      </c>
      <c r="D996" s="42">
        <v>332.58296556799309</v>
      </c>
      <c r="E996" s="42">
        <v>400</v>
      </c>
      <c r="F996" s="88">
        <v>0.41842579483518105</v>
      </c>
      <c r="G996" s="89">
        <v>809.36463964985603</v>
      </c>
      <c r="H996" s="42">
        <v>0</v>
      </c>
      <c r="I996" s="42">
        <v>332.58296556799309</v>
      </c>
      <c r="J996" s="51">
        <f t="shared" si="45"/>
        <v>332.58296556799309</v>
      </c>
      <c r="K996" s="45">
        <f t="shared" si="46"/>
        <v>0.41842579483518105</v>
      </c>
      <c r="L996" s="45">
        <f t="shared" si="46"/>
        <v>809.36463964985603</v>
      </c>
      <c r="M996" s="160">
        <f t="shared" si="47"/>
        <v>1934.3086627072471</v>
      </c>
      <c r="N996" s="6">
        <v>-0.19879761983518104</v>
      </c>
      <c r="O996" s="6">
        <v>-493.03839984985603</v>
      </c>
    </row>
    <row r="997" spans="1:15" x14ac:dyDescent="0.25">
      <c r="A997" s="43">
        <v>2036</v>
      </c>
      <c r="B997" s="43" t="s">
        <v>21</v>
      </c>
      <c r="C997" s="43" t="s">
        <v>4916</v>
      </c>
      <c r="D997" s="44">
        <v>332.58296556799309</v>
      </c>
      <c r="E997" s="44">
        <v>400</v>
      </c>
      <c r="F997" s="90">
        <v>0.3362944442478556</v>
      </c>
      <c r="G997" s="91">
        <v>758.21325251731867</v>
      </c>
      <c r="H997" s="44">
        <v>0</v>
      </c>
      <c r="I997" s="44">
        <v>332.58296556799309</v>
      </c>
      <c r="J997" s="51">
        <f t="shared" si="45"/>
        <v>332.58296556799309</v>
      </c>
      <c r="K997" s="45">
        <f t="shared" si="46"/>
        <v>0.3362944442478556</v>
      </c>
      <c r="L997" s="45">
        <f t="shared" si="46"/>
        <v>758.21325251731867</v>
      </c>
      <c r="M997" s="160">
        <f t="shared" si="47"/>
        <v>2254.6112952092085</v>
      </c>
      <c r="N997" s="6">
        <v>-0.11579631724785561</v>
      </c>
      <c r="O997" s="6">
        <v>-475.71113831731867</v>
      </c>
    </row>
    <row r="998" spans="1:15" hidden="1" x14ac:dyDescent="0.25">
      <c r="A998" s="41">
        <v>2037</v>
      </c>
      <c r="B998" s="41" t="s">
        <v>21</v>
      </c>
      <c r="C998" s="41" t="s">
        <v>4916</v>
      </c>
      <c r="D998" s="42">
        <v>332.58296556799309</v>
      </c>
      <c r="E998" s="42">
        <v>400</v>
      </c>
      <c r="F998" s="88">
        <v>0.27344500248334552</v>
      </c>
      <c r="G998" s="89">
        <v>711.72121638258636</v>
      </c>
      <c r="H998" s="42">
        <v>0</v>
      </c>
      <c r="I998" s="42">
        <v>332.58296556799309</v>
      </c>
      <c r="J998" s="51">
        <f t="shared" si="45"/>
        <v>332.58296556799309</v>
      </c>
      <c r="K998" s="45">
        <f t="shared" si="46"/>
        <v>0.27344500248334552</v>
      </c>
      <c r="L998" s="45">
        <f t="shared" si="46"/>
        <v>711.72121638258636</v>
      </c>
      <c r="M998" s="160">
        <f t="shared" si="47"/>
        <v>2602.7947481904866</v>
      </c>
      <c r="N998" s="6">
        <v>-5.2385566483345525E-2</v>
      </c>
      <c r="O998" s="6">
        <v>-451.68155838258639</v>
      </c>
    </row>
    <row r="999" spans="1:15" hidden="1" x14ac:dyDescent="0.25">
      <c r="A999" s="43">
        <v>2038</v>
      </c>
      <c r="B999" s="43" t="s">
        <v>21</v>
      </c>
      <c r="C999" s="43" t="s">
        <v>4916</v>
      </c>
      <c r="D999" s="44">
        <v>332.58296556799309</v>
      </c>
      <c r="E999" s="44">
        <v>400</v>
      </c>
      <c r="F999" s="90">
        <v>0.20738652847864095</v>
      </c>
      <c r="G999" s="91">
        <v>662.05291526108772</v>
      </c>
      <c r="H999" s="44">
        <v>0</v>
      </c>
      <c r="I999" s="44">
        <v>332.58296556799309</v>
      </c>
      <c r="J999" s="51">
        <f t="shared" si="45"/>
        <v>332.58296556799309</v>
      </c>
      <c r="K999" s="45">
        <f t="shared" si="46"/>
        <v>0.20738652847864095</v>
      </c>
      <c r="L999" s="45">
        <f t="shared" si="46"/>
        <v>662.05291526108772</v>
      </c>
      <c r="M999" s="160">
        <f t="shared" si="47"/>
        <v>3192.362204612888</v>
      </c>
      <c r="N999" s="6">
        <v>1.4700262521359059E-2</v>
      </c>
      <c r="O999" s="6">
        <v>-408.0153993610877</v>
      </c>
    </row>
    <row r="1000" spans="1:15" hidden="1" x14ac:dyDescent="0.25">
      <c r="A1000" s="41">
        <v>2039</v>
      </c>
      <c r="B1000" s="41" t="s">
        <v>21</v>
      </c>
      <c r="C1000" s="41" t="s">
        <v>4916</v>
      </c>
      <c r="D1000" s="42">
        <v>332.58296556799309</v>
      </c>
      <c r="E1000" s="42">
        <v>400</v>
      </c>
      <c r="F1000" s="88">
        <v>0.16426384700261978</v>
      </c>
      <c r="G1000" s="89">
        <v>629.27195355235278</v>
      </c>
      <c r="H1000" s="42">
        <v>0</v>
      </c>
      <c r="I1000" s="42">
        <v>332.58296556799309</v>
      </c>
      <c r="J1000" s="51">
        <f t="shared" si="45"/>
        <v>332.58296556799309</v>
      </c>
      <c r="K1000" s="45">
        <f t="shared" si="46"/>
        <v>0.16426384700261978</v>
      </c>
      <c r="L1000" s="45">
        <f t="shared" si="46"/>
        <v>629.27195355235278</v>
      </c>
      <c r="M1000" s="160">
        <f t="shared" si="47"/>
        <v>3830.860929138697</v>
      </c>
      <c r="N1000" s="6">
        <v>6.0881128997380213E-2</v>
      </c>
      <c r="O1000" s="6">
        <v>-385.16861495235275</v>
      </c>
    </row>
    <row r="1001" spans="1:15" x14ac:dyDescent="0.25">
      <c r="A1001" s="43">
        <v>2040</v>
      </c>
      <c r="B1001" s="43" t="s">
        <v>21</v>
      </c>
      <c r="C1001" s="43" t="s">
        <v>4916</v>
      </c>
      <c r="D1001" s="44">
        <v>332.58296556799309</v>
      </c>
      <c r="E1001" s="44">
        <v>400</v>
      </c>
      <c r="F1001" s="90">
        <v>0.15869856609030197</v>
      </c>
      <c r="G1001" s="91">
        <v>613.16551973288267</v>
      </c>
      <c r="H1001" s="44">
        <v>0</v>
      </c>
      <c r="I1001" s="44">
        <v>332.58296556799309</v>
      </c>
      <c r="J1001" s="51">
        <f t="shared" si="45"/>
        <v>332.58296556799309</v>
      </c>
      <c r="K1001" s="45">
        <f t="shared" si="46"/>
        <v>0.15869856609030197</v>
      </c>
      <c r="L1001" s="45">
        <f t="shared" si="46"/>
        <v>613.16551973288267</v>
      </c>
      <c r="M1001" s="160">
        <f t="shared" si="47"/>
        <v>3863.7117829028266</v>
      </c>
      <c r="N1001" s="6">
        <v>7.1406008909698032E-2</v>
      </c>
      <c r="O1001" s="6">
        <v>-366.90022533288266</v>
      </c>
    </row>
    <row r="1002" spans="1:15" hidden="1" x14ac:dyDescent="0.25">
      <c r="A1002" s="41">
        <v>2021</v>
      </c>
      <c r="B1002" s="41" t="s">
        <v>21</v>
      </c>
      <c r="C1002" s="41" t="s">
        <v>4917</v>
      </c>
      <c r="D1002" s="42">
        <v>452.02680004729331</v>
      </c>
      <c r="E1002" s="42">
        <v>500</v>
      </c>
      <c r="F1002" s="88">
        <v>8.6360914175254835E-2</v>
      </c>
      <c r="G1002" s="89">
        <v>134.41489511575904</v>
      </c>
      <c r="H1002" s="42">
        <v>0</v>
      </c>
      <c r="I1002" s="42">
        <v>452.02680004729331</v>
      </c>
      <c r="J1002" s="51">
        <f t="shared" si="45"/>
        <v>452.02680004729331</v>
      </c>
      <c r="K1002" s="45">
        <f t="shared" si="46"/>
        <v>8.6360914175254835E-2</v>
      </c>
      <c r="L1002" s="45">
        <f t="shared" si="46"/>
        <v>134.41489511575904</v>
      </c>
      <c r="M1002" s="160">
        <f t="shared" si="47"/>
        <v>1556.4320549338649</v>
      </c>
      <c r="N1002" s="6">
        <v>0.17284247582474516</v>
      </c>
      <c r="O1002" s="6">
        <v>331.96363938424099</v>
      </c>
    </row>
    <row r="1003" spans="1:15" hidden="1" x14ac:dyDescent="0.25">
      <c r="A1003" s="43">
        <v>2022</v>
      </c>
      <c r="B1003" s="43" t="s">
        <v>21</v>
      </c>
      <c r="C1003" s="43" t="s">
        <v>4917</v>
      </c>
      <c r="D1003" s="44">
        <v>452.02680004729331</v>
      </c>
      <c r="E1003" s="44">
        <v>500</v>
      </c>
      <c r="F1003" s="90">
        <v>0.10506639916553355</v>
      </c>
      <c r="G1003" s="91">
        <v>158.56977071542494</v>
      </c>
      <c r="H1003" s="44">
        <v>0</v>
      </c>
      <c r="I1003" s="44">
        <v>452.02680004729331</v>
      </c>
      <c r="J1003" s="51">
        <f t="shared" si="45"/>
        <v>452.02680004729331</v>
      </c>
      <c r="K1003" s="45">
        <f t="shared" si="46"/>
        <v>0.10506639916553355</v>
      </c>
      <c r="L1003" s="45">
        <f t="shared" si="46"/>
        <v>158.56977071542494</v>
      </c>
      <c r="M1003" s="160">
        <f t="shared" si="47"/>
        <v>1509.2338937550919</v>
      </c>
      <c r="N1003" s="6">
        <v>0.21896511283446646</v>
      </c>
      <c r="O1003" s="6">
        <v>424.962816484575</v>
      </c>
    </row>
    <row r="1004" spans="1:15" x14ac:dyDescent="0.25">
      <c r="A1004" s="41">
        <v>2023</v>
      </c>
      <c r="B1004" s="41" t="s">
        <v>21</v>
      </c>
      <c r="C1004" s="41" t="s">
        <v>4917</v>
      </c>
      <c r="D1004" s="42">
        <v>452.02680004729331</v>
      </c>
      <c r="E1004" s="42">
        <v>500</v>
      </c>
      <c r="F1004" s="88">
        <v>0.1284575562620377</v>
      </c>
      <c r="G1004" s="89">
        <v>195.43419636408413</v>
      </c>
      <c r="H1004" s="42">
        <v>0</v>
      </c>
      <c r="I1004" s="42">
        <v>452.02680004729331</v>
      </c>
      <c r="J1004" s="51">
        <f t="shared" si="45"/>
        <v>452.02680004729331</v>
      </c>
      <c r="K1004" s="45">
        <f t="shared" si="46"/>
        <v>0.1284575562620377</v>
      </c>
      <c r="L1004" s="45">
        <f t="shared" si="46"/>
        <v>195.43419636408413</v>
      </c>
      <c r="M1004" s="160">
        <f t="shared" si="47"/>
        <v>1521.3912053987879</v>
      </c>
      <c r="N1004" s="6">
        <v>0.28504468673796229</v>
      </c>
      <c r="O1004" s="6">
        <v>564.24126823591587</v>
      </c>
    </row>
    <row r="1005" spans="1:15" hidden="1" x14ac:dyDescent="0.25">
      <c r="A1005" s="43">
        <v>2024</v>
      </c>
      <c r="B1005" s="43" t="s">
        <v>21</v>
      </c>
      <c r="C1005" s="43" t="s">
        <v>4917</v>
      </c>
      <c r="D1005" s="44">
        <v>452.02680004729331</v>
      </c>
      <c r="E1005" s="44">
        <v>500</v>
      </c>
      <c r="F1005" s="90">
        <v>0.15972699480356223</v>
      </c>
      <c r="G1005" s="91">
        <v>238.36286859769251</v>
      </c>
      <c r="H1005" s="44">
        <v>0</v>
      </c>
      <c r="I1005" s="44">
        <v>452.02680004729331</v>
      </c>
      <c r="J1005" s="51">
        <f t="shared" si="45"/>
        <v>452.02680004729331</v>
      </c>
      <c r="K1005" s="45">
        <f t="shared" si="46"/>
        <v>0.15972699480356223</v>
      </c>
      <c r="L1005" s="45">
        <f t="shared" si="46"/>
        <v>238.36286859769251</v>
      </c>
      <c r="M1005" s="160">
        <f t="shared" si="47"/>
        <v>1492.314238371788</v>
      </c>
      <c r="N1005" s="6">
        <v>0.33758093019643776</v>
      </c>
      <c r="O1005" s="6">
        <v>717.11900350230758</v>
      </c>
    </row>
    <row r="1006" spans="1:15" hidden="1" x14ac:dyDescent="0.25">
      <c r="A1006" s="41">
        <v>2025</v>
      </c>
      <c r="B1006" s="41" t="s">
        <v>21</v>
      </c>
      <c r="C1006" s="41" t="s">
        <v>4917</v>
      </c>
      <c r="D1006" s="42">
        <v>452.02680004729331</v>
      </c>
      <c r="E1006" s="42">
        <v>500</v>
      </c>
      <c r="F1006" s="88">
        <v>0.17918570015932994</v>
      </c>
      <c r="G1006" s="89">
        <v>291.86530653709883</v>
      </c>
      <c r="H1006" s="42">
        <v>0</v>
      </c>
      <c r="I1006" s="42">
        <v>452.02680004729331</v>
      </c>
      <c r="J1006" s="51">
        <f t="shared" si="45"/>
        <v>452.02680004729331</v>
      </c>
      <c r="K1006" s="45">
        <f t="shared" si="46"/>
        <v>0.17918570015932994</v>
      </c>
      <c r="L1006" s="45">
        <f t="shared" si="46"/>
        <v>291.86530653709883</v>
      </c>
      <c r="M1006" s="160">
        <f t="shared" si="47"/>
        <v>1628.8426268255528</v>
      </c>
      <c r="N1006" s="6">
        <v>0.42328886284067008</v>
      </c>
      <c r="O1006" s="6">
        <v>916.26044546290109</v>
      </c>
    </row>
    <row r="1007" spans="1:15" hidden="1" x14ac:dyDescent="0.25">
      <c r="A1007" s="43">
        <v>2026</v>
      </c>
      <c r="B1007" s="43" t="s">
        <v>21</v>
      </c>
      <c r="C1007" s="43" t="s">
        <v>4917</v>
      </c>
      <c r="D1007" s="44">
        <v>452.02680004729331</v>
      </c>
      <c r="E1007" s="44">
        <v>500</v>
      </c>
      <c r="F1007" s="90">
        <v>0.21549492571364753</v>
      </c>
      <c r="G1007" s="91">
        <v>357.31217825201259</v>
      </c>
      <c r="H1007" s="44">
        <v>0</v>
      </c>
      <c r="I1007" s="44">
        <v>452.02680004729331</v>
      </c>
      <c r="J1007" s="51">
        <f t="shared" si="45"/>
        <v>452.02680004729331</v>
      </c>
      <c r="K1007" s="45">
        <f t="shared" si="46"/>
        <v>0.21549492571364753</v>
      </c>
      <c r="L1007" s="45">
        <f t="shared" si="46"/>
        <v>357.31217825201259</v>
      </c>
      <c r="M1007" s="160">
        <f t="shared" si="47"/>
        <v>1658.1001945577766</v>
      </c>
      <c r="N1007" s="6">
        <v>0.50326446628635257</v>
      </c>
      <c r="O1007" s="6">
        <v>1055.2479557479874</v>
      </c>
    </row>
    <row r="1008" spans="1:15" hidden="1" x14ac:dyDescent="0.25">
      <c r="A1008" s="41">
        <v>2027</v>
      </c>
      <c r="B1008" s="41" t="s">
        <v>21</v>
      </c>
      <c r="C1008" s="41" t="s">
        <v>4917</v>
      </c>
      <c r="D1008" s="42">
        <v>452.02680004729331</v>
      </c>
      <c r="E1008" s="42">
        <v>500</v>
      </c>
      <c r="F1008" s="88">
        <v>0.24448104457773012</v>
      </c>
      <c r="G1008" s="89">
        <v>415.17539116778278</v>
      </c>
      <c r="H1008" s="42">
        <v>0</v>
      </c>
      <c r="I1008" s="42">
        <v>452.02680004729331</v>
      </c>
      <c r="J1008" s="51">
        <f t="shared" si="45"/>
        <v>452.02680004729331</v>
      </c>
      <c r="K1008" s="45">
        <f t="shared" si="46"/>
        <v>0.24448104457773012</v>
      </c>
      <c r="L1008" s="45">
        <f t="shared" si="46"/>
        <v>415.17539116778278</v>
      </c>
      <c r="M1008" s="160">
        <f t="shared" si="47"/>
        <v>1698.1905156895803</v>
      </c>
      <c r="N1008" s="6">
        <v>0.58397555942226986</v>
      </c>
      <c r="O1008" s="6">
        <v>1256.5492588322172</v>
      </c>
    </row>
    <row r="1009" spans="1:15" x14ac:dyDescent="0.25">
      <c r="A1009" s="43">
        <v>2028</v>
      </c>
      <c r="B1009" s="43" t="s">
        <v>21</v>
      </c>
      <c r="C1009" s="43" t="s">
        <v>4917</v>
      </c>
      <c r="D1009" s="44">
        <v>452.02680004729331</v>
      </c>
      <c r="E1009" s="44">
        <v>500</v>
      </c>
      <c r="F1009" s="90">
        <v>0.26900854495551402</v>
      </c>
      <c r="G1009" s="91">
        <v>454.9445363210487</v>
      </c>
      <c r="H1009" s="44">
        <v>0</v>
      </c>
      <c r="I1009" s="44">
        <v>452.02680004729331</v>
      </c>
      <c r="J1009" s="51">
        <f t="shared" si="45"/>
        <v>452.02680004729331</v>
      </c>
      <c r="K1009" s="45">
        <f t="shared" si="46"/>
        <v>0.26900854495551402</v>
      </c>
      <c r="L1009" s="45">
        <f t="shared" si="46"/>
        <v>454.9445363210487</v>
      </c>
      <c r="M1009" s="160">
        <f t="shared" si="47"/>
        <v>1691.1899077268454</v>
      </c>
      <c r="N1009" s="6">
        <v>0.65812018704448594</v>
      </c>
      <c r="O1009" s="6">
        <v>1439.5708286789513</v>
      </c>
    </row>
    <row r="1010" spans="1:15" hidden="1" x14ac:dyDescent="0.25">
      <c r="A1010" s="41">
        <v>2029</v>
      </c>
      <c r="B1010" s="41" t="s">
        <v>21</v>
      </c>
      <c r="C1010" s="41" t="s">
        <v>4917</v>
      </c>
      <c r="D1010" s="42">
        <v>452.02680004729331</v>
      </c>
      <c r="E1010" s="42">
        <v>500</v>
      </c>
      <c r="F1010" s="88">
        <v>0.2529934084656183</v>
      </c>
      <c r="G1010" s="89">
        <v>465.20158024899359</v>
      </c>
      <c r="H1010" s="42">
        <v>0</v>
      </c>
      <c r="I1010" s="42">
        <v>452.02680004729331</v>
      </c>
      <c r="J1010" s="51">
        <f t="shared" si="45"/>
        <v>452.02680004729331</v>
      </c>
      <c r="K1010" s="45">
        <f t="shared" si="46"/>
        <v>0.2529934084656183</v>
      </c>
      <c r="L1010" s="45">
        <f t="shared" si="46"/>
        <v>465.20158024899359</v>
      </c>
      <c r="M1010" s="160">
        <f t="shared" si="47"/>
        <v>1838.7893307987679</v>
      </c>
      <c r="N1010" s="6">
        <v>0.73927947953438178</v>
      </c>
      <c r="O1010" s="6">
        <v>1578.4003017510063</v>
      </c>
    </row>
    <row r="1011" spans="1:15" hidden="1" x14ac:dyDescent="0.25">
      <c r="A1011" s="43">
        <v>2030</v>
      </c>
      <c r="B1011" s="43" t="s">
        <v>21</v>
      </c>
      <c r="C1011" s="43" t="s">
        <v>4917</v>
      </c>
      <c r="D1011" s="44">
        <v>452.02680004729331</v>
      </c>
      <c r="E1011" s="44">
        <v>500</v>
      </c>
      <c r="F1011" s="90">
        <v>0.22642440018258247</v>
      </c>
      <c r="G1011" s="91">
        <v>446.48842142330699</v>
      </c>
      <c r="H1011" s="44">
        <v>0</v>
      </c>
      <c r="I1011" s="44">
        <v>452.02680004729331</v>
      </c>
      <c r="J1011" s="51">
        <f t="shared" si="45"/>
        <v>452.02680004729331</v>
      </c>
      <c r="K1011" s="45">
        <f t="shared" si="46"/>
        <v>0.22642440018258247</v>
      </c>
      <c r="L1011" s="45">
        <f t="shared" si="46"/>
        <v>446.48842142330699</v>
      </c>
      <c r="M1011" s="160">
        <f t="shared" si="47"/>
        <v>1971.9094808831153</v>
      </c>
      <c r="N1011" s="6">
        <v>0.77450666281741742</v>
      </c>
      <c r="O1011" s="6">
        <v>1649.6567865766929</v>
      </c>
    </row>
    <row r="1012" spans="1:15" hidden="1" x14ac:dyDescent="0.25">
      <c r="A1012" s="41">
        <v>2031</v>
      </c>
      <c r="B1012" s="41" t="s">
        <v>21</v>
      </c>
      <c r="C1012" s="41" t="s">
        <v>4917</v>
      </c>
      <c r="D1012" s="42">
        <v>452.02680004729331</v>
      </c>
      <c r="E1012" s="42">
        <v>500</v>
      </c>
      <c r="F1012" s="88">
        <v>0.19307953478671358</v>
      </c>
      <c r="G1012" s="89">
        <v>407.83346302558294</v>
      </c>
      <c r="H1012" s="42">
        <v>0</v>
      </c>
      <c r="I1012" s="42">
        <v>452.02680004729331</v>
      </c>
      <c r="J1012" s="51">
        <f t="shared" si="45"/>
        <v>452.02680004729331</v>
      </c>
      <c r="K1012" s="45">
        <f t="shared" si="46"/>
        <v>0.19307953478671358</v>
      </c>
      <c r="L1012" s="45">
        <f t="shared" si="46"/>
        <v>407.83346302558294</v>
      </c>
      <c r="M1012" s="160">
        <f t="shared" si="47"/>
        <v>2112.2562962257939</v>
      </c>
      <c r="N1012" s="6">
        <v>0.81038390221328638</v>
      </c>
      <c r="O1012" s="6">
        <v>1718.7613489744169</v>
      </c>
    </row>
    <row r="1013" spans="1:15" hidden="1" x14ac:dyDescent="0.25">
      <c r="A1013" s="43">
        <v>2032</v>
      </c>
      <c r="B1013" s="43" t="s">
        <v>21</v>
      </c>
      <c r="C1013" s="43" t="s">
        <v>4917</v>
      </c>
      <c r="D1013" s="44">
        <v>452.02680004729331</v>
      </c>
      <c r="E1013" s="44">
        <v>500</v>
      </c>
      <c r="F1013" s="90">
        <v>0.15285601643334928</v>
      </c>
      <c r="G1013" s="91">
        <v>352.51809033336554</v>
      </c>
      <c r="H1013" s="44">
        <v>0</v>
      </c>
      <c r="I1013" s="44">
        <v>452.02680004729331</v>
      </c>
      <c r="J1013" s="51">
        <f t="shared" si="45"/>
        <v>452.02680004729331</v>
      </c>
      <c r="K1013" s="45">
        <f t="shared" si="46"/>
        <v>0.15285601643334928</v>
      </c>
      <c r="L1013" s="45">
        <f t="shared" si="46"/>
        <v>352.51809033336554</v>
      </c>
      <c r="M1013" s="160">
        <f t="shared" si="47"/>
        <v>2306.2101090870447</v>
      </c>
      <c r="N1013" s="6">
        <v>0.8134102755666508</v>
      </c>
      <c r="O1013" s="6">
        <v>1722.3759556666344</v>
      </c>
    </row>
    <row r="1014" spans="1:15" hidden="1" x14ac:dyDescent="0.25">
      <c r="A1014" s="41">
        <v>2033</v>
      </c>
      <c r="B1014" s="41" t="s">
        <v>21</v>
      </c>
      <c r="C1014" s="41" t="s">
        <v>4917</v>
      </c>
      <c r="D1014" s="42">
        <v>452.02680004729331</v>
      </c>
      <c r="E1014" s="42">
        <v>500</v>
      </c>
      <c r="F1014" s="88">
        <v>0.11502891524749517</v>
      </c>
      <c r="G1014" s="89">
        <v>296.17868479734091</v>
      </c>
      <c r="H1014" s="42">
        <v>0</v>
      </c>
      <c r="I1014" s="42">
        <v>452.02680004729331</v>
      </c>
      <c r="J1014" s="51">
        <f t="shared" si="45"/>
        <v>452.02680004729331</v>
      </c>
      <c r="K1014" s="45">
        <f t="shared" si="46"/>
        <v>0.11502891524749517</v>
      </c>
      <c r="L1014" s="45">
        <f t="shared" si="46"/>
        <v>296.17868479734091</v>
      </c>
      <c r="M1014" s="160">
        <f t="shared" si="47"/>
        <v>2574.819419622323</v>
      </c>
      <c r="N1014" s="6">
        <v>0.77735112275250484</v>
      </c>
      <c r="O1014" s="6">
        <v>1641.185916202659</v>
      </c>
    </row>
    <row r="1015" spans="1:15" hidden="1" x14ac:dyDescent="0.25">
      <c r="A1015" s="43">
        <v>2034</v>
      </c>
      <c r="B1015" s="43" t="s">
        <v>21</v>
      </c>
      <c r="C1015" s="43" t="s">
        <v>4917</v>
      </c>
      <c r="D1015" s="44">
        <v>452.02680004729331</v>
      </c>
      <c r="E1015" s="44">
        <v>500</v>
      </c>
      <c r="F1015" s="90">
        <v>8.4668616125793142E-2</v>
      </c>
      <c r="G1015" s="91">
        <v>243.85253768477</v>
      </c>
      <c r="H1015" s="44">
        <v>0</v>
      </c>
      <c r="I1015" s="44">
        <v>452.02680004729331</v>
      </c>
      <c r="J1015" s="51">
        <f t="shared" si="45"/>
        <v>452.02680004729331</v>
      </c>
      <c r="K1015" s="45">
        <f t="shared" si="46"/>
        <v>8.4668616125793142E-2</v>
      </c>
      <c r="L1015" s="45">
        <f t="shared" si="46"/>
        <v>243.85253768477</v>
      </c>
      <c r="M1015" s="160">
        <f t="shared" si="47"/>
        <v>2880.0817686978071</v>
      </c>
      <c r="N1015" s="6">
        <v>0.71821570987420691</v>
      </c>
      <c r="O1015" s="6">
        <v>1497.8456113152301</v>
      </c>
    </row>
    <row r="1016" spans="1:15" hidden="1" x14ac:dyDescent="0.25">
      <c r="A1016" s="41">
        <v>2035</v>
      </c>
      <c r="B1016" s="41" t="s">
        <v>21</v>
      </c>
      <c r="C1016" s="41" t="s">
        <v>4917</v>
      </c>
      <c r="D1016" s="42">
        <v>452.02680004729331</v>
      </c>
      <c r="E1016" s="42">
        <v>500</v>
      </c>
      <c r="F1016" s="88">
        <v>6.410579334824279E-2</v>
      </c>
      <c r="G1016" s="89">
        <v>202.90721273473983</v>
      </c>
      <c r="H1016" s="42">
        <v>0</v>
      </c>
      <c r="I1016" s="42">
        <v>452.02680004729331</v>
      </c>
      <c r="J1016" s="51">
        <f t="shared" si="45"/>
        <v>452.02680004729331</v>
      </c>
      <c r="K1016" s="45">
        <f t="shared" si="46"/>
        <v>6.410579334824279E-2</v>
      </c>
      <c r="L1016" s="45">
        <f t="shared" si="46"/>
        <v>202.90721273473983</v>
      </c>
      <c r="M1016" s="160">
        <f t="shared" si="47"/>
        <v>3165.1930681597555</v>
      </c>
      <c r="N1016" s="6">
        <v>0.63537562765175726</v>
      </c>
      <c r="O1016" s="6">
        <v>1285.7348542652601</v>
      </c>
    </row>
    <row r="1017" spans="1:15" hidden="1" x14ac:dyDescent="0.25">
      <c r="A1017" s="43">
        <v>2036</v>
      </c>
      <c r="B1017" s="43" t="s">
        <v>21</v>
      </c>
      <c r="C1017" s="43" t="s">
        <v>4917</v>
      </c>
      <c r="D1017" s="44">
        <v>452.02680004729331</v>
      </c>
      <c r="E1017" s="44">
        <v>500</v>
      </c>
      <c r="F1017" s="90">
        <v>4.8674932639736511E-2</v>
      </c>
      <c r="G1017" s="91">
        <v>168.82153241327188</v>
      </c>
      <c r="H1017" s="44">
        <v>0</v>
      </c>
      <c r="I1017" s="44">
        <v>452.02680004729331</v>
      </c>
      <c r="J1017" s="51">
        <f t="shared" si="45"/>
        <v>452.02680004729331</v>
      </c>
      <c r="K1017" s="45">
        <f t="shared" si="46"/>
        <v>4.8674932639736511E-2</v>
      </c>
      <c r="L1017" s="45">
        <f t="shared" si="46"/>
        <v>168.82153241327188</v>
      </c>
      <c r="M1017" s="160">
        <f t="shared" si="47"/>
        <v>3468.3465031742417</v>
      </c>
      <c r="N1017" s="6">
        <v>0.53860940636026344</v>
      </c>
      <c r="O1017" s="6">
        <v>1050.7095955867283</v>
      </c>
    </row>
    <row r="1018" spans="1:15" hidden="1" x14ac:dyDescent="0.25">
      <c r="A1018" s="41">
        <v>2037</v>
      </c>
      <c r="B1018" s="41" t="s">
        <v>21</v>
      </c>
      <c r="C1018" s="41" t="s">
        <v>4917</v>
      </c>
      <c r="D1018" s="42">
        <v>452.02680004729331</v>
      </c>
      <c r="E1018" s="42">
        <v>500</v>
      </c>
      <c r="F1018" s="88">
        <v>3.8034851674037709E-2</v>
      </c>
      <c r="G1018" s="89">
        <v>143.63303649582508</v>
      </c>
      <c r="H1018" s="42">
        <v>0</v>
      </c>
      <c r="I1018" s="42">
        <v>452.02680004729331</v>
      </c>
      <c r="J1018" s="51">
        <f t="shared" si="45"/>
        <v>452.02680004729331</v>
      </c>
      <c r="K1018" s="45">
        <f t="shared" si="46"/>
        <v>3.8034851674037709E-2</v>
      </c>
      <c r="L1018" s="45">
        <f t="shared" si="46"/>
        <v>143.63303649582508</v>
      </c>
      <c r="M1018" s="160">
        <f t="shared" si="47"/>
        <v>3776.3532700685637</v>
      </c>
      <c r="N1018" s="6">
        <v>0.43598023332596231</v>
      </c>
      <c r="O1018" s="6">
        <v>806.23765760417496</v>
      </c>
    </row>
    <row r="1019" spans="1:15" hidden="1" x14ac:dyDescent="0.25">
      <c r="A1019" s="43">
        <v>2038</v>
      </c>
      <c r="B1019" s="43" t="s">
        <v>21</v>
      </c>
      <c r="C1019" s="43" t="s">
        <v>4917</v>
      </c>
      <c r="D1019" s="44">
        <v>452.02680004729331</v>
      </c>
      <c r="E1019" s="44">
        <v>500</v>
      </c>
      <c r="F1019" s="90">
        <v>2.9900928944975855E-2</v>
      </c>
      <c r="G1019" s="91">
        <v>122.2514161599055</v>
      </c>
      <c r="H1019" s="44">
        <v>0</v>
      </c>
      <c r="I1019" s="44">
        <v>452.02680004729331</v>
      </c>
      <c r="J1019" s="51">
        <f t="shared" si="45"/>
        <v>452.02680004729331</v>
      </c>
      <c r="K1019" s="45">
        <f t="shared" si="46"/>
        <v>2.9900928944975855E-2</v>
      </c>
      <c r="L1019" s="45">
        <f t="shared" si="46"/>
        <v>122.2514161599055</v>
      </c>
      <c r="M1019" s="160">
        <f t="shared" si="47"/>
        <v>4088.5491010956357</v>
      </c>
      <c r="N1019" s="6">
        <v>0.33831768805502416</v>
      </c>
      <c r="O1019" s="6">
        <v>596.05432734009446</v>
      </c>
    </row>
    <row r="1020" spans="1:15" hidden="1" x14ac:dyDescent="0.25">
      <c r="A1020" s="41">
        <v>2039</v>
      </c>
      <c r="B1020" s="41" t="s">
        <v>21</v>
      </c>
      <c r="C1020" s="41" t="s">
        <v>4917</v>
      </c>
      <c r="D1020" s="42">
        <v>452.02680004729331</v>
      </c>
      <c r="E1020" s="42">
        <v>500</v>
      </c>
      <c r="F1020" s="88">
        <v>2.4722269781035734E-2</v>
      </c>
      <c r="G1020" s="89">
        <v>106.56837239463165</v>
      </c>
      <c r="H1020" s="42">
        <v>0</v>
      </c>
      <c r="I1020" s="42">
        <v>452.02680004729331</v>
      </c>
      <c r="J1020" s="51">
        <f t="shared" si="45"/>
        <v>452.02680004729331</v>
      </c>
      <c r="K1020" s="45">
        <f t="shared" si="46"/>
        <v>2.4722269781035734E-2</v>
      </c>
      <c r="L1020" s="45">
        <f t="shared" si="46"/>
        <v>106.56837239463165</v>
      </c>
      <c r="M1020" s="160">
        <f t="shared" si="47"/>
        <v>4310.6225010285843</v>
      </c>
      <c r="N1020" s="6">
        <v>0.26214913821896424</v>
      </c>
      <c r="O1020" s="6">
        <v>421.59280040536839</v>
      </c>
    </row>
    <row r="1021" spans="1:15" hidden="1" x14ac:dyDescent="0.25">
      <c r="A1021" s="43">
        <v>2040</v>
      </c>
      <c r="B1021" s="43" t="s">
        <v>21</v>
      </c>
      <c r="C1021" s="43" t="s">
        <v>4917</v>
      </c>
      <c r="D1021" s="44">
        <v>452.02680004729331</v>
      </c>
      <c r="E1021" s="44">
        <v>500</v>
      </c>
      <c r="F1021" s="90">
        <v>2.3928667486013026E-2</v>
      </c>
      <c r="G1021" s="91">
        <v>101.28116284128579</v>
      </c>
      <c r="H1021" s="44">
        <v>0</v>
      </c>
      <c r="I1021" s="44">
        <v>452.02680004729331</v>
      </c>
      <c r="J1021" s="51">
        <f t="shared" si="45"/>
        <v>452.02680004729331</v>
      </c>
      <c r="K1021" s="45">
        <f t="shared" si="46"/>
        <v>2.3928667486013026E-2</v>
      </c>
      <c r="L1021" s="45">
        <f t="shared" si="46"/>
        <v>101.28116284128579</v>
      </c>
      <c r="M1021" s="160">
        <f t="shared" si="47"/>
        <v>4232.6286200636732</v>
      </c>
      <c r="N1021" s="6">
        <v>0.21743056751398698</v>
      </c>
      <c r="O1021" s="6">
        <v>317.42091305871423</v>
      </c>
    </row>
    <row r="1022" spans="1:15" hidden="1" x14ac:dyDescent="0.25">
      <c r="A1022" s="41">
        <v>2021</v>
      </c>
      <c r="B1022" s="41" t="s">
        <v>21</v>
      </c>
      <c r="C1022" s="41" t="s">
        <v>4918</v>
      </c>
      <c r="D1022" s="42">
        <v>618.15304262007101</v>
      </c>
      <c r="E1022" s="42">
        <v>750</v>
      </c>
      <c r="F1022" s="88">
        <v>0.10342604482546632</v>
      </c>
      <c r="G1022" s="89">
        <v>152.72023888760671</v>
      </c>
      <c r="H1022" s="42">
        <v>0</v>
      </c>
      <c r="I1022" s="42">
        <v>618.15304262007101</v>
      </c>
      <c r="J1022" s="51">
        <f t="shared" si="45"/>
        <v>618.15304262007101</v>
      </c>
      <c r="K1022" s="45">
        <f t="shared" si="46"/>
        <v>0.10342604482546632</v>
      </c>
      <c r="L1022" s="45">
        <f t="shared" si="46"/>
        <v>152.72023888760671</v>
      </c>
      <c r="M1022" s="160">
        <f t="shared" si="47"/>
        <v>1476.6129667370092</v>
      </c>
      <c r="N1022" s="6">
        <v>-7.8700416825466316E-2</v>
      </c>
      <c r="O1022" s="6">
        <v>-106.81156071760671</v>
      </c>
    </row>
    <row r="1023" spans="1:15" hidden="1" x14ac:dyDescent="0.25">
      <c r="A1023" s="43">
        <v>2022</v>
      </c>
      <c r="B1023" s="43" t="s">
        <v>21</v>
      </c>
      <c r="C1023" s="43" t="s">
        <v>4918</v>
      </c>
      <c r="D1023" s="44">
        <v>618.15304262007101</v>
      </c>
      <c r="E1023" s="44">
        <v>750</v>
      </c>
      <c r="F1023" s="90">
        <v>0.10883647451363847</v>
      </c>
      <c r="G1023" s="91">
        <v>166.56029285394857</v>
      </c>
      <c r="H1023" s="44">
        <v>0</v>
      </c>
      <c r="I1023" s="44">
        <v>618.15304262007101</v>
      </c>
      <c r="J1023" s="51">
        <f t="shared" si="45"/>
        <v>618.15304262007101</v>
      </c>
      <c r="K1023" s="45">
        <f t="shared" si="46"/>
        <v>0.10883647451363847</v>
      </c>
      <c r="L1023" s="45">
        <f t="shared" si="46"/>
        <v>166.56029285394857</v>
      </c>
      <c r="M1023" s="160">
        <f t="shared" si="47"/>
        <v>1530.3719970557906</v>
      </c>
      <c r="N1023" s="6">
        <v>-7.7684549513638471E-2</v>
      </c>
      <c r="O1023" s="6">
        <v>-107.44797053394856</v>
      </c>
    </row>
    <row r="1024" spans="1:15" hidden="1" x14ac:dyDescent="0.25">
      <c r="A1024" s="41">
        <v>2023</v>
      </c>
      <c r="B1024" s="41" t="s">
        <v>21</v>
      </c>
      <c r="C1024" s="41" t="s">
        <v>4918</v>
      </c>
      <c r="D1024" s="42">
        <v>618.15304262007101</v>
      </c>
      <c r="E1024" s="42">
        <v>750</v>
      </c>
      <c r="F1024" s="88">
        <v>0.11853040139842716</v>
      </c>
      <c r="G1024" s="89">
        <v>187.90323639679119</v>
      </c>
      <c r="H1024" s="42">
        <v>0</v>
      </c>
      <c r="I1024" s="42">
        <v>618.15304262007101</v>
      </c>
      <c r="J1024" s="51">
        <f t="shared" si="45"/>
        <v>618.15304262007101</v>
      </c>
      <c r="K1024" s="45">
        <f t="shared" si="46"/>
        <v>0.11853040139842716</v>
      </c>
      <c r="L1024" s="45">
        <f t="shared" si="46"/>
        <v>187.90323639679119</v>
      </c>
      <c r="M1024" s="160">
        <f t="shared" si="47"/>
        <v>1585.2746146127922</v>
      </c>
      <c r="N1024" s="6">
        <v>-7.8414180398427152E-2</v>
      </c>
      <c r="O1024" s="6">
        <v>-108.83760914679118</v>
      </c>
    </row>
    <row r="1025" spans="1:15" hidden="1" x14ac:dyDescent="0.25">
      <c r="A1025" s="43">
        <v>2024</v>
      </c>
      <c r="B1025" s="43" t="s">
        <v>21</v>
      </c>
      <c r="C1025" s="43" t="s">
        <v>4918</v>
      </c>
      <c r="D1025" s="44">
        <v>618.15304262007101</v>
      </c>
      <c r="E1025" s="44">
        <v>750</v>
      </c>
      <c r="F1025" s="90">
        <v>0.13861318518576643</v>
      </c>
      <c r="G1025" s="91">
        <v>215.84378601536702</v>
      </c>
      <c r="H1025" s="44">
        <v>0</v>
      </c>
      <c r="I1025" s="44">
        <v>618.15304262007101</v>
      </c>
      <c r="J1025" s="51">
        <f t="shared" si="45"/>
        <v>618.15304262007101</v>
      </c>
      <c r="K1025" s="45">
        <f t="shared" si="46"/>
        <v>0.13861318518576643</v>
      </c>
      <c r="L1025" s="45">
        <f t="shared" si="46"/>
        <v>215.84378601536702</v>
      </c>
      <c r="M1025" s="160">
        <f t="shared" si="47"/>
        <v>1557.166338296734</v>
      </c>
      <c r="N1025" s="6">
        <v>-9.4245491185766431E-2</v>
      </c>
      <c r="O1025" s="6">
        <v>-121.57292090536701</v>
      </c>
    </row>
    <row r="1026" spans="1:15" hidden="1" x14ac:dyDescent="0.25">
      <c r="A1026" s="41">
        <v>2025</v>
      </c>
      <c r="B1026" s="41" t="s">
        <v>21</v>
      </c>
      <c r="C1026" s="41" t="s">
        <v>4918</v>
      </c>
      <c r="D1026" s="42">
        <v>618.15304262007101</v>
      </c>
      <c r="E1026" s="42">
        <v>750</v>
      </c>
      <c r="F1026" s="88">
        <v>0.14278546187877283</v>
      </c>
      <c r="G1026" s="89">
        <v>247.44433094291142</v>
      </c>
      <c r="H1026" s="42">
        <v>0</v>
      </c>
      <c r="I1026" s="42">
        <v>618.15304262007101</v>
      </c>
      <c r="J1026" s="51">
        <f t="shared" ref="J1026:J1089" si="48">D1026</f>
        <v>618.15304262007101</v>
      </c>
      <c r="K1026" s="45">
        <f t="shared" si="46"/>
        <v>0.14278546187877283</v>
      </c>
      <c r="L1026" s="45">
        <f t="shared" si="46"/>
        <v>247.44433094291142</v>
      </c>
      <c r="M1026" s="160">
        <f t="shared" si="47"/>
        <v>1732.9798684476411</v>
      </c>
      <c r="N1026" s="6">
        <v>-8.549440087877283E-2</v>
      </c>
      <c r="O1026" s="6">
        <v>-116.14950984291141</v>
      </c>
    </row>
    <row r="1027" spans="1:15" hidden="1" x14ac:dyDescent="0.25">
      <c r="A1027" s="43">
        <v>2026</v>
      </c>
      <c r="B1027" s="43" t="s">
        <v>21</v>
      </c>
      <c r="C1027" s="43" t="s">
        <v>4918</v>
      </c>
      <c r="D1027" s="44">
        <v>618.15304262007101</v>
      </c>
      <c r="E1027" s="44">
        <v>750</v>
      </c>
      <c r="F1027" s="90">
        <v>0.15403268491911384</v>
      </c>
      <c r="G1027" s="91">
        <v>285.1226839726906</v>
      </c>
      <c r="H1027" s="44">
        <v>0</v>
      </c>
      <c r="I1027" s="44">
        <v>618.15304262007101</v>
      </c>
      <c r="J1027" s="51">
        <f t="shared" si="48"/>
        <v>618.15304262007101</v>
      </c>
      <c r="K1027" s="45">
        <f t="shared" ref="K1027:L1090" si="49">F1027</f>
        <v>0.15403268491911384</v>
      </c>
      <c r="L1027" s="45">
        <f t="shared" si="49"/>
        <v>285.1226839726906</v>
      </c>
      <c r="M1027" s="160">
        <f t="shared" ref="M1027:M1090" si="50">G1027/F1027</f>
        <v>1851.0531327972058</v>
      </c>
      <c r="N1027" s="6">
        <v>-7.9203222919113844E-2</v>
      </c>
      <c r="O1027" s="6">
        <v>-103.71007747269059</v>
      </c>
    </row>
    <row r="1028" spans="1:15" hidden="1" x14ac:dyDescent="0.25">
      <c r="A1028" s="41">
        <v>2027</v>
      </c>
      <c r="B1028" s="41" t="s">
        <v>21</v>
      </c>
      <c r="C1028" s="41" t="s">
        <v>4918</v>
      </c>
      <c r="D1028" s="42">
        <v>618.15304262007101</v>
      </c>
      <c r="E1028" s="42">
        <v>750</v>
      </c>
      <c r="F1028" s="88">
        <v>0.15800191712691675</v>
      </c>
      <c r="G1028" s="89">
        <v>318.72771686121371</v>
      </c>
      <c r="H1028" s="42">
        <v>0</v>
      </c>
      <c r="I1028" s="42">
        <v>618.15304262007101</v>
      </c>
      <c r="J1028" s="51">
        <f t="shared" si="48"/>
        <v>618.15304262007101</v>
      </c>
      <c r="K1028" s="45">
        <f t="shared" si="49"/>
        <v>0.15800191712691675</v>
      </c>
      <c r="L1028" s="45">
        <f t="shared" si="49"/>
        <v>318.72771686121371</v>
      </c>
      <c r="M1028" s="160">
        <f t="shared" si="50"/>
        <v>2017.2395541580183</v>
      </c>
      <c r="N1028" s="6">
        <v>-6.445545412691675E-2</v>
      </c>
      <c r="O1028" s="6">
        <v>-81.260109061213711</v>
      </c>
    </row>
    <row r="1029" spans="1:15" hidden="1" x14ac:dyDescent="0.25">
      <c r="A1029" s="43">
        <v>2028</v>
      </c>
      <c r="B1029" s="43" t="s">
        <v>21</v>
      </c>
      <c r="C1029" s="43" t="s">
        <v>4918</v>
      </c>
      <c r="D1029" s="44">
        <v>618.15304262007101</v>
      </c>
      <c r="E1029" s="44">
        <v>750</v>
      </c>
      <c r="F1029" s="90">
        <v>0.16843769572522233</v>
      </c>
      <c r="G1029" s="91">
        <v>347.3553601235588</v>
      </c>
      <c r="H1029" s="44">
        <v>0</v>
      </c>
      <c r="I1029" s="44">
        <v>618.15304262007101</v>
      </c>
      <c r="J1029" s="51">
        <f t="shared" si="48"/>
        <v>618.15304262007101</v>
      </c>
      <c r="K1029" s="45">
        <f t="shared" si="49"/>
        <v>0.16843769572522233</v>
      </c>
      <c r="L1029" s="45">
        <f t="shared" si="49"/>
        <v>347.3553601235588</v>
      </c>
      <c r="M1029" s="160">
        <f t="shared" si="50"/>
        <v>2062.2186656495851</v>
      </c>
      <c r="N1029" s="6">
        <v>-5.9515219725222321E-2</v>
      </c>
      <c r="O1029" s="6">
        <v>-56.151027923558786</v>
      </c>
    </row>
    <row r="1030" spans="1:15" x14ac:dyDescent="0.25">
      <c r="A1030" s="41">
        <v>2029</v>
      </c>
      <c r="B1030" s="41" t="s">
        <v>21</v>
      </c>
      <c r="C1030" s="41" t="s">
        <v>4918</v>
      </c>
      <c r="D1030" s="42">
        <v>618.15304262007101</v>
      </c>
      <c r="E1030" s="42">
        <v>750</v>
      </c>
      <c r="F1030" s="88">
        <v>0.16268041618757431</v>
      </c>
      <c r="G1030" s="89">
        <v>363.6934575472082</v>
      </c>
      <c r="H1030" s="42">
        <v>0</v>
      </c>
      <c r="I1030" s="42">
        <v>618.15304262007101</v>
      </c>
      <c r="J1030" s="51">
        <f t="shared" si="48"/>
        <v>618.15304262007101</v>
      </c>
      <c r="K1030" s="45">
        <f t="shared" si="49"/>
        <v>0.16268041618757431</v>
      </c>
      <c r="L1030" s="45">
        <f t="shared" si="49"/>
        <v>363.6934575472082</v>
      </c>
      <c r="M1030" s="160">
        <f t="shared" si="50"/>
        <v>2235.6314673295474</v>
      </c>
      <c r="N1030" s="6">
        <v>-3.9909879187574313E-2</v>
      </c>
      <c r="O1030" s="6">
        <v>-19.947777047208206</v>
      </c>
    </row>
    <row r="1031" spans="1:15" hidden="1" x14ac:dyDescent="0.25">
      <c r="A1031" s="43">
        <v>2030</v>
      </c>
      <c r="B1031" s="43" t="s">
        <v>21</v>
      </c>
      <c r="C1031" s="43" t="s">
        <v>4918</v>
      </c>
      <c r="D1031" s="44">
        <v>618.15304262007101</v>
      </c>
      <c r="E1031" s="44">
        <v>750</v>
      </c>
      <c r="F1031" s="90">
        <v>0.15492991800798855</v>
      </c>
      <c r="G1031" s="91">
        <v>364.04976591110534</v>
      </c>
      <c r="H1031" s="44">
        <v>0</v>
      </c>
      <c r="I1031" s="44">
        <v>618.15304262007101</v>
      </c>
      <c r="J1031" s="51">
        <f t="shared" si="48"/>
        <v>618.15304262007101</v>
      </c>
      <c r="K1031" s="45">
        <f t="shared" si="49"/>
        <v>0.15492991800798855</v>
      </c>
      <c r="L1031" s="45">
        <f t="shared" si="49"/>
        <v>364.04976591110534</v>
      </c>
      <c r="M1031" s="160">
        <f t="shared" si="50"/>
        <v>2349.7705968729297</v>
      </c>
      <c r="N1031" s="6">
        <v>-2.3449676007988557E-2</v>
      </c>
      <c r="O1031" s="6">
        <v>23.782287688894655</v>
      </c>
    </row>
    <row r="1032" spans="1:15" hidden="1" x14ac:dyDescent="0.25">
      <c r="A1032" s="41">
        <v>2031</v>
      </c>
      <c r="B1032" s="41" t="s">
        <v>21</v>
      </c>
      <c r="C1032" s="41" t="s">
        <v>4918</v>
      </c>
      <c r="D1032" s="42">
        <v>618.15304262007101</v>
      </c>
      <c r="E1032" s="42">
        <v>750</v>
      </c>
      <c r="F1032" s="88">
        <v>0.15221766696736597</v>
      </c>
      <c r="G1032" s="89">
        <v>353.78118981674675</v>
      </c>
      <c r="H1032" s="42">
        <v>0</v>
      </c>
      <c r="I1032" s="42">
        <v>618.15304262007101</v>
      </c>
      <c r="J1032" s="51">
        <f t="shared" si="48"/>
        <v>618.15304262007101</v>
      </c>
      <c r="K1032" s="45">
        <f t="shared" si="49"/>
        <v>0.15221766696736597</v>
      </c>
      <c r="L1032" s="45">
        <f t="shared" si="49"/>
        <v>353.78118981674675</v>
      </c>
      <c r="M1032" s="160">
        <f t="shared" si="50"/>
        <v>2324.1795572428141</v>
      </c>
      <c r="N1032" s="6">
        <v>-1.6636102967365979E-2</v>
      </c>
      <c r="O1032" s="6">
        <v>63.352694383253265</v>
      </c>
    </row>
    <row r="1033" spans="1:15" hidden="1" x14ac:dyDescent="0.25">
      <c r="A1033" s="43">
        <v>2032</v>
      </c>
      <c r="B1033" s="43" t="s">
        <v>21</v>
      </c>
      <c r="C1033" s="43" t="s">
        <v>4918</v>
      </c>
      <c r="D1033" s="44">
        <v>618.15304262007101</v>
      </c>
      <c r="E1033" s="44">
        <v>750</v>
      </c>
      <c r="F1033" s="90">
        <v>0.14527767646903211</v>
      </c>
      <c r="G1033" s="91">
        <v>333.88716275012342</v>
      </c>
      <c r="H1033" s="44">
        <v>0</v>
      </c>
      <c r="I1033" s="44">
        <v>618.15304262007101</v>
      </c>
      <c r="J1033" s="51">
        <f t="shared" si="48"/>
        <v>618.15304262007101</v>
      </c>
      <c r="K1033" s="45">
        <f t="shared" si="49"/>
        <v>0.14527767646903211</v>
      </c>
      <c r="L1033" s="45">
        <f t="shared" si="49"/>
        <v>333.88716275012342</v>
      </c>
      <c r="M1033" s="160">
        <f t="shared" si="50"/>
        <v>2298.2688797428277</v>
      </c>
      <c r="N1033" s="6">
        <v>-8.6607714690321025E-3</v>
      </c>
      <c r="O1033" s="6">
        <v>106.02963264987659</v>
      </c>
    </row>
    <row r="1034" spans="1:15" hidden="1" x14ac:dyDescent="0.25">
      <c r="A1034" s="41">
        <v>2033</v>
      </c>
      <c r="B1034" s="41" t="s">
        <v>21</v>
      </c>
      <c r="C1034" s="41" t="s">
        <v>4918</v>
      </c>
      <c r="D1034" s="42">
        <v>618.15304262007101</v>
      </c>
      <c r="E1034" s="42">
        <v>750</v>
      </c>
      <c r="F1034" s="88">
        <v>0.13784771160208059</v>
      </c>
      <c r="G1034" s="89">
        <v>312.40434204410468</v>
      </c>
      <c r="H1034" s="42">
        <v>0</v>
      </c>
      <c r="I1034" s="42">
        <v>618.15304262007101</v>
      </c>
      <c r="J1034" s="51">
        <f t="shared" si="48"/>
        <v>618.15304262007101</v>
      </c>
      <c r="K1034" s="45">
        <f t="shared" si="49"/>
        <v>0.13784771160208059</v>
      </c>
      <c r="L1034" s="45">
        <f t="shared" si="49"/>
        <v>312.40434204410468</v>
      </c>
      <c r="M1034" s="160">
        <f t="shared" si="50"/>
        <v>2266.3005313132048</v>
      </c>
      <c r="N1034" s="6">
        <v>-2.6532916020805819E-3</v>
      </c>
      <c r="O1034" s="6">
        <v>140.04125505589531</v>
      </c>
    </row>
    <row r="1035" spans="1:15" hidden="1" x14ac:dyDescent="0.25">
      <c r="A1035" s="43">
        <v>2034</v>
      </c>
      <c r="B1035" s="43" t="s">
        <v>21</v>
      </c>
      <c r="C1035" s="43" t="s">
        <v>4918</v>
      </c>
      <c r="D1035" s="44">
        <v>618.15304262007101</v>
      </c>
      <c r="E1035" s="44">
        <v>750</v>
      </c>
      <c r="F1035" s="90">
        <v>0.13097345195810892</v>
      </c>
      <c r="G1035" s="91">
        <v>292.38646069763581</v>
      </c>
      <c r="H1035" s="44">
        <v>0</v>
      </c>
      <c r="I1035" s="44">
        <v>618.15304262007101</v>
      </c>
      <c r="J1035" s="51">
        <f t="shared" si="48"/>
        <v>618.15304262007101</v>
      </c>
      <c r="K1035" s="45">
        <f t="shared" si="49"/>
        <v>0.13097345195810892</v>
      </c>
      <c r="L1035" s="45">
        <f t="shared" si="49"/>
        <v>292.38646069763581</v>
      </c>
      <c r="M1035" s="160">
        <f t="shared" si="50"/>
        <v>2232.4101283606228</v>
      </c>
      <c r="N1035" s="6">
        <v>2.1972020418910831E-3</v>
      </c>
      <c r="O1035" s="6">
        <v>178.35983430236416</v>
      </c>
    </row>
    <row r="1036" spans="1:15" hidden="1" x14ac:dyDescent="0.25">
      <c r="A1036" s="41">
        <v>2035</v>
      </c>
      <c r="B1036" s="41" t="s">
        <v>21</v>
      </c>
      <c r="C1036" s="41" t="s">
        <v>4918</v>
      </c>
      <c r="D1036" s="42">
        <v>618.15304262007101</v>
      </c>
      <c r="E1036" s="42">
        <v>750</v>
      </c>
      <c r="F1036" s="88">
        <v>0.12447028878651401</v>
      </c>
      <c r="G1036" s="89">
        <v>275.2813962642258</v>
      </c>
      <c r="H1036" s="42">
        <v>0</v>
      </c>
      <c r="I1036" s="42">
        <v>618.15304262007101</v>
      </c>
      <c r="J1036" s="51">
        <f t="shared" si="48"/>
        <v>618.15304262007101</v>
      </c>
      <c r="K1036" s="45">
        <f t="shared" si="49"/>
        <v>0.12447028878651401</v>
      </c>
      <c r="L1036" s="45">
        <f t="shared" si="49"/>
        <v>275.2813962642258</v>
      </c>
      <c r="M1036" s="160">
        <f t="shared" si="50"/>
        <v>2211.6233435946824</v>
      </c>
      <c r="N1036" s="6">
        <v>3.8739902134860005E-3</v>
      </c>
      <c r="O1036" s="6">
        <v>187.84915333577419</v>
      </c>
    </row>
    <row r="1037" spans="1:15" hidden="1" x14ac:dyDescent="0.25">
      <c r="A1037" s="43">
        <v>2036</v>
      </c>
      <c r="B1037" s="43" t="s">
        <v>21</v>
      </c>
      <c r="C1037" s="43" t="s">
        <v>4918</v>
      </c>
      <c r="D1037" s="44">
        <v>618.15304262007101</v>
      </c>
      <c r="E1037" s="44">
        <v>750</v>
      </c>
      <c r="F1037" s="90">
        <v>0.11758943784082934</v>
      </c>
      <c r="G1037" s="91">
        <v>259.82384165151552</v>
      </c>
      <c r="H1037" s="44">
        <v>0</v>
      </c>
      <c r="I1037" s="44">
        <v>618.15304262007101</v>
      </c>
      <c r="J1037" s="51">
        <f t="shared" si="48"/>
        <v>618.15304262007101</v>
      </c>
      <c r="K1037" s="45">
        <f t="shared" si="49"/>
        <v>0.11758943784082934</v>
      </c>
      <c r="L1037" s="45">
        <f t="shared" si="49"/>
        <v>259.82384165151552</v>
      </c>
      <c r="M1037" s="160">
        <f t="shared" si="50"/>
        <v>2209.5848608717442</v>
      </c>
      <c r="N1037" s="6">
        <v>4.8226491591706611E-3</v>
      </c>
      <c r="O1037" s="6">
        <v>190.3793638484845</v>
      </c>
    </row>
    <row r="1038" spans="1:15" hidden="1" x14ac:dyDescent="0.25">
      <c r="A1038" s="41">
        <v>2037</v>
      </c>
      <c r="B1038" s="41" t="s">
        <v>21</v>
      </c>
      <c r="C1038" s="41" t="s">
        <v>4918</v>
      </c>
      <c r="D1038" s="42">
        <v>618.15304262007101</v>
      </c>
      <c r="E1038" s="42">
        <v>750</v>
      </c>
      <c r="F1038" s="88">
        <v>0.11139070325891091</v>
      </c>
      <c r="G1038" s="89">
        <v>245.63422874249892</v>
      </c>
      <c r="H1038" s="42">
        <v>0</v>
      </c>
      <c r="I1038" s="42">
        <v>618.15304262007101</v>
      </c>
      <c r="J1038" s="51">
        <f t="shared" si="48"/>
        <v>618.15304262007101</v>
      </c>
      <c r="K1038" s="45">
        <f t="shared" si="49"/>
        <v>0.11139070325891091</v>
      </c>
      <c r="L1038" s="45">
        <f t="shared" si="49"/>
        <v>245.63422874249892</v>
      </c>
      <c r="M1038" s="160">
        <f t="shared" si="50"/>
        <v>2205.159152030481</v>
      </c>
      <c r="N1038" s="6">
        <v>4.1957167410890811E-3</v>
      </c>
      <c r="O1038" s="6">
        <v>185.72670875750106</v>
      </c>
    </row>
    <row r="1039" spans="1:15" hidden="1" x14ac:dyDescent="0.25">
      <c r="A1039" s="43">
        <v>2038</v>
      </c>
      <c r="B1039" s="43" t="s">
        <v>21</v>
      </c>
      <c r="C1039" s="43" t="s">
        <v>4918</v>
      </c>
      <c r="D1039" s="44">
        <v>618.15304262007101</v>
      </c>
      <c r="E1039" s="44">
        <v>750</v>
      </c>
      <c r="F1039" s="90">
        <v>0.10653438944343849</v>
      </c>
      <c r="G1039" s="91">
        <v>234.7376687312333</v>
      </c>
      <c r="H1039" s="44">
        <v>0</v>
      </c>
      <c r="I1039" s="44">
        <v>618.15304262007101</v>
      </c>
      <c r="J1039" s="51">
        <f t="shared" si="48"/>
        <v>618.15304262007101</v>
      </c>
      <c r="K1039" s="45">
        <f t="shared" si="49"/>
        <v>0.10653438944343849</v>
      </c>
      <c r="L1039" s="45">
        <f t="shared" si="49"/>
        <v>234.7376687312333</v>
      </c>
      <c r="M1039" s="160">
        <f t="shared" si="50"/>
        <v>2203.3980760349768</v>
      </c>
      <c r="N1039" s="6">
        <v>1.0672954556561517E-2</v>
      </c>
      <c r="O1039" s="6">
        <v>209.38184936876669</v>
      </c>
    </row>
    <row r="1040" spans="1:15" hidden="1" x14ac:dyDescent="0.25">
      <c r="A1040" s="41">
        <v>2039</v>
      </c>
      <c r="B1040" s="41" t="s">
        <v>21</v>
      </c>
      <c r="C1040" s="41" t="s">
        <v>4918</v>
      </c>
      <c r="D1040" s="42">
        <v>618.15304262007101</v>
      </c>
      <c r="E1040" s="42">
        <v>750</v>
      </c>
      <c r="F1040" s="88">
        <v>0.10210390329918019</v>
      </c>
      <c r="G1040" s="89">
        <v>225.2974852124114</v>
      </c>
      <c r="H1040" s="42">
        <v>0</v>
      </c>
      <c r="I1040" s="42">
        <v>618.15304262007101</v>
      </c>
      <c r="J1040" s="51">
        <f t="shared" si="48"/>
        <v>618.15304262007101</v>
      </c>
      <c r="K1040" s="45">
        <f t="shared" si="49"/>
        <v>0.10210390329918019</v>
      </c>
      <c r="L1040" s="45">
        <f t="shared" si="49"/>
        <v>225.2974852124114</v>
      </c>
      <c r="M1040" s="160">
        <f t="shared" si="50"/>
        <v>2206.5511496877352</v>
      </c>
      <c r="N1040" s="6">
        <v>9.0363537008198158E-3</v>
      </c>
      <c r="O1040" s="6">
        <v>197.2311446875886</v>
      </c>
    </row>
    <row r="1041" spans="1:15" hidden="1" x14ac:dyDescent="0.25">
      <c r="A1041" s="43">
        <v>2040</v>
      </c>
      <c r="B1041" s="43" t="s">
        <v>21</v>
      </c>
      <c r="C1041" s="43" t="s">
        <v>4918</v>
      </c>
      <c r="D1041" s="44">
        <v>618.15304262007101</v>
      </c>
      <c r="E1041" s="44">
        <v>750</v>
      </c>
      <c r="F1041" s="90">
        <v>9.7967642871816099E-2</v>
      </c>
      <c r="G1041" s="91">
        <v>219.46249689125634</v>
      </c>
      <c r="H1041" s="44">
        <v>0</v>
      </c>
      <c r="I1041" s="44">
        <v>618.15304262007101</v>
      </c>
      <c r="J1041" s="51">
        <f t="shared" si="48"/>
        <v>618.15304262007101</v>
      </c>
      <c r="K1041" s="45">
        <f t="shared" si="49"/>
        <v>9.7967642871816099E-2</v>
      </c>
      <c r="L1041" s="45">
        <f t="shared" si="49"/>
        <v>219.46249689125634</v>
      </c>
      <c r="M1041" s="160">
        <f t="shared" si="50"/>
        <v>2240.1528755612489</v>
      </c>
      <c r="N1041" s="6">
        <v>8.2218701281839002E-3</v>
      </c>
      <c r="O1041" s="6">
        <v>183.74267640874368</v>
      </c>
    </row>
    <row r="1042" spans="1:15" hidden="1" x14ac:dyDescent="0.25">
      <c r="A1042" s="41">
        <v>2021</v>
      </c>
      <c r="B1042" s="41" t="s">
        <v>21</v>
      </c>
      <c r="C1042" s="41" t="s">
        <v>4919</v>
      </c>
      <c r="D1042" s="42">
        <v>800.28477874019779</v>
      </c>
      <c r="E1042" s="42">
        <v>1000</v>
      </c>
      <c r="F1042" s="88">
        <v>7.5526546739595635E-2</v>
      </c>
      <c r="G1042" s="89">
        <v>181.19673916953909</v>
      </c>
      <c r="H1042" s="42">
        <v>0</v>
      </c>
      <c r="I1042" s="42">
        <v>800.28477874019779</v>
      </c>
      <c r="J1042" s="51">
        <f t="shared" si="48"/>
        <v>800.28477874019779</v>
      </c>
      <c r="K1042" s="45">
        <f t="shared" si="49"/>
        <v>7.5526546739595635E-2</v>
      </c>
      <c r="L1042" s="45">
        <f t="shared" si="49"/>
        <v>181.19673916953909</v>
      </c>
      <c r="M1042" s="160">
        <f t="shared" si="50"/>
        <v>2399.1132521162212</v>
      </c>
      <c r="N1042" s="6">
        <v>-4.3601808739595634E-2</v>
      </c>
      <c r="O1042" s="6">
        <v>-100.98641154953908</v>
      </c>
    </row>
    <row r="1043" spans="1:15" hidden="1" x14ac:dyDescent="0.25">
      <c r="A1043" s="43">
        <v>2022</v>
      </c>
      <c r="B1043" s="43" t="s">
        <v>21</v>
      </c>
      <c r="C1043" s="43" t="s">
        <v>4919</v>
      </c>
      <c r="D1043" s="44">
        <v>800.28477874019779</v>
      </c>
      <c r="E1043" s="44">
        <v>1000</v>
      </c>
      <c r="F1043" s="90">
        <v>8.9398938155521246E-2</v>
      </c>
      <c r="G1043" s="91">
        <v>215.33226633450028</v>
      </c>
      <c r="H1043" s="44">
        <v>0</v>
      </c>
      <c r="I1043" s="44">
        <v>800.28477874019779</v>
      </c>
      <c r="J1043" s="51">
        <f t="shared" si="48"/>
        <v>800.28477874019779</v>
      </c>
      <c r="K1043" s="45">
        <f t="shared" si="49"/>
        <v>8.9398938155521246E-2</v>
      </c>
      <c r="L1043" s="45">
        <f t="shared" si="49"/>
        <v>215.33226633450028</v>
      </c>
      <c r="M1043" s="160">
        <f t="shared" si="50"/>
        <v>2408.6669347224392</v>
      </c>
      <c r="N1043" s="6">
        <v>-5.2915231155521249E-2</v>
      </c>
      <c r="O1043" s="6">
        <v>-115.77324100450028</v>
      </c>
    </row>
    <row r="1044" spans="1:15" hidden="1" x14ac:dyDescent="0.25">
      <c r="A1044" s="41">
        <v>2023</v>
      </c>
      <c r="B1044" s="41" t="s">
        <v>21</v>
      </c>
      <c r="C1044" s="41" t="s">
        <v>4919</v>
      </c>
      <c r="D1044" s="42">
        <v>800.28477874019779</v>
      </c>
      <c r="E1044" s="42">
        <v>1000</v>
      </c>
      <c r="F1044" s="88">
        <v>0.10935676481808083</v>
      </c>
      <c r="G1044" s="89">
        <v>267.48922505559045</v>
      </c>
      <c r="H1044" s="42">
        <v>0</v>
      </c>
      <c r="I1044" s="42">
        <v>800.28477874019779</v>
      </c>
      <c r="J1044" s="51">
        <f t="shared" si="48"/>
        <v>800.28477874019779</v>
      </c>
      <c r="K1044" s="45">
        <f t="shared" si="49"/>
        <v>0.10935676481808083</v>
      </c>
      <c r="L1044" s="45">
        <f t="shared" si="49"/>
        <v>267.48922505559045</v>
      </c>
      <c r="M1044" s="160">
        <f t="shared" si="50"/>
        <v>2446.0235770559693</v>
      </c>
      <c r="N1044" s="6">
        <v>-6.4570340818080829E-2</v>
      </c>
      <c r="O1044" s="6">
        <v>-137.75256885559045</v>
      </c>
    </row>
    <row r="1045" spans="1:15" x14ac:dyDescent="0.25">
      <c r="A1045" s="43">
        <v>2024</v>
      </c>
      <c r="B1045" s="43" t="s">
        <v>21</v>
      </c>
      <c r="C1045" s="43" t="s">
        <v>4919</v>
      </c>
      <c r="D1045" s="44">
        <v>800.28477874019779</v>
      </c>
      <c r="E1045" s="44">
        <v>1000</v>
      </c>
      <c r="F1045" s="90">
        <v>0.1399480438310273</v>
      </c>
      <c r="G1045" s="91">
        <v>343.42421832272987</v>
      </c>
      <c r="H1045" s="44">
        <v>0</v>
      </c>
      <c r="I1045" s="44">
        <v>800.28477874019779</v>
      </c>
      <c r="J1045" s="51">
        <f t="shared" si="48"/>
        <v>800.28477874019779</v>
      </c>
      <c r="K1045" s="45">
        <f t="shared" si="49"/>
        <v>0.1399480438310273</v>
      </c>
      <c r="L1045" s="45">
        <f t="shared" si="49"/>
        <v>343.42421832272987</v>
      </c>
      <c r="M1045" s="160">
        <f t="shared" si="50"/>
        <v>2453.9408263353712</v>
      </c>
      <c r="N1045" s="6">
        <v>-8.5081445831027294E-2</v>
      </c>
      <c r="O1045" s="6">
        <v>-175.91165822272987</v>
      </c>
    </row>
    <row r="1046" spans="1:15" hidden="1" x14ac:dyDescent="0.25">
      <c r="A1046" s="41">
        <v>2025</v>
      </c>
      <c r="B1046" s="41" t="s">
        <v>21</v>
      </c>
      <c r="C1046" s="41" t="s">
        <v>4919</v>
      </c>
      <c r="D1046" s="42">
        <v>800.28477874019779</v>
      </c>
      <c r="E1046" s="42">
        <v>1000</v>
      </c>
      <c r="F1046" s="88">
        <v>0.16069590308911494</v>
      </c>
      <c r="G1046" s="89">
        <v>438.59282756026357</v>
      </c>
      <c r="H1046" s="42">
        <v>0</v>
      </c>
      <c r="I1046" s="42">
        <v>800.28477874019779</v>
      </c>
      <c r="J1046" s="51">
        <f t="shared" si="48"/>
        <v>800.28477874019779</v>
      </c>
      <c r="K1046" s="45">
        <f t="shared" si="49"/>
        <v>0.16069590308911494</v>
      </c>
      <c r="L1046" s="45">
        <f t="shared" si="49"/>
        <v>438.59282756026357</v>
      </c>
      <c r="M1046" s="160">
        <f t="shared" si="50"/>
        <v>2729.3342215267248</v>
      </c>
      <c r="N1046" s="6">
        <v>-9.1507331089114935E-2</v>
      </c>
      <c r="O1046" s="6">
        <v>-220.56313316026356</v>
      </c>
    </row>
    <row r="1047" spans="1:15" x14ac:dyDescent="0.25">
      <c r="A1047" s="43">
        <v>2026</v>
      </c>
      <c r="B1047" s="43" t="s">
        <v>21</v>
      </c>
      <c r="C1047" s="43" t="s">
        <v>4919</v>
      </c>
      <c r="D1047" s="44">
        <v>800.28477874019779</v>
      </c>
      <c r="E1047" s="44">
        <v>1000</v>
      </c>
      <c r="F1047" s="90">
        <v>0.19388995439921755</v>
      </c>
      <c r="G1047" s="91">
        <v>556.05907400142962</v>
      </c>
      <c r="H1047" s="44">
        <v>0</v>
      </c>
      <c r="I1047" s="44">
        <v>800.28477874019779</v>
      </c>
      <c r="J1047" s="51">
        <f t="shared" si="48"/>
        <v>800.28477874019779</v>
      </c>
      <c r="K1047" s="45">
        <f t="shared" si="49"/>
        <v>0.19388995439921755</v>
      </c>
      <c r="L1047" s="45">
        <f t="shared" si="49"/>
        <v>556.05907400142962</v>
      </c>
      <c r="M1047" s="160">
        <f t="shared" si="50"/>
        <v>2867.9106956542437</v>
      </c>
      <c r="N1047" s="6">
        <v>-0.10583341239921755</v>
      </c>
      <c r="O1047" s="6">
        <v>-276.04019770142963</v>
      </c>
    </row>
    <row r="1048" spans="1:15" x14ac:dyDescent="0.25">
      <c r="A1048" s="41">
        <v>2027</v>
      </c>
      <c r="B1048" s="41" t="s">
        <v>21</v>
      </c>
      <c r="C1048" s="41" t="s">
        <v>4919</v>
      </c>
      <c r="D1048" s="42">
        <v>800.28477874019779</v>
      </c>
      <c r="E1048" s="42">
        <v>1000</v>
      </c>
      <c r="F1048" s="88">
        <v>0.22353377872945146</v>
      </c>
      <c r="G1048" s="89">
        <v>688.95707227259038</v>
      </c>
      <c r="H1048" s="42">
        <v>0</v>
      </c>
      <c r="I1048" s="42">
        <v>800.28477874019779</v>
      </c>
      <c r="J1048" s="51">
        <f t="shared" si="48"/>
        <v>800.28477874019779</v>
      </c>
      <c r="K1048" s="45">
        <f t="shared" si="49"/>
        <v>0.22353377872945146</v>
      </c>
      <c r="L1048" s="45">
        <f t="shared" si="49"/>
        <v>688.95707227259038</v>
      </c>
      <c r="M1048" s="160">
        <f t="shared" si="50"/>
        <v>3082.1161624366955</v>
      </c>
      <c r="N1048" s="6">
        <v>-0.11587156072945146</v>
      </c>
      <c r="O1048" s="6">
        <v>-345.79788687259037</v>
      </c>
    </row>
    <row r="1049" spans="1:15" x14ac:dyDescent="0.25">
      <c r="A1049" s="43">
        <v>2028</v>
      </c>
      <c r="B1049" s="43" t="s">
        <v>21</v>
      </c>
      <c r="C1049" s="43" t="s">
        <v>4919</v>
      </c>
      <c r="D1049" s="44">
        <v>800.28477874019779</v>
      </c>
      <c r="E1049" s="44">
        <v>1000</v>
      </c>
      <c r="F1049" s="90">
        <v>0.25919161903321281</v>
      </c>
      <c r="G1049" s="91">
        <v>833.31260454597486</v>
      </c>
      <c r="H1049" s="44">
        <v>0</v>
      </c>
      <c r="I1049" s="44">
        <v>800.28477874019779</v>
      </c>
      <c r="J1049" s="51">
        <f t="shared" si="48"/>
        <v>800.28477874019779</v>
      </c>
      <c r="K1049" s="45">
        <f t="shared" si="49"/>
        <v>0.25919161903321281</v>
      </c>
      <c r="L1049" s="45">
        <f t="shared" si="49"/>
        <v>833.31260454597486</v>
      </c>
      <c r="M1049" s="160">
        <f t="shared" si="50"/>
        <v>3215.0445591344301</v>
      </c>
      <c r="N1049" s="6">
        <v>-0.1350282610332128</v>
      </c>
      <c r="O1049" s="6">
        <v>-450.84300574597489</v>
      </c>
    </row>
    <row r="1050" spans="1:15" x14ac:dyDescent="0.25">
      <c r="A1050" s="41">
        <v>2029</v>
      </c>
      <c r="B1050" s="41" t="s">
        <v>21</v>
      </c>
      <c r="C1050" s="41" t="s">
        <v>4919</v>
      </c>
      <c r="D1050" s="42">
        <v>800.28477874019779</v>
      </c>
      <c r="E1050" s="42">
        <v>1000</v>
      </c>
      <c r="F1050" s="88">
        <v>0.26788831522137652</v>
      </c>
      <c r="G1050" s="89">
        <v>976.85842070485739</v>
      </c>
      <c r="H1050" s="42">
        <v>0</v>
      </c>
      <c r="I1050" s="42">
        <v>800.28477874019779</v>
      </c>
      <c r="J1050" s="51">
        <f t="shared" si="48"/>
        <v>800.28477874019779</v>
      </c>
      <c r="K1050" s="45">
        <f t="shared" si="49"/>
        <v>0.26788831522137652</v>
      </c>
      <c r="L1050" s="45">
        <f t="shared" si="49"/>
        <v>976.85842070485739</v>
      </c>
      <c r="M1050" s="160">
        <f t="shared" si="50"/>
        <v>3646.513734268719</v>
      </c>
      <c r="N1050" s="6">
        <v>-0.12938848522137653</v>
      </c>
      <c r="O1050" s="6">
        <v>-554.18240290485733</v>
      </c>
    </row>
    <row r="1051" spans="1:15" x14ac:dyDescent="0.25">
      <c r="A1051" s="43">
        <v>2030</v>
      </c>
      <c r="B1051" s="43" t="s">
        <v>21</v>
      </c>
      <c r="C1051" s="43" t="s">
        <v>4919</v>
      </c>
      <c r="D1051" s="44">
        <v>800.28477874019779</v>
      </c>
      <c r="E1051" s="44">
        <v>1000</v>
      </c>
      <c r="F1051" s="90">
        <v>0.27238505453265605</v>
      </c>
      <c r="G1051" s="91">
        <v>1103.902103566885</v>
      </c>
      <c r="H1051" s="44">
        <v>0</v>
      </c>
      <c r="I1051" s="44">
        <v>800.28477874019779</v>
      </c>
      <c r="J1051" s="51">
        <f t="shared" si="48"/>
        <v>800.28477874019779</v>
      </c>
      <c r="K1051" s="45">
        <f t="shared" si="49"/>
        <v>0.27238505453265605</v>
      </c>
      <c r="L1051" s="45">
        <f t="shared" si="49"/>
        <v>1103.902103566885</v>
      </c>
      <c r="M1051" s="160">
        <f t="shared" si="50"/>
        <v>4052.7264076984775</v>
      </c>
      <c r="N1051" s="6">
        <v>-0.12482234053265603</v>
      </c>
      <c r="O1051" s="6">
        <v>-659.86709206688499</v>
      </c>
    </row>
    <row r="1052" spans="1:15" x14ac:dyDescent="0.25">
      <c r="A1052" s="41">
        <v>2031</v>
      </c>
      <c r="B1052" s="41" t="s">
        <v>21</v>
      </c>
      <c r="C1052" s="41" t="s">
        <v>4919</v>
      </c>
      <c r="D1052" s="42">
        <v>800.28477874019779</v>
      </c>
      <c r="E1052" s="42">
        <v>1000</v>
      </c>
      <c r="F1052" s="88">
        <v>0.27785232565639639</v>
      </c>
      <c r="G1052" s="89">
        <v>1205.0583368367597</v>
      </c>
      <c r="H1052" s="42">
        <v>0</v>
      </c>
      <c r="I1052" s="42">
        <v>800.28477874019779</v>
      </c>
      <c r="J1052" s="51">
        <f t="shared" si="48"/>
        <v>800.28477874019779</v>
      </c>
      <c r="K1052" s="45">
        <f t="shared" si="49"/>
        <v>0.27785232565639639</v>
      </c>
      <c r="L1052" s="45">
        <f t="shared" si="49"/>
        <v>1205.0583368367597</v>
      </c>
      <c r="M1052" s="160">
        <f t="shared" si="50"/>
        <v>4337.0460693101577</v>
      </c>
      <c r="N1052" s="6">
        <v>-0.1272345126563964</v>
      </c>
      <c r="O1052" s="6">
        <v>-761.41779043675979</v>
      </c>
    </row>
    <row r="1053" spans="1:15" x14ac:dyDescent="0.25">
      <c r="A1053" s="43">
        <v>2032</v>
      </c>
      <c r="B1053" s="43" t="s">
        <v>21</v>
      </c>
      <c r="C1053" s="43" t="s">
        <v>4919</v>
      </c>
      <c r="D1053" s="44">
        <v>800.28477874019779</v>
      </c>
      <c r="E1053" s="44">
        <v>1000</v>
      </c>
      <c r="F1053" s="90">
        <v>0.27520221103228748</v>
      </c>
      <c r="G1053" s="91">
        <v>1256.6868724771052</v>
      </c>
      <c r="H1053" s="44">
        <v>0</v>
      </c>
      <c r="I1053" s="44">
        <v>800.28477874019779</v>
      </c>
      <c r="J1053" s="51">
        <f t="shared" si="48"/>
        <v>800.28477874019779</v>
      </c>
      <c r="K1053" s="45">
        <f t="shared" si="49"/>
        <v>0.27520221103228748</v>
      </c>
      <c r="L1053" s="45">
        <f t="shared" si="49"/>
        <v>1256.6868724771052</v>
      </c>
      <c r="M1053" s="160">
        <f t="shared" si="50"/>
        <v>4566.4127034563226</v>
      </c>
      <c r="N1053" s="6">
        <v>-0.12583626703228748</v>
      </c>
      <c r="O1053" s="6">
        <v>-817.8334971771053</v>
      </c>
    </row>
    <row r="1054" spans="1:15" x14ac:dyDescent="0.25">
      <c r="A1054" s="41">
        <v>2033</v>
      </c>
      <c r="B1054" s="41" t="s">
        <v>21</v>
      </c>
      <c r="C1054" s="41" t="s">
        <v>4919</v>
      </c>
      <c r="D1054" s="42">
        <v>800.28477874019779</v>
      </c>
      <c r="E1054" s="42">
        <v>1000</v>
      </c>
      <c r="F1054" s="88">
        <v>0.26370111357769821</v>
      </c>
      <c r="G1054" s="89">
        <v>1246.5322166252131</v>
      </c>
      <c r="H1054" s="42">
        <v>0</v>
      </c>
      <c r="I1054" s="42">
        <v>800.28477874019779</v>
      </c>
      <c r="J1054" s="51">
        <f t="shared" si="48"/>
        <v>800.28477874019779</v>
      </c>
      <c r="K1054" s="45">
        <f t="shared" si="49"/>
        <v>0.26370111357769821</v>
      </c>
      <c r="L1054" s="45">
        <f t="shared" si="49"/>
        <v>1246.5322166252131</v>
      </c>
      <c r="M1054" s="160">
        <f t="shared" si="50"/>
        <v>4727.0646669375119</v>
      </c>
      <c r="N1054" s="6">
        <v>-0.11814513357769821</v>
      </c>
      <c r="O1054" s="6">
        <v>-814.39992412521315</v>
      </c>
    </row>
    <row r="1055" spans="1:15" x14ac:dyDescent="0.25">
      <c r="A1055" s="43">
        <v>2034</v>
      </c>
      <c r="B1055" s="43" t="s">
        <v>21</v>
      </c>
      <c r="C1055" s="43" t="s">
        <v>4919</v>
      </c>
      <c r="D1055" s="44">
        <v>800.28477874019779</v>
      </c>
      <c r="E1055" s="44">
        <v>1000</v>
      </c>
      <c r="F1055" s="90">
        <v>0.24518526550112638</v>
      </c>
      <c r="G1055" s="91">
        <v>1170.1112032109918</v>
      </c>
      <c r="H1055" s="44">
        <v>0</v>
      </c>
      <c r="I1055" s="44">
        <v>800.28477874019779</v>
      </c>
      <c r="J1055" s="51">
        <f t="shared" si="48"/>
        <v>800.28477874019779</v>
      </c>
      <c r="K1055" s="45">
        <f t="shared" si="49"/>
        <v>0.24518526550112638</v>
      </c>
      <c r="L1055" s="45">
        <f t="shared" si="49"/>
        <v>1170.1112032109918</v>
      </c>
      <c r="M1055" s="160">
        <f t="shared" si="50"/>
        <v>4772.3553078095401</v>
      </c>
      <c r="N1055" s="6">
        <v>-0.10648276950112637</v>
      </c>
      <c r="O1055" s="6">
        <v>-748.15571011099178</v>
      </c>
    </row>
    <row r="1056" spans="1:15" x14ac:dyDescent="0.25">
      <c r="A1056" s="41">
        <v>2035</v>
      </c>
      <c r="B1056" s="41" t="s">
        <v>21</v>
      </c>
      <c r="C1056" s="41" t="s">
        <v>4919</v>
      </c>
      <c r="D1056" s="42">
        <v>800.28477874019779</v>
      </c>
      <c r="E1056" s="42">
        <v>1000</v>
      </c>
      <c r="F1056" s="88">
        <v>0.21807632079240113</v>
      </c>
      <c r="G1056" s="89">
        <v>1030.9186150465207</v>
      </c>
      <c r="H1056" s="42">
        <v>0</v>
      </c>
      <c r="I1056" s="42">
        <v>800.28477874019779</v>
      </c>
      <c r="J1056" s="51">
        <f t="shared" si="48"/>
        <v>800.28477874019779</v>
      </c>
      <c r="K1056" s="45">
        <f t="shared" si="49"/>
        <v>0.21807632079240113</v>
      </c>
      <c r="L1056" s="45">
        <f t="shared" si="49"/>
        <v>1030.9186150465207</v>
      </c>
      <c r="M1056" s="160">
        <f t="shared" si="50"/>
        <v>4727.3294564975213</v>
      </c>
      <c r="N1056" s="6">
        <v>-8.7199803792401137E-2</v>
      </c>
      <c r="O1056" s="6">
        <v>-624.31438354652073</v>
      </c>
    </row>
    <row r="1057" spans="1:15" x14ac:dyDescent="0.25">
      <c r="A1057" s="43">
        <v>2036</v>
      </c>
      <c r="B1057" s="43" t="s">
        <v>21</v>
      </c>
      <c r="C1057" s="43" t="s">
        <v>4919</v>
      </c>
      <c r="D1057" s="44">
        <v>800.28477874019779</v>
      </c>
      <c r="E1057" s="44">
        <v>1000</v>
      </c>
      <c r="F1057" s="90">
        <v>0.18715118608462186</v>
      </c>
      <c r="G1057" s="91">
        <v>856.85157862752703</v>
      </c>
      <c r="H1057" s="44">
        <v>0</v>
      </c>
      <c r="I1057" s="44">
        <v>800.28477874019779</v>
      </c>
      <c r="J1057" s="51">
        <f t="shared" si="48"/>
        <v>800.28477874019779</v>
      </c>
      <c r="K1057" s="45">
        <f t="shared" si="49"/>
        <v>0.18715118608462186</v>
      </c>
      <c r="L1057" s="45">
        <f t="shared" si="49"/>
        <v>856.85157862752703</v>
      </c>
      <c r="M1057" s="160">
        <f t="shared" si="50"/>
        <v>4578.3924566745463</v>
      </c>
      <c r="N1057" s="6">
        <v>-6.6026425084621865E-2</v>
      </c>
      <c r="O1057" s="6">
        <v>-466.71655832752703</v>
      </c>
    </row>
    <row r="1058" spans="1:15" x14ac:dyDescent="0.25">
      <c r="A1058" s="41">
        <v>2037</v>
      </c>
      <c r="B1058" s="41" t="s">
        <v>21</v>
      </c>
      <c r="C1058" s="41" t="s">
        <v>4919</v>
      </c>
      <c r="D1058" s="42">
        <v>800.28477874019779</v>
      </c>
      <c r="E1058" s="42">
        <v>1000</v>
      </c>
      <c r="F1058" s="88">
        <v>0.14688243158907324</v>
      </c>
      <c r="G1058" s="89">
        <v>660.45631285204934</v>
      </c>
      <c r="H1058" s="42">
        <v>0</v>
      </c>
      <c r="I1058" s="42">
        <v>800.28477874019779</v>
      </c>
      <c r="J1058" s="51">
        <f t="shared" si="48"/>
        <v>800.28477874019779</v>
      </c>
      <c r="K1058" s="45">
        <f t="shared" si="49"/>
        <v>0.14688243158907324</v>
      </c>
      <c r="L1058" s="45">
        <f t="shared" si="49"/>
        <v>660.45631285204934</v>
      </c>
      <c r="M1058" s="160">
        <f t="shared" si="50"/>
        <v>4496.4963182239517</v>
      </c>
      <c r="N1058" s="6">
        <v>-3.8185331589073238E-2</v>
      </c>
      <c r="O1058" s="6">
        <v>-295.89765565204931</v>
      </c>
    </row>
    <row r="1059" spans="1:15" x14ac:dyDescent="0.25">
      <c r="A1059" s="43">
        <v>2038</v>
      </c>
      <c r="B1059" s="43" t="s">
        <v>21</v>
      </c>
      <c r="C1059" s="43" t="s">
        <v>4919</v>
      </c>
      <c r="D1059" s="44">
        <v>800.28477874019779</v>
      </c>
      <c r="E1059" s="44">
        <v>1000</v>
      </c>
      <c r="F1059" s="90">
        <v>0.11007091151419005</v>
      </c>
      <c r="G1059" s="91">
        <v>466.12238836356568</v>
      </c>
      <c r="H1059" s="44">
        <v>0</v>
      </c>
      <c r="I1059" s="44">
        <v>800.28477874019779</v>
      </c>
      <c r="J1059" s="51">
        <f t="shared" si="48"/>
        <v>800.28477874019779</v>
      </c>
      <c r="K1059" s="45">
        <f t="shared" si="49"/>
        <v>0.11007091151419005</v>
      </c>
      <c r="L1059" s="45">
        <f t="shared" si="49"/>
        <v>466.12238836356568</v>
      </c>
      <c r="M1059" s="160">
        <f t="shared" si="50"/>
        <v>4234.7463280839138</v>
      </c>
      <c r="N1059" s="6">
        <v>-2.081215514190049E-3</v>
      </c>
      <c r="O1059" s="6">
        <v>-81.086825063565698</v>
      </c>
    </row>
    <row r="1060" spans="1:15" hidden="1" x14ac:dyDescent="0.25">
      <c r="A1060" s="41">
        <v>2039</v>
      </c>
      <c r="B1060" s="41" t="s">
        <v>21</v>
      </c>
      <c r="C1060" s="41" t="s">
        <v>4919</v>
      </c>
      <c r="D1060" s="42">
        <v>800.28477874019779</v>
      </c>
      <c r="E1060" s="42">
        <v>1000</v>
      </c>
      <c r="F1060" s="88">
        <v>8.0829608490063418E-2</v>
      </c>
      <c r="G1060" s="89">
        <v>319.23393725565222</v>
      </c>
      <c r="H1060" s="42">
        <v>0</v>
      </c>
      <c r="I1060" s="42">
        <v>800.28477874019779</v>
      </c>
      <c r="J1060" s="51">
        <f t="shared" si="48"/>
        <v>800.28477874019779</v>
      </c>
      <c r="K1060" s="45">
        <f t="shared" si="49"/>
        <v>8.0829608490063418E-2</v>
      </c>
      <c r="L1060" s="45">
        <f t="shared" si="49"/>
        <v>319.23393725565222</v>
      </c>
      <c r="M1060" s="160">
        <f t="shared" si="50"/>
        <v>3949.4678153104805</v>
      </c>
      <c r="N1060" s="6">
        <v>2.3154694509936583E-2</v>
      </c>
      <c r="O1060" s="6">
        <v>45.853025144347782</v>
      </c>
    </row>
    <row r="1061" spans="1:15" hidden="1" x14ac:dyDescent="0.25">
      <c r="A1061" s="43">
        <v>2040</v>
      </c>
      <c r="B1061" s="43" t="s">
        <v>21</v>
      </c>
      <c r="C1061" s="43" t="s">
        <v>4919</v>
      </c>
      <c r="D1061" s="44">
        <v>800.28477874019779</v>
      </c>
      <c r="E1061" s="44">
        <v>1000</v>
      </c>
      <c r="F1061" s="90">
        <v>6.2997374491631786E-2</v>
      </c>
      <c r="G1061" s="91">
        <v>231.60128683861905</v>
      </c>
      <c r="H1061" s="44">
        <v>0</v>
      </c>
      <c r="I1061" s="44">
        <v>800.28477874019779</v>
      </c>
      <c r="J1061" s="51">
        <f t="shared" si="48"/>
        <v>800.28477874019779</v>
      </c>
      <c r="K1061" s="45">
        <f t="shared" si="49"/>
        <v>6.2997374491631786E-2</v>
      </c>
      <c r="L1061" s="45">
        <f t="shared" si="49"/>
        <v>231.60128683861905</v>
      </c>
      <c r="M1061" s="160">
        <f t="shared" si="50"/>
        <v>3676.3641137041932</v>
      </c>
      <c r="N1061" s="6">
        <v>3.7435372508368217E-2</v>
      </c>
      <c r="O1061" s="6">
        <v>117.43973486138094</v>
      </c>
    </row>
    <row r="1062" spans="1:15" x14ac:dyDescent="0.25">
      <c r="A1062" s="41">
        <v>2021</v>
      </c>
      <c r="B1062" s="41" t="s">
        <v>21</v>
      </c>
      <c r="C1062" s="41" t="s">
        <v>4920</v>
      </c>
      <c r="D1062" s="42">
        <v>5952.5087531710697</v>
      </c>
      <c r="E1062" s="42">
        <v>9999</v>
      </c>
      <c r="F1062" s="88">
        <v>0.75813718126388019</v>
      </c>
      <c r="G1062" s="89">
        <v>4164.1891589426696</v>
      </c>
      <c r="H1062" s="42">
        <v>0</v>
      </c>
      <c r="I1062" s="42">
        <v>5952.5087531710697</v>
      </c>
      <c r="J1062" s="51">
        <f t="shared" si="48"/>
        <v>5952.5087531710697</v>
      </c>
      <c r="K1062" s="45">
        <f t="shared" si="49"/>
        <v>0.75813718126388019</v>
      </c>
      <c r="L1062" s="45">
        <f t="shared" si="49"/>
        <v>4164.1891589426696</v>
      </c>
      <c r="M1062" s="160">
        <f t="shared" si="50"/>
        <v>5492.6591939477321</v>
      </c>
      <c r="N1062" s="6">
        <v>-0.70695082626388017</v>
      </c>
      <c r="O1062" s="6">
        <v>-4041.9587292426695</v>
      </c>
    </row>
    <row r="1063" spans="1:15" x14ac:dyDescent="0.25">
      <c r="A1063" s="43">
        <v>2022</v>
      </c>
      <c r="B1063" s="43" t="s">
        <v>21</v>
      </c>
      <c r="C1063" s="43" t="s">
        <v>4920</v>
      </c>
      <c r="D1063" s="44">
        <v>5952.5087531710697</v>
      </c>
      <c r="E1063" s="44">
        <v>9999</v>
      </c>
      <c r="F1063" s="90">
        <v>0.78267381851240969</v>
      </c>
      <c r="G1063" s="91">
        <v>4267.5346641512115</v>
      </c>
      <c r="H1063" s="44">
        <v>0</v>
      </c>
      <c r="I1063" s="44">
        <v>5952.5087531710697</v>
      </c>
      <c r="J1063" s="51">
        <f t="shared" si="48"/>
        <v>5952.5087531710697</v>
      </c>
      <c r="K1063" s="45">
        <f t="shared" si="49"/>
        <v>0.78267381851240969</v>
      </c>
      <c r="L1063" s="45">
        <f t="shared" si="49"/>
        <v>4267.5346641512115</v>
      </c>
      <c r="M1063" s="160">
        <f t="shared" si="50"/>
        <v>5452.5072427519144</v>
      </c>
      <c r="N1063" s="6">
        <v>-0.72874400051240973</v>
      </c>
      <c r="O1063" s="6">
        <v>-4139.1550421512111</v>
      </c>
    </row>
    <row r="1064" spans="1:15" x14ac:dyDescent="0.25">
      <c r="A1064" s="41">
        <v>2023</v>
      </c>
      <c r="B1064" s="41" t="s">
        <v>21</v>
      </c>
      <c r="C1064" s="41" t="s">
        <v>4920</v>
      </c>
      <c r="D1064" s="42">
        <v>5952.5087531710697</v>
      </c>
      <c r="E1064" s="42">
        <v>9999</v>
      </c>
      <c r="F1064" s="88">
        <v>0.83189827013336759</v>
      </c>
      <c r="G1064" s="89">
        <v>4446.898516346927</v>
      </c>
      <c r="H1064" s="42">
        <v>0</v>
      </c>
      <c r="I1064" s="42">
        <v>5952.5087531710697</v>
      </c>
      <c r="J1064" s="51">
        <f t="shared" si="48"/>
        <v>5952.5087531710697</v>
      </c>
      <c r="K1064" s="45">
        <f t="shared" si="49"/>
        <v>0.83189827013336759</v>
      </c>
      <c r="L1064" s="45">
        <f t="shared" si="49"/>
        <v>4446.898516346927</v>
      </c>
      <c r="M1064" s="160">
        <f t="shared" si="50"/>
        <v>5345.483547686681</v>
      </c>
      <c r="N1064" s="6">
        <v>-0.77422317013336761</v>
      </c>
      <c r="O1064" s="6">
        <v>-4310.8593362469273</v>
      </c>
    </row>
    <row r="1065" spans="1:15" x14ac:dyDescent="0.25">
      <c r="A1065" s="43">
        <v>2024</v>
      </c>
      <c r="B1065" s="43" t="s">
        <v>21</v>
      </c>
      <c r="C1065" s="43" t="s">
        <v>4920</v>
      </c>
      <c r="D1065" s="44">
        <v>5952.5087531710697</v>
      </c>
      <c r="E1065" s="44">
        <v>9999</v>
      </c>
      <c r="F1065" s="90">
        <v>0.90988008550853694</v>
      </c>
      <c r="G1065" s="91">
        <v>4689.9362259719992</v>
      </c>
      <c r="H1065" s="44">
        <v>0</v>
      </c>
      <c r="I1065" s="44">
        <v>5952.5087531710697</v>
      </c>
      <c r="J1065" s="51">
        <f t="shared" si="48"/>
        <v>5952.5087531710697</v>
      </c>
      <c r="K1065" s="45">
        <f t="shared" si="49"/>
        <v>0.90988008550853694</v>
      </c>
      <c r="L1065" s="45">
        <f t="shared" si="49"/>
        <v>4689.9362259719992</v>
      </c>
      <c r="M1065" s="160">
        <f t="shared" si="50"/>
        <v>5154.455296546872</v>
      </c>
      <c r="N1065" s="6">
        <v>-0.84755048950853695</v>
      </c>
      <c r="O1065" s="6">
        <v>-4543.5019462719993</v>
      </c>
    </row>
    <row r="1066" spans="1:15" x14ac:dyDescent="0.25">
      <c r="A1066" s="41">
        <v>2025</v>
      </c>
      <c r="B1066" s="41" t="s">
        <v>21</v>
      </c>
      <c r="C1066" s="41" t="s">
        <v>4920</v>
      </c>
      <c r="D1066" s="42">
        <v>5952.5087531710697</v>
      </c>
      <c r="E1066" s="42">
        <v>9999</v>
      </c>
      <c r="F1066" s="88">
        <v>0.95910588568958588</v>
      </c>
      <c r="G1066" s="89">
        <v>4999.9762680860249</v>
      </c>
      <c r="H1066" s="42">
        <v>0</v>
      </c>
      <c r="I1066" s="42">
        <v>5952.5087531710697</v>
      </c>
      <c r="J1066" s="51">
        <f t="shared" si="48"/>
        <v>5952.5087531710697</v>
      </c>
      <c r="K1066" s="45">
        <f t="shared" si="49"/>
        <v>0.95910588568958588</v>
      </c>
      <c r="L1066" s="45">
        <f t="shared" si="49"/>
        <v>4999.9762680860249</v>
      </c>
      <c r="M1066" s="160">
        <f t="shared" si="50"/>
        <v>5213.1639923063349</v>
      </c>
      <c r="N1066" s="6">
        <v>-0.89070126168958585</v>
      </c>
      <c r="O1066" s="6">
        <v>-4839.8756484860251</v>
      </c>
    </row>
    <row r="1067" spans="1:15" x14ac:dyDescent="0.25">
      <c r="A1067" s="43">
        <v>2026</v>
      </c>
      <c r="B1067" s="43" t="s">
        <v>21</v>
      </c>
      <c r="C1067" s="43" t="s">
        <v>4920</v>
      </c>
      <c r="D1067" s="44">
        <v>5952.5087531710697</v>
      </c>
      <c r="E1067" s="44">
        <v>9999</v>
      </c>
      <c r="F1067" s="90">
        <v>0.99536904039388485</v>
      </c>
      <c r="G1067" s="91">
        <v>5041.3106830691968</v>
      </c>
      <c r="H1067" s="44">
        <v>0</v>
      </c>
      <c r="I1067" s="44">
        <v>5952.5087531710697</v>
      </c>
      <c r="J1067" s="51">
        <f t="shared" si="48"/>
        <v>5952.5087531710697</v>
      </c>
      <c r="K1067" s="45">
        <f t="shared" si="49"/>
        <v>0.99536904039388485</v>
      </c>
      <c r="L1067" s="45">
        <f t="shared" si="49"/>
        <v>5041.3106830691968</v>
      </c>
      <c r="M1067" s="160">
        <f t="shared" si="50"/>
        <v>5064.7654070838516</v>
      </c>
      <c r="N1067" s="6">
        <v>-0.92473628339388481</v>
      </c>
      <c r="O1067" s="6">
        <v>-4874.5747961691968</v>
      </c>
    </row>
    <row r="1068" spans="1:15" x14ac:dyDescent="0.25">
      <c r="A1068" s="41">
        <v>2027</v>
      </c>
      <c r="B1068" s="41" t="s">
        <v>21</v>
      </c>
      <c r="C1068" s="41" t="s">
        <v>4920</v>
      </c>
      <c r="D1068" s="42">
        <v>5952.5087531710697</v>
      </c>
      <c r="E1068" s="42">
        <v>9999</v>
      </c>
      <c r="F1068" s="88">
        <v>0.98868914484522508</v>
      </c>
      <c r="G1068" s="89">
        <v>4837.1644202195876</v>
      </c>
      <c r="H1068" s="42">
        <v>0</v>
      </c>
      <c r="I1068" s="42">
        <v>5952.5087531710697</v>
      </c>
      <c r="J1068" s="51">
        <f t="shared" si="48"/>
        <v>5952.5087531710697</v>
      </c>
      <c r="K1068" s="45">
        <f t="shared" si="49"/>
        <v>0.98868914484522508</v>
      </c>
      <c r="L1068" s="45">
        <f t="shared" si="49"/>
        <v>4837.1644202195876</v>
      </c>
      <c r="M1068" s="160">
        <f t="shared" si="50"/>
        <v>4892.5028108575261</v>
      </c>
      <c r="N1068" s="6">
        <v>-0.91054160084522506</v>
      </c>
      <c r="O1068" s="6">
        <v>-4670.5835705195877</v>
      </c>
    </row>
    <row r="1069" spans="1:15" x14ac:dyDescent="0.25">
      <c r="A1069" s="43">
        <v>2028</v>
      </c>
      <c r="B1069" s="43" t="s">
        <v>21</v>
      </c>
      <c r="C1069" s="43" t="s">
        <v>4920</v>
      </c>
      <c r="D1069" s="44">
        <v>5952.5087531710697</v>
      </c>
      <c r="E1069" s="44">
        <v>9999</v>
      </c>
      <c r="F1069" s="90">
        <v>1.0149188787567849</v>
      </c>
      <c r="G1069" s="91">
        <v>4673.8950215637096</v>
      </c>
      <c r="H1069" s="44">
        <v>0</v>
      </c>
      <c r="I1069" s="44">
        <v>5952.5087531710697</v>
      </c>
      <c r="J1069" s="51">
        <f t="shared" si="48"/>
        <v>5952.5087531710697</v>
      </c>
      <c r="K1069" s="45">
        <f t="shared" si="49"/>
        <v>1.0149188787567849</v>
      </c>
      <c r="L1069" s="45">
        <f t="shared" si="49"/>
        <v>4673.8950215637096</v>
      </c>
      <c r="M1069" s="160">
        <f t="shared" si="50"/>
        <v>4605.1907392726325</v>
      </c>
      <c r="N1069" s="6">
        <v>-0.92697472175678486</v>
      </c>
      <c r="O1069" s="6">
        <v>-4501.1824352637095</v>
      </c>
    </row>
    <row r="1070" spans="1:15" x14ac:dyDescent="0.25">
      <c r="A1070" s="41">
        <v>2029</v>
      </c>
      <c r="B1070" s="41" t="s">
        <v>21</v>
      </c>
      <c r="C1070" s="41" t="s">
        <v>4920</v>
      </c>
      <c r="D1070" s="42">
        <v>5952.5087531710697</v>
      </c>
      <c r="E1070" s="42">
        <v>9999</v>
      </c>
      <c r="F1070" s="88">
        <v>0.98342226086788231</v>
      </c>
      <c r="G1070" s="89">
        <v>4579.3886431685278</v>
      </c>
      <c r="H1070" s="42">
        <v>0</v>
      </c>
      <c r="I1070" s="42">
        <v>5952.5087531710697</v>
      </c>
      <c r="J1070" s="51">
        <f t="shared" si="48"/>
        <v>5952.5087531710697</v>
      </c>
      <c r="K1070" s="45">
        <f t="shared" si="49"/>
        <v>0.98342226086788231</v>
      </c>
      <c r="L1070" s="45">
        <f t="shared" si="49"/>
        <v>4579.3886431685278</v>
      </c>
      <c r="M1070" s="160">
        <f t="shared" si="50"/>
        <v>4656.5842826530697</v>
      </c>
      <c r="N1070" s="6">
        <v>-0.88439077186788229</v>
      </c>
      <c r="O1070" s="6">
        <v>-4396.0097086685273</v>
      </c>
    </row>
    <row r="1071" spans="1:15" x14ac:dyDescent="0.25">
      <c r="A1071" s="43">
        <v>2030</v>
      </c>
      <c r="B1071" s="43" t="s">
        <v>21</v>
      </c>
      <c r="C1071" s="43" t="s">
        <v>4920</v>
      </c>
      <c r="D1071" s="44">
        <v>5952.5087531710697</v>
      </c>
      <c r="E1071" s="44">
        <v>9999</v>
      </c>
      <c r="F1071" s="90">
        <v>0.96289186910362545</v>
      </c>
      <c r="G1071" s="91">
        <v>4473.5356346099616</v>
      </c>
      <c r="H1071" s="44">
        <v>0</v>
      </c>
      <c r="I1071" s="44">
        <v>5952.5087531710697</v>
      </c>
      <c r="J1071" s="51">
        <f t="shared" si="48"/>
        <v>5952.5087531710697</v>
      </c>
      <c r="K1071" s="45">
        <f t="shared" si="49"/>
        <v>0.96289186910362545</v>
      </c>
      <c r="L1071" s="45">
        <f t="shared" si="49"/>
        <v>4473.5356346099616</v>
      </c>
      <c r="M1071" s="160">
        <f t="shared" si="50"/>
        <v>4645.9376988762633</v>
      </c>
      <c r="N1071" s="6">
        <v>-0.85391946810362551</v>
      </c>
      <c r="O1071" s="6">
        <v>-4277.7380823099611</v>
      </c>
    </row>
    <row r="1072" spans="1:15" x14ac:dyDescent="0.25">
      <c r="A1072" s="41">
        <v>2031</v>
      </c>
      <c r="B1072" s="41" t="s">
        <v>21</v>
      </c>
      <c r="C1072" s="41" t="s">
        <v>4920</v>
      </c>
      <c r="D1072" s="42">
        <v>5952.5087531710697</v>
      </c>
      <c r="E1072" s="42">
        <v>9999</v>
      </c>
      <c r="F1072" s="88">
        <v>0.93007244219945162</v>
      </c>
      <c r="G1072" s="89">
        <v>4299.5913055796327</v>
      </c>
      <c r="H1072" s="42">
        <v>0</v>
      </c>
      <c r="I1072" s="42">
        <v>5952.5087531710697</v>
      </c>
      <c r="J1072" s="51">
        <f t="shared" si="48"/>
        <v>5952.5087531710697</v>
      </c>
      <c r="K1072" s="45">
        <f t="shared" si="49"/>
        <v>0.93007244219945162</v>
      </c>
      <c r="L1072" s="45">
        <f t="shared" si="49"/>
        <v>4299.5913055796327</v>
      </c>
      <c r="M1072" s="160">
        <f t="shared" si="50"/>
        <v>4622.8563609646189</v>
      </c>
      <c r="N1072" s="6">
        <v>-0.81216538619945167</v>
      </c>
      <c r="O1072" s="6">
        <v>-4094.3732310796327</v>
      </c>
    </row>
    <row r="1073" spans="1:15" x14ac:dyDescent="0.25">
      <c r="A1073" s="43">
        <v>2032</v>
      </c>
      <c r="B1073" s="43" t="s">
        <v>21</v>
      </c>
      <c r="C1073" s="43" t="s">
        <v>4920</v>
      </c>
      <c r="D1073" s="44">
        <v>5952.5087531710697</v>
      </c>
      <c r="E1073" s="44">
        <v>9999</v>
      </c>
      <c r="F1073" s="90">
        <v>0.87769370828512672</v>
      </c>
      <c r="G1073" s="91">
        <v>4059.3299367048367</v>
      </c>
      <c r="H1073" s="44">
        <v>0</v>
      </c>
      <c r="I1073" s="44">
        <v>5952.5087531710697</v>
      </c>
      <c r="J1073" s="51">
        <f t="shared" si="48"/>
        <v>5952.5087531710697</v>
      </c>
      <c r="K1073" s="45">
        <f t="shared" si="49"/>
        <v>0.87769370828512672</v>
      </c>
      <c r="L1073" s="45">
        <f t="shared" si="49"/>
        <v>4059.3299367048367</v>
      </c>
      <c r="M1073" s="160">
        <f t="shared" si="50"/>
        <v>4624.9960531631459</v>
      </c>
      <c r="N1073" s="6">
        <v>-0.7549837682851267</v>
      </c>
      <c r="O1073" s="6">
        <v>-3848.9844225048369</v>
      </c>
    </row>
    <row r="1074" spans="1:15" x14ac:dyDescent="0.25">
      <c r="A1074" s="41">
        <v>2033</v>
      </c>
      <c r="B1074" s="41" t="s">
        <v>21</v>
      </c>
      <c r="C1074" s="41" t="s">
        <v>4920</v>
      </c>
      <c r="D1074" s="42">
        <v>5952.5087531710697</v>
      </c>
      <c r="E1074" s="42">
        <v>9999</v>
      </c>
      <c r="F1074" s="88">
        <v>0.80629807019096889</v>
      </c>
      <c r="G1074" s="89">
        <v>3739.0127909255079</v>
      </c>
      <c r="H1074" s="42">
        <v>0</v>
      </c>
      <c r="I1074" s="42">
        <v>5952.5087531710697</v>
      </c>
      <c r="J1074" s="51">
        <f t="shared" si="48"/>
        <v>5952.5087531710697</v>
      </c>
      <c r="K1074" s="45">
        <f t="shared" si="49"/>
        <v>0.80629807019096889</v>
      </c>
      <c r="L1074" s="45">
        <f t="shared" si="49"/>
        <v>3739.0127909255079</v>
      </c>
      <c r="M1074" s="160">
        <f t="shared" si="50"/>
        <v>4637.2587621844805</v>
      </c>
      <c r="N1074" s="6">
        <v>-0.68302954119096893</v>
      </c>
      <c r="O1074" s="6">
        <v>-3530.6575942255081</v>
      </c>
    </row>
    <row r="1075" spans="1:15" x14ac:dyDescent="0.25">
      <c r="A1075" s="43">
        <v>2034</v>
      </c>
      <c r="B1075" s="43" t="s">
        <v>21</v>
      </c>
      <c r="C1075" s="43" t="s">
        <v>4920</v>
      </c>
      <c r="D1075" s="44">
        <v>5952.5087531710697</v>
      </c>
      <c r="E1075" s="44">
        <v>9999</v>
      </c>
      <c r="F1075" s="90">
        <v>0.72025120649971974</v>
      </c>
      <c r="G1075" s="91">
        <v>3336.7866063454253</v>
      </c>
      <c r="H1075" s="44">
        <v>0</v>
      </c>
      <c r="I1075" s="44">
        <v>5952.5087531710697</v>
      </c>
      <c r="J1075" s="51">
        <f t="shared" si="48"/>
        <v>5952.5087531710697</v>
      </c>
      <c r="K1075" s="45">
        <f t="shared" si="49"/>
        <v>0.72025120649971974</v>
      </c>
      <c r="L1075" s="45">
        <f t="shared" si="49"/>
        <v>3336.7866063454253</v>
      </c>
      <c r="M1075" s="160">
        <f t="shared" si="50"/>
        <v>4632.8094645777228</v>
      </c>
      <c r="N1075" s="6">
        <v>-0.60136465549971974</v>
      </c>
      <c r="O1075" s="6">
        <v>-3138.1263657454251</v>
      </c>
    </row>
    <row r="1076" spans="1:15" x14ac:dyDescent="0.25">
      <c r="A1076" s="41">
        <v>2035</v>
      </c>
      <c r="B1076" s="41" t="s">
        <v>21</v>
      </c>
      <c r="C1076" s="41" t="s">
        <v>4920</v>
      </c>
      <c r="D1076" s="42">
        <v>5952.5087531710697</v>
      </c>
      <c r="E1076" s="42">
        <v>9999</v>
      </c>
      <c r="F1076" s="88">
        <v>0.6173527053665957</v>
      </c>
      <c r="G1076" s="89">
        <v>2868.103796716684</v>
      </c>
      <c r="H1076" s="42">
        <v>0</v>
      </c>
      <c r="I1076" s="42">
        <v>5952.5087531710697</v>
      </c>
      <c r="J1076" s="51">
        <f t="shared" si="48"/>
        <v>5952.5087531710697</v>
      </c>
      <c r="K1076" s="45">
        <f t="shared" si="49"/>
        <v>0.6173527053665957</v>
      </c>
      <c r="L1076" s="45">
        <f t="shared" si="49"/>
        <v>2868.103796716684</v>
      </c>
      <c r="M1076" s="160">
        <f t="shared" si="50"/>
        <v>4645.8106877713444</v>
      </c>
      <c r="N1076" s="6">
        <v>-0.50439628536659575</v>
      </c>
      <c r="O1076" s="6">
        <v>-2687.6535796166841</v>
      </c>
    </row>
    <row r="1077" spans="1:15" x14ac:dyDescent="0.25">
      <c r="A1077" s="43">
        <v>2036</v>
      </c>
      <c r="B1077" s="43" t="s">
        <v>21</v>
      </c>
      <c r="C1077" s="43" t="s">
        <v>4920</v>
      </c>
      <c r="D1077" s="44">
        <v>5952.5087531710697</v>
      </c>
      <c r="E1077" s="44">
        <v>9999</v>
      </c>
      <c r="F1077" s="90">
        <v>0.5154024129826682</v>
      </c>
      <c r="G1077" s="91">
        <v>2376.1236237877556</v>
      </c>
      <c r="H1077" s="44">
        <v>0</v>
      </c>
      <c r="I1077" s="44">
        <v>5952.5087531710697</v>
      </c>
      <c r="J1077" s="51">
        <f t="shared" si="48"/>
        <v>5952.5087531710697</v>
      </c>
      <c r="K1077" s="45">
        <f t="shared" si="49"/>
        <v>0.5154024129826682</v>
      </c>
      <c r="L1077" s="45">
        <f t="shared" si="49"/>
        <v>2376.1236237877556</v>
      </c>
      <c r="M1077" s="160">
        <f t="shared" si="50"/>
        <v>4610.229917312512</v>
      </c>
      <c r="N1077" s="6">
        <v>-0.41500303998266819</v>
      </c>
      <c r="O1077" s="6">
        <v>-2228.6615334877556</v>
      </c>
    </row>
    <row r="1078" spans="1:15" x14ac:dyDescent="0.25">
      <c r="A1078" s="41">
        <v>2037</v>
      </c>
      <c r="B1078" s="41" t="s">
        <v>21</v>
      </c>
      <c r="C1078" s="41" t="s">
        <v>4920</v>
      </c>
      <c r="D1078" s="42">
        <v>5952.5087531710697</v>
      </c>
      <c r="E1078" s="42">
        <v>9999</v>
      </c>
      <c r="F1078" s="88">
        <v>0.36654276997613033</v>
      </c>
      <c r="G1078" s="89">
        <v>1676.6547834366356</v>
      </c>
      <c r="H1078" s="42">
        <v>0</v>
      </c>
      <c r="I1078" s="42">
        <v>5952.5087531710697</v>
      </c>
      <c r="J1078" s="51">
        <f t="shared" si="48"/>
        <v>5952.5087531710697</v>
      </c>
      <c r="K1078" s="45">
        <f t="shared" si="49"/>
        <v>0.36654276997613033</v>
      </c>
      <c r="L1078" s="45">
        <f t="shared" si="49"/>
        <v>1676.6547834366356</v>
      </c>
      <c r="M1078" s="160">
        <f t="shared" si="50"/>
        <v>4574.2405000808531</v>
      </c>
      <c r="N1078" s="6">
        <v>-0.27779632697613033</v>
      </c>
      <c r="O1078" s="6">
        <v>-1557.3093097366357</v>
      </c>
    </row>
    <row r="1079" spans="1:15" x14ac:dyDescent="0.25">
      <c r="A1079" s="43">
        <v>2038</v>
      </c>
      <c r="B1079" s="43" t="s">
        <v>21</v>
      </c>
      <c r="C1079" s="43" t="s">
        <v>4920</v>
      </c>
      <c r="D1079" s="44">
        <v>5952.5087531710697</v>
      </c>
      <c r="E1079" s="44">
        <v>9999</v>
      </c>
      <c r="F1079" s="90">
        <v>0.27546504814705824</v>
      </c>
      <c r="G1079" s="91">
        <v>1279.7594606589184</v>
      </c>
      <c r="H1079" s="44">
        <v>0</v>
      </c>
      <c r="I1079" s="44">
        <v>5952.5087531710697</v>
      </c>
      <c r="J1079" s="51">
        <f t="shared" si="48"/>
        <v>5952.5087531710697</v>
      </c>
      <c r="K1079" s="45">
        <f t="shared" si="49"/>
        <v>0.27546504814705824</v>
      </c>
      <c r="L1079" s="45">
        <f t="shared" si="49"/>
        <v>1279.7594606589184</v>
      </c>
      <c r="M1079" s="160">
        <f t="shared" si="50"/>
        <v>4645.8143030026558</v>
      </c>
      <c r="N1079" s="6">
        <v>-0.19965968214705826</v>
      </c>
      <c r="O1079" s="6">
        <v>-1188.2942452189184</v>
      </c>
    </row>
    <row r="1080" spans="1:15" x14ac:dyDescent="0.25">
      <c r="A1080" s="41">
        <v>2039</v>
      </c>
      <c r="B1080" s="41" t="s">
        <v>21</v>
      </c>
      <c r="C1080" s="41" t="s">
        <v>4920</v>
      </c>
      <c r="D1080" s="42">
        <v>5952.5087531710697</v>
      </c>
      <c r="E1080" s="42">
        <v>9999</v>
      </c>
      <c r="F1080" s="88">
        <v>0.2068893294572195</v>
      </c>
      <c r="G1080" s="89">
        <v>987.09340380529102</v>
      </c>
      <c r="H1080" s="42">
        <v>0</v>
      </c>
      <c r="I1080" s="42">
        <v>5952.5087531710697</v>
      </c>
      <c r="J1080" s="51">
        <f t="shared" si="48"/>
        <v>5952.5087531710697</v>
      </c>
      <c r="K1080" s="45">
        <f t="shared" si="49"/>
        <v>0.2068893294572195</v>
      </c>
      <c r="L1080" s="45">
        <f t="shared" si="49"/>
        <v>987.09340380529102</v>
      </c>
      <c r="M1080" s="160">
        <f t="shared" si="50"/>
        <v>4771.1180001161047</v>
      </c>
      <c r="N1080" s="6">
        <v>-0.14319585945721949</v>
      </c>
      <c r="O1080" s="6">
        <v>-922.076266985291</v>
      </c>
    </row>
    <row r="1081" spans="1:15" x14ac:dyDescent="0.25">
      <c r="A1081" s="43">
        <v>2040</v>
      </c>
      <c r="B1081" s="43" t="s">
        <v>21</v>
      </c>
      <c r="C1081" s="43" t="s">
        <v>4920</v>
      </c>
      <c r="D1081" s="44">
        <v>5952.5087531710697</v>
      </c>
      <c r="E1081" s="44">
        <v>9999</v>
      </c>
      <c r="F1081" s="90">
        <v>0.16963288999445414</v>
      </c>
      <c r="G1081" s="91">
        <v>817.67438051938188</v>
      </c>
      <c r="H1081" s="44">
        <v>0</v>
      </c>
      <c r="I1081" s="44">
        <v>5952.5087531710697</v>
      </c>
      <c r="J1081" s="51">
        <f t="shared" si="48"/>
        <v>5952.5087531710697</v>
      </c>
      <c r="K1081" s="45">
        <f t="shared" si="49"/>
        <v>0.16963288999445414</v>
      </c>
      <c r="L1081" s="45">
        <f t="shared" si="49"/>
        <v>817.67438051938188</v>
      </c>
      <c r="M1081" s="160">
        <f t="shared" si="50"/>
        <v>4820.2585037967247</v>
      </c>
      <c r="N1081" s="6">
        <v>-0.10929579699445413</v>
      </c>
      <c r="O1081" s="6">
        <v>-769.74278613938191</v>
      </c>
    </row>
    <row r="1082" spans="1:15" x14ac:dyDescent="0.25">
      <c r="A1082" s="41">
        <v>2021</v>
      </c>
      <c r="B1082" s="41" t="s">
        <v>3</v>
      </c>
      <c r="C1082" s="41" t="s">
        <v>4921</v>
      </c>
      <c r="D1082" s="42">
        <v>-42.370947705503333</v>
      </c>
      <c r="E1082" s="42">
        <v>10</v>
      </c>
      <c r="F1082" s="88">
        <v>5.6998664183945547</v>
      </c>
      <c r="G1082" s="89">
        <v>23622.839183457669</v>
      </c>
      <c r="H1082" s="42">
        <v>-42.370947705503333</v>
      </c>
      <c r="I1082" s="42">
        <v>0</v>
      </c>
      <c r="J1082" s="51">
        <f t="shared" si="48"/>
        <v>-42.370947705503333</v>
      </c>
      <c r="K1082" s="45">
        <f t="shared" si="49"/>
        <v>5.6998664183945547</v>
      </c>
      <c r="L1082" s="45">
        <f t="shared" si="49"/>
        <v>23622.839183457669</v>
      </c>
      <c r="M1082" s="160">
        <f t="shared" si="50"/>
        <v>4144.4548783147384</v>
      </c>
      <c r="N1082" s="6">
        <v>-5.3898923113945543</v>
      </c>
      <c r="O1082" s="6">
        <v>-23024.81038365767</v>
      </c>
    </row>
    <row r="1083" spans="1:15" x14ac:dyDescent="0.25">
      <c r="A1083" s="43">
        <v>2022</v>
      </c>
      <c r="B1083" s="43" t="s">
        <v>3</v>
      </c>
      <c r="C1083" s="43" t="s">
        <v>4921</v>
      </c>
      <c r="D1083" s="44">
        <v>-42.370947705503333</v>
      </c>
      <c r="E1083" s="44">
        <v>10</v>
      </c>
      <c r="F1083" s="90">
        <v>5.846439455502864</v>
      </c>
      <c r="G1083" s="91">
        <v>23843.621941810343</v>
      </c>
      <c r="H1083" s="44">
        <v>-42.370947705503333</v>
      </c>
      <c r="I1083" s="44">
        <v>0</v>
      </c>
      <c r="J1083" s="51">
        <f t="shared" si="48"/>
        <v>-42.370947705503333</v>
      </c>
      <c r="K1083" s="45">
        <f t="shared" si="49"/>
        <v>5.846439455502864</v>
      </c>
      <c r="L1083" s="45">
        <f t="shared" si="49"/>
        <v>23843.621941810343</v>
      </c>
      <c r="M1083" s="160">
        <f t="shared" si="50"/>
        <v>4078.3150365763095</v>
      </c>
      <c r="N1083" s="6">
        <v>-5.5367725245028643</v>
      </c>
      <c r="O1083" s="6">
        <v>-23245.212763210344</v>
      </c>
    </row>
    <row r="1084" spans="1:15" x14ac:dyDescent="0.25">
      <c r="A1084" s="41">
        <v>2023</v>
      </c>
      <c r="B1084" s="41" t="s">
        <v>3</v>
      </c>
      <c r="C1084" s="41" t="s">
        <v>4921</v>
      </c>
      <c r="D1084" s="42">
        <v>-42.370947705503333</v>
      </c>
      <c r="E1084" s="42">
        <v>10</v>
      </c>
      <c r="F1084" s="88">
        <v>5.0713923531215004</v>
      </c>
      <c r="G1084" s="89">
        <v>19102.271658324251</v>
      </c>
      <c r="H1084" s="42">
        <v>-42.370947705503333</v>
      </c>
      <c r="I1084" s="42">
        <v>0</v>
      </c>
      <c r="J1084" s="51">
        <f t="shared" si="48"/>
        <v>-42.370947705503333</v>
      </c>
      <c r="K1084" s="45">
        <f t="shared" si="49"/>
        <v>5.0713923531215004</v>
      </c>
      <c r="L1084" s="45">
        <f t="shared" si="49"/>
        <v>19102.271658324251</v>
      </c>
      <c r="M1084" s="160">
        <f t="shared" si="50"/>
        <v>3766.6720159339638</v>
      </c>
      <c r="N1084" s="6">
        <v>-4.7456176211215002</v>
      </c>
      <c r="O1084" s="6">
        <v>-18503.235234724252</v>
      </c>
    </row>
    <row r="1085" spans="1:15" x14ac:dyDescent="0.25">
      <c r="A1085" s="43">
        <v>2024</v>
      </c>
      <c r="B1085" s="43" t="s">
        <v>3</v>
      </c>
      <c r="C1085" s="43" t="s">
        <v>4921</v>
      </c>
      <c r="D1085" s="44">
        <v>-42.370947705503333</v>
      </c>
      <c r="E1085" s="44">
        <v>10</v>
      </c>
      <c r="F1085" s="90">
        <v>4.5265471733619673</v>
      </c>
      <c r="G1085" s="91">
        <v>15364.44041106562</v>
      </c>
      <c r="H1085" s="44">
        <v>-42.370947705503333</v>
      </c>
      <c r="I1085" s="44">
        <v>0</v>
      </c>
      <c r="J1085" s="51">
        <f t="shared" si="48"/>
        <v>-42.370947705503333</v>
      </c>
      <c r="K1085" s="45">
        <f t="shared" si="49"/>
        <v>4.5265471733619673</v>
      </c>
      <c r="L1085" s="45">
        <f t="shared" si="49"/>
        <v>15364.44041106562</v>
      </c>
      <c r="M1085" s="160">
        <f t="shared" si="50"/>
        <v>3394.2958777681552</v>
      </c>
      <c r="N1085" s="6">
        <v>-4.1794409033619671</v>
      </c>
      <c r="O1085" s="6">
        <v>-14759.81948676562</v>
      </c>
    </row>
    <row r="1086" spans="1:15" x14ac:dyDescent="0.25">
      <c r="A1086" s="41">
        <v>2025</v>
      </c>
      <c r="B1086" s="41" t="s">
        <v>3</v>
      </c>
      <c r="C1086" s="41" t="s">
        <v>4921</v>
      </c>
      <c r="D1086" s="42">
        <v>-42.370947705503333</v>
      </c>
      <c r="E1086" s="42">
        <v>10</v>
      </c>
      <c r="F1086" s="88">
        <v>3.8859696262594983</v>
      </c>
      <c r="G1086" s="89">
        <v>13237.377039784664</v>
      </c>
      <c r="H1086" s="42">
        <v>-42.370947705503333</v>
      </c>
      <c r="I1086" s="42">
        <v>0</v>
      </c>
      <c r="J1086" s="51">
        <f t="shared" si="48"/>
        <v>-42.370947705503333</v>
      </c>
      <c r="K1086" s="45">
        <f t="shared" si="49"/>
        <v>3.8859696262594983</v>
      </c>
      <c r="L1086" s="45">
        <f t="shared" si="49"/>
        <v>13237.377039784664</v>
      </c>
      <c r="M1086" s="160">
        <f t="shared" si="50"/>
        <v>3406.454067559584</v>
      </c>
      <c r="N1086" s="6">
        <v>-3.5124781812594983</v>
      </c>
      <c r="O1086" s="6">
        <v>-12623.696836984664</v>
      </c>
    </row>
    <row r="1087" spans="1:15" x14ac:dyDescent="0.25">
      <c r="A1087" s="43">
        <v>2026</v>
      </c>
      <c r="B1087" s="43" t="s">
        <v>3</v>
      </c>
      <c r="C1087" s="43" t="s">
        <v>4921</v>
      </c>
      <c r="D1087" s="44">
        <v>-42.370947705503333</v>
      </c>
      <c r="E1087" s="44">
        <v>10</v>
      </c>
      <c r="F1087" s="90">
        <v>4.1268702011131202</v>
      </c>
      <c r="G1087" s="91">
        <v>13489.237912495724</v>
      </c>
      <c r="H1087" s="44">
        <v>-42.370947705503333</v>
      </c>
      <c r="I1087" s="44">
        <v>0</v>
      </c>
      <c r="J1087" s="51">
        <f t="shared" si="48"/>
        <v>-42.370947705503333</v>
      </c>
      <c r="K1087" s="45">
        <f t="shared" si="49"/>
        <v>4.1268702011131202</v>
      </c>
      <c r="L1087" s="45">
        <f t="shared" si="49"/>
        <v>13489.237912495724</v>
      </c>
      <c r="M1087" s="160">
        <f t="shared" si="50"/>
        <v>3268.6363406480145</v>
      </c>
      <c r="N1087" s="6">
        <v>-3.74943066011312</v>
      </c>
      <c r="O1087" s="6">
        <v>-12912.540001495725</v>
      </c>
    </row>
    <row r="1088" spans="1:15" x14ac:dyDescent="0.25">
      <c r="A1088" s="41">
        <v>2027</v>
      </c>
      <c r="B1088" s="41" t="s">
        <v>3</v>
      </c>
      <c r="C1088" s="41" t="s">
        <v>4921</v>
      </c>
      <c r="D1088" s="42">
        <v>-42.370947705503333</v>
      </c>
      <c r="E1088" s="42">
        <v>10</v>
      </c>
      <c r="F1088" s="88">
        <v>3.7631065980750562</v>
      </c>
      <c r="G1088" s="89">
        <v>11901.050956331246</v>
      </c>
      <c r="H1088" s="42">
        <v>-42.370947705503333</v>
      </c>
      <c r="I1088" s="42">
        <v>0</v>
      </c>
      <c r="J1088" s="51">
        <f t="shared" si="48"/>
        <v>-42.370947705503333</v>
      </c>
      <c r="K1088" s="45">
        <f t="shared" si="49"/>
        <v>3.7631065980750562</v>
      </c>
      <c r="L1088" s="45">
        <f t="shared" si="49"/>
        <v>11901.050956331246</v>
      </c>
      <c r="M1088" s="160">
        <f t="shared" si="50"/>
        <v>3162.5601470920319</v>
      </c>
      <c r="N1088" s="6">
        <v>-3.3937872800750561</v>
      </c>
      <c r="O1088" s="6">
        <v>-11398.092644631246</v>
      </c>
    </row>
    <row r="1089" spans="1:15" x14ac:dyDescent="0.25">
      <c r="A1089" s="43">
        <v>2028</v>
      </c>
      <c r="B1089" s="43" t="s">
        <v>3</v>
      </c>
      <c r="C1089" s="43" t="s">
        <v>4921</v>
      </c>
      <c r="D1089" s="44">
        <v>-42.370947705503333</v>
      </c>
      <c r="E1089" s="44">
        <v>10</v>
      </c>
      <c r="F1089" s="90">
        <v>3.7768339368575941</v>
      </c>
      <c r="G1089" s="91">
        <v>11129.242361314731</v>
      </c>
      <c r="H1089" s="44">
        <v>-42.370947705503333</v>
      </c>
      <c r="I1089" s="44">
        <v>0</v>
      </c>
      <c r="J1089" s="51">
        <f t="shared" si="48"/>
        <v>-42.370947705503333</v>
      </c>
      <c r="K1089" s="45">
        <f t="shared" si="49"/>
        <v>3.7768339368575941</v>
      </c>
      <c r="L1089" s="45">
        <f t="shared" si="49"/>
        <v>11129.242361314731</v>
      </c>
      <c r="M1089" s="160">
        <f t="shared" si="50"/>
        <v>2946.7121264469724</v>
      </c>
      <c r="N1089" s="6">
        <v>-3.404736905857594</v>
      </c>
      <c r="O1089" s="6">
        <v>-10676.34502211473</v>
      </c>
    </row>
    <row r="1090" spans="1:15" x14ac:dyDescent="0.25">
      <c r="A1090" s="41">
        <v>2029</v>
      </c>
      <c r="B1090" s="41" t="s">
        <v>3</v>
      </c>
      <c r="C1090" s="41" t="s">
        <v>4921</v>
      </c>
      <c r="D1090" s="42">
        <v>-42.370947705503333</v>
      </c>
      <c r="E1090" s="42">
        <v>10</v>
      </c>
      <c r="F1090" s="88">
        <v>3.4409393510928563</v>
      </c>
      <c r="G1090" s="89">
        <v>10416.901102517366</v>
      </c>
      <c r="H1090" s="42">
        <v>-42.370947705503333</v>
      </c>
      <c r="I1090" s="42">
        <v>0</v>
      </c>
      <c r="J1090" s="51">
        <f t="shared" ref="J1090:J1153" si="51">D1090</f>
        <v>-42.370947705503333</v>
      </c>
      <c r="K1090" s="45">
        <f t="shared" si="49"/>
        <v>3.4409393510928563</v>
      </c>
      <c r="L1090" s="45">
        <f t="shared" si="49"/>
        <v>10416.901102517366</v>
      </c>
      <c r="M1090" s="160">
        <f t="shared" si="50"/>
        <v>3027.3422573428725</v>
      </c>
      <c r="N1090" s="6">
        <v>-3.0590947850928565</v>
      </c>
      <c r="O1090" s="6">
        <v>-9999.1034029173661</v>
      </c>
    </row>
    <row r="1091" spans="1:15" x14ac:dyDescent="0.25">
      <c r="A1091" s="43">
        <v>2030</v>
      </c>
      <c r="B1091" s="43" t="s">
        <v>3</v>
      </c>
      <c r="C1091" s="43" t="s">
        <v>4921</v>
      </c>
      <c r="D1091" s="44">
        <v>-42.370947705503333</v>
      </c>
      <c r="E1091" s="44">
        <v>10</v>
      </c>
      <c r="F1091" s="90">
        <v>3.1595781680211648</v>
      </c>
      <c r="G1091" s="91">
        <v>10034.451089522374</v>
      </c>
      <c r="H1091" s="44">
        <v>-42.370947705503333</v>
      </c>
      <c r="I1091" s="44">
        <v>0</v>
      </c>
      <c r="J1091" s="51">
        <f t="shared" si="51"/>
        <v>-42.370947705503333</v>
      </c>
      <c r="K1091" s="45">
        <f t="shared" ref="K1091:L1154" si="52">F1091</f>
        <v>3.1595781680211648</v>
      </c>
      <c r="L1091" s="45">
        <f t="shared" si="52"/>
        <v>10034.451089522374</v>
      </c>
      <c r="M1091" s="160">
        <f t="shared" ref="M1091:M1154" si="53">G1091/F1091</f>
        <v>3175.8831577846113</v>
      </c>
      <c r="N1091" s="6">
        <v>-2.7689972670211649</v>
      </c>
      <c r="O1091" s="6">
        <v>-9642.6992608223736</v>
      </c>
    </row>
    <row r="1092" spans="1:15" x14ac:dyDescent="0.25">
      <c r="A1092" s="41">
        <v>2031</v>
      </c>
      <c r="B1092" s="41" t="s">
        <v>3</v>
      </c>
      <c r="C1092" s="41" t="s">
        <v>4921</v>
      </c>
      <c r="D1092" s="42">
        <v>-42.370947705503333</v>
      </c>
      <c r="E1092" s="42">
        <v>10</v>
      </c>
      <c r="F1092" s="88">
        <v>2.9271378930975112</v>
      </c>
      <c r="G1092" s="89">
        <v>9478.7512580814819</v>
      </c>
      <c r="H1092" s="42">
        <v>-42.370947705503333</v>
      </c>
      <c r="I1092" s="42">
        <v>0</v>
      </c>
      <c r="J1092" s="51">
        <f t="shared" si="51"/>
        <v>-42.370947705503333</v>
      </c>
      <c r="K1092" s="45">
        <f t="shared" si="52"/>
        <v>2.9271378930975112</v>
      </c>
      <c r="L1092" s="45">
        <f t="shared" si="52"/>
        <v>9478.7512580814819</v>
      </c>
      <c r="M1092" s="160">
        <f t="shared" si="53"/>
        <v>3238.2318852942808</v>
      </c>
      <c r="N1092" s="6">
        <v>-2.5303904250975111</v>
      </c>
      <c r="O1092" s="6">
        <v>-9111.3786682814825</v>
      </c>
    </row>
    <row r="1093" spans="1:15" x14ac:dyDescent="0.25">
      <c r="A1093" s="43">
        <v>2032</v>
      </c>
      <c r="B1093" s="43" t="s">
        <v>3</v>
      </c>
      <c r="C1093" s="43" t="s">
        <v>4921</v>
      </c>
      <c r="D1093" s="44">
        <v>-42.370947705503333</v>
      </c>
      <c r="E1093" s="44">
        <v>10</v>
      </c>
      <c r="F1093" s="90">
        <v>2.7448231566351455</v>
      </c>
      <c r="G1093" s="91">
        <v>8507.5136757974633</v>
      </c>
      <c r="H1093" s="44">
        <v>-42.370947705503333</v>
      </c>
      <c r="I1093" s="44">
        <v>0</v>
      </c>
      <c r="J1093" s="51">
        <f t="shared" si="51"/>
        <v>-42.370947705503333</v>
      </c>
      <c r="K1093" s="45">
        <f t="shared" si="52"/>
        <v>2.7448231566351455</v>
      </c>
      <c r="L1093" s="45">
        <f t="shared" si="52"/>
        <v>8507.5136757974633</v>
      </c>
      <c r="M1093" s="160">
        <f t="shared" si="53"/>
        <v>3099.4760646899922</v>
      </c>
      <c r="N1093" s="6">
        <v>-2.3514046516351454</v>
      </c>
      <c r="O1093" s="6">
        <v>-8163.9269161974635</v>
      </c>
    </row>
    <row r="1094" spans="1:15" x14ac:dyDescent="0.25">
      <c r="A1094" s="41">
        <v>2033</v>
      </c>
      <c r="B1094" s="41" t="s">
        <v>3</v>
      </c>
      <c r="C1094" s="41" t="s">
        <v>4921</v>
      </c>
      <c r="D1094" s="42">
        <v>-42.370947705503333</v>
      </c>
      <c r="E1094" s="42">
        <v>10</v>
      </c>
      <c r="F1094" s="88">
        <v>2.4219692217275703</v>
      </c>
      <c r="G1094" s="89">
        <v>7337.2045560440238</v>
      </c>
      <c r="H1094" s="42">
        <v>-42.370947705503333</v>
      </c>
      <c r="I1094" s="42">
        <v>0</v>
      </c>
      <c r="J1094" s="51">
        <f t="shared" si="51"/>
        <v>-42.370947705503333</v>
      </c>
      <c r="K1094" s="45">
        <f t="shared" si="52"/>
        <v>2.4219692217275703</v>
      </c>
      <c r="L1094" s="45">
        <f t="shared" si="52"/>
        <v>7337.2045560440238</v>
      </c>
      <c r="M1094" s="160">
        <f t="shared" si="53"/>
        <v>3029.4375709739438</v>
      </c>
      <c r="N1094" s="6">
        <v>-2.0411426017275702</v>
      </c>
      <c r="O1094" s="6">
        <v>-7019.0252939440234</v>
      </c>
    </row>
    <row r="1095" spans="1:15" x14ac:dyDescent="0.25">
      <c r="A1095" s="43">
        <v>2034</v>
      </c>
      <c r="B1095" s="43" t="s">
        <v>3</v>
      </c>
      <c r="C1095" s="43" t="s">
        <v>4921</v>
      </c>
      <c r="D1095" s="44">
        <v>-42.370947705503333</v>
      </c>
      <c r="E1095" s="44">
        <v>10</v>
      </c>
      <c r="F1095" s="90">
        <v>2.1966842618859026</v>
      </c>
      <c r="G1095" s="91">
        <v>6773.571260384394</v>
      </c>
      <c r="H1095" s="44">
        <v>-42.370947705503333</v>
      </c>
      <c r="I1095" s="44">
        <v>0</v>
      </c>
      <c r="J1095" s="51">
        <f t="shared" si="51"/>
        <v>-42.370947705503333</v>
      </c>
      <c r="K1095" s="45">
        <f t="shared" si="52"/>
        <v>2.1966842618859026</v>
      </c>
      <c r="L1095" s="45">
        <f t="shared" si="52"/>
        <v>6773.571260384394</v>
      </c>
      <c r="M1095" s="160">
        <f t="shared" si="53"/>
        <v>3083.5434012574624</v>
      </c>
      <c r="N1095" s="6">
        <v>-1.8378529408859026</v>
      </c>
      <c r="O1095" s="6">
        <v>-6482.4830017843942</v>
      </c>
    </row>
    <row r="1096" spans="1:15" x14ac:dyDescent="0.25">
      <c r="A1096" s="41">
        <v>2035</v>
      </c>
      <c r="B1096" s="41" t="s">
        <v>3</v>
      </c>
      <c r="C1096" s="41" t="s">
        <v>4921</v>
      </c>
      <c r="D1096" s="42">
        <v>-42.370947705503333</v>
      </c>
      <c r="E1096" s="42">
        <v>10</v>
      </c>
      <c r="F1096" s="88">
        <v>1.935329731770886</v>
      </c>
      <c r="G1096" s="89">
        <v>5848.8087981381823</v>
      </c>
      <c r="H1096" s="42">
        <v>-42.370947705503333</v>
      </c>
      <c r="I1096" s="42">
        <v>0</v>
      </c>
      <c r="J1096" s="51">
        <f t="shared" si="51"/>
        <v>-42.370947705503333</v>
      </c>
      <c r="K1096" s="45">
        <f t="shared" si="52"/>
        <v>1.935329731770886</v>
      </c>
      <c r="L1096" s="45">
        <f t="shared" si="52"/>
        <v>5848.8087981381823</v>
      </c>
      <c r="M1096" s="160">
        <f t="shared" si="53"/>
        <v>3022.125223481346</v>
      </c>
      <c r="N1096" s="6">
        <v>-1.600838352770886</v>
      </c>
      <c r="O1096" s="6">
        <v>-5587.0671660381822</v>
      </c>
    </row>
    <row r="1097" spans="1:15" x14ac:dyDescent="0.25">
      <c r="A1097" s="43">
        <v>2036</v>
      </c>
      <c r="B1097" s="43" t="s">
        <v>3</v>
      </c>
      <c r="C1097" s="43" t="s">
        <v>4921</v>
      </c>
      <c r="D1097" s="44">
        <v>-42.370947705503333</v>
      </c>
      <c r="E1097" s="44">
        <v>10</v>
      </c>
      <c r="F1097" s="90">
        <v>1.8889760296959892</v>
      </c>
      <c r="G1097" s="91">
        <v>5311.8473114751232</v>
      </c>
      <c r="H1097" s="44">
        <v>-42.370947705503333</v>
      </c>
      <c r="I1097" s="44">
        <v>0</v>
      </c>
      <c r="J1097" s="51">
        <f t="shared" si="51"/>
        <v>-42.370947705503333</v>
      </c>
      <c r="K1097" s="45">
        <f t="shared" si="52"/>
        <v>1.8889760296959892</v>
      </c>
      <c r="L1097" s="45">
        <f t="shared" si="52"/>
        <v>5311.8473114751232</v>
      </c>
      <c r="M1097" s="160">
        <f t="shared" si="53"/>
        <v>2812.0247308432013</v>
      </c>
      <c r="N1097" s="6">
        <v>-1.5970636526959892</v>
      </c>
      <c r="O1097" s="6">
        <v>-5099.8892218751234</v>
      </c>
    </row>
    <row r="1098" spans="1:15" x14ac:dyDescent="0.25">
      <c r="A1098" s="41">
        <v>2037</v>
      </c>
      <c r="B1098" s="41" t="s">
        <v>3</v>
      </c>
      <c r="C1098" s="41" t="s">
        <v>4921</v>
      </c>
      <c r="D1098" s="42">
        <v>-42.370947705503333</v>
      </c>
      <c r="E1098" s="42">
        <v>10</v>
      </c>
      <c r="F1098" s="88">
        <v>1.7075807092385282</v>
      </c>
      <c r="G1098" s="89">
        <v>4580.1698532407208</v>
      </c>
      <c r="H1098" s="42">
        <v>-42.370947705503333</v>
      </c>
      <c r="I1098" s="42">
        <v>0</v>
      </c>
      <c r="J1098" s="51">
        <f t="shared" si="51"/>
        <v>-42.370947705503333</v>
      </c>
      <c r="K1098" s="45">
        <f t="shared" si="52"/>
        <v>1.7075807092385282</v>
      </c>
      <c r="L1098" s="45">
        <f t="shared" si="52"/>
        <v>4580.1698532407208</v>
      </c>
      <c r="M1098" s="160">
        <f t="shared" si="53"/>
        <v>2682.2567322649033</v>
      </c>
      <c r="N1098" s="6">
        <v>-1.4507602622385283</v>
      </c>
      <c r="O1098" s="6">
        <v>-4412.6488783407212</v>
      </c>
    </row>
    <row r="1099" spans="1:15" hidden="1" x14ac:dyDescent="0.25">
      <c r="A1099" s="43">
        <v>2038</v>
      </c>
      <c r="B1099" s="43" t="s">
        <v>3</v>
      </c>
      <c r="C1099" s="43" t="s">
        <v>4921</v>
      </c>
      <c r="D1099" s="44">
        <v>-42.370947705503333</v>
      </c>
      <c r="E1099" s="44">
        <v>10</v>
      </c>
      <c r="F1099" s="90">
        <v>1.7433047753941169</v>
      </c>
      <c r="G1099" s="91">
        <v>4683.5059039501766</v>
      </c>
      <c r="H1099" s="44">
        <v>-42.370947705503333</v>
      </c>
      <c r="I1099" s="44">
        <v>0</v>
      </c>
      <c r="J1099" s="51">
        <f t="shared" si="51"/>
        <v>-42.370947705503333</v>
      </c>
      <c r="K1099" s="45">
        <f t="shared" si="52"/>
        <v>1.7433047753941169</v>
      </c>
      <c r="L1099" s="45">
        <f t="shared" si="52"/>
        <v>4683.5059039501766</v>
      </c>
      <c r="M1099" s="160">
        <f t="shared" si="53"/>
        <v>2686.567472340776</v>
      </c>
      <c r="N1099" s="6">
        <v>-1.5162312483941169</v>
      </c>
      <c r="O1099" s="6">
        <v>-4536.0940240501768</v>
      </c>
    </row>
    <row r="1100" spans="1:15" x14ac:dyDescent="0.25">
      <c r="A1100" s="41">
        <v>2039</v>
      </c>
      <c r="B1100" s="41" t="s">
        <v>3</v>
      </c>
      <c r="C1100" s="41" t="s">
        <v>4921</v>
      </c>
      <c r="D1100" s="42">
        <v>-42.370947705503333</v>
      </c>
      <c r="E1100" s="42">
        <v>10</v>
      </c>
      <c r="F1100" s="88">
        <v>1.4482120979362911</v>
      </c>
      <c r="G1100" s="89">
        <v>4179.7227875417429</v>
      </c>
      <c r="H1100" s="42">
        <v>-42.370947705503333</v>
      </c>
      <c r="I1100" s="42">
        <v>0</v>
      </c>
      <c r="J1100" s="51">
        <f t="shared" si="51"/>
        <v>-42.370947705503333</v>
      </c>
      <c r="K1100" s="45">
        <f t="shared" si="52"/>
        <v>1.4482120979362911</v>
      </c>
      <c r="L1100" s="45">
        <f t="shared" si="52"/>
        <v>4179.7227875417429</v>
      </c>
      <c r="M1100" s="160">
        <f t="shared" si="53"/>
        <v>2886.1261368399469</v>
      </c>
      <c r="N1100" s="6">
        <v>-1.2476796859362911</v>
      </c>
      <c r="O1100" s="6">
        <v>-4050.203358841743</v>
      </c>
    </row>
    <row r="1101" spans="1:15" x14ac:dyDescent="0.25">
      <c r="A1101" s="43">
        <v>2040</v>
      </c>
      <c r="B1101" s="43" t="s">
        <v>3</v>
      </c>
      <c r="C1101" s="43" t="s">
        <v>4921</v>
      </c>
      <c r="D1101" s="44">
        <v>-42.370947705503333</v>
      </c>
      <c r="E1101" s="44">
        <v>10</v>
      </c>
      <c r="F1101" s="90">
        <v>1.5119727165843984</v>
      </c>
      <c r="G1101" s="91">
        <v>4295.8456337862399</v>
      </c>
      <c r="H1101" s="44">
        <v>-42.370947705503333</v>
      </c>
      <c r="I1101" s="44">
        <v>0</v>
      </c>
      <c r="J1101" s="51">
        <f t="shared" si="51"/>
        <v>-42.370947705503333</v>
      </c>
      <c r="K1101" s="45">
        <f t="shared" si="52"/>
        <v>1.5119727165843984</v>
      </c>
      <c r="L1101" s="45">
        <f t="shared" si="52"/>
        <v>4295.8456337862399</v>
      </c>
      <c r="M1101" s="160">
        <f t="shared" si="53"/>
        <v>2841.2190158369472</v>
      </c>
      <c r="N1101" s="6">
        <v>-1.3220852095843982</v>
      </c>
      <c r="O1101" s="6">
        <v>-4172.5125439862395</v>
      </c>
    </row>
    <row r="1102" spans="1:15" x14ac:dyDescent="0.25">
      <c r="A1102" s="41">
        <v>2021</v>
      </c>
      <c r="B1102" s="41" t="s">
        <v>3</v>
      </c>
      <c r="C1102" s="41" t="s">
        <v>4922</v>
      </c>
      <c r="D1102" s="42">
        <v>15.333760673977858</v>
      </c>
      <c r="E1102" s="42">
        <v>20</v>
      </c>
      <c r="F1102" s="88">
        <v>12.915542491158551</v>
      </c>
      <c r="G1102" s="89">
        <v>24377.876529875834</v>
      </c>
      <c r="H1102" s="42">
        <v>15.333760673977858</v>
      </c>
      <c r="I1102" s="42">
        <v>0</v>
      </c>
      <c r="J1102" s="51">
        <f t="shared" si="51"/>
        <v>15.333760673977858</v>
      </c>
      <c r="K1102" s="45">
        <f t="shared" si="52"/>
        <v>12.915542491158551</v>
      </c>
      <c r="L1102" s="45">
        <f t="shared" si="52"/>
        <v>24377.876529875834</v>
      </c>
      <c r="M1102" s="160">
        <f t="shared" si="53"/>
        <v>1887.4837465452129</v>
      </c>
      <c r="N1102" s="6">
        <v>-12.915105947158551</v>
      </c>
      <c r="O1102" s="6">
        <v>-24376.450890822834</v>
      </c>
    </row>
    <row r="1103" spans="1:15" x14ac:dyDescent="0.25">
      <c r="A1103" s="43">
        <v>2022</v>
      </c>
      <c r="B1103" s="43" t="s">
        <v>3</v>
      </c>
      <c r="C1103" s="43" t="s">
        <v>4922</v>
      </c>
      <c r="D1103" s="44">
        <v>15.333760673977858</v>
      </c>
      <c r="E1103" s="44">
        <v>20</v>
      </c>
      <c r="F1103" s="90">
        <v>9.7470958649814285</v>
      </c>
      <c r="G1103" s="91">
        <v>20129.385491355959</v>
      </c>
      <c r="H1103" s="44">
        <v>15.333760673977858</v>
      </c>
      <c r="I1103" s="44">
        <v>0</v>
      </c>
      <c r="J1103" s="51">
        <f t="shared" si="51"/>
        <v>15.333760673977858</v>
      </c>
      <c r="K1103" s="45">
        <f t="shared" si="52"/>
        <v>9.7470958649814285</v>
      </c>
      <c r="L1103" s="45">
        <f t="shared" si="52"/>
        <v>20129.385491355959</v>
      </c>
      <c r="M1103" s="160">
        <f t="shared" si="53"/>
        <v>2065.1674888799621</v>
      </c>
      <c r="N1103" s="6">
        <v>-9.7460317059814283</v>
      </c>
      <c r="O1103" s="6">
        <v>-20125.93209492496</v>
      </c>
    </row>
    <row r="1104" spans="1:15" x14ac:dyDescent="0.25">
      <c r="A1104" s="41">
        <v>2023</v>
      </c>
      <c r="B1104" s="41" t="s">
        <v>3</v>
      </c>
      <c r="C1104" s="41" t="s">
        <v>4922</v>
      </c>
      <c r="D1104" s="42">
        <v>15.333760673977858</v>
      </c>
      <c r="E1104" s="42">
        <v>20</v>
      </c>
      <c r="F1104" s="88">
        <v>8.240398608972459</v>
      </c>
      <c r="G1104" s="89">
        <v>17272.697469856481</v>
      </c>
      <c r="H1104" s="42">
        <v>15.333760673977858</v>
      </c>
      <c r="I1104" s="42">
        <v>0</v>
      </c>
      <c r="J1104" s="51">
        <f t="shared" si="51"/>
        <v>15.333760673977858</v>
      </c>
      <c r="K1104" s="45">
        <f t="shared" si="52"/>
        <v>8.240398608972459</v>
      </c>
      <c r="L1104" s="45">
        <f t="shared" si="52"/>
        <v>17272.697469856481</v>
      </c>
      <c r="M1104" s="160">
        <f t="shared" si="53"/>
        <v>2096.0997506903745</v>
      </c>
      <c r="N1104" s="6">
        <v>-8.2375242779724598</v>
      </c>
      <c r="O1104" s="6">
        <v>-17263.485152585479</v>
      </c>
    </row>
    <row r="1105" spans="1:15" x14ac:dyDescent="0.25">
      <c r="A1105" s="43">
        <v>2024</v>
      </c>
      <c r="B1105" s="43" t="s">
        <v>3</v>
      </c>
      <c r="C1105" s="43" t="s">
        <v>4922</v>
      </c>
      <c r="D1105" s="44">
        <v>15.333760673977858</v>
      </c>
      <c r="E1105" s="44">
        <v>20</v>
      </c>
      <c r="F1105" s="90">
        <v>8.3720404564236901</v>
      </c>
      <c r="G1105" s="91">
        <v>17238.240599597688</v>
      </c>
      <c r="H1105" s="44">
        <v>15.333760673977858</v>
      </c>
      <c r="I1105" s="44">
        <v>0</v>
      </c>
      <c r="J1105" s="51">
        <f t="shared" si="51"/>
        <v>15.333760673977858</v>
      </c>
      <c r="K1105" s="45">
        <f t="shared" si="52"/>
        <v>8.3720404564236901</v>
      </c>
      <c r="L1105" s="45">
        <f t="shared" si="52"/>
        <v>17238.240599597688</v>
      </c>
      <c r="M1105" s="160">
        <f t="shared" si="53"/>
        <v>2059.0249998578483</v>
      </c>
      <c r="N1105" s="6">
        <v>-8.3657402884236909</v>
      </c>
      <c r="O1105" s="6">
        <v>-17218.16846749769</v>
      </c>
    </row>
    <row r="1106" spans="1:15" x14ac:dyDescent="0.25">
      <c r="A1106" s="41">
        <v>2025</v>
      </c>
      <c r="B1106" s="41" t="s">
        <v>3</v>
      </c>
      <c r="C1106" s="41" t="s">
        <v>4922</v>
      </c>
      <c r="D1106" s="42">
        <v>15.333760673977858</v>
      </c>
      <c r="E1106" s="42">
        <v>20</v>
      </c>
      <c r="F1106" s="88">
        <v>8.0500779402588236</v>
      </c>
      <c r="G1106" s="89">
        <v>16369.538243343542</v>
      </c>
      <c r="H1106" s="42">
        <v>15.333760673977858</v>
      </c>
      <c r="I1106" s="42">
        <v>0</v>
      </c>
      <c r="J1106" s="51">
        <f t="shared" si="51"/>
        <v>15.333760673977858</v>
      </c>
      <c r="K1106" s="45">
        <f t="shared" si="52"/>
        <v>8.0500779402588236</v>
      </c>
      <c r="L1106" s="45">
        <f t="shared" si="52"/>
        <v>16369.538243343542</v>
      </c>
      <c r="M1106" s="160">
        <f t="shared" si="53"/>
        <v>2033.4633235634528</v>
      </c>
      <c r="N1106" s="6">
        <v>-8.0383194612588245</v>
      </c>
      <c r="O1106" s="6">
        <v>-16332.290956343542</v>
      </c>
    </row>
    <row r="1107" spans="1:15" x14ac:dyDescent="0.25">
      <c r="A1107" s="43">
        <v>2026</v>
      </c>
      <c r="B1107" s="43" t="s">
        <v>3</v>
      </c>
      <c r="C1107" s="43" t="s">
        <v>4922</v>
      </c>
      <c r="D1107" s="44">
        <v>15.333760673977858</v>
      </c>
      <c r="E1107" s="44">
        <v>20</v>
      </c>
      <c r="F1107" s="90">
        <v>7.2697624894273192</v>
      </c>
      <c r="G1107" s="91">
        <v>15400.335254882431</v>
      </c>
      <c r="H1107" s="44">
        <v>15.333760673977858</v>
      </c>
      <c r="I1107" s="44">
        <v>0</v>
      </c>
      <c r="J1107" s="51">
        <f t="shared" si="51"/>
        <v>15.333760673977858</v>
      </c>
      <c r="K1107" s="45">
        <f t="shared" si="52"/>
        <v>7.2697624894273192</v>
      </c>
      <c r="L1107" s="45">
        <f t="shared" si="52"/>
        <v>15400.335254882431</v>
      </c>
      <c r="M1107" s="160">
        <f t="shared" si="53"/>
        <v>2118.4096835735281</v>
      </c>
      <c r="N1107" s="6">
        <v>-7.2505423694273192</v>
      </c>
      <c r="O1107" s="6">
        <v>-15339.652152202432</v>
      </c>
    </row>
    <row r="1108" spans="1:15" x14ac:dyDescent="0.25">
      <c r="A1108" s="41">
        <v>2027</v>
      </c>
      <c r="B1108" s="41" t="s">
        <v>3</v>
      </c>
      <c r="C1108" s="41" t="s">
        <v>4922</v>
      </c>
      <c r="D1108" s="42">
        <v>15.333760673977858</v>
      </c>
      <c r="E1108" s="42">
        <v>20</v>
      </c>
      <c r="F1108" s="88">
        <v>6.8850640276294639</v>
      </c>
      <c r="G1108" s="89">
        <v>15025.380034276803</v>
      </c>
      <c r="H1108" s="42">
        <v>15.333760673977858</v>
      </c>
      <c r="I1108" s="42">
        <v>0</v>
      </c>
      <c r="J1108" s="51">
        <f t="shared" si="51"/>
        <v>15.333760673977858</v>
      </c>
      <c r="K1108" s="45">
        <f t="shared" si="52"/>
        <v>6.8850640276294639</v>
      </c>
      <c r="L1108" s="45">
        <f t="shared" si="52"/>
        <v>15025.380034276803</v>
      </c>
      <c r="M1108" s="160">
        <f t="shared" si="53"/>
        <v>2182.3152223393427</v>
      </c>
      <c r="N1108" s="6">
        <v>-6.8569706746294639</v>
      </c>
      <c r="O1108" s="6">
        <v>-14937.534813646802</v>
      </c>
    </row>
    <row r="1109" spans="1:15" x14ac:dyDescent="0.25">
      <c r="A1109" s="43">
        <v>2028</v>
      </c>
      <c r="B1109" s="43" t="s">
        <v>3</v>
      </c>
      <c r="C1109" s="43" t="s">
        <v>4922</v>
      </c>
      <c r="D1109" s="44">
        <v>15.333760673977858</v>
      </c>
      <c r="E1109" s="44">
        <v>20</v>
      </c>
      <c r="F1109" s="90">
        <v>6.3813150520678112</v>
      </c>
      <c r="G1109" s="91">
        <v>14356.124932234794</v>
      </c>
      <c r="H1109" s="44">
        <v>15.333760673977858</v>
      </c>
      <c r="I1109" s="44">
        <v>0</v>
      </c>
      <c r="J1109" s="51">
        <f t="shared" si="51"/>
        <v>15.333760673977858</v>
      </c>
      <c r="K1109" s="45">
        <f t="shared" si="52"/>
        <v>6.3813150520678112</v>
      </c>
      <c r="L1109" s="45">
        <f t="shared" si="52"/>
        <v>14356.124932234794</v>
      </c>
      <c r="M1109" s="160">
        <f t="shared" si="53"/>
        <v>2249.7126086233297</v>
      </c>
      <c r="N1109" s="6">
        <v>-6.344344096067811</v>
      </c>
      <c r="O1109" s="6">
        <v>-14241.322806434793</v>
      </c>
    </row>
    <row r="1110" spans="1:15" x14ac:dyDescent="0.25">
      <c r="A1110" s="41">
        <v>2029</v>
      </c>
      <c r="B1110" s="41" t="s">
        <v>3</v>
      </c>
      <c r="C1110" s="41" t="s">
        <v>4922</v>
      </c>
      <c r="D1110" s="42">
        <v>15.333760673977858</v>
      </c>
      <c r="E1110" s="42">
        <v>20</v>
      </c>
      <c r="F1110" s="88">
        <v>5.5009374010749656</v>
      </c>
      <c r="G1110" s="89">
        <v>13021.50001085511</v>
      </c>
      <c r="H1110" s="42">
        <v>15.333760673977858</v>
      </c>
      <c r="I1110" s="42">
        <v>0</v>
      </c>
      <c r="J1110" s="51">
        <f t="shared" si="51"/>
        <v>15.333760673977858</v>
      </c>
      <c r="K1110" s="45">
        <f t="shared" si="52"/>
        <v>5.5009374010749656</v>
      </c>
      <c r="L1110" s="45">
        <f t="shared" si="52"/>
        <v>13021.50001085511</v>
      </c>
      <c r="M1110" s="160">
        <f t="shared" si="53"/>
        <v>2367.1420089802355</v>
      </c>
      <c r="N1110" s="6">
        <v>-5.4565534180749653</v>
      </c>
      <c r="O1110" s="6">
        <v>-12884.646423355111</v>
      </c>
    </row>
    <row r="1111" spans="1:15" x14ac:dyDescent="0.25">
      <c r="A1111" s="43">
        <v>2030</v>
      </c>
      <c r="B1111" s="43" t="s">
        <v>3</v>
      </c>
      <c r="C1111" s="43" t="s">
        <v>4922</v>
      </c>
      <c r="D1111" s="44">
        <v>15.333760673977858</v>
      </c>
      <c r="E1111" s="44">
        <v>20</v>
      </c>
      <c r="F1111" s="90">
        <v>4.6384402864478735</v>
      </c>
      <c r="G1111" s="91">
        <v>11829.210318308353</v>
      </c>
      <c r="H1111" s="44">
        <v>15.333760673977858</v>
      </c>
      <c r="I1111" s="44">
        <v>0</v>
      </c>
      <c r="J1111" s="51">
        <f t="shared" si="51"/>
        <v>15.333760673977858</v>
      </c>
      <c r="K1111" s="45">
        <f t="shared" si="52"/>
        <v>4.6384402864478735</v>
      </c>
      <c r="L1111" s="45">
        <f t="shared" si="52"/>
        <v>11829.210318308353</v>
      </c>
      <c r="M1111" s="160">
        <f t="shared" si="53"/>
        <v>2550.2560317246607</v>
      </c>
      <c r="N1111" s="6">
        <v>-4.5894480614478734</v>
      </c>
      <c r="O1111" s="6">
        <v>-11678.833119908353</v>
      </c>
    </row>
    <row r="1112" spans="1:15" x14ac:dyDescent="0.25">
      <c r="A1112" s="41">
        <v>2031</v>
      </c>
      <c r="B1112" s="41" t="s">
        <v>3</v>
      </c>
      <c r="C1112" s="41" t="s">
        <v>4922</v>
      </c>
      <c r="D1112" s="42">
        <v>15.333760673977858</v>
      </c>
      <c r="E1112" s="42">
        <v>20</v>
      </c>
      <c r="F1112" s="88">
        <v>3.849751271003643</v>
      </c>
      <c r="G1112" s="89">
        <v>10431.565347376181</v>
      </c>
      <c r="H1112" s="42">
        <v>15.333760673977858</v>
      </c>
      <c r="I1112" s="42">
        <v>0</v>
      </c>
      <c r="J1112" s="51">
        <f t="shared" si="51"/>
        <v>15.333760673977858</v>
      </c>
      <c r="K1112" s="45">
        <f t="shared" si="52"/>
        <v>3.849751271003643</v>
      </c>
      <c r="L1112" s="45">
        <f t="shared" si="52"/>
        <v>10431.565347376181</v>
      </c>
      <c r="M1112" s="160">
        <f t="shared" si="53"/>
        <v>2709.6725510416254</v>
      </c>
      <c r="N1112" s="6">
        <v>-3.7995894610036429</v>
      </c>
      <c r="O1112" s="6">
        <v>-10279.092888776182</v>
      </c>
    </row>
    <row r="1113" spans="1:15" x14ac:dyDescent="0.25">
      <c r="A1113" s="43">
        <v>2032</v>
      </c>
      <c r="B1113" s="43" t="s">
        <v>3</v>
      </c>
      <c r="C1113" s="43" t="s">
        <v>4922</v>
      </c>
      <c r="D1113" s="44">
        <v>15.333760673977858</v>
      </c>
      <c r="E1113" s="44">
        <v>20</v>
      </c>
      <c r="F1113" s="90">
        <v>3.1654593060838128</v>
      </c>
      <c r="G1113" s="91">
        <v>9252.3539771823198</v>
      </c>
      <c r="H1113" s="44">
        <v>15.333760673977858</v>
      </c>
      <c r="I1113" s="44">
        <v>0</v>
      </c>
      <c r="J1113" s="51">
        <f t="shared" si="51"/>
        <v>15.333760673977858</v>
      </c>
      <c r="K1113" s="45">
        <f t="shared" si="52"/>
        <v>3.1654593060838128</v>
      </c>
      <c r="L1113" s="45">
        <f t="shared" si="52"/>
        <v>9252.3539771823198</v>
      </c>
      <c r="M1113" s="160">
        <f t="shared" si="53"/>
        <v>2922.910416001836</v>
      </c>
      <c r="N1113" s="6">
        <v>-3.1176864860838127</v>
      </c>
      <c r="O1113" s="6">
        <v>-9108.1808655823206</v>
      </c>
    </row>
    <row r="1114" spans="1:15" x14ac:dyDescent="0.25">
      <c r="A1114" s="41">
        <v>2033</v>
      </c>
      <c r="B1114" s="41" t="s">
        <v>3</v>
      </c>
      <c r="C1114" s="41" t="s">
        <v>4922</v>
      </c>
      <c r="D1114" s="42">
        <v>15.333760673977858</v>
      </c>
      <c r="E1114" s="42">
        <v>20</v>
      </c>
      <c r="F1114" s="88">
        <v>2.5229839264903351</v>
      </c>
      <c r="G1114" s="89">
        <v>7773.0239217990784</v>
      </c>
      <c r="H1114" s="42">
        <v>15.333760673977858</v>
      </c>
      <c r="I1114" s="42">
        <v>0</v>
      </c>
      <c r="J1114" s="51">
        <f t="shared" si="51"/>
        <v>15.333760673977858</v>
      </c>
      <c r="K1114" s="45">
        <f t="shared" si="52"/>
        <v>2.5229839264903351</v>
      </c>
      <c r="L1114" s="45">
        <f t="shared" si="52"/>
        <v>7773.0239217990784</v>
      </c>
      <c r="M1114" s="160">
        <f t="shared" si="53"/>
        <v>3080.8852328329945</v>
      </c>
      <c r="N1114" s="6">
        <v>-2.4803888024903351</v>
      </c>
      <c r="O1114" s="6">
        <v>-7645.4076544990785</v>
      </c>
    </row>
    <row r="1115" spans="1:15" x14ac:dyDescent="0.25">
      <c r="A1115" s="43">
        <v>2034</v>
      </c>
      <c r="B1115" s="43" t="s">
        <v>3</v>
      </c>
      <c r="C1115" s="43" t="s">
        <v>4922</v>
      </c>
      <c r="D1115" s="44">
        <v>15.333760673977858</v>
      </c>
      <c r="E1115" s="44">
        <v>20</v>
      </c>
      <c r="F1115" s="90">
        <v>2.042429528602101</v>
      </c>
      <c r="G1115" s="91">
        <v>6732.0720534652773</v>
      </c>
      <c r="H1115" s="44">
        <v>15.333760673977858</v>
      </c>
      <c r="I1115" s="44">
        <v>0</v>
      </c>
      <c r="J1115" s="51">
        <f t="shared" si="51"/>
        <v>15.333760673977858</v>
      </c>
      <c r="K1115" s="45">
        <f t="shared" si="52"/>
        <v>2.042429528602101</v>
      </c>
      <c r="L1115" s="45">
        <f t="shared" si="52"/>
        <v>6732.0720534652773</v>
      </c>
      <c r="M1115" s="160">
        <f t="shared" si="53"/>
        <v>3296.1098335044667</v>
      </c>
      <c r="N1115" s="6">
        <v>-2.0068195206021011</v>
      </c>
      <c r="O1115" s="6">
        <v>-6625.5854052652776</v>
      </c>
    </row>
    <row r="1116" spans="1:15" x14ac:dyDescent="0.25">
      <c r="A1116" s="41">
        <v>2035</v>
      </c>
      <c r="B1116" s="41" t="s">
        <v>3</v>
      </c>
      <c r="C1116" s="41" t="s">
        <v>4922</v>
      </c>
      <c r="D1116" s="42">
        <v>15.333760673977858</v>
      </c>
      <c r="E1116" s="42">
        <v>20</v>
      </c>
      <c r="F1116" s="88">
        <v>1.6100231638355853</v>
      </c>
      <c r="G1116" s="89">
        <v>5562.8056196970456</v>
      </c>
      <c r="H1116" s="42">
        <v>15.333760673977858</v>
      </c>
      <c r="I1116" s="42">
        <v>0</v>
      </c>
      <c r="J1116" s="51">
        <f t="shared" si="51"/>
        <v>15.333760673977858</v>
      </c>
      <c r="K1116" s="45">
        <f t="shared" si="52"/>
        <v>1.6100231638355853</v>
      </c>
      <c r="L1116" s="45">
        <f t="shared" si="52"/>
        <v>5562.8056196970456</v>
      </c>
      <c r="M1116" s="160">
        <f t="shared" si="53"/>
        <v>3455.1090597011535</v>
      </c>
      <c r="N1116" s="6">
        <v>-1.5817022168355852</v>
      </c>
      <c r="O1116" s="6">
        <v>-5479.1270088670453</v>
      </c>
    </row>
    <row r="1117" spans="1:15" x14ac:dyDescent="0.25">
      <c r="A1117" s="43">
        <v>2036</v>
      </c>
      <c r="B1117" s="43" t="s">
        <v>3</v>
      </c>
      <c r="C1117" s="43" t="s">
        <v>4922</v>
      </c>
      <c r="D1117" s="44">
        <v>15.333760673977858</v>
      </c>
      <c r="E1117" s="44">
        <v>20</v>
      </c>
      <c r="F1117" s="90">
        <v>1.3849573151939678</v>
      </c>
      <c r="G1117" s="91">
        <v>5055.3447572238711</v>
      </c>
      <c r="H1117" s="44">
        <v>15.333760673977858</v>
      </c>
      <c r="I1117" s="44">
        <v>0</v>
      </c>
      <c r="J1117" s="51">
        <f t="shared" si="51"/>
        <v>15.333760673977858</v>
      </c>
      <c r="K1117" s="45">
        <f t="shared" si="52"/>
        <v>1.3849573151939678</v>
      </c>
      <c r="L1117" s="45">
        <f t="shared" si="52"/>
        <v>5055.3447572238711</v>
      </c>
      <c r="M1117" s="160">
        <f t="shared" si="53"/>
        <v>3650.1809129878152</v>
      </c>
      <c r="N1117" s="6">
        <v>-1.3636889181939678</v>
      </c>
      <c r="O1117" s="6">
        <v>-4992.9151470638708</v>
      </c>
    </row>
    <row r="1118" spans="1:15" x14ac:dyDescent="0.25">
      <c r="A1118" s="41">
        <v>2037</v>
      </c>
      <c r="B1118" s="41" t="s">
        <v>3</v>
      </c>
      <c r="C1118" s="41" t="s">
        <v>4922</v>
      </c>
      <c r="D1118" s="42">
        <v>15.333760673977858</v>
      </c>
      <c r="E1118" s="42">
        <v>20</v>
      </c>
      <c r="F1118" s="88">
        <v>1.1413352254928033</v>
      </c>
      <c r="G1118" s="89">
        <v>4513.1090003109639</v>
      </c>
      <c r="H1118" s="42">
        <v>15.333760673977858</v>
      </c>
      <c r="I1118" s="42">
        <v>0</v>
      </c>
      <c r="J1118" s="51">
        <f t="shared" si="51"/>
        <v>15.333760673977858</v>
      </c>
      <c r="K1118" s="45">
        <f t="shared" si="52"/>
        <v>1.1413352254928033</v>
      </c>
      <c r="L1118" s="45">
        <f t="shared" si="52"/>
        <v>4513.1090003109639</v>
      </c>
      <c r="M1118" s="160">
        <f t="shared" si="53"/>
        <v>3954.2361433401857</v>
      </c>
      <c r="N1118" s="6">
        <v>-1.1261678664928032</v>
      </c>
      <c r="O1118" s="6">
        <v>-4468.8760733709641</v>
      </c>
    </row>
    <row r="1119" spans="1:15" x14ac:dyDescent="0.25">
      <c r="A1119" s="43">
        <v>2038</v>
      </c>
      <c r="B1119" s="43" t="s">
        <v>3</v>
      </c>
      <c r="C1119" s="43" t="s">
        <v>4922</v>
      </c>
      <c r="D1119" s="44">
        <v>15.333760673977858</v>
      </c>
      <c r="E1119" s="44">
        <v>20</v>
      </c>
      <c r="F1119" s="90">
        <v>1.0433453678529179</v>
      </c>
      <c r="G1119" s="91">
        <v>4435.7501381165221</v>
      </c>
      <c r="H1119" s="44">
        <v>15.333760673977858</v>
      </c>
      <c r="I1119" s="44">
        <v>0</v>
      </c>
      <c r="J1119" s="51">
        <f t="shared" si="51"/>
        <v>15.333760673977858</v>
      </c>
      <c r="K1119" s="45">
        <f t="shared" si="52"/>
        <v>1.0433453678529179</v>
      </c>
      <c r="L1119" s="45">
        <f t="shared" si="52"/>
        <v>4435.7501381165221</v>
      </c>
      <c r="M1119" s="160">
        <f t="shared" si="53"/>
        <v>4251.4686649203941</v>
      </c>
      <c r="N1119" s="6">
        <v>-1.0330657448529179</v>
      </c>
      <c r="O1119" s="6">
        <v>-4405.8930430865221</v>
      </c>
    </row>
    <row r="1120" spans="1:15" x14ac:dyDescent="0.25">
      <c r="A1120" s="41">
        <v>2039</v>
      </c>
      <c r="B1120" s="41" t="s">
        <v>3</v>
      </c>
      <c r="C1120" s="41" t="s">
        <v>4922</v>
      </c>
      <c r="D1120" s="42">
        <v>15.333760673977858</v>
      </c>
      <c r="E1120" s="42">
        <v>20</v>
      </c>
      <c r="F1120" s="88">
        <v>0.9265021983657421</v>
      </c>
      <c r="G1120" s="89">
        <v>4252.0591543023093</v>
      </c>
      <c r="H1120" s="42">
        <v>15.333760673977858</v>
      </c>
      <c r="I1120" s="42">
        <v>0</v>
      </c>
      <c r="J1120" s="51">
        <f t="shared" si="51"/>
        <v>15.333760673977858</v>
      </c>
      <c r="K1120" s="45">
        <f t="shared" si="52"/>
        <v>0.9265021983657421</v>
      </c>
      <c r="L1120" s="45">
        <f t="shared" si="52"/>
        <v>4252.0591543023093</v>
      </c>
      <c r="M1120" s="160">
        <f t="shared" si="53"/>
        <v>4589.36758250819</v>
      </c>
      <c r="N1120" s="6">
        <v>-0.91984129836574213</v>
      </c>
      <c r="O1120" s="6">
        <v>-4232.8863768623096</v>
      </c>
    </row>
    <row r="1121" spans="1:15" x14ac:dyDescent="0.25">
      <c r="A1121" s="43">
        <v>2040</v>
      </c>
      <c r="B1121" s="43" t="s">
        <v>3</v>
      </c>
      <c r="C1121" s="43" t="s">
        <v>4922</v>
      </c>
      <c r="D1121" s="44">
        <v>15.333760673977858</v>
      </c>
      <c r="E1121" s="44">
        <v>20</v>
      </c>
      <c r="F1121" s="90">
        <v>0.94426501400943297</v>
      </c>
      <c r="G1121" s="91">
        <v>4269.4640132293653</v>
      </c>
      <c r="H1121" s="44">
        <v>15.333760673977858</v>
      </c>
      <c r="I1121" s="44">
        <v>0</v>
      </c>
      <c r="J1121" s="51">
        <f t="shared" si="51"/>
        <v>15.333760673977858</v>
      </c>
      <c r="K1121" s="45">
        <f t="shared" si="52"/>
        <v>0.94426501400943297</v>
      </c>
      <c r="L1121" s="45">
        <f t="shared" si="52"/>
        <v>4269.4640132293653</v>
      </c>
      <c r="M1121" s="160">
        <f t="shared" si="53"/>
        <v>4521.4679670284959</v>
      </c>
      <c r="N1121" s="6">
        <v>-0.93947509800943296</v>
      </c>
      <c r="O1121" s="6">
        <v>-4255.7616314893648</v>
      </c>
    </row>
    <row r="1122" spans="1:15" x14ac:dyDescent="0.25">
      <c r="A1122" s="41">
        <v>2021</v>
      </c>
      <c r="B1122" s="41" t="s">
        <v>3</v>
      </c>
      <c r="C1122" s="41" t="s">
        <v>4923</v>
      </c>
      <c r="D1122" s="42">
        <v>26.452341530873209</v>
      </c>
      <c r="E1122" s="42">
        <v>30</v>
      </c>
      <c r="F1122" s="88">
        <v>16.540064720603041</v>
      </c>
      <c r="G1122" s="89">
        <v>36394.778552879565</v>
      </c>
      <c r="H1122" s="42">
        <v>26.452341530873209</v>
      </c>
      <c r="I1122" s="42">
        <v>0</v>
      </c>
      <c r="J1122" s="51">
        <f t="shared" si="51"/>
        <v>26.452341530873209</v>
      </c>
      <c r="K1122" s="45">
        <f t="shared" si="52"/>
        <v>16.540064720603041</v>
      </c>
      <c r="L1122" s="45">
        <f t="shared" si="52"/>
        <v>36394.778552879565</v>
      </c>
      <c r="M1122" s="160">
        <f t="shared" si="53"/>
        <v>2200.4012177500495</v>
      </c>
      <c r="N1122" s="6">
        <v>-10.974477775603042</v>
      </c>
      <c r="O1122" s="6">
        <v>-14218.980062879564</v>
      </c>
    </row>
    <row r="1123" spans="1:15" x14ac:dyDescent="0.25">
      <c r="A1123" s="43">
        <v>2022</v>
      </c>
      <c r="B1123" s="43" t="s">
        <v>3</v>
      </c>
      <c r="C1123" s="43" t="s">
        <v>4923</v>
      </c>
      <c r="D1123" s="44">
        <v>26.452341530873209</v>
      </c>
      <c r="E1123" s="44">
        <v>30</v>
      </c>
      <c r="F1123" s="90">
        <v>17.092137796317498</v>
      </c>
      <c r="G1123" s="91">
        <v>37605.901151701968</v>
      </c>
      <c r="H1123" s="44">
        <v>26.452341530873209</v>
      </c>
      <c r="I1123" s="44">
        <v>0</v>
      </c>
      <c r="J1123" s="51">
        <f t="shared" si="51"/>
        <v>26.452341530873209</v>
      </c>
      <c r="K1123" s="45">
        <f t="shared" si="52"/>
        <v>17.092137796317498</v>
      </c>
      <c r="L1123" s="45">
        <f t="shared" si="52"/>
        <v>37605.901151701968</v>
      </c>
      <c r="M1123" s="160">
        <f t="shared" si="53"/>
        <v>2200.1871035584654</v>
      </c>
      <c r="N1123" s="6">
        <v>-10.895679055317498</v>
      </c>
      <c r="O1123" s="6">
        <v>-13863.475661701967</v>
      </c>
    </row>
    <row r="1124" spans="1:15" x14ac:dyDescent="0.25">
      <c r="A1124" s="41">
        <v>2023</v>
      </c>
      <c r="B1124" s="41" t="s">
        <v>3</v>
      </c>
      <c r="C1124" s="41" t="s">
        <v>4923</v>
      </c>
      <c r="D1124" s="42">
        <v>26.452341530873209</v>
      </c>
      <c r="E1124" s="42">
        <v>30</v>
      </c>
      <c r="F1124" s="88">
        <v>16.711740073720261</v>
      </c>
      <c r="G1124" s="89">
        <v>36636.233905177025</v>
      </c>
      <c r="H1124" s="42">
        <v>26.452341530873209</v>
      </c>
      <c r="I1124" s="42">
        <v>0</v>
      </c>
      <c r="J1124" s="51">
        <f t="shared" si="51"/>
        <v>26.452341530873209</v>
      </c>
      <c r="K1124" s="45">
        <f t="shared" si="52"/>
        <v>16.711740073720261</v>
      </c>
      <c r="L1124" s="45">
        <f t="shared" si="52"/>
        <v>36636.233905177025</v>
      </c>
      <c r="M1124" s="160">
        <f t="shared" si="53"/>
        <v>2192.2453163802288</v>
      </c>
      <c r="N1124" s="6">
        <v>-10.617154476720261</v>
      </c>
      <c r="O1124" s="6">
        <v>-13353.601855177025</v>
      </c>
    </row>
    <row r="1125" spans="1:15" x14ac:dyDescent="0.25">
      <c r="A1125" s="43">
        <v>2024</v>
      </c>
      <c r="B1125" s="43" t="s">
        <v>3</v>
      </c>
      <c r="C1125" s="43" t="s">
        <v>4923</v>
      </c>
      <c r="D1125" s="44">
        <v>26.452341530873209</v>
      </c>
      <c r="E1125" s="44">
        <v>30</v>
      </c>
      <c r="F1125" s="90">
        <v>17.251674011626093</v>
      </c>
      <c r="G1125" s="91">
        <v>37931.110298766849</v>
      </c>
      <c r="H1125" s="44">
        <v>26.452341530873209</v>
      </c>
      <c r="I1125" s="44">
        <v>0</v>
      </c>
      <c r="J1125" s="51">
        <f t="shared" si="51"/>
        <v>26.452341530873209</v>
      </c>
      <c r="K1125" s="45">
        <f t="shared" si="52"/>
        <v>17.251674011626093</v>
      </c>
      <c r="L1125" s="45">
        <f t="shared" si="52"/>
        <v>37931.110298766849</v>
      </c>
      <c r="M1125" s="160">
        <f t="shared" si="53"/>
        <v>2198.6915746961517</v>
      </c>
      <c r="N1125" s="6">
        <v>-11.384596020626093</v>
      </c>
      <c r="O1125" s="6">
        <v>-15595.689098766848</v>
      </c>
    </row>
    <row r="1126" spans="1:15" x14ac:dyDescent="0.25">
      <c r="A1126" s="41">
        <v>2025</v>
      </c>
      <c r="B1126" s="41" t="s">
        <v>3</v>
      </c>
      <c r="C1126" s="41" t="s">
        <v>4923</v>
      </c>
      <c r="D1126" s="42">
        <v>26.452341530873209</v>
      </c>
      <c r="E1126" s="42">
        <v>30</v>
      </c>
      <c r="F1126" s="88">
        <v>16.190102664176248</v>
      </c>
      <c r="G1126" s="89">
        <v>36774.192679918793</v>
      </c>
      <c r="H1126" s="42">
        <v>26.452341530873209</v>
      </c>
      <c r="I1126" s="42">
        <v>0</v>
      </c>
      <c r="J1126" s="51">
        <f t="shared" si="51"/>
        <v>26.452341530873209</v>
      </c>
      <c r="K1126" s="45">
        <f t="shared" si="52"/>
        <v>16.190102664176248</v>
      </c>
      <c r="L1126" s="45">
        <f t="shared" si="52"/>
        <v>36774.192679918793</v>
      </c>
      <c r="M1126" s="160">
        <f t="shared" si="53"/>
        <v>2271.3995978103862</v>
      </c>
      <c r="N1126" s="6">
        <v>-10.626944629176247</v>
      </c>
      <c r="O1126" s="6">
        <v>-15601.950799918792</v>
      </c>
    </row>
    <row r="1127" spans="1:15" x14ac:dyDescent="0.25">
      <c r="A1127" s="43">
        <v>2026</v>
      </c>
      <c r="B1127" s="43" t="s">
        <v>3</v>
      </c>
      <c r="C1127" s="43" t="s">
        <v>4923</v>
      </c>
      <c r="D1127" s="44">
        <v>26.452341530873209</v>
      </c>
      <c r="E1127" s="44">
        <v>30</v>
      </c>
      <c r="F1127" s="90">
        <v>16.667997843527541</v>
      </c>
      <c r="G1127" s="91">
        <v>39595.746480389578</v>
      </c>
      <c r="H1127" s="44">
        <v>26.452341530873209</v>
      </c>
      <c r="I1127" s="44">
        <v>0</v>
      </c>
      <c r="J1127" s="51">
        <f t="shared" si="51"/>
        <v>26.452341530873209</v>
      </c>
      <c r="K1127" s="45">
        <f t="shared" si="52"/>
        <v>16.667997843527541</v>
      </c>
      <c r="L1127" s="45">
        <f t="shared" si="52"/>
        <v>39595.746480389578</v>
      </c>
      <c r="M1127" s="160">
        <f t="shared" si="53"/>
        <v>2375.5550517883744</v>
      </c>
      <c r="N1127" s="6">
        <v>-11.481767236527542</v>
      </c>
      <c r="O1127" s="6">
        <v>-20447.132120389579</v>
      </c>
    </row>
    <row r="1128" spans="1:15" x14ac:dyDescent="0.25">
      <c r="A1128" s="41">
        <v>2027</v>
      </c>
      <c r="B1128" s="41" t="s">
        <v>3</v>
      </c>
      <c r="C1128" s="41" t="s">
        <v>4923</v>
      </c>
      <c r="D1128" s="42">
        <v>26.452341530873209</v>
      </c>
      <c r="E1128" s="42">
        <v>30</v>
      </c>
      <c r="F1128" s="88">
        <v>17.118440249297066</v>
      </c>
      <c r="G1128" s="89">
        <v>42577.929435628866</v>
      </c>
      <c r="H1128" s="42">
        <v>26.452341530873209</v>
      </c>
      <c r="I1128" s="42">
        <v>0</v>
      </c>
      <c r="J1128" s="51">
        <f t="shared" si="51"/>
        <v>26.452341530873209</v>
      </c>
      <c r="K1128" s="45">
        <f t="shared" si="52"/>
        <v>17.118440249297066</v>
      </c>
      <c r="L1128" s="45">
        <f t="shared" si="52"/>
        <v>42577.929435628866</v>
      </c>
      <c r="M1128" s="160">
        <f t="shared" si="53"/>
        <v>2487.255194723552</v>
      </c>
      <c r="N1128" s="6">
        <v>-12.336061725297066</v>
      </c>
      <c r="O1128" s="6">
        <v>-25431.771935628865</v>
      </c>
    </row>
    <row r="1129" spans="1:15" x14ac:dyDescent="0.25">
      <c r="A1129" s="43">
        <v>2028</v>
      </c>
      <c r="B1129" s="43" t="s">
        <v>3</v>
      </c>
      <c r="C1129" s="43" t="s">
        <v>4923</v>
      </c>
      <c r="D1129" s="44">
        <v>26.452341530873209</v>
      </c>
      <c r="E1129" s="44">
        <v>30</v>
      </c>
      <c r="F1129" s="90">
        <v>17.26617573945143</v>
      </c>
      <c r="G1129" s="91">
        <v>43684.938900504181</v>
      </c>
      <c r="H1129" s="44">
        <v>26.452341530873209</v>
      </c>
      <c r="I1129" s="44">
        <v>0</v>
      </c>
      <c r="J1129" s="51">
        <f t="shared" si="51"/>
        <v>26.452341530873209</v>
      </c>
      <c r="K1129" s="45">
        <f t="shared" si="52"/>
        <v>17.26617573945143</v>
      </c>
      <c r="L1129" s="45">
        <f t="shared" si="52"/>
        <v>43684.938900504181</v>
      </c>
      <c r="M1129" s="160">
        <f t="shared" si="53"/>
        <v>2530.0877020896182</v>
      </c>
      <c r="N1129" s="6">
        <v>-12.89816208445143</v>
      </c>
      <c r="O1129" s="6">
        <v>-28055.101970504184</v>
      </c>
    </row>
    <row r="1130" spans="1:15" x14ac:dyDescent="0.25">
      <c r="A1130" s="41">
        <v>2029</v>
      </c>
      <c r="B1130" s="41" t="s">
        <v>3</v>
      </c>
      <c r="C1130" s="41" t="s">
        <v>4923</v>
      </c>
      <c r="D1130" s="42">
        <v>26.452341530873209</v>
      </c>
      <c r="E1130" s="42">
        <v>30</v>
      </c>
      <c r="F1130" s="88">
        <v>17.327739845981466</v>
      </c>
      <c r="G1130" s="89">
        <v>43806.427711901175</v>
      </c>
      <c r="H1130" s="42">
        <v>26.452341530873209</v>
      </c>
      <c r="I1130" s="42">
        <v>0</v>
      </c>
      <c r="J1130" s="51">
        <f t="shared" si="51"/>
        <v>26.452341530873209</v>
      </c>
      <c r="K1130" s="45">
        <f t="shared" si="52"/>
        <v>17.327739845981466</v>
      </c>
      <c r="L1130" s="45">
        <f t="shared" si="52"/>
        <v>43806.427711901175</v>
      </c>
      <c r="M1130" s="160">
        <f t="shared" si="53"/>
        <v>2528.1097304828518</v>
      </c>
      <c r="N1130" s="6">
        <v>-13.377338080981465</v>
      </c>
      <c r="O1130" s="6">
        <v>-29682.616101901174</v>
      </c>
    </row>
    <row r="1131" spans="1:15" x14ac:dyDescent="0.25">
      <c r="A1131" s="43">
        <v>2030</v>
      </c>
      <c r="B1131" s="43" t="s">
        <v>3</v>
      </c>
      <c r="C1131" s="43" t="s">
        <v>4923</v>
      </c>
      <c r="D1131" s="44">
        <v>26.452341530873209</v>
      </c>
      <c r="E1131" s="44">
        <v>30</v>
      </c>
      <c r="F1131" s="90">
        <v>18.806419305473057</v>
      </c>
      <c r="G1131" s="91">
        <v>42973.686421953142</v>
      </c>
      <c r="H1131" s="44">
        <v>26.452341530873209</v>
      </c>
      <c r="I1131" s="44">
        <v>0</v>
      </c>
      <c r="J1131" s="51">
        <f t="shared" si="51"/>
        <v>26.452341530873209</v>
      </c>
      <c r="K1131" s="45">
        <f t="shared" si="52"/>
        <v>18.806419305473057</v>
      </c>
      <c r="L1131" s="45">
        <f t="shared" si="52"/>
        <v>42973.686421953142</v>
      </c>
      <c r="M1131" s="160">
        <f t="shared" si="53"/>
        <v>2285.0541468809488</v>
      </c>
      <c r="N1131" s="6">
        <v>-15.366045748473056</v>
      </c>
      <c r="O1131" s="6">
        <v>-30829.145891953143</v>
      </c>
    </row>
    <row r="1132" spans="1:15" x14ac:dyDescent="0.25">
      <c r="A1132" s="41">
        <v>2031</v>
      </c>
      <c r="B1132" s="41" t="s">
        <v>3</v>
      </c>
      <c r="C1132" s="41" t="s">
        <v>4923</v>
      </c>
      <c r="D1132" s="42">
        <v>26.452341530873209</v>
      </c>
      <c r="E1132" s="42">
        <v>30</v>
      </c>
      <c r="F1132" s="88">
        <v>19.910551797353722</v>
      </c>
      <c r="G1132" s="89">
        <v>41157.789373218191</v>
      </c>
      <c r="H1132" s="42">
        <v>26.452341530873209</v>
      </c>
      <c r="I1132" s="42">
        <v>0</v>
      </c>
      <c r="J1132" s="51">
        <f t="shared" si="51"/>
        <v>26.452341530873209</v>
      </c>
      <c r="K1132" s="45">
        <f t="shared" si="52"/>
        <v>19.910551797353722</v>
      </c>
      <c r="L1132" s="45">
        <f t="shared" si="52"/>
        <v>41157.789373218191</v>
      </c>
      <c r="M1132" s="160">
        <f t="shared" si="53"/>
        <v>2067.1345421319966</v>
      </c>
      <c r="N1132" s="6">
        <v>-16.863118787353724</v>
      </c>
      <c r="O1132" s="6">
        <v>-30503.443463218191</v>
      </c>
    </row>
    <row r="1133" spans="1:15" x14ac:dyDescent="0.25">
      <c r="A1133" s="43">
        <v>2032</v>
      </c>
      <c r="B1133" s="43" t="s">
        <v>3</v>
      </c>
      <c r="C1133" s="43" t="s">
        <v>4923</v>
      </c>
      <c r="D1133" s="44">
        <v>26.452341530873209</v>
      </c>
      <c r="E1133" s="44">
        <v>30</v>
      </c>
      <c r="F1133" s="90">
        <v>20.191407585303008</v>
      </c>
      <c r="G1133" s="91">
        <v>38459.375995519957</v>
      </c>
      <c r="H1133" s="44">
        <v>26.452341530873209</v>
      </c>
      <c r="I1133" s="44">
        <v>0</v>
      </c>
      <c r="J1133" s="51">
        <f t="shared" si="51"/>
        <v>26.452341530873209</v>
      </c>
      <c r="K1133" s="45">
        <f t="shared" si="52"/>
        <v>20.191407585303008</v>
      </c>
      <c r="L1133" s="45">
        <f t="shared" si="52"/>
        <v>38459.375995519957</v>
      </c>
      <c r="M1133" s="160">
        <f t="shared" si="53"/>
        <v>1904.7397182707512</v>
      </c>
      <c r="N1133" s="6">
        <v>-17.545270748303007</v>
      </c>
      <c r="O1133" s="6">
        <v>-29384.313389519957</v>
      </c>
    </row>
    <row r="1134" spans="1:15" x14ac:dyDescent="0.25">
      <c r="A1134" s="41">
        <v>2033</v>
      </c>
      <c r="B1134" s="41" t="s">
        <v>3</v>
      </c>
      <c r="C1134" s="41" t="s">
        <v>4923</v>
      </c>
      <c r="D1134" s="42">
        <v>26.452341530873209</v>
      </c>
      <c r="E1134" s="42">
        <v>30</v>
      </c>
      <c r="F1134" s="88">
        <v>19.550435775449969</v>
      </c>
      <c r="G1134" s="89">
        <v>34818.705671312637</v>
      </c>
      <c r="H1134" s="42">
        <v>26.452341530873209</v>
      </c>
      <c r="I1134" s="42">
        <v>0</v>
      </c>
      <c r="J1134" s="51">
        <f t="shared" si="51"/>
        <v>26.452341530873209</v>
      </c>
      <c r="K1134" s="45">
        <f t="shared" si="52"/>
        <v>19.550435775449969</v>
      </c>
      <c r="L1134" s="45">
        <f t="shared" si="52"/>
        <v>34818.705671312637</v>
      </c>
      <c r="M1134" s="160">
        <f t="shared" si="53"/>
        <v>1780.9682644023446</v>
      </c>
      <c r="N1134" s="6">
        <v>-17.253753432449969</v>
      </c>
      <c r="O1134" s="6">
        <v>-27031.637344312636</v>
      </c>
    </row>
    <row r="1135" spans="1:15" x14ac:dyDescent="0.25">
      <c r="A1135" s="43">
        <v>2034</v>
      </c>
      <c r="B1135" s="43" t="s">
        <v>3</v>
      </c>
      <c r="C1135" s="43" t="s">
        <v>4923</v>
      </c>
      <c r="D1135" s="44">
        <v>26.452341530873209</v>
      </c>
      <c r="E1135" s="44">
        <v>30</v>
      </c>
      <c r="F1135" s="90">
        <v>17.894431299268888</v>
      </c>
      <c r="G1135" s="91">
        <v>30803.000703093901</v>
      </c>
      <c r="H1135" s="44">
        <v>26.452341530873209</v>
      </c>
      <c r="I1135" s="44">
        <v>0</v>
      </c>
      <c r="J1135" s="51">
        <f t="shared" si="51"/>
        <v>26.452341530873209</v>
      </c>
      <c r="K1135" s="45">
        <f t="shared" si="52"/>
        <v>17.894431299268888</v>
      </c>
      <c r="L1135" s="45">
        <f t="shared" si="52"/>
        <v>30803.000703093901</v>
      </c>
      <c r="M1135" s="160">
        <f t="shared" si="53"/>
        <v>1721.3735484486963</v>
      </c>
      <c r="N1135" s="6">
        <v>-16.022676845268887</v>
      </c>
      <c r="O1135" s="6">
        <v>-24619.357719093903</v>
      </c>
    </row>
    <row r="1136" spans="1:15" x14ac:dyDescent="0.25">
      <c r="A1136" s="41">
        <v>2035</v>
      </c>
      <c r="B1136" s="41" t="s">
        <v>3</v>
      </c>
      <c r="C1136" s="41" t="s">
        <v>4923</v>
      </c>
      <c r="D1136" s="42">
        <v>26.452341530873209</v>
      </c>
      <c r="E1136" s="42">
        <v>30</v>
      </c>
      <c r="F1136" s="88">
        <v>15.467830141935313</v>
      </c>
      <c r="G1136" s="89">
        <v>26574.36226734304</v>
      </c>
      <c r="H1136" s="42">
        <v>26.452341530873209</v>
      </c>
      <c r="I1136" s="42">
        <v>0</v>
      </c>
      <c r="J1136" s="51">
        <f t="shared" si="51"/>
        <v>26.452341530873209</v>
      </c>
      <c r="K1136" s="45">
        <f t="shared" si="52"/>
        <v>15.467830141935313</v>
      </c>
      <c r="L1136" s="45">
        <f t="shared" si="52"/>
        <v>26574.36226734304</v>
      </c>
      <c r="M1136" s="160">
        <f t="shared" si="53"/>
        <v>1718.0407350929245</v>
      </c>
      <c r="N1136" s="6">
        <v>-14.004894690935313</v>
      </c>
      <c r="O1136" s="6">
        <v>-22251.477888343041</v>
      </c>
    </row>
    <row r="1137" spans="1:15" x14ac:dyDescent="0.25">
      <c r="A1137" s="43">
        <v>2036</v>
      </c>
      <c r="B1137" s="43" t="s">
        <v>3</v>
      </c>
      <c r="C1137" s="43" t="s">
        <v>4923</v>
      </c>
      <c r="D1137" s="44">
        <v>26.452341530873209</v>
      </c>
      <c r="E1137" s="44">
        <v>30</v>
      </c>
      <c r="F1137" s="90">
        <v>12.753118240631045</v>
      </c>
      <c r="G1137" s="91">
        <v>23541.917800830386</v>
      </c>
      <c r="H1137" s="44">
        <v>26.452341530873209</v>
      </c>
      <c r="I1137" s="44">
        <v>0</v>
      </c>
      <c r="J1137" s="51">
        <f t="shared" si="51"/>
        <v>26.452341530873209</v>
      </c>
      <c r="K1137" s="45">
        <f t="shared" si="52"/>
        <v>12.753118240631045</v>
      </c>
      <c r="L1137" s="45">
        <f t="shared" si="52"/>
        <v>23541.917800830386</v>
      </c>
      <c r="M1137" s="160">
        <f t="shared" si="53"/>
        <v>1845.9734597164288</v>
      </c>
      <c r="N1137" s="6">
        <v>-11.485004849631045</v>
      </c>
      <c r="O1137" s="6">
        <v>-19961.801501830385</v>
      </c>
    </row>
    <row r="1138" spans="1:15" x14ac:dyDescent="0.25">
      <c r="A1138" s="41">
        <v>2037</v>
      </c>
      <c r="B1138" s="41" t="s">
        <v>3</v>
      </c>
      <c r="C1138" s="41" t="s">
        <v>4923</v>
      </c>
      <c r="D1138" s="42">
        <v>26.452341530873209</v>
      </c>
      <c r="E1138" s="42">
        <v>30</v>
      </c>
      <c r="F1138" s="88">
        <v>9.9704055410626484</v>
      </c>
      <c r="G1138" s="89">
        <v>18696.903393645884</v>
      </c>
      <c r="H1138" s="42">
        <v>26.452341530873209</v>
      </c>
      <c r="I1138" s="42">
        <v>0</v>
      </c>
      <c r="J1138" s="51">
        <f t="shared" si="51"/>
        <v>26.452341530873209</v>
      </c>
      <c r="K1138" s="45">
        <f t="shared" si="52"/>
        <v>9.9704055410626484</v>
      </c>
      <c r="L1138" s="45">
        <f t="shared" si="52"/>
        <v>18696.903393645884</v>
      </c>
      <c r="M1138" s="160">
        <f t="shared" si="53"/>
        <v>1875.2400107140641</v>
      </c>
      <c r="N1138" s="6">
        <v>-8.8007848670626494</v>
      </c>
      <c r="O1138" s="6">
        <v>-15385.628253645884</v>
      </c>
    </row>
    <row r="1139" spans="1:15" x14ac:dyDescent="0.25">
      <c r="A1139" s="43">
        <v>2038</v>
      </c>
      <c r="B1139" s="43" t="s">
        <v>3</v>
      </c>
      <c r="C1139" s="43" t="s">
        <v>4923</v>
      </c>
      <c r="D1139" s="44">
        <v>26.452341530873209</v>
      </c>
      <c r="E1139" s="44">
        <v>30</v>
      </c>
      <c r="F1139" s="90">
        <v>7.9221651283610228</v>
      </c>
      <c r="G1139" s="91">
        <v>17480.928900923816</v>
      </c>
      <c r="H1139" s="44">
        <v>26.452341530873209</v>
      </c>
      <c r="I1139" s="44">
        <v>0</v>
      </c>
      <c r="J1139" s="51">
        <f t="shared" si="51"/>
        <v>26.452341530873209</v>
      </c>
      <c r="K1139" s="45">
        <f t="shared" si="52"/>
        <v>7.9221651283610228</v>
      </c>
      <c r="L1139" s="45">
        <f t="shared" si="52"/>
        <v>17480.928900923816</v>
      </c>
      <c r="M1139" s="160">
        <f t="shared" si="53"/>
        <v>2206.5847678865989</v>
      </c>
      <c r="N1139" s="6">
        <v>-6.8411242013610227</v>
      </c>
      <c r="O1139" s="6">
        <v>-14326.904031923816</v>
      </c>
    </row>
    <row r="1140" spans="1:15" x14ac:dyDescent="0.25">
      <c r="A1140" s="41">
        <v>2039</v>
      </c>
      <c r="B1140" s="41" t="s">
        <v>3</v>
      </c>
      <c r="C1140" s="41" t="s">
        <v>4923</v>
      </c>
      <c r="D1140" s="42">
        <v>26.452341530873209</v>
      </c>
      <c r="E1140" s="42">
        <v>30</v>
      </c>
      <c r="F1140" s="88">
        <v>7.8249925931017126</v>
      </c>
      <c r="G1140" s="89">
        <v>16297.24043249267</v>
      </c>
      <c r="H1140" s="42">
        <v>26.452341530873209</v>
      </c>
      <c r="I1140" s="42">
        <v>0</v>
      </c>
      <c r="J1140" s="51">
        <f t="shared" si="51"/>
        <v>26.452341530873209</v>
      </c>
      <c r="K1140" s="45">
        <f t="shared" si="52"/>
        <v>7.8249925931017126</v>
      </c>
      <c r="L1140" s="45">
        <f t="shared" si="52"/>
        <v>16297.24043249267</v>
      </c>
      <c r="M1140" s="160">
        <f t="shared" si="53"/>
        <v>2082.7164037011162</v>
      </c>
      <c r="N1140" s="6">
        <v>-6.8178401151017125</v>
      </c>
      <c r="O1140" s="6">
        <v>-13416.46463549267</v>
      </c>
    </row>
    <row r="1141" spans="1:15" x14ac:dyDescent="0.25">
      <c r="A1141" s="43">
        <v>2040</v>
      </c>
      <c r="B1141" s="43" t="s">
        <v>3</v>
      </c>
      <c r="C1141" s="43" t="s">
        <v>4923</v>
      </c>
      <c r="D1141" s="44">
        <v>26.452341530873209</v>
      </c>
      <c r="E1141" s="44">
        <v>30</v>
      </c>
      <c r="F1141" s="90">
        <v>8.0445868463543668</v>
      </c>
      <c r="G1141" s="91">
        <v>16270.758495314221</v>
      </c>
      <c r="H1141" s="44">
        <v>26.452341530873209</v>
      </c>
      <c r="I1141" s="44">
        <v>0</v>
      </c>
      <c r="J1141" s="51">
        <f t="shared" si="51"/>
        <v>26.452341530873209</v>
      </c>
      <c r="K1141" s="45">
        <f t="shared" si="52"/>
        <v>8.0445868463543668</v>
      </c>
      <c r="L1141" s="45">
        <f t="shared" si="52"/>
        <v>16270.758495314221</v>
      </c>
      <c r="M1141" s="160">
        <f t="shared" si="53"/>
        <v>2022.5722968840566</v>
      </c>
      <c r="N1141" s="6">
        <v>-7.0438131323543667</v>
      </c>
      <c r="O1141" s="6">
        <v>-13466.047255314221</v>
      </c>
    </row>
    <row r="1142" spans="1:15" x14ac:dyDescent="0.25">
      <c r="A1142" s="41">
        <v>2021</v>
      </c>
      <c r="B1142" s="41" t="s">
        <v>3</v>
      </c>
      <c r="C1142" s="41" t="s">
        <v>4924</v>
      </c>
      <c r="D1142" s="42">
        <v>35.653311587442637</v>
      </c>
      <c r="E1142" s="42">
        <v>40</v>
      </c>
      <c r="F1142" s="88">
        <v>7.1509977807803145</v>
      </c>
      <c r="G1142" s="89">
        <v>16488.360634075405</v>
      </c>
      <c r="H1142" s="42">
        <v>35.653311587442637</v>
      </c>
      <c r="I1142" s="42">
        <v>0</v>
      </c>
      <c r="J1142" s="51">
        <f t="shared" si="51"/>
        <v>35.653311587442637</v>
      </c>
      <c r="K1142" s="45">
        <f t="shared" si="52"/>
        <v>7.1509977807803145</v>
      </c>
      <c r="L1142" s="45">
        <f t="shared" si="52"/>
        <v>16488.360634075405</v>
      </c>
      <c r="M1142" s="160">
        <f t="shared" si="53"/>
        <v>2305.7426585127819</v>
      </c>
      <c r="N1142" s="6">
        <v>-5.752181893780314</v>
      </c>
      <c r="O1142" s="6">
        <v>-9605.2100210754052</v>
      </c>
    </row>
    <row r="1143" spans="1:15" x14ac:dyDescent="0.25">
      <c r="A1143" s="43">
        <v>2022</v>
      </c>
      <c r="B1143" s="43" t="s">
        <v>3</v>
      </c>
      <c r="C1143" s="43" t="s">
        <v>4924</v>
      </c>
      <c r="D1143" s="44">
        <v>35.653311587442637</v>
      </c>
      <c r="E1143" s="44">
        <v>40</v>
      </c>
      <c r="F1143" s="90">
        <v>7.6890971799828618</v>
      </c>
      <c r="G1143" s="91">
        <v>17652.69658690237</v>
      </c>
      <c r="H1143" s="44">
        <v>35.653311587442637</v>
      </c>
      <c r="I1143" s="44">
        <v>0</v>
      </c>
      <c r="J1143" s="51">
        <f t="shared" si="51"/>
        <v>35.653311587442637</v>
      </c>
      <c r="K1143" s="45">
        <f t="shared" si="52"/>
        <v>7.6890971799828618</v>
      </c>
      <c r="L1143" s="45">
        <f t="shared" si="52"/>
        <v>17652.69658690237</v>
      </c>
      <c r="M1143" s="160">
        <f t="shared" si="53"/>
        <v>2295.8087501947421</v>
      </c>
      <c r="N1143" s="6">
        <v>-5.549996795982862</v>
      </c>
      <c r="O1143" s="6">
        <v>-7793.4453599023691</v>
      </c>
    </row>
    <row r="1144" spans="1:15" x14ac:dyDescent="0.25">
      <c r="A1144" s="41">
        <v>2023</v>
      </c>
      <c r="B1144" s="41" t="s">
        <v>3</v>
      </c>
      <c r="C1144" s="41" t="s">
        <v>4924</v>
      </c>
      <c r="D1144" s="42">
        <v>35.653311587442637</v>
      </c>
      <c r="E1144" s="42">
        <v>40</v>
      </c>
      <c r="F1144" s="88">
        <v>7.4530387261085558</v>
      </c>
      <c r="G1144" s="89">
        <v>16753.205112130967</v>
      </c>
      <c r="H1144" s="42">
        <v>35.653311587442637</v>
      </c>
      <c r="I1144" s="42">
        <v>0</v>
      </c>
      <c r="J1144" s="51">
        <f t="shared" si="51"/>
        <v>35.653311587442637</v>
      </c>
      <c r="K1144" s="45">
        <f t="shared" si="52"/>
        <v>7.4530387261085558</v>
      </c>
      <c r="L1144" s="45">
        <f t="shared" si="52"/>
        <v>16753.205112130967</v>
      </c>
      <c r="M1144" s="160">
        <f t="shared" si="53"/>
        <v>2247.8355108290566</v>
      </c>
      <c r="N1144" s="6">
        <v>-5.2922221481085554</v>
      </c>
      <c r="O1144" s="6">
        <v>-6781.3736921309664</v>
      </c>
    </row>
    <row r="1145" spans="1:15" x14ac:dyDescent="0.25">
      <c r="A1145" s="43">
        <v>2024</v>
      </c>
      <c r="B1145" s="43" t="s">
        <v>3</v>
      </c>
      <c r="C1145" s="43" t="s">
        <v>4924</v>
      </c>
      <c r="D1145" s="44">
        <v>35.653311587442637</v>
      </c>
      <c r="E1145" s="44">
        <v>40</v>
      </c>
      <c r="F1145" s="90">
        <v>7.6004584613808701</v>
      </c>
      <c r="G1145" s="91">
        <v>16434.039319710086</v>
      </c>
      <c r="H1145" s="44">
        <v>35.653311587442637</v>
      </c>
      <c r="I1145" s="44">
        <v>0</v>
      </c>
      <c r="J1145" s="51">
        <f t="shared" si="51"/>
        <v>35.653311587442637</v>
      </c>
      <c r="K1145" s="45">
        <f t="shared" si="52"/>
        <v>7.6004584613808701</v>
      </c>
      <c r="L1145" s="45">
        <f t="shared" si="52"/>
        <v>16434.039319710086</v>
      </c>
      <c r="M1145" s="160">
        <f t="shared" si="53"/>
        <v>2162.2431598322701</v>
      </c>
      <c r="N1145" s="6">
        <v>-6.0252233323808699</v>
      </c>
      <c r="O1145" s="6">
        <v>-8934.5388847100858</v>
      </c>
    </row>
    <row r="1146" spans="1:15" x14ac:dyDescent="0.25">
      <c r="A1146" s="41">
        <v>2025</v>
      </c>
      <c r="B1146" s="41" t="s">
        <v>3</v>
      </c>
      <c r="C1146" s="41" t="s">
        <v>4924</v>
      </c>
      <c r="D1146" s="42">
        <v>35.653311587442637</v>
      </c>
      <c r="E1146" s="42">
        <v>40</v>
      </c>
      <c r="F1146" s="88">
        <v>7.2480057291272937</v>
      </c>
      <c r="G1146" s="89">
        <v>16002.096704426809</v>
      </c>
      <c r="H1146" s="42">
        <v>35.653311587442637</v>
      </c>
      <c r="I1146" s="42">
        <v>0</v>
      </c>
      <c r="J1146" s="51">
        <f t="shared" si="51"/>
        <v>35.653311587442637</v>
      </c>
      <c r="K1146" s="45">
        <f t="shared" si="52"/>
        <v>7.2480057291272937</v>
      </c>
      <c r="L1146" s="45">
        <f t="shared" si="52"/>
        <v>16002.096704426809</v>
      </c>
      <c r="M1146" s="160">
        <f t="shared" si="53"/>
        <v>2207.7930540424068</v>
      </c>
      <c r="N1146" s="6">
        <v>-5.2988707861272939</v>
      </c>
      <c r="O1146" s="6">
        <v>-6903.5945804268085</v>
      </c>
    </row>
    <row r="1147" spans="1:15" x14ac:dyDescent="0.25">
      <c r="A1147" s="43">
        <v>2026</v>
      </c>
      <c r="B1147" s="43" t="s">
        <v>3</v>
      </c>
      <c r="C1147" s="43" t="s">
        <v>4924</v>
      </c>
      <c r="D1147" s="44">
        <v>35.653311587442637</v>
      </c>
      <c r="E1147" s="44">
        <v>40</v>
      </c>
      <c r="F1147" s="90">
        <v>7.8770183352345775</v>
      </c>
      <c r="G1147" s="91">
        <v>17215.824109055509</v>
      </c>
      <c r="H1147" s="44">
        <v>35.653311587442637</v>
      </c>
      <c r="I1147" s="44">
        <v>0</v>
      </c>
      <c r="J1147" s="51">
        <f t="shared" si="51"/>
        <v>35.653311587442637</v>
      </c>
      <c r="K1147" s="45">
        <f t="shared" si="52"/>
        <v>7.8770183352345775</v>
      </c>
      <c r="L1147" s="45">
        <f t="shared" si="52"/>
        <v>17215.824109055509</v>
      </c>
      <c r="M1147" s="160">
        <f t="shared" si="53"/>
        <v>2185.5762391776661</v>
      </c>
      <c r="N1147" s="6">
        <v>-6.0639981042345772</v>
      </c>
      <c r="O1147" s="6">
        <v>-8689.1945430555097</v>
      </c>
    </row>
    <row r="1148" spans="1:15" x14ac:dyDescent="0.25">
      <c r="A1148" s="41">
        <v>2027</v>
      </c>
      <c r="B1148" s="41" t="s">
        <v>3</v>
      </c>
      <c r="C1148" s="41" t="s">
        <v>4924</v>
      </c>
      <c r="D1148" s="42">
        <v>35.653311587442637</v>
      </c>
      <c r="E1148" s="42">
        <v>40</v>
      </c>
      <c r="F1148" s="88">
        <v>7.9628783688560869</v>
      </c>
      <c r="G1148" s="89">
        <v>17670.790803076881</v>
      </c>
      <c r="H1148" s="42">
        <v>35.653311587442637</v>
      </c>
      <c r="I1148" s="42">
        <v>0</v>
      </c>
      <c r="J1148" s="51">
        <f t="shared" si="51"/>
        <v>35.653311587442637</v>
      </c>
      <c r="K1148" s="45">
        <f t="shared" si="52"/>
        <v>7.9628783688560869</v>
      </c>
      <c r="L1148" s="45">
        <f t="shared" si="52"/>
        <v>17670.790803076881</v>
      </c>
      <c r="M1148" s="160">
        <f t="shared" si="53"/>
        <v>2219.1461409469439</v>
      </c>
      <c r="N1148" s="6">
        <v>-6.5743916038560872</v>
      </c>
      <c r="O1148" s="6">
        <v>-10970.805349076882</v>
      </c>
    </row>
    <row r="1149" spans="1:15" x14ac:dyDescent="0.25">
      <c r="A1149" s="43">
        <v>2028</v>
      </c>
      <c r="B1149" s="43" t="s">
        <v>3</v>
      </c>
      <c r="C1149" s="43" t="s">
        <v>4924</v>
      </c>
      <c r="D1149" s="44">
        <v>35.653311587442637</v>
      </c>
      <c r="E1149" s="44">
        <v>40</v>
      </c>
      <c r="F1149" s="90">
        <v>8.0099206033035806</v>
      </c>
      <c r="G1149" s="91">
        <v>17811.330638426709</v>
      </c>
      <c r="H1149" s="44">
        <v>35.653311587442637</v>
      </c>
      <c r="I1149" s="44">
        <v>0</v>
      </c>
      <c r="J1149" s="51">
        <f t="shared" si="51"/>
        <v>35.653311587442637</v>
      </c>
      <c r="K1149" s="45">
        <f t="shared" si="52"/>
        <v>8.0099206033035806</v>
      </c>
      <c r="L1149" s="45">
        <f t="shared" si="52"/>
        <v>17811.330638426709</v>
      </c>
      <c r="M1149" s="160">
        <f t="shared" si="53"/>
        <v>2223.6588251674643</v>
      </c>
      <c r="N1149" s="6">
        <v>-6.3943782303035803</v>
      </c>
      <c r="O1149" s="6">
        <v>-10168.998033426709</v>
      </c>
    </row>
    <row r="1150" spans="1:15" x14ac:dyDescent="0.25">
      <c r="A1150" s="41">
        <v>2029</v>
      </c>
      <c r="B1150" s="41" t="s">
        <v>3</v>
      </c>
      <c r="C1150" s="41" t="s">
        <v>4924</v>
      </c>
      <c r="D1150" s="42">
        <v>35.653311587442637</v>
      </c>
      <c r="E1150" s="42">
        <v>40</v>
      </c>
      <c r="F1150" s="88">
        <v>7.6115637273128609</v>
      </c>
      <c r="G1150" s="89">
        <v>17533.271289824988</v>
      </c>
      <c r="H1150" s="42">
        <v>35.653311587442637</v>
      </c>
      <c r="I1150" s="42">
        <v>0</v>
      </c>
      <c r="J1150" s="51">
        <f t="shared" si="51"/>
        <v>35.653311587442637</v>
      </c>
      <c r="K1150" s="45">
        <f t="shared" si="52"/>
        <v>7.6115637273128609</v>
      </c>
      <c r="L1150" s="45">
        <f t="shared" si="52"/>
        <v>17533.271289824988</v>
      </c>
      <c r="M1150" s="160">
        <f t="shared" si="53"/>
        <v>2303.5044989388566</v>
      </c>
      <c r="N1150" s="6">
        <v>-5.9671294263128605</v>
      </c>
      <c r="O1150" s="6">
        <v>-9799.5745918249886</v>
      </c>
    </row>
    <row r="1151" spans="1:15" x14ac:dyDescent="0.25">
      <c r="A1151" s="43">
        <v>2030</v>
      </c>
      <c r="B1151" s="43" t="s">
        <v>3</v>
      </c>
      <c r="C1151" s="43" t="s">
        <v>4924</v>
      </c>
      <c r="D1151" s="44">
        <v>35.653311587442637</v>
      </c>
      <c r="E1151" s="44">
        <v>40</v>
      </c>
      <c r="F1151" s="90">
        <v>7.1043541489098114</v>
      </c>
      <c r="G1151" s="91">
        <v>16999.827658148864</v>
      </c>
      <c r="H1151" s="44">
        <v>35.653311587442637</v>
      </c>
      <c r="I1151" s="44">
        <v>0</v>
      </c>
      <c r="J1151" s="51">
        <f t="shared" si="51"/>
        <v>35.653311587442637</v>
      </c>
      <c r="K1151" s="45">
        <f t="shared" si="52"/>
        <v>7.1043541489098114</v>
      </c>
      <c r="L1151" s="45">
        <f t="shared" si="52"/>
        <v>16999.827658148864</v>
      </c>
      <c r="M1151" s="160">
        <f t="shared" si="53"/>
        <v>2392.874468505705</v>
      </c>
      <c r="N1151" s="6">
        <v>-5.275924895909812</v>
      </c>
      <c r="O1151" s="6">
        <v>-8493.7722651488639</v>
      </c>
    </row>
    <row r="1152" spans="1:15" x14ac:dyDescent="0.25">
      <c r="A1152" s="41">
        <v>2031</v>
      </c>
      <c r="B1152" s="41" t="s">
        <v>3</v>
      </c>
      <c r="C1152" s="41" t="s">
        <v>4924</v>
      </c>
      <c r="D1152" s="42">
        <v>35.653311587442637</v>
      </c>
      <c r="E1152" s="42">
        <v>40</v>
      </c>
      <c r="F1152" s="88">
        <v>6.5626986845074144</v>
      </c>
      <c r="G1152" s="89">
        <v>16171.576815382346</v>
      </c>
      <c r="H1152" s="42">
        <v>35.653311587442637</v>
      </c>
      <c r="I1152" s="42">
        <v>0</v>
      </c>
      <c r="J1152" s="51">
        <f t="shared" si="51"/>
        <v>35.653311587442637</v>
      </c>
      <c r="K1152" s="45">
        <f t="shared" si="52"/>
        <v>6.5626986845074144</v>
      </c>
      <c r="L1152" s="45">
        <f t="shared" si="52"/>
        <v>16171.576815382346</v>
      </c>
      <c r="M1152" s="160">
        <f t="shared" si="53"/>
        <v>2464.1656722041262</v>
      </c>
      <c r="N1152" s="6">
        <v>-5.2970263865074143</v>
      </c>
      <c r="O1152" s="6">
        <v>-10206.323540382346</v>
      </c>
    </row>
    <row r="1153" spans="1:15" x14ac:dyDescent="0.25">
      <c r="A1153" s="43">
        <v>2032</v>
      </c>
      <c r="B1153" s="43" t="s">
        <v>3</v>
      </c>
      <c r="C1153" s="43" t="s">
        <v>4924</v>
      </c>
      <c r="D1153" s="44">
        <v>35.653311587442637</v>
      </c>
      <c r="E1153" s="44">
        <v>40</v>
      </c>
      <c r="F1153" s="90">
        <v>5.9600535451323022</v>
      </c>
      <c r="G1153" s="91">
        <v>15175.082403212917</v>
      </c>
      <c r="H1153" s="44">
        <v>35.653311587442637</v>
      </c>
      <c r="I1153" s="44">
        <v>0</v>
      </c>
      <c r="J1153" s="51">
        <f t="shared" si="51"/>
        <v>35.653311587442637</v>
      </c>
      <c r="K1153" s="45">
        <f t="shared" si="52"/>
        <v>5.9600535451323022</v>
      </c>
      <c r="L1153" s="45">
        <f t="shared" si="52"/>
        <v>15175.082403212917</v>
      </c>
      <c r="M1153" s="160">
        <f t="shared" si="53"/>
        <v>2546.1318909805295</v>
      </c>
      <c r="N1153" s="6">
        <v>-4.5303495031323022</v>
      </c>
      <c r="O1153" s="6">
        <v>-8573.0244002129166</v>
      </c>
    </row>
    <row r="1154" spans="1:15" x14ac:dyDescent="0.25">
      <c r="A1154" s="41">
        <v>2033</v>
      </c>
      <c r="B1154" s="41" t="s">
        <v>3</v>
      </c>
      <c r="C1154" s="41" t="s">
        <v>4924</v>
      </c>
      <c r="D1154" s="42">
        <v>35.653311587442637</v>
      </c>
      <c r="E1154" s="42">
        <v>40</v>
      </c>
      <c r="F1154" s="88">
        <v>5.3263513245936522</v>
      </c>
      <c r="G1154" s="89">
        <v>13969.683629791485</v>
      </c>
      <c r="H1154" s="42">
        <v>35.653311587442637</v>
      </c>
      <c r="I1154" s="42">
        <v>0</v>
      </c>
      <c r="J1154" s="51">
        <f t="shared" ref="J1154:J1217" si="54">D1154</f>
        <v>35.653311587442637</v>
      </c>
      <c r="K1154" s="45">
        <f t="shared" si="52"/>
        <v>5.3263513245936522</v>
      </c>
      <c r="L1154" s="45">
        <f t="shared" si="52"/>
        <v>13969.683629791485</v>
      </c>
      <c r="M1154" s="160">
        <f t="shared" si="53"/>
        <v>2622.7491914189932</v>
      </c>
      <c r="N1154" s="6">
        <v>-3.9448161995936522</v>
      </c>
      <c r="O1154" s="6">
        <v>-7613.1514247914847</v>
      </c>
    </row>
    <row r="1155" spans="1:15" x14ac:dyDescent="0.25">
      <c r="A1155" s="43">
        <v>2034</v>
      </c>
      <c r="B1155" s="43" t="s">
        <v>3</v>
      </c>
      <c r="C1155" s="43" t="s">
        <v>4924</v>
      </c>
      <c r="D1155" s="44">
        <v>35.653311587442637</v>
      </c>
      <c r="E1155" s="44">
        <v>40</v>
      </c>
      <c r="F1155" s="90">
        <v>4.7042118020179702</v>
      </c>
      <c r="G1155" s="91">
        <v>12727.649701476801</v>
      </c>
      <c r="H1155" s="44">
        <v>35.653311587442637</v>
      </c>
      <c r="I1155" s="44">
        <v>0</v>
      </c>
      <c r="J1155" s="51">
        <f t="shared" si="54"/>
        <v>35.653311587442637</v>
      </c>
      <c r="K1155" s="45">
        <f t="shared" ref="K1155:L1218" si="55">F1155</f>
        <v>4.7042118020179702</v>
      </c>
      <c r="L1155" s="45">
        <f t="shared" si="55"/>
        <v>12727.649701476801</v>
      </c>
      <c r="M1155" s="160">
        <f t="shared" ref="M1155:M1218" si="56">G1155/F1155</f>
        <v>2705.5860231499373</v>
      </c>
      <c r="N1155" s="6">
        <v>-3.1015028720179703</v>
      </c>
      <c r="O1155" s="6">
        <v>-5446.9561774768008</v>
      </c>
    </row>
    <row r="1156" spans="1:15" x14ac:dyDescent="0.25">
      <c r="A1156" s="41">
        <v>2035</v>
      </c>
      <c r="B1156" s="41" t="s">
        <v>3</v>
      </c>
      <c r="C1156" s="41" t="s">
        <v>4924</v>
      </c>
      <c r="D1156" s="42">
        <v>35.653311587442637</v>
      </c>
      <c r="E1156" s="42">
        <v>40</v>
      </c>
      <c r="F1156" s="88">
        <v>4.118549941351155</v>
      </c>
      <c r="G1156" s="89">
        <v>11629.183364266635</v>
      </c>
      <c r="H1156" s="42">
        <v>35.653311587442637</v>
      </c>
      <c r="I1156" s="42">
        <v>0</v>
      </c>
      <c r="J1156" s="51">
        <f t="shared" si="54"/>
        <v>35.653311587442637</v>
      </c>
      <c r="K1156" s="45">
        <f t="shared" si="55"/>
        <v>4.118549941351155</v>
      </c>
      <c r="L1156" s="45">
        <f t="shared" si="55"/>
        <v>11629.183364266635</v>
      </c>
      <c r="M1156" s="160">
        <f t="shared" si="56"/>
        <v>2823.611108246389</v>
      </c>
      <c r="N1156" s="6">
        <v>-3.0197526093511549</v>
      </c>
      <c r="O1156" s="6">
        <v>-6564.457599266635</v>
      </c>
    </row>
    <row r="1157" spans="1:15" x14ac:dyDescent="0.25">
      <c r="A1157" s="43">
        <v>2036</v>
      </c>
      <c r="B1157" s="43" t="s">
        <v>3</v>
      </c>
      <c r="C1157" s="43" t="s">
        <v>4924</v>
      </c>
      <c r="D1157" s="44">
        <v>35.653311587442637</v>
      </c>
      <c r="E1157" s="44">
        <v>40</v>
      </c>
      <c r="F1157" s="90">
        <v>4.0992060262656773</v>
      </c>
      <c r="G1157" s="91">
        <v>11420.778060814404</v>
      </c>
      <c r="H1157" s="44">
        <v>35.653311587442637</v>
      </c>
      <c r="I1157" s="44">
        <v>0</v>
      </c>
      <c r="J1157" s="51">
        <f t="shared" si="54"/>
        <v>35.653311587442637</v>
      </c>
      <c r="K1157" s="45">
        <f t="shared" si="55"/>
        <v>4.0992060262656773</v>
      </c>
      <c r="L1157" s="45">
        <f t="shared" si="55"/>
        <v>11420.778060814404</v>
      </c>
      <c r="M1157" s="160">
        <f t="shared" si="56"/>
        <v>2786.0951578514782</v>
      </c>
      <c r="N1157" s="6">
        <v>-2.8205347892656771</v>
      </c>
      <c r="O1157" s="6">
        <v>-5616.9528408144042</v>
      </c>
    </row>
    <row r="1158" spans="1:15" x14ac:dyDescent="0.25">
      <c r="A1158" s="41">
        <v>2037</v>
      </c>
      <c r="B1158" s="41" t="s">
        <v>3</v>
      </c>
      <c r="C1158" s="41" t="s">
        <v>4924</v>
      </c>
      <c r="D1158" s="42">
        <v>35.653311587442637</v>
      </c>
      <c r="E1158" s="42">
        <v>40</v>
      </c>
      <c r="F1158" s="88">
        <v>3.9347944421000731</v>
      </c>
      <c r="G1158" s="89">
        <v>11248.276142102792</v>
      </c>
      <c r="H1158" s="42">
        <v>35.653311587442637</v>
      </c>
      <c r="I1158" s="42">
        <v>0</v>
      </c>
      <c r="J1158" s="51">
        <f t="shared" si="54"/>
        <v>35.653311587442637</v>
      </c>
      <c r="K1158" s="45">
        <f t="shared" si="55"/>
        <v>3.9347944421000731</v>
      </c>
      <c r="L1158" s="45">
        <f t="shared" si="55"/>
        <v>11248.276142102792</v>
      </c>
      <c r="M1158" s="160">
        <f t="shared" si="56"/>
        <v>2858.6693174496245</v>
      </c>
      <c r="N1158" s="6">
        <v>-2.6355752811000732</v>
      </c>
      <c r="O1158" s="6">
        <v>-5367.1337161027914</v>
      </c>
    </row>
    <row r="1159" spans="1:15" x14ac:dyDescent="0.25">
      <c r="A1159" s="43">
        <v>2038</v>
      </c>
      <c r="B1159" s="43" t="s">
        <v>3</v>
      </c>
      <c r="C1159" s="43" t="s">
        <v>4924</v>
      </c>
      <c r="D1159" s="44">
        <v>35.653311587442637</v>
      </c>
      <c r="E1159" s="44">
        <v>40</v>
      </c>
      <c r="F1159" s="90">
        <v>3.9596577594815998</v>
      </c>
      <c r="G1159" s="91">
        <v>11281.231018015244</v>
      </c>
      <c r="H1159" s="44">
        <v>35.653311587442637</v>
      </c>
      <c r="I1159" s="44">
        <v>0</v>
      </c>
      <c r="J1159" s="51">
        <f t="shared" si="54"/>
        <v>35.653311587442637</v>
      </c>
      <c r="K1159" s="45">
        <f t="shared" si="55"/>
        <v>3.9596577594815998</v>
      </c>
      <c r="L1159" s="45">
        <f t="shared" si="55"/>
        <v>11281.231018015244</v>
      </c>
      <c r="M1159" s="160">
        <f t="shared" si="56"/>
        <v>2849.0419382841278</v>
      </c>
      <c r="N1159" s="6">
        <v>-2.4032748274815998</v>
      </c>
      <c r="O1159" s="6">
        <v>-4388.1081210152433</v>
      </c>
    </row>
    <row r="1160" spans="1:15" x14ac:dyDescent="0.25">
      <c r="A1160" s="41">
        <v>2039</v>
      </c>
      <c r="B1160" s="41" t="s">
        <v>3</v>
      </c>
      <c r="C1160" s="41" t="s">
        <v>4924</v>
      </c>
      <c r="D1160" s="42">
        <v>35.653311587442637</v>
      </c>
      <c r="E1160" s="42">
        <v>40</v>
      </c>
      <c r="F1160" s="88">
        <v>3.5424159005184643</v>
      </c>
      <c r="G1160" s="89">
        <v>10639.90696608528</v>
      </c>
      <c r="H1160" s="42">
        <v>35.653311587442637</v>
      </c>
      <c r="I1160" s="42">
        <v>0</v>
      </c>
      <c r="J1160" s="51">
        <f t="shared" si="54"/>
        <v>35.653311587442637</v>
      </c>
      <c r="K1160" s="45">
        <f t="shared" si="55"/>
        <v>3.5424159005184643</v>
      </c>
      <c r="L1160" s="45">
        <f t="shared" si="55"/>
        <v>10639.90696608528</v>
      </c>
      <c r="M1160" s="160">
        <f t="shared" si="56"/>
        <v>3003.5736245786484</v>
      </c>
      <c r="N1160" s="6">
        <v>-2.4415050375184641</v>
      </c>
      <c r="O1160" s="6">
        <v>-5719.8780880852801</v>
      </c>
    </row>
    <row r="1161" spans="1:15" x14ac:dyDescent="0.25">
      <c r="A1161" s="43">
        <v>2040</v>
      </c>
      <c r="B1161" s="43" t="s">
        <v>3</v>
      </c>
      <c r="C1161" s="43" t="s">
        <v>4924</v>
      </c>
      <c r="D1161" s="44">
        <v>35.653311587442637</v>
      </c>
      <c r="E1161" s="44">
        <v>40</v>
      </c>
      <c r="F1161" s="90">
        <v>3.6874407239802753</v>
      </c>
      <c r="G1161" s="91">
        <v>10670.718457560028</v>
      </c>
      <c r="H1161" s="44">
        <v>35.653311587442637</v>
      </c>
      <c r="I1161" s="44">
        <v>0</v>
      </c>
      <c r="J1161" s="51">
        <f t="shared" si="54"/>
        <v>35.653311587442637</v>
      </c>
      <c r="K1161" s="45">
        <f t="shared" si="55"/>
        <v>3.6874407239802753</v>
      </c>
      <c r="L1161" s="45">
        <f t="shared" si="55"/>
        <v>10670.718457560028</v>
      </c>
      <c r="M1161" s="160">
        <f t="shared" si="56"/>
        <v>2893.8006754022895</v>
      </c>
      <c r="N1161" s="6">
        <v>-2.5840595569802751</v>
      </c>
      <c r="O1161" s="6">
        <v>-5739.8393015600277</v>
      </c>
    </row>
    <row r="1162" spans="1:15" x14ac:dyDescent="0.25">
      <c r="A1162" s="41">
        <v>2021</v>
      </c>
      <c r="B1162" s="41" t="s">
        <v>3</v>
      </c>
      <c r="C1162" s="41" t="s">
        <v>4925</v>
      </c>
      <c r="D1162" s="42">
        <v>44.621660101362593</v>
      </c>
      <c r="E1162" s="42">
        <v>50</v>
      </c>
      <c r="F1162" s="88">
        <v>1.7019447706139597</v>
      </c>
      <c r="G1162" s="89">
        <v>5322.9764471475391</v>
      </c>
      <c r="H1162" s="42">
        <v>44.621660101362593</v>
      </c>
      <c r="I1162" s="42">
        <v>0</v>
      </c>
      <c r="J1162" s="51">
        <f t="shared" si="54"/>
        <v>44.621660101362593</v>
      </c>
      <c r="K1162" s="45">
        <f t="shared" si="55"/>
        <v>1.7019447706139597</v>
      </c>
      <c r="L1162" s="45">
        <f t="shared" si="55"/>
        <v>5322.9764471475391</v>
      </c>
      <c r="M1162" s="160">
        <f t="shared" si="56"/>
        <v>3127.5847131204664</v>
      </c>
      <c r="N1162" s="6">
        <v>4.1170643283860402</v>
      </c>
      <c r="O1162" s="6">
        <v>23022.35306285246</v>
      </c>
    </row>
    <row r="1163" spans="1:15" x14ac:dyDescent="0.25">
      <c r="A1163" s="43">
        <v>2022</v>
      </c>
      <c r="B1163" s="43" t="s">
        <v>3</v>
      </c>
      <c r="C1163" s="43" t="s">
        <v>4925</v>
      </c>
      <c r="D1163" s="44">
        <v>44.621660101362593</v>
      </c>
      <c r="E1163" s="44">
        <v>50</v>
      </c>
      <c r="F1163" s="90">
        <v>1.94159183131589</v>
      </c>
      <c r="G1163" s="91">
        <v>5732.2411996062419</v>
      </c>
      <c r="H1163" s="44">
        <v>44.621660101362593</v>
      </c>
      <c r="I1163" s="44">
        <v>0</v>
      </c>
      <c r="J1163" s="51">
        <f t="shared" si="54"/>
        <v>44.621660101362593</v>
      </c>
      <c r="K1163" s="45">
        <f t="shared" si="55"/>
        <v>1.94159183131589</v>
      </c>
      <c r="L1163" s="45">
        <f t="shared" si="55"/>
        <v>5732.2411996062419</v>
      </c>
      <c r="M1163" s="160">
        <f t="shared" si="56"/>
        <v>2952.3410158361071</v>
      </c>
      <c r="N1163" s="6">
        <v>4.8120840006841101</v>
      </c>
      <c r="O1163" s="6">
        <v>26511.63927039376</v>
      </c>
    </row>
    <row r="1164" spans="1:15" x14ac:dyDescent="0.25">
      <c r="A1164" s="41">
        <v>2023</v>
      </c>
      <c r="B1164" s="41" t="s">
        <v>3</v>
      </c>
      <c r="C1164" s="41" t="s">
        <v>4925</v>
      </c>
      <c r="D1164" s="42">
        <v>44.621660101362593</v>
      </c>
      <c r="E1164" s="42">
        <v>50</v>
      </c>
      <c r="F1164" s="88">
        <v>1.926213267206466</v>
      </c>
      <c r="G1164" s="89">
        <v>5284.7882050060607</v>
      </c>
      <c r="H1164" s="42">
        <v>44.621660101362593</v>
      </c>
      <c r="I1164" s="42">
        <v>0</v>
      </c>
      <c r="J1164" s="51">
        <f t="shared" si="54"/>
        <v>44.621660101362593</v>
      </c>
      <c r="K1164" s="45">
        <f t="shared" si="55"/>
        <v>1.926213267206466</v>
      </c>
      <c r="L1164" s="45">
        <f t="shared" si="55"/>
        <v>5284.7882050060607</v>
      </c>
      <c r="M1164" s="160">
        <f t="shared" si="56"/>
        <v>2743.6153072865309</v>
      </c>
      <c r="N1164" s="6">
        <v>4.8480940947935345</v>
      </c>
      <c r="O1164" s="6">
        <v>26851.879534993939</v>
      </c>
    </row>
    <row r="1165" spans="1:15" x14ac:dyDescent="0.25">
      <c r="A1165" s="43">
        <v>2024</v>
      </c>
      <c r="B1165" s="43" t="s">
        <v>3</v>
      </c>
      <c r="C1165" s="43" t="s">
        <v>4925</v>
      </c>
      <c r="D1165" s="44">
        <v>44.621660101362593</v>
      </c>
      <c r="E1165" s="44">
        <v>50</v>
      </c>
      <c r="F1165" s="90">
        <v>2.0936723568172231</v>
      </c>
      <c r="G1165" s="91">
        <v>5313.7151340285272</v>
      </c>
      <c r="H1165" s="44">
        <v>44.621660101362593</v>
      </c>
      <c r="I1165" s="44">
        <v>0</v>
      </c>
      <c r="J1165" s="51">
        <f t="shared" si="54"/>
        <v>44.621660101362593</v>
      </c>
      <c r="K1165" s="45">
        <f t="shared" si="55"/>
        <v>2.0936723568172231</v>
      </c>
      <c r="L1165" s="45">
        <f t="shared" si="55"/>
        <v>5313.7151340285272</v>
      </c>
      <c r="M1165" s="160">
        <f t="shared" si="56"/>
        <v>2537.9879123524261</v>
      </c>
      <c r="N1165" s="6">
        <v>4.6039492091827761</v>
      </c>
      <c r="O1165" s="6">
        <v>26377.694965971474</v>
      </c>
    </row>
    <row r="1166" spans="1:15" x14ac:dyDescent="0.25">
      <c r="A1166" s="41">
        <v>2025</v>
      </c>
      <c r="B1166" s="41" t="s">
        <v>3</v>
      </c>
      <c r="C1166" s="41" t="s">
        <v>4925</v>
      </c>
      <c r="D1166" s="42">
        <v>44.621660101362593</v>
      </c>
      <c r="E1166" s="42">
        <v>50</v>
      </c>
      <c r="F1166" s="88">
        <v>2.0071920861264538</v>
      </c>
      <c r="G1166" s="89">
        <v>5272.9290860277461</v>
      </c>
      <c r="H1166" s="42">
        <v>44.621660101362593</v>
      </c>
      <c r="I1166" s="42">
        <v>0</v>
      </c>
      <c r="J1166" s="51">
        <f t="shared" si="54"/>
        <v>44.621660101362593</v>
      </c>
      <c r="K1166" s="45">
        <f t="shared" si="55"/>
        <v>2.0071920861264538</v>
      </c>
      <c r="L1166" s="45">
        <f t="shared" si="55"/>
        <v>5272.9290860277461</v>
      </c>
      <c r="M1166" s="160">
        <f t="shared" si="56"/>
        <v>2627.0176743291272</v>
      </c>
      <c r="N1166" s="6">
        <v>4.6843804278735455</v>
      </c>
      <c r="O1166" s="6">
        <v>25748.083803972255</v>
      </c>
    </row>
    <row r="1167" spans="1:15" x14ac:dyDescent="0.25">
      <c r="A1167" s="43">
        <v>2026</v>
      </c>
      <c r="B1167" s="43" t="s">
        <v>3</v>
      </c>
      <c r="C1167" s="43" t="s">
        <v>4925</v>
      </c>
      <c r="D1167" s="44">
        <v>44.621660101362593</v>
      </c>
      <c r="E1167" s="44">
        <v>50</v>
      </c>
      <c r="F1167" s="90">
        <v>2.219093747114627</v>
      </c>
      <c r="G1167" s="91">
        <v>5619.0078613023652</v>
      </c>
      <c r="H1167" s="44">
        <v>44.621660101362593</v>
      </c>
      <c r="I1167" s="44">
        <v>0</v>
      </c>
      <c r="J1167" s="51">
        <f t="shared" si="54"/>
        <v>44.621660101362593</v>
      </c>
      <c r="K1167" s="45">
        <f t="shared" si="55"/>
        <v>2.219093747114627</v>
      </c>
      <c r="L1167" s="45">
        <f t="shared" si="55"/>
        <v>5619.0078613023652</v>
      </c>
      <c r="M1167" s="160">
        <f t="shared" si="56"/>
        <v>2532.1182886520551</v>
      </c>
      <c r="N1167" s="6">
        <v>4.2632876408853733</v>
      </c>
      <c r="O1167" s="6">
        <v>24160.432348697635</v>
      </c>
    </row>
    <row r="1168" spans="1:15" x14ac:dyDescent="0.25">
      <c r="A1168" s="41">
        <v>2027</v>
      </c>
      <c r="B1168" s="41" t="s">
        <v>3</v>
      </c>
      <c r="C1168" s="41" t="s">
        <v>4925</v>
      </c>
      <c r="D1168" s="42">
        <v>44.621660101362593</v>
      </c>
      <c r="E1168" s="42">
        <v>50</v>
      </c>
      <c r="F1168" s="88">
        <v>2.4226970902123477</v>
      </c>
      <c r="G1168" s="89">
        <v>6008.1587200646291</v>
      </c>
      <c r="H1168" s="42">
        <v>44.621660101362593</v>
      </c>
      <c r="I1168" s="42">
        <v>0</v>
      </c>
      <c r="J1168" s="51">
        <f t="shared" si="54"/>
        <v>44.621660101362593</v>
      </c>
      <c r="K1168" s="45">
        <f t="shared" si="55"/>
        <v>2.4226970902123477</v>
      </c>
      <c r="L1168" s="45">
        <f t="shared" si="55"/>
        <v>6008.1587200646291</v>
      </c>
      <c r="M1168" s="160">
        <f t="shared" si="56"/>
        <v>2479.9463145176014</v>
      </c>
      <c r="N1168" s="6">
        <v>3.7584485827876519</v>
      </c>
      <c r="O1168" s="6">
        <v>22131.328199935371</v>
      </c>
    </row>
    <row r="1169" spans="1:15" x14ac:dyDescent="0.25">
      <c r="A1169" s="43">
        <v>2028</v>
      </c>
      <c r="B1169" s="43" t="s">
        <v>3</v>
      </c>
      <c r="C1169" s="43" t="s">
        <v>4925</v>
      </c>
      <c r="D1169" s="44">
        <v>44.621660101362593</v>
      </c>
      <c r="E1169" s="44">
        <v>50</v>
      </c>
      <c r="F1169" s="90">
        <v>2.7515701410889215</v>
      </c>
      <c r="G1169" s="91">
        <v>6328.8424254119964</v>
      </c>
      <c r="H1169" s="44">
        <v>44.621660101362593</v>
      </c>
      <c r="I1169" s="44">
        <v>0</v>
      </c>
      <c r="J1169" s="51">
        <f t="shared" si="54"/>
        <v>44.621660101362593</v>
      </c>
      <c r="K1169" s="45">
        <f t="shared" si="55"/>
        <v>2.7515701410889215</v>
      </c>
      <c r="L1169" s="45">
        <f t="shared" si="55"/>
        <v>6328.8424254119964</v>
      </c>
      <c r="M1169" s="160">
        <f t="shared" si="56"/>
        <v>2300.083988739384</v>
      </c>
      <c r="N1169" s="6">
        <v>3.2151629459110782</v>
      </c>
      <c r="O1169" s="6">
        <v>20266.021154588005</v>
      </c>
    </row>
    <row r="1170" spans="1:15" x14ac:dyDescent="0.25">
      <c r="A1170" s="41">
        <v>2029</v>
      </c>
      <c r="B1170" s="41" t="s">
        <v>3</v>
      </c>
      <c r="C1170" s="41" t="s">
        <v>4925</v>
      </c>
      <c r="D1170" s="42">
        <v>44.621660101362593</v>
      </c>
      <c r="E1170" s="42">
        <v>50</v>
      </c>
      <c r="F1170" s="88">
        <v>2.789465412495614</v>
      </c>
      <c r="G1170" s="89">
        <v>6534.0485630682024</v>
      </c>
      <c r="H1170" s="42">
        <v>44.621660101362593</v>
      </c>
      <c r="I1170" s="42">
        <v>0</v>
      </c>
      <c r="J1170" s="51">
        <f t="shared" si="54"/>
        <v>44.621660101362593</v>
      </c>
      <c r="K1170" s="45">
        <f t="shared" si="55"/>
        <v>2.789465412495614</v>
      </c>
      <c r="L1170" s="45">
        <f t="shared" si="55"/>
        <v>6534.0485630682024</v>
      </c>
      <c r="M1170" s="160">
        <f t="shared" si="56"/>
        <v>2342.4017138905738</v>
      </c>
      <c r="N1170" s="6">
        <v>2.9429013165043858</v>
      </c>
      <c r="O1170" s="6">
        <v>18343.658796931799</v>
      </c>
    </row>
    <row r="1171" spans="1:15" x14ac:dyDescent="0.25">
      <c r="A1171" s="43">
        <v>2030</v>
      </c>
      <c r="B1171" s="43" t="s">
        <v>3</v>
      </c>
      <c r="C1171" s="43" t="s">
        <v>4925</v>
      </c>
      <c r="D1171" s="44">
        <v>44.621660101362593</v>
      </c>
      <c r="E1171" s="44">
        <v>50</v>
      </c>
      <c r="F1171" s="90">
        <v>2.9110420831835744</v>
      </c>
      <c r="G1171" s="91">
        <v>6679.9283842587183</v>
      </c>
      <c r="H1171" s="44">
        <v>44.621660101362593</v>
      </c>
      <c r="I1171" s="44">
        <v>0</v>
      </c>
      <c r="J1171" s="51">
        <f t="shared" si="54"/>
        <v>44.621660101362593</v>
      </c>
      <c r="K1171" s="45">
        <f t="shared" si="55"/>
        <v>2.9110420831835744</v>
      </c>
      <c r="L1171" s="45">
        <f t="shared" si="55"/>
        <v>6679.9283842587183</v>
      </c>
      <c r="M1171" s="160">
        <f t="shared" si="56"/>
        <v>2294.6862990566642</v>
      </c>
      <c r="N1171" s="6">
        <v>2.5878271748164257</v>
      </c>
      <c r="O1171" s="6">
        <v>16513.418785741284</v>
      </c>
    </row>
    <row r="1172" spans="1:15" x14ac:dyDescent="0.25">
      <c r="A1172" s="41">
        <v>2031</v>
      </c>
      <c r="B1172" s="41" t="s">
        <v>3</v>
      </c>
      <c r="C1172" s="41" t="s">
        <v>4925</v>
      </c>
      <c r="D1172" s="42">
        <v>44.621660101362593</v>
      </c>
      <c r="E1172" s="42">
        <v>50</v>
      </c>
      <c r="F1172" s="88">
        <v>2.6822293167422351</v>
      </c>
      <c r="G1172" s="89">
        <v>4953.5270597271119</v>
      </c>
      <c r="H1172" s="42">
        <v>44.621660101362593</v>
      </c>
      <c r="I1172" s="42">
        <v>0</v>
      </c>
      <c r="J1172" s="51">
        <f t="shared" si="54"/>
        <v>44.621660101362593</v>
      </c>
      <c r="K1172" s="45">
        <f t="shared" si="55"/>
        <v>2.6822293167422351</v>
      </c>
      <c r="L1172" s="45">
        <f t="shared" si="55"/>
        <v>4953.5270597271119</v>
      </c>
      <c r="M1172" s="160">
        <f t="shared" si="56"/>
        <v>1846.7947646413525</v>
      </c>
      <c r="N1172" s="6">
        <v>2.6105457492577648</v>
      </c>
      <c r="O1172" s="6">
        <v>16308.538850272889</v>
      </c>
    </row>
    <row r="1173" spans="1:15" x14ac:dyDescent="0.25">
      <c r="A1173" s="43">
        <v>2032</v>
      </c>
      <c r="B1173" s="43" t="s">
        <v>3</v>
      </c>
      <c r="C1173" s="43" t="s">
        <v>4925</v>
      </c>
      <c r="D1173" s="44">
        <v>44.621660101362593</v>
      </c>
      <c r="E1173" s="44">
        <v>50</v>
      </c>
      <c r="F1173" s="90">
        <v>2.8247641275792468</v>
      </c>
      <c r="G1173" s="91">
        <v>4922.8161098612836</v>
      </c>
      <c r="H1173" s="44">
        <v>44.621660101362593</v>
      </c>
      <c r="I1173" s="44">
        <v>0</v>
      </c>
      <c r="J1173" s="51">
        <f t="shared" si="54"/>
        <v>44.621660101362593</v>
      </c>
      <c r="K1173" s="45">
        <f t="shared" si="55"/>
        <v>2.8247641275792468</v>
      </c>
      <c r="L1173" s="45">
        <f t="shared" si="55"/>
        <v>4922.8161098612836</v>
      </c>
      <c r="M1173" s="160">
        <f t="shared" si="56"/>
        <v>1742.7352824959639</v>
      </c>
      <c r="N1173" s="6">
        <v>2.2621398654207532</v>
      </c>
      <c r="O1173" s="6">
        <v>14807.356390138717</v>
      </c>
    </row>
    <row r="1174" spans="1:15" x14ac:dyDescent="0.25">
      <c r="A1174" s="41">
        <v>2033</v>
      </c>
      <c r="B1174" s="41" t="s">
        <v>3</v>
      </c>
      <c r="C1174" s="41" t="s">
        <v>4925</v>
      </c>
      <c r="D1174" s="42">
        <v>44.621660101362593</v>
      </c>
      <c r="E1174" s="42">
        <v>50</v>
      </c>
      <c r="F1174" s="88">
        <v>2.9245942671572087</v>
      </c>
      <c r="G1174" s="89">
        <v>4824.7942142593856</v>
      </c>
      <c r="H1174" s="42">
        <v>44.621660101362593</v>
      </c>
      <c r="I1174" s="42">
        <v>0</v>
      </c>
      <c r="J1174" s="51">
        <f t="shared" si="54"/>
        <v>44.621660101362593</v>
      </c>
      <c r="K1174" s="45">
        <f t="shared" si="55"/>
        <v>2.9245942671572087</v>
      </c>
      <c r="L1174" s="45">
        <f t="shared" si="55"/>
        <v>4824.7942142593856</v>
      </c>
      <c r="M1174" s="160">
        <f t="shared" si="56"/>
        <v>1649.7311331151677</v>
      </c>
      <c r="N1174" s="6">
        <v>1.9715344178427912</v>
      </c>
      <c r="O1174" s="6">
        <v>13407.263575740613</v>
      </c>
    </row>
    <row r="1175" spans="1:15" x14ac:dyDescent="0.25">
      <c r="A1175" s="43">
        <v>2034</v>
      </c>
      <c r="B1175" s="43" t="s">
        <v>3</v>
      </c>
      <c r="C1175" s="43" t="s">
        <v>4925</v>
      </c>
      <c r="D1175" s="44">
        <v>44.621660101362593</v>
      </c>
      <c r="E1175" s="44">
        <v>50</v>
      </c>
      <c r="F1175" s="90">
        <v>3.0653241095424613</v>
      </c>
      <c r="G1175" s="91">
        <v>4732.5798042500601</v>
      </c>
      <c r="H1175" s="44">
        <v>44.621660101362593</v>
      </c>
      <c r="I1175" s="44">
        <v>0</v>
      </c>
      <c r="J1175" s="51">
        <f t="shared" si="54"/>
        <v>44.621660101362593</v>
      </c>
      <c r="K1175" s="45">
        <f t="shared" si="55"/>
        <v>3.0653241095424613</v>
      </c>
      <c r="L1175" s="45">
        <f t="shared" si="55"/>
        <v>4732.5798042500601</v>
      </c>
      <c r="M1175" s="160">
        <f t="shared" si="56"/>
        <v>1543.9084531118174</v>
      </c>
      <c r="N1175" s="6">
        <v>1.6385709394575385</v>
      </c>
      <c r="O1175" s="6">
        <v>12259.734165749938</v>
      </c>
    </row>
    <row r="1176" spans="1:15" x14ac:dyDescent="0.25">
      <c r="A1176" s="41">
        <v>2035</v>
      </c>
      <c r="B1176" s="41" t="s">
        <v>3</v>
      </c>
      <c r="C1176" s="41" t="s">
        <v>4925</v>
      </c>
      <c r="D1176" s="42">
        <v>44.621660101362593</v>
      </c>
      <c r="E1176" s="42">
        <v>50</v>
      </c>
      <c r="F1176" s="88">
        <v>3.1997445526873562</v>
      </c>
      <c r="G1176" s="89">
        <v>4621.9197293413727</v>
      </c>
      <c r="H1176" s="42">
        <v>44.621660101362593</v>
      </c>
      <c r="I1176" s="42">
        <v>0</v>
      </c>
      <c r="J1176" s="51">
        <f t="shared" si="54"/>
        <v>44.621660101362593</v>
      </c>
      <c r="K1176" s="45">
        <f t="shared" si="55"/>
        <v>3.1997445526873562</v>
      </c>
      <c r="L1176" s="45">
        <f t="shared" si="55"/>
        <v>4621.9197293413727</v>
      </c>
      <c r="M1176" s="160">
        <f t="shared" si="56"/>
        <v>1444.465223156511</v>
      </c>
      <c r="N1176" s="6">
        <v>1.3623621613126433</v>
      </c>
      <c r="O1176" s="6">
        <v>11021.929330658628</v>
      </c>
    </row>
    <row r="1177" spans="1:15" x14ac:dyDescent="0.25">
      <c r="A1177" s="43">
        <v>2036</v>
      </c>
      <c r="B1177" s="43" t="s">
        <v>3</v>
      </c>
      <c r="C1177" s="43" t="s">
        <v>4925</v>
      </c>
      <c r="D1177" s="44">
        <v>44.621660101362593</v>
      </c>
      <c r="E1177" s="44">
        <v>50</v>
      </c>
      <c r="F1177" s="90">
        <v>3.4537238973336857</v>
      </c>
      <c r="G1177" s="91">
        <v>4555.4010691250442</v>
      </c>
      <c r="H1177" s="44">
        <v>44.621660101362593</v>
      </c>
      <c r="I1177" s="44">
        <v>0</v>
      </c>
      <c r="J1177" s="51">
        <f t="shared" si="54"/>
        <v>44.621660101362593</v>
      </c>
      <c r="K1177" s="45">
        <f t="shared" si="55"/>
        <v>3.4537238973336857</v>
      </c>
      <c r="L1177" s="45">
        <f t="shared" si="55"/>
        <v>4555.4010691250442</v>
      </c>
      <c r="M1177" s="160">
        <f t="shared" si="56"/>
        <v>1318.9824098683355</v>
      </c>
      <c r="N1177" s="6">
        <v>0.77970940366631414</v>
      </c>
      <c r="O1177" s="6">
        <v>8782.8777608749551</v>
      </c>
    </row>
    <row r="1178" spans="1:15" x14ac:dyDescent="0.25">
      <c r="A1178" s="41">
        <v>2037</v>
      </c>
      <c r="B1178" s="41" t="s">
        <v>3</v>
      </c>
      <c r="C1178" s="41" t="s">
        <v>4925</v>
      </c>
      <c r="D1178" s="42">
        <v>44.621660101362593</v>
      </c>
      <c r="E1178" s="42">
        <v>50</v>
      </c>
      <c r="F1178" s="88">
        <v>3.4452805405999611</v>
      </c>
      <c r="G1178" s="89">
        <v>4580.5346618156864</v>
      </c>
      <c r="H1178" s="42">
        <v>44.621660101362593</v>
      </c>
      <c r="I1178" s="42">
        <v>0</v>
      </c>
      <c r="J1178" s="51">
        <f t="shared" si="54"/>
        <v>44.621660101362593</v>
      </c>
      <c r="K1178" s="45">
        <f t="shared" si="55"/>
        <v>3.4452805405999611</v>
      </c>
      <c r="L1178" s="45">
        <f t="shared" si="55"/>
        <v>4580.5346618156864</v>
      </c>
      <c r="M1178" s="160">
        <f t="shared" si="56"/>
        <v>1329.5099217139607</v>
      </c>
      <c r="N1178" s="6">
        <v>0.75055586840003885</v>
      </c>
      <c r="O1178" s="6">
        <v>8626.5449881843124</v>
      </c>
    </row>
    <row r="1179" spans="1:15" x14ac:dyDescent="0.25">
      <c r="A1179" s="43">
        <v>2038</v>
      </c>
      <c r="B1179" s="43" t="s">
        <v>3</v>
      </c>
      <c r="C1179" s="43" t="s">
        <v>4925</v>
      </c>
      <c r="D1179" s="44">
        <v>44.621660101362593</v>
      </c>
      <c r="E1179" s="44">
        <v>50</v>
      </c>
      <c r="F1179" s="90">
        <v>3.6084745398661231</v>
      </c>
      <c r="G1179" s="91">
        <v>4658.4188530881502</v>
      </c>
      <c r="H1179" s="44">
        <v>44.621660101362593</v>
      </c>
      <c r="I1179" s="44">
        <v>0</v>
      </c>
      <c r="J1179" s="51">
        <f t="shared" si="54"/>
        <v>44.621660101362593</v>
      </c>
      <c r="K1179" s="45">
        <f t="shared" si="55"/>
        <v>3.6084745398661231</v>
      </c>
      <c r="L1179" s="45">
        <f t="shared" si="55"/>
        <v>4658.4188530881502</v>
      </c>
      <c r="M1179" s="160">
        <f t="shared" si="56"/>
        <v>1290.9662522548879</v>
      </c>
      <c r="N1179" s="6">
        <v>0.52932650613387677</v>
      </c>
      <c r="O1179" s="6">
        <v>8537.5615269118498</v>
      </c>
    </row>
    <row r="1180" spans="1:15" x14ac:dyDescent="0.25">
      <c r="A1180" s="41">
        <v>2039</v>
      </c>
      <c r="B1180" s="41" t="s">
        <v>3</v>
      </c>
      <c r="C1180" s="41" t="s">
        <v>4925</v>
      </c>
      <c r="D1180" s="42">
        <v>44.621660101362593</v>
      </c>
      <c r="E1180" s="42">
        <v>50</v>
      </c>
      <c r="F1180" s="88">
        <v>3.6624263744950354</v>
      </c>
      <c r="G1180" s="89">
        <v>4699.7628640248622</v>
      </c>
      <c r="H1180" s="42">
        <v>44.621660101362593</v>
      </c>
      <c r="I1180" s="42">
        <v>0</v>
      </c>
      <c r="J1180" s="51">
        <f t="shared" si="54"/>
        <v>44.621660101362593</v>
      </c>
      <c r="K1180" s="45">
        <f t="shared" si="55"/>
        <v>3.6624263744950354</v>
      </c>
      <c r="L1180" s="45">
        <f t="shared" si="55"/>
        <v>4699.7628640248622</v>
      </c>
      <c r="M1180" s="160">
        <f t="shared" si="56"/>
        <v>1283.2374998044436</v>
      </c>
      <c r="N1180" s="6">
        <v>0.45508829650496496</v>
      </c>
      <c r="O1180" s="6">
        <v>8158.6919659751384</v>
      </c>
    </row>
    <row r="1181" spans="1:15" x14ac:dyDescent="0.25">
      <c r="A1181" s="43">
        <v>2040</v>
      </c>
      <c r="B1181" s="43" t="s">
        <v>3</v>
      </c>
      <c r="C1181" s="43" t="s">
        <v>4925</v>
      </c>
      <c r="D1181" s="44">
        <v>44.621660101362593</v>
      </c>
      <c r="E1181" s="44">
        <v>50</v>
      </c>
      <c r="F1181" s="90">
        <v>3.8955746815599124</v>
      </c>
      <c r="G1181" s="91">
        <v>4726.6620527680634</v>
      </c>
      <c r="H1181" s="44">
        <v>44.621660101362593</v>
      </c>
      <c r="I1181" s="44">
        <v>0</v>
      </c>
      <c r="J1181" s="51">
        <f t="shared" si="54"/>
        <v>44.621660101362593</v>
      </c>
      <c r="K1181" s="45">
        <f t="shared" si="55"/>
        <v>3.8955746815599124</v>
      </c>
      <c r="L1181" s="45">
        <f t="shared" si="55"/>
        <v>4726.6620527680634</v>
      </c>
      <c r="M1181" s="160">
        <f t="shared" si="56"/>
        <v>1213.3414038093495</v>
      </c>
      <c r="N1181" s="6">
        <v>0.19978315744008768</v>
      </c>
      <c r="O1181" s="6">
        <v>8114.2753372319357</v>
      </c>
    </row>
    <row r="1182" spans="1:15" x14ac:dyDescent="0.25">
      <c r="A1182" s="41">
        <v>2021</v>
      </c>
      <c r="B1182" s="41" t="s">
        <v>3</v>
      </c>
      <c r="C1182" s="41" t="s">
        <v>4926</v>
      </c>
      <c r="D1182" s="42">
        <v>57.215314281448492</v>
      </c>
      <c r="E1182" s="42">
        <v>60</v>
      </c>
      <c r="F1182" s="88">
        <v>7.0955124923785773</v>
      </c>
      <c r="G1182" s="89">
        <v>23639.521800882416</v>
      </c>
      <c r="H1182" s="42">
        <v>57.215314281448492</v>
      </c>
      <c r="I1182" s="42">
        <v>0</v>
      </c>
      <c r="J1182" s="51">
        <f t="shared" si="54"/>
        <v>57.215314281448492</v>
      </c>
      <c r="K1182" s="45">
        <f t="shared" si="55"/>
        <v>7.0955124923785773</v>
      </c>
      <c r="L1182" s="45">
        <f t="shared" si="55"/>
        <v>23639.521800882416</v>
      </c>
      <c r="M1182" s="160">
        <f t="shared" si="56"/>
        <v>3331.6158383589723</v>
      </c>
      <c r="N1182" s="6">
        <v>-0.77105621137857749</v>
      </c>
      <c r="O1182" s="6">
        <v>1936.3442091175857</v>
      </c>
    </row>
    <row r="1183" spans="1:15" x14ac:dyDescent="0.25">
      <c r="A1183" s="43">
        <v>2022</v>
      </c>
      <c r="B1183" s="43" t="s">
        <v>3</v>
      </c>
      <c r="C1183" s="43" t="s">
        <v>4926</v>
      </c>
      <c r="D1183" s="44">
        <v>57.215314281448492</v>
      </c>
      <c r="E1183" s="44">
        <v>60</v>
      </c>
      <c r="F1183" s="90">
        <v>7.8362951587610254</v>
      </c>
      <c r="G1183" s="91">
        <v>26024.809001748767</v>
      </c>
      <c r="H1183" s="44">
        <v>57.215314281448492</v>
      </c>
      <c r="I1183" s="44">
        <v>0</v>
      </c>
      <c r="J1183" s="51">
        <f t="shared" si="54"/>
        <v>57.215314281448492</v>
      </c>
      <c r="K1183" s="45">
        <f t="shared" si="55"/>
        <v>7.8362951587610254</v>
      </c>
      <c r="L1183" s="45">
        <f t="shared" si="55"/>
        <v>26024.809001748767</v>
      </c>
      <c r="M1183" s="160">
        <f t="shared" si="56"/>
        <v>3321.0603320183609</v>
      </c>
      <c r="N1183" s="6">
        <v>-0.74440141676102556</v>
      </c>
      <c r="O1183" s="6">
        <v>1951.8209882512347</v>
      </c>
    </row>
    <row r="1184" spans="1:15" x14ac:dyDescent="0.25">
      <c r="A1184" s="41">
        <v>2023</v>
      </c>
      <c r="B1184" s="41" t="s">
        <v>3</v>
      </c>
      <c r="C1184" s="41" t="s">
        <v>4926</v>
      </c>
      <c r="D1184" s="42">
        <v>57.215314281448492</v>
      </c>
      <c r="E1184" s="42">
        <v>60</v>
      </c>
      <c r="F1184" s="88">
        <v>5.92025982250592</v>
      </c>
      <c r="G1184" s="89">
        <v>18034.431002482936</v>
      </c>
      <c r="H1184" s="42">
        <v>57.215314281448492</v>
      </c>
      <c r="I1184" s="42">
        <v>0</v>
      </c>
      <c r="J1184" s="51">
        <f t="shared" si="54"/>
        <v>57.215314281448492</v>
      </c>
      <c r="K1184" s="45">
        <f t="shared" si="55"/>
        <v>5.92025982250592</v>
      </c>
      <c r="L1184" s="45">
        <f t="shared" si="55"/>
        <v>18034.431002482936</v>
      </c>
      <c r="M1184" s="160">
        <f t="shared" si="56"/>
        <v>3046.2228927731999</v>
      </c>
      <c r="N1184" s="6">
        <v>1.6893815564940802</v>
      </c>
      <c r="O1184" s="6">
        <v>9915.4849975170655</v>
      </c>
    </row>
    <row r="1185" spans="1:15" x14ac:dyDescent="0.25">
      <c r="A1185" s="43">
        <v>2024</v>
      </c>
      <c r="B1185" s="43" t="s">
        <v>3</v>
      </c>
      <c r="C1185" s="43" t="s">
        <v>4926</v>
      </c>
      <c r="D1185" s="44">
        <v>57.215314281448492</v>
      </c>
      <c r="E1185" s="44">
        <v>60</v>
      </c>
      <c r="F1185" s="90">
        <v>6.4171929231843672</v>
      </c>
      <c r="G1185" s="91">
        <v>18457.586533227648</v>
      </c>
      <c r="H1185" s="44">
        <v>57.215314281448492</v>
      </c>
      <c r="I1185" s="44">
        <v>0</v>
      </c>
      <c r="J1185" s="51">
        <f t="shared" si="54"/>
        <v>57.215314281448492</v>
      </c>
      <c r="K1185" s="45">
        <f t="shared" si="55"/>
        <v>6.4171929231843672</v>
      </c>
      <c r="L1185" s="45">
        <f t="shared" si="55"/>
        <v>18457.586533227648</v>
      </c>
      <c r="M1185" s="160">
        <f t="shared" si="56"/>
        <v>2876.2710976855819</v>
      </c>
      <c r="N1185" s="6">
        <v>1.2594748058156329</v>
      </c>
      <c r="O1185" s="6">
        <v>9566.316546772352</v>
      </c>
    </row>
    <row r="1186" spans="1:15" x14ac:dyDescent="0.25">
      <c r="A1186" s="41">
        <v>2025</v>
      </c>
      <c r="B1186" s="41" t="s">
        <v>3</v>
      </c>
      <c r="C1186" s="41" t="s">
        <v>4926</v>
      </c>
      <c r="D1186" s="42">
        <v>57.215314281448492</v>
      </c>
      <c r="E1186" s="42">
        <v>60</v>
      </c>
      <c r="F1186" s="88">
        <v>4.8377774273212664</v>
      </c>
      <c r="G1186" s="89">
        <v>12299.966141982344</v>
      </c>
      <c r="H1186" s="42">
        <v>57.215314281448492</v>
      </c>
      <c r="I1186" s="42">
        <v>0</v>
      </c>
      <c r="J1186" s="51">
        <f t="shared" si="54"/>
        <v>57.215314281448492</v>
      </c>
      <c r="K1186" s="45">
        <f t="shared" si="55"/>
        <v>4.8377774273212664</v>
      </c>
      <c r="L1186" s="45">
        <f t="shared" si="55"/>
        <v>12299.966141982344</v>
      </c>
      <c r="M1186" s="160">
        <f t="shared" si="56"/>
        <v>2542.4828501862225</v>
      </c>
      <c r="N1186" s="6">
        <v>2.9016070276787334</v>
      </c>
      <c r="O1186" s="6">
        <v>15394.063368017656</v>
      </c>
    </row>
    <row r="1187" spans="1:15" x14ac:dyDescent="0.25">
      <c r="A1187" s="43">
        <v>2026</v>
      </c>
      <c r="B1187" s="43" t="s">
        <v>3</v>
      </c>
      <c r="C1187" s="43" t="s">
        <v>4926</v>
      </c>
      <c r="D1187" s="44">
        <v>57.215314281448492</v>
      </c>
      <c r="E1187" s="44">
        <v>60</v>
      </c>
      <c r="F1187" s="90">
        <v>5.2151236046470562</v>
      </c>
      <c r="G1187" s="91">
        <v>14182.993207970922</v>
      </c>
      <c r="H1187" s="44">
        <v>57.215314281448492</v>
      </c>
      <c r="I1187" s="44">
        <v>0</v>
      </c>
      <c r="J1187" s="51">
        <f t="shared" si="54"/>
        <v>57.215314281448492</v>
      </c>
      <c r="K1187" s="45">
        <f t="shared" si="55"/>
        <v>5.2151236046470562</v>
      </c>
      <c r="L1187" s="45">
        <f t="shared" si="55"/>
        <v>14182.993207970922</v>
      </c>
      <c r="M1187" s="160">
        <f t="shared" si="56"/>
        <v>2719.5890803686489</v>
      </c>
      <c r="N1187" s="6">
        <v>2.3739384313529435</v>
      </c>
      <c r="O1187" s="6">
        <v>12522.214712029079</v>
      </c>
    </row>
    <row r="1188" spans="1:15" x14ac:dyDescent="0.25">
      <c r="A1188" s="41">
        <v>2027</v>
      </c>
      <c r="B1188" s="41" t="s">
        <v>3</v>
      </c>
      <c r="C1188" s="41" t="s">
        <v>4926</v>
      </c>
      <c r="D1188" s="42">
        <v>57.215314281448492</v>
      </c>
      <c r="E1188" s="42">
        <v>60</v>
      </c>
      <c r="F1188" s="88">
        <v>5.3736163885467754</v>
      </c>
      <c r="G1188" s="89">
        <v>14719.688641991948</v>
      </c>
      <c r="H1188" s="42">
        <v>57.215314281448492</v>
      </c>
      <c r="I1188" s="42">
        <v>0</v>
      </c>
      <c r="J1188" s="51">
        <f t="shared" si="54"/>
        <v>57.215314281448492</v>
      </c>
      <c r="K1188" s="45">
        <f t="shared" si="55"/>
        <v>5.3736163885467754</v>
      </c>
      <c r="L1188" s="45">
        <f t="shared" si="55"/>
        <v>14719.688641991948</v>
      </c>
      <c r="M1188" s="160">
        <f t="shared" si="56"/>
        <v>2739.2518515771271</v>
      </c>
      <c r="N1188" s="6">
        <v>1.9559336754532248</v>
      </c>
      <c r="O1188" s="6">
        <v>10445.036158008052</v>
      </c>
    </row>
    <row r="1189" spans="1:15" x14ac:dyDescent="0.25">
      <c r="A1189" s="43">
        <v>2028</v>
      </c>
      <c r="B1189" s="43" t="s">
        <v>3</v>
      </c>
      <c r="C1189" s="43" t="s">
        <v>4926</v>
      </c>
      <c r="D1189" s="44">
        <v>57.215314281448492</v>
      </c>
      <c r="E1189" s="44">
        <v>60</v>
      </c>
      <c r="F1189" s="90">
        <v>5.8195687260754587</v>
      </c>
      <c r="G1189" s="91">
        <v>15928.499264770555</v>
      </c>
      <c r="H1189" s="44">
        <v>57.215314281448492</v>
      </c>
      <c r="I1189" s="44">
        <v>0</v>
      </c>
      <c r="J1189" s="51">
        <f t="shared" si="54"/>
        <v>57.215314281448492</v>
      </c>
      <c r="K1189" s="45">
        <f t="shared" si="55"/>
        <v>5.8195687260754587</v>
      </c>
      <c r="L1189" s="45">
        <f t="shared" si="55"/>
        <v>15928.499264770555</v>
      </c>
      <c r="M1189" s="160">
        <f t="shared" si="56"/>
        <v>2737.0583654078182</v>
      </c>
      <c r="N1189" s="6">
        <v>1.1994142619245416</v>
      </c>
      <c r="O1189" s="6">
        <v>7432.4184852294457</v>
      </c>
    </row>
    <row r="1190" spans="1:15" x14ac:dyDescent="0.25">
      <c r="A1190" s="41">
        <v>2029</v>
      </c>
      <c r="B1190" s="41" t="s">
        <v>3</v>
      </c>
      <c r="C1190" s="41" t="s">
        <v>4926</v>
      </c>
      <c r="D1190" s="42">
        <v>57.215314281448492</v>
      </c>
      <c r="E1190" s="42">
        <v>60</v>
      </c>
      <c r="F1190" s="88">
        <v>5.3266482723673985</v>
      </c>
      <c r="G1190" s="89">
        <v>14468.178007884515</v>
      </c>
      <c r="H1190" s="42">
        <v>57.215314281448492</v>
      </c>
      <c r="I1190" s="42">
        <v>0</v>
      </c>
      <c r="J1190" s="51">
        <f t="shared" si="54"/>
        <v>57.215314281448492</v>
      </c>
      <c r="K1190" s="45">
        <f t="shared" si="55"/>
        <v>5.3266482723673985</v>
      </c>
      <c r="L1190" s="45">
        <f t="shared" si="55"/>
        <v>14468.178007884515</v>
      </c>
      <c r="M1190" s="160">
        <f t="shared" si="56"/>
        <v>2716.1879793978242</v>
      </c>
      <c r="N1190" s="6">
        <v>1.2745763946326019</v>
      </c>
      <c r="O1190" s="6">
        <v>6820.8189921154844</v>
      </c>
    </row>
    <row r="1191" spans="1:15" x14ac:dyDescent="0.25">
      <c r="A1191" s="43">
        <v>2030</v>
      </c>
      <c r="B1191" s="43" t="s">
        <v>3</v>
      </c>
      <c r="C1191" s="43" t="s">
        <v>4926</v>
      </c>
      <c r="D1191" s="44">
        <v>57.215314281448492</v>
      </c>
      <c r="E1191" s="44">
        <v>60</v>
      </c>
      <c r="F1191" s="90">
        <v>5.3975509353702735</v>
      </c>
      <c r="G1191" s="91">
        <v>15137.240323533575</v>
      </c>
      <c r="H1191" s="44">
        <v>57.215314281448492</v>
      </c>
      <c r="I1191" s="44">
        <v>0</v>
      </c>
      <c r="J1191" s="51">
        <f t="shared" si="54"/>
        <v>57.215314281448492</v>
      </c>
      <c r="K1191" s="45">
        <f t="shared" si="55"/>
        <v>5.3975509353702735</v>
      </c>
      <c r="L1191" s="45">
        <f t="shared" si="55"/>
        <v>15137.240323533575</v>
      </c>
      <c r="M1191" s="160">
        <f t="shared" si="56"/>
        <v>2804.4645626850684</v>
      </c>
      <c r="N1191" s="6">
        <v>0.7194440496297263</v>
      </c>
      <c r="O1191" s="6">
        <v>4021.6312764664235</v>
      </c>
    </row>
    <row r="1192" spans="1:15" x14ac:dyDescent="0.25">
      <c r="A1192" s="41">
        <v>2031</v>
      </c>
      <c r="B1192" s="41" t="s">
        <v>3</v>
      </c>
      <c r="C1192" s="41" t="s">
        <v>4926</v>
      </c>
      <c r="D1192" s="42">
        <v>57.215314281448492</v>
      </c>
      <c r="E1192" s="42">
        <v>60</v>
      </c>
      <c r="F1192" s="88">
        <v>5.5598409149121455</v>
      </c>
      <c r="G1192" s="89">
        <v>16007.488651952164</v>
      </c>
      <c r="H1192" s="42">
        <v>57.215314281448492</v>
      </c>
      <c r="I1192" s="42">
        <v>0</v>
      </c>
      <c r="J1192" s="51">
        <f t="shared" si="54"/>
        <v>57.215314281448492</v>
      </c>
      <c r="K1192" s="45">
        <f t="shared" si="55"/>
        <v>5.5598409149121455</v>
      </c>
      <c r="L1192" s="45">
        <f t="shared" si="55"/>
        <v>16007.488651952164</v>
      </c>
      <c r="M1192" s="160">
        <f t="shared" si="56"/>
        <v>2879.1271003848692</v>
      </c>
      <c r="N1192" s="6">
        <v>4.6875060878548425E-3</v>
      </c>
      <c r="O1192" s="6">
        <v>925.66920804783513</v>
      </c>
    </row>
    <row r="1193" spans="1:15" x14ac:dyDescent="0.25">
      <c r="A1193" s="43">
        <v>2032</v>
      </c>
      <c r="B1193" s="43" t="s">
        <v>3</v>
      </c>
      <c r="C1193" s="43" t="s">
        <v>4926</v>
      </c>
      <c r="D1193" s="44">
        <v>57.215314281448492</v>
      </c>
      <c r="E1193" s="44">
        <v>60</v>
      </c>
      <c r="F1193" s="90">
        <v>5.664290207435724</v>
      </c>
      <c r="G1193" s="91">
        <v>16555.163221447354</v>
      </c>
      <c r="H1193" s="44">
        <v>57.215314281448492</v>
      </c>
      <c r="I1193" s="44">
        <v>0</v>
      </c>
      <c r="J1193" s="51">
        <f t="shared" si="54"/>
        <v>57.215314281448492</v>
      </c>
      <c r="K1193" s="45">
        <f t="shared" si="55"/>
        <v>5.664290207435724</v>
      </c>
      <c r="L1193" s="45">
        <f t="shared" si="55"/>
        <v>16555.163221447354</v>
      </c>
      <c r="M1193" s="160">
        <f t="shared" si="56"/>
        <v>2922.7251103262288</v>
      </c>
      <c r="N1193" s="6">
        <v>-0.60457000243572434</v>
      </c>
      <c r="O1193" s="6">
        <v>-1591.7988814473538</v>
      </c>
    </row>
    <row r="1194" spans="1:15" x14ac:dyDescent="0.25">
      <c r="A1194" s="41">
        <v>2033</v>
      </c>
      <c r="B1194" s="41" t="s">
        <v>3</v>
      </c>
      <c r="C1194" s="41" t="s">
        <v>4926</v>
      </c>
      <c r="D1194" s="42">
        <v>57.215314281448492</v>
      </c>
      <c r="E1194" s="42">
        <v>60</v>
      </c>
      <c r="F1194" s="88">
        <v>5.2718067594422076</v>
      </c>
      <c r="G1194" s="89">
        <v>14402.904174556821</v>
      </c>
      <c r="H1194" s="42">
        <v>57.215314281448492</v>
      </c>
      <c r="I1194" s="42">
        <v>0</v>
      </c>
      <c r="J1194" s="51">
        <f t="shared" si="54"/>
        <v>57.215314281448492</v>
      </c>
      <c r="K1194" s="45">
        <f t="shared" si="55"/>
        <v>5.2718067594422076</v>
      </c>
      <c r="L1194" s="45">
        <f t="shared" si="55"/>
        <v>14402.904174556821</v>
      </c>
      <c r="M1194" s="160">
        <f t="shared" si="56"/>
        <v>2732.062238199479</v>
      </c>
      <c r="N1194" s="6">
        <v>-0.73928610244220749</v>
      </c>
      <c r="O1194" s="6">
        <v>-1305.0325145568204</v>
      </c>
    </row>
    <row r="1195" spans="1:15" x14ac:dyDescent="0.25">
      <c r="A1195" s="43">
        <v>2034</v>
      </c>
      <c r="B1195" s="43" t="s">
        <v>3</v>
      </c>
      <c r="C1195" s="43" t="s">
        <v>4926</v>
      </c>
      <c r="D1195" s="44">
        <v>57.215314281448492</v>
      </c>
      <c r="E1195" s="44">
        <v>60</v>
      </c>
      <c r="F1195" s="90">
        <v>5.3955295979181006</v>
      </c>
      <c r="G1195" s="91">
        <v>14769.319249910775</v>
      </c>
      <c r="H1195" s="44">
        <v>57.215314281448492</v>
      </c>
      <c r="I1195" s="44">
        <v>0</v>
      </c>
      <c r="J1195" s="51">
        <f t="shared" si="54"/>
        <v>57.215314281448492</v>
      </c>
      <c r="K1195" s="45">
        <f t="shared" si="55"/>
        <v>5.3955295979181006</v>
      </c>
      <c r="L1195" s="45">
        <f t="shared" si="55"/>
        <v>14769.319249910775</v>
      </c>
      <c r="M1195" s="160">
        <f t="shared" si="56"/>
        <v>2737.3252211626477</v>
      </c>
      <c r="N1195" s="6">
        <v>-1.3569691789181002</v>
      </c>
      <c r="O1195" s="6">
        <v>-3277.5764299107759</v>
      </c>
    </row>
    <row r="1196" spans="1:15" x14ac:dyDescent="0.25">
      <c r="A1196" s="41">
        <v>2035</v>
      </c>
      <c r="B1196" s="41" t="s">
        <v>3</v>
      </c>
      <c r="C1196" s="41" t="s">
        <v>4926</v>
      </c>
      <c r="D1196" s="42">
        <v>57.215314281448492</v>
      </c>
      <c r="E1196" s="42">
        <v>60</v>
      </c>
      <c r="F1196" s="88">
        <v>4.2799500561445516</v>
      </c>
      <c r="G1196" s="89">
        <v>9310.4151877673958</v>
      </c>
      <c r="H1196" s="42">
        <v>57.215314281448492</v>
      </c>
      <c r="I1196" s="42">
        <v>0</v>
      </c>
      <c r="J1196" s="51">
        <f t="shared" si="54"/>
        <v>57.215314281448492</v>
      </c>
      <c r="K1196" s="45">
        <f t="shared" si="55"/>
        <v>4.2799500561445516</v>
      </c>
      <c r="L1196" s="45">
        <f t="shared" si="55"/>
        <v>9310.4151877673958</v>
      </c>
      <c r="M1196" s="160">
        <f t="shared" si="56"/>
        <v>2175.3560358492523</v>
      </c>
      <c r="N1196" s="6">
        <v>-0.74377734914455162</v>
      </c>
      <c r="O1196" s="6">
        <v>688.1825842326034</v>
      </c>
    </row>
    <row r="1197" spans="1:15" x14ac:dyDescent="0.25">
      <c r="A1197" s="43">
        <v>2036</v>
      </c>
      <c r="B1197" s="43" t="s">
        <v>3</v>
      </c>
      <c r="C1197" s="43" t="s">
        <v>4926</v>
      </c>
      <c r="D1197" s="44">
        <v>57.215314281448492</v>
      </c>
      <c r="E1197" s="44">
        <v>60</v>
      </c>
      <c r="F1197" s="90">
        <v>4.4770626868163239</v>
      </c>
      <c r="G1197" s="91">
        <v>9894.0231008375158</v>
      </c>
      <c r="H1197" s="44">
        <v>57.215314281448492</v>
      </c>
      <c r="I1197" s="44">
        <v>0</v>
      </c>
      <c r="J1197" s="51">
        <f t="shared" si="54"/>
        <v>57.215314281448492</v>
      </c>
      <c r="K1197" s="45">
        <f t="shared" si="55"/>
        <v>4.4770626868163239</v>
      </c>
      <c r="L1197" s="45">
        <f t="shared" si="55"/>
        <v>9894.0231008375158</v>
      </c>
      <c r="M1197" s="160">
        <f t="shared" si="56"/>
        <v>2209.9362445767397</v>
      </c>
      <c r="N1197" s="6">
        <v>-1.5315621178163239</v>
      </c>
      <c r="O1197" s="6">
        <v>-2769.0660718375157</v>
      </c>
    </row>
    <row r="1198" spans="1:15" x14ac:dyDescent="0.25">
      <c r="A1198" s="41">
        <v>2037</v>
      </c>
      <c r="B1198" s="41" t="s">
        <v>3</v>
      </c>
      <c r="C1198" s="41" t="s">
        <v>4926</v>
      </c>
      <c r="D1198" s="42">
        <v>57.215314281448492</v>
      </c>
      <c r="E1198" s="42">
        <v>60</v>
      </c>
      <c r="F1198" s="88">
        <v>3.9360109100347538</v>
      </c>
      <c r="G1198" s="89">
        <v>8149.8939695221707</v>
      </c>
      <c r="H1198" s="42">
        <v>57.215314281448492</v>
      </c>
      <c r="I1198" s="42">
        <v>0</v>
      </c>
      <c r="J1198" s="51">
        <f t="shared" si="54"/>
        <v>57.215314281448492</v>
      </c>
      <c r="K1198" s="45">
        <f t="shared" si="55"/>
        <v>3.9360109100347538</v>
      </c>
      <c r="L1198" s="45">
        <f t="shared" si="55"/>
        <v>8149.8939695221707</v>
      </c>
      <c r="M1198" s="160">
        <f t="shared" si="56"/>
        <v>2070.5974032602999</v>
      </c>
      <c r="N1198" s="6">
        <v>-1.2915004670347536</v>
      </c>
      <c r="O1198" s="6">
        <v>-1563.458133522171</v>
      </c>
    </row>
    <row r="1199" spans="1:15" x14ac:dyDescent="0.25">
      <c r="A1199" s="43">
        <v>2038</v>
      </c>
      <c r="B1199" s="43" t="s">
        <v>3</v>
      </c>
      <c r="C1199" s="43" t="s">
        <v>4926</v>
      </c>
      <c r="D1199" s="44">
        <v>57.215314281448492</v>
      </c>
      <c r="E1199" s="44">
        <v>60</v>
      </c>
      <c r="F1199" s="90">
        <v>4.0594045395828635</v>
      </c>
      <c r="G1199" s="91">
        <v>8917.4104108070369</v>
      </c>
      <c r="H1199" s="44">
        <v>57.215314281448492</v>
      </c>
      <c r="I1199" s="44">
        <v>0</v>
      </c>
      <c r="J1199" s="51">
        <f t="shared" si="54"/>
        <v>57.215314281448492</v>
      </c>
      <c r="K1199" s="45">
        <f t="shared" si="55"/>
        <v>4.0594045395828635</v>
      </c>
      <c r="L1199" s="45">
        <f t="shared" si="55"/>
        <v>8917.4104108070369</v>
      </c>
      <c r="M1199" s="160">
        <f t="shared" si="56"/>
        <v>2196.7286886178072</v>
      </c>
      <c r="N1199" s="6">
        <v>-1.6514331655828633</v>
      </c>
      <c r="O1199" s="6">
        <v>-2599.1068908070365</v>
      </c>
    </row>
    <row r="1200" spans="1:15" x14ac:dyDescent="0.25">
      <c r="A1200" s="41">
        <v>2039</v>
      </c>
      <c r="B1200" s="41" t="s">
        <v>3</v>
      </c>
      <c r="C1200" s="41" t="s">
        <v>4926</v>
      </c>
      <c r="D1200" s="42">
        <v>57.215314281448492</v>
      </c>
      <c r="E1200" s="42">
        <v>60</v>
      </c>
      <c r="F1200" s="88">
        <v>3.9648343127017247</v>
      </c>
      <c r="G1200" s="89">
        <v>8764.9727178765006</v>
      </c>
      <c r="H1200" s="42">
        <v>57.215314281448492</v>
      </c>
      <c r="I1200" s="42">
        <v>0</v>
      </c>
      <c r="J1200" s="51">
        <f t="shared" si="54"/>
        <v>57.215314281448492</v>
      </c>
      <c r="K1200" s="45">
        <f t="shared" si="55"/>
        <v>3.9648343127017247</v>
      </c>
      <c r="L1200" s="45">
        <f t="shared" si="55"/>
        <v>8764.9727178765006</v>
      </c>
      <c r="M1200" s="160">
        <f t="shared" si="56"/>
        <v>2210.678183902181</v>
      </c>
      <c r="N1200" s="6">
        <v>-1.8319766857017248</v>
      </c>
      <c r="O1200" s="6">
        <v>-2758.3168698765003</v>
      </c>
    </row>
    <row r="1201" spans="1:15" x14ac:dyDescent="0.25">
      <c r="A1201" s="43">
        <v>2040</v>
      </c>
      <c r="B1201" s="43" t="s">
        <v>3</v>
      </c>
      <c r="C1201" s="43" t="s">
        <v>4926</v>
      </c>
      <c r="D1201" s="44">
        <v>57.215314281448492</v>
      </c>
      <c r="E1201" s="44">
        <v>60</v>
      </c>
      <c r="F1201" s="90">
        <v>4.3273253421455475</v>
      </c>
      <c r="G1201" s="91">
        <v>9589.4728438931561</v>
      </c>
      <c r="H1201" s="44">
        <v>57.215314281448492</v>
      </c>
      <c r="I1201" s="44">
        <v>0</v>
      </c>
      <c r="J1201" s="51">
        <f t="shared" si="54"/>
        <v>57.215314281448492</v>
      </c>
      <c r="K1201" s="45">
        <f t="shared" si="55"/>
        <v>4.3273253421455475</v>
      </c>
      <c r="L1201" s="45">
        <f t="shared" si="55"/>
        <v>9589.4728438931561</v>
      </c>
      <c r="M1201" s="160">
        <f t="shared" si="56"/>
        <v>2216.0277043413989</v>
      </c>
      <c r="N1201" s="6">
        <v>-2.2005843581455475</v>
      </c>
      <c r="O1201" s="6">
        <v>-3591.6267648931562</v>
      </c>
    </row>
    <row r="1202" spans="1:15" x14ac:dyDescent="0.25">
      <c r="A1202" s="41">
        <v>2021</v>
      </c>
      <c r="B1202" s="41" t="s">
        <v>3</v>
      </c>
      <c r="C1202" s="41" t="s">
        <v>4927</v>
      </c>
      <c r="D1202" s="42">
        <v>66.621803648554291</v>
      </c>
      <c r="E1202" s="42">
        <v>70</v>
      </c>
      <c r="F1202" s="88">
        <v>7.7883730397159017</v>
      </c>
      <c r="G1202" s="89">
        <v>17432.821760385639</v>
      </c>
      <c r="H1202" s="42">
        <v>66.621803648554291</v>
      </c>
      <c r="I1202" s="42">
        <v>0</v>
      </c>
      <c r="J1202" s="51">
        <f t="shared" si="54"/>
        <v>66.621803648554291</v>
      </c>
      <c r="K1202" s="45">
        <f t="shared" si="55"/>
        <v>7.7883730397159017</v>
      </c>
      <c r="L1202" s="45">
        <f t="shared" si="55"/>
        <v>17432.821760385639</v>
      </c>
      <c r="M1202" s="160">
        <f t="shared" si="56"/>
        <v>2238.3136595395463</v>
      </c>
      <c r="N1202" s="6">
        <v>-4.950352487715902</v>
      </c>
      <c r="O1202" s="6">
        <v>-6363.1011203856397</v>
      </c>
    </row>
    <row r="1203" spans="1:15" x14ac:dyDescent="0.25">
      <c r="A1203" s="43">
        <v>2022</v>
      </c>
      <c r="B1203" s="43" t="s">
        <v>3</v>
      </c>
      <c r="C1203" s="43" t="s">
        <v>4927</v>
      </c>
      <c r="D1203" s="44">
        <v>66.621803648554291</v>
      </c>
      <c r="E1203" s="44">
        <v>70</v>
      </c>
      <c r="F1203" s="90">
        <v>9.5203211014285412</v>
      </c>
      <c r="G1203" s="91">
        <v>19582.011351838097</v>
      </c>
      <c r="H1203" s="44">
        <v>66.621803648554291</v>
      </c>
      <c r="I1203" s="44">
        <v>0</v>
      </c>
      <c r="J1203" s="51">
        <f t="shared" si="54"/>
        <v>66.621803648554291</v>
      </c>
      <c r="K1203" s="45">
        <f t="shared" si="55"/>
        <v>9.5203211014285412</v>
      </c>
      <c r="L1203" s="45">
        <f t="shared" si="55"/>
        <v>19582.011351838097</v>
      </c>
      <c r="M1203" s="160">
        <f t="shared" si="56"/>
        <v>2056.864589252119</v>
      </c>
      <c r="N1203" s="6">
        <v>-6.3356036684285417</v>
      </c>
      <c r="O1203" s="6">
        <v>-6654.1607318380975</v>
      </c>
    </row>
    <row r="1204" spans="1:15" x14ac:dyDescent="0.25">
      <c r="A1204" s="41">
        <v>2023</v>
      </c>
      <c r="B1204" s="41" t="s">
        <v>3</v>
      </c>
      <c r="C1204" s="41" t="s">
        <v>4927</v>
      </c>
      <c r="D1204" s="42">
        <v>66.621803648554291</v>
      </c>
      <c r="E1204" s="42">
        <v>70</v>
      </c>
      <c r="F1204" s="88">
        <v>7.6387839350149642</v>
      </c>
      <c r="G1204" s="89">
        <v>17057.742179871067</v>
      </c>
      <c r="H1204" s="42">
        <v>66.621803648554291</v>
      </c>
      <c r="I1204" s="42">
        <v>0</v>
      </c>
      <c r="J1204" s="51">
        <f t="shared" si="54"/>
        <v>66.621803648554291</v>
      </c>
      <c r="K1204" s="45">
        <f t="shared" si="55"/>
        <v>7.6387839350149642</v>
      </c>
      <c r="L1204" s="45">
        <f t="shared" si="55"/>
        <v>17057.742179871067</v>
      </c>
      <c r="M1204" s="160">
        <f t="shared" si="56"/>
        <v>2233.0442024523177</v>
      </c>
      <c r="N1204" s="6">
        <v>-4.2028192950149643</v>
      </c>
      <c r="O1204" s="6">
        <v>-3292.6027098710674</v>
      </c>
    </row>
    <row r="1205" spans="1:15" x14ac:dyDescent="0.25">
      <c r="A1205" s="43">
        <v>2024</v>
      </c>
      <c r="B1205" s="43" t="s">
        <v>3</v>
      </c>
      <c r="C1205" s="43" t="s">
        <v>4927</v>
      </c>
      <c r="D1205" s="44">
        <v>66.621803648554291</v>
      </c>
      <c r="E1205" s="44">
        <v>70</v>
      </c>
      <c r="F1205" s="90">
        <v>8.4439559140727507</v>
      </c>
      <c r="G1205" s="91">
        <v>17386.103890633949</v>
      </c>
      <c r="H1205" s="44">
        <v>66.621803648554291</v>
      </c>
      <c r="I1205" s="44">
        <v>0</v>
      </c>
      <c r="J1205" s="51">
        <f t="shared" si="54"/>
        <v>66.621803648554291</v>
      </c>
      <c r="K1205" s="45">
        <f t="shared" si="55"/>
        <v>8.4439559140727507</v>
      </c>
      <c r="L1205" s="45">
        <f t="shared" si="55"/>
        <v>17386.103890633949</v>
      </c>
      <c r="M1205" s="160">
        <f t="shared" si="56"/>
        <v>2058.9998417279935</v>
      </c>
      <c r="N1205" s="6">
        <v>-4.7395486410727505</v>
      </c>
      <c r="O1205" s="6">
        <v>-2878.4512606339486</v>
      </c>
    </row>
    <row r="1206" spans="1:15" x14ac:dyDescent="0.25">
      <c r="A1206" s="41">
        <v>2025</v>
      </c>
      <c r="B1206" s="41" t="s">
        <v>3</v>
      </c>
      <c r="C1206" s="41" t="s">
        <v>4927</v>
      </c>
      <c r="D1206" s="42">
        <v>66.621803648554291</v>
      </c>
      <c r="E1206" s="42">
        <v>70</v>
      </c>
      <c r="F1206" s="88">
        <v>8.1268527018959791</v>
      </c>
      <c r="G1206" s="89">
        <v>17230.148849989444</v>
      </c>
      <c r="H1206" s="42">
        <v>66.621803648554291</v>
      </c>
      <c r="I1206" s="42">
        <v>0</v>
      </c>
      <c r="J1206" s="51">
        <f t="shared" si="54"/>
        <v>66.621803648554291</v>
      </c>
      <c r="K1206" s="45">
        <f t="shared" si="55"/>
        <v>8.1268527018959791</v>
      </c>
      <c r="L1206" s="45">
        <f t="shared" si="55"/>
        <v>17230.148849989444</v>
      </c>
      <c r="M1206" s="160">
        <f t="shared" si="56"/>
        <v>2120.1502576722824</v>
      </c>
      <c r="N1206" s="6">
        <v>-4.1523168548959788</v>
      </c>
      <c r="O1206" s="6">
        <v>-2030.9718399894446</v>
      </c>
    </row>
    <row r="1207" spans="1:15" x14ac:dyDescent="0.25">
      <c r="A1207" s="43">
        <v>2026</v>
      </c>
      <c r="B1207" s="43" t="s">
        <v>3</v>
      </c>
      <c r="C1207" s="43" t="s">
        <v>4927</v>
      </c>
      <c r="D1207" s="44">
        <v>66.621803648554291</v>
      </c>
      <c r="E1207" s="44">
        <v>70</v>
      </c>
      <c r="F1207" s="90">
        <v>8.5706638729527391</v>
      </c>
      <c r="G1207" s="91">
        <v>20335.642276201113</v>
      </c>
      <c r="H1207" s="44">
        <v>66.621803648554291</v>
      </c>
      <c r="I1207" s="44">
        <v>0</v>
      </c>
      <c r="J1207" s="51">
        <f t="shared" si="54"/>
        <v>66.621803648554291</v>
      </c>
      <c r="K1207" s="45">
        <f t="shared" si="55"/>
        <v>8.5706638729527391</v>
      </c>
      <c r="L1207" s="45">
        <f t="shared" si="55"/>
        <v>20335.642276201113</v>
      </c>
      <c r="M1207" s="160">
        <f t="shared" si="56"/>
        <v>2372.7032791912698</v>
      </c>
      <c r="N1207" s="6">
        <v>-4.3494567969527393</v>
      </c>
      <c r="O1207" s="6">
        <v>-4586.7870962011129</v>
      </c>
    </row>
    <row r="1208" spans="1:15" x14ac:dyDescent="0.25">
      <c r="A1208" s="41">
        <v>2027</v>
      </c>
      <c r="B1208" s="41" t="s">
        <v>3</v>
      </c>
      <c r="C1208" s="41" t="s">
        <v>4927</v>
      </c>
      <c r="D1208" s="42">
        <v>66.621803648554291</v>
      </c>
      <c r="E1208" s="42">
        <v>70</v>
      </c>
      <c r="F1208" s="88">
        <v>8.9516513485420841</v>
      </c>
      <c r="G1208" s="89">
        <v>22694.828495948808</v>
      </c>
      <c r="H1208" s="42">
        <v>66.621803648554291</v>
      </c>
      <c r="I1208" s="42">
        <v>0</v>
      </c>
      <c r="J1208" s="51">
        <f t="shared" si="54"/>
        <v>66.621803648554291</v>
      </c>
      <c r="K1208" s="45">
        <f t="shared" si="55"/>
        <v>8.9516513485420841</v>
      </c>
      <c r="L1208" s="45">
        <f t="shared" si="55"/>
        <v>22694.828495948808</v>
      </c>
      <c r="M1208" s="160">
        <f t="shared" si="56"/>
        <v>2535.2672498404459</v>
      </c>
      <c r="N1208" s="6">
        <v>-4.4707489385420844</v>
      </c>
      <c r="O1208" s="6">
        <v>-6532.5960459488088</v>
      </c>
    </row>
    <row r="1209" spans="1:15" x14ac:dyDescent="0.25">
      <c r="A1209" s="43">
        <v>2028</v>
      </c>
      <c r="B1209" s="43" t="s">
        <v>3</v>
      </c>
      <c r="C1209" s="43" t="s">
        <v>4927</v>
      </c>
      <c r="D1209" s="44">
        <v>66.621803648554291</v>
      </c>
      <c r="E1209" s="44">
        <v>70</v>
      </c>
      <c r="F1209" s="90">
        <v>9.5660974935639143</v>
      </c>
      <c r="G1209" s="91">
        <v>24983.131427724256</v>
      </c>
      <c r="H1209" s="44">
        <v>66.621803648554291</v>
      </c>
      <c r="I1209" s="44">
        <v>0</v>
      </c>
      <c r="J1209" s="51">
        <f t="shared" si="54"/>
        <v>66.621803648554291</v>
      </c>
      <c r="K1209" s="45">
        <f t="shared" si="55"/>
        <v>9.5660974935639143</v>
      </c>
      <c r="L1209" s="45">
        <f t="shared" si="55"/>
        <v>24983.131427724256</v>
      </c>
      <c r="M1209" s="160">
        <f t="shared" si="56"/>
        <v>2611.6325329668598</v>
      </c>
      <c r="N1209" s="6">
        <v>-4.8585050325639143</v>
      </c>
      <c r="O1209" s="6">
        <v>-8489.1105377242566</v>
      </c>
    </row>
    <row r="1210" spans="1:15" x14ac:dyDescent="0.25">
      <c r="A1210" s="41">
        <v>2029</v>
      </c>
      <c r="B1210" s="41" t="s">
        <v>3</v>
      </c>
      <c r="C1210" s="41" t="s">
        <v>4927</v>
      </c>
      <c r="D1210" s="42">
        <v>66.621803648554291</v>
      </c>
      <c r="E1210" s="42">
        <v>70</v>
      </c>
      <c r="F1210" s="88">
        <v>9.3883213268463432</v>
      </c>
      <c r="G1210" s="89">
        <v>26918.022246371678</v>
      </c>
      <c r="H1210" s="42">
        <v>66.621803648554291</v>
      </c>
      <c r="I1210" s="42">
        <v>0</v>
      </c>
      <c r="J1210" s="51">
        <f t="shared" si="54"/>
        <v>66.621803648554291</v>
      </c>
      <c r="K1210" s="45">
        <f t="shared" si="55"/>
        <v>9.3883213268463432</v>
      </c>
      <c r="L1210" s="45">
        <f t="shared" si="55"/>
        <v>26918.022246371678</v>
      </c>
      <c r="M1210" s="160">
        <f t="shared" si="56"/>
        <v>2867.1816088567757</v>
      </c>
      <c r="N1210" s="6">
        <v>-4.5136549358463434</v>
      </c>
      <c r="O1210" s="6">
        <v>-10288.875626371679</v>
      </c>
    </row>
    <row r="1211" spans="1:15" x14ac:dyDescent="0.25">
      <c r="A1211" s="43">
        <v>2030</v>
      </c>
      <c r="B1211" s="43" t="s">
        <v>3</v>
      </c>
      <c r="C1211" s="43" t="s">
        <v>4927</v>
      </c>
      <c r="D1211" s="44">
        <v>66.621803648554291</v>
      </c>
      <c r="E1211" s="44">
        <v>70</v>
      </c>
      <c r="F1211" s="90">
        <v>9.5748610213639047</v>
      </c>
      <c r="G1211" s="91">
        <v>28630.893000805172</v>
      </c>
      <c r="H1211" s="44">
        <v>66.621803648554291</v>
      </c>
      <c r="I1211" s="44">
        <v>0</v>
      </c>
      <c r="J1211" s="51">
        <f t="shared" si="54"/>
        <v>66.621803648554291</v>
      </c>
      <c r="K1211" s="45">
        <f t="shared" si="55"/>
        <v>9.5748610213639047</v>
      </c>
      <c r="L1211" s="45">
        <f t="shared" si="55"/>
        <v>28630.893000805172</v>
      </c>
      <c r="M1211" s="160">
        <f t="shared" si="56"/>
        <v>2990.2149949667682</v>
      </c>
      <c r="N1211" s="6">
        <v>-4.637613415363905</v>
      </c>
      <c r="O1211" s="6">
        <v>-12079.358600805172</v>
      </c>
    </row>
    <row r="1212" spans="1:15" x14ac:dyDescent="0.25">
      <c r="A1212" s="41">
        <v>2031</v>
      </c>
      <c r="B1212" s="41" t="s">
        <v>3</v>
      </c>
      <c r="C1212" s="41" t="s">
        <v>4927</v>
      </c>
      <c r="D1212" s="42">
        <v>66.621803648554291</v>
      </c>
      <c r="E1212" s="42">
        <v>70</v>
      </c>
      <c r="F1212" s="88">
        <v>9.7029923116804486</v>
      </c>
      <c r="G1212" s="89">
        <v>29765.402558968155</v>
      </c>
      <c r="H1212" s="42">
        <v>66.621803648554291</v>
      </c>
      <c r="I1212" s="42">
        <v>0</v>
      </c>
      <c r="J1212" s="51">
        <f t="shared" si="54"/>
        <v>66.621803648554291</v>
      </c>
      <c r="K1212" s="45">
        <f t="shared" si="55"/>
        <v>9.7029923116804486</v>
      </c>
      <c r="L1212" s="45">
        <f t="shared" si="55"/>
        <v>29765.402558968155</v>
      </c>
      <c r="M1212" s="160">
        <f t="shared" si="56"/>
        <v>3067.651875095954</v>
      </c>
      <c r="N1212" s="6">
        <v>-5.1527962016804487</v>
      </c>
      <c r="O1212" s="6">
        <v>-15378.067248968155</v>
      </c>
    </row>
    <row r="1213" spans="1:15" x14ac:dyDescent="0.25">
      <c r="A1213" s="43">
        <v>2032</v>
      </c>
      <c r="B1213" s="43" t="s">
        <v>3</v>
      </c>
      <c r="C1213" s="43" t="s">
        <v>4927</v>
      </c>
      <c r="D1213" s="44">
        <v>66.621803648554291</v>
      </c>
      <c r="E1213" s="44">
        <v>70</v>
      </c>
      <c r="F1213" s="90">
        <v>9.7853550419482431</v>
      </c>
      <c r="G1213" s="91">
        <v>30299.242407810292</v>
      </c>
      <c r="H1213" s="44">
        <v>66.621803648554291</v>
      </c>
      <c r="I1213" s="44">
        <v>0</v>
      </c>
      <c r="J1213" s="51">
        <f t="shared" si="54"/>
        <v>66.621803648554291</v>
      </c>
      <c r="K1213" s="45">
        <f t="shared" si="55"/>
        <v>9.7853550419482431</v>
      </c>
      <c r="L1213" s="45">
        <f t="shared" si="55"/>
        <v>30299.242407810292</v>
      </c>
      <c r="M1213" s="160">
        <f t="shared" si="56"/>
        <v>3096.3866183620639</v>
      </c>
      <c r="N1213" s="6">
        <v>-5.4263055899482433</v>
      </c>
      <c r="O1213" s="6">
        <v>-16497.938267810292</v>
      </c>
    </row>
    <row r="1214" spans="1:15" x14ac:dyDescent="0.25">
      <c r="A1214" s="41">
        <v>2033</v>
      </c>
      <c r="B1214" s="41" t="s">
        <v>3</v>
      </c>
      <c r="C1214" s="41" t="s">
        <v>4927</v>
      </c>
      <c r="D1214" s="42">
        <v>66.621803648554291</v>
      </c>
      <c r="E1214" s="42">
        <v>70</v>
      </c>
      <c r="F1214" s="88">
        <v>9.6730357797712081</v>
      </c>
      <c r="G1214" s="89">
        <v>30072.654020303784</v>
      </c>
      <c r="H1214" s="42">
        <v>66.621803648554291</v>
      </c>
      <c r="I1214" s="42">
        <v>0</v>
      </c>
      <c r="J1214" s="51">
        <f t="shared" si="54"/>
        <v>66.621803648554291</v>
      </c>
      <c r="K1214" s="45">
        <f t="shared" si="55"/>
        <v>9.6730357797712081</v>
      </c>
      <c r="L1214" s="45">
        <f t="shared" si="55"/>
        <v>30072.654020303784</v>
      </c>
      <c r="M1214" s="160">
        <f t="shared" si="56"/>
        <v>3108.9158259078699</v>
      </c>
      <c r="N1214" s="6">
        <v>-5.6250500807712083</v>
      </c>
      <c r="O1214" s="6">
        <v>-16984.466680303784</v>
      </c>
    </row>
    <row r="1215" spans="1:15" x14ac:dyDescent="0.25">
      <c r="A1215" s="43">
        <v>2034</v>
      </c>
      <c r="B1215" s="43" t="s">
        <v>3</v>
      </c>
      <c r="C1215" s="43" t="s">
        <v>4927</v>
      </c>
      <c r="D1215" s="44">
        <v>66.621803648554291</v>
      </c>
      <c r="E1215" s="44">
        <v>70</v>
      </c>
      <c r="F1215" s="90">
        <v>9.4664186989528218</v>
      </c>
      <c r="G1215" s="91">
        <v>28815.378914300029</v>
      </c>
      <c r="H1215" s="44">
        <v>66.621803648554291</v>
      </c>
      <c r="I1215" s="44">
        <v>0</v>
      </c>
      <c r="J1215" s="51">
        <f t="shared" si="54"/>
        <v>66.621803648554291</v>
      </c>
      <c r="K1215" s="45">
        <f t="shared" si="55"/>
        <v>9.4664186989528218</v>
      </c>
      <c r="L1215" s="45">
        <f t="shared" si="55"/>
        <v>28815.378914300029</v>
      </c>
      <c r="M1215" s="160">
        <f t="shared" si="56"/>
        <v>3043.9577870655135</v>
      </c>
      <c r="N1215" s="6">
        <v>-6.0662322199528216</v>
      </c>
      <c r="O1215" s="6">
        <v>-18037.661924300028</v>
      </c>
    </row>
    <row r="1216" spans="1:15" x14ac:dyDescent="0.25">
      <c r="A1216" s="41">
        <v>2035</v>
      </c>
      <c r="B1216" s="41" t="s">
        <v>3</v>
      </c>
      <c r="C1216" s="41" t="s">
        <v>4927</v>
      </c>
      <c r="D1216" s="42">
        <v>66.621803648554291</v>
      </c>
      <c r="E1216" s="42">
        <v>70</v>
      </c>
      <c r="F1216" s="88">
        <v>9.0086238221937123</v>
      </c>
      <c r="G1216" s="89">
        <v>26823.761759056186</v>
      </c>
      <c r="H1216" s="42">
        <v>66.621803648554291</v>
      </c>
      <c r="I1216" s="42">
        <v>0</v>
      </c>
      <c r="J1216" s="51">
        <f t="shared" si="54"/>
        <v>66.621803648554291</v>
      </c>
      <c r="K1216" s="45">
        <f t="shared" si="55"/>
        <v>9.0086238221937123</v>
      </c>
      <c r="L1216" s="45">
        <f t="shared" si="55"/>
        <v>26823.761759056186</v>
      </c>
      <c r="M1216" s="160">
        <f t="shared" si="56"/>
        <v>2977.5648632339344</v>
      </c>
      <c r="N1216" s="6">
        <v>-6.1442074301937124</v>
      </c>
      <c r="O1216" s="6">
        <v>-17632.942295056186</v>
      </c>
    </row>
    <row r="1217" spans="1:15" x14ac:dyDescent="0.25">
      <c r="A1217" s="43">
        <v>2036</v>
      </c>
      <c r="B1217" s="43" t="s">
        <v>3</v>
      </c>
      <c r="C1217" s="43" t="s">
        <v>4927</v>
      </c>
      <c r="D1217" s="44">
        <v>66.621803648554291</v>
      </c>
      <c r="E1217" s="44">
        <v>70</v>
      </c>
      <c r="F1217" s="90">
        <v>8.8440870488522645</v>
      </c>
      <c r="G1217" s="91">
        <v>25546.846997373548</v>
      </c>
      <c r="H1217" s="44">
        <v>66.621803648554291</v>
      </c>
      <c r="I1217" s="44">
        <v>0</v>
      </c>
      <c r="J1217" s="51">
        <f t="shared" si="54"/>
        <v>66.621803648554291</v>
      </c>
      <c r="K1217" s="45">
        <f t="shared" si="55"/>
        <v>8.8440870488522645</v>
      </c>
      <c r="L1217" s="45">
        <f t="shared" si="55"/>
        <v>25546.846997373548</v>
      </c>
      <c r="M1217" s="160">
        <f t="shared" si="56"/>
        <v>2888.5793249500944</v>
      </c>
      <c r="N1217" s="6">
        <v>-6.4004921888522643</v>
      </c>
      <c r="O1217" s="6">
        <v>-17146.282691373548</v>
      </c>
    </row>
    <row r="1218" spans="1:15" x14ac:dyDescent="0.25">
      <c r="A1218" s="41">
        <v>2037</v>
      </c>
      <c r="B1218" s="41" t="s">
        <v>3</v>
      </c>
      <c r="C1218" s="41" t="s">
        <v>4927</v>
      </c>
      <c r="D1218" s="42">
        <v>66.621803648554291</v>
      </c>
      <c r="E1218" s="42">
        <v>70</v>
      </c>
      <c r="F1218" s="88">
        <v>8.2826177449411595</v>
      </c>
      <c r="G1218" s="89">
        <v>24272.974004370466</v>
      </c>
      <c r="H1218" s="42">
        <v>66.621803648554291</v>
      </c>
      <c r="I1218" s="42">
        <v>0</v>
      </c>
      <c r="J1218" s="51">
        <f t="shared" ref="J1218:J1281" si="57">D1218</f>
        <v>66.621803648554291</v>
      </c>
      <c r="K1218" s="45">
        <f t="shared" si="55"/>
        <v>8.2826177449411595</v>
      </c>
      <c r="L1218" s="45">
        <f t="shared" si="55"/>
        <v>24272.974004370466</v>
      </c>
      <c r="M1218" s="160">
        <f t="shared" si="56"/>
        <v>2930.5920847543475</v>
      </c>
      <c r="N1218" s="6">
        <v>-6.2001621799411595</v>
      </c>
      <c r="O1218" s="6">
        <v>-16575.883671370466</v>
      </c>
    </row>
    <row r="1219" spans="1:15" x14ac:dyDescent="0.25">
      <c r="A1219" s="43">
        <v>2038</v>
      </c>
      <c r="B1219" s="43" t="s">
        <v>3</v>
      </c>
      <c r="C1219" s="43" t="s">
        <v>4927</v>
      </c>
      <c r="D1219" s="44">
        <v>66.621803648554291</v>
      </c>
      <c r="E1219" s="44">
        <v>70</v>
      </c>
      <c r="F1219" s="90">
        <v>8.2756513299710388</v>
      </c>
      <c r="G1219" s="91">
        <v>24296.124227638251</v>
      </c>
      <c r="H1219" s="44">
        <v>66.621803648554291</v>
      </c>
      <c r="I1219" s="44">
        <v>0</v>
      </c>
      <c r="J1219" s="51">
        <f t="shared" si="57"/>
        <v>66.621803648554291</v>
      </c>
      <c r="K1219" s="45">
        <f t="shared" ref="K1219:L1282" si="58">F1219</f>
        <v>8.2756513299710388</v>
      </c>
      <c r="L1219" s="45">
        <f t="shared" si="58"/>
        <v>24296.124227638251</v>
      </c>
      <c r="M1219" s="160">
        <f t="shared" ref="M1219:M1282" si="59">G1219/F1219</f>
        <v>2935.8564370211666</v>
      </c>
      <c r="N1219" s="6">
        <v>-6.4869253709710391</v>
      </c>
      <c r="O1219" s="6">
        <v>-17193.508156638251</v>
      </c>
    </row>
    <row r="1220" spans="1:15" x14ac:dyDescent="0.25">
      <c r="A1220" s="41">
        <v>2039</v>
      </c>
      <c r="B1220" s="41" t="s">
        <v>3</v>
      </c>
      <c r="C1220" s="41" t="s">
        <v>4927</v>
      </c>
      <c r="D1220" s="42">
        <v>66.621803648554291</v>
      </c>
      <c r="E1220" s="42">
        <v>70</v>
      </c>
      <c r="F1220" s="88">
        <v>8.1450671796217158</v>
      </c>
      <c r="G1220" s="89">
        <v>23902.108632347437</v>
      </c>
      <c r="H1220" s="42">
        <v>66.621803648554291</v>
      </c>
      <c r="I1220" s="42">
        <v>0</v>
      </c>
      <c r="J1220" s="51">
        <f t="shared" si="57"/>
        <v>66.621803648554291</v>
      </c>
      <c r="K1220" s="45">
        <f t="shared" si="58"/>
        <v>8.1450671796217158</v>
      </c>
      <c r="L1220" s="45">
        <f t="shared" si="58"/>
        <v>23902.108632347437</v>
      </c>
      <c r="M1220" s="160">
        <f t="shared" si="59"/>
        <v>2934.5502136739319</v>
      </c>
      <c r="N1220" s="6">
        <v>-6.4144132786217156</v>
      </c>
      <c r="O1220" s="6">
        <v>-17073.867636347437</v>
      </c>
    </row>
    <row r="1221" spans="1:15" x14ac:dyDescent="0.25">
      <c r="A1221" s="43">
        <v>2040</v>
      </c>
      <c r="B1221" s="43" t="s">
        <v>3</v>
      </c>
      <c r="C1221" s="43" t="s">
        <v>4927</v>
      </c>
      <c r="D1221" s="44">
        <v>66.621803648554291</v>
      </c>
      <c r="E1221" s="44">
        <v>70</v>
      </c>
      <c r="F1221" s="90">
        <v>7.1960044052186234</v>
      </c>
      <c r="G1221" s="91">
        <v>13486.081429664115</v>
      </c>
      <c r="H1221" s="44">
        <v>66.621803648554291</v>
      </c>
      <c r="I1221" s="44">
        <v>0</v>
      </c>
      <c r="J1221" s="51">
        <f t="shared" si="57"/>
        <v>66.621803648554291</v>
      </c>
      <c r="K1221" s="45">
        <f t="shared" si="58"/>
        <v>7.1960044052186234</v>
      </c>
      <c r="L1221" s="45">
        <f t="shared" si="58"/>
        <v>13486.081429664115</v>
      </c>
      <c r="M1221" s="160">
        <f t="shared" si="59"/>
        <v>1874.1068890791473</v>
      </c>
      <c r="N1221" s="6">
        <v>-5.487942743218623</v>
      </c>
      <c r="O1221" s="6">
        <v>-6851.1555246641146</v>
      </c>
    </row>
    <row r="1222" spans="1:15" x14ac:dyDescent="0.25">
      <c r="A1222" s="41">
        <v>2021</v>
      </c>
      <c r="B1222" s="41" t="s">
        <v>3</v>
      </c>
      <c r="C1222" s="41" t="s">
        <v>4928</v>
      </c>
      <c r="D1222" s="42">
        <v>73.25099079552281</v>
      </c>
      <c r="E1222" s="42">
        <v>80</v>
      </c>
      <c r="F1222" s="88">
        <v>5.5174230172441137</v>
      </c>
      <c r="G1222" s="89">
        <v>6837.5623897827481</v>
      </c>
      <c r="H1222" s="42">
        <v>73.25099079552281</v>
      </c>
      <c r="I1222" s="42">
        <v>0</v>
      </c>
      <c r="J1222" s="51">
        <f t="shared" si="57"/>
        <v>73.25099079552281</v>
      </c>
      <c r="K1222" s="45">
        <f t="shared" si="58"/>
        <v>5.5174230172441137</v>
      </c>
      <c r="L1222" s="45">
        <f t="shared" si="58"/>
        <v>6837.5623897827481</v>
      </c>
      <c r="M1222" s="160">
        <f t="shared" si="59"/>
        <v>1239.2673841415967</v>
      </c>
      <c r="N1222" s="6">
        <v>2.9392331167558856</v>
      </c>
      <c r="O1222" s="6">
        <v>37482.629010217257</v>
      </c>
    </row>
    <row r="1223" spans="1:15" x14ac:dyDescent="0.25">
      <c r="A1223" s="43">
        <v>2022</v>
      </c>
      <c r="B1223" s="43" t="s">
        <v>3</v>
      </c>
      <c r="C1223" s="43" t="s">
        <v>4928</v>
      </c>
      <c r="D1223" s="44">
        <v>73.25099079552281</v>
      </c>
      <c r="E1223" s="44">
        <v>80</v>
      </c>
      <c r="F1223" s="90">
        <v>5.9530086724744722</v>
      </c>
      <c r="G1223" s="91">
        <v>7362.0823232724088</v>
      </c>
      <c r="H1223" s="44">
        <v>73.25099079552281</v>
      </c>
      <c r="I1223" s="44">
        <v>0</v>
      </c>
      <c r="J1223" s="51">
        <f t="shared" si="57"/>
        <v>73.25099079552281</v>
      </c>
      <c r="K1223" s="45">
        <f t="shared" si="58"/>
        <v>5.9530086724744722</v>
      </c>
      <c r="L1223" s="45">
        <f t="shared" si="58"/>
        <v>7362.0823232724088</v>
      </c>
      <c r="M1223" s="160">
        <f t="shared" si="59"/>
        <v>1236.6994117299396</v>
      </c>
      <c r="N1223" s="6">
        <v>-3.6271430494744723</v>
      </c>
      <c r="O1223" s="6">
        <v>4186.2036667275916</v>
      </c>
    </row>
    <row r="1224" spans="1:15" x14ac:dyDescent="0.25">
      <c r="A1224" s="41">
        <v>2023</v>
      </c>
      <c r="B1224" s="41" t="s">
        <v>3</v>
      </c>
      <c r="C1224" s="41" t="s">
        <v>4928</v>
      </c>
      <c r="D1224" s="42">
        <v>73.25099079552281</v>
      </c>
      <c r="E1224" s="42">
        <v>80</v>
      </c>
      <c r="F1224" s="88">
        <v>5.2851004695736874</v>
      </c>
      <c r="G1224" s="89">
        <v>6793.0386798094696</v>
      </c>
      <c r="H1224" s="42">
        <v>73.25099079552281</v>
      </c>
      <c r="I1224" s="42">
        <v>0</v>
      </c>
      <c r="J1224" s="51">
        <f t="shared" si="57"/>
        <v>73.25099079552281</v>
      </c>
      <c r="K1224" s="45">
        <f t="shared" si="58"/>
        <v>5.2851004695736874</v>
      </c>
      <c r="L1224" s="45">
        <f t="shared" si="58"/>
        <v>6793.0386798094696</v>
      </c>
      <c r="M1224" s="160">
        <f t="shared" si="59"/>
        <v>1285.3187406591378</v>
      </c>
      <c r="N1224" s="6">
        <v>-2.7766351705736874</v>
      </c>
      <c r="O1224" s="6">
        <v>5124.8432501905299</v>
      </c>
    </row>
    <row r="1225" spans="1:15" x14ac:dyDescent="0.25">
      <c r="A1225" s="43">
        <v>2024</v>
      </c>
      <c r="B1225" s="43" t="s">
        <v>3</v>
      </c>
      <c r="C1225" s="43" t="s">
        <v>4928</v>
      </c>
      <c r="D1225" s="44">
        <v>73.25099079552281</v>
      </c>
      <c r="E1225" s="44">
        <v>80</v>
      </c>
      <c r="F1225" s="90">
        <v>5.4486636245073532</v>
      </c>
      <c r="G1225" s="91">
        <v>6890.3263196811968</v>
      </c>
      <c r="H1225" s="44">
        <v>73.25099079552281</v>
      </c>
      <c r="I1225" s="44">
        <v>0</v>
      </c>
      <c r="J1225" s="51">
        <f t="shared" si="57"/>
        <v>73.25099079552281</v>
      </c>
      <c r="K1225" s="45">
        <f t="shared" si="58"/>
        <v>5.4486636245073532</v>
      </c>
      <c r="L1225" s="45">
        <f t="shared" si="58"/>
        <v>6890.3263196811968</v>
      </c>
      <c r="M1225" s="160">
        <f t="shared" si="59"/>
        <v>1264.5901443960386</v>
      </c>
      <c r="N1225" s="6">
        <v>-2.9211569795073533</v>
      </c>
      <c r="O1225" s="6">
        <v>5040.7072903188036</v>
      </c>
    </row>
    <row r="1226" spans="1:15" x14ac:dyDescent="0.25">
      <c r="A1226" s="41">
        <v>2025</v>
      </c>
      <c r="B1226" s="41" t="s">
        <v>3</v>
      </c>
      <c r="C1226" s="41" t="s">
        <v>4928</v>
      </c>
      <c r="D1226" s="42">
        <v>73.25099079552281</v>
      </c>
      <c r="E1226" s="42">
        <v>80</v>
      </c>
      <c r="F1226" s="88">
        <v>5.2979164485657897</v>
      </c>
      <c r="G1226" s="89">
        <v>6708.0017014707355</v>
      </c>
      <c r="H1226" s="42">
        <v>73.25099079552281</v>
      </c>
      <c r="I1226" s="42">
        <v>0</v>
      </c>
      <c r="J1226" s="51">
        <f t="shared" si="57"/>
        <v>73.25099079552281</v>
      </c>
      <c r="K1226" s="45">
        <f t="shared" si="58"/>
        <v>5.2979164485657897</v>
      </c>
      <c r="L1226" s="45">
        <f t="shared" si="58"/>
        <v>6708.0017014707355</v>
      </c>
      <c r="M1226" s="160">
        <f t="shared" si="59"/>
        <v>1266.1584542894543</v>
      </c>
      <c r="N1226" s="6">
        <v>-2.7589781695657898</v>
      </c>
      <c r="O1226" s="6">
        <v>5099.5967185292648</v>
      </c>
    </row>
    <row r="1227" spans="1:15" x14ac:dyDescent="0.25">
      <c r="A1227" s="43">
        <v>2026</v>
      </c>
      <c r="B1227" s="43" t="s">
        <v>3</v>
      </c>
      <c r="C1227" s="43" t="s">
        <v>4928</v>
      </c>
      <c r="D1227" s="44">
        <v>73.25099079552281</v>
      </c>
      <c r="E1227" s="44">
        <v>80</v>
      </c>
      <c r="F1227" s="90">
        <v>5.5031370835437148</v>
      </c>
      <c r="G1227" s="91">
        <v>7076.3647919249888</v>
      </c>
      <c r="H1227" s="44">
        <v>73.25099079552281</v>
      </c>
      <c r="I1227" s="44">
        <v>0</v>
      </c>
      <c r="J1227" s="51">
        <f t="shared" si="57"/>
        <v>73.25099079552281</v>
      </c>
      <c r="K1227" s="45">
        <f t="shared" si="58"/>
        <v>5.5031370835437148</v>
      </c>
      <c r="L1227" s="45">
        <f t="shared" si="58"/>
        <v>7076.3647919249888</v>
      </c>
      <c r="M1227" s="160">
        <f t="shared" si="59"/>
        <v>1285.8783425704166</v>
      </c>
      <c r="N1227" s="6">
        <v>-2.9445957165437147</v>
      </c>
      <c r="O1227" s="6">
        <v>4441.1500680750105</v>
      </c>
    </row>
    <row r="1228" spans="1:15" x14ac:dyDescent="0.25">
      <c r="A1228" s="41">
        <v>2027</v>
      </c>
      <c r="B1228" s="41" t="s">
        <v>3</v>
      </c>
      <c r="C1228" s="41" t="s">
        <v>4928</v>
      </c>
      <c r="D1228" s="42">
        <v>73.25099079552281</v>
      </c>
      <c r="E1228" s="42">
        <v>80</v>
      </c>
      <c r="F1228" s="88">
        <v>5.7463016031771783</v>
      </c>
      <c r="G1228" s="89">
        <v>7261.1867244568921</v>
      </c>
      <c r="H1228" s="42">
        <v>73.25099079552281</v>
      </c>
      <c r="I1228" s="42">
        <v>0</v>
      </c>
      <c r="J1228" s="51">
        <f t="shared" si="57"/>
        <v>73.25099079552281</v>
      </c>
      <c r="K1228" s="45">
        <f t="shared" si="58"/>
        <v>5.7463016031771783</v>
      </c>
      <c r="L1228" s="45">
        <f t="shared" si="58"/>
        <v>7261.1867244568921</v>
      </c>
      <c r="M1228" s="160">
        <f t="shared" si="59"/>
        <v>1263.6278472473705</v>
      </c>
      <c r="N1228" s="6">
        <v>-3.1809408581771783</v>
      </c>
      <c r="O1228" s="6">
        <v>3825.2661855431079</v>
      </c>
    </row>
    <row r="1229" spans="1:15" x14ac:dyDescent="0.25">
      <c r="A1229" s="43">
        <v>2028</v>
      </c>
      <c r="B1229" s="43" t="s">
        <v>3</v>
      </c>
      <c r="C1229" s="43" t="s">
        <v>4928</v>
      </c>
      <c r="D1229" s="44">
        <v>73.25099079552281</v>
      </c>
      <c r="E1229" s="44">
        <v>80</v>
      </c>
      <c r="F1229" s="90">
        <v>5.8593992110860968</v>
      </c>
      <c r="G1229" s="91">
        <v>7337.19298940107</v>
      </c>
      <c r="H1229" s="44">
        <v>73.25099079552281</v>
      </c>
      <c r="I1229" s="44">
        <v>0</v>
      </c>
      <c r="J1229" s="51">
        <f t="shared" si="57"/>
        <v>73.25099079552281</v>
      </c>
      <c r="K1229" s="45">
        <f t="shared" si="58"/>
        <v>5.8593992110860968</v>
      </c>
      <c r="L1229" s="45">
        <f t="shared" si="58"/>
        <v>7337.19298940107</v>
      </c>
      <c r="M1229" s="160">
        <f t="shared" si="59"/>
        <v>1252.2090960313744</v>
      </c>
      <c r="N1229" s="6">
        <v>-3.3134212450860967</v>
      </c>
      <c r="O1229" s="6">
        <v>3232.1200605989306</v>
      </c>
    </row>
    <row r="1230" spans="1:15" x14ac:dyDescent="0.25">
      <c r="A1230" s="41">
        <v>2029</v>
      </c>
      <c r="B1230" s="41" t="s">
        <v>3</v>
      </c>
      <c r="C1230" s="41" t="s">
        <v>4928</v>
      </c>
      <c r="D1230" s="42">
        <v>73.25099079552281</v>
      </c>
      <c r="E1230" s="42">
        <v>80</v>
      </c>
      <c r="F1230" s="88">
        <v>5.9264122617677222</v>
      </c>
      <c r="G1230" s="89">
        <v>7173.3122704572133</v>
      </c>
      <c r="H1230" s="42">
        <v>73.25099079552281</v>
      </c>
      <c r="I1230" s="42">
        <v>0</v>
      </c>
      <c r="J1230" s="51">
        <f t="shared" si="57"/>
        <v>73.25099079552281</v>
      </c>
      <c r="K1230" s="45">
        <f t="shared" si="58"/>
        <v>5.9264122617677222</v>
      </c>
      <c r="L1230" s="45">
        <f t="shared" si="58"/>
        <v>7173.3122704572133</v>
      </c>
      <c r="M1230" s="160">
        <f t="shared" si="59"/>
        <v>1210.397109349522</v>
      </c>
      <c r="N1230" s="6">
        <v>-3.4262490647677222</v>
      </c>
      <c r="O1230" s="6">
        <v>2785.4189145427872</v>
      </c>
    </row>
    <row r="1231" spans="1:15" x14ac:dyDescent="0.25">
      <c r="A1231" s="43">
        <v>2030</v>
      </c>
      <c r="B1231" s="43" t="s">
        <v>3</v>
      </c>
      <c r="C1231" s="43" t="s">
        <v>4928</v>
      </c>
      <c r="D1231" s="44">
        <v>73.25099079552281</v>
      </c>
      <c r="E1231" s="44">
        <v>80</v>
      </c>
      <c r="F1231" s="90">
        <v>5.9037739547054029</v>
      </c>
      <c r="G1231" s="91">
        <v>7081.2992099859466</v>
      </c>
      <c r="H1231" s="44">
        <v>73.25099079552281</v>
      </c>
      <c r="I1231" s="44">
        <v>0</v>
      </c>
      <c r="J1231" s="51">
        <f t="shared" si="57"/>
        <v>73.25099079552281</v>
      </c>
      <c r="K1231" s="45">
        <f t="shared" si="58"/>
        <v>5.9037739547054029</v>
      </c>
      <c r="L1231" s="45">
        <f t="shared" si="58"/>
        <v>7081.2992099859466</v>
      </c>
      <c r="M1231" s="160">
        <f t="shared" si="59"/>
        <v>1199.4529709834228</v>
      </c>
      <c r="N1231" s="6">
        <v>-3.481340492705403</v>
      </c>
      <c r="O1231" s="6">
        <v>2216.8862990140542</v>
      </c>
    </row>
    <row r="1232" spans="1:15" x14ac:dyDescent="0.25">
      <c r="A1232" s="41">
        <v>2031</v>
      </c>
      <c r="B1232" s="41" t="s">
        <v>3</v>
      </c>
      <c r="C1232" s="41" t="s">
        <v>4928</v>
      </c>
      <c r="D1232" s="42">
        <v>73.25099079552281</v>
      </c>
      <c r="E1232" s="42">
        <v>80</v>
      </c>
      <c r="F1232" s="88">
        <v>5.9750047244057196</v>
      </c>
      <c r="G1232" s="89">
        <v>6870.2601694527502</v>
      </c>
      <c r="H1232" s="42">
        <v>73.25099079552281</v>
      </c>
      <c r="I1232" s="42">
        <v>0</v>
      </c>
      <c r="J1232" s="51">
        <f t="shared" si="57"/>
        <v>73.25099079552281</v>
      </c>
      <c r="K1232" s="45">
        <f t="shared" si="58"/>
        <v>5.9750047244057196</v>
      </c>
      <c r="L1232" s="45">
        <f t="shared" si="58"/>
        <v>6870.2601694527502</v>
      </c>
      <c r="M1232" s="160">
        <f t="shared" si="59"/>
        <v>1149.8334288155854</v>
      </c>
      <c r="N1232" s="6">
        <v>-3.6416773494057195</v>
      </c>
      <c r="O1232" s="6">
        <v>1714.4166365472493</v>
      </c>
    </row>
    <row r="1233" spans="1:15" x14ac:dyDescent="0.25">
      <c r="A1233" s="43">
        <v>2032</v>
      </c>
      <c r="B1233" s="43" t="s">
        <v>3</v>
      </c>
      <c r="C1233" s="43" t="s">
        <v>4928</v>
      </c>
      <c r="D1233" s="44">
        <v>73.25099079552281</v>
      </c>
      <c r="E1233" s="44">
        <v>80</v>
      </c>
      <c r="F1233" s="90">
        <v>6.0047741359343831</v>
      </c>
      <c r="G1233" s="91">
        <v>6650.1396086061322</v>
      </c>
      <c r="H1233" s="44">
        <v>73.25099079552281</v>
      </c>
      <c r="I1233" s="44">
        <v>0</v>
      </c>
      <c r="J1233" s="51">
        <f t="shared" si="57"/>
        <v>73.25099079552281</v>
      </c>
      <c r="K1233" s="45">
        <f t="shared" si="58"/>
        <v>6.0047741359343831</v>
      </c>
      <c r="L1233" s="45">
        <f t="shared" si="58"/>
        <v>6650.1396086061322</v>
      </c>
      <c r="M1233" s="160">
        <f t="shared" si="59"/>
        <v>1107.4753950876666</v>
      </c>
      <c r="N1233" s="6">
        <v>-3.7810399789343832</v>
      </c>
      <c r="O1233" s="6">
        <v>1253.5727003938673</v>
      </c>
    </row>
    <row r="1234" spans="1:15" x14ac:dyDescent="0.25">
      <c r="A1234" s="41">
        <v>2033</v>
      </c>
      <c r="B1234" s="41" t="s">
        <v>3</v>
      </c>
      <c r="C1234" s="41" t="s">
        <v>4928</v>
      </c>
      <c r="D1234" s="42">
        <v>73.25099079552281</v>
      </c>
      <c r="E1234" s="42">
        <v>80</v>
      </c>
      <c r="F1234" s="88">
        <v>6.1792878747010622</v>
      </c>
      <c r="G1234" s="89">
        <v>6290.0875227386887</v>
      </c>
      <c r="H1234" s="42">
        <v>73.25099079552281</v>
      </c>
      <c r="I1234" s="42">
        <v>0</v>
      </c>
      <c r="J1234" s="51">
        <f t="shared" si="57"/>
        <v>73.25099079552281</v>
      </c>
      <c r="K1234" s="45">
        <f t="shared" si="58"/>
        <v>6.1792878747010622</v>
      </c>
      <c r="L1234" s="45">
        <f t="shared" si="58"/>
        <v>6290.0875227386887</v>
      </c>
      <c r="M1234" s="160">
        <f t="shared" si="59"/>
        <v>1017.9308118159145</v>
      </c>
      <c r="N1234" s="6">
        <v>-4.0763359577010618</v>
      </c>
      <c r="O1234" s="6">
        <v>958.75910726131133</v>
      </c>
    </row>
    <row r="1235" spans="1:15" x14ac:dyDescent="0.25">
      <c r="A1235" s="43">
        <v>2034</v>
      </c>
      <c r="B1235" s="43" t="s">
        <v>3</v>
      </c>
      <c r="C1235" s="43" t="s">
        <v>4928</v>
      </c>
      <c r="D1235" s="44">
        <v>73.25099079552281</v>
      </c>
      <c r="E1235" s="44">
        <v>80</v>
      </c>
      <c r="F1235" s="90">
        <v>6.2886166792243321</v>
      </c>
      <c r="G1235" s="91">
        <v>6015.3853064537989</v>
      </c>
      <c r="H1235" s="44">
        <v>73.25099079552281</v>
      </c>
      <c r="I1235" s="44">
        <v>0</v>
      </c>
      <c r="J1235" s="51">
        <f t="shared" si="57"/>
        <v>73.25099079552281</v>
      </c>
      <c r="K1235" s="45">
        <f t="shared" si="58"/>
        <v>6.2886166792243321</v>
      </c>
      <c r="L1235" s="45">
        <f t="shared" si="58"/>
        <v>6015.3853064537989</v>
      </c>
      <c r="M1235" s="160">
        <f t="shared" si="59"/>
        <v>956.55143464647699</v>
      </c>
      <c r="N1235" s="6">
        <v>-4.3007835482243326</v>
      </c>
      <c r="O1235" s="6">
        <v>698.65251554620136</v>
      </c>
    </row>
    <row r="1236" spans="1:15" x14ac:dyDescent="0.25">
      <c r="A1236" s="41">
        <v>2035</v>
      </c>
      <c r="B1236" s="41" t="s">
        <v>3</v>
      </c>
      <c r="C1236" s="41" t="s">
        <v>4928</v>
      </c>
      <c r="D1236" s="42">
        <v>73.25099079552281</v>
      </c>
      <c r="E1236" s="42">
        <v>80</v>
      </c>
      <c r="F1236" s="88">
        <v>6.2743380147569718</v>
      </c>
      <c r="G1236" s="89">
        <v>5646.0004556498416</v>
      </c>
      <c r="H1236" s="42">
        <v>73.25099079552281</v>
      </c>
      <c r="I1236" s="42">
        <v>0</v>
      </c>
      <c r="J1236" s="51">
        <f t="shared" si="57"/>
        <v>73.25099079552281</v>
      </c>
      <c r="K1236" s="45">
        <f t="shared" si="58"/>
        <v>6.2743380147569718</v>
      </c>
      <c r="L1236" s="45">
        <f t="shared" si="58"/>
        <v>5646.0004556498416</v>
      </c>
      <c r="M1236" s="160">
        <f t="shared" si="59"/>
        <v>899.85595968382518</v>
      </c>
      <c r="N1236" s="6">
        <v>-4.4122049147569715</v>
      </c>
      <c r="O1236" s="6">
        <v>501.97096335015885</v>
      </c>
    </row>
    <row r="1237" spans="1:15" x14ac:dyDescent="0.25">
      <c r="A1237" s="43">
        <v>2036</v>
      </c>
      <c r="B1237" s="43" t="s">
        <v>3</v>
      </c>
      <c r="C1237" s="43" t="s">
        <v>4928</v>
      </c>
      <c r="D1237" s="44">
        <v>73.25099079552281</v>
      </c>
      <c r="E1237" s="44">
        <v>80</v>
      </c>
      <c r="F1237" s="90">
        <v>6.1849687825973758</v>
      </c>
      <c r="G1237" s="91">
        <v>5622.4211134914858</v>
      </c>
      <c r="H1237" s="44">
        <v>73.25099079552281</v>
      </c>
      <c r="I1237" s="44">
        <v>0</v>
      </c>
      <c r="J1237" s="51">
        <f t="shared" si="57"/>
        <v>73.25099079552281</v>
      </c>
      <c r="K1237" s="45">
        <f t="shared" si="58"/>
        <v>6.1849687825973758</v>
      </c>
      <c r="L1237" s="45">
        <f t="shared" si="58"/>
        <v>5622.4211134914858</v>
      </c>
      <c r="M1237" s="160">
        <f t="shared" si="59"/>
        <v>909.04599701639108</v>
      </c>
      <c r="N1237" s="6">
        <v>-4.4225379005973755</v>
      </c>
      <c r="O1237" s="6">
        <v>104.26377650851464</v>
      </c>
    </row>
    <row r="1238" spans="1:15" x14ac:dyDescent="0.25">
      <c r="A1238" s="41">
        <v>2037</v>
      </c>
      <c r="B1238" s="41" t="s">
        <v>3</v>
      </c>
      <c r="C1238" s="41" t="s">
        <v>4928</v>
      </c>
      <c r="D1238" s="42">
        <v>73.25099079552281</v>
      </c>
      <c r="E1238" s="42">
        <v>80</v>
      </c>
      <c r="F1238" s="88">
        <v>6.1161681482625765</v>
      </c>
      <c r="G1238" s="89">
        <v>5505.9870506955986</v>
      </c>
      <c r="H1238" s="42">
        <v>73.25099079552281</v>
      </c>
      <c r="I1238" s="42">
        <v>0</v>
      </c>
      <c r="J1238" s="51">
        <f t="shared" si="57"/>
        <v>73.25099079552281</v>
      </c>
      <c r="K1238" s="45">
        <f t="shared" si="58"/>
        <v>6.1161681482625765</v>
      </c>
      <c r="L1238" s="45">
        <f t="shared" si="58"/>
        <v>5505.9870506955986</v>
      </c>
      <c r="M1238" s="160">
        <f t="shared" si="59"/>
        <v>900.23474129953206</v>
      </c>
      <c r="N1238" s="6">
        <v>-4.3815854972625763</v>
      </c>
      <c r="O1238" s="6">
        <v>160.01109330440158</v>
      </c>
    </row>
    <row r="1239" spans="1:15" x14ac:dyDescent="0.25">
      <c r="A1239" s="43">
        <v>2038</v>
      </c>
      <c r="B1239" s="43" t="s">
        <v>3</v>
      </c>
      <c r="C1239" s="43" t="s">
        <v>4928</v>
      </c>
      <c r="D1239" s="44">
        <v>73.25099079552281</v>
      </c>
      <c r="E1239" s="44">
        <v>80</v>
      </c>
      <c r="F1239" s="90">
        <v>6.1228888255691682</v>
      </c>
      <c r="G1239" s="91">
        <v>5530.1045376877673</v>
      </c>
      <c r="H1239" s="44">
        <v>73.25099079552281</v>
      </c>
      <c r="I1239" s="44">
        <v>0</v>
      </c>
      <c r="J1239" s="51">
        <f t="shared" si="57"/>
        <v>73.25099079552281</v>
      </c>
      <c r="K1239" s="45">
        <f t="shared" si="58"/>
        <v>6.1228888255691682</v>
      </c>
      <c r="L1239" s="45">
        <f t="shared" si="58"/>
        <v>5530.1045376877673</v>
      </c>
      <c r="M1239" s="160">
        <f t="shared" si="59"/>
        <v>903.18552161098614</v>
      </c>
      <c r="N1239" s="6">
        <v>-4.4218135425691685</v>
      </c>
      <c r="O1239" s="6">
        <v>40.096145312232693</v>
      </c>
    </row>
    <row r="1240" spans="1:15" x14ac:dyDescent="0.25">
      <c r="A1240" s="41">
        <v>2039</v>
      </c>
      <c r="B1240" s="41" t="s">
        <v>3</v>
      </c>
      <c r="C1240" s="41" t="s">
        <v>4928</v>
      </c>
      <c r="D1240" s="42">
        <v>73.25099079552281</v>
      </c>
      <c r="E1240" s="42">
        <v>80</v>
      </c>
      <c r="F1240" s="88">
        <v>6.0687533354136454</v>
      </c>
      <c r="G1240" s="89">
        <v>4737.4117379466725</v>
      </c>
      <c r="H1240" s="42">
        <v>73.25099079552281</v>
      </c>
      <c r="I1240" s="42">
        <v>0</v>
      </c>
      <c r="J1240" s="51">
        <f t="shared" si="57"/>
        <v>73.25099079552281</v>
      </c>
      <c r="K1240" s="45">
        <f t="shared" si="58"/>
        <v>6.0687533354136454</v>
      </c>
      <c r="L1240" s="45">
        <f t="shared" si="58"/>
        <v>4737.4117379466725</v>
      </c>
      <c r="M1240" s="160">
        <f t="shared" si="59"/>
        <v>780.62354426269837</v>
      </c>
      <c r="N1240" s="6">
        <v>-4.3338401664136459</v>
      </c>
      <c r="O1240" s="6">
        <v>739.22310105332781</v>
      </c>
    </row>
    <row r="1241" spans="1:15" x14ac:dyDescent="0.25">
      <c r="A1241" s="43">
        <v>2040</v>
      </c>
      <c r="B1241" s="43" t="s">
        <v>3</v>
      </c>
      <c r="C1241" s="43" t="s">
        <v>4928</v>
      </c>
      <c r="D1241" s="44">
        <v>73.25099079552281</v>
      </c>
      <c r="E1241" s="44">
        <v>80</v>
      </c>
      <c r="F1241" s="90">
        <v>6.1785551695247358</v>
      </c>
      <c r="G1241" s="91">
        <v>4775.883031244306</v>
      </c>
      <c r="H1241" s="44">
        <v>73.25099079552281</v>
      </c>
      <c r="I1241" s="44">
        <v>0</v>
      </c>
      <c r="J1241" s="51">
        <f t="shared" si="57"/>
        <v>73.25099079552281</v>
      </c>
      <c r="K1241" s="45">
        <f t="shared" si="58"/>
        <v>6.1785551695247358</v>
      </c>
      <c r="L1241" s="45">
        <f t="shared" si="58"/>
        <v>4775.883031244306</v>
      </c>
      <c r="M1241" s="160">
        <f t="shared" si="59"/>
        <v>772.97732240071173</v>
      </c>
      <c r="N1241" s="6">
        <v>-4.4318826625247354</v>
      </c>
      <c r="O1241" s="6">
        <v>728.74625875569382</v>
      </c>
    </row>
    <row r="1242" spans="1:15" x14ac:dyDescent="0.25">
      <c r="A1242" s="41">
        <v>2021</v>
      </c>
      <c r="B1242" s="41" t="s">
        <v>3</v>
      </c>
      <c r="C1242" s="41" t="s">
        <v>4929</v>
      </c>
      <c r="D1242" s="42">
        <v>87</v>
      </c>
      <c r="E1242" s="42">
        <v>90</v>
      </c>
      <c r="F1242" s="88">
        <v>0.35162046817709564</v>
      </c>
      <c r="G1242" s="89">
        <v>546.46828565390967</v>
      </c>
      <c r="H1242" s="42">
        <v>87</v>
      </c>
      <c r="I1242" s="42">
        <v>0</v>
      </c>
      <c r="J1242" s="51">
        <f t="shared" si="57"/>
        <v>87</v>
      </c>
      <c r="K1242" s="45">
        <f t="shared" si="58"/>
        <v>0.35162046817709564</v>
      </c>
      <c r="L1242" s="45">
        <f t="shared" si="58"/>
        <v>546.46828565390967</v>
      </c>
      <c r="M1242" s="160">
        <f t="shared" si="59"/>
        <v>1554.1424209090064</v>
      </c>
      <c r="N1242" s="6">
        <v>12.172423121822904</v>
      </c>
      <c r="O1242" s="6">
        <v>30977.885564346088</v>
      </c>
    </row>
    <row r="1243" spans="1:15" x14ac:dyDescent="0.25">
      <c r="A1243" s="43">
        <v>2022</v>
      </c>
      <c r="B1243" s="43" t="s">
        <v>3</v>
      </c>
      <c r="C1243" s="43" t="s">
        <v>4929</v>
      </c>
      <c r="D1243" s="44">
        <v>87</v>
      </c>
      <c r="E1243" s="44">
        <v>90</v>
      </c>
      <c r="F1243" s="90">
        <v>0.364379736029118</v>
      </c>
      <c r="G1243" s="91">
        <v>572.05517070170322</v>
      </c>
      <c r="H1243" s="44">
        <v>87</v>
      </c>
      <c r="I1243" s="44">
        <v>0</v>
      </c>
      <c r="J1243" s="51">
        <f t="shared" si="57"/>
        <v>87</v>
      </c>
      <c r="K1243" s="45">
        <f t="shared" si="58"/>
        <v>0.364379736029118</v>
      </c>
      <c r="L1243" s="45">
        <f t="shared" si="58"/>
        <v>572.05517070170322</v>
      </c>
      <c r="M1243" s="160">
        <f t="shared" si="59"/>
        <v>1569.9423270233383</v>
      </c>
      <c r="N1243" s="6">
        <v>12.862455073970882</v>
      </c>
      <c r="O1243" s="6">
        <v>33776.160009298299</v>
      </c>
    </row>
    <row r="1244" spans="1:15" x14ac:dyDescent="0.25">
      <c r="A1244" s="41">
        <v>2023</v>
      </c>
      <c r="B1244" s="41" t="s">
        <v>3</v>
      </c>
      <c r="C1244" s="41" t="s">
        <v>4929</v>
      </c>
      <c r="D1244" s="42">
        <v>87</v>
      </c>
      <c r="E1244" s="42">
        <v>90</v>
      </c>
      <c r="F1244" s="88">
        <v>0.32935710164530557</v>
      </c>
      <c r="G1244" s="89">
        <v>512.66822577093922</v>
      </c>
      <c r="H1244" s="42">
        <v>87</v>
      </c>
      <c r="I1244" s="42">
        <v>0</v>
      </c>
      <c r="J1244" s="51">
        <f t="shared" si="57"/>
        <v>87</v>
      </c>
      <c r="K1244" s="45">
        <f t="shared" si="58"/>
        <v>0.32935710164530557</v>
      </c>
      <c r="L1244" s="45">
        <f t="shared" si="58"/>
        <v>512.66822577093922</v>
      </c>
      <c r="M1244" s="160">
        <f t="shared" si="59"/>
        <v>1556.5725566866531</v>
      </c>
      <c r="N1244" s="6">
        <v>13.610583658354695</v>
      </c>
      <c r="O1244" s="6">
        <v>35762.662904229059</v>
      </c>
    </row>
    <row r="1245" spans="1:15" x14ac:dyDescent="0.25">
      <c r="A1245" s="43">
        <v>2024</v>
      </c>
      <c r="B1245" s="43" t="s">
        <v>3</v>
      </c>
      <c r="C1245" s="43" t="s">
        <v>4929</v>
      </c>
      <c r="D1245" s="44">
        <v>87</v>
      </c>
      <c r="E1245" s="44">
        <v>90</v>
      </c>
      <c r="F1245" s="90">
        <v>0.34831023632459363</v>
      </c>
      <c r="G1245" s="91">
        <v>513.66991034739704</v>
      </c>
      <c r="H1245" s="44">
        <v>87</v>
      </c>
      <c r="I1245" s="44">
        <v>0</v>
      </c>
      <c r="J1245" s="51">
        <f t="shared" si="57"/>
        <v>87</v>
      </c>
      <c r="K1245" s="45">
        <f t="shared" si="58"/>
        <v>0.34831023632459363</v>
      </c>
      <c r="L1245" s="45">
        <f t="shared" si="58"/>
        <v>513.66991034739704</v>
      </c>
      <c r="M1245" s="160">
        <f t="shared" si="59"/>
        <v>1474.7482467575346</v>
      </c>
      <c r="N1245" s="6">
        <v>13.253645893675406</v>
      </c>
      <c r="O1245" s="6">
        <v>33431.287299652606</v>
      </c>
    </row>
    <row r="1246" spans="1:15" x14ac:dyDescent="0.25">
      <c r="A1246" s="41">
        <v>2025</v>
      </c>
      <c r="B1246" s="41" t="s">
        <v>3</v>
      </c>
      <c r="C1246" s="41" t="s">
        <v>4929</v>
      </c>
      <c r="D1246" s="42">
        <v>87</v>
      </c>
      <c r="E1246" s="42">
        <v>90</v>
      </c>
      <c r="F1246" s="88">
        <v>0.28030880246739648</v>
      </c>
      <c r="G1246" s="89">
        <v>439.48721302793308</v>
      </c>
      <c r="H1246" s="42">
        <v>87</v>
      </c>
      <c r="I1246" s="42">
        <v>0</v>
      </c>
      <c r="J1246" s="51">
        <f t="shared" si="57"/>
        <v>87</v>
      </c>
      <c r="K1246" s="45">
        <f t="shared" si="58"/>
        <v>0.28030880246739648</v>
      </c>
      <c r="L1246" s="45">
        <f t="shared" si="58"/>
        <v>439.48721302793308</v>
      </c>
      <c r="M1246" s="160">
        <f t="shared" si="59"/>
        <v>1567.8680411010321</v>
      </c>
      <c r="N1246" s="6">
        <v>14.341257277532602</v>
      </c>
      <c r="O1246" s="6">
        <v>37186.133206972067</v>
      </c>
    </row>
    <row r="1247" spans="1:15" x14ac:dyDescent="0.25">
      <c r="A1247" s="43">
        <v>2026</v>
      </c>
      <c r="B1247" s="43" t="s">
        <v>3</v>
      </c>
      <c r="C1247" s="43" t="s">
        <v>4929</v>
      </c>
      <c r="D1247" s="44">
        <v>87</v>
      </c>
      <c r="E1247" s="44">
        <v>90</v>
      </c>
      <c r="F1247" s="90">
        <v>0.27389984271894635</v>
      </c>
      <c r="G1247" s="91">
        <v>427.628892959479</v>
      </c>
      <c r="H1247" s="44">
        <v>87</v>
      </c>
      <c r="I1247" s="44">
        <v>0</v>
      </c>
      <c r="J1247" s="51">
        <f t="shared" si="57"/>
        <v>87</v>
      </c>
      <c r="K1247" s="45">
        <f t="shared" si="58"/>
        <v>0.27389984271894635</v>
      </c>
      <c r="L1247" s="45">
        <f t="shared" si="58"/>
        <v>427.628892959479</v>
      </c>
      <c r="M1247" s="160">
        <f t="shared" si="59"/>
        <v>1561.2600895075243</v>
      </c>
      <c r="N1247" s="6">
        <v>14.491396707281053</v>
      </c>
      <c r="O1247" s="6">
        <v>37470.234217040517</v>
      </c>
    </row>
    <row r="1248" spans="1:15" x14ac:dyDescent="0.25">
      <c r="A1248" s="41">
        <v>2027</v>
      </c>
      <c r="B1248" s="41" t="s">
        <v>3</v>
      </c>
      <c r="C1248" s="41" t="s">
        <v>4929</v>
      </c>
      <c r="D1248" s="42">
        <v>87</v>
      </c>
      <c r="E1248" s="42">
        <v>90</v>
      </c>
      <c r="F1248" s="88">
        <v>0.28908195657400576</v>
      </c>
      <c r="G1248" s="89">
        <v>449.27453183103762</v>
      </c>
      <c r="H1248" s="42">
        <v>87</v>
      </c>
      <c r="I1248" s="42">
        <v>0</v>
      </c>
      <c r="J1248" s="51">
        <f t="shared" si="57"/>
        <v>87</v>
      </c>
      <c r="K1248" s="45">
        <f t="shared" si="58"/>
        <v>0.28908195657400576</v>
      </c>
      <c r="L1248" s="45">
        <f t="shared" si="58"/>
        <v>449.27453183103762</v>
      </c>
      <c r="M1248" s="160">
        <f t="shared" si="59"/>
        <v>1554.1424209090067</v>
      </c>
      <c r="N1248" s="6">
        <v>14.196955293425995</v>
      </c>
      <c r="O1248" s="6">
        <v>35551.443918168959</v>
      </c>
    </row>
    <row r="1249" spans="1:15" x14ac:dyDescent="0.25">
      <c r="A1249" s="43">
        <v>2028</v>
      </c>
      <c r="B1249" s="43" t="s">
        <v>3</v>
      </c>
      <c r="C1249" s="43" t="s">
        <v>4929</v>
      </c>
      <c r="D1249" s="44">
        <v>87</v>
      </c>
      <c r="E1249" s="44">
        <v>90</v>
      </c>
      <c r="F1249" s="90">
        <v>0.31998251471465428</v>
      </c>
      <c r="G1249" s="91">
        <v>475.01187816250069</v>
      </c>
      <c r="H1249" s="44">
        <v>87</v>
      </c>
      <c r="I1249" s="44">
        <v>0</v>
      </c>
      <c r="J1249" s="51">
        <f t="shared" si="57"/>
        <v>87</v>
      </c>
      <c r="K1249" s="45">
        <f t="shared" si="58"/>
        <v>0.31998251471465428</v>
      </c>
      <c r="L1249" s="45">
        <f t="shared" si="58"/>
        <v>475.01187816250069</v>
      </c>
      <c r="M1249" s="160">
        <f t="shared" si="59"/>
        <v>1484.4932342196714</v>
      </c>
      <c r="N1249" s="6">
        <v>14.745551515285346</v>
      </c>
      <c r="O1249" s="6">
        <v>37704.3405518375</v>
      </c>
    </row>
    <row r="1250" spans="1:15" x14ac:dyDescent="0.25">
      <c r="A1250" s="41">
        <v>2029</v>
      </c>
      <c r="B1250" s="41" t="s">
        <v>3</v>
      </c>
      <c r="C1250" s="41" t="s">
        <v>4929</v>
      </c>
      <c r="D1250" s="42">
        <v>87</v>
      </c>
      <c r="E1250" s="42">
        <v>90</v>
      </c>
      <c r="F1250" s="88">
        <v>0.29711244200369352</v>
      </c>
      <c r="G1250" s="89">
        <v>457.0289359371904</v>
      </c>
      <c r="H1250" s="42">
        <v>87</v>
      </c>
      <c r="I1250" s="42">
        <v>0</v>
      </c>
      <c r="J1250" s="51">
        <f t="shared" si="57"/>
        <v>87</v>
      </c>
      <c r="K1250" s="45">
        <f t="shared" si="58"/>
        <v>0.29711244200369352</v>
      </c>
      <c r="L1250" s="45">
        <f t="shared" si="58"/>
        <v>457.0289359371904</v>
      </c>
      <c r="M1250" s="160">
        <f t="shared" si="59"/>
        <v>1538.2356014949683</v>
      </c>
      <c r="N1250" s="6">
        <v>15.034941217996305</v>
      </c>
      <c r="O1250" s="6">
        <v>38501.971914062808</v>
      </c>
    </row>
    <row r="1251" spans="1:15" x14ac:dyDescent="0.25">
      <c r="A1251" s="43">
        <v>2030</v>
      </c>
      <c r="B1251" s="43" t="s">
        <v>3</v>
      </c>
      <c r="C1251" s="43" t="s">
        <v>4929</v>
      </c>
      <c r="D1251" s="44">
        <v>87</v>
      </c>
      <c r="E1251" s="44">
        <v>90</v>
      </c>
      <c r="F1251" s="90">
        <v>0.29310769407657561</v>
      </c>
      <c r="G1251" s="91">
        <v>460.3213558870039</v>
      </c>
      <c r="H1251" s="44">
        <v>87</v>
      </c>
      <c r="I1251" s="44">
        <v>0</v>
      </c>
      <c r="J1251" s="51">
        <f t="shared" si="57"/>
        <v>87</v>
      </c>
      <c r="K1251" s="45">
        <f t="shared" si="58"/>
        <v>0.29310769407657561</v>
      </c>
      <c r="L1251" s="45">
        <f t="shared" si="58"/>
        <v>460.3213558870039</v>
      </c>
      <c r="M1251" s="160">
        <f t="shared" si="59"/>
        <v>1570.485405841114</v>
      </c>
      <c r="N1251" s="6">
        <v>15.388948805923425</v>
      </c>
      <c r="O1251" s="6">
        <v>40050.273224112992</v>
      </c>
    </row>
    <row r="1252" spans="1:15" x14ac:dyDescent="0.25">
      <c r="A1252" s="41">
        <v>2031</v>
      </c>
      <c r="B1252" s="41" t="s">
        <v>3</v>
      </c>
      <c r="C1252" s="41" t="s">
        <v>4929</v>
      </c>
      <c r="D1252" s="42">
        <v>87</v>
      </c>
      <c r="E1252" s="42">
        <v>90</v>
      </c>
      <c r="F1252" s="88">
        <v>0.28187240281806669</v>
      </c>
      <c r="G1252" s="89">
        <v>441.9387320468033</v>
      </c>
      <c r="H1252" s="42">
        <v>87</v>
      </c>
      <c r="I1252" s="42">
        <v>0</v>
      </c>
      <c r="J1252" s="51">
        <f t="shared" si="57"/>
        <v>87</v>
      </c>
      <c r="K1252" s="45">
        <f t="shared" si="58"/>
        <v>0.28187240281806669</v>
      </c>
      <c r="L1252" s="45">
        <f t="shared" si="58"/>
        <v>441.9387320468033</v>
      </c>
      <c r="M1252" s="160">
        <f t="shared" si="59"/>
        <v>1567.8680411010323</v>
      </c>
      <c r="N1252" s="6">
        <v>14.707550787181933</v>
      </c>
      <c r="O1252" s="6">
        <v>36606.777747953201</v>
      </c>
    </row>
    <row r="1253" spans="1:15" x14ac:dyDescent="0.25">
      <c r="A1253" s="43">
        <v>2032</v>
      </c>
      <c r="B1253" s="43" t="s">
        <v>3</v>
      </c>
      <c r="C1253" s="43" t="s">
        <v>4929</v>
      </c>
      <c r="D1253" s="44">
        <v>87</v>
      </c>
      <c r="E1253" s="44">
        <v>90</v>
      </c>
      <c r="F1253" s="90">
        <v>0.27766329143431062</v>
      </c>
      <c r="G1253" s="91">
        <v>432.92628912684017</v>
      </c>
      <c r="H1253" s="44">
        <v>87</v>
      </c>
      <c r="I1253" s="44">
        <v>0</v>
      </c>
      <c r="J1253" s="51">
        <f t="shared" si="57"/>
        <v>87</v>
      </c>
      <c r="K1253" s="45">
        <f t="shared" si="58"/>
        <v>0.27766329143431062</v>
      </c>
      <c r="L1253" s="45">
        <f t="shared" si="58"/>
        <v>432.92628912684017</v>
      </c>
      <c r="M1253" s="160">
        <f t="shared" si="59"/>
        <v>1559.1772570673484</v>
      </c>
      <c r="N1253" s="6">
        <v>14.944647378565691</v>
      </c>
      <c r="O1253" s="6">
        <v>37625.850550873161</v>
      </c>
    </row>
    <row r="1254" spans="1:15" x14ac:dyDescent="0.25">
      <c r="A1254" s="41">
        <v>2033</v>
      </c>
      <c r="B1254" s="41" t="s">
        <v>3</v>
      </c>
      <c r="C1254" s="41" t="s">
        <v>4929</v>
      </c>
      <c r="D1254" s="42">
        <v>87</v>
      </c>
      <c r="E1254" s="42">
        <v>90</v>
      </c>
      <c r="F1254" s="88">
        <v>0.24174139976999623</v>
      </c>
      <c r="G1254" s="89">
        <v>379.52005569278697</v>
      </c>
      <c r="H1254" s="42">
        <v>87</v>
      </c>
      <c r="I1254" s="42">
        <v>0</v>
      </c>
      <c r="J1254" s="51">
        <f t="shared" si="57"/>
        <v>87</v>
      </c>
      <c r="K1254" s="45">
        <f t="shared" si="58"/>
        <v>0.24174139976999623</v>
      </c>
      <c r="L1254" s="45">
        <f t="shared" si="58"/>
        <v>379.52005569278697</v>
      </c>
      <c r="M1254" s="160">
        <f t="shared" si="59"/>
        <v>1569.9423270233383</v>
      </c>
      <c r="N1254" s="6">
        <v>14.821493880230005</v>
      </c>
      <c r="O1254" s="6">
        <v>37126.718414307208</v>
      </c>
    </row>
    <row r="1255" spans="1:15" x14ac:dyDescent="0.25">
      <c r="A1255" s="43">
        <v>2034</v>
      </c>
      <c r="B1255" s="43" t="s">
        <v>3</v>
      </c>
      <c r="C1255" s="43" t="s">
        <v>4929</v>
      </c>
      <c r="D1255" s="44">
        <v>87</v>
      </c>
      <c r="E1255" s="44">
        <v>90</v>
      </c>
      <c r="F1255" s="90">
        <v>0.22766406702285735</v>
      </c>
      <c r="G1255" s="91">
        <v>354.37563887145063</v>
      </c>
      <c r="H1255" s="44">
        <v>87</v>
      </c>
      <c r="I1255" s="44">
        <v>0</v>
      </c>
      <c r="J1255" s="51">
        <f t="shared" si="57"/>
        <v>87</v>
      </c>
      <c r="K1255" s="45">
        <f t="shared" si="58"/>
        <v>0.22766406702285735</v>
      </c>
      <c r="L1255" s="45">
        <f t="shared" si="58"/>
        <v>354.37563887145063</v>
      </c>
      <c r="M1255" s="160">
        <f t="shared" si="59"/>
        <v>1556.5725566866531</v>
      </c>
      <c r="N1255" s="6">
        <v>14.923236112977143</v>
      </c>
      <c r="O1255" s="6">
        <v>38246.128521128543</v>
      </c>
    </row>
    <row r="1256" spans="1:15" x14ac:dyDescent="0.25">
      <c r="A1256" s="41">
        <v>2035</v>
      </c>
      <c r="B1256" s="41" t="s">
        <v>3</v>
      </c>
      <c r="C1256" s="41" t="s">
        <v>4929</v>
      </c>
      <c r="D1256" s="42">
        <v>87</v>
      </c>
      <c r="E1256" s="42">
        <v>90</v>
      </c>
      <c r="F1256" s="88">
        <v>0.20582486239252112</v>
      </c>
      <c r="G1256" s="89">
        <v>316.60713100497878</v>
      </c>
      <c r="H1256" s="42">
        <v>87</v>
      </c>
      <c r="I1256" s="42">
        <v>0</v>
      </c>
      <c r="J1256" s="51">
        <f t="shared" si="57"/>
        <v>87</v>
      </c>
      <c r="K1256" s="45">
        <f t="shared" si="58"/>
        <v>0.20582486239252112</v>
      </c>
      <c r="L1256" s="45">
        <f t="shared" si="58"/>
        <v>316.60713100497878</v>
      </c>
      <c r="M1256" s="160">
        <f t="shared" si="59"/>
        <v>1538.2356014949683</v>
      </c>
      <c r="N1256" s="6">
        <v>14.166459957607479</v>
      </c>
      <c r="O1256" s="6">
        <v>34617.74160899502</v>
      </c>
    </row>
    <row r="1257" spans="1:15" x14ac:dyDescent="0.25">
      <c r="A1257" s="43">
        <v>2036</v>
      </c>
      <c r="B1257" s="43" t="s">
        <v>3</v>
      </c>
      <c r="C1257" s="43" t="s">
        <v>4929</v>
      </c>
      <c r="D1257" s="44">
        <v>87</v>
      </c>
      <c r="E1257" s="44">
        <v>90</v>
      </c>
      <c r="F1257" s="90">
        <v>0.20099581813815562</v>
      </c>
      <c r="G1257" s="91">
        <v>306.23218146969964</v>
      </c>
      <c r="H1257" s="44">
        <v>87</v>
      </c>
      <c r="I1257" s="44">
        <v>0</v>
      </c>
      <c r="J1257" s="51">
        <f t="shared" si="57"/>
        <v>87</v>
      </c>
      <c r="K1257" s="45">
        <f t="shared" si="58"/>
        <v>0.20099581813815562</v>
      </c>
      <c r="L1257" s="45">
        <f t="shared" si="58"/>
        <v>306.23218146969964</v>
      </c>
      <c r="M1257" s="160">
        <f t="shared" si="59"/>
        <v>1523.5748897980018</v>
      </c>
      <c r="N1257" s="6">
        <v>14.187189761861845</v>
      </c>
      <c r="O1257" s="6">
        <v>34958.002928530303</v>
      </c>
    </row>
    <row r="1258" spans="1:15" hidden="1" x14ac:dyDescent="0.25">
      <c r="A1258" s="41">
        <v>2037</v>
      </c>
      <c r="B1258" s="41" t="s">
        <v>3</v>
      </c>
      <c r="C1258" s="41" t="s">
        <v>4929</v>
      </c>
      <c r="D1258" s="42">
        <v>87</v>
      </c>
      <c r="E1258" s="42">
        <v>90</v>
      </c>
      <c r="F1258" s="88">
        <v>0.18163149313051211</v>
      </c>
      <c r="G1258" s="89">
        <v>283.5740012223286</v>
      </c>
      <c r="H1258" s="42">
        <v>87</v>
      </c>
      <c r="I1258" s="42">
        <v>0</v>
      </c>
      <c r="J1258" s="51">
        <f t="shared" si="57"/>
        <v>87</v>
      </c>
      <c r="K1258" s="45">
        <f t="shared" si="58"/>
        <v>0.18163149313051211</v>
      </c>
      <c r="L1258" s="45">
        <f t="shared" si="58"/>
        <v>283.5740012223286</v>
      </c>
      <c r="M1258" s="160">
        <f t="shared" si="59"/>
        <v>1561.2600895075243</v>
      </c>
      <c r="N1258" s="6">
        <v>14.037127226869488</v>
      </c>
      <c r="O1258" s="6">
        <v>34412.653388777675</v>
      </c>
    </row>
    <row r="1259" spans="1:15" x14ac:dyDescent="0.25">
      <c r="A1259" s="43">
        <v>2038</v>
      </c>
      <c r="B1259" s="43" t="s">
        <v>3</v>
      </c>
      <c r="C1259" s="43" t="s">
        <v>4929</v>
      </c>
      <c r="D1259" s="44">
        <v>87</v>
      </c>
      <c r="E1259" s="44">
        <v>90</v>
      </c>
      <c r="F1259" s="90">
        <v>0.18890416940766924</v>
      </c>
      <c r="G1259" s="91">
        <v>293.58398316304016</v>
      </c>
      <c r="H1259" s="44">
        <v>87</v>
      </c>
      <c r="I1259" s="44">
        <v>0</v>
      </c>
      <c r="J1259" s="51">
        <f t="shared" si="57"/>
        <v>87</v>
      </c>
      <c r="K1259" s="45">
        <f t="shared" si="58"/>
        <v>0.18890416940766924</v>
      </c>
      <c r="L1259" s="45">
        <f t="shared" si="58"/>
        <v>293.58398316304016</v>
      </c>
      <c r="M1259" s="160">
        <f t="shared" si="59"/>
        <v>1554.1424209090064</v>
      </c>
      <c r="N1259" s="6">
        <v>14.220594150592332</v>
      </c>
      <c r="O1259" s="6">
        <v>35894.725056836956</v>
      </c>
    </row>
    <row r="1260" spans="1:15" hidden="1" x14ac:dyDescent="0.25">
      <c r="A1260" s="41">
        <v>2039</v>
      </c>
      <c r="B1260" s="41" t="s">
        <v>3</v>
      </c>
      <c r="C1260" s="41" t="s">
        <v>4929</v>
      </c>
      <c r="D1260" s="42">
        <v>87</v>
      </c>
      <c r="E1260" s="42">
        <v>90</v>
      </c>
      <c r="F1260" s="88">
        <v>0.18564567397640125</v>
      </c>
      <c r="G1260" s="89">
        <v>291.45300140432738</v>
      </c>
      <c r="H1260" s="42">
        <v>87</v>
      </c>
      <c r="I1260" s="42">
        <v>0</v>
      </c>
      <c r="J1260" s="51">
        <f t="shared" si="57"/>
        <v>87</v>
      </c>
      <c r="K1260" s="45">
        <f t="shared" si="58"/>
        <v>0.18564567397640125</v>
      </c>
      <c r="L1260" s="45">
        <f t="shared" si="58"/>
        <v>291.45300140432738</v>
      </c>
      <c r="M1260" s="160">
        <f t="shared" si="59"/>
        <v>1569.9423270233383</v>
      </c>
      <c r="N1260" s="6">
        <v>12.258452956023598</v>
      </c>
      <c r="O1260" s="6">
        <v>27461.457468595672</v>
      </c>
    </row>
    <row r="1261" spans="1:15" x14ac:dyDescent="0.25">
      <c r="A1261" s="43">
        <v>2040</v>
      </c>
      <c r="B1261" s="43" t="s">
        <v>3</v>
      </c>
      <c r="C1261" s="43" t="s">
        <v>4929</v>
      </c>
      <c r="D1261" s="44">
        <v>87</v>
      </c>
      <c r="E1261" s="44">
        <v>90</v>
      </c>
      <c r="F1261" s="90">
        <v>0.1997950721100519</v>
      </c>
      <c r="G1261" s="91">
        <v>301.82253361100925</v>
      </c>
      <c r="H1261" s="44">
        <v>87</v>
      </c>
      <c r="I1261" s="44">
        <v>0</v>
      </c>
      <c r="J1261" s="51">
        <f t="shared" si="57"/>
        <v>87</v>
      </c>
      <c r="K1261" s="45">
        <f t="shared" si="58"/>
        <v>0.1997950721100519</v>
      </c>
      <c r="L1261" s="45">
        <f t="shared" si="58"/>
        <v>301.82253361100925</v>
      </c>
      <c r="M1261" s="160">
        <f t="shared" si="59"/>
        <v>1510.6605504502043</v>
      </c>
      <c r="N1261" s="6">
        <v>11.111500307889949</v>
      </c>
      <c r="O1261" s="6">
        <v>22945.454286388991</v>
      </c>
    </row>
    <row r="1262" spans="1:15" x14ac:dyDescent="0.25">
      <c r="A1262" s="41">
        <v>2021</v>
      </c>
      <c r="B1262" s="41" t="s">
        <v>3</v>
      </c>
      <c r="C1262" s="41" t="s">
        <v>4930</v>
      </c>
      <c r="D1262" s="42">
        <v>94.342751997107271</v>
      </c>
      <c r="E1262" s="42">
        <v>100</v>
      </c>
      <c r="F1262" s="88">
        <v>2.0388247396794181</v>
      </c>
      <c r="G1262" s="89">
        <v>2234.7503507271776</v>
      </c>
      <c r="H1262" s="42">
        <v>94.342751997107271</v>
      </c>
      <c r="I1262" s="42">
        <v>0</v>
      </c>
      <c r="J1262" s="51">
        <f t="shared" si="57"/>
        <v>94.342751997107271</v>
      </c>
      <c r="K1262" s="45">
        <f t="shared" si="58"/>
        <v>2.0388247396794181</v>
      </c>
      <c r="L1262" s="45">
        <f t="shared" si="58"/>
        <v>2234.7503507271776</v>
      </c>
      <c r="M1262" s="160">
        <f t="shared" si="59"/>
        <v>1096.0973286397175</v>
      </c>
      <c r="N1262" s="6">
        <v>1.759991037320582</v>
      </c>
      <c r="O1262" s="6">
        <v>8317.7445692728215</v>
      </c>
    </row>
    <row r="1263" spans="1:15" x14ac:dyDescent="0.25">
      <c r="A1263" s="43">
        <v>2022</v>
      </c>
      <c r="B1263" s="43" t="s">
        <v>3</v>
      </c>
      <c r="C1263" s="43" t="s">
        <v>4930</v>
      </c>
      <c r="D1263" s="44">
        <v>94.342751997107271</v>
      </c>
      <c r="E1263" s="44">
        <v>100</v>
      </c>
      <c r="F1263" s="90">
        <v>2.2406927558116601</v>
      </c>
      <c r="G1263" s="91">
        <v>2510.730289677264</v>
      </c>
      <c r="H1263" s="44">
        <v>94.342751997107271</v>
      </c>
      <c r="I1263" s="44">
        <v>0</v>
      </c>
      <c r="J1263" s="51">
        <f t="shared" si="57"/>
        <v>94.342751997107271</v>
      </c>
      <c r="K1263" s="45">
        <f t="shared" si="58"/>
        <v>2.2406927558116601</v>
      </c>
      <c r="L1263" s="45">
        <f t="shared" si="58"/>
        <v>2510.730289677264</v>
      </c>
      <c r="M1263" s="160">
        <f t="shared" si="59"/>
        <v>1120.5151992236376</v>
      </c>
      <c r="N1263" s="6">
        <v>2.0587093241883401</v>
      </c>
      <c r="O1263" s="6">
        <v>9514.5691803227364</v>
      </c>
    </row>
    <row r="1264" spans="1:15" x14ac:dyDescent="0.25">
      <c r="A1264" s="41">
        <v>2023</v>
      </c>
      <c r="B1264" s="41" t="s">
        <v>3</v>
      </c>
      <c r="C1264" s="41" t="s">
        <v>4930</v>
      </c>
      <c r="D1264" s="42">
        <v>94.342751997107271</v>
      </c>
      <c r="E1264" s="42">
        <v>100</v>
      </c>
      <c r="F1264" s="88">
        <v>1.730669591354757</v>
      </c>
      <c r="G1264" s="89">
        <v>1916.7097112447277</v>
      </c>
      <c r="H1264" s="42">
        <v>94.342751997107271</v>
      </c>
      <c r="I1264" s="42">
        <v>0</v>
      </c>
      <c r="J1264" s="51">
        <f t="shared" si="57"/>
        <v>94.342751997107271</v>
      </c>
      <c r="K1264" s="45">
        <f t="shared" si="58"/>
        <v>1.730669591354757</v>
      </c>
      <c r="L1264" s="45">
        <f t="shared" si="58"/>
        <v>1916.7097112447277</v>
      </c>
      <c r="M1264" s="160">
        <f t="shared" si="59"/>
        <v>1107.49603553405</v>
      </c>
      <c r="N1264" s="6">
        <v>3.4002730026452435</v>
      </c>
      <c r="O1264" s="6">
        <v>11344.318548755271</v>
      </c>
    </row>
    <row r="1265" spans="1:15" x14ac:dyDescent="0.25">
      <c r="A1265" s="43">
        <v>2024</v>
      </c>
      <c r="B1265" s="43" t="s">
        <v>3</v>
      </c>
      <c r="C1265" s="43" t="s">
        <v>4930</v>
      </c>
      <c r="D1265" s="44">
        <v>94.342751997107271</v>
      </c>
      <c r="E1265" s="44">
        <v>100</v>
      </c>
      <c r="F1265" s="90">
        <v>1.9016846212123459</v>
      </c>
      <c r="G1265" s="91">
        <v>2013.9694683823452</v>
      </c>
      <c r="H1265" s="44">
        <v>94.342751997107271</v>
      </c>
      <c r="I1265" s="44">
        <v>0</v>
      </c>
      <c r="J1265" s="51">
        <f t="shared" si="57"/>
        <v>94.342751997107271</v>
      </c>
      <c r="K1265" s="45">
        <f t="shared" si="58"/>
        <v>1.9016846212123459</v>
      </c>
      <c r="L1265" s="45">
        <f t="shared" si="58"/>
        <v>2013.9694683823452</v>
      </c>
      <c r="M1265" s="160">
        <f t="shared" si="59"/>
        <v>1059.0449362199797</v>
      </c>
      <c r="N1265" s="6">
        <v>3.5889592727876538</v>
      </c>
      <c r="O1265" s="6">
        <v>11658.089771617655</v>
      </c>
    </row>
    <row r="1266" spans="1:15" x14ac:dyDescent="0.25">
      <c r="A1266" s="41">
        <v>2025</v>
      </c>
      <c r="B1266" s="41" t="s">
        <v>3</v>
      </c>
      <c r="C1266" s="41" t="s">
        <v>4930</v>
      </c>
      <c r="D1266" s="42">
        <v>94.342751997107271</v>
      </c>
      <c r="E1266" s="42">
        <v>100</v>
      </c>
      <c r="F1266" s="88">
        <v>1.7238870405271289</v>
      </c>
      <c r="G1266" s="89">
        <v>1443.4072587745886</v>
      </c>
      <c r="H1266" s="42">
        <v>94.342751997107271</v>
      </c>
      <c r="I1266" s="42">
        <v>0</v>
      </c>
      <c r="J1266" s="51">
        <f t="shared" si="57"/>
        <v>94.342751997107271</v>
      </c>
      <c r="K1266" s="45">
        <f t="shared" si="58"/>
        <v>1.7238870405271289</v>
      </c>
      <c r="L1266" s="45">
        <f t="shared" si="58"/>
        <v>1443.4072587745886</v>
      </c>
      <c r="M1266" s="160">
        <f t="shared" si="59"/>
        <v>837.29805076626405</v>
      </c>
      <c r="N1266" s="6">
        <v>4.3455709314728717</v>
      </c>
      <c r="O1266" s="6">
        <v>13201.210601225412</v>
      </c>
    </row>
    <row r="1267" spans="1:15" x14ac:dyDescent="0.25">
      <c r="A1267" s="43">
        <v>2026</v>
      </c>
      <c r="B1267" s="43" t="s">
        <v>3</v>
      </c>
      <c r="C1267" s="43" t="s">
        <v>4930</v>
      </c>
      <c r="D1267" s="44">
        <v>94.342751997107271</v>
      </c>
      <c r="E1267" s="44">
        <v>100</v>
      </c>
      <c r="F1267" s="90">
        <v>1.7676332447053791</v>
      </c>
      <c r="G1267" s="91">
        <v>1583.8316726338771</v>
      </c>
      <c r="H1267" s="44">
        <v>94.342751997107271</v>
      </c>
      <c r="I1267" s="44">
        <v>0</v>
      </c>
      <c r="J1267" s="51">
        <f t="shared" si="57"/>
        <v>94.342751997107271</v>
      </c>
      <c r="K1267" s="45">
        <f t="shared" si="58"/>
        <v>1.7676332447053791</v>
      </c>
      <c r="L1267" s="45">
        <f t="shared" si="58"/>
        <v>1583.8316726338771</v>
      </c>
      <c r="M1267" s="160">
        <f t="shared" si="59"/>
        <v>896.01826474918039</v>
      </c>
      <c r="N1267" s="6">
        <v>4.6330087262946211</v>
      </c>
      <c r="O1267" s="6">
        <v>13481.840717366122</v>
      </c>
    </row>
    <row r="1268" spans="1:15" x14ac:dyDescent="0.25">
      <c r="A1268" s="41">
        <v>2027</v>
      </c>
      <c r="B1268" s="41" t="s">
        <v>3</v>
      </c>
      <c r="C1268" s="41" t="s">
        <v>4930</v>
      </c>
      <c r="D1268" s="42">
        <v>94.342751997107271</v>
      </c>
      <c r="E1268" s="42">
        <v>100</v>
      </c>
      <c r="F1268" s="88">
        <v>1.8039467955011528</v>
      </c>
      <c r="G1268" s="89">
        <v>1683.9799471525948</v>
      </c>
      <c r="H1268" s="42">
        <v>94.342751997107271</v>
      </c>
      <c r="I1268" s="42">
        <v>0</v>
      </c>
      <c r="J1268" s="51">
        <f t="shared" si="57"/>
        <v>94.342751997107271</v>
      </c>
      <c r="K1268" s="45">
        <f t="shared" si="58"/>
        <v>1.8039467955011528</v>
      </c>
      <c r="L1268" s="45">
        <f t="shared" si="58"/>
        <v>1683.9799471525948</v>
      </c>
      <c r="M1268" s="160">
        <f t="shared" si="59"/>
        <v>933.49756841624026</v>
      </c>
      <c r="N1268" s="6">
        <v>4.7857251124988469</v>
      </c>
      <c r="O1268" s="6">
        <v>13321.199992847405</v>
      </c>
    </row>
    <row r="1269" spans="1:15" x14ac:dyDescent="0.25">
      <c r="A1269" s="43">
        <v>2028</v>
      </c>
      <c r="B1269" s="43" t="s">
        <v>3</v>
      </c>
      <c r="C1269" s="43" t="s">
        <v>4930</v>
      </c>
      <c r="D1269" s="44">
        <v>94.342751997107271</v>
      </c>
      <c r="E1269" s="44">
        <v>100</v>
      </c>
      <c r="F1269" s="90">
        <v>1.8582089855667383</v>
      </c>
      <c r="G1269" s="91">
        <v>1868.8668643147876</v>
      </c>
      <c r="H1269" s="44">
        <v>94.342751997107271</v>
      </c>
      <c r="I1269" s="44">
        <v>0</v>
      </c>
      <c r="J1269" s="51">
        <f t="shared" si="57"/>
        <v>94.342751997107271</v>
      </c>
      <c r="K1269" s="45">
        <f t="shared" si="58"/>
        <v>1.8582089855667383</v>
      </c>
      <c r="L1269" s="45">
        <f t="shared" si="58"/>
        <v>1868.8668643147876</v>
      </c>
      <c r="M1269" s="160">
        <f t="shared" si="59"/>
        <v>1005.735565176378</v>
      </c>
      <c r="N1269" s="6">
        <v>4.8769189664332622</v>
      </c>
      <c r="O1269" s="6">
        <v>13219.741935685212</v>
      </c>
    </row>
    <row r="1270" spans="1:15" x14ac:dyDescent="0.25">
      <c r="A1270" s="41">
        <v>2029</v>
      </c>
      <c r="B1270" s="41" t="s">
        <v>3</v>
      </c>
      <c r="C1270" s="41" t="s">
        <v>4930</v>
      </c>
      <c r="D1270" s="42">
        <v>94.342751997107271</v>
      </c>
      <c r="E1270" s="42">
        <v>100</v>
      </c>
      <c r="F1270" s="88">
        <v>1.7614507532031836</v>
      </c>
      <c r="G1270" s="89">
        <v>1792.8144249824827</v>
      </c>
      <c r="H1270" s="42">
        <v>94.342751997107271</v>
      </c>
      <c r="I1270" s="42">
        <v>0</v>
      </c>
      <c r="J1270" s="51">
        <f t="shared" si="57"/>
        <v>94.342751997107271</v>
      </c>
      <c r="K1270" s="45">
        <f t="shared" si="58"/>
        <v>1.7614507532031836</v>
      </c>
      <c r="L1270" s="45">
        <f t="shared" si="58"/>
        <v>1792.8144249824827</v>
      </c>
      <c r="M1270" s="160">
        <f t="shared" si="59"/>
        <v>1017.8055910574079</v>
      </c>
      <c r="N1270" s="6">
        <v>4.8667055317968169</v>
      </c>
      <c r="O1270" s="6">
        <v>12880.894615017518</v>
      </c>
    </row>
    <row r="1271" spans="1:15" x14ac:dyDescent="0.25">
      <c r="A1271" s="43">
        <v>2030</v>
      </c>
      <c r="B1271" s="43" t="s">
        <v>3</v>
      </c>
      <c r="C1271" s="43" t="s">
        <v>4930</v>
      </c>
      <c r="D1271" s="44">
        <v>94.342751997107271</v>
      </c>
      <c r="E1271" s="44">
        <v>100</v>
      </c>
      <c r="F1271" s="90">
        <v>1.7596238759070413</v>
      </c>
      <c r="G1271" s="91">
        <v>1982.2250566796256</v>
      </c>
      <c r="H1271" s="44">
        <v>94.342751997107271</v>
      </c>
      <c r="I1271" s="44">
        <v>0</v>
      </c>
      <c r="J1271" s="51">
        <f t="shared" si="57"/>
        <v>94.342751997107271</v>
      </c>
      <c r="K1271" s="45">
        <f t="shared" si="58"/>
        <v>1.7596238759070413</v>
      </c>
      <c r="L1271" s="45">
        <f t="shared" si="58"/>
        <v>1982.2250566796256</v>
      </c>
      <c r="M1271" s="160">
        <f t="shared" si="59"/>
        <v>1126.5049786039299</v>
      </c>
      <c r="N1271" s="6">
        <v>4.5643315210929583</v>
      </c>
      <c r="O1271" s="6">
        <v>12034.929513320374</v>
      </c>
    </row>
    <row r="1272" spans="1:15" x14ac:dyDescent="0.25">
      <c r="A1272" s="41">
        <v>2031</v>
      </c>
      <c r="B1272" s="41" t="s">
        <v>3</v>
      </c>
      <c r="C1272" s="41" t="s">
        <v>4930</v>
      </c>
      <c r="D1272" s="42">
        <v>94.342751997107271</v>
      </c>
      <c r="E1272" s="42">
        <v>100</v>
      </c>
      <c r="F1272" s="88">
        <v>1.7595802723417857</v>
      </c>
      <c r="G1272" s="89">
        <v>2091.2190060536896</v>
      </c>
      <c r="H1272" s="42">
        <v>94.342751997107271</v>
      </c>
      <c r="I1272" s="42">
        <v>0</v>
      </c>
      <c r="J1272" s="51">
        <f t="shared" si="57"/>
        <v>94.342751997107271</v>
      </c>
      <c r="K1272" s="45">
        <f t="shared" si="58"/>
        <v>1.7595802723417857</v>
      </c>
      <c r="L1272" s="45">
        <f t="shared" si="58"/>
        <v>2091.2190060536896</v>
      </c>
      <c r="M1272" s="160">
        <f t="shared" si="59"/>
        <v>1188.4760467736623</v>
      </c>
      <c r="N1272" s="6">
        <v>3.9550480146582143</v>
      </c>
      <c r="O1272" s="6">
        <v>10440.144433946309</v>
      </c>
    </row>
    <row r="1273" spans="1:15" x14ac:dyDescent="0.25">
      <c r="A1273" s="43">
        <v>2032</v>
      </c>
      <c r="B1273" s="43" t="s">
        <v>3</v>
      </c>
      <c r="C1273" s="43" t="s">
        <v>4930</v>
      </c>
      <c r="D1273" s="44">
        <v>94.342751997107271</v>
      </c>
      <c r="E1273" s="44">
        <v>100</v>
      </c>
      <c r="F1273" s="90">
        <v>1.7872154287546103</v>
      </c>
      <c r="G1273" s="91">
        <v>2350.1015386271652</v>
      </c>
      <c r="H1273" s="44">
        <v>94.342751997107271</v>
      </c>
      <c r="I1273" s="44">
        <v>0</v>
      </c>
      <c r="J1273" s="51">
        <f t="shared" si="57"/>
        <v>94.342751997107271</v>
      </c>
      <c r="K1273" s="45">
        <f t="shared" si="58"/>
        <v>1.7872154287546103</v>
      </c>
      <c r="L1273" s="45">
        <f t="shared" si="58"/>
        <v>2350.1015386271652</v>
      </c>
      <c r="M1273" s="160">
        <f t="shared" si="59"/>
        <v>1314.9514607003994</v>
      </c>
      <c r="N1273" s="6">
        <v>3.3472478582453897</v>
      </c>
      <c r="O1273" s="6">
        <v>9025.5928313728346</v>
      </c>
    </row>
    <row r="1274" spans="1:15" x14ac:dyDescent="0.25">
      <c r="A1274" s="41">
        <v>2033</v>
      </c>
      <c r="B1274" s="41" t="s">
        <v>3</v>
      </c>
      <c r="C1274" s="41" t="s">
        <v>4930</v>
      </c>
      <c r="D1274" s="42">
        <v>94.342751997107271</v>
      </c>
      <c r="E1274" s="42">
        <v>100</v>
      </c>
      <c r="F1274" s="88">
        <v>1.795070199304033</v>
      </c>
      <c r="G1274" s="89">
        <v>2344.8925058112645</v>
      </c>
      <c r="H1274" s="42">
        <v>94.342751997107271</v>
      </c>
      <c r="I1274" s="42">
        <v>0</v>
      </c>
      <c r="J1274" s="51">
        <f t="shared" si="57"/>
        <v>94.342751997107271</v>
      </c>
      <c r="K1274" s="45">
        <f t="shared" si="58"/>
        <v>1.795070199304033</v>
      </c>
      <c r="L1274" s="45">
        <f t="shared" si="58"/>
        <v>2344.8925058112645</v>
      </c>
      <c r="M1274" s="160">
        <f t="shared" si="59"/>
        <v>1306.2957129589713</v>
      </c>
      <c r="N1274" s="6">
        <v>2.6589522286959673</v>
      </c>
      <c r="O1274" s="6">
        <v>7639.4480481887358</v>
      </c>
    </row>
    <row r="1275" spans="1:15" x14ac:dyDescent="0.25">
      <c r="A1275" s="43">
        <v>2034</v>
      </c>
      <c r="B1275" s="43" t="s">
        <v>3</v>
      </c>
      <c r="C1275" s="43" t="s">
        <v>4930</v>
      </c>
      <c r="D1275" s="44">
        <v>94.342751997107271</v>
      </c>
      <c r="E1275" s="44">
        <v>100</v>
      </c>
      <c r="F1275" s="90">
        <v>1.837004734633457</v>
      </c>
      <c r="G1275" s="91">
        <v>2603.565597552325</v>
      </c>
      <c r="H1275" s="44">
        <v>94.342751997107271</v>
      </c>
      <c r="I1275" s="44">
        <v>0</v>
      </c>
      <c r="J1275" s="51">
        <f t="shared" si="57"/>
        <v>94.342751997107271</v>
      </c>
      <c r="K1275" s="45">
        <f t="shared" si="58"/>
        <v>1.837004734633457</v>
      </c>
      <c r="L1275" s="45">
        <f t="shared" si="58"/>
        <v>2603.565597552325</v>
      </c>
      <c r="M1275" s="160">
        <f t="shared" si="59"/>
        <v>1417.2884524828523</v>
      </c>
      <c r="N1275" s="6">
        <v>1.9940222833665429</v>
      </c>
      <c r="O1275" s="6">
        <v>6216.9209234476757</v>
      </c>
    </row>
    <row r="1276" spans="1:15" x14ac:dyDescent="0.25">
      <c r="A1276" s="41">
        <v>2035</v>
      </c>
      <c r="B1276" s="41" t="s">
        <v>3</v>
      </c>
      <c r="C1276" s="41" t="s">
        <v>4930</v>
      </c>
      <c r="D1276" s="42">
        <v>94.342751997107271</v>
      </c>
      <c r="E1276" s="42">
        <v>100</v>
      </c>
      <c r="F1276" s="88">
        <v>1.8326784242315941</v>
      </c>
      <c r="G1276" s="89">
        <v>2778.4524347140937</v>
      </c>
      <c r="H1276" s="42">
        <v>94.342751997107271</v>
      </c>
      <c r="I1276" s="42">
        <v>0</v>
      </c>
      <c r="J1276" s="51">
        <f t="shared" si="57"/>
        <v>94.342751997107271</v>
      </c>
      <c r="K1276" s="45">
        <f t="shared" si="58"/>
        <v>1.8326784242315941</v>
      </c>
      <c r="L1276" s="45">
        <f t="shared" si="58"/>
        <v>2778.4524347140937</v>
      </c>
      <c r="M1276" s="160">
        <f t="shared" si="59"/>
        <v>1516.0610819538861</v>
      </c>
      <c r="N1276" s="6">
        <v>1.2422282417684058</v>
      </c>
      <c r="O1276" s="6">
        <v>4383.5109662859068</v>
      </c>
    </row>
    <row r="1277" spans="1:15" x14ac:dyDescent="0.25">
      <c r="A1277" s="43">
        <v>2036</v>
      </c>
      <c r="B1277" s="43" t="s">
        <v>3</v>
      </c>
      <c r="C1277" s="43" t="s">
        <v>4930</v>
      </c>
      <c r="D1277" s="44">
        <v>94.342751997107271</v>
      </c>
      <c r="E1277" s="44">
        <v>100</v>
      </c>
      <c r="F1277" s="90">
        <v>1.8968655771472556</v>
      </c>
      <c r="G1277" s="91">
        <v>3195.6538765311188</v>
      </c>
      <c r="H1277" s="44">
        <v>94.342751997107271</v>
      </c>
      <c r="I1277" s="44">
        <v>0</v>
      </c>
      <c r="J1277" s="51">
        <f t="shared" si="57"/>
        <v>94.342751997107271</v>
      </c>
      <c r="K1277" s="45">
        <f t="shared" si="58"/>
        <v>1.8968655771472556</v>
      </c>
      <c r="L1277" s="45">
        <f t="shared" si="58"/>
        <v>3195.6538765311188</v>
      </c>
      <c r="M1277" s="160">
        <f t="shared" si="59"/>
        <v>1684.7023400240855</v>
      </c>
      <c r="N1277" s="6">
        <v>0.68620818085274427</v>
      </c>
      <c r="O1277" s="6">
        <v>3127.5992034688816</v>
      </c>
    </row>
    <row r="1278" spans="1:15" x14ac:dyDescent="0.25">
      <c r="A1278" s="41">
        <v>2037</v>
      </c>
      <c r="B1278" s="41" t="s">
        <v>3</v>
      </c>
      <c r="C1278" s="41" t="s">
        <v>4930</v>
      </c>
      <c r="D1278" s="42">
        <v>94.342751997107271</v>
      </c>
      <c r="E1278" s="42">
        <v>100</v>
      </c>
      <c r="F1278" s="88">
        <v>1.8371156893575886</v>
      </c>
      <c r="G1278" s="89">
        <v>3210.9406714703587</v>
      </c>
      <c r="H1278" s="42">
        <v>94.342751997107271</v>
      </c>
      <c r="I1278" s="42">
        <v>0</v>
      </c>
      <c r="J1278" s="51">
        <f t="shared" si="57"/>
        <v>94.342751997107271</v>
      </c>
      <c r="K1278" s="45">
        <f t="shared" si="58"/>
        <v>1.8371156893575886</v>
      </c>
      <c r="L1278" s="45">
        <f t="shared" si="58"/>
        <v>3210.9406714703587</v>
      </c>
      <c r="M1278" s="160">
        <f t="shared" si="59"/>
        <v>1747.816258971244</v>
      </c>
      <c r="N1278" s="6">
        <v>0.30065273664241143</v>
      </c>
      <c r="O1278" s="6">
        <v>2343.3124515296417</v>
      </c>
    </row>
    <row r="1279" spans="1:15" x14ac:dyDescent="0.25">
      <c r="A1279" s="43">
        <v>2038</v>
      </c>
      <c r="B1279" s="43" t="s">
        <v>3</v>
      </c>
      <c r="C1279" s="43" t="s">
        <v>4930</v>
      </c>
      <c r="D1279" s="44">
        <v>94.342751997107271</v>
      </c>
      <c r="E1279" s="44">
        <v>100</v>
      </c>
      <c r="F1279" s="90">
        <v>1.8658656016889503</v>
      </c>
      <c r="G1279" s="91">
        <v>3542.8108417164781</v>
      </c>
      <c r="H1279" s="44">
        <v>94.342751997107271</v>
      </c>
      <c r="I1279" s="44">
        <v>0</v>
      </c>
      <c r="J1279" s="51">
        <f t="shared" si="57"/>
        <v>94.342751997107271</v>
      </c>
      <c r="K1279" s="45">
        <f t="shared" si="58"/>
        <v>1.8658656016889503</v>
      </c>
      <c r="L1279" s="45">
        <f t="shared" si="58"/>
        <v>3542.8108417164781</v>
      </c>
      <c r="M1279" s="160">
        <f t="shared" si="59"/>
        <v>1898.749212435014</v>
      </c>
      <c r="N1279" s="6">
        <v>3.8998023311049623E-2</v>
      </c>
      <c r="O1279" s="6">
        <v>1608.8931892835221</v>
      </c>
    </row>
    <row r="1280" spans="1:15" x14ac:dyDescent="0.25">
      <c r="A1280" s="41">
        <v>2039</v>
      </c>
      <c r="B1280" s="41" t="s">
        <v>3</v>
      </c>
      <c r="C1280" s="41" t="s">
        <v>4930</v>
      </c>
      <c r="D1280" s="42">
        <v>94.342751997107271</v>
      </c>
      <c r="E1280" s="42">
        <v>100</v>
      </c>
      <c r="F1280" s="88">
        <v>1.8767779243278551</v>
      </c>
      <c r="G1280" s="89">
        <v>3769.4593764291853</v>
      </c>
      <c r="H1280" s="42">
        <v>94.342751997107271</v>
      </c>
      <c r="I1280" s="42">
        <v>0</v>
      </c>
      <c r="J1280" s="51">
        <f t="shared" si="57"/>
        <v>94.342751997107271</v>
      </c>
      <c r="K1280" s="45">
        <f t="shared" si="58"/>
        <v>1.8767779243278551</v>
      </c>
      <c r="L1280" s="45">
        <f t="shared" si="58"/>
        <v>3769.4593764291853</v>
      </c>
      <c r="M1280" s="160">
        <f t="shared" si="59"/>
        <v>2008.4738463551412</v>
      </c>
      <c r="N1280" s="6">
        <v>-0.22991648932785513</v>
      </c>
      <c r="O1280" s="6">
        <v>846.53053457081432</v>
      </c>
    </row>
    <row r="1281" spans="1:15" x14ac:dyDescent="0.25">
      <c r="A1281" s="43">
        <v>2040</v>
      </c>
      <c r="B1281" s="43" t="s">
        <v>3</v>
      </c>
      <c r="C1281" s="43" t="s">
        <v>4930</v>
      </c>
      <c r="D1281" s="44">
        <v>94.342751997107271</v>
      </c>
      <c r="E1281" s="44">
        <v>100</v>
      </c>
      <c r="F1281" s="90">
        <v>1.9467023559058301</v>
      </c>
      <c r="G1281" s="91">
        <v>4118.0970988221306</v>
      </c>
      <c r="H1281" s="44">
        <v>94.342751997107271</v>
      </c>
      <c r="I1281" s="44">
        <v>0</v>
      </c>
      <c r="J1281" s="51">
        <f t="shared" si="57"/>
        <v>94.342751997107271</v>
      </c>
      <c r="K1281" s="45">
        <f t="shared" si="58"/>
        <v>1.9467023559058301</v>
      </c>
      <c r="L1281" s="45">
        <f t="shared" si="58"/>
        <v>4118.0970988221306</v>
      </c>
      <c r="M1281" s="160">
        <f t="shared" si="59"/>
        <v>2115.4220553177056</v>
      </c>
      <c r="N1281" s="6">
        <v>-0.30612859290583017</v>
      </c>
      <c r="O1281" s="6">
        <v>488.52613617786938</v>
      </c>
    </row>
    <row r="1282" spans="1:15" x14ac:dyDescent="0.25">
      <c r="A1282" s="41">
        <v>2021</v>
      </c>
      <c r="B1282" s="41" t="s">
        <v>3</v>
      </c>
      <c r="C1282" s="41" t="s">
        <v>4931</v>
      </c>
      <c r="D1282" s="42">
        <v>108.13900736620388</v>
      </c>
      <c r="E1282" s="42">
        <v>110</v>
      </c>
      <c r="F1282" s="88">
        <v>0.5416783308741846</v>
      </c>
      <c r="G1282" s="89">
        <v>1276.0010582267128</v>
      </c>
      <c r="H1282" s="42">
        <v>108.13900736620388</v>
      </c>
      <c r="I1282" s="42">
        <v>0</v>
      </c>
      <c r="J1282" s="51">
        <f t="shared" ref="J1282:J1345" si="60">D1282</f>
        <v>108.13900736620388</v>
      </c>
      <c r="K1282" s="45">
        <f t="shared" si="58"/>
        <v>0.5416783308741846</v>
      </c>
      <c r="L1282" s="45">
        <f t="shared" si="58"/>
        <v>1276.0010582267128</v>
      </c>
      <c r="M1282" s="160">
        <f t="shared" si="59"/>
        <v>2355.643535098488</v>
      </c>
      <c r="N1282" s="6">
        <v>2.9425554281258153</v>
      </c>
      <c r="O1282" s="6">
        <v>1964.0603957732874</v>
      </c>
    </row>
    <row r="1283" spans="1:15" x14ac:dyDescent="0.25">
      <c r="A1283" s="43">
        <v>2022</v>
      </c>
      <c r="B1283" s="43" t="s">
        <v>3</v>
      </c>
      <c r="C1283" s="43" t="s">
        <v>4931</v>
      </c>
      <c r="D1283" s="44">
        <v>108.13900736620388</v>
      </c>
      <c r="E1283" s="44">
        <v>110</v>
      </c>
      <c r="F1283" s="90">
        <v>0.80241057894586543</v>
      </c>
      <c r="G1283" s="91">
        <v>1452.8221963118608</v>
      </c>
      <c r="H1283" s="44">
        <v>108.13900736620388</v>
      </c>
      <c r="I1283" s="44">
        <v>0</v>
      </c>
      <c r="J1283" s="51">
        <f t="shared" si="60"/>
        <v>108.13900736620388</v>
      </c>
      <c r="K1283" s="45">
        <f t="shared" ref="K1283:L1346" si="61">F1283</f>
        <v>0.80241057894586543</v>
      </c>
      <c r="L1283" s="45">
        <f t="shared" si="61"/>
        <v>1452.8221963118608</v>
      </c>
      <c r="M1283" s="160">
        <f t="shared" ref="M1283:M1346" si="62">G1283/F1283</f>
        <v>1810.5720866996139</v>
      </c>
      <c r="N1283" s="6">
        <v>3.0197160990541345</v>
      </c>
      <c r="O1283" s="6">
        <v>2253.0535806881394</v>
      </c>
    </row>
    <row r="1284" spans="1:15" x14ac:dyDescent="0.25">
      <c r="A1284" s="41">
        <v>2023</v>
      </c>
      <c r="B1284" s="41" t="s">
        <v>3</v>
      </c>
      <c r="C1284" s="41" t="s">
        <v>4931</v>
      </c>
      <c r="D1284" s="42">
        <v>108.13900736620388</v>
      </c>
      <c r="E1284" s="42">
        <v>110</v>
      </c>
      <c r="F1284" s="88">
        <v>0.83884548330668263</v>
      </c>
      <c r="G1284" s="89">
        <v>1377.7832006237709</v>
      </c>
      <c r="H1284" s="42">
        <v>108.13900736620388</v>
      </c>
      <c r="I1284" s="42">
        <v>0</v>
      </c>
      <c r="J1284" s="51">
        <f t="shared" si="60"/>
        <v>108.13900736620388</v>
      </c>
      <c r="K1284" s="45">
        <f t="shared" si="61"/>
        <v>0.83884548330668263</v>
      </c>
      <c r="L1284" s="45">
        <f t="shared" si="61"/>
        <v>1377.7832006237709</v>
      </c>
      <c r="M1284" s="160">
        <f t="shared" si="62"/>
        <v>1642.475554845483</v>
      </c>
      <c r="N1284" s="6">
        <v>3.2764722456933173</v>
      </c>
      <c r="O1284" s="6">
        <v>2587.494141376229</v>
      </c>
    </row>
    <row r="1285" spans="1:15" x14ac:dyDescent="0.25">
      <c r="A1285" s="43">
        <v>2024</v>
      </c>
      <c r="B1285" s="43" t="s">
        <v>3</v>
      </c>
      <c r="C1285" s="43" t="s">
        <v>4931</v>
      </c>
      <c r="D1285" s="44">
        <v>108.13900736620388</v>
      </c>
      <c r="E1285" s="44">
        <v>110</v>
      </c>
      <c r="F1285" s="90">
        <v>1.0692322834058647</v>
      </c>
      <c r="G1285" s="91">
        <v>1499.5660342383508</v>
      </c>
      <c r="H1285" s="44">
        <v>108.13900736620388</v>
      </c>
      <c r="I1285" s="44">
        <v>0</v>
      </c>
      <c r="J1285" s="51">
        <f t="shared" si="60"/>
        <v>108.13900736620388</v>
      </c>
      <c r="K1285" s="45">
        <f t="shared" si="61"/>
        <v>1.0692322834058647</v>
      </c>
      <c r="L1285" s="45">
        <f t="shared" si="61"/>
        <v>1499.5660342383508</v>
      </c>
      <c r="M1285" s="160">
        <f t="shared" si="62"/>
        <v>1402.4698444960231</v>
      </c>
      <c r="N1285" s="6">
        <v>3.0072312055941355</v>
      </c>
      <c r="O1285" s="6">
        <v>2357.1251117616494</v>
      </c>
    </row>
    <row r="1286" spans="1:15" x14ac:dyDescent="0.25">
      <c r="A1286" s="41">
        <v>2025</v>
      </c>
      <c r="B1286" s="41" t="s">
        <v>3</v>
      </c>
      <c r="C1286" s="41" t="s">
        <v>4931</v>
      </c>
      <c r="D1286" s="42">
        <v>108.13900736620388</v>
      </c>
      <c r="E1286" s="42">
        <v>110</v>
      </c>
      <c r="F1286" s="88">
        <v>1.2504359980002604</v>
      </c>
      <c r="G1286" s="89">
        <v>1605.9937795223896</v>
      </c>
      <c r="H1286" s="42">
        <v>108.13900736620388</v>
      </c>
      <c r="I1286" s="42">
        <v>0</v>
      </c>
      <c r="J1286" s="51">
        <f t="shared" si="60"/>
        <v>108.13900736620388</v>
      </c>
      <c r="K1286" s="45">
        <f t="shared" si="61"/>
        <v>1.2504359980002604</v>
      </c>
      <c r="L1286" s="45">
        <f t="shared" si="61"/>
        <v>1605.9937795223896</v>
      </c>
      <c r="M1286" s="160">
        <f t="shared" si="62"/>
        <v>1284.3470454231558</v>
      </c>
      <c r="N1286" s="6">
        <v>2.9529813129997393</v>
      </c>
      <c r="O1286" s="6">
        <v>2421.3886594776104</v>
      </c>
    </row>
    <row r="1287" spans="1:15" x14ac:dyDescent="0.25">
      <c r="A1287" s="43">
        <v>2026</v>
      </c>
      <c r="B1287" s="43" t="s">
        <v>3</v>
      </c>
      <c r="C1287" s="43" t="s">
        <v>4931</v>
      </c>
      <c r="D1287" s="44">
        <v>108.13900736620388</v>
      </c>
      <c r="E1287" s="44">
        <v>110</v>
      </c>
      <c r="F1287" s="90">
        <v>1.534977088334802</v>
      </c>
      <c r="G1287" s="91">
        <v>2192.9670111159899</v>
      </c>
      <c r="H1287" s="44">
        <v>108.13900736620388</v>
      </c>
      <c r="I1287" s="44">
        <v>0</v>
      </c>
      <c r="J1287" s="51">
        <f t="shared" si="60"/>
        <v>108.13900736620388</v>
      </c>
      <c r="K1287" s="45">
        <f t="shared" si="61"/>
        <v>1.534977088334802</v>
      </c>
      <c r="L1287" s="45">
        <f t="shared" si="61"/>
        <v>2192.9670111159899</v>
      </c>
      <c r="M1287" s="160">
        <f t="shared" si="62"/>
        <v>1428.6643284656443</v>
      </c>
      <c r="N1287" s="6">
        <v>2.6196429846651981</v>
      </c>
      <c r="O1287" s="6">
        <v>1804.12741688401</v>
      </c>
    </row>
    <row r="1288" spans="1:15" x14ac:dyDescent="0.25">
      <c r="A1288" s="41">
        <v>2027</v>
      </c>
      <c r="B1288" s="41" t="s">
        <v>3</v>
      </c>
      <c r="C1288" s="41" t="s">
        <v>4931</v>
      </c>
      <c r="D1288" s="42">
        <v>108.13900736620388</v>
      </c>
      <c r="E1288" s="42">
        <v>110</v>
      </c>
      <c r="F1288" s="88">
        <v>1.793029665572009</v>
      </c>
      <c r="G1288" s="89">
        <v>2573.2305437081723</v>
      </c>
      <c r="H1288" s="42">
        <v>108.13900736620388</v>
      </c>
      <c r="I1288" s="42">
        <v>0</v>
      </c>
      <c r="J1288" s="51">
        <f t="shared" si="60"/>
        <v>108.13900736620388</v>
      </c>
      <c r="K1288" s="45">
        <f t="shared" si="61"/>
        <v>1.793029665572009</v>
      </c>
      <c r="L1288" s="45">
        <f t="shared" si="61"/>
        <v>2573.2305437081723</v>
      </c>
      <c r="M1288" s="160">
        <f t="shared" si="62"/>
        <v>1435.1299329379835</v>
      </c>
      <c r="N1288" s="6">
        <v>2.260813615427991</v>
      </c>
      <c r="O1288" s="6">
        <v>1257.0518082918279</v>
      </c>
    </row>
    <row r="1289" spans="1:15" x14ac:dyDescent="0.25">
      <c r="A1289" s="43">
        <v>2028</v>
      </c>
      <c r="B1289" s="43" t="s">
        <v>3</v>
      </c>
      <c r="C1289" s="43" t="s">
        <v>4931</v>
      </c>
      <c r="D1289" s="44">
        <v>108.13900736620388</v>
      </c>
      <c r="E1289" s="44">
        <v>110</v>
      </c>
      <c r="F1289" s="90">
        <v>2.0308450182015765</v>
      </c>
      <c r="G1289" s="91">
        <v>2942.4668505162435</v>
      </c>
      <c r="H1289" s="44">
        <v>108.13900736620388</v>
      </c>
      <c r="I1289" s="44">
        <v>0</v>
      </c>
      <c r="J1289" s="51">
        <f t="shared" si="60"/>
        <v>108.13900736620388</v>
      </c>
      <c r="K1289" s="45">
        <f t="shared" si="61"/>
        <v>2.0308450182015765</v>
      </c>
      <c r="L1289" s="45">
        <f t="shared" si="61"/>
        <v>2942.4668505162435</v>
      </c>
      <c r="M1289" s="160">
        <f t="shared" si="62"/>
        <v>1448.8879378505985</v>
      </c>
      <c r="N1289" s="6">
        <v>1.9867371637984235</v>
      </c>
      <c r="O1289" s="6">
        <v>888.09091748375658</v>
      </c>
    </row>
    <row r="1290" spans="1:15" x14ac:dyDescent="0.25">
      <c r="A1290" s="41">
        <v>2029</v>
      </c>
      <c r="B1290" s="41" t="s">
        <v>3</v>
      </c>
      <c r="C1290" s="41" t="s">
        <v>4931</v>
      </c>
      <c r="D1290" s="42">
        <v>108.13900736620388</v>
      </c>
      <c r="E1290" s="42">
        <v>110</v>
      </c>
      <c r="F1290" s="88">
        <v>2.2108674358508105</v>
      </c>
      <c r="G1290" s="89">
        <v>3280.0615799202442</v>
      </c>
      <c r="H1290" s="42">
        <v>108.13900736620388</v>
      </c>
      <c r="I1290" s="42">
        <v>0</v>
      </c>
      <c r="J1290" s="51">
        <f t="shared" si="60"/>
        <v>108.13900736620388</v>
      </c>
      <c r="K1290" s="45">
        <f t="shared" si="61"/>
        <v>2.2108674358508105</v>
      </c>
      <c r="L1290" s="45">
        <f t="shared" si="61"/>
        <v>3280.0615799202442</v>
      </c>
      <c r="M1290" s="160">
        <f t="shared" si="62"/>
        <v>1483.6084365492381</v>
      </c>
      <c r="N1290" s="6">
        <v>1.6881907471491897</v>
      </c>
      <c r="O1290" s="6">
        <v>448.94272407975586</v>
      </c>
    </row>
    <row r="1291" spans="1:15" x14ac:dyDescent="0.25">
      <c r="A1291" s="43">
        <v>2030</v>
      </c>
      <c r="B1291" s="43" t="s">
        <v>3</v>
      </c>
      <c r="C1291" s="43" t="s">
        <v>4931</v>
      </c>
      <c r="D1291" s="44">
        <v>108.13900736620388</v>
      </c>
      <c r="E1291" s="44">
        <v>110</v>
      </c>
      <c r="F1291" s="90">
        <v>2.4182314212800455</v>
      </c>
      <c r="G1291" s="91">
        <v>3595.4221876207612</v>
      </c>
      <c r="H1291" s="44">
        <v>108.13900736620388</v>
      </c>
      <c r="I1291" s="44">
        <v>0</v>
      </c>
      <c r="J1291" s="51">
        <f t="shared" si="60"/>
        <v>108.13900736620388</v>
      </c>
      <c r="K1291" s="45">
        <f t="shared" si="61"/>
        <v>2.4182314212800455</v>
      </c>
      <c r="L1291" s="45">
        <f t="shared" si="61"/>
        <v>3595.4221876207612</v>
      </c>
      <c r="M1291" s="160">
        <f t="shared" si="62"/>
        <v>1486.7982261671184</v>
      </c>
      <c r="N1291" s="6">
        <v>1.3266487987199547</v>
      </c>
      <c r="O1291" s="6">
        <v>46.59716437923862</v>
      </c>
    </row>
    <row r="1292" spans="1:15" x14ac:dyDescent="0.25">
      <c r="A1292" s="41">
        <v>2031</v>
      </c>
      <c r="B1292" s="41" t="s">
        <v>3</v>
      </c>
      <c r="C1292" s="41" t="s">
        <v>4931</v>
      </c>
      <c r="D1292" s="42">
        <v>108.13900736620388</v>
      </c>
      <c r="E1292" s="42">
        <v>110</v>
      </c>
      <c r="F1292" s="88">
        <v>2.6268336186883734</v>
      </c>
      <c r="G1292" s="89">
        <v>3834.9557923318221</v>
      </c>
      <c r="H1292" s="42">
        <v>108.13900736620388</v>
      </c>
      <c r="I1292" s="42">
        <v>0</v>
      </c>
      <c r="J1292" s="51">
        <f t="shared" si="60"/>
        <v>108.13900736620388</v>
      </c>
      <c r="K1292" s="45">
        <f t="shared" si="61"/>
        <v>2.6268336186883734</v>
      </c>
      <c r="L1292" s="45">
        <f t="shared" si="61"/>
        <v>3834.9557923318221</v>
      </c>
      <c r="M1292" s="160">
        <f t="shared" si="62"/>
        <v>1459.9157575296629</v>
      </c>
      <c r="N1292" s="6">
        <v>0.84081989831162662</v>
      </c>
      <c r="O1292" s="6">
        <v>-546.76267233182216</v>
      </c>
    </row>
    <row r="1293" spans="1:15" x14ac:dyDescent="0.25">
      <c r="A1293" s="43">
        <v>2032</v>
      </c>
      <c r="B1293" s="43" t="s">
        <v>3</v>
      </c>
      <c r="C1293" s="43" t="s">
        <v>4931</v>
      </c>
      <c r="D1293" s="44">
        <v>108.13900736620388</v>
      </c>
      <c r="E1293" s="44">
        <v>110</v>
      </c>
      <c r="F1293" s="90">
        <v>2.8222887399932346</v>
      </c>
      <c r="G1293" s="91">
        <v>3974.2027024085805</v>
      </c>
      <c r="H1293" s="44">
        <v>108.13900736620388</v>
      </c>
      <c r="I1293" s="44">
        <v>0</v>
      </c>
      <c r="J1293" s="51">
        <f t="shared" si="60"/>
        <v>108.13900736620388</v>
      </c>
      <c r="K1293" s="45">
        <f t="shared" si="61"/>
        <v>2.8222887399932346</v>
      </c>
      <c r="L1293" s="45">
        <f t="shared" si="61"/>
        <v>3974.2027024085805</v>
      </c>
      <c r="M1293" s="160">
        <f t="shared" si="62"/>
        <v>1408.1488708409429</v>
      </c>
      <c r="N1293" s="6">
        <v>0.51096829600676541</v>
      </c>
      <c r="O1293" s="6">
        <v>-795.49306540858061</v>
      </c>
    </row>
    <row r="1294" spans="1:15" x14ac:dyDescent="0.25">
      <c r="A1294" s="41">
        <v>2033</v>
      </c>
      <c r="B1294" s="41" t="s">
        <v>3</v>
      </c>
      <c r="C1294" s="41" t="s">
        <v>4931</v>
      </c>
      <c r="D1294" s="42">
        <v>108.13900736620388</v>
      </c>
      <c r="E1294" s="42">
        <v>110</v>
      </c>
      <c r="F1294" s="88">
        <v>3.0544300123309371</v>
      </c>
      <c r="G1294" s="89">
        <v>4018.2178997477804</v>
      </c>
      <c r="H1294" s="42">
        <v>108.13900736620388</v>
      </c>
      <c r="I1294" s="42">
        <v>0</v>
      </c>
      <c r="J1294" s="51">
        <f t="shared" si="60"/>
        <v>108.13900736620388</v>
      </c>
      <c r="K1294" s="45">
        <f t="shared" si="61"/>
        <v>3.0544300123309371</v>
      </c>
      <c r="L1294" s="45">
        <f t="shared" si="61"/>
        <v>4018.2178997477804</v>
      </c>
      <c r="M1294" s="160">
        <f t="shared" si="62"/>
        <v>1315.5377217765565</v>
      </c>
      <c r="N1294" s="6">
        <v>0.21261394566906278</v>
      </c>
      <c r="O1294" s="6">
        <v>-933.87655974778045</v>
      </c>
    </row>
    <row r="1295" spans="1:15" x14ac:dyDescent="0.25">
      <c r="A1295" s="43">
        <v>2034</v>
      </c>
      <c r="B1295" s="43" t="s">
        <v>3</v>
      </c>
      <c r="C1295" s="43" t="s">
        <v>4931</v>
      </c>
      <c r="D1295" s="44">
        <v>108.13900736620388</v>
      </c>
      <c r="E1295" s="44">
        <v>110</v>
      </c>
      <c r="F1295" s="90">
        <v>3.2566155904917768</v>
      </c>
      <c r="G1295" s="91">
        <v>3963.2946594648943</v>
      </c>
      <c r="H1295" s="44">
        <v>108.13900736620388</v>
      </c>
      <c r="I1295" s="44">
        <v>0</v>
      </c>
      <c r="J1295" s="51">
        <f t="shared" si="60"/>
        <v>108.13900736620388</v>
      </c>
      <c r="K1295" s="45">
        <f t="shared" si="61"/>
        <v>3.2566155904917768</v>
      </c>
      <c r="L1295" s="45">
        <f t="shared" si="61"/>
        <v>3963.2946594648943</v>
      </c>
      <c r="M1295" s="160">
        <f t="shared" si="62"/>
        <v>1216.9979997136852</v>
      </c>
      <c r="N1295" s="6">
        <v>-4.6620707491777047E-2</v>
      </c>
      <c r="O1295" s="6">
        <v>-887.16786946489447</v>
      </c>
    </row>
    <row r="1296" spans="1:15" x14ac:dyDescent="0.25">
      <c r="A1296" s="41">
        <v>2035</v>
      </c>
      <c r="B1296" s="41" t="s">
        <v>3</v>
      </c>
      <c r="C1296" s="41" t="s">
        <v>4931</v>
      </c>
      <c r="D1296" s="42">
        <v>108.13900736620388</v>
      </c>
      <c r="E1296" s="42">
        <v>110</v>
      </c>
      <c r="F1296" s="88">
        <v>3.3922257825304238</v>
      </c>
      <c r="G1296" s="89">
        <v>3800.8469680635721</v>
      </c>
      <c r="H1296" s="42">
        <v>108.13900736620388</v>
      </c>
      <c r="I1296" s="42">
        <v>0</v>
      </c>
      <c r="J1296" s="51">
        <f t="shared" si="60"/>
        <v>108.13900736620388</v>
      </c>
      <c r="K1296" s="45">
        <f t="shared" si="61"/>
        <v>3.3922257825304238</v>
      </c>
      <c r="L1296" s="45">
        <f t="shared" si="61"/>
        <v>3800.8469680635721</v>
      </c>
      <c r="M1296" s="160">
        <f t="shared" si="62"/>
        <v>1120.4581333110257</v>
      </c>
      <c r="N1296" s="6">
        <v>-0.29831301253042364</v>
      </c>
      <c r="O1296" s="6">
        <v>-967.74996606357217</v>
      </c>
    </row>
    <row r="1297" spans="1:15" x14ac:dyDescent="0.25">
      <c r="A1297" s="43">
        <v>2036</v>
      </c>
      <c r="B1297" s="43" t="s">
        <v>3</v>
      </c>
      <c r="C1297" s="43" t="s">
        <v>4931</v>
      </c>
      <c r="D1297" s="44">
        <v>108.13900736620388</v>
      </c>
      <c r="E1297" s="44">
        <v>110</v>
      </c>
      <c r="F1297" s="90">
        <v>3.520451060741316</v>
      </c>
      <c r="G1297" s="91">
        <v>3609.5942365303108</v>
      </c>
      <c r="H1297" s="44">
        <v>108.13900736620388</v>
      </c>
      <c r="I1297" s="44">
        <v>0</v>
      </c>
      <c r="J1297" s="51">
        <f t="shared" si="60"/>
        <v>108.13900736620388</v>
      </c>
      <c r="K1297" s="45">
        <f t="shared" si="61"/>
        <v>3.520451060741316</v>
      </c>
      <c r="L1297" s="45">
        <f t="shared" si="61"/>
        <v>3609.5942365303108</v>
      </c>
      <c r="M1297" s="160">
        <f t="shared" si="62"/>
        <v>1025.3215210923067</v>
      </c>
      <c r="N1297" s="6">
        <v>-0.44669303474131583</v>
      </c>
      <c r="O1297" s="6">
        <v>-800.33521953031095</v>
      </c>
    </row>
    <row r="1298" spans="1:15" x14ac:dyDescent="0.25">
      <c r="A1298" s="41">
        <v>2037</v>
      </c>
      <c r="B1298" s="41" t="s">
        <v>3</v>
      </c>
      <c r="C1298" s="41" t="s">
        <v>4931</v>
      </c>
      <c r="D1298" s="42">
        <v>108.13900736620388</v>
      </c>
      <c r="E1298" s="42">
        <v>110</v>
      </c>
      <c r="F1298" s="88">
        <v>3.6131147923707747</v>
      </c>
      <c r="G1298" s="89">
        <v>3416.3068703422314</v>
      </c>
      <c r="H1298" s="42">
        <v>108.13900736620388</v>
      </c>
      <c r="I1298" s="42">
        <v>0</v>
      </c>
      <c r="J1298" s="51">
        <f t="shared" si="60"/>
        <v>108.13900736620388</v>
      </c>
      <c r="K1298" s="45">
        <f t="shared" si="61"/>
        <v>3.6131147923707747</v>
      </c>
      <c r="L1298" s="45">
        <f t="shared" si="61"/>
        <v>3416.3068703422314</v>
      </c>
      <c r="M1298" s="160">
        <f t="shared" si="62"/>
        <v>945.52956843659922</v>
      </c>
      <c r="N1298" s="6">
        <v>-0.59148337837077491</v>
      </c>
      <c r="O1298" s="6">
        <v>-679.94012834223122</v>
      </c>
    </row>
    <row r="1299" spans="1:15" x14ac:dyDescent="0.25">
      <c r="A1299" s="43">
        <v>2038</v>
      </c>
      <c r="B1299" s="43" t="s">
        <v>3</v>
      </c>
      <c r="C1299" s="43" t="s">
        <v>4931</v>
      </c>
      <c r="D1299" s="44">
        <v>108.13900736620388</v>
      </c>
      <c r="E1299" s="44">
        <v>110</v>
      </c>
      <c r="F1299" s="90">
        <v>3.7928166541744592</v>
      </c>
      <c r="G1299" s="91">
        <v>3501.4138186530326</v>
      </c>
      <c r="H1299" s="44">
        <v>108.13900736620388</v>
      </c>
      <c r="I1299" s="44">
        <v>0</v>
      </c>
      <c r="J1299" s="51">
        <f t="shared" si="60"/>
        <v>108.13900736620388</v>
      </c>
      <c r="K1299" s="45">
        <f t="shared" si="61"/>
        <v>3.7928166541744592</v>
      </c>
      <c r="L1299" s="45">
        <f t="shared" si="61"/>
        <v>3501.4138186530326</v>
      </c>
      <c r="M1299" s="160">
        <f t="shared" si="62"/>
        <v>923.16980700854549</v>
      </c>
      <c r="N1299" s="6">
        <v>-0.78388146917445933</v>
      </c>
      <c r="O1299" s="6">
        <v>-738.20122365303268</v>
      </c>
    </row>
    <row r="1300" spans="1:15" x14ac:dyDescent="0.25">
      <c r="A1300" s="41">
        <v>2039</v>
      </c>
      <c r="B1300" s="41" t="s">
        <v>3</v>
      </c>
      <c r="C1300" s="41" t="s">
        <v>4931</v>
      </c>
      <c r="D1300" s="42">
        <v>108.13900736620388</v>
      </c>
      <c r="E1300" s="42">
        <v>110</v>
      </c>
      <c r="F1300" s="88">
        <v>3.9892223526992656</v>
      </c>
      <c r="G1300" s="89">
        <v>3589.0019870357442</v>
      </c>
      <c r="H1300" s="42">
        <v>108.13900736620388</v>
      </c>
      <c r="I1300" s="42">
        <v>0</v>
      </c>
      <c r="J1300" s="51">
        <f t="shared" si="60"/>
        <v>108.13900736620388</v>
      </c>
      <c r="K1300" s="45">
        <f t="shared" si="61"/>
        <v>3.9892223526992656</v>
      </c>
      <c r="L1300" s="45">
        <f t="shared" si="61"/>
        <v>3589.0019870357442</v>
      </c>
      <c r="M1300" s="160">
        <f t="shared" si="62"/>
        <v>899.67459061470549</v>
      </c>
      <c r="N1300" s="6">
        <v>-1.0984084716992655</v>
      </c>
      <c r="O1300" s="6">
        <v>-1039.2430340357441</v>
      </c>
    </row>
    <row r="1301" spans="1:15" x14ac:dyDescent="0.25">
      <c r="A1301" s="43">
        <v>2040</v>
      </c>
      <c r="B1301" s="43" t="s">
        <v>3</v>
      </c>
      <c r="C1301" s="43" t="s">
        <v>4931</v>
      </c>
      <c r="D1301" s="44">
        <v>108.13900736620388</v>
      </c>
      <c r="E1301" s="44">
        <v>110</v>
      </c>
      <c r="F1301" s="90">
        <v>4.2581227216370099</v>
      </c>
      <c r="G1301" s="91">
        <v>3673.2227673436037</v>
      </c>
      <c r="H1301" s="44">
        <v>108.13900736620388</v>
      </c>
      <c r="I1301" s="44">
        <v>0</v>
      </c>
      <c r="J1301" s="51">
        <f t="shared" si="60"/>
        <v>108.13900736620388</v>
      </c>
      <c r="K1301" s="45">
        <f t="shared" si="61"/>
        <v>4.2581227216370099</v>
      </c>
      <c r="L1301" s="45">
        <f t="shared" si="61"/>
        <v>3673.2227673436037</v>
      </c>
      <c r="M1301" s="160">
        <f t="shared" si="62"/>
        <v>862.63900959891896</v>
      </c>
      <c r="N1301" s="6">
        <v>-1.3766791796370099</v>
      </c>
      <c r="O1301" s="6">
        <v>-1130.8870323436036</v>
      </c>
    </row>
    <row r="1302" spans="1:15" x14ac:dyDescent="0.25">
      <c r="A1302" s="41">
        <v>2021</v>
      </c>
      <c r="B1302" s="41" t="s">
        <v>3</v>
      </c>
      <c r="C1302" s="41" t="s">
        <v>4932</v>
      </c>
      <c r="D1302" s="42">
        <v>115.89230554916954</v>
      </c>
      <c r="E1302" s="42">
        <v>120</v>
      </c>
      <c r="F1302" s="88">
        <v>1.0615792368431709</v>
      </c>
      <c r="G1302" s="89">
        <v>1602.9129604208247</v>
      </c>
      <c r="H1302" s="42">
        <v>115.89230554916954</v>
      </c>
      <c r="I1302" s="42">
        <v>0</v>
      </c>
      <c r="J1302" s="51">
        <f t="shared" si="60"/>
        <v>115.89230554916954</v>
      </c>
      <c r="K1302" s="45">
        <f t="shared" si="61"/>
        <v>1.0615792368431709</v>
      </c>
      <c r="L1302" s="45">
        <f t="shared" si="61"/>
        <v>1602.9129604208247</v>
      </c>
      <c r="M1302" s="160">
        <f t="shared" si="62"/>
        <v>1509.9324711619488</v>
      </c>
      <c r="N1302" s="6">
        <v>0.14213119715682909</v>
      </c>
      <c r="O1302" s="6">
        <v>266.74274657917522</v>
      </c>
    </row>
    <row r="1303" spans="1:15" hidden="1" x14ac:dyDescent="0.25">
      <c r="A1303" s="43">
        <v>2022</v>
      </c>
      <c r="B1303" s="43" t="s">
        <v>3</v>
      </c>
      <c r="C1303" s="43" t="s">
        <v>4932</v>
      </c>
      <c r="D1303" s="44">
        <v>115.89230554916954</v>
      </c>
      <c r="E1303" s="44">
        <v>120</v>
      </c>
      <c r="F1303" s="90">
        <v>1.1495125284808634</v>
      </c>
      <c r="G1303" s="91">
        <v>1733.8055071734077</v>
      </c>
      <c r="H1303" s="44">
        <v>115.89230554916954</v>
      </c>
      <c r="I1303" s="44">
        <v>0</v>
      </c>
      <c r="J1303" s="51">
        <f t="shared" si="60"/>
        <v>115.89230554916954</v>
      </c>
      <c r="K1303" s="45">
        <f t="shared" si="61"/>
        <v>1.1495125284808634</v>
      </c>
      <c r="L1303" s="45">
        <f t="shared" si="61"/>
        <v>1733.8055071734077</v>
      </c>
      <c r="M1303" s="160">
        <f t="shared" si="62"/>
        <v>1508.2963118851048</v>
      </c>
      <c r="N1303" s="6">
        <v>-8.6313420480863323E-2</v>
      </c>
      <c r="O1303" s="6">
        <v>-67.685269173407733</v>
      </c>
    </row>
    <row r="1304" spans="1:15" x14ac:dyDescent="0.25">
      <c r="A1304" s="41">
        <v>2023</v>
      </c>
      <c r="B1304" s="41" t="s">
        <v>3</v>
      </c>
      <c r="C1304" s="41" t="s">
        <v>4932</v>
      </c>
      <c r="D1304" s="42">
        <v>115.89230554916954</v>
      </c>
      <c r="E1304" s="42">
        <v>120</v>
      </c>
      <c r="F1304" s="88">
        <v>1.0173458040612628</v>
      </c>
      <c r="G1304" s="89">
        <v>1708.6020780799404</v>
      </c>
      <c r="H1304" s="42">
        <v>115.89230554916954</v>
      </c>
      <c r="I1304" s="42">
        <v>0</v>
      </c>
      <c r="J1304" s="51">
        <f t="shared" si="60"/>
        <v>115.89230554916954</v>
      </c>
      <c r="K1304" s="45">
        <f t="shared" si="61"/>
        <v>1.0173458040612628</v>
      </c>
      <c r="L1304" s="45">
        <f t="shared" si="61"/>
        <v>1708.6020780799404</v>
      </c>
      <c r="M1304" s="160">
        <f t="shared" si="62"/>
        <v>1679.4703150680623</v>
      </c>
      <c r="N1304" s="6">
        <v>0.24655079893873721</v>
      </c>
      <c r="O1304" s="6">
        <v>266.15265892005959</v>
      </c>
    </row>
    <row r="1305" spans="1:15" x14ac:dyDescent="0.25">
      <c r="A1305" s="43">
        <v>2024</v>
      </c>
      <c r="B1305" s="43" t="s">
        <v>3</v>
      </c>
      <c r="C1305" s="43" t="s">
        <v>4932</v>
      </c>
      <c r="D1305" s="44">
        <v>115.89230554916954</v>
      </c>
      <c r="E1305" s="44">
        <v>120</v>
      </c>
      <c r="F1305" s="90">
        <v>1.1404167448306484</v>
      </c>
      <c r="G1305" s="91">
        <v>1797.3444105612077</v>
      </c>
      <c r="H1305" s="44">
        <v>115.89230554916954</v>
      </c>
      <c r="I1305" s="44">
        <v>0</v>
      </c>
      <c r="J1305" s="51">
        <f t="shared" si="60"/>
        <v>115.89230554916954</v>
      </c>
      <c r="K1305" s="45">
        <f t="shared" si="61"/>
        <v>1.1404167448306484</v>
      </c>
      <c r="L1305" s="45">
        <f t="shared" si="61"/>
        <v>1797.3444105612077</v>
      </c>
      <c r="M1305" s="160">
        <f t="shared" si="62"/>
        <v>1576.041757285941</v>
      </c>
      <c r="N1305" s="6">
        <v>0.30307832916935173</v>
      </c>
      <c r="O1305" s="6">
        <v>451.43688443879205</v>
      </c>
    </row>
    <row r="1306" spans="1:15" x14ac:dyDescent="0.25">
      <c r="A1306" s="41">
        <v>2025</v>
      </c>
      <c r="B1306" s="41" t="s">
        <v>3</v>
      </c>
      <c r="C1306" s="41" t="s">
        <v>4932</v>
      </c>
      <c r="D1306" s="42">
        <v>115.89230554916954</v>
      </c>
      <c r="E1306" s="42">
        <v>120</v>
      </c>
      <c r="F1306" s="88">
        <v>1.0887720078531271</v>
      </c>
      <c r="G1306" s="89">
        <v>1894.8722702039499</v>
      </c>
      <c r="H1306" s="42">
        <v>115.89230554916954</v>
      </c>
      <c r="I1306" s="42">
        <v>0</v>
      </c>
      <c r="J1306" s="51">
        <f t="shared" si="60"/>
        <v>115.89230554916954</v>
      </c>
      <c r="K1306" s="45">
        <f t="shared" si="61"/>
        <v>1.0887720078531271</v>
      </c>
      <c r="L1306" s="45">
        <f t="shared" si="61"/>
        <v>1894.8722702039499</v>
      </c>
      <c r="M1306" s="160">
        <f t="shared" si="62"/>
        <v>1740.3756310196798</v>
      </c>
      <c r="N1306" s="6">
        <v>0.52396963214687298</v>
      </c>
      <c r="O1306" s="6">
        <v>611.44079879604988</v>
      </c>
    </row>
    <row r="1307" spans="1:15" x14ac:dyDescent="0.25">
      <c r="A1307" s="43">
        <v>2026</v>
      </c>
      <c r="B1307" s="43" t="s">
        <v>3</v>
      </c>
      <c r="C1307" s="43" t="s">
        <v>4932</v>
      </c>
      <c r="D1307" s="44">
        <v>115.89230554916954</v>
      </c>
      <c r="E1307" s="44">
        <v>120</v>
      </c>
      <c r="F1307" s="90">
        <v>1.176838434296555</v>
      </c>
      <c r="G1307" s="91">
        <v>2178.5878595428321</v>
      </c>
      <c r="H1307" s="44">
        <v>115.89230554916954</v>
      </c>
      <c r="I1307" s="44">
        <v>0</v>
      </c>
      <c r="J1307" s="51">
        <f t="shared" si="60"/>
        <v>115.89230554916954</v>
      </c>
      <c r="K1307" s="45">
        <f t="shared" si="61"/>
        <v>1.176838434296555</v>
      </c>
      <c r="L1307" s="45">
        <f t="shared" si="61"/>
        <v>2178.5878595428321</v>
      </c>
      <c r="M1307" s="160">
        <f t="shared" si="62"/>
        <v>1851.220860954515</v>
      </c>
      <c r="N1307" s="6">
        <v>0.55804824970344491</v>
      </c>
      <c r="O1307" s="6">
        <v>533.5885944571678</v>
      </c>
    </row>
    <row r="1308" spans="1:15" x14ac:dyDescent="0.25">
      <c r="A1308" s="41">
        <v>2027</v>
      </c>
      <c r="B1308" s="41" t="s">
        <v>3</v>
      </c>
      <c r="C1308" s="41" t="s">
        <v>4932</v>
      </c>
      <c r="D1308" s="42">
        <v>115.89230554916954</v>
      </c>
      <c r="E1308" s="42">
        <v>120</v>
      </c>
      <c r="F1308" s="88">
        <v>1.2418385810176273</v>
      </c>
      <c r="G1308" s="89">
        <v>2370.8331011789846</v>
      </c>
      <c r="H1308" s="42">
        <v>115.89230554916954</v>
      </c>
      <c r="I1308" s="42">
        <v>0</v>
      </c>
      <c r="J1308" s="51">
        <f t="shared" si="60"/>
        <v>115.89230554916954</v>
      </c>
      <c r="K1308" s="45">
        <f t="shared" si="61"/>
        <v>1.2418385810176273</v>
      </c>
      <c r="L1308" s="45">
        <f t="shared" si="61"/>
        <v>2370.8331011789846</v>
      </c>
      <c r="M1308" s="160">
        <f t="shared" si="62"/>
        <v>1909.1314583222243</v>
      </c>
      <c r="N1308" s="6">
        <v>0.59817636498237259</v>
      </c>
      <c r="O1308" s="6">
        <v>479.49746982101533</v>
      </c>
    </row>
    <row r="1309" spans="1:15" x14ac:dyDescent="0.25">
      <c r="A1309" s="43">
        <v>2028</v>
      </c>
      <c r="B1309" s="43" t="s">
        <v>3</v>
      </c>
      <c r="C1309" s="43" t="s">
        <v>4932</v>
      </c>
      <c r="D1309" s="44">
        <v>115.89230554916954</v>
      </c>
      <c r="E1309" s="44">
        <v>120</v>
      </c>
      <c r="F1309" s="90">
        <v>1.3660731008879747</v>
      </c>
      <c r="G1309" s="91">
        <v>2543.984427197518</v>
      </c>
      <c r="H1309" s="44">
        <v>115.89230554916954</v>
      </c>
      <c r="I1309" s="44">
        <v>0</v>
      </c>
      <c r="J1309" s="51">
        <f t="shared" si="60"/>
        <v>115.89230554916954</v>
      </c>
      <c r="K1309" s="45">
        <f t="shared" si="61"/>
        <v>1.3660731008879747</v>
      </c>
      <c r="L1309" s="45">
        <f t="shared" si="61"/>
        <v>2543.984427197518</v>
      </c>
      <c r="M1309" s="160">
        <f t="shared" si="62"/>
        <v>1862.2608303639663</v>
      </c>
      <c r="N1309" s="6">
        <v>0.55301031811202517</v>
      </c>
      <c r="O1309" s="6">
        <v>424.53050280248181</v>
      </c>
    </row>
    <row r="1310" spans="1:15" x14ac:dyDescent="0.25">
      <c r="A1310" s="41">
        <v>2029</v>
      </c>
      <c r="B1310" s="41" t="s">
        <v>3</v>
      </c>
      <c r="C1310" s="41" t="s">
        <v>4932</v>
      </c>
      <c r="D1310" s="42">
        <v>115.89230554916954</v>
      </c>
      <c r="E1310" s="42">
        <v>120</v>
      </c>
      <c r="F1310" s="88">
        <v>1.3063627203510206</v>
      </c>
      <c r="G1310" s="89">
        <v>2699.7903305922782</v>
      </c>
      <c r="H1310" s="42">
        <v>115.89230554916954</v>
      </c>
      <c r="I1310" s="42">
        <v>0</v>
      </c>
      <c r="J1310" s="51">
        <f t="shared" si="60"/>
        <v>115.89230554916954</v>
      </c>
      <c r="K1310" s="45">
        <f t="shared" si="61"/>
        <v>1.3063627203510206</v>
      </c>
      <c r="L1310" s="45">
        <f t="shared" si="61"/>
        <v>2699.7903305922782</v>
      </c>
      <c r="M1310" s="160">
        <f t="shared" si="62"/>
        <v>2066.6467961263029</v>
      </c>
      <c r="N1310" s="6">
        <v>0.6767423296489794</v>
      </c>
      <c r="O1310" s="6">
        <v>363.15434240772174</v>
      </c>
    </row>
    <row r="1311" spans="1:15" x14ac:dyDescent="0.25">
      <c r="A1311" s="43">
        <v>2030</v>
      </c>
      <c r="B1311" s="43" t="s">
        <v>3</v>
      </c>
      <c r="C1311" s="43" t="s">
        <v>4932</v>
      </c>
      <c r="D1311" s="44">
        <v>115.89230554916954</v>
      </c>
      <c r="E1311" s="44">
        <v>120</v>
      </c>
      <c r="F1311" s="90">
        <v>1.3370085927127406</v>
      </c>
      <c r="G1311" s="91">
        <v>2854.2810616960633</v>
      </c>
      <c r="H1311" s="44">
        <v>115.89230554916954</v>
      </c>
      <c r="I1311" s="44">
        <v>0</v>
      </c>
      <c r="J1311" s="51">
        <f t="shared" si="60"/>
        <v>115.89230554916954</v>
      </c>
      <c r="K1311" s="45">
        <f t="shared" si="61"/>
        <v>1.3370085927127406</v>
      </c>
      <c r="L1311" s="45">
        <f t="shared" si="61"/>
        <v>2854.2810616960633</v>
      </c>
      <c r="M1311" s="160">
        <f t="shared" si="62"/>
        <v>2134.8262660786895</v>
      </c>
      <c r="N1311" s="6">
        <v>0.68263193328725924</v>
      </c>
      <c r="O1311" s="6">
        <v>275.42414430393683</v>
      </c>
    </row>
    <row r="1312" spans="1:15" x14ac:dyDescent="0.25">
      <c r="A1312" s="41">
        <v>2031</v>
      </c>
      <c r="B1312" s="41" t="s">
        <v>3</v>
      </c>
      <c r="C1312" s="41" t="s">
        <v>4932</v>
      </c>
      <c r="D1312" s="42">
        <v>115.89230554916954</v>
      </c>
      <c r="E1312" s="42">
        <v>120</v>
      </c>
      <c r="F1312" s="88">
        <v>1.3855557789396786</v>
      </c>
      <c r="G1312" s="89">
        <v>3003.2545241455505</v>
      </c>
      <c r="H1312" s="42">
        <v>115.89230554916954</v>
      </c>
      <c r="I1312" s="42">
        <v>0</v>
      </c>
      <c r="J1312" s="51">
        <f t="shared" si="60"/>
        <v>115.89230554916954</v>
      </c>
      <c r="K1312" s="45">
        <f t="shared" si="61"/>
        <v>1.3855557789396786</v>
      </c>
      <c r="L1312" s="45">
        <f t="shared" si="61"/>
        <v>3003.2545241455505</v>
      </c>
      <c r="M1312" s="160">
        <f t="shared" si="62"/>
        <v>2167.5450168046245</v>
      </c>
      <c r="N1312" s="6">
        <v>0.66828239706032155</v>
      </c>
      <c r="O1312" s="6">
        <v>159.39014685444954</v>
      </c>
    </row>
    <row r="1313" spans="1:15" x14ac:dyDescent="0.25">
      <c r="A1313" s="43">
        <v>2032</v>
      </c>
      <c r="B1313" s="43" t="s">
        <v>3</v>
      </c>
      <c r="C1313" s="43" t="s">
        <v>4932</v>
      </c>
      <c r="D1313" s="44">
        <v>115.89230554916954</v>
      </c>
      <c r="E1313" s="44">
        <v>120</v>
      </c>
      <c r="F1313" s="90">
        <v>1.4503289409548619</v>
      </c>
      <c r="G1313" s="91">
        <v>3155.3402568960396</v>
      </c>
      <c r="H1313" s="44">
        <v>115.89230554916954</v>
      </c>
      <c r="I1313" s="44">
        <v>0</v>
      </c>
      <c r="J1313" s="51">
        <f t="shared" si="60"/>
        <v>115.89230554916954</v>
      </c>
      <c r="K1313" s="45">
        <f t="shared" si="61"/>
        <v>1.4503289409548619</v>
      </c>
      <c r="L1313" s="45">
        <f t="shared" si="61"/>
        <v>3155.3402568960396</v>
      </c>
      <c r="M1313" s="160">
        <f t="shared" si="62"/>
        <v>2175.6031806264855</v>
      </c>
      <c r="N1313" s="6">
        <v>0.62100167204513834</v>
      </c>
      <c r="O1313" s="6">
        <v>29.215079103960306</v>
      </c>
    </row>
    <row r="1314" spans="1:15" x14ac:dyDescent="0.25">
      <c r="A1314" s="41">
        <v>2033</v>
      </c>
      <c r="B1314" s="41" t="s">
        <v>3</v>
      </c>
      <c r="C1314" s="41" t="s">
        <v>4932</v>
      </c>
      <c r="D1314" s="42">
        <v>115.89230554916954</v>
      </c>
      <c r="E1314" s="42">
        <v>120</v>
      </c>
      <c r="F1314" s="88">
        <v>1.5092458239746724</v>
      </c>
      <c r="G1314" s="89">
        <v>3324.8030964494692</v>
      </c>
      <c r="H1314" s="42">
        <v>115.89230554916954</v>
      </c>
      <c r="I1314" s="42">
        <v>0</v>
      </c>
      <c r="J1314" s="51">
        <f t="shared" si="60"/>
        <v>115.89230554916954</v>
      </c>
      <c r="K1314" s="45">
        <f t="shared" si="61"/>
        <v>1.5092458239746724</v>
      </c>
      <c r="L1314" s="45">
        <f t="shared" si="61"/>
        <v>3324.8030964494692</v>
      </c>
      <c r="M1314" s="160">
        <f t="shared" si="62"/>
        <v>2202.9566314740155</v>
      </c>
      <c r="N1314" s="6">
        <v>0.56287959102532747</v>
      </c>
      <c r="O1314" s="6">
        <v>-143.91756744946906</v>
      </c>
    </row>
    <row r="1315" spans="1:15" x14ac:dyDescent="0.25">
      <c r="A1315" s="43">
        <v>2034</v>
      </c>
      <c r="B1315" s="43" t="s">
        <v>3</v>
      </c>
      <c r="C1315" s="43" t="s">
        <v>4932</v>
      </c>
      <c r="D1315" s="44">
        <v>115.89230554916954</v>
      </c>
      <c r="E1315" s="44">
        <v>120</v>
      </c>
      <c r="F1315" s="90">
        <v>1.6041895588600976</v>
      </c>
      <c r="G1315" s="91">
        <v>3517.9709904183833</v>
      </c>
      <c r="H1315" s="44">
        <v>115.89230554916954</v>
      </c>
      <c r="I1315" s="44">
        <v>0</v>
      </c>
      <c r="J1315" s="51">
        <f t="shared" si="60"/>
        <v>115.89230554916954</v>
      </c>
      <c r="K1315" s="45">
        <f t="shared" si="61"/>
        <v>1.6041895588600976</v>
      </c>
      <c r="L1315" s="45">
        <f t="shared" si="61"/>
        <v>3517.9709904183833</v>
      </c>
      <c r="M1315" s="160">
        <f t="shared" si="62"/>
        <v>2192.9895821776681</v>
      </c>
      <c r="N1315" s="6">
        <v>0.43921022413990229</v>
      </c>
      <c r="O1315" s="6">
        <v>-357.69119141838337</v>
      </c>
    </row>
    <row r="1316" spans="1:15" x14ac:dyDescent="0.25">
      <c r="A1316" s="41">
        <v>2035</v>
      </c>
      <c r="B1316" s="41" t="s">
        <v>3</v>
      </c>
      <c r="C1316" s="41" t="s">
        <v>4932</v>
      </c>
      <c r="D1316" s="42">
        <v>115.89230554916954</v>
      </c>
      <c r="E1316" s="42">
        <v>120</v>
      </c>
      <c r="F1316" s="88">
        <v>1.7122655009542074</v>
      </c>
      <c r="G1316" s="89">
        <v>3735.3520118282081</v>
      </c>
      <c r="H1316" s="42">
        <v>115.89230554916954</v>
      </c>
      <c r="I1316" s="42">
        <v>0</v>
      </c>
      <c r="J1316" s="51">
        <f t="shared" si="60"/>
        <v>115.89230554916954</v>
      </c>
      <c r="K1316" s="45">
        <f t="shared" si="61"/>
        <v>1.7122655009542074</v>
      </c>
      <c r="L1316" s="45">
        <f t="shared" si="61"/>
        <v>3735.3520118282081</v>
      </c>
      <c r="M1316" s="160">
        <f t="shared" si="62"/>
        <v>2181.52617672118</v>
      </c>
      <c r="N1316" s="6">
        <v>0.33624139304579259</v>
      </c>
      <c r="O1316" s="6">
        <v>-600.17466782820793</v>
      </c>
    </row>
    <row r="1317" spans="1:15" x14ac:dyDescent="0.25">
      <c r="A1317" s="43">
        <v>2036</v>
      </c>
      <c r="B1317" s="43" t="s">
        <v>3</v>
      </c>
      <c r="C1317" s="43" t="s">
        <v>4932</v>
      </c>
      <c r="D1317" s="44">
        <v>115.89230554916954</v>
      </c>
      <c r="E1317" s="44">
        <v>120</v>
      </c>
      <c r="F1317" s="90">
        <v>1.9752855626268269</v>
      </c>
      <c r="G1317" s="91">
        <v>3991.2679848683292</v>
      </c>
      <c r="H1317" s="44">
        <v>115.89230554916954</v>
      </c>
      <c r="I1317" s="44">
        <v>0</v>
      </c>
      <c r="J1317" s="51">
        <f t="shared" si="60"/>
        <v>115.89230554916954</v>
      </c>
      <c r="K1317" s="45">
        <f t="shared" si="61"/>
        <v>1.9752855626268269</v>
      </c>
      <c r="L1317" s="45">
        <f t="shared" si="61"/>
        <v>3991.2679848683292</v>
      </c>
      <c r="M1317" s="160">
        <f t="shared" si="62"/>
        <v>2020.6030259040394</v>
      </c>
      <c r="N1317" s="6">
        <v>5.934543037317308E-2</v>
      </c>
      <c r="O1317" s="6">
        <v>-881.88410986832923</v>
      </c>
    </row>
    <row r="1318" spans="1:15" x14ac:dyDescent="0.25">
      <c r="A1318" s="41">
        <v>2037</v>
      </c>
      <c r="B1318" s="41" t="s">
        <v>3</v>
      </c>
      <c r="C1318" s="41" t="s">
        <v>4932</v>
      </c>
      <c r="D1318" s="42">
        <v>115.89230554916954</v>
      </c>
      <c r="E1318" s="42">
        <v>120</v>
      </c>
      <c r="F1318" s="88">
        <v>2.1750117891727241</v>
      </c>
      <c r="G1318" s="89">
        <v>4396.5600048344786</v>
      </c>
      <c r="H1318" s="42">
        <v>115.89230554916954</v>
      </c>
      <c r="I1318" s="42">
        <v>0</v>
      </c>
      <c r="J1318" s="51">
        <f t="shared" si="60"/>
        <v>115.89230554916954</v>
      </c>
      <c r="K1318" s="45">
        <f t="shared" si="61"/>
        <v>2.1750117891727241</v>
      </c>
      <c r="L1318" s="45">
        <f t="shared" si="61"/>
        <v>4396.5600048344786</v>
      </c>
      <c r="M1318" s="160">
        <f t="shared" si="62"/>
        <v>2021.3959421832517</v>
      </c>
      <c r="N1318" s="6">
        <v>-0.15101814517272416</v>
      </c>
      <c r="O1318" s="6">
        <v>-1307.7953978344785</v>
      </c>
    </row>
    <row r="1319" spans="1:15" x14ac:dyDescent="0.25">
      <c r="A1319" s="43">
        <v>2038</v>
      </c>
      <c r="B1319" s="43" t="s">
        <v>3</v>
      </c>
      <c r="C1319" s="43" t="s">
        <v>4932</v>
      </c>
      <c r="D1319" s="44">
        <v>115.89230554916954</v>
      </c>
      <c r="E1319" s="44">
        <v>120</v>
      </c>
      <c r="F1319" s="90">
        <v>2.4651895883793151</v>
      </c>
      <c r="G1319" s="91">
        <v>4819.9962976181314</v>
      </c>
      <c r="H1319" s="44">
        <v>115.89230554916954</v>
      </c>
      <c r="I1319" s="44">
        <v>0</v>
      </c>
      <c r="J1319" s="51">
        <f t="shared" si="60"/>
        <v>115.89230554916954</v>
      </c>
      <c r="K1319" s="45">
        <f t="shared" si="61"/>
        <v>2.4651895883793151</v>
      </c>
      <c r="L1319" s="45">
        <f t="shared" si="61"/>
        <v>4819.9962976181314</v>
      </c>
      <c r="M1319" s="160">
        <f t="shared" si="62"/>
        <v>1955.2233711918816</v>
      </c>
      <c r="N1319" s="6">
        <v>-0.47983198937931504</v>
      </c>
      <c r="O1319" s="6">
        <v>-1755.9880816181312</v>
      </c>
    </row>
    <row r="1320" spans="1:15" x14ac:dyDescent="0.25">
      <c r="A1320" s="41">
        <v>2039</v>
      </c>
      <c r="B1320" s="41" t="s">
        <v>3</v>
      </c>
      <c r="C1320" s="41" t="s">
        <v>4932</v>
      </c>
      <c r="D1320" s="42">
        <v>115.89230554916954</v>
      </c>
      <c r="E1320" s="42">
        <v>120</v>
      </c>
      <c r="F1320" s="88">
        <v>2.7228463419846549</v>
      </c>
      <c r="G1320" s="89">
        <v>5256.710721643446</v>
      </c>
      <c r="H1320" s="42">
        <v>115.89230554916954</v>
      </c>
      <c r="I1320" s="42">
        <v>0</v>
      </c>
      <c r="J1320" s="51">
        <f t="shared" si="60"/>
        <v>115.89230554916954</v>
      </c>
      <c r="K1320" s="45">
        <f t="shared" si="61"/>
        <v>2.7228463419846549</v>
      </c>
      <c r="L1320" s="45">
        <f t="shared" si="61"/>
        <v>5256.710721643446</v>
      </c>
      <c r="M1320" s="160">
        <f t="shared" si="62"/>
        <v>1930.5939672717202</v>
      </c>
      <c r="N1320" s="6">
        <v>-0.73744200398465498</v>
      </c>
      <c r="O1320" s="6">
        <v>-2234.2580066434462</v>
      </c>
    </row>
    <row r="1321" spans="1:15" x14ac:dyDescent="0.25">
      <c r="A1321" s="43">
        <v>2040</v>
      </c>
      <c r="B1321" s="43" t="s">
        <v>3</v>
      </c>
      <c r="C1321" s="43" t="s">
        <v>4932</v>
      </c>
      <c r="D1321" s="44">
        <v>115.89230554916954</v>
      </c>
      <c r="E1321" s="44">
        <v>120</v>
      </c>
      <c r="F1321" s="90">
        <v>3.1430663416998819</v>
      </c>
      <c r="G1321" s="91">
        <v>5696.5455715244389</v>
      </c>
      <c r="H1321" s="44">
        <v>115.89230554916954</v>
      </c>
      <c r="I1321" s="44">
        <v>0</v>
      </c>
      <c r="J1321" s="51">
        <f t="shared" si="60"/>
        <v>115.89230554916954</v>
      </c>
      <c r="K1321" s="45">
        <f t="shared" si="61"/>
        <v>3.1430663416998819</v>
      </c>
      <c r="L1321" s="45">
        <f t="shared" si="61"/>
        <v>5696.5455715244389</v>
      </c>
      <c r="M1321" s="160">
        <f t="shared" si="62"/>
        <v>1812.4165869319656</v>
      </c>
      <c r="N1321" s="6">
        <v>-1.1927418776998819</v>
      </c>
      <c r="O1321" s="6">
        <v>-2727.223440524439</v>
      </c>
    </row>
    <row r="1322" spans="1:15" x14ac:dyDescent="0.25">
      <c r="A1322" s="41">
        <v>2021</v>
      </c>
      <c r="B1322" s="41" t="s">
        <v>3</v>
      </c>
      <c r="C1322" s="41" t="s">
        <v>4933</v>
      </c>
      <c r="D1322" s="42">
        <v>126.3236212510302</v>
      </c>
      <c r="E1322" s="42">
        <v>130</v>
      </c>
      <c r="F1322" s="88">
        <v>0.3936445124075762</v>
      </c>
      <c r="G1322" s="89">
        <v>533.22318217337568</v>
      </c>
      <c r="H1322" s="42">
        <v>126.3236212510302</v>
      </c>
      <c r="I1322" s="42">
        <v>0</v>
      </c>
      <c r="J1322" s="51">
        <f t="shared" si="60"/>
        <v>126.3236212510302</v>
      </c>
      <c r="K1322" s="45">
        <f t="shared" si="61"/>
        <v>0.3936445124075762</v>
      </c>
      <c r="L1322" s="45">
        <f t="shared" si="61"/>
        <v>533.22318217337568</v>
      </c>
      <c r="M1322" s="160">
        <f t="shared" si="62"/>
        <v>1354.5805044051544</v>
      </c>
      <c r="N1322" s="6">
        <v>0.39614493759242381</v>
      </c>
      <c r="O1322" s="6">
        <v>1674.8888928266242</v>
      </c>
    </row>
    <row r="1323" spans="1:15" x14ac:dyDescent="0.25">
      <c r="A1323" s="43">
        <v>2022</v>
      </c>
      <c r="B1323" s="43" t="s">
        <v>3</v>
      </c>
      <c r="C1323" s="43" t="s">
        <v>4933</v>
      </c>
      <c r="D1323" s="44">
        <v>126.3236212510302</v>
      </c>
      <c r="E1323" s="44">
        <v>130</v>
      </c>
      <c r="F1323" s="90">
        <v>0.4381045367488286</v>
      </c>
      <c r="G1323" s="91">
        <v>591.26120167369311</v>
      </c>
      <c r="H1323" s="44">
        <v>126.3236212510302</v>
      </c>
      <c r="I1323" s="44">
        <v>0</v>
      </c>
      <c r="J1323" s="51">
        <f t="shared" si="60"/>
        <v>126.3236212510302</v>
      </c>
      <c r="K1323" s="45">
        <f t="shared" si="61"/>
        <v>0.4381045367488286</v>
      </c>
      <c r="L1323" s="45">
        <f t="shared" si="61"/>
        <v>591.26120167369311</v>
      </c>
      <c r="M1323" s="160">
        <f t="shared" si="62"/>
        <v>1349.5893150558068</v>
      </c>
      <c r="N1323" s="6">
        <v>0.5507807522511714</v>
      </c>
      <c r="O1323" s="6">
        <v>2707.1647503263071</v>
      </c>
    </row>
    <row r="1324" spans="1:15" x14ac:dyDescent="0.25">
      <c r="A1324" s="41">
        <v>2023</v>
      </c>
      <c r="B1324" s="41" t="s">
        <v>3</v>
      </c>
      <c r="C1324" s="41" t="s">
        <v>4933</v>
      </c>
      <c r="D1324" s="42">
        <v>126.3236212510302</v>
      </c>
      <c r="E1324" s="42">
        <v>130</v>
      </c>
      <c r="F1324" s="88">
        <v>0.40329143681620855</v>
      </c>
      <c r="G1324" s="89">
        <v>538.30808622662937</v>
      </c>
      <c r="H1324" s="42">
        <v>126.3236212510302</v>
      </c>
      <c r="I1324" s="42">
        <v>0</v>
      </c>
      <c r="J1324" s="51">
        <f t="shared" si="60"/>
        <v>126.3236212510302</v>
      </c>
      <c r="K1324" s="45">
        <f t="shared" si="61"/>
        <v>0.40329143681620855</v>
      </c>
      <c r="L1324" s="45">
        <f t="shared" si="61"/>
        <v>538.30808622662937</v>
      </c>
      <c r="M1324" s="160">
        <f t="shared" si="62"/>
        <v>1334.7867995321501</v>
      </c>
      <c r="N1324" s="6">
        <v>0.69287433118379149</v>
      </c>
      <c r="O1324" s="6">
        <v>2901.0761487733707</v>
      </c>
    </row>
    <row r="1325" spans="1:15" x14ac:dyDescent="0.25">
      <c r="A1325" s="43">
        <v>2024</v>
      </c>
      <c r="B1325" s="43" t="s">
        <v>3</v>
      </c>
      <c r="C1325" s="43" t="s">
        <v>4933</v>
      </c>
      <c r="D1325" s="44">
        <v>126.3236212510302</v>
      </c>
      <c r="E1325" s="44">
        <v>130</v>
      </c>
      <c r="F1325" s="90">
        <v>0.41721781317230011</v>
      </c>
      <c r="G1325" s="91">
        <v>552.52069648638803</v>
      </c>
      <c r="H1325" s="44">
        <v>126.3236212510302</v>
      </c>
      <c r="I1325" s="44">
        <v>0</v>
      </c>
      <c r="J1325" s="51">
        <f t="shared" si="60"/>
        <v>126.3236212510302</v>
      </c>
      <c r="K1325" s="45">
        <f t="shared" si="61"/>
        <v>0.41721781317230011</v>
      </c>
      <c r="L1325" s="45">
        <f t="shared" si="61"/>
        <v>552.52069648638803</v>
      </c>
      <c r="M1325" s="160">
        <f t="shared" si="62"/>
        <v>1324.2979543114841</v>
      </c>
      <c r="N1325" s="6">
        <v>0.58746235182769979</v>
      </c>
      <c r="O1325" s="6">
        <v>2159.7805275136116</v>
      </c>
    </row>
    <row r="1326" spans="1:15" x14ac:dyDescent="0.25">
      <c r="A1326" s="41">
        <v>2025</v>
      </c>
      <c r="B1326" s="41" t="s">
        <v>3</v>
      </c>
      <c r="C1326" s="41" t="s">
        <v>4933</v>
      </c>
      <c r="D1326" s="42">
        <v>126.3236212510302</v>
      </c>
      <c r="E1326" s="42">
        <v>130</v>
      </c>
      <c r="F1326" s="88">
        <v>0.30428071018520503</v>
      </c>
      <c r="G1326" s="89">
        <v>402.27456681517259</v>
      </c>
      <c r="H1326" s="42">
        <v>126.3236212510302</v>
      </c>
      <c r="I1326" s="42">
        <v>0</v>
      </c>
      <c r="J1326" s="51">
        <f t="shared" si="60"/>
        <v>126.3236212510302</v>
      </c>
      <c r="K1326" s="45">
        <f t="shared" si="61"/>
        <v>0.30428071018520503</v>
      </c>
      <c r="L1326" s="45">
        <f t="shared" si="61"/>
        <v>402.27456681517259</v>
      </c>
      <c r="M1326" s="160">
        <f t="shared" si="62"/>
        <v>1322.0508344755806</v>
      </c>
      <c r="N1326" s="6">
        <v>0.78720717281479513</v>
      </c>
      <c r="O1326" s="6">
        <v>2797.9281411848274</v>
      </c>
    </row>
    <row r="1327" spans="1:15" x14ac:dyDescent="0.25">
      <c r="A1327" s="43">
        <v>2026</v>
      </c>
      <c r="B1327" s="43" t="s">
        <v>3</v>
      </c>
      <c r="C1327" s="43" t="s">
        <v>4933</v>
      </c>
      <c r="D1327" s="44">
        <v>126.3236212510302</v>
      </c>
      <c r="E1327" s="44">
        <v>130</v>
      </c>
      <c r="F1327" s="90">
        <v>0.31337195758047726</v>
      </c>
      <c r="G1327" s="91">
        <v>479.19513041787928</v>
      </c>
      <c r="H1327" s="44">
        <v>126.3236212510302</v>
      </c>
      <c r="I1327" s="44">
        <v>0</v>
      </c>
      <c r="J1327" s="51">
        <f t="shared" si="60"/>
        <v>126.3236212510302</v>
      </c>
      <c r="K1327" s="45">
        <f t="shared" si="61"/>
        <v>0.31337195758047726</v>
      </c>
      <c r="L1327" s="45">
        <f t="shared" si="61"/>
        <v>479.19513041787928</v>
      </c>
      <c r="M1327" s="160">
        <f t="shared" si="62"/>
        <v>1529.1576633650025</v>
      </c>
      <c r="N1327" s="6">
        <v>0.74642983241952288</v>
      </c>
      <c r="O1327" s="6">
        <v>2546.6065445821209</v>
      </c>
    </row>
    <row r="1328" spans="1:15" x14ac:dyDescent="0.25">
      <c r="A1328" s="41">
        <v>2027</v>
      </c>
      <c r="B1328" s="41" t="s">
        <v>3</v>
      </c>
      <c r="C1328" s="41" t="s">
        <v>4933</v>
      </c>
      <c r="D1328" s="42">
        <v>126.3236212510302</v>
      </c>
      <c r="E1328" s="42">
        <v>130</v>
      </c>
      <c r="F1328" s="88">
        <v>0.34115601987003957</v>
      </c>
      <c r="G1328" s="89">
        <v>528.37750828837738</v>
      </c>
      <c r="H1328" s="42">
        <v>126.3236212510302</v>
      </c>
      <c r="I1328" s="42">
        <v>0</v>
      </c>
      <c r="J1328" s="51">
        <f t="shared" si="60"/>
        <v>126.3236212510302</v>
      </c>
      <c r="K1328" s="45">
        <f t="shared" si="61"/>
        <v>0.34115601987003957</v>
      </c>
      <c r="L1328" s="45">
        <f t="shared" si="61"/>
        <v>528.37750828837738</v>
      </c>
      <c r="M1328" s="160">
        <f t="shared" si="62"/>
        <v>1548.7855336384164</v>
      </c>
      <c r="N1328" s="6">
        <v>0.61663191512996041</v>
      </c>
      <c r="O1328" s="6">
        <v>1913.3220017116225</v>
      </c>
    </row>
    <row r="1329" spans="1:15" x14ac:dyDescent="0.25">
      <c r="A1329" s="43">
        <v>2028</v>
      </c>
      <c r="B1329" s="43" t="s">
        <v>3</v>
      </c>
      <c r="C1329" s="43" t="s">
        <v>4933</v>
      </c>
      <c r="D1329" s="44">
        <v>126.3236212510302</v>
      </c>
      <c r="E1329" s="44">
        <v>130</v>
      </c>
      <c r="F1329" s="90">
        <v>0.39584103117001346</v>
      </c>
      <c r="G1329" s="91">
        <v>610.05866293184886</v>
      </c>
      <c r="H1329" s="44">
        <v>126.3236212510302</v>
      </c>
      <c r="I1329" s="44">
        <v>0</v>
      </c>
      <c r="J1329" s="51">
        <f t="shared" si="60"/>
        <v>126.3236212510302</v>
      </c>
      <c r="K1329" s="45">
        <f t="shared" si="61"/>
        <v>0.39584103117001346</v>
      </c>
      <c r="L1329" s="45">
        <f t="shared" si="61"/>
        <v>610.05866293184886</v>
      </c>
      <c r="M1329" s="160">
        <f t="shared" si="62"/>
        <v>1541.1708612638215</v>
      </c>
      <c r="N1329" s="6">
        <v>0.57787343482998654</v>
      </c>
      <c r="O1329" s="6">
        <v>2098.8726350681509</v>
      </c>
    </row>
    <row r="1330" spans="1:15" x14ac:dyDescent="0.25">
      <c r="A1330" s="41">
        <v>2029</v>
      </c>
      <c r="B1330" s="41" t="s">
        <v>3</v>
      </c>
      <c r="C1330" s="41" t="s">
        <v>4933</v>
      </c>
      <c r="D1330" s="42">
        <v>126.3236212510302</v>
      </c>
      <c r="E1330" s="42">
        <v>130</v>
      </c>
      <c r="F1330" s="88">
        <v>0.36274697468358685</v>
      </c>
      <c r="G1330" s="89">
        <v>591.74199525266226</v>
      </c>
      <c r="H1330" s="42">
        <v>126.3236212510302</v>
      </c>
      <c r="I1330" s="42">
        <v>0</v>
      </c>
      <c r="J1330" s="51">
        <f t="shared" si="60"/>
        <v>126.3236212510302</v>
      </c>
      <c r="K1330" s="45">
        <f t="shared" si="61"/>
        <v>0.36274697468358685</v>
      </c>
      <c r="L1330" s="45">
        <f t="shared" si="61"/>
        <v>591.74199525266226</v>
      </c>
      <c r="M1330" s="160">
        <f t="shared" si="62"/>
        <v>1631.2803043190665</v>
      </c>
      <c r="N1330" s="6">
        <v>0.57620976331641316</v>
      </c>
      <c r="O1330" s="6">
        <v>2124.132057747338</v>
      </c>
    </row>
    <row r="1331" spans="1:15" x14ac:dyDescent="0.25">
      <c r="A1331" s="43">
        <v>2030</v>
      </c>
      <c r="B1331" s="43" t="s">
        <v>3</v>
      </c>
      <c r="C1331" s="43" t="s">
        <v>4933</v>
      </c>
      <c r="D1331" s="44">
        <v>126.3236212510302</v>
      </c>
      <c r="E1331" s="44">
        <v>130</v>
      </c>
      <c r="F1331" s="90">
        <v>0.39315501083236976</v>
      </c>
      <c r="G1331" s="91">
        <v>663.95375410512247</v>
      </c>
      <c r="H1331" s="44">
        <v>126.3236212510302</v>
      </c>
      <c r="I1331" s="44">
        <v>0</v>
      </c>
      <c r="J1331" s="51">
        <f t="shared" si="60"/>
        <v>126.3236212510302</v>
      </c>
      <c r="K1331" s="45">
        <f t="shared" si="61"/>
        <v>0.39315501083236976</v>
      </c>
      <c r="L1331" s="45">
        <f t="shared" si="61"/>
        <v>663.95375410512247</v>
      </c>
      <c r="M1331" s="160">
        <f t="shared" si="62"/>
        <v>1688.7836497350754</v>
      </c>
      <c r="N1331" s="6">
        <v>0.52786291016763021</v>
      </c>
      <c r="O1331" s="6">
        <v>2236.6967608948771</v>
      </c>
    </row>
    <row r="1332" spans="1:15" x14ac:dyDescent="0.25">
      <c r="A1332" s="41">
        <v>2031</v>
      </c>
      <c r="B1332" s="41" t="s">
        <v>3</v>
      </c>
      <c r="C1332" s="41" t="s">
        <v>4933</v>
      </c>
      <c r="D1332" s="42">
        <v>126.3236212510302</v>
      </c>
      <c r="E1332" s="42">
        <v>130</v>
      </c>
      <c r="F1332" s="88">
        <v>0.39971290884312677</v>
      </c>
      <c r="G1332" s="89">
        <v>696.70029774989246</v>
      </c>
      <c r="H1332" s="42">
        <v>126.3236212510302</v>
      </c>
      <c r="I1332" s="42">
        <v>0</v>
      </c>
      <c r="J1332" s="51">
        <f t="shared" si="60"/>
        <v>126.3236212510302</v>
      </c>
      <c r="K1332" s="45">
        <f t="shared" si="61"/>
        <v>0.39971290884312677</v>
      </c>
      <c r="L1332" s="45">
        <f t="shared" si="61"/>
        <v>696.70029774989246</v>
      </c>
      <c r="M1332" s="160">
        <f t="shared" si="62"/>
        <v>1743.001745343488</v>
      </c>
      <c r="N1332" s="6">
        <v>0.35007556515687327</v>
      </c>
      <c r="O1332" s="6">
        <v>1394.7494922501078</v>
      </c>
    </row>
    <row r="1333" spans="1:15" x14ac:dyDescent="0.25">
      <c r="A1333" s="43">
        <v>2032</v>
      </c>
      <c r="B1333" s="43" t="s">
        <v>3</v>
      </c>
      <c r="C1333" s="43" t="s">
        <v>4933</v>
      </c>
      <c r="D1333" s="44">
        <v>126.3236212510302</v>
      </c>
      <c r="E1333" s="44">
        <v>130</v>
      </c>
      <c r="F1333" s="90">
        <v>0.45452287292363308</v>
      </c>
      <c r="G1333" s="91">
        <v>805.92593773332021</v>
      </c>
      <c r="H1333" s="44">
        <v>126.3236212510302</v>
      </c>
      <c r="I1333" s="44">
        <v>0</v>
      </c>
      <c r="J1333" s="51">
        <f t="shared" si="60"/>
        <v>126.3236212510302</v>
      </c>
      <c r="K1333" s="45">
        <f t="shared" si="61"/>
        <v>0.45452287292363308</v>
      </c>
      <c r="L1333" s="45">
        <f t="shared" si="61"/>
        <v>805.92593773332021</v>
      </c>
      <c r="M1333" s="160">
        <f t="shared" si="62"/>
        <v>1773.125151104834</v>
      </c>
      <c r="N1333" s="6">
        <v>0.26807263807636689</v>
      </c>
      <c r="O1333" s="6">
        <v>1433.5297832666797</v>
      </c>
    </row>
    <row r="1334" spans="1:15" x14ac:dyDescent="0.25">
      <c r="A1334" s="41">
        <v>2033</v>
      </c>
      <c r="B1334" s="41" t="s">
        <v>3</v>
      </c>
      <c r="C1334" s="41" t="s">
        <v>4933</v>
      </c>
      <c r="D1334" s="42">
        <v>126.3236212510302</v>
      </c>
      <c r="E1334" s="42">
        <v>130</v>
      </c>
      <c r="F1334" s="88">
        <v>0.38795407279469185</v>
      </c>
      <c r="G1334" s="89">
        <v>731.12864994304073</v>
      </c>
      <c r="H1334" s="42">
        <v>126.3236212510302</v>
      </c>
      <c r="I1334" s="42">
        <v>0</v>
      </c>
      <c r="J1334" s="51">
        <f t="shared" si="60"/>
        <v>126.3236212510302</v>
      </c>
      <c r="K1334" s="45">
        <f t="shared" si="61"/>
        <v>0.38795407279469185</v>
      </c>
      <c r="L1334" s="45">
        <f t="shared" si="61"/>
        <v>731.12864994304073</v>
      </c>
      <c r="M1334" s="160">
        <f t="shared" si="62"/>
        <v>1884.5752660262942</v>
      </c>
      <c r="N1334" s="6">
        <v>0.26510467320530817</v>
      </c>
      <c r="O1334" s="6">
        <v>1381.4011260569591</v>
      </c>
    </row>
    <row r="1335" spans="1:15" x14ac:dyDescent="0.25">
      <c r="A1335" s="43">
        <v>2034</v>
      </c>
      <c r="B1335" s="43" t="s">
        <v>3</v>
      </c>
      <c r="C1335" s="43" t="s">
        <v>4933</v>
      </c>
      <c r="D1335" s="44">
        <v>126.3236212510302</v>
      </c>
      <c r="E1335" s="44">
        <v>130</v>
      </c>
      <c r="F1335" s="90">
        <v>0.43096720023742596</v>
      </c>
      <c r="G1335" s="91">
        <v>823.06793227100923</v>
      </c>
      <c r="H1335" s="44">
        <v>126.3236212510302</v>
      </c>
      <c r="I1335" s="44">
        <v>0</v>
      </c>
      <c r="J1335" s="51">
        <f t="shared" si="60"/>
        <v>126.3236212510302</v>
      </c>
      <c r="K1335" s="45">
        <f t="shared" si="61"/>
        <v>0.43096720023742596</v>
      </c>
      <c r="L1335" s="45">
        <f t="shared" si="61"/>
        <v>823.06793227100923</v>
      </c>
      <c r="M1335" s="160">
        <f t="shared" si="62"/>
        <v>1909.81571641083</v>
      </c>
      <c r="N1335" s="6">
        <v>0.26537669276257403</v>
      </c>
      <c r="O1335" s="6">
        <v>1596.9599427289909</v>
      </c>
    </row>
    <row r="1336" spans="1:15" x14ac:dyDescent="0.25">
      <c r="A1336" s="41">
        <v>2035</v>
      </c>
      <c r="B1336" s="41" t="s">
        <v>3</v>
      </c>
      <c r="C1336" s="41" t="s">
        <v>4933</v>
      </c>
      <c r="D1336" s="42">
        <v>126.3236212510302</v>
      </c>
      <c r="E1336" s="42">
        <v>130</v>
      </c>
      <c r="F1336" s="88">
        <v>0.43792664191780334</v>
      </c>
      <c r="G1336" s="89">
        <v>856.10310582492093</v>
      </c>
      <c r="H1336" s="42">
        <v>126.3236212510302</v>
      </c>
      <c r="I1336" s="42">
        <v>0</v>
      </c>
      <c r="J1336" s="51">
        <f t="shared" si="60"/>
        <v>126.3236212510302</v>
      </c>
      <c r="K1336" s="45">
        <f t="shared" si="61"/>
        <v>0.43792664191780334</v>
      </c>
      <c r="L1336" s="45">
        <f t="shared" si="61"/>
        <v>856.10310582492093</v>
      </c>
      <c r="M1336" s="160">
        <f t="shared" si="62"/>
        <v>1954.9007159642213</v>
      </c>
      <c r="N1336" s="6">
        <v>4.717934108219668E-2</v>
      </c>
      <c r="O1336" s="6">
        <v>780.05853717507898</v>
      </c>
    </row>
    <row r="1337" spans="1:15" x14ac:dyDescent="0.25">
      <c r="A1337" s="43">
        <v>2036</v>
      </c>
      <c r="B1337" s="43" t="s">
        <v>3</v>
      </c>
      <c r="C1337" s="43" t="s">
        <v>4933</v>
      </c>
      <c r="D1337" s="44">
        <v>126.3236212510302</v>
      </c>
      <c r="E1337" s="44">
        <v>130</v>
      </c>
      <c r="F1337" s="90">
        <v>0.52309827486488059</v>
      </c>
      <c r="G1337" s="91">
        <v>991.19473872078697</v>
      </c>
      <c r="H1337" s="44">
        <v>126.3236212510302</v>
      </c>
      <c r="I1337" s="44">
        <v>0</v>
      </c>
      <c r="J1337" s="51">
        <f t="shared" si="60"/>
        <v>126.3236212510302</v>
      </c>
      <c r="K1337" s="45">
        <f t="shared" si="61"/>
        <v>0.52309827486488059</v>
      </c>
      <c r="L1337" s="45">
        <f t="shared" si="61"/>
        <v>991.19473872078697</v>
      </c>
      <c r="M1337" s="160">
        <f t="shared" si="62"/>
        <v>1894.8537709798766</v>
      </c>
      <c r="N1337" s="6">
        <v>-7.709530864880576E-3</v>
      </c>
      <c r="O1337" s="6">
        <v>843.12555127921314</v>
      </c>
    </row>
    <row r="1338" spans="1:15" hidden="1" x14ac:dyDescent="0.25">
      <c r="A1338" s="41">
        <v>2037</v>
      </c>
      <c r="B1338" s="41" t="s">
        <v>3</v>
      </c>
      <c r="C1338" s="41" t="s">
        <v>4933</v>
      </c>
      <c r="D1338" s="42">
        <v>126.3236212510302</v>
      </c>
      <c r="E1338" s="42">
        <v>130</v>
      </c>
      <c r="F1338" s="88">
        <v>0.42812327223050595</v>
      </c>
      <c r="G1338" s="89">
        <v>877.55034417309776</v>
      </c>
      <c r="H1338" s="42">
        <v>126.3236212510302</v>
      </c>
      <c r="I1338" s="42">
        <v>0</v>
      </c>
      <c r="J1338" s="51">
        <f t="shared" si="60"/>
        <v>126.3236212510302</v>
      </c>
      <c r="K1338" s="45">
        <f t="shared" si="61"/>
        <v>0.42812327223050595</v>
      </c>
      <c r="L1338" s="45">
        <f t="shared" si="61"/>
        <v>877.55034417309776</v>
      </c>
      <c r="M1338" s="160">
        <f t="shared" si="62"/>
        <v>2049.7609008758013</v>
      </c>
      <c r="N1338" s="6">
        <v>9.099126976949401E-2</v>
      </c>
      <c r="O1338" s="6">
        <v>981.60936882690226</v>
      </c>
    </row>
    <row r="1339" spans="1:15" x14ac:dyDescent="0.25">
      <c r="A1339" s="43">
        <v>2038</v>
      </c>
      <c r="B1339" s="43" t="s">
        <v>3</v>
      </c>
      <c r="C1339" s="43" t="s">
        <v>4933</v>
      </c>
      <c r="D1339" s="44">
        <v>126.3236212510302</v>
      </c>
      <c r="E1339" s="44">
        <v>130</v>
      </c>
      <c r="F1339" s="90">
        <v>0.53131803357009222</v>
      </c>
      <c r="G1339" s="91">
        <v>1043.3332208894415</v>
      </c>
      <c r="H1339" s="44">
        <v>126.3236212510302</v>
      </c>
      <c r="I1339" s="44">
        <v>0</v>
      </c>
      <c r="J1339" s="51">
        <f t="shared" si="60"/>
        <v>126.3236212510302</v>
      </c>
      <c r="K1339" s="45">
        <f t="shared" si="61"/>
        <v>0.53131803357009222</v>
      </c>
      <c r="L1339" s="45">
        <f t="shared" si="61"/>
        <v>1043.3332208894415</v>
      </c>
      <c r="M1339" s="160">
        <f t="shared" si="62"/>
        <v>1963.6698831375229</v>
      </c>
      <c r="N1339" s="6">
        <v>8.0790278429907825E-2</v>
      </c>
      <c r="O1339" s="6">
        <v>1234.3881021105587</v>
      </c>
    </row>
    <row r="1340" spans="1:15" hidden="1" x14ac:dyDescent="0.25">
      <c r="A1340" s="41">
        <v>2039</v>
      </c>
      <c r="B1340" s="41" t="s">
        <v>3</v>
      </c>
      <c r="C1340" s="41" t="s">
        <v>4933</v>
      </c>
      <c r="D1340" s="42">
        <v>126.3236212510302</v>
      </c>
      <c r="E1340" s="42">
        <v>130</v>
      </c>
      <c r="F1340" s="88">
        <v>0.55698269221364505</v>
      </c>
      <c r="G1340" s="89">
        <v>1095.3639575065715</v>
      </c>
      <c r="H1340" s="42">
        <v>126.3236212510302</v>
      </c>
      <c r="I1340" s="42">
        <v>0</v>
      </c>
      <c r="J1340" s="51">
        <f t="shared" si="60"/>
        <v>126.3236212510302</v>
      </c>
      <c r="K1340" s="45">
        <f t="shared" si="61"/>
        <v>0.55698269221364505</v>
      </c>
      <c r="L1340" s="45">
        <f t="shared" si="61"/>
        <v>1095.3639575065715</v>
      </c>
      <c r="M1340" s="160">
        <f t="shared" si="62"/>
        <v>1966.6032227199198</v>
      </c>
      <c r="N1340" s="6">
        <v>-8.5285084213645057E-2</v>
      </c>
      <c r="O1340" s="6">
        <v>577.00543749342842</v>
      </c>
    </row>
    <row r="1341" spans="1:15" x14ac:dyDescent="0.25">
      <c r="A1341" s="43">
        <v>2040</v>
      </c>
      <c r="B1341" s="43" t="s">
        <v>3</v>
      </c>
      <c r="C1341" s="43" t="s">
        <v>4933</v>
      </c>
      <c r="D1341" s="44">
        <v>126.3236212510302</v>
      </c>
      <c r="E1341" s="44">
        <v>130</v>
      </c>
      <c r="F1341" s="90">
        <v>0.70986121079939524</v>
      </c>
      <c r="G1341" s="91">
        <v>1292.1767524806171</v>
      </c>
      <c r="H1341" s="44">
        <v>126.3236212510302</v>
      </c>
      <c r="I1341" s="44">
        <v>0</v>
      </c>
      <c r="J1341" s="51">
        <f t="shared" si="60"/>
        <v>126.3236212510302</v>
      </c>
      <c r="K1341" s="45">
        <f t="shared" si="61"/>
        <v>0.70986121079939524</v>
      </c>
      <c r="L1341" s="45">
        <f t="shared" si="61"/>
        <v>1292.1767524806171</v>
      </c>
      <c r="M1341" s="160">
        <f t="shared" si="62"/>
        <v>1820.3230896719367</v>
      </c>
      <c r="N1341" s="6">
        <v>-0.23857787279939524</v>
      </c>
      <c r="O1341" s="6">
        <v>381.01134751938298</v>
      </c>
    </row>
    <row r="1342" spans="1:15" x14ac:dyDescent="0.25">
      <c r="A1342" s="41">
        <v>2021</v>
      </c>
      <c r="B1342" s="41" t="s">
        <v>3</v>
      </c>
      <c r="C1342" s="41" t="s">
        <v>4934</v>
      </c>
      <c r="D1342" s="42">
        <v>135.01593351889744</v>
      </c>
      <c r="E1342" s="42">
        <v>140</v>
      </c>
      <c r="F1342" s="88">
        <v>0.50071328708983631</v>
      </c>
      <c r="G1342" s="89">
        <v>2604.3299926602717</v>
      </c>
      <c r="H1342" s="42">
        <v>135.01593351889744</v>
      </c>
      <c r="I1342" s="42">
        <v>0</v>
      </c>
      <c r="J1342" s="51">
        <f t="shared" si="60"/>
        <v>135.01593351889744</v>
      </c>
      <c r="K1342" s="45">
        <f t="shared" si="61"/>
        <v>0.50071328708983631</v>
      </c>
      <c r="L1342" s="45">
        <f t="shared" si="61"/>
        <v>2604.3299926602717</v>
      </c>
      <c r="M1342" s="160">
        <f t="shared" si="62"/>
        <v>5201.2400305906231</v>
      </c>
      <c r="N1342" s="6">
        <v>0.21036343091016374</v>
      </c>
      <c r="O1342" s="6">
        <v>-909.43546666027169</v>
      </c>
    </row>
    <row r="1343" spans="1:15" x14ac:dyDescent="0.25">
      <c r="A1343" s="43">
        <v>2022</v>
      </c>
      <c r="B1343" s="43" t="s">
        <v>3</v>
      </c>
      <c r="C1343" s="43" t="s">
        <v>4934</v>
      </c>
      <c r="D1343" s="44">
        <v>135.01593351889744</v>
      </c>
      <c r="E1343" s="44">
        <v>140</v>
      </c>
      <c r="F1343" s="90">
        <v>0.51568052683892751</v>
      </c>
      <c r="G1343" s="91">
        <v>2692.2093620137894</v>
      </c>
      <c r="H1343" s="44">
        <v>135.01593351889744</v>
      </c>
      <c r="I1343" s="44">
        <v>0</v>
      </c>
      <c r="J1343" s="51">
        <f t="shared" si="60"/>
        <v>135.01593351889744</v>
      </c>
      <c r="K1343" s="45">
        <f t="shared" si="61"/>
        <v>0.51568052683892751</v>
      </c>
      <c r="L1343" s="45">
        <f t="shared" si="61"/>
        <v>2692.2093620137894</v>
      </c>
      <c r="M1343" s="160">
        <f t="shared" si="62"/>
        <v>5220.6923121894406</v>
      </c>
      <c r="N1343" s="6">
        <v>0.2868246031610725</v>
      </c>
      <c r="O1343" s="6">
        <v>-379.91227001378957</v>
      </c>
    </row>
    <row r="1344" spans="1:15" x14ac:dyDescent="0.25">
      <c r="A1344" s="41">
        <v>2023</v>
      </c>
      <c r="B1344" s="41" t="s">
        <v>3</v>
      </c>
      <c r="C1344" s="41" t="s">
        <v>4934</v>
      </c>
      <c r="D1344" s="42">
        <v>135.01593351889744</v>
      </c>
      <c r="E1344" s="42">
        <v>140</v>
      </c>
      <c r="F1344" s="88">
        <v>0.46016151654994492</v>
      </c>
      <c r="G1344" s="89">
        <v>2403.0499873327572</v>
      </c>
      <c r="H1344" s="42">
        <v>135.01593351889744</v>
      </c>
      <c r="I1344" s="42">
        <v>0</v>
      </c>
      <c r="J1344" s="51">
        <f t="shared" si="60"/>
        <v>135.01593351889744</v>
      </c>
      <c r="K1344" s="45">
        <f t="shared" si="61"/>
        <v>0.46016151654994492</v>
      </c>
      <c r="L1344" s="45">
        <f t="shared" si="61"/>
        <v>2403.0499873327572</v>
      </c>
      <c r="M1344" s="160">
        <f t="shared" si="62"/>
        <v>5222.1880815883815</v>
      </c>
      <c r="N1344" s="6">
        <v>0.42352272745005509</v>
      </c>
      <c r="O1344" s="6">
        <v>-9.9351413327572118</v>
      </c>
    </row>
    <row r="1345" spans="1:15" x14ac:dyDescent="0.25">
      <c r="A1345" s="43">
        <v>2024</v>
      </c>
      <c r="B1345" s="43" t="s">
        <v>3</v>
      </c>
      <c r="C1345" s="43" t="s">
        <v>4934</v>
      </c>
      <c r="D1345" s="44">
        <v>135.01593351889744</v>
      </c>
      <c r="E1345" s="44">
        <v>140</v>
      </c>
      <c r="F1345" s="90">
        <v>0.47374261735679901</v>
      </c>
      <c r="G1345" s="91">
        <v>2440.5038161834177</v>
      </c>
      <c r="H1345" s="44">
        <v>135.01593351889744</v>
      </c>
      <c r="I1345" s="44">
        <v>0</v>
      </c>
      <c r="J1345" s="51">
        <f t="shared" si="60"/>
        <v>135.01593351889744</v>
      </c>
      <c r="K1345" s="45">
        <f t="shared" si="61"/>
        <v>0.47374261735679901</v>
      </c>
      <c r="L1345" s="45">
        <f t="shared" si="61"/>
        <v>2440.5038161834177</v>
      </c>
      <c r="M1345" s="160">
        <f t="shared" si="62"/>
        <v>5151.5395211855166</v>
      </c>
      <c r="N1345" s="6">
        <v>0.38068093664320102</v>
      </c>
      <c r="O1345" s="6">
        <v>-407.09683918341761</v>
      </c>
    </row>
    <row r="1346" spans="1:15" x14ac:dyDescent="0.25">
      <c r="A1346" s="41">
        <v>2025</v>
      </c>
      <c r="B1346" s="41" t="s">
        <v>3</v>
      </c>
      <c r="C1346" s="41" t="s">
        <v>4934</v>
      </c>
      <c r="D1346" s="42">
        <v>135.01593351889744</v>
      </c>
      <c r="E1346" s="42">
        <v>140</v>
      </c>
      <c r="F1346" s="88">
        <v>0.4651383110717609</v>
      </c>
      <c r="G1346" s="89">
        <v>2423.4936813256177</v>
      </c>
      <c r="H1346" s="42">
        <v>135.01593351889744</v>
      </c>
      <c r="I1346" s="42">
        <v>0</v>
      </c>
      <c r="J1346" s="51">
        <f t="shared" ref="J1346:J1409" si="63">D1346</f>
        <v>135.01593351889744</v>
      </c>
      <c r="K1346" s="45">
        <f t="shared" si="61"/>
        <v>0.4651383110717609</v>
      </c>
      <c r="L1346" s="45">
        <f t="shared" si="61"/>
        <v>2423.4936813256177</v>
      </c>
      <c r="M1346" s="160">
        <f t="shared" si="62"/>
        <v>5210.2646108454492</v>
      </c>
      <c r="N1346" s="6">
        <v>0.53329506992823905</v>
      </c>
      <c r="O1346" s="6">
        <v>34.245677674382478</v>
      </c>
    </row>
    <row r="1347" spans="1:15" x14ac:dyDescent="0.25">
      <c r="A1347" s="43">
        <v>2026</v>
      </c>
      <c r="B1347" s="43" t="s">
        <v>3</v>
      </c>
      <c r="C1347" s="43" t="s">
        <v>4934</v>
      </c>
      <c r="D1347" s="44">
        <v>135.01593351889744</v>
      </c>
      <c r="E1347" s="44">
        <v>140</v>
      </c>
      <c r="F1347" s="90">
        <v>0.73108729004008599</v>
      </c>
      <c r="G1347" s="91">
        <v>3804.4656917619773</v>
      </c>
      <c r="H1347" s="44">
        <v>135.01593351889744</v>
      </c>
      <c r="I1347" s="44">
        <v>0</v>
      </c>
      <c r="J1347" s="51">
        <f t="shared" si="63"/>
        <v>135.01593351889744</v>
      </c>
      <c r="K1347" s="45">
        <f t="shared" ref="K1347:L1410" si="64">F1347</f>
        <v>0.73108729004008599</v>
      </c>
      <c r="L1347" s="45">
        <f t="shared" si="64"/>
        <v>3804.4656917619773</v>
      </c>
      <c r="M1347" s="160">
        <f t="shared" ref="M1347:M1410" si="65">G1347/F1347</f>
        <v>5203.846029867892</v>
      </c>
      <c r="N1347" s="6">
        <v>0.30021676295991395</v>
      </c>
      <c r="O1347" s="6">
        <v>-1363.7325777619772</v>
      </c>
    </row>
    <row r="1348" spans="1:15" x14ac:dyDescent="0.25">
      <c r="A1348" s="41">
        <v>2027</v>
      </c>
      <c r="B1348" s="41" t="s">
        <v>3</v>
      </c>
      <c r="C1348" s="41" t="s">
        <v>4934</v>
      </c>
      <c r="D1348" s="42">
        <v>135.01593351889744</v>
      </c>
      <c r="E1348" s="42">
        <v>140</v>
      </c>
      <c r="F1348" s="88">
        <v>0.86560224838651434</v>
      </c>
      <c r="G1348" s="89">
        <v>4502.9885779516162</v>
      </c>
      <c r="H1348" s="42">
        <v>135.01593351889744</v>
      </c>
      <c r="I1348" s="42">
        <v>0</v>
      </c>
      <c r="J1348" s="51">
        <f t="shared" si="63"/>
        <v>135.01593351889744</v>
      </c>
      <c r="K1348" s="45">
        <f t="shared" si="64"/>
        <v>0.86560224838651434</v>
      </c>
      <c r="L1348" s="45">
        <f t="shared" si="64"/>
        <v>4502.9885779516162</v>
      </c>
      <c r="M1348" s="160">
        <f t="shared" si="65"/>
        <v>5202.1451958393163</v>
      </c>
      <c r="N1348" s="6">
        <v>0.13057456561348568</v>
      </c>
      <c r="O1348" s="6">
        <v>-2366.2930249516162</v>
      </c>
    </row>
    <row r="1349" spans="1:15" x14ac:dyDescent="0.25">
      <c r="A1349" s="43">
        <v>2028</v>
      </c>
      <c r="B1349" s="43" t="s">
        <v>3</v>
      </c>
      <c r="C1349" s="43" t="s">
        <v>4934</v>
      </c>
      <c r="D1349" s="44">
        <v>135.01593351889744</v>
      </c>
      <c r="E1349" s="44">
        <v>140</v>
      </c>
      <c r="F1349" s="90">
        <v>1.0202521648583156</v>
      </c>
      <c r="G1349" s="91">
        <v>5221.98868497272</v>
      </c>
      <c r="H1349" s="44">
        <v>135.01593351889744</v>
      </c>
      <c r="I1349" s="44">
        <v>0</v>
      </c>
      <c r="J1349" s="51">
        <f t="shared" si="63"/>
        <v>135.01593351889744</v>
      </c>
      <c r="K1349" s="45">
        <f t="shared" si="64"/>
        <v>1.0202521648583156</v>
      </c>
      <c r="L1349" s="45">
        <f t="shared" si="64"/>
        <v>5221.98868497272</v>
      </c>
      <c r="M1349" s="160">
        <f t="shared" si="65"/>
        <v>5118.3313937862686</v>
      </c>
      <c r="N1349" s="6">
        <v>6.1399078141684438E-2</v>
      </c>
      <c r="O1349" s="6">
        <v>-2812.76408497272</v>
      </c>
    </row>
    <row r="1350" spans="1:15" x14ac:dyDescent="0.25">
      <c r="A1350" s="41">
        <v>2029</v>
      </c>
      <c r="B1350" s="41" t="s">
        <v>3</v>
      </c>
      <c r="C1350" s="41" t="s">
        <v>4934</v>
      </c>
      <c r="D1350" s="42">
        <v>135.01593351889744</v>
      </c>
      <c r="E1350" s="42">
        <v>140</v>
      </c>
      <c r="F1350" s="88">
        <v>1.130588860446444</v>
      </c>
      <c r="G1350" s="89">
        <v>5908.0790979458006</v>
      </c>
      <c r="H1350" s="42">
        <v>135.01593351889744</v>
      </c>
      <c r="I1350" s="42">
        <v>0</v>
      </c>
      <c r="J1350" s="51">
        <f t="shared" si="63"/>
        <v>135.01593351889744</v>
      </c>
      <c r="K1350" s="45">
        <f t="shared" si="64"/>
        <v>1.130588860446444</v>
      </c>
      <c r="L1350" s="45">
        <f t="shared" si="64"/>
        <v>5908.0790979458006</v>
      </c>
      <c r="M1350" s="160">
        <f t="shared" si="65"/>
        <v>5225.6654073283844</v>
      </c>
      <c r="N1350" s="6">
        <v>-4.5204274464440974E-3</v>
      </c>
      <c r="O1350" s="6">
        <v>-3392.6581359458005</v>
      </c>
    </row>
    <row r="1351" spans="1:15" x14ac:dyDescent="0.25">
      <c r="A1351" s="43">
        <v>2030</v>
      </c>
      <c r="B1351" s="43" t="s">
        <v>3</v>
      </c>
      <c r="C1351" s="43" t="s">
        <v>4934</v>
      </c>
      <c r="D1351" s="44">
        <v>135.01593351889744</v>
      </c>
      <c r="E1351" s="44">
        <v>140</v>
      </c>
      <c r="F1351" s="90">
        <v>1.245941939743185</v>
      </c>
      <c r="G1351" s="91">
        <v>6492.8852045740487</v>
      </c>
      <c r="H1351" s="44">
        <v>135.01593351889744</v>
      </c>
      <c r="I1351" s="44">
        <v>0</v>
      </c>
      <c r="J1351" s="51">
        <f t="shared" si="63"/>
        <v>135.01593351889744</v>
      </c>
      <c r="K1351" s="45">
        <f t="shared" si="64"/>
        <v>1.245941939743185</v>
      </c>
      <c r="L1351" s="45">
        <f t="shared" si="64"/>
        <v>6492.8852045740487</v>
      </c>
      <c r="M1351" s="160">
        <f t="shared" si="65"/>
        <v>5211.2261394077241</v>
      </c>
      <c r="N1351" s="6">
        <v>-5.8915808743184916E-2</v>
      </c>
      <c r="O1351" s="6">
        <v>-3757.8366465740487</v>
      </c>
    </row>
    <row r="1352" spans="1:15" x14ac:dyDescent="0.25">
      <c r="A1352" s="41">
        <v>2031</v>
      </c>
      <c r="B1352" s="41" t="s">
        <v>3</v>
      </c>
      <c r="C1352" s="41" t="s">
        <v>4934</v>
      </c>
      <c r="D1352" s="42">
        <v>135.01593351889744</v>
      </c>
      <c r="E1352" s="42">
        <v>140</v>
      </c>
      <c r="F1352" s="88">
        <v>1.3227470313761891</v>
      </c>
      <c r="G1352" s="89">
        <v>6903.4799082960772</v>
      </c>
      <c r="H1352" s="42">
        <v>135.01593351889744</v>
      </c>
      <c r="I1352" s="42">
        <v>0</v>
      </c>
      <c r="J1352" s="51">
        <f t="shared" si="63"/>
        <v>135.01593351889744</v>
      </c>
      <c r="K1352" s="45">
        <f t="shared" si="64"/>
        <v>1.3227470313761891</v>
      </c>
      <c r="L1352" s="45">
        <f t="shared" si="64"/>
        <v>6903.4799082960772</v>
      </c>
      <c r="M1352" s="160">
        <f t="shared" si="65"/>
        <v>5219.047742721963</v>
      </c>
      <c r="N1352" s="6">
        <v>-0.22611102137618899</v>
      </c>
      <c r="O1352" s="6">
        <v>-4627.9990452960774</v>
      </c>
    </row>
    <row r="1353" spans="1:15" x14ac:dyDescent="0.25">
      <c r="A1353" s="43">
        <v>2032</v>
      </c>
      <c r="B1353" s="43" t="s">
        <v>3</v>
      </c>
      <c r="C1353" s="43" t="s">
        <v>4934</v>
      </c>
      <c r="D1353" s="44">
        <v>135.01593351889744</v>
      </c>
      <c r="E1353" s="44">
        <v>140</v>
      </c>
      <c r="F1353" s="90">
        <v>1.3575867134343962</v>
      </c>
      <c r="G1353" s="91">
        <v>7079.764756014295</v>
      </c>
      <c r="H1353" s="44">
        <v>135.01593351889744</v>
      </c>
      <c r="I1353" s="44">
        <v>0</v>
      </c>
      <c r="J1353" s="51">
        <f t="shared" si="63"/>
        <v>135.01593351889744</v>
      </c>
      <c r="K1353" s="45">
        <f t="shared" si="64"/>
        <v>1.3575867134343962</v>
      </c>
      <c r="L1353" s="45">
        <f t="shared" si="64"/>
        <v>7079.764756014295</v>
      </c>
      <c r="M1353" s="160">
        <f t="shared" si="65"/>
        <v>5214.9632034214928</v>
      </c>
      <c r="N1353" s="6">
        <v>-0.21007070743439615</v>
      </c>
      <c r="O1353" s="6">
        <v>-4618.333631014295</v>
      </c>
    </row>
    <row r="1354" spans="1:15" x14ac:dyDescent="0.25">
      <c r="A1354" s="41">
        <v>2033</v>
      </c>
      <c r="B1354" s="41" t="s">
        <v>3</v>
      </c>
      <c r="C1354" s="41" t="s">
        <v>4934</v>
      </c>
      <c r="D1354" s="42">
        <v>135.01593351889744</v>
      </c>
      <c r="E1354" s="42">
        <v>140</v>
      </c>
      <c r="F1354" s="88">
        <v>1.3377243113144517</v>
      </c>
      <c r="G1354" s="89">
        <v>6993.8217436347677</v>
      </c>
      <c r="H1354" s="42">
        <v>135.01593351889744</v>
      </c>
      <c r="I1354" s="42">
        <v>0</v>
      </c>
      <c r="J1354" s="51">
        <f t="shared" si="63"/>
        <v>135.01593351889744</v>
      </c>
      <c r="K1354" s="45">
        <f t="shared" si="64"/>
        <v>1.3377243113144517</v>
      </c>
      <c r="L1354" s="45">
        <f t="shared" si="64"/>
        <v>6993.8217436347677</v>
      </c>
      <c r="M1354" s="160">
        <f t="shared" si="65"/>
        <v>5228.1487930518497</v>
      </c>
      <c r="N1354" s="6">
        <v>-0.18919348331445174</v>
      </c>
      <c r="O1354" s="6">
        <v>-4542.5454796347676</v>
      </c>
    </row>
    <row r="1355" spans="1:15" x14ac:dyDescent="0.25">
      <c r="A1355" s="43">
        <v>2034</v>
      </c>
      <c r="B1355" s="43" t="s">
        <v>3</v>
      </c>
      <c r="C1355" s="43" t="s">
        <v>4934</v>
      </c>
      <c r="D1355" s="44">
        <v>135.01593351889744</v>
      </c>
      <c r="E1355" s="44">
        <v>140</v>
      </c>
      <c r="F1355" s="90">
        <v>1.273328855120043</v>
      </c>
      <c r="G1355" s="91">
        <v>6662.1630164577609</v>
      </c>
      <c r="H1355" s="44">
        <v>135.01593351889744</v>
      </c>
      <c r="I1355" s="44">
        <v>0</v>
      </c>
      <c r="J1355" s="51">
        <f t="shared" si="63"/>
        <v>135.01593351889744</v>
      </c>
      <c r="K1355" s="45">
        <f t="shared" si="64"/>
        <v>1.273328855120043</v>
      </c>
      <c r="L1355" s="45">
        <f t="shared" si="64"/>
        <v>6662.1630164577609</v>
      </c>
      <c r="M1355" s="160">
        <f t="shared" si="65"/>
        <v>5232.0835969979535</v>
      </c>
      <c r="N1355" s="6">
        <v>-7.4473601120043087E-2</v>
      </c>
      <c r="O1355" s="6">
        <v>-3968.1631534577609</v>
      </c>
    </row>
    <row r="1356" spans="1:15" x14ac:dyDescent="0.25">
      <c r="A1356" s="41">
        <v>2035</v>
      </c>
      <c r="B1356" s="41" t="s">
        <v>3</v>
      </c>
      <c r="C1356" s="41" t="s">
        <v>4934</v>
      </c>
      <c r="D1356" s="42">
        <v>135.01593351889744</v>
      </c>
      <c r="E1356" s="42">
        <v>140</v>
      </c>
      <c r="F1356" s="88">
        <v>1.1757981885080164</v>
      </c>
      <c r="G1356" s="89">
        <v>6142.7773351905944</v>
      </c>
      <c r="H1356" s="42">
        <v>135.01593351889744</v>
      </c>
      <c r="I1356" s="42">
        <v>0</v>
      </c>
      <c r="J1356" s="51">
        <f t="shared" si="63"/>
        <v>135.01593351889744</v>
      </c>
      <c r="K1356" s="45">
        <f t="shared" si="64"/>
        <v>1.1757981885080164</v>
      </c>
      <c r="L1356" s="45">
        <f t="shared" si="64"/>
        <v>6142.7773351905944</v>
      </c>
      <c r="M1356" s="160">
        <f t="shared" si="65"/>
        <v>5224.3466567891501</v>
      </c>
      <c r="N1356" s="6">
        <v>-7.4144517508016428E-2</v>
      </c>
      <c r="O1356" s="6">
        <v>-3885.8380941905943</v>
      </c>
    </row>
    <row r="1357" spans="1:15" x14ac:dyDescent="0.25">
      <c r="A1357" s="43">
        <v>2036</v>
      </c>
      <c r="B1357" s="43" t="s">
        <v>3</v>
      </c>
      <c r="C1357" s="43" t="s">
        <v>4934</v>
      </c>
      <c r="D1357" s="44">
        <v>135.01593351889744</v>
      </c>
      <c r="E1357" s="44">
        <v>140</v>
      </c>
      <c r="F1357" s="90">
        <v>1.0682424024566106</v>
      </c>
      <c r="G1357" s="91">
        <v>5516.6202898124875</v>
      </c>
      <c r="H1357" s="44">
        <v>135.01593351889744</v>
      </c>
      <c r="I1357" s="44">
        <v>0</v>
      </c>
      <c r="J1357" s="51">
        <f t="shared" si="63"/>
        <v>135.01593351889744</v>
      </c>
      <c r="K1357" s="45">
        <f t="shared" si="64"/>
        <v>1.0682424024566106</v>
      </c>
      <c r="L1357" s="45">
        <f t="shared" si="64"/>
        <v>5516.6202898124875</v>
      </c>
      <c r="M1357" s="160">
        <f t="shared" si="65"/>
        <v>5164.2026913798336</v>
      </c>
      <c r="N1357" s="6">
        <v>7.7591078543389314E-2</v>
      </c>
      <c r="O1357" s="6">
        <v>-3077.7810438124875</v>
      </c>
    </row>
    <row r="1358" spans="1:15" x14ac:dyDescent="0.25">
      <c r="A1358" s="41">
        <v>2037</v>
      </c>
      <c r="B1358" s="41" t="s">
        <v>3</v>
      </c>
      <c r="C1358" s="41" t="s">
        <v>4934</v>
      </c>
      <c r="D1358" s="42">
        <v>135.01593351889744</v>
      </c>
      <c r="E1358" s="42">
        <v>140</v>
      </c>
      <c r="F1358" s="88">
        <v>0.93701834528698102</v>
      </c>
      <c r="G1358" s="89">
        <v>4862.7009567111936</v>
      </c>
      <c r="H1358" s="42">
        <v>135.01593351889744</v>
      </c>
      <c r="I1358" s="42">
        <v>0</v>
      </c>
      <c r="J1358" s="51">
        <f t="shared" si="63"/>
        <v>135.01593351889744</v>
      </c>
      <c r="K1358" s="45">
        <f t="shared" si="64"/>
        <v>0.93701834528698102</v>
      </c>
      <c r="L1358" s="45">
        <f t="shared" si="64"/>
        <v>4862.7009567111936</v>
      </c>
      <c r="M1358" s="160">
        <f t="shared" si="65"/>
        <v>5189.5472283649815</v>
      </c>
      <c r="N1358" s="6">
        <v>0.21630381071301896</v>
      </c>
      <c r="O1358" s="6">
        <v>-2400.3002117111937</v>
      </c>
    </row>
    <row r="1359" spans="1:15" x14ac:dyDescent="0.25">
      <c r="A1359" s="43">
        <v>2038</v>
      </c>
      <c r="B1359" s="43" t="s">
        <v>3</v>
      </c>
      <c r="C1359" s="43" t="s">
        <v>4934</v>
      </c>
      <c r="D1359" s="44">
        <v>135.01593351889744</v>
      </c>
      <c r="E1359" s="44">
        <v>140</v>
      </c>
      <c r="F1359" s="90">
        <v>0.94113188847252205</v>
      </c>
      <c r="G1359" s="91">
        <v>4881.4280139923367</v>
      </c>
      <c r="H1359" s="44">
        <v>135.01593351889744</v>
      </c>
      <c r="I1359" s="44">
        <v>0</v>
      </c>
      <c r="J1359" s="51">
        <f t="shared" si="63"/>
        <v>135.01593351889744</v>
      </c>
      <c r="K1359" s="45">
        <f t="shared" si="64"/>
        <v>0.94113188847252205</v>
      </c>
      <c r="L1359" s="45">
        <f t="shared" si="64"/>
        <v>4881.4280139923367</v>
      </c>
      <c r="M1359" s="160">
        <f t="shared" si="65"/>
        <v>5186.762954037189</v>
      </c>
      <c r="N1359" s="6">
        <v>0.27919381452747805</v>
      </c>
      <c r="O1359" s="6">
        <v>-2119.7231959923365</v>
      </c>
    </row>
    <row r="1360" spans="1:15" x14ac:dyDescent="0.25">
      <c r="A1360" s="41">
        <v>2039</v>
      </c>
      <c r="B1360" s="41" t="s">
        <v>3</v>
      </c>
      <c r="C1360" s="41" t="s">
        <v>4934</v>
      </c>
      <c r="D1360" s="42">
        <v>135.01593351889744</v>
      </c>
      <c r="E1360" s="42">
        <v>140</v>
      </c>
      <c r="F1360" s="88">
        <v>0.93270661524354981</v>
      </c>
      <c r="G1360" s="89">
        <v>4858.5747002840108</v>
      </c>
      <c r="H1360" s="42">
        <v>135.01593351889744</v>
      </c>
      <c r="I1360" s="42">
        <v>0</v>
      </c>
      <c r="J1360" s="51">
        <f t="shared" si="63"/>
        <v>135.01593351889744</v>
      </c>
      <c r="K1360" s="45">
        <f t="shared" si="64"/>
        <v>0.93270661524354981</v>
      </c>
      <c r="L1360" s="45">
        <f t="shared" si="64"/>
        <v>4858.5747002840108</v>
      </c>
      <c r="M1360" s="160">
        <f t="shared" si="65"/>
        <v>5209.1135849994289</v>
      </c>
      <c r="N1360" s="6">
        <v>0.19050109275645022</v>
      </c>
      <c r="O1360" s="6">
        <v>-2521.1278102840106</v>
      </c>
    </row>
    <row r="1361" spans="1:15" x14ac:dyDescent="0.25">
      <c r="A1361" s="43">
        <v>2040</v>
      </c>
      <c r="B1361" s="43" t="s">
        <v>3</v>
      </c>
      <c r="C1361" s="43" t="s">
        <v>4934</v>
      </c>
      <c r="D1361" s="44">
        <v>135.01593351889744</v>
      </c>
      <c r="E1361" s="44">
        <v>140</v>
      </c>
      <c r="F1361" s="90">
        <v>0.93363310261150378</v>
      </c>
      <c r="G1361" s="91">
        <v>4792.5693319094844</v>
      </c>
      <c r="H1361" s="44">
        <v>135.01593351889744</v>
      </c>
      <c r="I1361" s="44">
        <v>0</v>
      </c>
      <c r="J1361" s="51">
        <f t="shared" si="63"/>
        <v>135.01593351889744</v>
      </c>
      <c r="K1361" s="45">
        <f t="shared" si="64"/>
        <v>0.93363310261150378</v>
      </c>
      <c r="L1361" s="45">
        <f t="shared" si="64"/>
        <v>4792.5693319094844</v>
      </c>
      <c r="M1361" s="160">
        <f t="shared" si="65"/>
        <v>5133.2470094558457</v>
      </c>
      <c r="N1361" s="6">
        <v>0.19079600638849625</v>
      </c>
      <c r="O1361" s="6">
        <v>-2453.6493009094843</v>
      </c>
    </row>
    <row r="1362" spans="1:15" x14ac:dyDescent="0.25">
      <c r="A1362" s="41">
        <v>2021</v>
      </c>
      <c r="B1362" s="41" t="s">
        <v>3</v>
      </c>
      <c r="C1362" s="41" t="s">
        <v>4935</v>
      </c>
      <c r="D1362" s="42">
        <v>142.365231427157</v>
      </c>
      <c r="E1362" s="42">
        <v>150</v>
      </c>
      <c r="F1362" s="88">
        <v>7.4828637835493664E-2</v>
      </c>
      <c r="G1362" s="89">
        <v>219.48673629079616</v>
      </c>
      <c r="H1362" s="42">
        <v>142.365231427157</v>
      </c>
      <c r="I1362" s="42">
        <v>0</v>
      </c>
      <c r="J1362" s="51">
        <f t="shared" si="63"/>
        <v>142.365231427157</v>
      </c>
      <c r="K1362" s="45">
        <f t="shared" si="64"/>
        <v>7.4828637835493664E-2</v>
      </c>
      <c r="L1362" s="45">
        <f t="shared" si="64"/>
        <v>219.48673629079616</v>
      </c>
      <c r="M1362" s="160">
        <f t="shared" si="65"/>
        <v>2933.1916581633463</v>
      </c>
      <c r="N1362" s="6">
        <v>0.6352363231645064</v>
      </c>
      <c r="O1362" s="6">
        <v>853.63850770920385</v>
      </c>
    </row>
    <row r="1363" spans="1:15" x14ac:dyDescent="0.25">
      <c r="A1363" s="43">
        <v>2022</v>
      </c>
      <c r="B1363" s="43" t="s">
        <v>3</v>
      </c>
      <c r="C1363" s="43" t="s">
        <v>4935</v>
      </c>
      <c r="D1363" s="44">
        <v>142.365231427157</v>
      </c>
      <c r="E1363" s="44">
        <v>150</v>
      </c>
      <c r="F1363" s="90">
        <v>6.9830900957712549E-2</v>
      </c>
      <c r="G1363" s="91">
        <v>195.92225404598503</v>
      </c>
      <c r="H1363" s="44">
        <v>142.365231427157</v>
      </c>
      <c r="I1363" s="44">
        <v>0</v>
      </c>
      <c r="J1363" s="51">
        <f t="shared" si="63"/>
        <v>142.365231427157</v>
      </c>
      <c r="K1363" s="45">
        <f t="shared" si="64"/>
        <v>6.9830900957712549E-2</v>
      </c>
      <c r="L1363" s="45">
        <f t="shared" si="64"/>
        <v>195.92225404598503</v>
      </c>
      <c r="M1363" s="160">
        <f t="shared" si="65"/>
        <v>2805.6669949687393</v>
      </c>
      <c r="N1363" s="6">
        <v>0.59238971504228743</v>
      </c>
      <c r="O1363" s="6">
        <v>806.59960395401492</v>
      </c>
    </row>
    <row r="1364" spans="1:15" x14ac:dyDescent="0.25">
      <c r="A1364" s="41">
        <v>2023</v>
      </c>
      <c r="B1364" s="41" t="s">
        <v>3</v>
      </c>
      <c r="C1364" s="41" t="s">
        <v>4935</v>
      </c>
      <c r="D1364" s="42">
        <v>142.365231427157</v>
      </c>
      <c r="E1364" s="42">
        <v>150</v>
      </c>
      <c r="F1364" s="88">
        <v>4.0994497409414188E-2</v>
      </c>
      <c r="G1364" s="89">
        <v>145.02003882102463</v>
      </c>
      <c r="H1364" s="42">
        <v>142.365231427157</v>
      </c>
      <c r="I1364" s="42">
        <v>0</v>
      </c>
      <c r="J1364" s="51">
        <f t="shared" si="63"/>
        <v>142.365231427157</v>
      </c>
      <c r="K1364" s="45">
        <f t="shared" si="64"/>
        <v>4.0994497409414188E-2</v>
      </c>
      <c r="L1364" s="45">
        <f t="shared" si="64"/>
        <v>145.02003882102463</v>
      </c>
      <c r="M1364" s="160">
        <f t="shared" si="65"/>
        <v>3537.5488903474511</v>
      </c>
      <c r="N1364" s="6">
        <v>0.74048715059058579</v>
      </c>
      <c r="O1364" s="6">
        <v>1036.0974371789753</v>
      </c>
    </row>
    <row r="1365" spans="1:15" x14ac:dyDescent="0.25">
      <c r="A1365" s="43">
        <v>2024</v>
      </c>
      <c r="B1365" s="43" t="s">
        <v>3</v>
      </c>
      <c r="C1365" s="43" t="s">
        <v>4935</v>
      </c>
      <c r="D1365" s="44">
        <v>142.365231427157</v>
      </c>
      <c r="E1365" s="44">
        <v>150</v>
      </c>
      <c r="F1365" s="90">
        <v>4.5110674291608116E-2</v>
      </c>
      <c r="G1365" s="91">
        <v>142.35089093773198</v>
      </c>
      <c r="H1365" s="44">
        <v>142.365231427157</v>
      </c>
      <c r="I1365" s="44">
        <v>0</v>
      </c>
      <c r="J1365" s="51">
        <f t="shared" si="63"/>
        <v>142.365231427157</v>
      </c>
      <c r="K1365" s="45">
        <f t="shared" si="64"/>
        <v>4.5110674291608116E-2</v>
      </c>
      <c r="L1365" s="45">
        <f t="shared" si="64"/>
        <v>142.35089093773198</v>
      </c>
      <c r="M1365" s="160">
        <f t="shared" si="65"/>
        <v>3155.5921779740129</v>
      </c>
      <c r="N1365" s="6">
        <v>0.8261937057083919</v>
      </c>
      <c r="O1365" s="6">
        <v>1174.487837062268</v>
      </c>
    </row>
    <row r="1366" spans="1:15" x14ac:dyDescent="0.25">
      <c r="A1366" s="41">
        <v>2025</v>
      </c>
      <c r="B1366" s="41" t="s">
        <v>3</v>
      </c>
      <c r="C1366" s="41" t="s">
        <v>4935</v>
      </c>
      <c r="D1366" s="42">
        <v>142.365231427157</v>
      </c>
      <c r="E1366" s="42">
        <v>150</v>
      </c>
      <c r="F1366" s="88">
        <v>4.3672436016689103E-2</v>
      </c>
      <c r="G1366" s="89">
        <v>134.35933805388288</v>
      </c>
      <c r="H1366" s="42">
        <v>142.365231427157</v>
      </c>
      <c r="I1366" s="42">
        <v>0</v>
      </c>
      <c r="J1366" s="51">
        <f t="shared" si="63"/>
        <v>142.365231427157</v>
      </c>
      <c r="K1366" s="45">
        <f t="shared" si="64"/>
        <v>4.3672436016689103E-2</v>
      </c>
      <c r="L1366" s="45">
        <f t="shared" si="64"/>
        <v>134.35933805388288</v>
      </c>
      <c r="M1366" s="160">
        <f t="shared" si="65"/>
        <v>3076.5249275890733</v>
      </c>
      <c r="N1366" s="6">
        <v>0.90994654798331087</v>
      </c>
      <c r="O1366" s="6">
        <v>1306.8513149461173</v>
      </c>
    </row>
    <row r="1367" spans="1:15" x14ac:dyDescent="0.25">
      <c r="A1367" s="43">
        <v>2026</v>
      </c>
      <c r="B1367" s="43" t="s">
        <v>3</v>
      </c>
      <c r="C1367" s="43" t="s">
        <v>4935</v>
      </c>
      <c r="D1367" s="44">
        <v>142.365231427157</v>
      </c>
      <c r="E1367" s="44">
        <v>150</v>
      </c>
      <c r="F1367" s="90">
        <v>8.5031070162449804E-2</v>
      </c>
      <c r="G1367" s="91">
        <v>292.61065921347529</v>
      </c>
      <c r="H1367" s="44">
        <v>142.365231427157</v>
      </c>
      <c r="I1367" s="44">
        <v>0</v>
      </c>
      <c r="J1367" s="51">
        <f t="shared" si="63"/>
        <v>142.365231427157</v>
      </c>
      <c r="K1367" s="45">
        <f t="shared" si="64"/>
        <v>8.5031070162449804E-2</v>
      </c>
      <c r="L1367" s="45">
        <f t="shared" si="64"/>
        <v>292.61065921347529</v>
      </c>
      <c r="M1367" s="160">
        <f t="shared" si="65"/>
        <v>3441.2204698170881</v>
      </c>
      <c r="N1367" s="6">
        <v>0.92472817183755007</v>
      </c>
      <c r="O1367" s="6">
        <v>1244.9327817865246</v>
      </c>
    </row>
    <row r="1368" spans="1:15" x14ac:dyDescent="0.25">
      <c r="A1368" s="41">
        <v>2027</v>
      </c>
      <c r="B1368" s="41" t="s">
        <v>3</v>
      </c>
      <c r="C1368" s="41" t="s">
        <v>4935</v>
      </c>
      <c r="D1368" s="42">
        <v>142.365231427157</v>
      </c>
      <c r="E1368" s="42">
        <v>150</v>
      </c>
      <c r="F1368" s="88">
        <v>9.5473104534145078E-2</v>
      </c>
      <c r="G1368" s="89">
        <v>329.151602528328</v>
      </c>
      <c r="H1368" s="42">
        <v>142.365231427157</v>
      </c>
      <c r="I1368" s="42">
        <v>0</v>
      </c>
      <c r="J1368" s="51">
        <f t="shared" si="63"/>
        <v>142.365231427157</v>
      </c>
      <c r="K1368" s="45">
        <f t="shared" si="64"/>
        <v>9.5473104534145078E-2</v>
      </c>
      <c r="L1368" s="45">
        <f t="shared" si="64"/>
        <v>329.151602528328</v>
      </c>
      <c r="M1368" s="160">
        <f t="shared" si="65"/>
        <v>3447.5845750947583</v>
      </c>
      <c r="N1368" s="6">
        <v>0.96202580746585498</v>
      </c>
      <c r="O1368" s="6">
        <v>1269.0018504716718</v>
      </c>
    </row>
    <row r="1369" spans="1:15" x14ac:dyDescent="0.25">
      <c r="A1369" s="43">
        <v>2028</v>
      </c>
      <c r="B1369" s="43" t="s">
        <v>3</v>
      </c>
      <c r="C1369" s="43" t="s">
        <v>4935</v>
      </c>
      <c r="D1369" s="44">
        <v>142.365231427157</v>
      </c>
      <c r="E1369" s="44">
        <v>150</v>
      </c>
      <c r="F1369" s="90">
        <v>0.11576625281039936</v>
      </c>
      <c r="G1369" s="91">
        <v>368.54948849373119</v>
      </c>
      <c r="H1369" s="44">
        <v>142.365231427157</v>
      </c>
      <c r="I1369" s="44">
        <v>0</v>
      </c>
      <c r="J1369" s="51">
        <f t="shared" si="63"/>
        <v>142.365231427157</v>
      </c>
      <c r="K1369" s="45">
        <f t="shared" si="64"/>
        <v>0.11576625281039936</v>
      </c>
      <c r="L1369" s="45">
        <f t="shared" si="64"/>
        <v>368.54948849373119</v>
      </c>
      <c r="M1369" s="160">
        <f t="shared" si="65"/>
        <v>3183.5658453706478</v>
      </c>
      <c r="N1369" s="6">
        <v>0.97266181018960074</v>
      </c>
      <c r="O1369" s="6">
        <v>1276.3212665062688</v>
      </c>
    </row>
    <row r="1370" spans="1:15" x14ac:dyDescent="0.25">
      <c r="A1370" s="41">
        <v>2029</v>
      </c>
      <c r="B1370" s="41" t="s">
        <v>3</v>
      </c>
      <c r="C1370" s="41" t="s">
        <v>4935</v>
      </c>
      <c r="D1370" s="42">
        <v>142.365231427157</v>
      </c>
      <c r="E1370" s="42">
        <v>150</v>
      </c>
      <c r="F1370" s="88">
        <v>0.11940258223022217</v>
      </c>
      <c r="G1370" s="89">
        <v>410.88258431715849</v>
      </c>
      <c r="H1370" s="42">
        <v>142.365231427157</v>
      </c>
      <c r="I1370" s="42">
        <v>0</v>
      </c>
      <c r="J1370" s="51">
        <f t="shared" si="63"/>
        <v>142.365231427157</v>
      </c>
      <c r="K1370" s="45">
        <f t="shared" si="64"/>
        <v>0.11940258223022217</v>
      </c>
      <c r="L1370" s="45">
        <f t="shared" si="64"/>
        <v>410.88258431715849</v>
      </c>
      <c r="M1370" s="160">
        <f t="shared" si="65"/>
        <v>3441.1532534943735</v>
      </c>
      <c r="N1370" s="6">
        <v>0.98978309376977791</v>
      </c>
      <c r="O1370" s="6">
        <v>1265.3314176828414</v>
      </c>
    </row>
    <row r="1371" spans="1:15" x14ac:dyDescent="0.25">
      <c r="A1371" s="43">
        <v>2030</v>
      </c>
      <c r="B1371" s="43" t="s">
        <v>3</v>
      </c>
      <c r="C1371" s="43" t="s">
        <v>4935</v>
      </c>
      <c r="D1371" s="44">
        <v>142.365231427157</v>
      </c>
      <c r="E1371" s="44">
        <v>150</v>
      </c>
      <c r="F1371" s="90">
        <v>0.13236738115386568</v>
      </c>
      <c r="G1371" s="91">
        <v>456.27958796915658</v>
      </c>
      <c r="H1371" s="44">
        <v>142.365231427157</v>
      </c>
      <c r="I1371" s="44">
        <v>0</v>
      </c>
      <c r="J1371" s="51">
        <f t="shared" si="63"/>
        <v>142.365231427157</v>
      </c>
      <c r="K1371" s="45">
        <f t="shared" si="64"/>
        <v>0.13236738115386568</v>
      </c>
      <c r="L1371" s="45">
        <f t="shared" si="64"/>
        <v>456.27958796915658</v>
      </c>
      <c r="M1371" s="160">
        <f t="shared" si="65"/>
        <v>3447.0696933919912</v>
      </c>
      <c r="N1371" s="6">
        <v>0.9813958018461344</v>
      </c>
      <c r="O1371" s="6">
        <v>1234.6429890308434</v>
      </c>
    </row>
    <row r="1372" spans="1:15" x14ac:dyDescent="0.25">
      <c r="A1372" s="41">
        <v>2031</v>
      </c>
      <c r="B1372" s="41" t="s">
        <v>3</v>
      </c>
      <c r="C1372" s="41" t="s">
        <v>4935</v>
      </c>
      <c r="D1372" s="42">
        <v>142.365231427157</v>
      </c>
      <c r="E1372" s="42">
        <v>150</v>
      </c>
      <c r="F1372" s="88">
        <v>0.14708046922362283</v>
      </c>
      <c r="G1372" s="89">
        <v>503.92272376428912</v>
      </c>
      <c r="H1372" s="42">
        <v>142.365231427157</v>
      </c>
      <c r="I1372" s="42">
        <v>0</v>
      </c>
      <c r="J1372" s="51">
        <f t="shared" si="63"/>
        <v>142.365231427157</v>
      </c>
      <c r="K1372" s="45">
        <f t="shared" si="64"/>
        <v>0.14708046922362283</v>
      </c>
      <c r="L1372" s="45">
        <f t="shared" si="64"/>
        <v>503.92272376428912</v>
      </c>
      <c r="M1372" s="160">
        <f t="shared" si="65"/>
        <v>3426.1702211332981</v>
      </c>
      <c r="N1372" s="6">
        <v>0.96923401877637716</v>
      </c>
      <c r="O1372" s="6">
        <v>1183.0097182357108</v>
      </c>
    </row>
    <row r="1373" spans="1:15" x14ac:dyDescent="0.25">
      <c r="A1373" s="43">
        <v>2032</v>
      </c>
      <c r="B1373" s="43" t="s">
        <v>3</v>
      </c>
      <c r="C1373" s="43" t="s">
        <v>4935</v>
      </c>
      <c r="D1373" s="44">
        <v>142.365231427157</v>
      </c>
      <c r="E1373" s="44">
        <v>150</v>
      </c>
      <c r="F1373" s="90">
        <v>0.16543618247347852</v>
      </c>
      <c r="G1373" s="91">
        <v>552.81338370964136</v>
      </c>
      <c r="H1373" s="44">
        <v>142.365231427157</v>
      </c>
      <c r="I1373" s="44">
        <v>0</v>
      </c>
      <c r="J1373" s="51">
        <f t="shared" si="63"/>
        <v>142.365231427157</v>
      </c>
      <c r="K1373" s="45">
        <f t="shared" si="64"/>
        <v>0.16543618247347852</v>
      </c>
      <c r="L1373" s="45">
        <f t="shared" si="64"/>
        <v>552.81338370964136</v>
      </c>
      <c r="M1373" s="160">
        <f t="shared" si="65"/>
        <v>3341.5506538194222</v>
      </c>
      <c r="N1373" s="6">
        <v>0.94328271452652146</v>
      </c>
      <c r="O1373" s="6">
        <v>1122.6117332903586</v>
      </c>
    </row>
    <row r="1374" spans="1:15" x14ac:dyDescent="0.25">
      <c r="A1374" s="41">
        <v>2033</v>
      </c>
      <c r="B1374" s="41" t="s">
        <v>3</v>
      </c>
      <c r="C1374" s="41" t="s">
        <v>4935</v>
      </c>
      <c r="D1374" s="42">
        <v>142.365231427157</v>
      </c>
      <c r="E1374" s="42">
        <v>150</v>
      </c>
      <c r="F1374" s="88">
        <v>0.18016600811187447</v>
      </c>
      <c r="G1374" s="89">
        <v>601.60302575899016</v>
      </c>
      <c r="H1374" s="42">
        <v>142.365231427157</v>
      </c>
      <c r="I1374" s="42">
        <v>0</v>
      </c>
      <c r="J1374" s="51">
        <f t="shared" si="63"/>
        <v>142.365231427157</v>
      </c>
      <c r="K1374" s="45">
        <f t="shared" si="64"/>
        <v>0.18016600811187447</v>
      </c>
      <c r="L1374" s="45">
        <f t="shared" si="64"/>
        <v>601.60302575899016</v>
      </c>
      <c r="M1374" s="160">
        <f t="shared" si="65"/>
        <v>3339.1594344779146</v>
      </c>
      <c r="N1374" s="6">
        <v>0.91228629388812565</v>
      </c>
      <c r="O1374" s="6">
        <v>1049.21246724101</v>
      </c>
    </row>
    <row r="1375" spans="1:15" x14ac:dyDescent="0.25">
      <c r="A1375" s="43">
        <v>2034</v>
      </c>
      <c r="B1375" s="43" t="s">
        <v>3</v>
      </c>
      <c r="C1375" s="43" t="s">
        <v>4935</v>
      </c>
      <c r="D1375" s="44">
        <v>142.365231427157</v>
      </c>
      <c r="E1375" s="44">
        <v>150</v>
      </c>
      <c r="F1375" s="90">
        <v>0.19775226328849557</v>
      </c>
      <c r="G1375" s="91">
        <v>648.25610982113687</v>
      </c>
      <c r="H1375" s="44">
        <v>142.365231427157</v>
      </c>
      <c r="I1375" s="44">
        <v>0</v>
      </c>
      <c r="J1375" s="51">
        <f t="shared" si="63"/>
        <v>142.365231427157</v>
      </c>
      <c r="K1375" s="45">
        <f t="shared" si="64"/>
        <v>0.19775226328849557</v>
      </c>
      <c r="L1375" s="45">
        <f t="shared" si="64"/>
        <v>648.25610982113687</v>
      </c>
      <c r="M1375" s="160">
        <f t="shared" si="65"/>
        <v>3278.1223286198911</v>
      </c>
      <c r="N1375" s="6">
        <v>0.86366491271150436</v>
      </c>
      <c r="O1375" s="6">
        <v>969.71564117886317</v>
      </c>
    </row>
    <row r="1376" spans="1:15" x14ac:dyDescent="0.25">
      <c r="A1376" s="41">
        <v>2035</v>
      </c>
      <c r="B1376" s="41" t="s">
        <v>3</v>
      </c>
      <c r="C1376" s="41" t="s">
        <v>4935</v>
      </c>
      <c r="D1376" s="42">
        <v>142.365231427157</v>
      </c>
      <c r="E1376" s="42">
        <v>150</v>
      </c>
      <c r="F1376" s="88">
        <v>0.2135624144846274</v>
      </c>
      <c r="G1376" s="89">
        <v>690.1738133173402</v>
      </c>
      <c r="H1376" s="42">
        <v>142.365231427157</v>
      </c>
      <c r="I1376" s="42">
        <v>0</v>
      </c>
      <c r="J1376" s="51">
        <f t="shared" si="63"/>
        <v>142.365231427157</v>
      </c>
      <c r="K1376" s="45">
        <f t="shared" si="64"/>
        <v>0.2135624144846274</v>
      </c>
      <c r="L1376" s="45">
        <f t="shared" si="64"/>
        <v>690.1738133173402</v>
      </c>
      <c r="M1376" s="160">
        <f t="shared" si="65"/>
        <v>3231.7194717192156</v>
      </c>
      <c r="N1376" s="6">
        <v>0.83430721651537254</v>
      </c>
      <c r="O1376" s="6">
        <v>893.21692468265985</v>
      </c>
    </row>
    <row r="1377" spans="1:15" x14ac:dyDescent="0.25">
      <c r="A1377" s="43">
        <v>2036</v>
      </c>
      <c r="B1377" s="43" t="s">
        <v>3</v>
      </c>
      <c r="C1377" s="43" t="s">
        <v>4935</v>
      </c>
      <c r="D1377" s="44">
        <v>142.365231427157</v>
      </c>
      <c r="E1377" s="44">
        <v>150</v>
      </c>
      <c r="F1377" s="90">
        <v>0.24067923595850665</v>
      </c>
      <c r="G1377" s="91">
        <v>725.05481469527376</v>
      </c>
      <c r="H1377" s="44">
        <v>142.365231427157</v>
      </c>
      <c r="I1377" s="44">
        <v>0</v>
      </c>
      <c r="J1377" s="51">
        <f t="shared" si="63"/>
        <v>142.365231427157</v>
      </c>
      <c r="K1377" s="45">
        <f t="shared" si="64"/>
        <v>0.24067923595850665</v>
      </c>
      <c r="L1377" s="45">
        <f t="shared" si="64"/>
        <v>725.05481469527376</v>
      </c>
      <c r="M1377" s="160">
        <f t="shared" si="65"/>
        <v>3012.5358002228077</v>
      </c>
      <c r="N1377" s="6">
        <v>0.78475355504149347</v>
      </c>
      <c r="O1377" s="6">
        <v>824.40531630472628</v>
      </c>
    </row>
    <row r="1378" spans="1:15" x14ac:dyDescent="0.25">
      <c r="A1378" s="41">
        <v>2037</v>
      </c>
      <c r="B1378" s="41" t="s">
        <v>3</v>
      </c>
      <c r="C1378" s="41" t="s">
        <v>4935</v>
      </c>
      <c r="D1378" s="42">
        <v>142.365231427157</v>
      </c>
      <c r="E1378" s="42">
        <v>150</v>
      </c>
      <c r="F1378" s="88">
        <v>0.22001799164774047</v>
      </c>
      <c r="G1378" s="89">
        <v>641.74203180078268</v>
      </c>
      <c r="H1378" s="42">
        <v>142.365231427157</v>
      </c>
      <c r="I1378" s="42">
        <v>0</v>
      </c>
      <c r="J1378" s="51">
        <f t="shared" si="63"/>
        <v>142.365231427157</v>
      </c>
      <c r="K1378" s="45">
        <f t="shared" si="64"/>
        <v>0.22001799164774047</v>
      </c>
      <c r="L1378" s="45">
        <f t="shared" si="64"/>
        <v>641.74203180078268</v>
      </c>
      <c r="M1378" s="160">
        <f t="shared" si="65"/>
        <v>2916.7707013172039</v>
      </c>
      <c r="N1378" s="6">
        <v>0.78550126435225942</v>
      </c>
      <c r="O1378" s="6">
        <v>877.60181019921731</v>
      </c>
    </row>
    <row r="1379" spans="1:15" x14ac:dyDescent="0.25">
      <c r="A1379" s="43">
        <v>2038</v>
      </c>
      <c r="B1379" s="43" t="s">
        <v>3</v>
      </c>
      <c r="C1379" s="43" t="s">
        <v>4935</v>
      </c>
      <c r="D1379" s="44">
        <v>142.365231427157</v>
      </c>
      <c r="E1379" s="44">
        <v>150</v>
      </c>
      <c r="F1379" s="90">
        <v>0.22569508178224224</v>
      </c>
      <c r="G1379" s="91">
        <v>647.44004171922916</v>
      </c>
      <c r="H1379" s="44">
        <v>142.365231427157</v>
      </c>
      <c r="I1379" s="44">
        <v>0</v>
      </c>
      <c r="J1379" s="51">
        <f t="shared" si="63"/>
        <v>142.365231427157</v>
      </c>
      <c r="K1379" s="45">
        <f t="shared" si="64"/>
        <v>0.22569508178224224</v>
      </c>
      <c r="L1379" s="45">
        <f t="shared" si="64"/>
        <v>647.44004171922916</v>
      </c>
      <c r="M1379" s="160">
        <f t="shared" si="65"/>
        <v>2868.6493148481622</v>
      </c>
      <c r="N1379" s="6">
        <v>0.74757098521775767</v>
      </c>
      <c r="O1379" s="6">
        <v>841.64141028077074</v>
      </c>
    </row>
    <row r="1380" spans="1:15" x14ac:dyDescent="0.25">
      <c r="A1380" s="41">
        <v>2039</v>
      </c>
      <c r="B1380" s="41" t="s">
        <v>3</v>
      </c>
      <c r="C1380" s="41" t="s">
        <v>4935</v>
      </c>
      <c r="D1380" s="42">
        <v>142.365231427157</v>
      </c>
      <c r="E1380" s="42">
        <v>150</v>
      </c>
      <c r="F1380" s="88">
        <v>0.22103860047209642</v>
      </c>
      <c r="G1380" s="89">
        <v>647.05226484454772</v>
      </c>
      <c r="H1380" s="42">
        <v>142.365231427157</v>
      </c>
      <c r="I1380" s="42">
        <v>0</v>
      </c>
      <c r="J1380" s="51">
        <f t="shared" si="63"/>
        <v>142.365231427157</v>
      </c>
      <c r="K1380" s="45">
        <f t="shared" si="64"/>
        <v>0.22103860047209642</v>
      </c>
      <c r="L1380" s="45">
        <f t="shared" si="64"/>
        <v>647.05226484454772</v>
      </c>
      <c r="M1380" s="160">
        <f t="shared" si="65"/>
        <v>2927.3270074211796</v>
      </c>
      <c r="N1380" s="6">
        <v>0.74619949952790354</v>
      </c>
      <c r="O1380" s="6">
        <v>814.40252315545229</v>
      </c>
    </row>
    <row r="1381" spans="1:15" x14ac:dyDescent="0.25">
      <c r="A1381" s="43">
        <v>2040</v>
      </c>
      <c r="B1381" s="43" t="s">
        <v>3</v>
      </c>
      <c r="C1381" s="43" t="s">
        <v>4935</v>
      </c>
      <c r="D1381" s="44">
        <v>142.365231427157</v>
      </c>
      <c r="E1381" s="44">
        <v>150</v>
      </c>
      <c r="F1381" s="90">
        <v>0.23550631191233401</v>
      </c>
      <c r="G1381" s="91">
        <v>632.77873930797455</v>
      </c>
      <c r="H1381" s="44">
        <v>142.365231427157</v>
      </c>
      <c r="I1381" s="44">
        <v>0</v>
      </c>
      <c r="J1381" s="51">
        <f t="shared" si="63"/>
        <v>142.365231427157</v>
      </c>
      <c r="K1381" s="45">
        <f t="shared" si="64"/>
        <v>0.23550631191233401</v>
      </c>
      <c r="L1381" s="45">
        <f t="shared" si="64"/>
        <v>632.77873930797455</v>
      </c>
      <c r="M1381" s="160">
        <f t="shared" si="65"/>
        <v>2686.8865389201251</v>
      </c>
      <c r="N1381" s="6">
        <v>0.72609063308766597</v>
      </c>
      <c r="O1381" s="6">
        <v>820.1522586920255</v>
      </c>
    </row>
    <row r="1382" spans="1:15" x14ac:dyDescent="0.25">
      <c r="A1382" s="41">
        <v>2021</v>
      </c>
      <c r="B1382" s="41" t="s">
        <v>3</v>
      </c>
      <c r="C1382" s="41" t="s">
        <v>4936</v>
      </c>
      <c r="D1382" s="42">
        <v>155.77539748032973</v>
      </c>
      <c r="E1382" s="42">
        <v>160</v>
      </c>
      <c r="F1382" s="88">
        <v>1.3160643309522706</v>
      </c>
      <c r="G1382" s="89">
        <v>1362.7133511452648</v>
      </c>
      <c r="H1382" s="42">
        <v>155.77539748032973</v>
      </c>
      <c r="I1382" s="42">
        <v>0</v>
      </c>
      <c r="J1382" s="51">
        <f t="shared" si="63"/>
        <v>155.77539748032973</v>
      </c>
      <c r="K1382" s="45">
        <f t="shared" si="64"/>
        <v>1.3160643309522706</v>
      </c>
      <c r="L1382" s="45">
        <f t="shared" si="64"/>
        <v>1362.7133511452648</v>
      </c>
      <c r="M1382" s="160">
        <f t="shared" si="65"/>
        <v>1035.4458510088486</v>
      </c>
      <c r="N1382" s="6">
        <v>5.1085715047729297E-2</v>
      </c>
      <c r="O1382" s="6">
        <v>1558.1953288547352</v>
      </c>
    </row>
    <row r="1383" spans="1:15" x14ac:dyDescent="0.25">
      <c r="A1383" s="43">
        <v>2022</v>
      </c>
      <c r="B1383" s="43" t="s">
        <v>3</v>
      </c>
      <c r="C1383" s="43" t="s">
        <v>4936</v>
      </c>
      <c r="D1383" s="44">
        <v>155.77539748032973</v>
      </c>
      <c r="E1383" s="44">
        <v>160</v>
      </c>
      <c r="F1383" s="90">
        <v>1.4139023766466408</v>
      </c>
      <c r="G1383" s="91">
        <v>1543.2754331773372</v>
      </c>
      <c r="H1383" s="44">
        <v>155.77539748032973</v>
      </c>
      <c r="I1383" s="44">
        <v>0</v>
      </c>
      <c r="J1383" s="51">
        <f t="shared" si="63"/>
        <v>155.77539748032973</v>
      </c>
      <c r="K1383" s="45">
        <f t="shared" si="64"/>
        <v>1.4139023766466408</v>
      </c>
      <c r="L1383" s="45">
        <f t="shared" si="64"/>
        <v>1543.2754331773372</v>
      </c>
      <c r="M1383" s="160">
        <f t="shared" si="65"/>
        <v>1091.5006995302824</v>
      </c>
      <c r="N1383" s="6">
        <v>5.552794335335931E-2</v>
      </c>
      <c r="O1383" s="6">
        <v>1633.7109648226628</v>
      </c>
    </row>
    <row r="1384" spans="1:15" x14ac:dyDescent="0.25">
      <c r="A1384" s="41">
        <v>2023</v>
      </c>
      <c r="B1384" s="41" t="s">
        <v>3</v>
      </c>
      <c r="C1384" s="41" t="s">
        <v>4936</v>
      </c>
      <c r="D1384" s="42">
        <v>155.77539748032973</v>
      </c>
      <c r="E1384" s="42">
        <v>160</v>
      </c>
      <c r="F1384" s="88">
        <v>1.1716017987169391</v>
      </c>
      <c r="G1384" s="89">
        <v>1433.2254396771045</v>
      </c>
      <c r="H1384" s="42">
        <v>155.77539748032973</v>
      </c>
      <c r="I1384" s="42">
        <v>0</v>
      </c>
      <c r="J1384" s="51">
        <f t="shared" si="63"/>
        <v>155.77539748032973</v>
      </c>
      <c r="K1384" s="45">
        <f t="shared" si="64"/>
        <v>1.1716017987169391</v>
      </c>
      <c r="L1384" s="45">
        <f t="shared" si="64"/>
        <v>1433.2254396771045</v>
      </c>
      <c r="M1384" s="160">
        <f t="shared" si="65"/>
        <v>1223.3042329285242</v>
      </c>
      <c r="N1384" s="6">
        <v>0.57574420628306089</v>
      </c>
      <c r="O1384" s="6">
        <v>2321.6390063228955</v>
      </c>
    </row>
    <row r="1385" spans="1:15" x14ac:dyDescent="0.25">
      <c r="A1385" s="43">
        <v>2024</v>
      </c>
      <c r="B1385" s="43" t="s">
        <v>3</v>
      </c>
      <c r="C1385" s="43" t="s">
        <v>4936</v>
      </c>
      <c r="D1385" s="44">
        <v>155.77539748032973</v>
      </c>
      <c r="E1385" s="44">
        <v>160</v>
      </c>
      <c r="F1385" s="90">
        <v>1.2293263538160644</v>
      </c>
      <c r="G1385" s="91">
        <v>1467.1833892566178</v>
      </c>
      <c r="H1385" s="44">
        <v>155.77539748032973</v>
      </c>
      <c r="I1385" s="44">
        <v>0</v>
      </c>
      <c r="J1385" s="51">
        <f t="shared" si="63"/>
        <v>155.77539748032973</v>
      </c>
      <c r="K1385" s="45">
        <f t="shared" si="64"/>
        <v>1.2293263538160644</v>
      </c>
      <c r="L1385" s="45">
        <f t="shared" si="64"/>
        <v>1467.1833892566178</v>
      </c>
      <c r="M1385" s="160">
        <f t="shared" si="65"/>
        <v>1193.4856718089543</v>
      </c>
      <c r="N1385" s="6">
        <v>0.65708172418393573</v>
      </c>
      <c r="O1385" s="6">
        <v>2561.2352227433821</v>
      </c>
    </row>
    <row r="1386" spans="1:15" x14ac:dyDescent="0.25">
      <c r="A1386" s="41">
        <v>2025</v>
      </c>
      <c r="B1386" s="41" t="s">
        <v>3</v>
      </c>
      <c r="C1386" s="41" t="s">
        <v>4936</v>
      </c>
      <c r="D1386" s="42">
        <v>155.77539748032973</v>
      </c>
      <c r="E1386" s="42">
        <v>160</v>
      </c>
      <c r="F1386" s="88">
        <v>1.1492458225347448</v>
      </c>
      <c r="G1386" s="89">
        <v>1498.5462227539956</v>
      </c>
      <c r="H1386" s="42">
        <v>155.77539748032973</v>
      </c>
      <c r="I1386" s="42">
        <v>0</v>
      </c>
      <c r="J1386" s="51">
        <f t="shared" si="63"/>
        <v>155.77539748032973</v>
      </c>
      <c r="K1386" s="45">
        <f t="shared" si="64"/>
        <v>1.1492458225347448</v>
      </c>
      <c r="L1386" s="45">
        <f t="shared" si="64"/>
        <v>1498.5462227539956</v>
      </c>
      <c r="M1386" s="160">
        <f t="shared" si="65"/>
        <v>1303.9388034918791</v>
      </c>
      <c r="N1386" s="6">
        <v>0.86216362146525505</v>
      </c>
      <c r="O1386" s="6">
        <v>2813.5114072460046</v>
      </c>
    </row>
    <row r="1387" spans="1:15" x14ac:dyDescent="0.25">
      <c r="A1387" s="43">
        <v>2026</v>
      </c>
      <c r="B1387" s="43" t="s">
        <v>3</v>
      </c>
      <c r="C1387" s="43" t="s">
        <v>4936</v>
      </c>
      <c r="D1387" s="44">
        <v>155.77539748032973</v>
      </c>
      <c r="E1387" s="44">
        <v>160</v>
      </c>
      <c r="F1387" s="90">
        <v>1.1270546489273598</v>
      </c>
      <c r="G1387" s="91">
        <v>1569.1259115111586</v>
      </c>
      <c r="H1387" s="44">
        <v>155.77539748032973</v>
      </c>
      <c r="I1387" s="44">
        <v>0</v>
      </c>
      <c r="J1387" s="51">
        <f t="shared" si="63"/>
        <v>155.77539748032973</v>
      </c>
      <c r="K1387" s="45">
        <f t="shared" si="64"/>
        <v>1.1270546489273598</v>
      </c>
      <c r="L1387" s="45">
        <f t="shared" si="64"/>
        <v>1569.1259115111586</v>
      </c>
      <c r="M1387" s="160">
        <f t="shared" si="65"/>
        <v>1392.2358716185827</v>
      </c>
      <c r="N1387" s="6">
        <v>0.9644661710726401</v>
      </c>
      <c r="O1387" s="6">
        <v>2934.7448844888413</v>
      </c>
    </row>
    <row r="1388" spans="1:15" x14ac:dyDescent="0.25">
      <c r="A1388" s="41">
        <v>2027</v>
      </c>
      <c r="B1388" s="41" t="s">
        <v>3</v>
      </c>
      <c r="C1388" s="41" t="s">
        <v>4936</v>
      </c>
      <c r="D1388" s="42">
        <v>155.77539748032973</v>
      </c>
      <c r="E1388" s="42">
        <v>160</v>
      </c>
      <c r="F1388" s="88">
        <v>1.1336085430984228</v>
      </c>
      <c r="G1388" s="89">
        <v>1704.4914936414159</v>
      </c>
      <c r="H1388" s="42">
        <v>155.77539748032973</v>
      </c>
      <c r="I1388" s="42">
        <v>0</v>
      </c>
      <c r="J1388" s="51">
        <f t="shared" si="63"/>
        <v>155.77539748032973</v>
      </c>
      <c r="K1388" s="45">
        <f t="shared" si="64"/>
        <v>1.1336085430984228</v>
      </c>
      <c r="L1388" s="45">
        <f t="shared" si="64"/>
        <v>1704.4914936414159</v>
      </c>
      <c r="M1388" s="160">
        <f t="shared" si="65"/>
        <v>1503.5979607057598</v>
      </c>
      <c r="N1388" s="6">
        <v>1.0155563349015773</v>
      </c>
      <c r="O1388" s="6">
        <v>2888.2404573585836</v>
      </c>
    </row>
    <row r="1389" spans="1:15" x14ac:dyDescent="0.25">
      <c r="A1389" s="43">
        <v>2028</v>
      </c>
      <c r="B1389" s="43" t="s">
        <v>3</v>
      </c>
      <c r="C1389" s="43" t="s">
        <v>4936</v>
      </c>
      <c r="D1389" s="44">
        <v>155.77539748032973</v>
      </c>
      <c r="E1389" s="44">
        <v>160</v>
      </c>
      <c r="F1389" s="90">
        <v>1.1507891431737682</v>
      </c>
      <c r="G1389" s="91">
        <v>1848.0060398425344</v>
      </c>
      <c r="H1389" s="44">
        <v>155.77539748032973</v>
      </c>
      <c r="I1389" s="44">
        <v>0</v>
      </c>
      <c r="J1389" s="51">
        <f t="shared" si="63"/>
        <v>155.77539748032973</v>
      </c>
      <c r="K1389" s="45">
        <f t="shared" si="64"/>
        <v>1.1507891431737682</v>
      </c>
      <c r="L1389" s="45">
        <f t="shared" si="64"/>
        <v>1848.0060398425344</v>
      </c>
      <c r="M1389" s="160">
        <f t="shared" si="65"/>
        <v>1605.8598143756444</v>
      </c>
      <c r="N1389" s="6">
        <v>1.0014453688262319</v>
      </c>
      <c r="O1389" s="6">
        <v>2766.1133771574655</v>
      </c>
    </row>
    <row r="1390" spans="1:15" x14ac:dyDescent="0.25">
      <c r="A1390" s="41">
        <v>2029</v>
      </c>
      <c r="B1390" s="41" t="s">
        <v>3</v>
      </c>
      <c r="C1390" s="41" t="s">
        <v>4936</v>
      </c>
      <c r="D1390" s="42">
        <v>155.77539748032973</v>
      </c>
      <c r="E1390" s="42">
        <v>160</v>
      </c>
      <c r="F1390" s="88">
        <v>1.2860448988253779</v>
      </c>
      <c r="G1390" s="89">
        <v>1990.1545269982175</v>
      </c>
      <c r="H1390" s="42">
        <v>155.77539748032973</v>
      </c>
      <c r="I1390" s="42">
        <v>0</v>
      </c>
      <c r="J1390" s="51">
        <f t="shared" si="63"/>
        <v>155.77539748032973</v>
      </c>
      <c r="K1390" s="45">
        <f t="shared" si="64"/>
        <v>1.2860448988253779</v>
      </c>
      <c r="L1390" s="45">
        <f t="shared" si="64"/>
        <v>1990.1545269982175</v>
      </c>
      <c r="M1390" s="160">
        <f t="shared" si="65"/>
        <v>1547.5000358198577</v>
      </c>
      <c r="N1390" s="6">
        <v>0.81639647317462205</v>
      </c>
      <c r="O1390" s="6">
        <v>2525.8026390017826</v>
      </c>
    </row>
    <row r="1391" spans="1:15" x14ac:dyDescent="0.25">
      <c r="A1391" s="43">
        <v>2030</v>
      </c>
      <c r="B1391" s="43" t="s">
        <v>3</v>
      </c>
      <c r="C1391" s="43" t="s">
        <v>4936</v>
      </c>
      <c r="D1391" s="44">
        <v>155.77539748032973</v>
      </c>
      <c r="E1391" s="44">
        <v>160</v>
      </c>
      <c r="F1391" s="90">
        <v>1.4881928341265955</v>
      </c>
      <c r="G1391" s="91">
        <v>2163.9865071813651</v>
      </c>
      <c r="H1391" s="44">
        <v>155.77539748032973</v>
      </c>
      <c r="I1391" s="44">
        <v>0</v>
      </c>
      <c r="J1391" s="51">
        <f t="shared" si="63"/>
        <v>155.77539748032973</v>
      </c>
      <c r="K1391" s="45">
        <f t="shared" si="64"/>
        <v>1.4881928341265955</v>
      </c>
      <c r="L1391" s="45">
        <f t="shared" si="64"/>
        <v>2163.9865071813651</v>
      </c>
      <c r="M1391" s="160">
        <f t="shared" si="65"/>
        <v>1454.1035661224546</v>
      </c>
      <c r="N1391" s="6">
        <v>0.50746601087340437</v>
      </c>
      <c r="O1391" s="6">
        <v>2157.6101978186348</v>
      </c>
    </row>
    <row r="1392" spans="1:15" x14ac:dyDescent="0.25">
      <c r="A1392" s="41">
        <v>2031</v>
      </c>
      <c r="B1392" s="41" t="s">
        <v>3</v>
      </c>
      <c r="C1392" s="41" t="s">
        <v>4936</v>
      </c>
      <c r="D1392" s="42">
        <v>155.77539748032973</v>
      </c>
      <c r="E1392" s="42">
        <v>160</v>
      </c>
      <c r="F1392" s="88">
        <v>1.7300948209921949</v>
      </c>
      <c r="G1392" s="89">
        <v>2342.6056389460109</v>
      </c>
      <c r="H1392" s="42">
        <v>155.77539748032973</v>
      </c>
      <c r="I1392" s="42">
        <v>0</v>
      </c>
      <c r="J1392" s="51">
        <f t="shared" si="63"/>
        <v>155.77539748032973</v>
      </c>
      <c r="K1392" s="45">
        <f t="shared" si="64"/>
        <v>1.7300948209921949</v>
      </c>
      <c r="L1392" s="45">
        <f t="shared" si="64"/>
        <v>2342.6056389460109</v>
      </c>
      <c r="M1392" s="160">
        <f t="shared" si="65"/>
        <v>1354.0330914363099</v>
      </c>
      <c r="N1392" s="6">
        <v>0.12869146800780507</v>
      </c>
      <c r="O1392" s="6">
        <v>1659.7737000539892</v>
      </c>
    </row>
    <row r="1393" spans="1:15" x14ac:dyDescent="0.25">
      <c r="A1393" s="43">
        <v>2032</v>
      </c>
      <c r="B1393" s="43" t="s">
        <v>3</v>
      </c>
      <c r="C1393" s="43" t="s">
        <v>4936</v>
      </c>
      <c r="D1393" s="44">
        <v>155.77539748032973</v>
      </c>
      <c r="E1393" s="44">
        <v>160</v>
      </c>
      <c r="F1393" s="90">
        <v>2.0349280010495931</v>
      </c>
      <c r="G1393" s="91">
        <v>2528.353995049612</v>
      </c>
      <c r="H1393" s="44">
        <v>155.77539748032973</v>
      </c>
      <c r="I1393" s="44">
        <v>0</v>
      </c>
      <c r="J1393" s="51">
        <f t="shared" si="63"/>
        <v>155.77539748032973</v>
      </c>
      <c r="K1393" s="45">
        <f t="shared" si="64"/>
        <v>2.0349280010495931</v>
      </c>
      <c r="L1393" s="45">
        <f t="shared" si="64"/>
        <v>2528.353995049612</v>
      </c>
      <c r="M1393" s="160">
        <f t="shared" si="65"/>
        <v>1242.4783548830794</v>
      </c>
      <c r="N1393" s="6">
        <v>-0.34524460604959306</v>
      </c>
      <c r="O1393" s="6">
        <v>1130.8829819503881</v>
      </c>
    </row>
    <row r="1394" spans="1:15" x14ac:dyDescent="0.25">
      <c r="A1394" s="41">
        <v>2033</v>
      </c>
      <c r="B1394" s="41" t="s">
        <v>3</v>
      </c>
      <c r="C1394" s="41" t="s">
        <v>4936</v>
      </c>
      <c r="D1394" s="42">
        <v>155.77539748032973</v>
      </c>
      <c r="E1394" s="42">
        <v>160</v>
      </c>
      <c r="F1394" s="88">
        <v>2.2864259739273152</v>
      </c>
      <c r="G1394" s="89">
        <v>2700.3712650656853</v>
      </c>
      <c r="H1394" s="42">
        <v>155.77539748032973</v>
      </c>
      <c r="I1394" s="42">
        <v>0</v>
      </c>
      <c r="J1394" s="51">
        <f t="shared" si="63"/>
        <v>155.77539748032973</v>
      </c>
      <c r="K1394" s="45">
        <f t="shared" si="64"/>
        <v>2.2864259739273152</v>
      </c>
      <c r="L1394" s="45">
        <f t="shared" si="64"/>
        <v>2700.3712650656853</v>
      </c>
      <c r="M1394" s="160">
        <f t="shared" si="65"/>
        <v>1181.0446941465375</v>
      </c>
      <c r="N1394" s="6">
        <v>-0.78112938092731521</v>
      </c>
      <c r="O1394" s="6">
        <v>574.58961393431491</v>
      </c>
    </row>
    <row r="1395" spans="1:15" x14ac:dyDescent="0.25">
      <c r="A1395" s="43">
        <v>2034</v>
      </c>
      <c r="B1395" s="43" t="s">
        <v>3</v>
      </c>
      <c r="C1395" s="43" t="s">
        <v>4936</v>
      </c>
      <c r="D1395" s="44">
        <v>155.77539748032973</v>
      </c>
      <c r="E1395" s="44">
        <v>160</v>
      </c>
      <c r="F1395" s="90">
        <v>2.51960460236142</v>
      </c>
      <c r="G1395" s="91">
        <v>2868.3132214807615</v>
      </c>
      <c r="H1395" s="44">
        <v>155.77539748032973</v>
      </c>
      <c r="I1395" s="44">
        <v>0</v>
      </c>
      <c r="J1395" s="51">
        <f t="shared" si="63"/>
        <v>155.77539748032973</v>
      </c>
      <c r="K1395" s="45">
        <f t="shared" si="64"/>
        <v>2.51960460236142</v>
      </c>
      <c r="L1395" s="45">
        <f t="shared" si="64"/>
        <v>2868.3132214807615</v>
      </c>
      <c r="M1395" s="160">
        <f t="shared" si="65"/>
        <v>1138.3981513577667</v>
      </c>
      <c r="N1395" s="6">
        <v>-1.19658077136142</v>
      </c>
      <c r="O1395" s="6">
        <v>57.480670519238629</v>
      </c>
    </row>
    <row r="1396" spans="1:15" x14ac:dyDescent="0.25">
      <c r="A1396" s="41">
        <v>2035</v>
      </c>
      <c r="B1396" s="41" t="s">
        <v>3</v>
      </c>
      <c r="C1396" s="41" t="s">
        <v>4936</v>
      </c>
      <c r="D1396" s="42">
        <v>155.77539748032973</v>
      </c>
      <c r="E1396" s="42">
        <v>160</v>
      </c>
      <c r="F1396" s="88">
        <v>2.7364098199079874</v>
      </c>
      <c r="G1396" s="89">
        <v>3006.5781934717684</v>
      </c>
      <c r="H1396" s="42">
        <v>155.77539748032973</v>
      </c>
      <c r="I1396" s="42">
        <v>0</v>
      </c>
      <c r="J1396" s="51">
        <f t="shared" si="63"/>
        <v>155.77539748032973</v>
      </c>
      <c r="K1396" s="45">
        <f t="shared" si="64"/>
        <v>2.7364098199079874</v>
      </c>
      <c r="L1396" s="45">
        <f t="shared" si="64"/>
        <v>3006.5781934717684</v>
      </c>
      <c r="M1396" s="160">
        <f t="shared" si="65"/>
        <v>1098.7309618604079</v>
      </c>
      <c r="N1396" s="6">
        <v>-1.5938232979079874</v>
      </c>
      <c r="O1396" s="6">
        <v>-494.4170314717685</v>
      </c>
    </row>
    <row r="1397" spans="1:15" x14ac:dyDescent="0.25">
      <c r="A1397" s="43">
        <v>2036</v>
      </c>
      <c r="B1397" s="43" t="s">
        <v>3</v>
      </c>
      <c r="C1397" s="43" t="s">
        <v>4936</v>
      </c>
      <c r="D1397" s="44">
        <v>155.77539748032973</v>
      </c>
      <c r="E1397" s="44">
        <v>160</v>
      </c>
      <c r="F1397" s="90">
        <v>2.6094405826400662</v>
      </c>
      <c r="G1397" s="91">
        <v>3015.4189248288194</v>
      </c>
      <c r="H1397" s="44">
        <v>155.77539748032973</v>
      </c>
      <c r="I1397" s="44">
        <v>0</v>
      </c>
      <c r="J1397" s="51">
        <f t="shared" si="63"/>
        <v>155.77539748032973</v>
      </c>
      <c r="K1397" s="45">
        <f t="shared" si="64"/>
        <v>2.6094405826400662</v>
      </c>
      <c r="L1397" s="45">
        <f t="shared" si="64"/>
        <v>3015.4189248288194</v>
      </c>
      <c r="M1397" s="160">
        <f t="shared" si="65"/>
        <v>1155.5806040917821</v>
      </c>
      <c r="N1397" s="6">
        <v>-1.6781199176400663</v>
      </c>
      <c r="O1397" s="6">
        <v>-943.08018382881937</v>
      </c>
    </row>
    <row r="1398" spans="1:15" x14ac:dyDescent="0.25">
      <c r="A1398" s="41">
        <v>2037</v>
      </c>
      <c r="B1398" s="41" t="s">
        <v>3</v>
      </c>
      <c r="C1398" s="41" t="s">
        <v>4936</v>
      </c>
      <c r="D1398" s="42">
        <v>155.77539748032973</v>
      </c>
      <c r="E1398" s="42">
        <v>160</v>
      </c>
      <c r="F1398" s="88">
        <v>2.6115800458159564</v>
      </c>
      <c r="G1398" s="89">
        <v>3089.8694397354589</v>
      </c>
      <c r="H1398" s="42">
        <v>155.77539748032973</v>
      </c>
      <c r="I1398" s="42">
        <v>0</v>
      </c>
      <c r="J1398" s="51">
        <f t="shared" si="63"/>
        <v>155.77539748032973</v>
      </c>
      <c r="K1398" s="45">
        <f t="shared" si="64"/>
        <v>2.6115800458159564</v>
      </c>
      <c r="L1398" s="45">
        <f t="shared" si="64"/>
        <v>3089.8694397354589</v>
      </c>
      <c r="M1398" s="160">
        <f t="shared" si="65"/>
        <v>1183.1417707015244</v>
      </c>
      <c r="N1398" s="6">
        <v>-1.8030750698159563</v>
      </c>
      <c r="O1398" s="6">
        <v>-1271.7919177354588</v>
      </c>
    </row>
    <row r="1399" spans="1:15" x14ac:dyDescent="0.25">
      <c r="A1399" s="43">
        <v>2038</v>
      </c>
      <c r="B1399" s="43" t="s">
        <v>3</v>
      </c>
      <c r="C1399" s="43" t="s">
        <v>4936</v>
      </c>
      <c r="D1399" s="44">
        <v>155.77539748032973</v>
      </c>
      <c r="E1399" s="44">
        <v>160</v>
      </c>
      <c r="F1399" s="90">
        <v>2.6842738028724451</v>
      </c>
      <c r="G1399" s="91">
        <v>3071.9836914517418</v>
      </c>
      <c r="H1399" s="44">
        <v>155.77539748032973</v>
      </c>
      <c r="I1399" s="44">
        <v>0</v>
      </c>
      <c r="J1399" s="51">
        <f t="shared" si="63"/>
        <v>155.77539748032973</v>
      </c>
      <c r="K1399" s="45">
        <f t="shared" si="64"/>
        <v>2.6842738028724451</v>
      </c>
      <c r="L1399" s="45">
        <f t="shared" si="64"/>
        <v>3071.9836914517418</v>
      </c>
      <c r="M1399" s="160">
        <f t="shared" si="65"/>
        <v>1144.4375339670669</v>
      </c>
      <c r="N1399" s="6">
        <v>-2.0012658248724451</v>
      </c>
      <c r="O1399" s="6">
        <v>-1619.7960924517417</v>
      </c>
    </row>
    <row r="1400" spans="1:15" x14ac:dyDescent="0.25">
      <c r="A1400" s="41">
        <v>2039</v>
      </c>
      <c r="B1400" s="41" t="s">
        <v>3</v>
      </c>
      <c r="C1400" s="41" t="s">
        <v>4936</v>
      </c>
      <c r="D1400" s="42">
        <v>155.77539748032973</v>
      </c>
      <c r="E1400" s="42">
        <v>160</v>
      </c>
      <c r="F1400" s="88">
        <v>2.6843776675029938</v>
      </c>
      <c r="G1400" s="89">
        <v>3093.5181255058292</v>
      </c>
      <c r="H1400" s="42">
        <v>155.77539748032973</v>
      </c>
      <c r="I1400" s="42">
        <v>0</v>
      </c>
      <c r="J1400" s="51">
        <f t="shared" si="63"/>
        <v>155.77539748032973</v>
      </c>
      <c r="K1400" s="45">
        <f t="shared" si="64"/>
        <v>2.6843776675029938</v>
      </c>
      <c r="L1400" s="45">
        <f t="shared" si="64"/>
        <v>3093.5181255058292</v>
      </c>
      <c r="M1400" s="160">
        <f t="shared" si="65"/>
        <v>1152.4153858661093</v>
      </c>
      <c r="N1400" s="6">
        <v>-2.049417578502994</v>
      </c>
      <c r="O1400" s="6">
        <v>-1786.9988905058292</v>
      </c>
    </row>
    <row r="1401" spans="1:15" x14ac:dyDescent="0.25">
      <c r="A1401" s="43">
        <v>2040</v>
      </c>
      <c r="B1401" s="43" t="s">
        <v>3</v>
      </c>
      <c r="C1401" s="43" t="s">
        <v>4936</v>
      </c>
      <c r="D1401" s="44">
        <v>155.77539748032973</v>
      </c>
      <c r="E1401" s="44">
        <v>160</v>
      </c>
      <c r="F1401" s="90">
        <v>2.7624552937114393</v>
      </c>
      <c r="G1401" s="91">
        <v>3103.4784511819012</v>
      </c>
      <c r="H1401" s="44">
        <v>155.77539748032973</v>
      </c>
      <c r="I1401" s="44">
        <v>0</v>
      </c>
      <c r="J1401" s="51">
        <f t="shared" si="63"/>
        <v>155.77539748032973</v>
      </c>
      <c r="K1401" s="45">
        <f t="shared" si="64"/>
        <v>2.7624552937114393</v>
      </c>
      <c r="L1401" s="45">
        <f t="shared" si="64"/>
        <v>3103.4784511819012</v>
      </c>
      <c r="M1401" s="160">
        <f t="shared" si="65"/>
        <v>1123.4492946353848</v>
      </c>
      <c r="N1401" s="6">
        <v>-2.1319565287114393</v>
      </c>
      <c r="O1401" s="6">
        <v>-1805.9383201819012</v>
      </c>
    </row>
    <row r="1402" spans="1:15" x14ac:dyDescent="0.25">
      <c r="A1402" s="41">
        <v>2021</v>
      </c>
      <c r="B1402" s="41" t="s">
        <v>3</v>
      </c>
      <c r="C1402" s="41" t="s">
        <v>4937</v>
      </c>
      <c r="D1402" s="42">
        <v>165.64701200866426</v>
      </c>
      <c r="E1402" s="42">
        <v>170</v>
      </c>
      <c r="F1402" s="88">
        <v>0.15939883446029379</v>
      </c>
      <c r="G1402" s="89">
        <v>82.384430901071966</v>
      </c>
      <c r="H1402" s="42">
        <v>165.64701200866426</v>
      </c>
      <c r="I1402" s="42">
        <v>0</v>
      </c>
      <c r="J1402" s="51">
        <f t="shared" si="63"/>
        <v>165.64701200866426</v>
      </c>
      <c r="K1402" s="45">
        <f t="shared" si="64"/>
        <v>0.15939883446029379</v>
      </c>
      <c r="L1402" s="45">
        <f t="shared" si="64"/>
        <v>82.384430901071966</v>
      </c>
      <c r="M1402" s="160">
        <f t="shared" si="65"/>
        <v>516.84462549563943</v>
      </c>
      <c r="N1402" s="6">
        <v>-0.12115842446029379</v>
      </c>
      <c r="O1402" s="6">
        <v>-53.082977741071964</v>
      </c>
    </row>
    <row r="1403" spans="1:15" x14ac:dyDescent="0.25">
      <c r="A1403" s="43">
        <v>2022</v>
      </c>
      <c r="B1403" s="43" t="s">
        <v>3</v>
      </c>
      <c r="C1403" s="43" t="s">
        <v>4937</v>
      </c>
      <c r="D1403" s="44">
        <v>165.64701200866426</v>
      </c>
      <c r="E1403" s="44">
        <v>170</v>
      </c>
      <c r="F1403" s="90">
        <v>0.17498199697356895</v>
      </c>
      <c r="G1403" s="91">
        <v>108.91055966176346</v>
      </c>
      <c r="H1403" s="44">
        <v>165.64701200866426</v>
      </c>
      <c r="I1403" s="44">
        <v>0</v>
      </c>
      <c r="J1403" s="51">
        <f t="shared" si="63"/>
        <v>165.64701200866426</v>
      </c>
      <c r="K1403" s="45">
        <f t="shared" si="64"/>
        <v>0.17498199697356895</v>
      </c>
      <c r="L1403" s="45">
        <f t="shared" si="64"/>
        <v>108.91055966176346</v>
      </c>
      <c r="M1403" s="160">
        <f t="shared" si="65"/>
        <v>622.41008529702867</v>
      </c>
      <c r="N1403" s="6">
        <v>-0.13326287597356895</v>
      </c>
      <c r="O1403" s="6">
        <v>-76.364289121763449</v>
      </c>
    </row>
    <row r="1404" spans="1:15" x14ac:dyDescent="0.25">
      <c r="A1404" s="41">
        <v>2023</v>
      </c>
      <c r="B1404" s="41" t="s">
        <v>3</v>
      </c>
      <c r="C1404" s="41" t="s">
        <v>4937</v>
      </c>
      <c r="D1404" s="42">
        <v>165.64701200866426</v>
      </c>
      <c r="E1404" s="42">
        <v>170</v>
      </c>
      <c r="F1404" s="88">
        <v>0.18528973538279192</v>
      </c>
      <c r="G1404" s="89">
        <v>127.28504538976689</v>
      </c>
      <c r="H1404" s="42">
        <v>165.64701200866426</v>
      </c>
      <c r="I1404" s="42">
        <v>0</v>
      </c>
      <c r="J1404" s="51">
        <f t="shared" si="63"/>
        <v>165.64701200866426</v>
      </c>
      <c r="K1404" s="45">
        <f t="shared" si="64"/>
        <v>0.18528973538279192</v>
      </c>
      <c r="L1404" s="45">
        <f t="shared" si="64"/>
        <v>127.28504538976689</v>
      </c>
      <c r="M1404" s="160">
        <f t="shared" si="65"/>
        <v>686.95141221291851</v>
      </c>
      <c r="N1404" s="6">
        <v>-0.13653104838279193</v>
      </c>
      <c r="O1404" s="6">
        <v>-89.924034639766887</v>
      </c>
    </row>
    <row r="1405" spans="1:15" x14ac:dyDescent="0.25">
      <c r="A1405" s="43">
        <v>2024</v>
      </c>
      <c r="B1405" s="43" t="s">
        <v>3</v>
      </c>
      <c r="C1405" s="43" t="s">
        <v>4937</v>
      </c>
      <c r="D1405" s="44">
        <v>165.64701200866426</v>
      </c>
      <c r="E1405" s="44">
        <v>170</v>
      </c>
      <c r="F1405" s="90">
        <v>0.2022466505666215</v>
      </c>
      <c r="G1405" s="91">
        <v>145.34612835244857</v>
      </c>
      <c r="H1405" s="44">
        <v>165.64701200866426</v>
      </c>
      <c r="I1405" s="44">
        <v>0</v>
      </c>
      <c r="J1405" s="51">
        <f t="shared" si="63"/>
        <v>165.64701200866426</v>
      </c>
      <c r="K1405" s="45">
        <f t="shared" si="64"/>
        <v>0.2022466505666215</v>
      </c>
      <c r="L1405" s="45">
        <f t="shared" si="64"/>
        <v>145.34612835244857</v>
      </c>
      <c r="M1405" s="160">
        <f t="shared" si="65"/>
        <v>718.65777724991551</v>
      </c>
      <c r="N1405" s="6">
        <v>-0.1515265695666215</v>
      </c>
      <c r="O1405" s="6">
        <v>-106.48221296244857</v>
      </c>
    </row>
    <row r="1406" spans="1:15" x14ac:dyDescent="0.25">
      <c r="A1406" s="41">
        <v>2025</v>
      </c>
      <c r="B1406" s="41" t="s">
        <v>3</v>
      </c>
      <c r="C1406" s="41" t="s">
        <v>4937</v>
      </c>
      <c r="D1406" s="42">
        <v>165.64701200866426</v>
      </c>
      <c r="E1406" s="42">
        <v>170</v>
      </c>
      <c r="F1406" s="88">
        <v>0.19612743635943089</v>
      </c>
      <c r="G1406" s="89">
        <v>152.86343338096816</v>
      </c>
      <c r="H1406" s="42">
        <v>165.64701200866426</v>
      </c>
      <c r="I1406" s="42">
        <v>0</v>
      </c>
      <c r="J1406" s="51">
        <f t="shared" si="63"/>
        <v>165.64701200866426</v>
      </c>
      <c r="K1406" s="45">
        <f t="shared" si="64"/>
        <v>0.19612743635943089</v>
      </c>
      <c r="L1406" s="45">
        <f t="shared" si="64"/>
        <v>152.86343338096816</v>
      </c>
      <c r="M1406" s="160">
        <f t="shared" si="65"/>
        <v>779.40871618198582</v>
      </c>
      <c r="N1406" s="6">
        <v>-0.14408738335943089</v>
      </c>
      <c r="O1406" s="6">
        <v>-112.98809789096816</v>
      </c>
    </row>
    <row r="1407" spans="1:15" x14ac:dyDescent="0.25">
      <c r="A1407" s="43">
        <v>2026</v>
      </c>
      <c r="B1407" s="43" t="s">
        <v>3</v>
      </c>
      <c r="C1407" s="43" t="s">
        <v>4937</v>
      </c>
      <c r="D1407" s="44">
        <v>165.64701200866426</v>
      </c>
      <c r="E1407" s="44">
        <v>170</v>
      </c>
      <c r="F1407" s="90">
        <v>0.227333301943101</v>
      </c>
      <c r="G1407" s="91">
        <v>185.44682681248798</v>
      </c>
      <c r="H1407" s="44">
        <v>165.64701200866426</v>
      </c>
      <c r="I1407" s="44">
        <v>0</v>
      </c>
      <c r="J1407" s="51">
        <f t="shared" si="63"/>
        <v>165.64701200866426</v>
      </c>
      <c r="K1407" s="45">
        <f t="shared" si="64"/>
        <v>0.227333301943101</v>
      </c>
      <c r="L1407" s="45">
        <f t="shared" si="64"/>
        <v>185.44682681248798</v>
      </c>
      <c r="M1407" s="160">
        <f t="shared" si="65"/>
        <v>815.74861767900268</v>
      </c>
      <c r="N1407" s="6">
        <v>-0.17513445194310101</v>
      </c>
      <c r="O1407" s="6">
        <v>-145.12151990248799</v>
      </c>
    </row>
    <row r="1408" spans="1:15" x14ac:dyDescent="0.25">
      <c r="A1408" s="41">
        <v>2027</v>
      </c>
      <c r="B1408" s="41" t="s">
        <v>3</v>
      </c>
      <c r="C1408" s="41" t="s">
        <v>4937</v>
      </c>
      <c r="D1408" s="42">
        <v>165.64701200866426</v>
      </c>
      <c r="E1408" s="42">
        <v>170</v>
      </c>
      <c r="F1408" s="88">
        <v>0.26089999099874128</v>
      </c>
      <c r="G1408" s="89">
        <v>221.30738583962921</v>
      </c>
      <c r="H1408" s="42">
        <v>165.64701200866426</v>
      </c>
      <c r="I1408" s="42">
        <v>0</v>
      </c>
      <c r="J1408" s="51">
        <f t="shared" si="63"/>
        <v>165.64701200866426</v>
      </c>
      <c r="K1408" s="45">
        <f t="shared" si="64"/>
        <v>0.26089999099874128</v>
      </c>
      <c r="L1408" s="45">
        <f t="shared" si="64"/>
        <v>221.30738583962921</v>
      </c>
      <c r="M1408" s="160">
        <f t="shared" si="65"/>
        <v>848.24604628176053</v>
      </c>
      <c r="N1408" s="6">
        <v>-0.20847245099874129</v>
      </c>
      <c r="O1408" s="6">
        <v>-181.13514148962921</v>
      </c>
    </row>
    <row r="1409" spans="1:15" x14ac:dyDescent="0.25">
      <c r="A1409" s="43">
        <v>2028</v>
      </c>
      <c r="B1409" s="43" t="s">
        <v>3</v>
      </c>
      <c r="C1409" s="43" t="s">
        <v>4937</v>
      </c>
      <c r="D1409" s="44">
        <v>165.64701200866426</v>
      </c>
      <c r="E1409" s="44">
        <v>170</v>
      </c>
      <c r="F1409" s="90">
        <v>0.306996232310143</v>
      </c>
      <c r="G1409" s="91">
        <v>262.83718097597836</v>
      </c>
      <c r="H1409" s="44">
        <v>165.64701200866426</v>
      </c>
      <c r="I1409" s="44">
        <v>0</v>
      </c>
      <c r="J1409" s="51">
        <f t="shared" si="63"/>
        <v>165.64701200866426</v>
      </c>
      <c r="K1409" s="45">
        <f t="shared" si="64"/>
        <v>0.306996232310143</v>
      </c>
      <c r="L1409" s="45">
        <f t="shared" si="64"/>
        <v>262.83718097597836</v>
      </c>
      <c r="M1409" s="160">
        <f t="shared" si="65"/>
        <v>856.15767658818379</v>
      </c>
      <c r="N1409" s="6">
        <v>-0.25556516431014298</v>
      </c>
      <c r="O1409" s="6">
        <v>-223.42847668597835</v>
      </c>
    </row>
    <row r="1410" spans="1:15" x14ac:dyDescent="0.25">
      <c r="A1410" s="41">
        <v>2029</v>
      </c>
      <c r="B1410" s="41" t="s">
        <v>3</v>
      </c>
      <c r="C1410" s="41" t="s">
        <v>4937</v>
      </c>
      <c r="D1410" s="42">
        <v>165.64701200866426</v>
      </c>
      <c r="E1410" s="42">
        <v>170</v>
      </c>
      <c r="F1410" s="88">
        <v>0.32204798034189408</v>
      </c>
      <c r="G1410" s="89">
        <v>296.31182690392211</v>
      </c>
      <c r="H1410" s="42">
        <v>165.64701200866426</v>
      </c>
      <c r="I1410" s="42">
        <v>0</v>
      </c>
      <c r="J1410" s="51">
        <f t="shared" ref="J1410:J1473" si="66">D1410</f>
        <v>165.64701200866426</v>
      </c>
      <c r="K1410" s="45">
        <f t="shared" si="64"/>
        <v>0.32204798034189408</v>
      </c>
      <c r="L1410" s="45">
        <f t="shared" si="64"/>
        <v>296.31182690392211</v>
      </c>
      <c r="M1410" s="160">
        <f t="shared" si="65"/>
        <v>920.08596541841428</v>
      </c>
      <c r="N1410" s="6">
        <v>-0.27237118234189406</v>
      </c>
      <c r="O1410" s="6">
        <v>-258.24731994392209</v>
      </c>
    </row>
    <row r="1411" spans="1:15" hidden="1" x14ac:dyDescent="0.25">
      <c r="A1411" s="43">
        <v>2030</v>
      </c>
      <c r="B1411" s="43" t="s">
        <v>3</v>
      </c>
      <c r="C1411" s="43" t="s">
        <v>4937</v>
      </c>
      <c r="D1411" s="44">
        <v>165.64701200866426</v>
      </c>
      <c r="E1411" s="44">
        <v>170</v>
      </c>
      <c r="F1411" s="90">
        <v>0.35969974535600546</v>
      </c>
      <c r="G1411" s="91">
        <v>348.08958809133395</v>
      </c>
      <c r="H1411" s="44">
        <v>165.64701200866426</v>
      </c>
      <c r="I1411" s="44">
        <v>0</v>
      </c>
      <c r="J1411" s="51">
        <f t="shared" si="66"/>
        <v>165.64701200866426</v>
      </c>
      <c r="K1411" s="45">
        <f t="shared" ref="K1411:L1474" si="67">F1411</f>
        <v>0.35969974535600546</v>
      </c>
      <c r="L1411" s="45">
        <f t="shared" si="67"/>
        <v>348.08958809133395</v>
      </c>
      <c r="M1411" s="160">
        <f t="shared" ref="M1411:M1474" si="68">G1411/F1411</f>
        <v>967.72264252458501</v>
      </c>
      <c r="N1411" s="6">
        <v>-0.31293882935600548</v>
      </c>
      <c r="O1411" s="6">
        <v>-311.88583468133396</v>
      </c>
    </row>
    <row r="1412" spans="1:15" x14ac:dyDescent="0.25">
      <c r="A1412" s="41">
        <v>2031</v>
      </c>
      <c r="B1412" s="41" t="s">
        <v>3</v>
      </c>
      <c r="C1412" s="41" t="s">
        <v>4937</v>
      </c>
      <c r="D1412" s="42">
        <v>165.64701200866426</v>
      </c>
      <c r="E1412" s="42">
        <v>170</v>
      </c>
      <c r="F1412" s="88">
        <v>0.3983377477168511</v>
      </c>
      <c r="G1412" s="89">
        <v>400.92869243807399</v>
      </c>
      <c r="H1412" s="42">
        <v>165.64701200866426</v>
      </c>
      <c r="I1412" s="42">
        <v>0</v>
      </c>
      <c r="J1412" s="51">
        <f t="shared" si="66"/>
        <v>165.64701200866426</v>
      </c>
      <c r="K1412" s="45">
        <f t="shared" si="67"/>
        <v>0.3983377477168511</v>
      </c>
      <c r="L1412" s="45">
        <f t="shared" si="67"/>
        <v>400.92869243807399</v>
      </c>
      <c r="M1412" s="160">
        <f t="shared" si="68"/>
        <v>1006.5043916527454</v>
      </c>
      <c r="N1412" s="6">
        <v>-0.3540712187168511</v>
      </c>
      <c r="O1412" s="6">
        <v>-367.00976695807401</v>
      </c>
    </row>
    <row r="1413" spans="1:15" x14ac:dyDescent="0.25">
      <c r="A1413" s="43">
        <v>2032</v>
      </c>
      <c r="B1413" s="43" t="s">
        <v>3</v>
      </c>
      <c r="C1413" s="43" t="s">
        <v>4937</v>
      </c>
      <c r="D1413" s="44">
        <v>165.64701200866426</v>
      </c>
      <c r="E1413" s="44">
        <v>170</v>
      </c>
      <c r="F1413" s="90">
        <v>0.44836275231078482</v>
      </c>
      <c r="G1413" s="91">
        <v>470.59459446634031</v>
      </c>
      <c r="H1413" s="44">
        <v>165.64701200866426</v>
      </c>
      <c r="I1413" s="44">
        <v>0</v>
      </c>
      <c r="J1413" s="51">
        <f t="shared" si="66"/>
        <v>165.64701200866426</v>
      </c>
      <c r="K1413" s="45">
        <f t="shared" si="67"/>
        <v>0.44836275231078482</v>
      </c>
      <c r="L1413" s="45">
        <f t="shared" si="67"/>
        <v>470.59459446634031</v>
      </c>
      <c r="M1413" s="160">
        <f t="shared" si="68"/>
        <v>1049.584498357583</v>
      </c>
      <c r="N1413" s="6">
        <v>-0.40748721431078483</v>
      </c>
      <c r="O1413" s="6">
        <v>-439.27399254634031</v>
      </c>
    </row>
    <row r="1414" spans="1:15" x14ac:dyDescent="0.25">
      <c r="A1414" s="41">
        <v>2033</v>
      </c>
      <c r="B1414" s="41" t="s">
        <v>3</v>
      </c>
      <c r="C1414" s="41" t="s">
        <v>4937</v>
      </c>
      <c r="D1414" s="42">
        <v>165.64701200866426</v>
      </c>
      <c r="E1414" s="42">
        <v>170</v>
      </c>
      <c r="F1414" s="88">
        <v>0.49413214659831872</v>
      </c>
      <c r="G1414" s="89">
        <v>521.44965871533373</v>
      </c>
      <c r="H1414" s="42">
        <v>165.64701200866426</v>
      </c>
      <c r="I1414" s="42">
        <v>0</v>
      </c>
      <c r="J1414" s="51">
        <f t="shared" si="66"/>
        <v>165.64701200866426</v>
      </c>
      <c r="K1414" s="45">
        <f t="shared" si="67"/>
        <v>0.49413214659831872</v>
      </c>
      <c r="L1414" s="45">
        <f t="shared" si="67"/>
        <v>521.44965871533373</v>
      </c>
      <c r="M1414" s="160">
        <f t="shared" si="68"/>
        <v>1055.283818923891</v>
      </c>
      <c r="N1414" s="6">
        <v>-0.45690346659831871</v>
      </c>
      <c r="O1414" s="6">
        <v>-492.92343688533373</v>
      </c>
    </row>
    <row r="1415" spans="1:15" x14ac:dyDescent="0.25">
      <c r="A1415" s="43">
        <v>2034</v>
      </c>
      <c r="B1415" s="43" t="s">
        <v>3</v>
      </c>
      <c r="C1415" s="43" t="s">
        <v>4937</v>
      </c>
      <c r="D1415" s="44">
        <v>165.64701200866426</v>
      </c>
      <c r="E1415" s="44">
        <v>170</v>
      </c>
      <c r="F1415" s="90">
        <v>0.56161014076553806</v>
      </c>
      <c r="G1415" s="91">
        <v>603.24116679107499</v>
      </c>
      <c r="H1415" s="44">
        <v>165.64701200866426</v>
      </c>
      <c r="I1415" s="44">
        <v>0</v>
      </c>
      <c r="J1415" s="51">
        <f t="shared" si="66"/>
        <v>165.64701200866426</v>
      </c>
      <c r="K1415" s="45">
        <f t="shared" si="67"/>
        <v>0.56161014076553806</v>
      </c>
      <c r="L1415" s="45">
        <f t="shared" si="67"/>
        <v>603.24116679107499</v>
      </c>
      <c r="M1415" s="160">
        <f t="shared" si="68"/>
        <v>1074.1279813231099</v>
      </c>
      <c r="N1415" s="6">
        <v>-0.52872962576553806</v>
      </c>
      <c r="O1415" s="6">
        <v>-577.59158971107502</v>
      </c>
    </row>
    <row r="1416" spans="1:15" x14ac:dyDescent="0.25">
      <c r="A1416" s="41">
        <v>2035</v>
      </c>
      <c r="B1416" s="41" t="s">
        <v>3</v>
      </c>
      <c r="C1416" s="41" t="s">
        <v>4937</v>
      </c>
      <c r="D1416" s="42">
        <v>165.64701200866426</v>
      </c>
      <c r="E1416" s="42">
        <v>170</v>
      </c>
      <c r="F1416" s="88">
        <v>0.62453216882237983</v>
      </c>
      <c r="G1416" s="89">
        <v>680.12326088500151</v>
      </c>
      <c r="H1416" s="42">
        <v>165.64701200866426</v>
      </c>
      <c r="I1416" s="42">
        <v>0</v>
      </c>
      <c r="J1416" s="51">
        <f t="shared" si="66"/>
        <v>165.64701200866426</v>
      </c>
      <c r="K1416" s="45">
        <f t="shared" si="67"/>
        <v>0.62453216882237983</v>
      </c>
      <c r="L1416" s="45">
        <f t="shared" si="67"/>
        <v>680.12326088500151</v>
      </c>
      <c r="M1416" s="160">
        <f t="shared" si="68"/>
        <v>1089.0123757234867</v>
      </c>
      <c r="N1416" s="6">
        <v>-0.59478712482237983</v>
      </c>
      <c r="O1416" s="6">
        <v>-657.33132423500149</v>
      </c>
    </row>
    <row r="1417" spans="1:15" x14ac:dyDescent="0.25">
      <c r="A1417" s="43">
        <v>2036</v>
      </c>
      <c r="B1417" s="43" t="s">
        <v>3</v>
      </c>
      <c r="C1417" s="43" t="s">
        <v>4937</v>
      </c>
      <c r="D1417" s="44">
        <v>165.64701200866426</v>
      </c>
      <c r="E1417" s="44">
        <v>170</v>
      </c>
      <c r="F1417" s="90">
        <v>0.73786530286509688</v>
      </c>
      <c r="G1417" s="91">
        <v>778.31204884124395</v>
      </c>
      <c r="H1417" s="44">
        <v>165.64701200866426</v>
      </c>
      <c r="I1417" s="44">
        <v>0</v>
      </c>
      <c r="J1417" s="51">
        <f t="shared" si="66"/>
        <v>165.64701200866426</v>
      </c>
      <c r="K1417" s="45">
        <f t="shared" si="67"/>
        <v>0.73786530286509688</v>
      </c>
      <c r="L1417" s="45">
        <f t="shared" si="67"/>
        <v>778.31204884124395</v>
      </c>
      <c r="M1417" s="160">
        <f t="shared" si="68"/>
        <v>1054.815893658496</v>
      </c>
      <c r="N1417" s="6">
        <v>-0.7117166368650969</v>
      </c>
      <c r="O1417" s="6">
        <v>-758.27581221124399</v>
      </c>
    </row>
    <row r="1418" spans="1:15" x14ac:dyDescent="0.25">
      <c r="A1418" s="41">
        <v>2037</v>
      </c>
      <c r="B1418" s="41" t="s">
        <v>3</v>
      </c>
      <c r="C1418" s="41" t="s">
        <v>4937</v>
      </c>
      <c r="D1418" s="42">
        <v>165.64701200866426</v>
      </c>
      <c r="E1418" s="42">
        <v>170</v>
      </c>
      <c r="F1418" s="88">
        <v>0.74631477532108514</v>
      </c>
      <c r="G1418" s="89">
        <v>838.75753352730783</v>
      </c>
      <c r="H1418" s="42">
        <v>165.64701200866426</v>
      </c>
      <c r="I1418" s="42">
        <v>0</v>
      </c>
      <c r="J1418" s="51">
        <f t="shared" si="66"/>
        <v>165.64701200866426</v>
      </c>
      <c r="K1418" s="45">
        <f t="shared" si="67"/>
        <v>0.74631477532108514</v>
      </c>
      <c r="L1418" s="45">
        <f t="shared" si="67"/>
        <v>838.75753352730783</v>
      </c>
      <c r="M1418" s="160">
        <f t="shared" si="68"/>
        <v>1123.865641232215</v>
      </c>
      <c r="N1418" s="6">
        <v>-0.72354819632108514</v>
      </c>
      <c r="O1418" s="6">
        <v>-821.31279766730779</v>
      </c>
    </row>
    <row r="1419" spans="1:15" x14ac:dyDescent="0.25">
      <c r="A1419" s="43">
        <v>2038</v>
      </c>
      <c r="B1419" s="43" t="s">
        <v>3</v>
      </c>
      <c r="C1419" s="43" t="s">
        <v>4937</v>
      </c>
      <c r="D1419" s="44">
        <v>165.64701200866426</v>
      </c>
      <c r="E1419" s="44">
        <v>170</v>
      </c>
      <c r="F1419" s="90">
        <v>0.83658513433227877</v>
      </c>
      <c r="G1419" s="91">
        <v>949.76881772522052</v>
      </c>
      <c r="H1419" s="44">
        <v>165.64701200866426</v>
      </c>
      <c r="I1419" s="44">
        <v>0</v>
      </c>
      <c r="J1419" s="51">
        <f t="shared" si="66"/>
        <v>165.64701200866426</v>
      </c>
      <c r="K1419" s="45">
        <f t="shared" si="67"/>
        <v>0.83658513433227877</v>
      </c>
      <c r="L1419" s="45">
        <f t="shared" si="67"/>
        <v>949.76881772522052</v>
      </c>
      <c r="M1419" s="160">
        <f t="shared" si="68"/>
        <v>1135.2924869783628</v>
      </c>
      <c r="N1419" s="6">
        <v>-0.81712892533227877</v>
      </c>
      <c r="O1419" s="6">
        <v>-934.7096884052205</v>
      </c>
    </row>
    <row r="1420" spans="1:15" x14ac:dyDescent="0.25">
      <c r="A1420" s="41">
        <v>2039</v>
      </c>
      <c r="B1420" s="41" t="s">
        <v>3</v>
      </c>
      <c r="C1420" s="41" t="s">
        <v>4937</v>
      </c>
      <c r="D1420" s="42">
        <v>165.64701200866426</v>
      </c>
      <c r="E1420" s="42">
        <v>170</v>
      </c>
      <c r="F1420" s="88">
        <v>0.90975336581265065</v>
      </c>
      <c r="G1420" s="89">
        <v>1045.8595033609388</v>
      </c>
      <c r="H1420" s="42">
        <v>165.64701200866426</v>
      </c>
      <c r="I1420" s="42">
        <v>0</v>
      </c>
      <c r="J1420" s="51">
        <f t="shared" si="66"/>
        <v>165.64701200866426</v>
      </c>
      <c r="K1420" s="45">
        <f t="shared" si="67"/>
        <v>0.90975336581265065</v>
      </c>
      <c r="L1420" s="45">
        <f t="shared" si="67"/>
        <v>1045.8595033609388</v>
      </c>
      <c r="M1420" s="160">
        <f t="shared" si="68"/>
        <v>1149.6077317908127</v>
      </c>
      <c r="N1420" s="6">
        <v>-0.89291472781265069</v>
      </c>
      <c r="O1420" s="6">
        <v>-1032.9570117609387</v>
      </c>
    </row>
    <row r="1421" spans="1:15" x14ac:dyDescent="0.25">
      <c r="A1421" s="43">
        <v>2040</v>
      </c>
      <c r="B1421" s="43" t="s">
        <v>3</v>
      </c>
      <c r="C1421" s="43" t="s">
        <v>4937</v>
      </c>
      <c r="D1421" s="44">
        <v>165.64701200866426</v>
      </c>
      <c r="E1421" s="44">
        <v>170</v>
      </c>
      <c r="F1421" s="90">
        <v>1.0578503318649182</v>
      </c>
      <c r="G1421" s="91">
        <v>1169.9314616057741</v>
      </c>
      <c r="H1421" s="44">
        <v>165.64701200866426</v>
      </c>
      <c r="I1421" s="44">
        <v>0</v>
      </c>
      <c r="J1421" s="51">
        <f t="shared" si="66"/>
        <v>165.64701200866426</v>
      </c>
      <c r="K1421" s="45">
        <f t="shared" si="67"/>
        <v>1.0578503318649182</v>
      </c>
      <c r="L1421" s="45">
        <f t="shared" si="67"/>
        <v>1169.9314616057741</v>
      </c>
      <c r="M1421" s="160">
        <f t="shared" si="68"/>
        <v>1105.9517838816239</v>
      </c>
      <c r="N1421" s="6">
        <v>-1.0410887448649182</v>
      </c>
      <c r="O1421" s="6">
        <v>-1157.0880100657741</v>
      </c>
    </row>
    <row r="1422" spans="1:15" x14ac:dyDescent="0.25">
      <c r="A1422" s="41">
        <v>2021</v>
      </c>
      <c r="B1422" s="41" t="s">
        <v>3</v>
      </c>
      <c r="C1422" s="41" t="s">
        <v>4938</v>
      </c>
      <c r="D1422" s="42">
        <v>177</v>
      </c>
      <c r="E1422" s="42">
        <v>180</v>
      </c>
      <c r="F1422" s="88">
        <v>0.19830444208470777</v>
      </c>
      <c r="G1422" s="89">
        <v>1055.7960234461921</v>
      </c>
      <c r="H1422" s="42">
        <v>177</v>
      </c>
      <c r="I1422" s="42">
        <v>0</v>
      </c>
      <c r="J1422" s="51">
        <f t="shared" si="66"/>
        <v>177</v>
      </c>
      <c r="K1422" s="45">
        <f t="shared" si="67"/>
        <v>0.19830444208470777</v>
      </c>
      <c r="L1422" s="45">
        <f t="shared" si="67"/>
        <v>1055.7960234461921</v>
      </c>
      <c r="M1422" s="160">
        <f t="shared" si="68"/>
        <v>5324.1168596475418</v>
      </c>
      <c r="N1422" s="6">
        <v>-0.18927061608470777</v>
      </c>
      <c r="O1422" s="6">
        <v>-1048.873916122192</v>
      </c>
    </row>
    <row r="1423" spans="1:15" hidden="1" x14ac:dyDescent="0.25">
      <c r="A1423" s="43">
        <v>2022</v>
      </c>
      <c r="B1423" s="43" t="s">
        <v>3</v>
      </c>
      <c r="C1423" s="43" t="s">
        <v>4938</v>
      </c>
      <c r="D1423" s="44">
        <v>177</v>
      </c>
      <c r="E1423" s="44">
        <v>180</v>
      </c>
      <c r="F1423" s="90">
        <v>0</v>
      </c>
      <c r="G1423" s="91">
        <v>0</v>
      </c>
      <c r="H1423" s="44">
        <v>177</v>
      </c>
      <c r="I1423" s="44">
        <v>0</v>
      </c>
      <c r="J1423" s="51">
        <f t="shared" si="66"/>
        <v>177</v>
      </c>
      <c r="K1423" s="45">
        <f t="shared" si="67"/>
        <v>0</v>
      </c>
      <c r="L1423" s="45">
        <f t="shared" si="67"/>
        <v>0</v>
      </c>
      <c r="M1423" s="160" t="e">
        <f t="shared" si="68"/>
        <v>#DIV/0!</v>
      </c>
      <c r="N1423" s="6">
        <v>9.8556749999999995E-3</v>
      </c>
      <c r="O1423" s="6">
        <v>7.6886919850000002</v>
      </c>
    </row>
    <row r="1424" spans="1:15" hidden="1" x14ac:dyDescent="0.25">
      <c r="A1424" s="41">
        <v>2023</v>
      </c>
      <c r="B1424" s="41" t="s">
        <v>3</v>
      </c>
      <c r="C1424" s="41" t="s">
        <v>4938</v>
      </c>
      <c r="D1424" s="42">
        <v>177</v>
      </c>
      <c r="E1424" s="42">
        <v>180</v>
      </c>
      <c r="F1424" s="88">
        <v>0</v>
      </c>
      <c r="G1424" s="89">
        <v>0</v>
      </c>
      <c r="H1424" s="42">
        <v>177</v>
      </c>
      <c r="I1424" s="42">
        <v>0</v>
      </c>
      <c r="J1424" s="51">
        <f t="shared" si="66"/>
        <v>177</v>
      </c>
      <c r="K1424" s="45">
        <f t="shared" si="67"/>
        <v>0</v>
      </c>
      <c r="L1424" s="45">
        <f t="shared" si="67"/>
        <v>0</v>
      </c>
      <c r="M1424" s="160" t="e">
        <f t="shared" si="68"/>
        <v>#DIV/0!</v>
      </c>
      <c r="N1424" s="6">
        <v>1.151867E-2</v>
      </c>
      <c r="O1424" s="6">
        <v>8.8261019639999994</v>
      </c>
    </row>
    <row r="1425" spans="1:15" hidden="1" x14ac:dyDescent="0.25">
      <c r="A1425" s="43">
        <v>2024</v>
      </c>
      <c r="B1425" s="43" t="s">
        <v>3</v>
      </c>
      <c r="C1425" s="43" t="s">
        <v>4938</v>
      </c>
      <c r="D1425" s="44">
        <v>177</v>
      </c>
      <c r="E1425" s="44">
        <v>180</v>
      </c>
      <c r="F1425" s="90">
        <v>0</v>
      </c>
      <c r="G1425" s="91">
        <v>0</v>
      </c>
      <c r="H1425" s="44">
        <v>177</v>
      </c>
      <c r="I1425" s="44">
        <v>0</v>
      </c>
      <c r="J1425" s="51">
        <f t="shared" si="66"/>
        <v>177</v>
      </c>
      <c r="K1425" s="45">
        <f t="shared" si="67"/>
        <v>0</v>
      </c>
      <c r="L1425" s="45">
        <f t="shared" si="67"/>
        <v>0</v>
      </c>
      <c r="M1425" s="160" t="e">
        <f t="shared" si="68"/>
        <v>#DIV/0!</v>
      </c>
      <c r="N1425" s="6">
        <v>1.1982019E-2</v>
      </c>
      <c r="O1425" s="6">
        <v>9.1811399770000008</v>
      </c>
    </row>
    <row r="1426" spans="1:15" hidden="1" x14ac:dyDescent="0.25">
      <c r="A1426" s="41">
        <v>2025</v>
      </c>
      <c r="B1426" s="41" t="s">
        <v>3</v>
      </c>
      <c r="C1426" s="41" t="s">
        <v>4938</v>
      </c>
      <c r="D1426" s="42">
        <v>177</v>
      </c>
      <c r="E1426" s="42">
        <v>180</v>
      </c>
      <c r="F1426" s="88">
        <v>0</v>
      </c>
      <c r="G1426" s="89">
        <v>0</v>
      </c>
      <c r="H1426" s="42">
        <v>177</v>
      </c>
      <c r="I1426" s="42">
        <v>0</v>
      </c>
      <c r="J1426" s="51">
        <f t="shared" si="66"/>
        <v>177</v>
      </c>
      <c r="K1426" s="45">
        <f t="shared" si="67"/>
        <v>0</v>
      </c>
      <c r="L1426" s="45">
        <f t="shared" si="67"/>
        <v>0</v>
      </c>
      <c r="M1426" s="160" t="e">
        <f t="shared" si="68"/>
        <v>#DIV/0!</v>
      </c>
      <c r="N1426" s="6">
        <v>1.2293858E-2</v>
      </c>
      <c r="O1426" s="6">
        <v>9.4200843639999992</v>
      </c>
    </row>
    <row r="1427" spans="1:15" hidden="1" x14ac:dyDescent="0.25">
      <c r="A1427" s="43">
        <v>2026</v>
      </c>
      <c r="B1427" s="43" t="s">
        <v>3</v>
      </c>
      <c r="C1427" s="43" t="s">
        <v>4938</v>
      </c>
      <c r="D1427" s="44">
        <v>177</v>
      </c>
      <c r="E1427" s="44">
        <v>180</v>
      </c>
      <c r="F1427" s="90">
        <v>0</v>
      </c>
      <c r="G1427" s="91">
        <v>0</v>
      </c>
      <c r="H1427" s="44">
        <v>177</v>
      </c>
      <c r="I1427" s="44">
        <v>0</v>
      </c>
      <c r="J1427" s="51">
        <f t="shared" si="66"/>
        <v>177</v>
      </c>
      <c r="K1427" s="45">
        <f t="shared" si="67"/>
        <v>0</v>
      </c>
      <c r="L1427" s="45">
        <f t="shared" si="67"/>
        <v>0</v>
      </c>
      <c r="M1427" s="160" t="e">
        <f t="shared" si="68"/>
        <v>#DIV/0!</v>
      </c>
      <c r="N1427" s="6">
        <v>1.2331421E-2</v>
      </c>
      <c r="O1427" s="6">
        <v>9.5264233120000004</v>
      </c>
    </row>
    <row r="1428" spans="1:15" hidden="1" x14ac:dyDescent="0.25">
      <c r="A1428" s="41">
        <v>2027</v>
      </c>
      <c r="B1428" s="41" t="s">
        <v>3</v>
      </c>
      <c r="C1428" s="41" t="s">
        <v>4938</v>
      </c>
      <c r="D1428" s="42">
        <v>177</v>
      </c>
      <c r="E1428" s="42">
        <v>180</v>
      </c>
      <c r="F1428" s="88">
        <v>0</v>
      </c>
      <c r="G1428" s="89">
        <v>0</v>
      </c>
      <c r="H1428" s="42">
        <v>177</v>
      </c>
      <c r="I1428" s="42">
        <v>0</v>
      </c>
      <c r="J1428" s="51">
        <f t="shared" si="66"/>
        <v>177</v>
      </c>
      <c r="K1428" s="45">
        <f t="shared" si="67"/>
        <v>0</v>
      </c>
      <c r="L1428" s="45">
        <f t="shared" si="67"/>
        <v>0</v>
      </c>
      <c r="M1428" s="160" t="e">
        <f t="shared" si="68"/>
        <v>#DIV/0!</v>
      </c>
      <c r="N1428" s="6">
        <v>1.2385409999999999E-2</v>
      </c>
      <c r="O1428" s="6">
        <v>9.4902359470000004</v>
      </c>
    </row>
    <row r="1429" spans="1:15" hidden="1" x14ac:dyDescent="0.25">
      <c r="A1429" s="43">
        <v>2028</v>
      </c>
      <c r="B1429" s="43" t="s">
        <v>3</v>
      </c>
      <c r="C1429" s="43" t="s">
        <v>4938</v>
      </c>
      <c r="D1429" s="44">
        <v>177</v>
      </c>
      <c r="E1429" s="44">
        <v>180</v>
      </c>
      <c r="F1429" s="90">
        <v>0</v>
      </c>
      <c r="G1429" s="91">
        <v>0</v>
      </c>
      <c r="H1429" s="44">
        <v>177</v>
      </c>
      <c r="I1429" s="44">
        <v>0</v>
      </c>
      <c r="J1429" s="51">
        <f t="shared" si="66"/>
        <v>177</v>
      </c>
      <c r="K1429" s="45">
        <f t="shared" si="67"/>
        <v>0</v>
      </c>
      <c r="L1429" s="45">
        <f t="shared" si="67"/>
        <v>0</v>
      </c>
      <c r="M1429" s="160" t="e">
        <f t="shared" si="68"/>
        <v>#DIV/0!</v>
      </c>
      <c r="N1429" s="6">
        <v>1.2150027000000001E-2</v>
      </c>
      <c r="O1429" s="6">
        <v>9.3098753480000003</v>
      </c>
    </row>
    <row r="1430" spans="1:15" hidden="1" x14ac:dyDescent="0.25">
      <c r="A1430" s="41">
        <v>2029</v>
      </c>
      <c r="B1430" s="41" t="s">
        <v>3</v>
      </c>
      <c r="C1430" s="41" t="s">
        <v>4938</v>
      </c>
      <c r="D1430" s="42">
        <v>177</v>
      </c>
      <c r="E1430" s="42">
        <v>180</v>
      </c>
      <c r="F1430" s="88">
        <v>0</v>
      </c>
      <c r="G1430" s="89">
        <v>0</v>
      </c>
      <c r="H1430" s="42">
        <v>177</v>
      </c>
      <c r="I1430" s="42">
        <v>0</v>
      </c>
      <c r="J1430" s="51">
        <f t="shared" si="66"/>
        <v>177</v>
      </c>
      <c r="K1430" s="45">
        <f t="shared" si="67"/>
        <v>0</v>
      </c>
      <c r="L1430" s="45">
        <f t="shared" si="67"/>
        <v>0</v>
      </c>
      <c r="M1430" s="160" t="e">
        <f t="shared" si="68"/>
        <v>#DIV/0!</v>
      </c>
      <c r="N1430" s="6">
        <v>1.1735539E-2</v>
      </c>
      <c r="O1430" s="6">
        <v>8.9922763589999999</v>
      </c>
    </row>
    <row r="1431" spans="1:15" hidden="1" x14ac:dyDescent="0.25">
      <c r="A1431" s="43">
        <v>2030</v>
      </c>
      <c r="B1431" s="43" t="s">
        <v>3</v>
      </c>
      <c r="C1431" s="43" t="s">
        <v>4938</v>
      </c>
      <c r="D1431" s="44">
        <v>177</v>
      </c>
      <c r="E1431" s="44">
        <v>180</v>
      </c>
      <c r="F1431" s="90">
        <v>0</v>
      </c>
      <c r="G1431" s="91">
        <v>0</v>
      </c>
      <c r="H1431" s="44">
        <v>177</v>
      </c>
      <c r="I1431" s="44">
        <v>0</v>
      </c>
      <c r="J1431" s="51">
        <f t="shared" si="66"/>
        <v>177</v>
      </c>
      <c r="K1431" s="45">
        <f t="shared" si="67"/>
        <v>0</v>
      </c>
      <c r="L1431" s="45">
        <f t="shared" si="67"/>
        <v>0</v>
      </c>
      <c r="M1431" s="160" t="e">
        <f t="shared" si="68"/>
        <v>#DIV/0!</v>
      </c>
      <c r="N1431" s="6">
        <v>1.1046769999999999E-2</v>
      </c>
      <c r="O1431" s="6">
        <v>8.5527522040000008</v>
      </c>
    </row>
    <row r="1432" spans="1:15" hidden="1" x14ac:dyDescent="0.25">
      <c r="A1432" s="41">
        <v>2031</v>
      </c>
      <c r="B1432" s="41" t="s">
        <v>3</v>
      </c>
      <c r="C1432" s="41" t="s">
        <v>4938</v>
      </c>
      <c r="D1432" s="42">
        <v>177</v>
      </c>
      <c r="E1432" s="42">
        <v>180</v>
      </c>
      <c r="F1432" s="88">
        <v>0</v>
      </c>
      <c r="G1432" s="89">
        <v>0</v>
      </c>
      <c r="H1432" s="42">
        <v>177</v>
      </c>
      <c r="I1432" s="42">
        <v>0</v>
      </c>
      <c r="J1432" s="51">
        <f t="shared" si="66"/>
        <v>177</v>
      </c>
      <c r="K1432" s="45">
        <f t="shared" si="67"/>
        <v>0</v>
      </c>
      <c r="L1432" s="45">
        <f t="shared" si="67"/>
        <v>0</v>
      </c>
      <c r="M1432" s="160" t="e">
        <f t="shared" si="68"/>
        <v>#DIV/0!</v>
      </c>
      <c r="N1432" s="6">
        <v>1.0457436000000001E-2</v>
      </c>
      <c r="O1432" s="6">
        <v>8.0129386730000007</v>
      </c>
    </row>
    <row r="1433" spans="1:15" hidden="1" x14ac:dyDescent="0.25">
      <c r="A1433" s="43">
        <v>2032</v>
      </c>
      <c r="B1433" s="43" t="s">
        <v>3</v>
      </c>
      <c r="C1433" s="43" t="s">
        <v>4938</v>
      </c>
      <c r="D1433" s="44">
        <v>177</v>
      </c>
      <c r="E1433" s="44">
        <v>180</v>
      </c>
      <c r="F1433" s="90">
        <v>0</v>
      </c>
      <c r="G1433" s="91">
        <v>0</v>
      </c>
      <c r="H1433" s="44">
        <v>177</v>
      </c>
      <c r="I1433" s="44">
        <v>0</v>
      </c>
      <c r="J1433" s="51">
        <f t="shared" si="66"/>
        <v>177</v>
      </c>
      <c r="K1433" s="45">
        <f t="shared" si="67"/>
        <v>0</v>
      </c>
      <c r="L1433" s="45">
        <f t="shared" si="67"/>
        <v>0</v>
      </c>
      <c r="M1433" s="160" t="e">
        <f t="shared" si="68"/>
        <v>#DIV/0!</v>
      </c>
      <c r="N1433" s="6">
        <v>9.6563810000000003E-3</v>
      </c>
      <c r="O1433" s="6">
        <v>7.3991357820000001</v>
      </c>
    </row>
    <row r="1434" spans="1:15" hidden="1" x14ac:dyDescent="0.25">
      <c r="A1434" s="41">
        <v>2033</v>
      </c>
      <c r="B1434" s="41" t="s">
        <v>3</v>
      </c>
      <c r="C1434" s="41" t="s">
        <v>4938</v>
      </c>
      <c r="D1434" s="42">
        <v>177</v>
      </c>
      <c r="E1434" s="42">
        <v>180</v>
      </c>
      <c r="F1434" s="88">
        <v>0</v>
      </c>
      <c r="G1434" s="89">
        <v>0</v>
      </c>
      <c r="H1434" s="42">
        <v>177</v>
      </c>
      <c r="I1434" s="42">
        <v>0</v>
      </c>
      <c r="J1434" s="51">
        <f t="shared" si="66"/>
        <v>177</v>
      </c>
      <c r="K1434" s="45">
        <f t="shared" si="67"/>
        <v>0</v>
      </c>
      <c r="L1434" s="45">
        <f t="shared" si="67"/>
        <v>0</v>
      </c>
      <c r="M1434" s="160" t="e">
        <f t="shared" si="68"/>
        <v>#DIV/0!</v>
      </c>
      <c r="N1434" s="6">
        <v>8.7948569999999997E-3</v>
      </c>
      <c r="O1434" s="6">
        <v>6.73899881</v>
      </c>
    </row>
    <row r="1435" spans="1:15" hidden="1" x14ac:dyDescent="0.25">
      <c r="A1435" s="43">
        <v>2034</v>
      </c>
      <c r="B1435" s="43" t="s">
        <v>3</v>
      </c>
      <c r="C1435" s="43" t="s">
        <v>4938</v>
      </c>
      <c r="D1435" s="44">
        <v>177</v>
      </c>
      <c r="E1435" s="44">
        <v>180</v>
      </c>
      <c r="F1435" s="90">
        <v>0</v>
      </c>
      <c r="G1435" s="91">
        <v>0</v>
      </c>
      <c r="H1435" s="44">
        <v>177</v>
      </c>
      <c r="I1435" s="44">
        <v>0</v>
      </c>
      <c r="J1435" s="51">
        <f t="shared" si="66"/>
        <v>177</v>
      </c>
      <c r="K1435" s="45">
        <f t="shared" si="67"/>
        <v>0</v>
      </c>
      <c r="L1435" s="45">
        <f t="shared" si="67"/>
        <v>0</v>
      </c>
      <c r="M1435" s="160" t="e">
        <f t="shared" si="68"/>
        <v>#DIV/0!</v>
      </c>
      <c r="N1435" s="6">
        <v>7.7676259999999997E-3</v>
      </c>
      <c r="O1435" s="6">
        <v>6.059403563</v>
      </c>
    </row>
    <row r="1436" spans="1:15" hidden="1" x14ac:dyDescent="0.25">
      <c r="A1436" s="41">
        <v>2035</v>
      </c>
      <c r="B1436" s="41" t="s">
        <v>3</v>
      </c>
      <c r="C1436" s="41" t="s">
        <v>4938</v>
      </c>
      <c r="D1436" s="42">
        <v>177</v>
      </c>
      <c r="E1436" s="42">
        <v>180</v>
      </c>
      <c r="F1436" s="88">
        <v>0</v>
      </c>
      <c r="G1436" s="89">
        <v>0</v>
      </c>
      <c r="H1436" s="42">
        <v>177</v>
      </c>
      <c r="I1436" s="42">
        <v>0</v>
      </c>
      <c r="J1436" s="51">
        <f t="shared" si="66"/>
        <v>177</v>
      </c>
      <c r="K1436" s="45">
        <f t="shared" si="67"/>
        <v>0</v>
      </c>
      <c r="L1436" s="45">
        <f t="shared" si="67"/>
        <v>0</v>
      </c>
      <c r="M1436" s="160" t="e">
        <f t="shared" si="68"/>
        <v>#DIV/0!</v>
      </c>
      <c r="N1436" s="6">
        <v>7.0269460000000001E-3</v>
      </c>
      <c r="O1436" s="6">
        <v>5.3843493269999998</v>
      </c>
    </row>
    <row r="1437" spans="1:15" hidden="1" x14ac:dyDescent="0.25">
      <c r="A1437" s="43">
        <v>2036</v>
      </c>
      <c r="B1437" s="43" t="s">
        <v>3</v>
      </c>
      <c r="C1437" s="43" t="s">
        <v>4938</v>
      </c>
      <c r="D1437" s="44">
        <v>177</v>
      </c>
      <c r="E1437" s="44">
        <v>180</v>
      </c>
      <c r="F1437" s="90">
        <v>0</v>
      </c>
      <c r="G1437" s="91">
        <v>0</v>
      </c>
      <c r="H1437" s="44">
        <v>177</v>
      </c>
      <c r="I1437" s="44">
        <v>0</v>
      </c>
      <c r="J1437" s="51">
        <f t="shared" si="66"/>
        <v>177</v>
      </c>
      <c r="K1437" s="45">
        <f t="shared" si="67"/>
        <v>0</v>
      </c>
      <c r="L1437" s="45">
        <f t="shared" si="67"/>
        <v>0</v>
      </c>
      <c r="M1437" s="160" t="e">
        <f t="shared" si="68"/>
        <v>#DIV/0!</v>
      </c>
      <c r="N1437" s="6">
        <v>6.1773160000000004E-3</v>
      </c>
      <c r="O1437" s="6">
        <v>4.7333259700000001</v>
      </c>
    </row>
    <row r="1438" spans="1:15" hidden="1" x14ac:dyDescent="0.25">
      <c r="A1438" s="41">
        <v>2037</v>
      </c>
      <c r="B1438" s="41" t="s">
        <v>3</v>
      </c>
      <c r="C1438" s="41" t="s">
        <v>4938</v>
      </c>
      <c r="D1438" s="42">
        <v>177</v>
      </c>
      <c r="E1438" s="42">
        <v>180</v>
      </c>
      <c r="F1438" s="88">
        <v>0</v>
      </c>
      <c r="G1438" s="89">
        <v>0</v>
      </c>
      <c r="H1438" s="42">
        <v>177</v>
      </c>
      <c r="I1438" s="42">
        <v>0</v>
      </c>
      <c r="J1438" s="51">
        <f t="shared" si="66"/>
        <v>177</v>
      </c>
      <c r="K1438" s="45">
        <f t="shared" si="67"/>
        <v>0</v>
      </c>
      <c r="L1438" s="45">
        <f t="shared" si="67"/>
        <v>0</v>
      </c>
      <c r="M1438" s="160" t="e">
        <f t="shared" si="68"/>
        <v>#DIV/0!</v>
      </c>
      <c r="N1438" s="6">
        <v>5.3783429999999998E-3</v>
      </c>
      <c r="O1438" s="6">
        <v>4.1211183130000002</v>
      </c>
    </row>
    <row r="1439" spans="1:15" hidden="1" x14ac:dyDescent="0.25">
      <c r="A1439" s="43">
        <v>2038</v>
      </c>
      <c r="B1439" s="43" t="s">
        <v>3</v>
      </c>
      <c r="C1439" s="43" t="s">
        <v>4938</v>
      </c>
      <c r="D1439" s="44">
        <v>177</v>
      </c>
      <c r="E1439" s="44">
        <v>180</v>
      </c>
      <c r="F1439" s="90">
        <v>0</v>
      </c>
      <c r="G1439" s="91">
        <v>0</v>
      </c>
      <c r="H1439" s="44">
        <v>177</v>
      </c>
      <c r="I1439" s="44">
        <v>0</v>
      </c>
      <c r="J1439" s="51">
        <f t="shared" si="66"/>
        <v>177</v>
      </c>
      <c r="K1439" s="45">
        <f t="shared" si="67"/>
        <v>0</v>
      </c>
      <c r="L1439" s="45">
        <f t="shared" si="67"/>
        <v>0</v>
      </c>
      <c r="M1439" s="160" t="e">
        <f t="shared" si="68"/>
        <v>#DIV/0!</v>
      </c>
      <c r="N1439" s="6">
        <v>4.5963180000000003E-3</v>
      </c>
      <c r="O1439" s="6">
        <v>3.557555383</v>
      </c>
    </row>
    <row r="1440" spans="1:15" hidden="1" x14ac:dyDescent="0.25">
      <c r="A1440" s="41">
        <v>2039</v>
      </c>
      <c r="B1440" s="41" t="s">
        <v>3</v>
      </c>
      <c r="C1440" s="41" t="s">
        <v>4938</v>
      </c>
      <c r="D1440" s="42">
        <v>177</v>
      </c>
      <c r="E1440" s="42">
        <v>180</v>
      </c>
      <c r="F1440" s="88">
        <v>0</v>
      </c>
      <c r="G1440" s="89">
        <v>0</v>
      </c>
      <c r="H1440" s="42">
        <v>177</v>
      </c>
      <c r="I1440" s="42">
        <v>0</v>
      </c>
      <c r="J1440" s="51">
        <f t="shared" si="66"/>
        <v>177</v>
      </c>
      <c r="K1440" s="45">
        <f t="shared" si="67"/>
        <v>0</v>
      </c>
      <c r="L1440" s="45">
        <f t="shared" si="67"/>
        <v>0</v>
      </c>
      <c r="M1440" s="160" t="e">
        <f t="shared" si="68"/>
        <v>#DIV/0!</v>
      </c>
      <c r="N1440" s="6">
        <v>3.9779460000000004E-3</v>
      </c>
      <c r="O1440" s="6">
        <v>3.0480743029999999</v>
      </c>
    </row>
    <row r="1441" spans="1:15" hidden="1" x14ac:dyDescent="0.25">
      <c r="A1441" s="43">
        <v>2040</v>
      </c>
      <c r="B1441" s="43" t="s">
        <v>3</v>
      </c>
      <c r="C1441" s="43" t="s">
        <v>4938</v>
      </c>
      <c r="D1441" s="44">
        <v>177</v>
      </c>
      <c r="E1441" s="44">
        <v>180</v>
      </c>
      <c r="F1441" s="90">
        <v>0</v>
      </c>
      <c r="G1441" s="91">
        <v>0</v>
      </c>
      <c r="H1441" s="44">
        <v>177</v>
      </c>
      <c r="I1441" s="44">
        <v>0</v>
      </c>
      <c r="J1441" s="51">
        <f t="shared" si="66"/>
        <v>177</v>
      </c>
      <c r="K1441" s="45">
        <f t="shared" si="67"/>
        <v>0</v>
      </c>
      <c r="L1441" s="45">
        <f t="shared" si="67"/>
        <v>0</v>
      </c>
      <c r="M1441" s="160" t="e">
        <f t="shared" si="68"/>
        <v>#DIV/0!</v>
      </c>
      <c r="N1441" s="6">
        <v>3.9597360000000002E-3</v>
      </c>
      <c r="O1441" s="6">
        <v>3.034120996</v>
      </c>
    </row>
    <row r="1442" spans="1:15" x14ac:dyDescent="0.25">
      <c r="A1442" s="41">
        <v>2021</v>
      </c>
      <c r="B1442" s="41" t="s">
        <v>3</v>
      </c>
      <c r="C1442" s="41" t="s">
        <v>4939</v>
      </c>
      <c r="D1442" s="42">
        <v>187.13017756410838</v>
      </c>
      <c r="E1442" s="42">
        <v>190</v>
      </c>
      <c r="F1442" s="88">
        <v>0.17019409404522853</v>
      </c>
      <c r="G1442" s="89">
        <v>345.16844468047151</v>
      </c>
      <c r="H1442" s="42">
        <v>187.13017756410838</v>
      </c>
      <c r="I1442" s="42">
        <v>0</v>
      </c>
      <c r="J1442" s="51">
        <f t="shared" si="66"/>
        <v>187.13017756410838</v>
      </c>
      <c r="K1442" s="45">
        <f t="shared" si="67"/>
        <v>0.17019409404522853</v>
      </c>
      <c r="L1442" s="45">
        <f t="shared" si="67"/>
        <v>345.16844468047151</v>
      </c>
      <c r="M1442" s="160">
        <f t="shared" si="68"/>
        <v>2028.0870885492895</v>
      </c>
      <c r="N1442" s="6">
        <v>-0.17019409404522853</v>
      </c>
      <c r="O1442" s="6">
        <v>-345.16844468047151</v>
      </c>
    </row>
    <row r="1443" spans="1:15" x14ac:dyDescent="0.25">
      <c r="A1443" s="43">
        <v>2022</v>
      </c>
      <c r="B1443" s="43" t="s">
        <v>3</v>
      </c>
      <c r="C1443" s="43" t="s">
        <v>4939</v>
      </c>
      <c r="D1443" s="44">
        <v>187.13017756410838</v>
      </c>
      <c r="E1443" s="44">
        <v>190</v>
      </c>
      <c r="F1443" s="90">
        <v>0.30297971348994329</v>
      </c>
      <c r="G1443" s="91">
        <v>428.05786765275417</v>
      </c>
      <c r="H1443" s="44">
        <v>187.13017756410838</v>
      </c>
      <c r="I1443" s="44">
        <v>0</v>
      </c>
      <c r="J1443" s="51">
        <f t="shared" si="66"/>
        <v>187.13017756410838</v>
      </c>
      <c r="K1443" s="45">
        <f t="shared" si="67"/>
        <v>0.30297971348994329</v>
      </c>
      <c r="L1443" s="45">
        <f t="shared" si="67"/>
        <v>428.05786765275417</v>
      </c>
      <c r="M1443" s="160">
        <f t="shared" si="68"/>
        <v>1412.826828311601</v>
      </c>
      <c r="N1443" s="6">
        <v>-0.28536640448994327</v>
      </c>
      <c r="O1443" s="6">
        <v>-400.80611767275417</v>
      </c>
    </row>
    <row r="1444" spans="1:15" x14ac:dyDescent="0.25">
      <c r="A1444" s="41">
        <v>2023</v>
      </c>
      <c r="B1444" s="41" t="s">
        <v>3</v>
      </c>
      <c r="C1444" s="41" t="s">
        <v>4939</v>
      </c>
      <c r="D1444" s="42">
        <v>187.13017756410838</v>
      </c>
      <c r="E1444" s="42">
        <v>190</v>
      </c>
      <c r="F1444" s="88">
        <v>0.33702146585024018</v>
      </c>
      <c r="G1444" s="89">
        <v>399.12886908483893</v>
      </c>
      <c r="H1444" s="42">
        <v>187.13017756410838</v>
      </c>
      <c r="I1444" s="42">
        <v>0</v>
      </c>
      <c r="J1444" s="51">
        <f t="shared" si="66"/>
        <v>187.13017756410838</v>
      </c>
      <c r="K1444" s="45">
        <f t="shared" si="67"/>
        <v>0.33702146585024018</v>
      </c>
      <c r="L1444" s="45">
        <f t="shared" si="67"/>
        <v>399.12886908483893</v>
      </c>
      <c r="M1444" s="160">
        <f t="shared" si="68"/>
        <v>1184.2832268203265</v>
      </c>
      <c r="N1444" s="6">
        <v>-0.25904790685024015</v>
      </c>
      <c r="O1444" s="6">
        <v>-279.56891738483893</v>
      </c>
    </row>
    <row r="1445" spans="1:15" x14ac:dyDescent="0.25">
      <c r="A1445" s="43">
        <v>2024</v>
      </c>
      <c r="B1445" s="43" t="s">
        <v>3</v>
      </c>
      <c r="C1445" s="43" t="s">
        <v>4939</v>
      </c>
      <c r="D1445" s="44">
        <v>187.13017756410838</v>
      </c>
      <c r="E1445" s="44">
        <v>190</v>
      </c>
      <c r="F1445" s="90">
        <v>0.42740072068536911</v>
      </c>
      <c r="G1445" s="91">
        <v>442.45532503419787</v>
      </c>
      <c r="H1445" s="44">
        <v>187.13017756410838</v>
      </c>
      <c r="I1445" s="44">
        <v>0</v>
      </c>
      <c r="J1445" s="51">
        <f t="shared" si="66"/>
        <v>187.13017756410838</v>
      </c>
      <c r="K1445" s="45">
        <f t="shared" si="67"/>
        <v>0.42740072068536911</v>
      </c>
      <c r="L1445" s="45">
        <f t="shared" si="67"/>
        <v>442.45532503419787</v>
      </c>
      <c r="M1445" s="160">
        <f t="shared" si="68"/>
        <v>1035.2236288340544</v>
      </c>
      <c r="N1445" s="6">
        <v>-0.39588066868536909</v>
      </c>
      <c r="O1445" s="6">
        <v>-394.12437862419785</v>
      </c>
    </row>
    <row r="1446" spans="1:15" x14ac:dyDescent="0.25">
      <c r="A1446" s="41">
        <v>2025</v>
      </c>
      <c r="B1446" s="41" t="s">
        <v>3</v>
      </c>
      <c r="C1446" s="41" t="s">
        <v>4939</v>
      </c>
      <c r="D1446" s="42">
        <v>187.13017756410838</v>
      </c>
      <c r="E1446" s="42">
        <v>190</v>
      </c>
      <c r="F1446" s="88">
        <v>0.48805668015374437</v>
      </c>
      <c r="G1446" s="89">
        <v>427.24511312230322</v>
      </c>
      <c r="H1446" s="42">
        <v>187.13017756410838</v>
      </c>
      <c r="I1446" s="42">
        <v>0</v>
      </c>
      <c r="J1446" s="51">
        <f t="shared" si="66"/>
        <v>187.13017756410838</v>
      </c>
      <c r="K1446" s="45">
        <f t="shared" si="67"/>
        <v>0.48805668015374437</v>
      </c>
      <c r="L1446" s="45">
        <f t="shared" si="67"/>
        <v>427.24511312230322</v>
      </c>
      <c r="M1446" s="160">
        <f t="shared" si="68"/>
        <v>875.40060508487522</v>
      </c>
      <c r="N1446" s="6">
        <v>-0.43238973515374435</v>
      </c>
      <c r="O1446" s="6">
        <v>-341.88877797230322</v>
      </c>
    </row>
    <row r="1447" spans="1:15" x14ac:dyDescent="0.25">
      <c r="A1447" s="43">
        <v>2026</v>
      </c>
      <c r="B1447" s="43" t="s">
        <v>3</v>
      </c>
      <c r="C1447" s="43" t="s">
        <v>4939</v>
      </c>
      <c r="D1447" s="44">
        <v>187.13017756410838</v>
      </c>
      <c r="E1447" s="44">
        <v>190</v>
      </c>
      <c r="F1447" s="90">
        <v>0.57895376416699851</v>
      </c>
      <c r="G1447" s="91">
        <v>489.92498522189243</v>
      </c>
      <c r="H1447" s="44">
        <v>187.13017756410838</v>
      </c>
      <c r="I1447" s="44">
        <v>0</v>
      </c>
      <c r="J1447" s="51">
        <f t="shared" si="66"/>
        <v>187.13017756410838</v>
      </c>
      <c r="K1447" s="45">
        <f t="shared" si="67"/>
        <v>0.57895376416699851</v>
      </c>
      <c r="L1447" s="45">
        <f t="shared" si="67"/>
        <v>489.92498522189243</v>
      </c>
      <c r="M1447" s="160">
        <f t="shared" si="68"/>
        <v>846.22471697165474</v>
      </c>
      <c r="N1447" s="6">
        <v>-0.51205333216699855</v>
      </c>
      <c r="O1447" s="6">
        <v>-386.9231421218924</v>
      </c>
    </row>
    <row r="1448" spans="1:15" x14ac:dyDescent="0.25">
      <c r="A1448" s="41">
        <v>2027</v>
      </c>
      <c r="B1448" s="41" t="s">
        <v>3</v>
      </c>
      <c r="C1448" s="41" t="s">
        <v>4939</v>
      </c>
      <c r="D1448" s="42">
        <v>187.13017756410838</v>
      </c>
      <c r="E1448" s="42">
        <v>190</v>
      </c>
      <c r="F1448" s="88">
        <v>0.67431403653601396</v>
      </c>
      <c r="G1448" s="89">
        <v>549.34904826931734</v>
      </c>
      <c r="H1448" s="42">
        <v>187.13017756410838</v>
      </c>
      <c r="I1448" s="42">
        <v>0</v>
      </c>
      <c r="J1448" s="51">
        <f t="shared" si="66"/>
        <v>187.13017756410838</v>
      </c>
      <c r="K1448" s="45">
        <f t="shared" si="67"/>
        <v>0.67431403653601396</v>
      </c>
      <c r="L1448" s="45">
        <f t="shared" si="67"/>
        <v>549.34904826931734</v>
      </c>
      <c r="M1448" s="160">
        <f t="shared" si="68"/>
        <v>814.67835237621887</v>
      </c>
      <c r="N1448" s="6">
        <v>-0.61347252253601392</v>
      </c>
      <c r="O1448" s="6">
        <v>-456.05834113931735</v>
      </c>
    </row>
    <row r="1449" spans="1:15" x14ac:dyDescent="0.25">
      <c r="A1449" s="43">
        <v>2028</v>
      </c>
      <c r="B1449" s="43" t="s">
        <v>3</v>
      </c>
      <c r="C1449" s="43" t="s">
        <v>4939</v>
      </c>
      <c r="D1449" s="44">
        <v>187.13017756410838</v>
      </c>
      <c r="E1449" s="44">
        <v>190</v>
      </c>
      <c r="F1449" s="90">
        <v>0.76715589299289544</v>
      </c>
      <c r="G1449" s="91">
        <v>612.51506215150039</v>
      </c>
      <c r="H1449" s="44">
        <v>187.13017756410838</v>
      </c>
      <c r="I1449" s="44">
        <v>0</v>
      </c>
      <c r="J1449" s="51">
        <f t="shared" si="66"/>
        <v>187.13017756410838</v>
      </c>
      <c r="K1449" s="45">
        <f t="shared" si="67"/>
        <v>0.76715589299289544</v>
      </c>
      <c r="L1449" s="45">
        <f t="shared" si="67"/>
        <v>612.51506215150039</v>
      </c>
      <c r="M1449" s="160">
        <f t="shared" si="68"/>
        <v>798.42319891711088</v>
      </c>
      <c r="N1449" s="6">
        <v>-0.67219656999289545</v>
      </c>
      <c r="O1449" s="6">
        <v>-466.91016515150039</v>
      </c>
    </row>
    <row r="1450" spans="1:15" x14ac:dyDescent="0.25">
      <c r="A1450" s="41">
        <v>2029</v>
      </c>
      <c r="B1450" s="41" t="s">
        <v>3</v>
      </c>
      <c r="C1450" s="41" t="s">
        <v>4939</v>
      </c>
      <c r="D1450" s="42">
        <v>187.13017756410838</v>
      </c>
      <c r="E1450" s="42">
        <v>190</v>
      </c>
      <c r="F1450" s="88">
        <v>0.85402049793853496</v>
      </c>
      <c r="G1450" s="89">
        <v>646.14905523249661</v>
      </c>
      <c r="H1450" s="42">
        <v>187.13017756410838</v>
      </c>
      <c r="I1450" s="42">
        <v>0</v>
      </c>
      <c r="J1450" s="51">
        <f t="shared" si="66"/>
        <v>187.13017756410838</v>
      </c>
      <c r="K1450" s="45">
        <f t="shared" si="67"/>
        <v>0.85402049793853496</v>
      </c>
      <c r="L1450" s="45">
        <f t="shared" si="67"/>
        <v>646.14905523249661</v>
      </c>
      <c r="M1450" s="160">
        <f t="shared" si="68"/>
        <v>756.59665873617109</v>
      </c>
      <c r="N1450" s="6">
        <v>-0.73027820593853499</v>
      </c>
      <c r="O1450" s="6">
        <v>-456.4100902324966</v>
      </c>
    </row>
    <row r="1451" spans="1:15" x14ac:dyDescent="0.25">
      <c r="A1451" s="43">
        <v>2030</v>
      </c>
      <c r="B1451" s="43" t="s">
        <v>3</v>
      </c>
      <c r="C1451" s="43" t="s">
        <v>4939</v>
      </c>
      <c r="D1451" s="44">
        <v>187.13017756410838</v>
      </c>
      <c r="E1451" s="44">
        <v>190</v>
      </c>
      <c r="F1451" s="90">
        <v>0.93673918591016625</v>
      </c>
      <c r="G1451" s="91">
        <v>710.34963858231231</v>
      </c>
      <c r="H1451" s="44">
        <v>187.13017756410838</v>
      </c>
      <c r="I1451" s="44">
        <v>0</v>
      </c>
      <c r="J1451" s="51">
        <f t="shared" si="66"/>
        <v>187.13017756410838</v>
      </c>
      <c r="K1451" s="45">
        <f t="shared" si="67"/>
        <v>0.93673918591016625</v>
      </c>
      <c r="L1451" s="45">
        <f t="shared" si="67"/>
        <v>710.34963858231231</v>
      </c>
      <c r="M1451" s="160">
        <f t="shared" si="68"/>
        <v>758.3216857658341</v>
      </c>
      <c r="N1451" s="6">
        <v>-0.76210389191016625</v>
      </c>
      <c r="O1451" s="6">
        <v>-441.14194218231233</v>
      </c>
    </row>
    <row r="1452" spans="1:15" x14ac:dyDescent="0.25">
      <c r="A1452" s="41">
        <v>2031</v>
      </c>
      <c r="B1452" s="41" t="s">
        <v>3</v>
      </c>
      <c r="C1452" s="41" t="s">
        <v>4939</v>
      </c>
      <c r="D1452" s="42">
        <v>187.13017756410838</v>
      </c>
      <c r="E1452" s="42">
        <v>190</v>
      </c>
      <c r="F1452" s="88">
        <v>1.0367682457243106</v>
      </c>
      <c r="G1452" s="89">
        <v>767.51766907166348</v>
      </c>
      <c r="H1452" s="42">
        <v>187.13017756410838</v>
      </c>
      <c r="I1452" s="42">
        <v>0</v>
      </c>
      <c r="J1452" s="51">
        <f t="shared" si="66"/>
        <v>187.13017756410838</v>
      </c>
      <c r="K1452" s="45">
        <f t="shared" si="67"/>
        <v>1.0367682457243106</v>
      </c>
      <c r="L1452" s="45">
        <f t="shared" si="67"/>
        <v>767.51766907166348</v>
      </c>
      <c r="M1452" s="160">
        <f t="shared" si="68"/>
        <v>740.2982028403635</v>
      </c>
      <c r="N1452" s="6">
        <v>-0.89929515472431065</v>
      </c>
      <c r="O1452" s="6">
        <v>-556.72472527166349</v>
      </c>
    </row>
    <row r="1453" spans="1:15" x14ac:dyDescent="0.25">
      <c r="A1453" s="43">
        <v>2032</v>
      </c>
      <c r="B1453" s="43" t="s">
        <v>3</v>
      </c>
      <c r="C1453" s="43" t="s">
        <v>4939</v>
      </c>
      <c r="D1453" s="44">
        <v>187.13017756410838</v>
      </c>
      <c r="E1453" s="44">
        <v>190</v>
      </c>
      <c r="F1453" s="90">
        <v>1.1402623326142622</v>
      </c>
      <c r="G1453" s="91">
        <v>836.73326559290865</v>
      </c>
      <c r="H1453" s="44">
        <v>187.13017756410838</v>
      </c>
      <c r="I1453" s="44">
        <v>0</v>
      </c>
      <c r="J1453" s="51">
        <f t="shared" si="66"/>
        <v>187.13017756410838</v>
      </c>
      <c r="K1453" s="45">
        <f t="shared" si="67"/>
        <v>1.1402623326142622</v>
      </c>
      <c r="L1453" s="45">
        <f t="shared" si="67"/>
        <v>836.73326559290865</v>
      </c>
      <c r="M1453" s="160">
        <f t="shared" si="68"/>
        <v>733.80768763495234</v>
      </c>
      <c r="N1453" s="6">
        <v>-0.94320516461426229</v>
      </c>
      <c r="O1453" s="6">
        <v>-534.57769249290868</v>
      </c>
    </row>
    <row r="1454" spans="1:15" x14ac:dyDescent="0.25">
      <c r="A1454" s="41">
        <v>2033</v>
      </c>
      <c r="B1454" s="41" t="s">
        <v>3</v>
      </c>
      <c r="C1454" s="41" t="s">
        <v>4939</v>
      </c>
      <c r="D1454" s="42">
        <v>187.13017756410838</v>
      </c>
      <c r="E1454" s="42">
        <v>190</v>
      </c>
      <c r="F1454" s="88">
        <v>1.2774565338160584</v>
      </c>
      <c r="G1454" s="89">
        <v>883.11513747546576</v>
      </c>
      <c r="H1454" s="42">
        <v>187.13017756410838</v>
      </c>
      <c r="I1454" s="42">
        <v>0</v>
      </c>
      <c r="J1454" s="51">
        <f t="shared" si="66"/>
        <v>187.13017756410838</v>
      </c>
      <c r="K1454" s="45">
        <f t="shared" si="67"/>
        <v>1.2774565338160584</v>
      </c>
      <c r="L1454" s="45">
        <f t="shared" si="67"/>
        <v>883.11513747546576</v>
      </c>
      <c r="M1454" s="160">
        <f t="shared" si="68"/>
        <v>691.3073862774778</v>
      </c>
      <c r="N1454" s="6">
        <v>-1.0469430188160584</v>
      </c>
      <c r="O1454" s="6">
        <v>-529.65962037546569</v>
      </c>
    </row>
    <row r="1455" spans="1:15" x14ac:dyDescent="0.25">
      <c r="A1455" s="43">
        <v>2034</v>
      </c>
      <c r="B1455" s="43" t="s">
        <v>3</v>
      </c>
      <c r="C1455" s="43" t="s">
        <v>4939</v>
      </c>
      <c r="D1455" s="44">
        <v>187.13017756410838</v>
      </c>
      <c r="E1455" s="44">
        <v>190</v>
      </c>
      <c r="F1455" s="90">
        <v>1.4072046499092024</v>
      </c>
      <c r="G1455" s="91">
        <v>954.09614892203194</v>
      </c>
      <c r="H1455" s="44">
        <v>187.13017756410838</v>
      </c>
      <c r="I1455" s="44">
        <v>0</v>
      </c>
      <c r="J1455" s="51">
        <f t="shared" si="66"/>
        <v>187.13017756410838</v>
      </c>
      <c r="K1455" s="45">
        <f t="shared" si="67"/>
        <v>1.4072046499092024</v>
      </c>
      <c r="L1455" s="45">
        <f t="shared" si="67"/>
        <v>954.09614892203194</v>
      </c>
      <c r="M1455" s="160">
        <f t="shared" si="68"/>
        <v>678.0080985261053</v>
      </c>
      <c r="N1455" s="6">
        <v>-1.0759388639092022</v>
      </c>
      <c r="O1455" s="6">
        <v>-441.56805262203193</v>
      </c>
    </row>
    <row r="1456" spans="1:15" x14ac:dyDescent="0.25">
      <c r="A1456" s="41">
        <v>2035</v>
      </c>
      <c r="B1456" s="41" t="s">
        <v>3</v>
      </c>
      <c r="C1456" s="41" t="s">
        <v>4939</v>
      </c>
      <c r="D1456" s="42">
        <v>187.13017756410838</v>
      </c>
      <c r="E1456" s="42">
        <v>190</v>
      </c>
      <c r="F1456" s="88">
        <v>1.5188900792602533</v>
      </c>
      <c r="G1456" s="89">
        <v>1005.8005053994052</v>
      </c>
      <c r="H1456" s="42">
        <v>187.13017756410838</v>
      </c>
      <c r="I1456" s="42">
        <v>0</v>
      </c>
      <c r="J1456" s="51">
        <f t="shared" si="66"/>
        <v>187.13017756410838</v>
      </c>
      <c r="K1456" s="45">
        <f t="shared" si="67"/>
        <v>1.5188900792602533</v>
      </c>
      <c r="L1456" s="45">
        <f t="shared" si="67"/>
        <v>1005.8005053994052</v>
      </c>
      <c r="M1456" s="160">
        <f t="shared" si="68"/>
        <v>662.19440045935471</v>
      </c>
      <c r="N1456" s="6">
        <v>-1.2599030512602534</v>
      </c>
      <c r="O1456" s="6">
        <v>-608.68542029940522</v>
      </c>
    </row>
    <row r="1457" spans="1:15" x14ac:dyDescent="0.25">
      <c r="A1457" s="43">
        <v>2036</v>
      </c>
      <c r="B1457" s="43" t="s">
        <v>3</v>
      </c>
      <c r="C1457" s="43" t="s">
        <v>4939</v>
      </c>
      <c r="D1457" s="44">
        <v>187.13017756410838</v>
      </c>
      <c r="E1457" s="44">
        <v>190</v>
      </c>
      <c r="F1457" s="90">
        <v>1.6184113072375474</v>
      </c>
      <c r="G1457" s="91">
        <v>1066.8365090531981</v>
      </c>
      <c r="H1457" s="44">
        <v>187.13017756410838</v>
      </c>
      <c r="I1457" s="44">
        <v>0</v>
      </c>
      <c r="J1457" s="51">
        <f t="shared" si="66"/>
        <v>187.13017756410838</v>
      </c>
      <c r="K1457" s="45">
        <f t="shared" si="67"/>
        <v>1.6184113072375474</v>
      </c>
      <c r="L1457" s="45">
        <f t="shared" si="67"/>
        <v>1066.8365090531981</v>
      </c>
      <c r="M1457" s="160">
        <f t="shared" si="68"/>
        <v>659.18750337587073</v>
      </c>
      <c r="N1457" s="6">
        <v>-1.2550248622375475</v>
      </c>
      <c r="O1457" s="6">
        <v>-509.64165685319813</v>
      </c>
    </row>
    <row r="1458" spans="1:15" x14ac:dyDescent="0.25">
      <c r="A1458" s="41">
        <v>2037</v>
      </c>
      <c r="B1458" s="41" t="s">
        <v>3</v>
      </c>
      <c r="C1458" s="41" t="s">
        <v>4939</v>
      </c>
      <c r="D1458" s="42">
        <v>187.13017756410838</v>
      </c>
      <c r="E1458" s="42">
        <v>190</v>
      </c>
      <c r="F1458" s="88">
        <v>1.6880608238070087</v>
      </c>
      <c r="G1458" s="89">
        <v>1101.5956648701442</v>
      </c>
      <c r="H1458" s="42">
        <v>187.13017756410838</v>
      </c>
      <c r="I1458" s="42">
        <v>0</v>
      </c>
      <c r="J1458" s="51">
        <f t="shared" si="66"/>
        <v>187.13017756410838</v>
      </c>
      <c r="K1458" s="45">
        <f t="shared" si="67"/>
        <v>1.6880608238070087</v>
      </c>
      <c r="L1458" s="45">
        <f t="shared" si="67"/>
        <v>1101.5956648701442</v>
      </c>
      <c r="M1458" s="160">
        <f t="shared" si="68"/>
        <v>652.58055239133171</v>
      </c>
      <c r="N1458" s="6">
        <v>-1.2626539358070088</v>
      </c>
      <c r="O1458" s="6">
        <v>-449.30240707014423</v>
      </c>
    </row>
    <row r="1459" spans="1:15" x14ac:dyDescent="0.25">
      <c r="A1459" s="43">
        <v>2038</v>
      </c>
      <c r="B1459" s="43" t="s">
        <v>3</v>
      </c>
      <c r="C1459" s="43" t="s">
        <v>4939</v>
      </c>
      <c r="D1459" s="44">
        <v>187.13017756410838</v>
      </c>
      <c r="E1459" s="44">
        <v>190</v>
      </c>
      <c r="F1459" s="90">
        <v>1.7829305312046815</v>
      </c>
      <c r="G1459" s="91">
        <v>1154.0414981499505</v>
      </c>
      <c r="H1459" s="44">
        <v>187.13017756410838</v>
      </c>
      <c r="I1459" s="44">
        <v>0</v>
      </c>
      <c r="J1459" s="51">
        <f t="shared" si="66"/>
        <v>187.13017756410838</v>
      </c>
      <c r="K1459" s="45">
        <f t="shared" si="67"/>
        <v>1.7829305312046815</v>
      </c>
      <c r="L1459" s="45">
        <f t="shared" si="67"/>
        <v>1154.0414981499505</v>
      </c>
      <c r="M1459" s="160">
        <f t="shared" si="68"/>
        <v>647.27227334549798</v>
      </c>
      <c r="N1459" s="6">
        <v>-1.1697280982046814</v>
      </c>
      <c r="O1459" s="6">
        <v>-209.03663814995048</v>
      </c>
    </row>
    <row r="1460" spans="1:15" x14ac:dyDescent="0.25">
      <c r="A1460" s="41">
        <v>2039</v>
      </c>
      <c r="B1460" s="41" t="s">
        <v>3</v>
      </c>
      <c r="C1460" s="41" t="s">
        <v>4939</v>
      </c>
      <c r="D1460" s="42">
        <v>187.13017756410838</v>
      </c>
      <c r="E1460" s="42">
        <v>190</v>
      </c>
      <c r="F1460" s="88">
        <v>1.8732090147788352</v>
      </c>
      <c r="G1460" s="89">
        <v>1194.9519143184486</v>
      </c>
      <c r="H1460" s="42">
        <v>187.13017756410838</v>
      </c>
      <c r="I1460" s="42">
        <v>0</v>
      </c>
      <c r="J1460" s="51">
        <f t="shared" si="66"/>
        <v>187.13017756410838</v>
      </c>
      <c r="K1460" s="45">
        <f t="shared" si="67"/>
        <v>1.8732090147788352</v>
      </c>
      <c r="L1460" s="45">
        <f t="shared" si="67"/>
        <v>1194.9519143184486</v>
      </c>
      <c r="M1460" s="160">
        <f t="shared" si="68"/>
        <v>637.91702094682341</v>
      </c>
      <c r="N1460" s="6">
        <v>-1.3916320397788351</v>
      </c>
      <c r="O1460" s="6">
        <v>-456.53083311844864</v>
      </c>
    </row>
    <row r="1461" spans="1:15" x14ac:dyDescent="0.25">
      <c r="A1461" s="43">
        <v>2040</v>
      </c>
      <c r="B1461" s="43" t="s">
        <v>3</v>
      </c>
      <c r="C1461" s="43" t="s">
        <v>4939</v>
      </c>
      <c r="D1461" s="44">
        <v>187.13017756410838</v>
      </c>
      <c r="E1461" s="44">
        <v>190</v>
      </c>
      <c r="F1461" s="90">
        <v>1.9864946117892819</v>
      </c>
      <c r="G1461" s="91">
        <v>1240.7507375169027</v>
      </c>
      <c r="H1461" s="44">
        <v>187.13017756410838</v>
      </c>
      <c r="I1461" s="44">
        <v>0</v>
      </c>
      <c r="J1461" s="51">
        <f t="shared" si="66"/>
        <v>187.13017756410838</v>
      </c>
      <c r="K1461" s="45">
        <f t="shared" si="67"/>
        <v>1.9864946117892819</v>
      </c>
      <c r="L1461" s="45">
        <f t="shared" si="67"/>
        <v>1240.7507375169027</v>
      </c>
      <c r="M1461" s="160">
        <f t="shared" si="68"/>
        <v>624.59305459647317</v>
      </c>
      <c r="N1461" s="6">
        <v>-1.4503057427892818</v>
      </c>
      <c r="O1461" s="6">
        <v>-418.59107311690275</v>
      </c>
    </row>
    <row r="1462" spans="1:15" x14ac:dyDescent="0.25">
      <c r="A1462" s="41">
        <v>2021</v>
      </c>
      <c r="B1462" s="41" t="s">
        <v>3</v>
      </c>
      <c r="C1462" s="41" t="s">
        <v>4940</v>
      </c>
      <c r="D1462" s="42">
        <v>193.70819193418777</v>
      </c>
      <c r="E1462" s="42">
        <v>200</v>
      </c>
      <c r="F1462" s="88">
        <v>0.19000611749981036</v>
      </c>
      <c r="G1462" s="89">
        <v>229.47357908112619</v>
      </c>
      <c r="H1462" s="42">
        <v>193.70819193418777</v>
      </c>
      <c r="I1462" s="42">
        <v>0</v>
      </c>
      <c r="J1462" s="51">
        <f t="shared" si="66"/>
        <v>193.70819193418777</v>
      </c>
      <c r="K1462" s="45">
        <f t="shared" si="67"/>
        <v>0.19000611749981036</v>
      </c>
      <c r="L1462" s="45">
        <f t="shared" si="67"/>
        <v>229.47357908112619</v>
      </c>
      <c r="M1462" s="160">
        <f t="shared" si="68"/>
        <v>1207.7167940729867</v>
      </c>
      <c r="N1462" s="6">
        <v>1.2504381665001896</v>
      </c>
      <c r="O1462" s="6">
        <v>5813.0242519188732</v>
      </c>
    </row>
    <row r="1463" spans="1:15" x14ac:dyDescent="0.25">
      <c r="A1463" s="43">
        <v>2022</v>
      </c>
      <c r="B1463" s="43" t="s">
        <v>3</v>
      </c>
      <c r="C1463" s="43" t="s">
        <v>4940</v>
      </c>
      <c r="D1463" s="44">
        <v>193.70819193418777</v>
      </c>
      <c r="E1463" s="44">
        <v>200</v>
      </c>
      <c r="F1463" s="90">
        <v>0.19818113695472819</v>
      </c>
      <c r="G1463" s="91">
        <v>246.05255023071408</v>
      </c>
      <c r="H1463" s="44">
        <v>193.70819193418777</v>
      </c>
      <c r="I1463" s="44">
        <v>0</v>
      </c>
      <c r="J1463" s="51">
        <f t="shared" si="66"/>
        <v>193.70819193418777</v>
      </c>
      <c r="K1463" s="45">
        <f t="shared" si="67"/>
        <v>0.19818113695472819</v>
      </c>
      <c r="L1463" s="45">
        <f t="shared" si="67"/>
        <v>246.05255023071408</v>
      </c>
      <c r="M1463" s="160">
        <f t="shared" si="68"/>
        <v>1241.5538330821134</v>
      </c>
      <c r="N1463" s="6">
        <v>1.8496197320452719</v>
      </c>
      <c r="O1463" s="6">
        <v>8318.1793087692859</v>
      </c>
    </row>
    <row r="1464" spans="1:15" x14ac:dyDescent="0.25">
      <c r="A1464" s="41">
        <v>2023</v>
      </c>
      <c r="B1464" s="41" t="s">
        <v>3</v>
      </c>
      <c r="C1464" s="41" t="s">
        <v>4940</v>
      </c>
      <c r="D1464" s="42">
        <v>193.70819193418777</v>
      </c>
      <c r="E1464" s="42">
        <v>200</v>
      </c>
      <c r="F1464" s="88">
        <v>0.17930766145119115</v>
      </c>
      <c r="G1464" s="89">
        <v>227.42741988576049</v>
      </c>
      <c r="H1464" s="42">
        <v>193.70819193418777</v>
      </c>
      <c r="I1464" s="42">
        <v>0</v>
      </c>
      <c r="J1464" s="51">
        <f t="shared" si="66"/>
        <v>193.70819193418777</v>
      </c>
      <c r="K1464" s="45">
        <f t="shared" si="67"/>
        <v>0.17930766145119115</v>
      </c>
      <c r="L1464" s="45">
        <f t="shared" si="67"/>
        <v>227.42741988576049</v>
      </c>
      <c r="M1464" s="160">
        <f t="shared" si="68"/>
        <v>1268.3642073357132</v>
      </c>
      <c r="N1464" s="6">
        <v>2.0462551425488087</v>
      </c>
      <c r="O1464" s="6">
        <v>9061.0517931142404</v>
      </c>
    </row>
    <row r="1465" spans="1:15" x14ac:dyDescent="0.25">
      <c r="A1465" s="43">
        <v>2024</v>
      </c>
      <c r="B1465" s="43" t="s">
        <v>3</v>
      </c>
      <c r="C1465" s="43" t="s">
        <v>4940</v>
      </c>
      <c r="D1465" s="44">
        <v>193.70819193418777</v>
      </c>
      <c r="E1465" s="44">
        <v>200</v>
      </c>
      <c r="F1465" s="90">
        <v>0.1947523185402216</v>
      </c>
      <c r="G1465" s="91">
        <v>231.87915228680197</v>
      </c>
      <c r="H1465" s="44">
        <v>193.70819193418777</v>
      </c>
      <c r="I1465" s="44">
        <v>0</v>
      </c>
      <c r="J1465" s="51">
        <f t="shared" si="66"/>
        <v>193.70819193418777</v>
      </c>
      <c r="K1465" s="45">
        <f t="shared" si="67"/>
        <v>0.1947523185402216</v>
      </c>
      <c r="L1465" s="45">
        <f t="shared" si="67"/>
        <v>231.87915228680197</v>
      </c>
      <c r="M1465" s="160">
        <f t="shared" si="68"/>
        <v>1190.6361578895026</v>
      </c>
      <c r="N1465" s="6">
        <v>2.1037784594597784</v>
      </c>
      <c r="O1465" s="6">
        <v>9353.2138557131984</v>
      </c>
    </row>
    <row r="1466" spans="1:15" x14ac:dyDescent="0.25">
      <c r="A1466" s="41">
        <v>2025</v>
      </c>
      <c r="B1466" s="41" t="s">
        <v>3</v>
      </c>
      <c r="C1466" s="41" t="s">
        <v>4940</v>
      </c>
      <c r="D1466" s="42">
        <v>193.70819193418777</v>
      </c>
      <c r="E1466" s="42">
        <v>200</v>
      </c>
      <c r="F1466" s="88">
        <v>0.15673474738750817</v>
      </c>
      <c r="G1466" s="89">
        <v>206.92960479807905</v>
      </c>
      <c r="H1466" s="42">
        <v>193.70819193418777</v>
      </c>
      <c r="I1466" s="42">
        <v>0</v>
      </c>
      <c r="J1466" s="51">
        <f t="shared" si="66"/>
        <v>193.70819193418777</v>
      </c>
      <c r="K1466" s="45">
        <f t="shared" si="67"/>
        <v>0.15673474738750817</v>
      </c>
      <c r="L1466" s="45">
        <f t="shared" si="67"/>
        <v>206.92960479807905</v>
      </c>
      <c r="M1466" s="160">
        <f t="shared" si="68"/>
        <v>1320.2535382053477</v>
      </c>
      <c r="N1466" s="6">
        <v>2.1578852066124918</v>
      </c>
      <c r="O1466" s="6">
        <v>9434.4811972019215</v>
      </c>
    </row>
    <row r="1467" spans="1:15" x14ac:dyDescent="0.25">
      <c r="A1467" s="43">
        <v>2026</v>
      </c>
      <c r="B1467" s="43" t="s">
        <v>3</v>
      </c>
      <c r="C1467" s="43" t="s">
        <v>4940</v>
      </c>
      <c r="D1467" s="44">
        <v>193.70819193418777</v>
      </c>
      <c r="E1467" s="44">
        <v>200</v>
      </c>
      <c r="F1467" s="90">
        <v>0.1527757559919643</v>
      </c>
      <c r="G1467" s="91">
        <v>206.81858730831092</v>
      </c>
      <c r="H1467" s="44">
        <v>193.70819193418777</v>
      </c>
      <c r="I1467" s="44">
        <v>0</v>
      </c>
      <c r="J1467" s="51">
        <f t="shared" si="66"/>
        <v>193.70819193418777</v>
      </c>
      <c r="K1467" s="45">
        <f t="shared" si="67"/>
        <v>0.1527757559919643</v>
      </c>
      <c r="L1467" s="45">
        <f t="shared" si="67"/>
        <v>206.81858730831092</v>
      </c>
      <c r="M1467" s="160">
        <f t="shared" si="68"/>
        <v>1353.7395771040347</v>
      </c>
      <c r="N1467" s="6">
        <v>2.1221585320080356</v>
      </c>
      <c r="O1467" s="6">
        <v>9261.9173556916885</v>
      </c>
    </row>
    <row r="1468" spans="1:15" x14ac:dyDescent="0.25">
      <c r="A1468" s="41">
        <v>2027</v>
      </c>
      <c r="B1468" s="41" t="s">
        <v>3</v>
      </c>
      <c r="C1468" s="41" t="s">
        <v>4940</v>
      </c>
      <c r="D1468" s="42">
        <v>193.70819193418777</v>
      </c>
      <c r="E1468" s="42">
        <v>200</v>
      </c>
      <c r="F1468" s="88">
        <v>0.16199776934199395</v>
      </c>
      <c r="G1468" s="89">
        <v>222.90774563893399</v>
      </c>
      <c r="H1468" s="42">
        <v>193.70819193418777</v>
      </c>
      <c r="I1468" s="42">
        <v>0</v>
      </c>
      <c r="J1468" s="51">
        <f t="shared" si="66"/>
        <v>193.70819193418777</v>
      </c>
      <c r="K1468" s="45">
        <f t="shared" si="67"/>
        <v>0.16199776934199395</v>
      </c>
      <c r="L1468" s="45">
        <f t="shared" si="67"/>
        <v>222.90774563893399</v>
      </c>
      <c r="M1468" s="160">
        <f t="shared" si="68"/>
        <v>1375.9926852347751</v>
      </c>
      <c r="N1468" s="6">
        <v>2.0295053626580057</v>
      </c>
      <c r="O1468" s="6">
        <v>8873.5261233610672</v>
      </c>
    </row>
    <row r="1469" spans="1:15" x14ac:dyDescent="0.25">
      <c r="A1469" s="43">
        <v>2028</v>
      </c>
      <c r="B1469" s="43" t="s">
        <v>3</v>
      </c>
      <c r="C1469" s="43" t="s">
        <v>4940</v>
      </c>
      <c r="D1469" s="44">
        <v>193.70819193418777</v>
      </c>
      <c r="E1469" s="44">
        <v>200</v>
      </c>
      <c r="F1469" s="90">
        <v>0.18645638537622441</v>
      </c>
      <c r="G1469" s="91">
        <v>241.84438410755948</v>
      </c>
      <c r="H1469" s="44">
        <v>193.70819193418777</v>
      </c>
      <c r="I1469" s="44">
        <v>0</v>
      </c>
      <c r="J1469" s="51">
        <f t="shared" si="66"/>
        <v>193.70819193418777</v>
      </c>
      <c r="K1469" s="45">
        <f t="shared" si="67"/>
        <v>0.18645638537622441</v>
      </c>
      <c r="L1469" s="45">
        <f t="shared" si="67"/>
        <v>241.84438410755948</v>
      </c>
      <c r="M1469" s="160">
        <f t="shared" si="68"/>
        <v>1297.0560574773308</v>
      </c>
      <c r="N1469" s="6">
        <v>1.8829498746237756</v>
      </c>
      <c r="O1469" s="6">
        <v>8324.5284048924404</v>
      </c>
    </row>
    <row r="1470" spans="1:15" x14ac:dyDescent="0.25">
      <c r="A1470" s="41">
        <v>2029</v>
      </c>
      <c r="B1470" s="41" t="s">
        <v>3</v>
      </c>
      <c r="C1470" s="41" t="s">
        <v>4940</v>
      </c>
      <c r="D1470" s="42">
        <v>193.70819193418777</v>
      </c>
      <c r="E1470" s="42">
        <v>200</v>
      </c>
      <c r="F1470" s="88">
        <v>0.16710828089437851</v>
      </c>
      <c r="G1470" s="89">
        <v>243.14661989025853</v>
      </c>
      <c r="H1470" s="42">
        <v>193.70819193418777</v>
      </c>
      <c r="I1470" s="42">
        <v>0</v>
      </c>
      <c r="J1470" s="51">
        <f t="shared" si="66"/>
        <v>193.70819193418777</v>
      </c>
      <c r="K1470" s="45">
        <f t="shared" si="67"/>
        <v>0.16710828089437851</v>
      </c>
      <c r="L1470" s="45">
        <f t="shared" si="67"/>
        <v>243.14661989025853</v>
      </c>
      <c r="M1470" s="160">
        <f t="shared" si="68"/>
        <v>1455.024362580454</v>
      </c>
      <c r="N1470" s="6">
        <v>1.7546122101056216</v>
      </c>
      <c r="O1470" s="6">
        <v>7683.1069771097409</v>
      </c>
    </row>
    <row r="1471" spans="1:15" x14ac:dyDescent="0.25">
      <c r="A1471" s="43">
        <v>2030</v>
      </c>
      <c r="B1471" s="43" t="s">
        <v>3</v>
      </c>
      <c r="C1471" s="43" t="s">
        <v>4940</v>
      </c>
      <c r="D1471" s="44">
        <v>193.70819193418777</v>
      </c>
      <c r="E1471" s="44">
        <v>200</v>
      </c>
      <c r="F1471" s="90">
        <v>0.16985668804662432</v>
      </c>
      <c r="G1471" s="91">
        <v>255.55154514460511</v>
      </c>
      <c r="H1471" s="44">
        <v>193.70819193418777</v>
      </c>
      <c r="I1471" s="44">
        <v>0</v>
      </c>
      <c r="J1471" s="51">
        <f t="shared" si="66"/>
        <v>193.70819193418777</v>
      </c>
      <c r="K1471" s="45">
        <f t="shared" si="67"/>
        <v>0.16985668804662432</v>
      </c>
      <c r="L1471" s="45">
        <f t="shared" si="67"/>
        <v>255.55154514460511</v>
      </c>
      <c r="M1471" s="160">
        <f t="shared" si="68"/>
        <v>1504.5127047011433</v>
      </c>
      <c r="N1471" s="6">
        <v>1.5837644789533756</v>
      </c>
      <c r="O1471" s="6">
        <v>6967.7941518553944</v>
      </c>
    </row>
    <row r="1472" spans="1:15" x14ac:dyDescent="0.25">
      <c r="A1472" s="41">
        <v>2031</v>
      </c>
      <c r="B1472" s="41" t="s">
        <v>3</v>
      </c>
      <c r="C1472" s="41" t="s">
        <v>4940</v>
      </c>
      <c r="D1472" s="42">
        <v>193.70819193418777</v>
      </c>
      <c r="E1472" s="42">
        <v>200</v>
      </c>
      <c r="F1472" s="88">
        <v>0.16652525892068629</v>
      </c>
      <c r="G1472" s="89">
        <v>260.95476175634974</v>
      </c>
      <c r="H1472" s="42">
        <v>193.70819193418777</v>
      </c>
      <c r="I1472" s="42">
        <v>0</v>
      </c>
      <c r="J1472" s="51">
        <f t="shared" si="66"/>
        <v>193.70819193418777</v>
      </c>
      <c r="K1472" s="45">
        <f t="shared" si="67"/>
        <v>0.16652525892068629</v>
      </c>
      <c r="L1472" s="45">
        <f t="shared" si="67"/>
        <v>260.95476175634974</v>
      </c>
      <c r="M1472" s="160">
        <f t="shared" si="68"/>
        <v>1567.0581354906581</v>
      </c>
      <c r="N1472" s="6">
        <v>1.4269694360793137</v>
      </c>
      <c r="O1472" s="6">
        <v>6238.7385132436502</v>
      </c>
    </row>
    <row r="1473" spans="1:15" x14ac:dyDescent="0.25">
      <c r="A1473" s="43">
        <v>2032</v>
      </c>
      <c r="B1473" s="43" t="s">
        <v>3</v>
      </c>
      <c r="C1473" s="43" t="s">
        <v>4940</v>
      </c>
      <c r="D1473" s="44">
        <v>193.70819193418777</v>
      </c>
      <c r="E1473" s="44">
        <v>200</v>
      </c>
      <c r="F1473" s="90">
        <v>0.16482364226019283</v>
      </c>
      <c r="G1473" s="91">
        <v>272.99655798649212</v>
      </c>
      <c r="H1473" s="44">
        <v>193.70819193418777</v>
      </c>
      <c r="I1473" s="44">
        <v>0</v>
      </c>
      <c r="J1473" s="51">
        <f t="shared" si="66"/>
        <v>193.70819193418777</v>
      </c>
      <c r="K1473" s="45">
        <f t="shared" si="67"/>
        <v>0.16482364226019283</v>
      </c>
      <c r="L1473" s="45">
        <f t="shared" si="67"/>
        <v>272.99655798649212</v>
      </c>
      <c r="M1473" s="160">
        <f t="shared" si="68"/>
        <v>1656.2948994631247</v>
      </c>
      <c r="N1473" s="6">
        <v>1.2661841347398073</v>
      </c>
      <c r="O1473" s="6">
        <v>5516.2334370135077</v>
      </c>
    </row>
    <row r="1474" spans="1:15" x14ac:dyDescent="0.25">
      <c r="A1474" s="41">
        <v>2033</v>
      </c>
      <c r="B1474" s="41" t="s">
        <v>3</v>
      </c>
      <c r="C1474" s="41" t="s">
        <v>4940</v>
      </c>
      <c r="D1474" s="42">
        <v>193.70819193418777</v>
      </c>
      <c r="E1474" s="42">
        <v>200</v>
      </c>
      <c r="F1474" s="88">
        <v>0.1496778886361807</v>
      </c>
      <c r="G1474" s="89">
        <v>263.60707152415443</v>
      </c>
      <c r="H1474" s="42">
        <v>193.70819193418777</v>
      </c>
      <c r="I1474" s="42">
        <v>0</v>
      </c>
      <c r="J1474" s="51">
        <f t="shared" ref="J1474:J1537" si="69">D1474</f>
        <v>193.70819193418777</v>
      </c>
      <c r="K1474" s="45">
        <f t="shared" si="67"/>
        <v>0.1496778886361807</v>
      </c>
      <c r="L1474" s="45">
        <f t="shared" si="67"/>
        <v>263.60707152415443</v>
      </c>
      <c r="M1474" s="160">
        <f t="shared" si="68"/>
        <v>1761.1624130061007</v>
      </c>
      <c r="N1474" s="6">
        <v>1.1283803903638192</v>
      </c>
      <c r="O1474" s="6">
        <v>4853.081255475845</v>
      </c>
    </row>
    <row r="1475" spans="1:15" x14ac:dyDescent="0.25">
      <c r="A1475" s="43">
        <v>2034</v>
      </c>
      <c r="B1475" s="43" t="s">
        <v>3</v>
      </c>
      <c r="C1475" s="43" t="s">
        <v>4940</v>
      </c>
      <c r="D1475" s="44">
        <v>193.70819193418777</v>
      </c>
      <c r="E1475" s="44">
        <v>200</v>
      </c>
      <c r="F1475" s="90">
        <v>0.14497501337325486</v>
      </c>
      <c r="G1475" s="91">
        <v>272.38856098117293</v>
      </c>
      <c r="H1475" s="44">
        <v>193.70819193418777</v>
      </c>
      <c r="I1475" s="44">
        <v>0</v>
      </c>
      <c r="J1475" s="51">
        <f t="shared" si="69"/>
        <v>193.70819193418777</v>
      </c>
      <c r="K1475" s="45">
        <f t="shared" ref="K1475:L1538" si="70">F1475</f>
        <v>0.14497501337325486</v>
      </c>
      <c r="L1475" s="45">
        <f t="shared" si="70"/>
        <v>272.38856098117293</v>
      </c>
      <c r="M1475" s="160">
        <f t="shared" ref="M1475:M1538" si="71">G1475/F1475</f>
        <v>1878.8655689230891</v>
      </c>
      <c r="N1475" s="6">
        <v>0.98901595662674513</v>
      </c>
      <c r="O1475" s="6">
        <v>4225.4878280188268</v>
      </c>
    </row>
    <row r="1476" spans="1:15" hidden="1" x14ac:dyDescent="0.25">
      <c r="A1476" s="41">
        <v>2035</v>
      </c>
      <c r="B1476" s="41" t="s">
        <v>3</v>
      </c>
      <c r="C1476" s="41" t="s">
        <v>4940</v>
      </c>
      <c r="D1476" s="42">
        <v>193.70819193418777</v>
      </c>
      <c r="E1476" s="42">
        <v>200</v>
      </c>
      <c r="F1476" s="88">
        <v>0.13590930836776055</v>
      </c>
      <c r="G1476" s="89">
        <v>275.99630206803999</v>
      </c>
      <c r="H1476" s="42">
        <v>193.70819193418777</v>
      </c>
      <c r="I1476" s="42">
        <v>0</v>
      </c>
      <c r="J1476" s="51">
        <f t="shared" si="69"/>
        <v>193.70819193418777</v>
      </c>
      <c r="K1476" s="45">
        <f t="shared" si="70"/>
        <v>0.13590930836776055</v>
      </c>
      <c r="L1476" s="45">
        <f t="shared" si="70"/>
        <v>275.99630206803999</v>
      </c>
      <c r="M1476" s="160">
        <f t="shared" si="71"/>
        <v>2030.7387726616516</v>
      </c>
      <c r="N1476" s="6">
        <v>0.87717367663223955</v>
      </c>
      <c r="O1476" s="6">
        <v>3664.8102659319602</v>
      </c>
    </row>
    <row r="1477" spans="1:15" x14ac:dyDescent="0.25">
      <c r="A1477" s="43">
        <v>2036</v>
      </c>
      <c r="B1477" s="43" t="s">
        <v>3</v>
      </c>
      <c r="C1477" s="43" t="s">
        <v>4940</v>
      </c>
      <c r="D1477" s="44">
        <v>193.70819193418777</v>
      </c>
      <c r="E1477" s="44">
        <v>200</v>
      </c>
      <c r="F1477" s="90">
        <v>0.14156822875699915</v>
      </c>
      <c r="G1477" s="91">
        <v>296.23535673471554</v>
      </c>
      <c r="H1477" s="44">
        <v>193.70819193418777</v>
      </c>
      <c r="I1477" s="44">
        <v>0</v>
      </c>
      <c r="J1477" s="51">
        <f t="shared" si="69"/>
        <v>193.70819193418777</v>
      </c>
      <c r="K1477" s="45">
        <f t="shared" si="70"/>
        <v>0.14156822875699915</v>
      </c>
      <c r="L1477" s="45">
        <f t="shared" si="70"/>
        <v>296.23535673471554</v>
      </c>
      <c r="M1477" s="160">
        <f t="shared" si="71"/>
        <v>2092.5271110313984</v>
      </c>
      <c r="N1477" s="6">
        <v>0.78184317824300087</v>
      </c>
      <c r="O1477" s="6">
        <v>3237.8268642652847</v>
      </c>
    </row>
    <row r="1478" spans="1:15" x14ac:dyDescent="0.25">
      <c r="A1478" s="41">
        <v>2037</v>
      </c>
      <c r="B1478" s="41" t="s">
        <v>3</v>
      </c>
      <c r="C1478" s="41" t="s">
        <v>4940</v>
      </c>
      <c r="D1478" s="42">
        <v>193.70819193418777</v>
      </c>
      <c r="E1478" s="42">
        <v>200</v>
      </c>
      <c r="F1478" s="88">
        <v>0.13221626198083336</v>
      </c>
      <c r="G1478" s="89">
        <v>303.1081555873418</v>
      </c>
      <c r="H1478" s="42">
        <v>193.70819193418777</v>
      </c>
      <c r="I1478" s="42">
        <v>0</v>
      </c>
      <c r="J1478" s="51">
        <f t="shared" si="69"/>
        <v>193.70819193418777</v>
      </c>
      <c r="K1478" s="45">
        <f t="shared" si="70"/>
        <v>0.13221626198083336</v>
      </c>
      <c r="L1478" s="45">
        <f t="shared" si="70"/>
        <v>303.1081555873418</v>
      </c>
      <c r="M1478" s="160">
        <f t="shared" si="71"/>
        <v>2292.5179629664744</v>
      </c>
      <c r="N1478" s="6">
        <v>0.83205233301916659</v>
      </c>
      <c r="O1478" s="6">
        <v>3375.0892614126578</v>
      </c>
    </row>
    <row r="1479" spans="1:15" x14ac:dyDescent="0.25">
      <c r="A1479" s="43">
        <v>2038</v>
      </c>
      <c r="B1479" s="43" t="s">
        <v>3</v>
      </c>
      <c r="C1479" s="43" t="s">
        <v>4940</v>
      </c>
      <c r="D1479" s="44">
        <v>193.70819193418777</v>
      </c>
      <c r="E1479" s="44">
        <v>200</v>
      </c>
      <c r="F1479" s="90">
        <v>0.14064983314736165</v>
      </c>
      <c r="G1479" s="91">
        <v>335.32564614662158</v>
      </c>
      <c r="H1479" s="44">
        <v>193.70819193418777</v>
      </c>
      <c r="I1479" s="44">
        <v>0</v>
      </c>
      <c r="J1479" s="51">
        <f t="shared" si="69"/>
        <v>193.70819193418777</v>
      </c>
      <c r="K1479" s="45">
        <f t="shared" si="70"/>
        <v>0.14064983314736165</v>
      </c>
      <c r="L1479" s="45">
        <f t="shared" si="70"/>
        <v>335.32564614662158</v>
      </c>
      <c r="M1479" s="160">
        <f t="shared" si="71"/>
        <v>2384.1169139197923</v>
      </c>
      <c r="N1479" s="6">
        <v>0.85667611885263828</v>
      </c>
      <c r="O1479" s="6">
        <v>3478.6263878533782</v>
      </c>
    </row>
    <row r="1480" spans="1:15" x14ac:dyDescent="0.25">
      <c r="A1480" s="41">
        <v>2039</v>
      </c>
      <c r="B1480" s="41" t="s">
        <v>3</v>
      </c>
      <c r="C1480" s="41" t="s">
        <v>4940</v>
      </c>
      <c r="D1480" s="42">
        <v>193.70819193418777</v>
      </c>
      <c r="E1480" s="42">
        <v>200</v>
      </c>
      <c r="F1480" s="88">
        <v>0.1433679958024183</v>
      </c>
      <c r="G1480" s="89">
        <v>359.04678316261362</v>
      </c>
      <c r="H1480" s="42">
        <v>193.70819193418777</v>
      </c>
      <c r="I1480" s="42">
        <v>0</v>
      </c>
      <c r="J1480" s="51">
        <f t="shared" si="69"/>
        <v>193.70819193418777</v>
      </c>
      <c r="K1480" s="45">
        <f t="shared" si="70"/>
        <v>0.1433679958024183</v>
      </c>
      <c r="L1480" s="45">
        <f t="shared" si="70"/>
        <v>359.04678316261362</v>
      </c>
      <c r="M1480" s="160">
        <f t="shared" si="71"/>
        <v>2504.371921732321</v>
      </c>
      <c r="N1480" s="6">
        <v>0.89145831319758173</v>
      </c>
      <c r="O1480" s="6">
        <v>3579.6956808373861</v>
      </c>
    </row>
    <row r="1481" spans="1:15" x14ac:dyDescent="0.25">
      <c r="A1481" s="43">
        <v>2040</v>
      </c>
      <c r="B1481" s="43" t="s">
        <v>3</v>
      </c>
      <c r="C1481" s="43" t="s">
        <v>4940</v>
      </c>
      <c r="D1481" s="44">
        <v>193.70819193418777</v>
      </c>
      <c r="E1481" s="44">
        <v>200</v>
      </c>
      <c r="F1481" s="90">
        <v>0.15799474240192737</v>
      </c>
      <c r="G1481" s="91">
        <v>394.36483181979963</v>
      </c>
      <c r="H1481" s="44">
        <v>193.70819193418777</v>
      </c>
      <c r="I1481" s="44">
        <v>0</v>
      </c>
      <c r="J1481" s="51">
        <f t="shared" si="69"/>
        <v>193.70819193418777</v>
      </c>
      <c r="K1481" s="45">
        <f t="shared" si="70"/>
        <v>0.15799474240192737</v>
      </c>
      <c r="L1481" s="45">
        <f t="shared" si="70"/>
        <v>394.36483181979963</v>
      </c>
      <c r="M1481" s="160">
        <f t="shared" si="71"/>
        <v>2496.0630070623715</v>
      </c>
      <c r="N1481" s="6">
        <v>0.90462731059807255</v>
      </c>
      <c r="O1481" s="6">
        <v>3656.5328721802002</v>
      </c>
    </row>
    <row r="1482" spans="1:15" x14ac:dyDescent="0.25">
      <c r="A1482" s="41">
        <v>2021</v>
      </c>
      <c r="B1482" s="41" t="s">
        <v>3</v>
      </c>
      <c r="C1482" s="41" t="s">
        <v>4941</v>
      </c>
      <c r="D1482" s="42">
        <v>244.54916866018559</v>
      </c>
      <c r="E1482" s="42">
        <v>250</v>
      </c>
      <c r="F1482" s="88">
        <v>3.2853086848825486</v>
      </c>
      <c r="G1482" s="89">
        <v>9286.8336302396983</v>
      </c>
      <c r="H1482" s="42">
        <v>244.54916866018559</v>
      </c>
      <c r="I1482" s="42">
        <v>0</v>
      </c>
      <c r="J1482" s="51">
        <f t="shared" si="69"/>
        <v>244.54916866018559</v>
      </c>
      <c r="K1482" s="45">
        <f t="shared" si="70"/>
        <v>3.2853086848825486</v>
      </c>
      <c r="L1482" s="45">
        <f t="shared" si="70"/>
        <v>9286.8336302396983</v>
      </c>
      <c r="M1482" s="160">
        <f t="shared" si="71"/>
        <v>2826.7765744428693</v>
      </c>
      <c r="N1482" s="6">
        <v>-1.2060380308825485</v>
      </c>
      <c r="O1482" s="6">
        <v>-5286.7643682396983</v>
      </c>
    </row>
    <row r="1483" spans="1:15" x14ac:dyDescent="0.25">
      <c r="A1483" s="43">
        <v>2022</v>
      </c>
      <c r="B1483" s="43" t="s">
        <v>3</v>
      </c>
      <c r="C1483" s="43" t="s">
        <v>4941</v>
      </c>
      <c r="D1483" s="44">
        <v>244.54916866018559</v>
      </c>
      <c r="E1483" s="44">
        <v>250</v>
      </c>
      <c r="F1483" s="90">
        <v>3.4053201042244905</v>
      </c>
      <c r="G1483" s="91">
        <v>10117.811855491345</v>
      </c>
      <c r="H1483" s="44">
        <v>244.54916866018559</v>
      </c>
      <c r="I1483" s="44">
        <v>0</v>
      </c>
      <c r="J1483" s="51">
        <f t="shared" si="69"/>
        <v>244.54916866018559</v>
      </c>
      <c r="K1483" s="45">
        <f t="shared" si="70"/>
        <v>3.4053201042244905</v>
      </c>
      <c r="L1483" s="45">
        <f t="shared" si="70"/>
        <v>10117.811855491345</v>
      </c>
      <c r="M1483" s="160">
        <f t="shared" si="71"/>
        <v>2971.17790569516</v>
      </c>
      <c r="N1483" s="6">
        <v>-1.1450728422244905</v>
      </c>
      <c r="O1483" s="6">
        <v>-5732.9549354913452</v>
      </c>
    </row>
    <row r="1484" spans="1:15" x14ac:dyDescent="0.25">
      <c r="A1484" s="41">
        <v>2023</v>
      </c>
      <c r="B1484" s="41" t="s">
        <v>3</v>
      </c>
      <c r="C1484" s="41" t="s">
        <v>4941</v>
      </c>
      <c r="D1484" s="42">
        <v>244.54916866018559</v>
      </c>
      <c r="E1484" s="42">
        <v>250</v>
      </c>
      <c r="F1484" s="88">
        <v>2.8823829157910055</v>
      </c>
      <c r="G1484" s="89">
        <v>7543.0167163339438</v>
      </c>
      <c r="H1484" s="42">
        <v>244.54916866018559</v>
      </c>
      <c r="I1484" s="42">
        <v>0</v>
      </c>
      <c r="J1484" s="51">
        <f t="shared" si="69"/>
        <v>244.54916866018559</v>
      </c>
      <c r="K1484" s="45">
        <f t="shared" si="70"/>
        <v>2.8823829157910055</v>
      </c>
      <c r="L1484" s="45">
        <f t="shared" si="70"/>
        <v>7543.0167163339438</v>
      </c>
      <c r="M1484" s="160">
        <f t="shared" si="71"/>
        <v>2616.9377687502465</v>
      </c>
      <c r="N1484" s="6">
        <v>-0.16405432579100543</v>
      </c>
      <c r="O1484" s="6">
        <v>-2310.3981393339436</v>
      </c>
    </row>
    <row r="1485" spans="1:15" x14ac:dyDescent="0.25">
      <c r="A1485" s="43">
        <v>2024</v>
      </c>
      <c r="B1485" s="43" t="s">
        <v>3</v>
      </c>
      <c r="C1485" s="43" t="s">
        <v>4941</v>
      </c>
      <c r="D1485" s="44">
        <v>244.54916866018559</v>
      </c>
      <c r="E1485" s="44">
        <v>250</v>
      </c>
      <c r="F1485" s="90">
        <v>3.1464343044436398</v>
      </c>
      <c r="G1485" s="91">
        <v>7633.9840363387293</v>
      </c>
      <c r="H1485" s="44">
        <v>244.54916866018559</v>
      </c>
      <c r="I1485" s="44">
        <v>0</v>
      </c>
      <c r="J1485" s="51">
        <f t="shared" si="69"/>
        <v>244.54916866018559</v>
      </c>
      <c r="K1485" s="45">
        <f t="shared" si="70"/>
        <v>3.1464343044436398</v>
      </c>
      <c r="L1485" s="45">
        <f t="shared" si="70"/>
        <v>7633.9840363387293</v>
      </c>
      <c r="M1485" s="160">
        <f t="shared" si="71"/>
        <v>2426.2334114389173</v>
      </c>
      <c r="N1485" s="6">
        <v>-0.18672436844363993</v>
      </c>
      <c r="O1485" s="6">
        <v>-1951.9879643387294</v>
      </c>
    </row>
    <row r="1486" spans="1:15" x14ac:dyDescent="0.25">
      <c r="A1486" s="41">
        <v>2025</v>
      </c>
      <c r="B1486" s="41" t="s">
        <v>3</v>
      </c>
      <c r="C1486" s="41" t="s">
        <v>4941</v>
      </c>
      <c r="D1486" s="42">
        <v>244.54916866018559</v>
      </c>
      <c r="E1486" s="42">
        <v>250</v>
      </c>
      <c r="F1486" s="88">
        <v>2.0339982731297588</v>
      </c>
      <c r="G1486" s="89">
        <v>3500.0471192058203</v>
      </c>
      <c r="H1486" s="42">
        <v>244.54916866018559</v>
      </c>
      <c r="I1486" s="42">
        <v>0</v>
      </c>
      <c r="J1486" s="51">
        <f t="shared" si="69"/>
        <v>244.54916866018559</v>
      </c>
      <c r="K1486" s="45">
        <f t="shared" si="70"/>
        <v>2.0339982731297588</v>
      </c>
      <c r="L1486" s="45">
        <f t="shared" si="70"/>
        <v>3500.0471192058203</v>
      </c>
      <c r="M1486" s="160">
        <f t="shared" si="71"/>
        <v>1720.7719226920578</v>
      </c>
      <c r="N1486" s="6">
        <v>1.1410113008702414</v>
      </c>
      <c r="O1486" s="6">
        <v>2594.7404077941801</v>
      </c>
    </row>
    <row r="1487" spans="1:15" x14ac:dyDescent="0.25">
      <c r="A1487" s="43">
        <v>2026</v>
      </c>
      <c r="B1487" s="43" t="s">
        <v>3</v>
      </c>
      <c r="C1487" s="43" t="s">
        <v>4941</v>
      </c>
      <c r="D1487" s="44">
        <v>244.54916866018559</v>
      </c>
      <c r="E1487" s="44">
        <v>250</v>
      </c>
      <c r="F1487" s="90">
        <v>2.336331955588792</v>
      </c>
      <c r="G1487" s="91">
        <v>4099.6614093093522</v>
      </c>
      <c r="H1487" s="44">
        <v>244.54916866018559</v>
      </c>
      <c r="I1487" s="44">
        <v>0</v>
      </c>
      <c r="J1487" s="51">
        <f t="shared" si="69"/>
        <v>244.54916866018559</v>
      </c>
      <c r="K1487" s="45">
        <f t="shared" si="70"/>
        <v>2.336331955588792</v>
      </c>
      <c r="L1487" s="45">
        <f t="shared" si="70"/>
        <v>4099.6614093093522</v>
      </c>
      <c r="M1487" s="160">
        <f t="shared" si="71"/>
        <v>1754.7426852175095</v>
      </c>
      <c r="N1487" s="6">
        <v>0.98970296941120806</v>
      </c>
      <c r="O1487" s="6">
        <v>2307.1587146906477</v>
      </c>
    </row>
    <row r="1488" spans="1:15" x14ac:dyDescent="0.25">
      <c r="A1488" s="41">
        <v>2027</v>
      </c>
      <c r="B1488" s="41" t="s">
        <v>3</v>
      </c>
      <c r="C1488" s="41" t="s">
        <v>4941</v>
      </c>
      <c r="D1488" s="42">
        <v>244.54916866018559</v>
      </c>
      <c r="E1488" s="42">
        <v>250</v>
      </c>
      <c r="F1488" s="88">
        <v>2.4716600333158243</v>
      </c>
      <c r="G1488" s="89">
        <v>4276.9917038214935</v>
      </c>
      <c r="H1488" s="42">
        <v>244.54916866018559</v>
      </c>
      <c r="I1488" s="42">
        <v>0</v>
      </c>
      <c r="J1488" s="51">
        <f t="shared" si="69"/>
        <v>244.54916866018559</v>
      </c>
      <c r="K1488" s="45">
        <f t="shared" si="70"/>
        <v>2.4716600333158243</v>
      </c>
      <c r="L1488" s="45">
        <f t="shared" si="70"/>
        <v>4276.9917038214935</v>
      </c>
      <c r="M1488" s="160">
        <f t="shared" si="71"/>
        <v>1730.4126158821889</v>
      </c>
      <c r="N1488" s="6">
        <v>0.96827363068417549</v>
      </c>
      <c r="O1488" s="6">
        <v>2307.6723411785069</v>
      </c>
    </row>
    <row r="1489" spans="1:15" x14ac:dyDescent="0.25">
      <c r="A1489" s="43">
        <v>2028</v>
      </c>
      <c r="B1489" s="43" t="s">
        <v>3</v>
      </c>
      <c r="C1489" s="43" t="s">
        <v>4941</v>
      </c>
      <c r="D1489" s="44">
        <v>244.54916866018559</v>
      </c>
      <c r="E1489" s="44">
        <v>250</v>
      </c>
      <c r="F1489" s="90">
        <v>2.8540314177415858</v>
      </c>
      <c r="G1489" s="91">
        <v>4994.5893054696026</v>
      </c>
      <c r="H1489" s="44">
        <v>244.54916866018559</v>
      </c>
      <c r="I1489" s="44">
        <v>0</v>
      </c>
      <c r="J1489" s="51">
        <f t="shared" si="69"/>
        <v>244.54916866018559</v>
      </c>
      <c r="K1489" s="45">
        <f t="shared" si="70"/>
        <v>2.8540314177415858</v>
      </c>
      <c r="L1489" s="45">
        <f t="shared" si="70"/>
        <v>4994.5893054696026</v>
      </c>
      <c r="M1489" s="160">
        <f t="shared" si="71"/>
        <v>1750.0120266447013</v>
      </c>
      <c r="N1489" s="6">
        <v>0.59985801625841439</v>
      </c>
      <c r="O1489" s="6">
        <v>1617.2715545303972</v>
      </c>
    </row>
    <row r="1490" spans="1:15" x14ac:dyDescent="0.25">
      <c r="A1490" s="41">
        <v>2029</v>
      </c>
      <c r="B1490" s="41" t="s">
        <v>3</v>
      </c>
      <c r="C1490" s="41" t="s">
        <v>4941</v>
      </c>
      <c r="D1490" s="42">
        <v>244.54916866018559</v>
      </c>
      <c r="E1490" s="42">
        <v>250</v>
      </c>
      <c r="F1490" s="88">
        <v>2.47520287241134</v>
      </c>
      <c r="G1490" s="89">
        <v>4021.1107178950665</v>
      </c>
      <c r="H1490" s="42">
        <v>244.54916866018559</v>
      </c>
      <c r="I1490" s="42">
        <v>0</v>
      </c>
      <c r="J1490" s="51">
        <f t="shared" si="69"/>
        <v>244.54916866018559</v>
      </c>
      <c r="K1490" s="45">
        <f t="shared" si="70"/>
        <v>2.47520287241134</v>
      </c>
      <c r="L1490" s="45">
        <f t="shared" si="70"/>
        <v>4021.1107178950665</v>
      </c>
      <c r="M1490" s="160">
        <f t="shared" si="71"/>
        <v>1624.558036318738</v>
      </c>
      <c r="N1490" s="6">
        <v>0.89681514658866002</v>
      </c>
      <c r="O1490" s="6">
        <v>2433.3352091049333</v>
      </c>
    </row>
    <row r="1491" spans="1:15" x14ac:dyDescent="0.25">
      <c r="A1491" s="43">
        <v>2030</v>
      </c>
      <c r="B1491" s="43" t="s">
        <v>3</v>
      </c>
      <c r="C1491" s="43" t="s">
        <v>4941</v>
      </c>
      <c r="D1491" s="44">
        <v>244.54916866018559</v>
      </c>
      <c r="E1491" s="44">
        <v>250</v>
      </c>
      <c r="F1491" s="90">
        <v>2.5150006038317438</v>
      </c>
      <c r="G1491" s="91">
        <v>4509.8309508143166</v>
      </c>
      <c r="H1491" s="44">
        <v>244.54916866018559</v>
      </c>
      <c r="I1491" s="44">
        <v>0</v>
      </c>
      <c r="J1491" s="51">
        <f t="shared" si="69"/>
        <v>244.54916866018559</v>
      </c>
      <c r="K1491" s="45">
        <f t="shared" si="70"/>
        <v>2.5150006038317438</v>
      </c>
      <c r="L1491" s="45">
        <f t="shared" si="70"/>
        <v>4509.8309508143166</v>
      </c>
      <c r="M1491" s="160">
        <f t="shared" si="71"/>
        <v>1793.1729097572929</v>
      </c>
      <c r="N1491" s="6">
        <v>0.66993496916825634</v>
      </c>
      <c r="O1491" s="6">
        <v>1613.4299281856838</v>
      </c>
    </row>
    <row r="1492" spans="1:15" x14ac:dyDescent="0.25">
      <c r="A1492" s="41">
        <v>2031</v>
      </c>
      <c r="B1492" s="41" t="s">
        <v>3</v>
      </c>
      <c r="C1492" s="41" t="s">
        <v>4941</v>
      </c>
      <c r="D1492" s="42">
        <v>244.54916866018559</v>
      </c>
      <c r="E1492" s="42">
        <v>250</v>
      </c>
      <c r="F1492" s="88">
        <v>2.4205558043892852</v>
      </c>
      <c r="G1492" s="89">
        <v>4400.8211680278982</v>
      </c>
      <c r="H1492" s="42">
        <v>244.54916866018559</v>
      </c>
      <c r="I1492" s="42">
        <v>0</v>
      </c>
      <c r="J1492" s="51">
        <f t="shared" si="69"/>
        <v>244.54916866018559</v>
      </c>
      <c r="K1492" s="45">
        <f t="shared" si="70"/>
        <v>2.4205558043892852</v>
      </c>
      <c r="L1492" s="45">
        <f t="shared" si="70"/>
        <v>4400.8211680278982</v>
      </c>
      <c r="M1492" s="160">
        <f t="shared" si="71"/>
        <v>1818.1035777186889</v>
      </c>
      <c r="N1492" s="6">
        <v>0.5199857916107149</v>
      </c>
      <c r="O1492" s="6">
        <v>1227.5472489721014</v>
      </c>
    </row>
    <row r="1493" spans="1:15" x14ac:dyDescent="0.25">
      <c r="A1493" s="43">
        <v>2032</v>
      </c>
      <c r="B1493" s="43" t="s">
        <v>3</v>
      </c>
      <c r="C1493" s="43" t="s">
        <v>4941</v>
      </c>
      <c r="D1493" s="44">
        <v>244.54916866018559</v>
      </c>
      <c r="E1493" s="44">
        <v>250</v>
      </c>
      <c r="F1493" s="90">
        <v>2.4868566907710967</v>
      </c>
      <c r="G1493" s="91">
        <v>5095.5021918204829</v>
      </c>
      <c r="H1493" s="44">
        <v>244.54916866018559</v>
      </c>
      <c r="I1493" s="44">
        <v>0</v>
      </c>
      <c r="J1493" s="51">
        <f t="shared" si="69"/>
        <v>244.54916866018559</v>
      </c>
      <c r="K1493" s="45">
        <f t="shared" si="70"/>
        <v>2.4868566907710967</v>
      </c>
      <c r="L1493" s="45">
        <f t="shared" si="70"/>
        <v>5095.5021918204829</v>
      </c>
      <c r="M1493" s="160">
        <f t="shared" si="71"/>
        <v>2048.9729909770258</v>
      </c>
      <c r="N1493" s="6">
        <v>0.14370124822890329</v>
      </c>
      <c r="O1493" s="6">
        <v>-53.514308820483166</v>
      </c>
    </row>
    <row r="1494" spans="1:15" x14ac:dyDescent="0.25">
      <c r="A1494" s="41">
        <v>2033</v>
      </c>
      <c r="B1494" s="41" t="s">
        <v>3</v>
      </c>
      <c r="C1494" s="41" t="s">
        <v>4941</v>
      </c>
      <c r="D1494" s="42">
        <v>244.54916866018559</v>
      </c>
      <c r="E1494" s="42">
        <v>250</v>
      </c>
      <c r="F1494" s="88">
        <v>2.1587661261017499</v>
      </c>
      <c r="G1494" s="89">
        <v>3960.336523432803</v>
      </c>
      <c r="H1494" s="42">
        <v>244.54916866018559</v>
      </c>
      <c r="I1494" s="42">
        <v>0</v>
      </c>
      <c r="J1494" s="51">
        <f t="shared" si="69"/>
        <v>244.54916866018559</v>
      </c>
      <c r="K1494" s="45">
        <f t="shared" si="70"/>
        <v>2.1587661261017499</v>
      </c>
      <c r="L1494" s="45">
        <f t="shared" si="70"/>
        <v>3960.336523432803</v>
      </c>
      <c r="M1494" s="160">
        <f t="shared" si="71"/>
        <v>1834.5370883618075</v>
      </c>
      <c r="N1494" s="6">
        <v>0.13491554089825009</v>
      </c>
      <c r="O1494" s="6">
        <v>440.87658156719681</v>
      </c>
    </row>
    <row r="1495" spans="1:15" x14ac:dyDescent="0.25">
      <c r="A1495" s="43">
        <v>2034</v>
      </c>
      <c r="B1495" s="43" t="s">
        <v>3</v>
      </c>
      <c r="C1495" s="43" t="s">
        <v>4941</v>
      </c>
      <c r="D1495" s="44">
        <v>244.54916866018559</v>
      </c>
      <c r="E1495" s="44">
        <v>250</v>
      </c>
      <c r="F1495" s="90">
        <v>2.1376836340009082</v>
      </c>
      <c r="G1495" s="91">
        <v>4360.9806409243474</v>
      </c>
      <c r="H1495" s="44">
        <v>244.54916866018559</v>
      </c>
      <c r="I1495" s="44">
        <v>0</v>
      </c>
      <c r="J1495" s="51">
        <f t="shared" si="69"/>
        <v>244.54916866018559</v>
      </c>
      <c r="K1495" s="45">
        <f t="shared" si="70"/>
        <v>2.1376836340009082</v>
      </c>
      <c r="L1495" s="45">
        <f t="shared" si="70"/>
        <v>4360.9806409243474</v>
      </c>
      <c r="M1495" s="160">
        <f t="shared" si="71"/>
        <v>2040.0495992769033</v>
      </c>
      <c r="N1495" s="6">
        <v>-0.1936175890009082</v>
      </c>
      <c r="O1495" s="6">
        <v>-595.50740392434727</v>
      </c>
    </row>
    <row r="1496" spans="1:15" x14ac:dyDescent="0.25">
      <c r="A1496" s="41">
        <v>2035</v>
      </c>
      <c r="B1496" s="41" t="s">
        <v>3</v>
      </c>
      <c r="C1496" s="41" t="s">
        <v>4941</v>
      </c>
      <c r="D1496" s="42">
        <v>244.54916866018559</v>
      </c>
      <c r="E1496" s="42">
        <v>250</v>
      </c>
      <c r="F1496" s="88">
        <v>2.0073797556222397</v>
      </c>
      <c r="G1496" s="89">
        <v>4229.5507073106783</v>
      </c>
      <c r="H1496" s="42">
        <v>244.54916866018559</v>
      </c>
      <c r="I1496" s="42">
        <v>0</v>
      </c>
      <c r="J1496" s="51">
        <f t="shared" si="69"/>
        <v>244.54916866018559</v>
      </c>
      <c r="K1496" s="45">
        <f t="shared" si="70"/>
        <v>2.0073797556222397</v>
      </c>
      <c r="L1496" s="45">
        <f t="shared" si="70"/>
        <v>4229.5507073106783</v>
      </c>
      <c r="M1496" s="160">
        <f t="shared" si="71"/>
        <v>2107.0007782357147</v>
      </c>
      <c r="N1496" s="6">
        <v>-0.36627028162223962</v>
      </c>
      <c r="O1496" s="6">
        <v>-1073.2922893106784</v>
      </c>
    </row>
    <row r="1497" spans="1:15" x14ac:dyDescent="0.25">
      <c r="A1497" s="43">
        <v>2036</v>
      </c>
      <c r="B1497" s="43" t="s">
        <v>3</v>
      </c>
      <c r="C1497" s="43" t="s">
        <v>4941</v>
      </c>
      <c r="D1497" s="44">
        <v>244.54916866018559</v>
      </c>
      <c r="E1497" s="44">
        <v>250</v>
      </c>
      <c r="F1497" s="90">
        <v>2.0980185377728828</v>
      </c>
      <c r="G1497" s="91">
        <v>4654.454574470803</v>
      </c>
      <c r="H1497" s="44">
        <v>244.54916866018559</v>
      </c>
      <c r="I1497" s="44">
        <v>0</v>
      </c>
      <c r="J1497" s="51">
        <f t="shared" si="69"/>
        <v>244.54916866018559</v>
      </c>
      <c r="K1497" s="45">
        <f t="shared" si="70"/>
        <v>2.0980185377728828</v>
      </c>
      <c r="L1497" s="45">
        <f t="shared" si="70"/>
        <v>4654.454574470803</v>
      </c>
      <c r="M1497" s="160">
        <f t="shared" si="71"/>
        <v>2218.500213735796</v>
      </c>
      <c r="N1497" s="6">
        <v>-0.73901323577288291</v>
      </c>
      <c r="O1497" s="6">
        <v>-2032.8367294708028</v>
      </c>
    </row>
    <row r="1498" spans="1:15" x14ac:dyDescent="0.25">
      <c r="A1498" s="41">
        <v>2037</v>
      </c>
      <c r="B1498" s="41" t="s">
        <v>3</v>
      </c>
      <c r="C1498" s="41" t="s">
        <v>4941</v>
      </c>
      <c r="D1498" s="42">
        <v>244.54916866018559</v>
      </c>
      <c r="E1498" s="42">
        <v>250</v>
      </c>
      <c r="F1498" s="88">
        <v>1.7619718412003325</v>
      </c>
      <c r="G1498" s="89">
        <v>3624.7720547454883</v>
      </c>
      <c r="H1498" s="42">
        <v>244.54916866018559</v>
      </c>
      <c r="I1498" s="42">
        <v>0</v>
      </c>
      <c r="J1498" s="51">
        <f t="shared" si="69"/>
        <v>244.54916866018559</v>
      </c>
      <c r="K1498" s="45">
        <f t="shared" si="70"/>
        <v>1.7619718412003325</v>
      </c>
      <c r="L1498" s="45">
        <f t="shared" si="70"/>
        <v>3624.7720547454883</v>
      </c>
      <c r="M1498" s="160">
        <f t="shared" si="71"/>
        <v>2057.2247353715566</v>
      </c>
      <c r="N1498" s="6">
        <v>-0.64699711620033251</v>
      </c>
      <c r="O1498" s="6">
        <v>-1467.8352517454882</v>
      </c>
    </row>
    <row r="1499" spans="1:15" x14ac:dyDescent="0.25">
      <c r="A1499" s="43">
        <v>2038</v>
      </c>
      <c r="B1499" s="43" t="s">
        <v>3</v>
      </c>
      <c r="C1499" s="43" t="s">
        <v>4941</v>
      </c>
      <c r="D1499" s="44">
        <v>244.54916866018559</v>
      </c>
      <c r="E1499" s="44">
        <v>250</v>
      </c>
      <c r="F1499" s="90">
        <v>1.8830437125242712</v>
      </c>
      <c r="G1499" s="91">
        <v>4153.1488331183973</v>
      </c>
      <c r="H1499" s="44">
        <v>244.54916866018559</v>
      </c>
      <c r="I1499" s="44">
        <v>0</v>
      </c>
      <c r="J1499" s="51">
        <f t="shared" si="69"/>
        <v>244.54916866018559</v>
      </c>
      <c r="K1499" s="45">
        <f t="shared" si="70"/>
        <v>1.8830437125242712</v>
      </c>
      <c r="L1499" s="45">
        <f t="shared" si="70"/>
        <v>4153.1488331183973</v>
      </c>
      <c r="M1499" s="160">
        <f t="shared" si="71"/>
        <v>2205.5509415397419</v>
      </c>
      <c r="N1499" s="6">
        <v>-0.97457903852427119</v>
      </c>
      <c r="O1499" s="6">
        <v>-2377.8859821183974</v>
      </c>
    </row>
    <row r="1500" spans="1:15" x14ac:dyDescent="0.25">
      <c r="A1500" s="41">
        <v>2039</v>
      </c>
      <c r="B1500" s="41" t="s">
        <v>3</v>
      </c>
      <c r="C1500" s="41" t="s">
        <v>4941</v>
      </c>
      <c r="D1500" s="42">
        <v>244.54916866018559</v>
      </c>
      <c r="E1500" s="42">
        <v>250</v>
      </c>
      <c r="F1500" s="88">
        <v>1.8449494275967115</v>
      </c>
      <c r="G1500" s="89">
        <v>4098.1033863009388</v>
      </c>
      <c r="H1500" s="42">
        <v>244.54916866018559</v>
      </c>
      <c r="I1500" s="42">
        <v>0</v>
      </c>
      <c r="J1500" s="51">
        <f t="shared" si="69"/>
        <v>244.54916866018559</v>
      </c>
      <c r="K1500" s="45">
        <f t="shared" si="70"/>
        <v>1.8449494275967115</v>
      </c>
      <c r="L1500" s="45">
        <f t="shared" si="70"/>
        <v>4098.1033863009388</v>
      </c>
      <c r="M1500" s="160">
        <f t="shared" si="71"/>
        <v>2221.2551330684742</v>
      </c>
      <c r="N1500" s="6">
        <v>-1.0214726745967115</v>
      </c>
      <c r="O1500" s="6">
        <v>-2502.6295213009389</v>
      </c>
    </row>
    <row r="1501" spans="1:15" x14ac:dyDescent="0.25">
      <c r="A1501" s="43">
        <v>2040</v>
      </c>
      <c r="B1501" s="43" t="s">
        <v>3</v>
      </c>
      <c r="C1501" s="43" t="s">
        <v>4941</v>
      </c>
      <c r="D1501" s="44">
        <v>244.54916866018559</v>
      </c>
      <c r="E1501" s="44">
        <v>250</v>
      </c>
      <c r="F1501" s="90">
        <v>2.100778594872788</v>
      </c>
      <c r="G1501" s="91">
        <v>4635.0357799280673</v>
      </c>
      <c r="H1501" s="44">
        <v>244.54916866018559</v>
      </c>
      <c r="I1501" s="44">
        <v>0</v>
      </c>
      <c r="J1501" s="51">
        <f t="shared" si="69"/>
        <v>244.54916866018559</v>
      </c>
      <c r="K1501" s="45">
        <f t="shared" si="70"/>
        <v>2.100778594872788</v>
      </c>
      <c r="L1501" s="45">
        <f t="shared" si="70"/>
        <v>4635.0357799280673</v>
      </c>
      <c r="M1501" s="160">
        <f t="shared" si="71"/>
        <v>2206.3418730752733</v>
      </c>
      <c r="N1501" s="6">
        <v>-1.2834552378727879</v>
      </c>
      <c r="O1501" s="6">
        <v>-3051.317012928067</v>
      </c>
    </row>
    <row r="1502" spans="1:15" x14ac:dyDescent="0.25">
      <c r="A1502" s="41">
        <v>2021</v>
      </c>
      <c r="B1502" s="41" t="s">
        <v>3</v>
      </c>
      <c r="C1502" s="41" t="s">
        <v>4942</v>
      </c>
      <c r="D1502" s="42">
        <v>272.54862587174114</v>
      </c>
      <c r="E1502" s="42">
        <v>300</v>
      </c>
      <c r="F1502" s="88">
        <v>0.14912174039049389</v>
      </c>
      <c r="G1502" s="89">
        <v>424.54521301578365</v>
      </c>
      <c r="H1502" s="42">
        <v>272.54862587174114</v>
      </c>
      <c r="I1502" s="42">
        <v>0</v>
      </c>
      <c r="J1502" s="51">
        <f t="shared" si="69"/>
        <v>272.54862587174114</v>
      </c>
      <c r="K1502" s="45">
        <f t="shared" si="70"/>
        <v>0.14912174039049389</v>
      </c>
      <c r="L1502" s="45">
        <f t="shared" si="70"/>
        <v>424.54521301578365</v>
      </c>
      <c r="M1502" s="160">
        <f t="shared" si="71"/>
        <v>2846.9706154451997</v>
      </c>
      <c r="N1502" s="6">
        <v>1.1552404926095061</v>
      </c>
      <c r="O1502" s="6">
        <v>1824.9213809842163</v>
      </c>
    </row>
    <row r="1503" spans="1:15" x14ac:dyDescent="0.25">
      <c r="A1503" s="43">
        <v>2022</v>
      </c>
      <c r="B1503" s="43" t="s">
        <v>3</v>
      </c>
      <c r="C1503" s="43" t="s">
        <v>4942</v>
      </c>
      <c r="D1503" s="44">
        <v>272.54862587174114</v>
      </c>
      <c r="E1503" s="44">
        <v>300</v>
      </c>
      <c r="F1503" s="90">
        <v>0.20586530813982132</v>
      </c>
      <c r="G1503" s="91">
        <v>474.74574198465342</v>
      </c>
      <c r="H1503" s="44">
        <v>272.54862587174114</v>
      </c>
      <c r="I1503" s="44">
        <v>0</v>
      </c>
      <c r="J1503" s="51">
        <f t="shared" si="69"/>
        <v>272.54862587174114</v>
      </c>
      <c r="K1503" s="45">
        <f t="shared" si="70"/>
        <v>0.20586530813982132</v>
      </c>
      <c r="L1503" s="45">
        <f t="shared" si="70"/>
        <v>474.74574198465342</v>
      </c>
      <c r="M1503" s="160">
        <f t="shared" si="71"/>
        <v>2306.0988093351389</v>
      </c>
      <c r="N1503" s="6">
        <v>1.5582028348601786</v>
      </c>
      <c r="O1503" s="6">
        <v>2554.0167280153469</v>
      </c>
    </row>
    <row r="1504" spans="1:15" x14ac:dyDescent="0.25">
      <c r="A1504" s="41">
        <v>2023</v>
      </c>
      <c r="B1504" s="41" t="s">
        <v>3</v>
      </c>
      <c r="C1504" s="41" t="s">
        <v>4942</v>
      </c>
      <c r="D1504" s="42">
        <v>272.54862587174114</v>
      </c>
      <c r="E1504" s="42">
        <v>300</v>
      </c>
      <c r="F1504" s="88">
        <v>0.25379666148259999</v>
      </c>
      <c r="G1504" s="89">
        <v>495.35611205086451</v>
      </c>
      <c r="H1504" s="42">
        <v>272.54862587174114</v>
      </c>
      <c r="I1504" s="42">
        <v>0</v>
      </c>
      <c r="J1504" s="51">
        <f t="shared" si="69"/>
        <v>272.54862587174114</v>
      </c>
      <c r="K1504" s="45">
        <f t="shared" si="70"/>
        <v>0.25379666148259999</v>
      </c>
      <c r="L1504" s="45">
        <f t="shared" si="70"/>
        <v>495.35611205086451</v>
      </c>
      <c r="M1504" s="160">
        <f t="shared" si="71"/>
        <v>1951.7834047033971</v>
      </c>
      <c r="N1504" s="6">
        <v>1.6781227375174002</v>
      </c>
      <c r="O1504" s="6">
        <v>2910.0829949491358</v>
      </c>
    </row>
    <row r="1505" spans="1:15" x14ac:dyDescent="0.25">
      <c r="A1505" s="43">
        <v>2024</v>
      </c>
      <c r="B1505" s="43" t="s">
        <v>3</v>
      </c>
      <c r="C1505" s="43" t="s">
        <v>4942</v>
      </c>
      <c r="D1505" s="44">
        <v>272.54862587174114</v>
      </c>
      <c r="E1505" s="44">
        <v>300</v>
      </c>
      <c r="F1505" s="90">
        <v>0.30757125908614086</v>
      </c>
      <c r="G1505" s="91">
        <v>511.62293191664889</v>
      </c>
      <c r="H1505" s="44">
        <v>272.54862587174114</v>
      </c>
      <c r="I1505" s="44">
        <v>0</v>
      </c>
      <c r="J1505" s="51">
        <f t="shared" si="69"/>
        <v>272.54862587174114</v>
      </c>
      <c r="K1505" s="45">
        <f t="shared" si="70"/>
        <v>0.30757125908614086</v>
      </c>
      <c r="L1505" s="45">
        <f t="shared" si="70"/>
        <v>511.62293191664889</v>
      </c>
      <c r="M1505" s="160">
        <f t="shared" si="71"/>
        <v>1663.4289349297092</v>
      </c>
      <c r="N1505" s="6">
        <v>1.5068959299138591</v>
      </c>
      <c r="O1505" s="6">
        <v>2818.5630590833507</v>
      </c>
    </row>
    <row r="1506" spans="1:15" x14ac:dyDescent="0.25">
      <c r="A1506" s="41">
        <v>2025</v>
      </c>
      <c r="B1506" s="41" t="s">
        <v>3</v>
      </c>
      <c r="C1506" s="41" t="s">
        <v>4942</v>
      </c>
      <c r="D1506" s="42">
        <v>272.54862587174114</v>
      </c>
      <c r="E1506" s="42">
        <v>300</v>
      </c>
      <c r="F1506" s="88">
        <v>0.31696696304521277</v>
      </c>
      <c r="G1506" s="89">
        <v>530.94990521788054</v>
      </c>
      <c r="H1506" s="42">
        <v>272.54862587174114</v>
      </c>
      <c r="I1506" s="42">
        <v>0</v>
      </c>
      <c r="J1506" s="51">
        <f t="shared" si="69"/>
        <v>272.54862587174114</v>
      </c>
      <c r="K1506" s="45">
        <f t="shared" si="70"/>
        <v>0.31696696304521277</v>
      </c>
      <c r="L1506" s="45">
        <f t="shared" si="70"/>
        <v>530.94990521788054</v>
      </c>
      <c r="M1506" s="160">
        <f t="shared" si="71"/>
        <v>1675.0954109439629</v>
      </c>
      <c r="N1506" s="6">
        <v>1.7921910699547872</v>
      </c>
      <c r="O1506" s="6">
        <v>3213.1223587821196</v>
      </c>
    </row>
    <row r="1507" spans="1:15" x14ac:dyDescent="0.25">
      <c r="A1507" s="43">
        <v>2026</v>
      </c>
      <c r="B1507" s="43" t="s">
        <v>3</v>
      </c>
      <c r="C1507" s="43" t="s">
        <v>4942</v>
      </c>
      <c r="D1507" s="44">
        <v>272.54862587174114</v>
      </c>
      <c r="E1507" s="44">
        <v>300</v>
      </c>
      <c r="F1507" s="90">
        <v>0.37676536301728208</v>
      </c>
      <c r="G1507" s="91">
        <v>605.62768812921399</v>
      </c>
      <c r="H1507" s="44">
        <v>272.54862587174114</v>
      </c>
      <c r="I1507" s="44">
        <v>0</v>
      </c>
      <c r="J1507" s="51">
        <f t="shared" si="69"/>
        <v>272.54862587174114</v>
      </c>
      <c r="K1507" s="45">
        <f t="shared" si="70"/>
        <v>0.37676536301728208</v>
      </c>
      <c r="L1507" s="45">
        <f t="shared" si="70"/>
        <v>605.62768812921399</v>
      </c>
      <c r="M1507" s="160">
        <f t="shared" si="71"/>
        <v>1607.4399283392568</v>
      </c>
      <c r="N1507" s="6">
        <v>1.7938242139827179</v>
      </c>
      <c r="O1507" s="6">
        <v>3254.1405008707861</v>
      </c>
    </row>
    <row r="1508" spans="1:15" hidden="1" x14ac:dyDescent="0.25">
      <c r="A1508" s="41">
        <v>2027</v>
      </c>
      <c r="B1508" s="41" t="s">
        <v>3</v>
      </c>
      <c r="C1508" s="41" t="s">
        <v>4942</v>
      </c>
      <c r="D1508" s="42">
        <v>272.54862587174114</v>
      </c>
      <c r="E1508" s="42">
        <v>300</v>
      </c>
      <c r="F1508" s="88">
        <v>0.43572566312149208</v>
      </c>
      <c r="G1508" s="89">
        <v>652.26894643031824</v>
      </c>
      <c r="H1508" s="42">
        <v>272.54862587174114</v>
      </c>
      <c r="I1508" s="42">
        <v>0</v>
      </c>
      <c r="J1508" s="51">
        <f t="shared" si="69"/>
        <v>272.54862587174114</v>
      </c>
      <c r="K1508" s="45">
        <f t="shared" si="70"/>
        <v>0.43572566312149208</v>
      </c>
      <c r="L1508" s="45">
        <f t="shared" si="70"/>
        <v>652.26894643031824</v>
      </c>
      <c r="M1508" s="160">
        <f t="shared" si="71"/>
        <v>1496.9716076797799</v>
      </c>
      <c r="N1508" s="6">
        <v>1.6637784358785077</v>
      </c>
      <c r="O1508" s="6">
        <v>3126.347409569682</v>
      </c>
    </row>
    <row r="1509" spans="1:15" x14ac:dyDescent="0.25">
      <c r="A1509" s="43">
        <v>2028</v>
      </c>
      <c r="B1509" s="43" t="s">
        <v>3</v>
      </c>
      <c r="C1509" s="43" t="s">
        <v>4942</v>
      </c>
      <c r="D1509" s="44">
        <v>272.54862587174114</v>
      </c>
      <c r="E1509" s="44">
        <v>300</v>
      </c>
      <c r="F1509" s="90">
        <v>0.52960643126461526</v>
      </c>
      <c r="G1509" s="91">
        <v>691.54778179223513</v>
      </c>
      <c r="H1509" s="44">
        <v>272.54862587174114</v>
      </c>
      <c r="I1509" s="44">
        <v>0</v>
      </c>
      <c r="J1509" s="51">
        <f t="shared" si="69"/>
        <v>272.54862587174114</v>
      </c>
      <c r="K1509" s="45">
        <f t="shared" si="70"/>
        <v>0.52960643126461526</v>
      </c>
      <c r="L1509" s="45">
        <f t="shared" si="70"/>
        <v>691.54778179223513</v>
      </c>
      <c r="M1509" s="160">
        <f t="shared" si="71"/>
        <v>1305.7767824702012</v>
      </c>
      <c r="N1509" s="6">
        <v>1.7770625537353846</v>
      </c>
      <c r="O1509" s="6">
        <v>3336.5557282077648</v>
      </c>
    </row>
    <row r="1510" spans="1:15" x14ac:dyDescent="0.25">
      <c r="A1510" s="41">
        <v>2029</v>
      </c>
      <c r="B1510" s="41" t="s">
        <v>3</v>
      </c>
      <c r="C1510" s="41" t="s">
        <v>4942</v>
      </c>
      <c r="D1510" s="42">
        <v>272.54862587174114</v>
      </c>
      <c r="E1510" s="42">
        <v>300</v>
      </c>
      <c r="F1510" s="88">
        <v>0.56271560144493071</v>
      </c>
      <c r="G1510" s="89">
        <v>722.36658994672121</v>
      </c>
      <c r="H1510" s="42">
        <v>272.54862587174114</v>
      </c>
      <c r="I1510" s="42">
        <v>0</v>
      </c>
      <c r="J1510" s="51">
        <f t="shared" si="69"/>
        <v>272.54862587174114</v>
      </c>
      <c r="K1510" s="45">
        <f t="shared" si="70"/>
        <v>0.56271560144493071</v>
      </c>
      <c r="L1510" s="45">
        <f t="shared" si="70"/>
        <v>722.36658994672121</v>
      </c>
      <c r="M1510" s="160">
        <f t="shared" si="71"/>
        <v>1283.7152339331656</v>
      </c>
      <c r="N1510" s="6">
        <v>1.8616182545550695</v>
      </c>
      <c r="O1510" s="6">
        <v>3432.1416070532787</v>
      </c>
    </row>
    <row r="1511" spans="1:15" x14ac:dyDescent="0.25">
      <c r="A1511" s="43">
        <v>2030</v>
      </c>
      <c r="B1511" s="43" t="s">
        <v>3</v>
      </c>
      <c r="C1511" s="43" t="s">
        <v>4942</v>
      </c>
      <c r="D1511" s="44">
        <v>272.54862587174114</v>
      </c>
      <c r="E1511" s="44">
        <v>300</v>
      </c>
      <c r="F1511" s="90">
        <v>0.62540523036758056</v>
      </c>
      <c r="G1511" s="91">
        <v>745.32772626644851</v>
      </c>
      <c r="H1511" s="44">
        <v>272.54862587174114</v>
      </c>
      <c r="I1511" s="44">
        <v>0</v>
      </c>
      <c r="J1511" s="51">
        <f t="shared" si="69"/>
        <v>272.54862587174114</v>
      </c>
      <c r="K1511" s="45">
        <f t="shared" si="70"/>
        <v>0.62540523036758056</v>
      </c>
      <c r="L1511" s="45">
        <f t="shared" si="70"/>
        <v>745.32772626644851</v>
      </c>
      <c r="M1511" s="160">
        <f t="shared" si="71"/>
        <v>1191.7516676801436</v>
      </c>
      <c r="N1511" s="6">
        <v>1.9674180946324193</v>
      </c>
      <c r="O1511" s="6">
        <v>3594.2782507335514</v>
      </c>
    </row>
    <row r="1512" spans="1:15" x14ac:dyDescent="0.25">
      <c r="A1512" s="41">
        <v>2031</v>
      </c>
      <c r="B1512" s="41" t="s">
        <v>3</v>
      </c>
      <c r="C1512" s="41" t="s">
        <v>4942</v>
      </c>
      <c r="D1512" s="42">
        <v>272.54862587174114</v>
      </c>
      <c r="E1512" s="42">
        <v>300</v>
      </c>
      <c r="F1512" s="88">
        <v>0.69965485866736243</v>
      </c>
      <c r="G1512" s="89">
        <v>761.20147259551527</v>
      </c>
      <c r="H1512" s="42">
        <v>272.54862587174114</v>
      </c>
      <c r="I1512" s="42">
        <v>0</v>
      </c>
      <c r="J1512" s="51">
        <f t="shared" si="69"/>
        <v>272.54862587174114</v>
      </c>
      <c r="K1512" s="45">
        <f t="shared" si="70"/>
        <v>0.69965485866736243</v>
      </c>
      <c r="L1512" s="45">
        <f t="shared" si="70"/>
        <v>761.20147259551527</v>
      </c>
      <c r="M1512" s="160">
        <f t="shared" si="71"/>
        <v>1087.9671071610667</v>
      </c>
      <c r="N1512" s="6">
        <v>1.7321366993326377</v>
      </c>
      <c r="O1512" s="6">
        <v>3344.2763514044846</v>
      </c>
    </row>
    <row r="1513" spans="1:15" x14ac:dyDescent="0.25">
      <c r="A1513" s="43">
        <v>2032</v>
      </c>
      <c r="B1513" s="43" t="s">
        <v>3</v>
      </c>
      <c r="C1513" s="43" t="s">
        <v>4942</v>
      </c>
      <c r="D1513" s="44">
        <v>272.54862587174114</v>
      </c>
      <c r="E1513" s="44">
        <v>300</v>
      </c>
      <c r="F1513" s="90">
        <v>0.78590946164169984</v>
      </c>
      <c r="G1513" s="91">
        <v>771.85311671369368</v>
      </c>
      <c r="H1513" s="44">
        <v>272.54862587174114</v>
      </c>
      <c r="I1513" s="44">
        <v>0</v>
      </c>
      <c r="J1513" s="51">
        <f t="shared" si="69"/>
        <v>272.54862587174114</v>
      </c>
      <c r="K1513" s="45">
        <f t="shared" si="70"/>
        <v>0.78590946164169984</v>
      </c>
      <c r="L1513" s="45">
        <f t="shared" si="70"/>
        <v>771.85311671369368</v>
      </c>
      <c r="M1513" s="160">
        <f t="shared" si="71"/>
        <v>982.1145493036264</v>
      </c>
      <c r="N1513" s="6">
        <v>1.8055299293583005</v>
      </c>
      <c r="O1513" s="6">
        <v>3495.6066732863064</v>
      </c>
    </row>
    <row r="1514" spans="1:15" x14ac:dyDescent="0.25">
      <c r="A1514" s="41">
        <v>2033</v>
      </c>
      <c r="B1514" s="41" t="s">
        <v>3</v>
      </c>
      <c r="C1514" s="41" t="s">
        <v>4942</v>
      </c>
      <c r="D1514" s="42">
        <v>272.54862587174114</v>
      </c>
      <c r="E1514" s="42">
        <v>300</v>
      </c>
      <c r="F1514" s="88">
        <v>0.88326059814083491</v>
      </c>
      <c r="G1514" s="89">
        <v>780.12488532408793</v>
      </c>
      <c r="H1514" s="42">
        <v>272.54862587174114</v>
      </c>
      <c r="I1514" s="42">
        <v>0</v>
      </c>
      <c r="J1514" s="51">
        <f t="shared" si="69"/>
        <v>272.54862587174114</v>
      </c>
      <c r="K1514" s="45">
        <f t="shared" si="70"/>
        <v>0.88326059814083491</v>
      </c>
      <c r="L1514" s="45">
        <f t="shared" si="70"/>
        <v>780.12488532408793</v>
      </c>
      <c r="M1514" s="160">
        <f t="shared" si="71"/>
        <v>883.23297446547917</v>
      </c>
      <c r="N1514" s="6">
        <v>1.775166625859165</v>
      </c>
      <c r="O1514" s="6">
        <v>3537.1605796759122</v>
      </c>
    </row>
    <row r="1515" spans="1:15" x14ac:dyDescent="0.25">
      <c r="A1515" s="43">
        <v>2034</v>
      </c>
      <c r="B1515" s="43" t="s">
        <v>3</v>
      </c>
      <c r="C1515" s="43" t="s">
        <v>4942</v>
      </c>
      <c r="D1515" s="44">
        <v>272.54862587174114</v>
      </c>
      <c r="E1515" s="44">
        <v>300</v>
      </c>
      <c r="F1515" s="90">
        <v>0.98485902958281024</v>
      </c>
      <c r="G1515" s="91">
        <v>787.73526801093976</v>
      </c>
      <c r="H1515" s="44">
        <v>272.54862587174114</v>
      </c>
      <c r="I1515" s="44">
        <v>0</v>
      </c>
      <c r="J1515" s="51">
        <f t="shared" si="69"/>
        <v>272.54862587174114</v>
      </c>
      <c r="K1515" s="45">
        <f t="shared" si="70"/>
        <v>0.98485902958281024</v>
      </c>
      <c r="L1515" s="45">
        <f t="shared" si="70"/>
        <v>787.73526801093976</v>
      </c>
      <c r="M1515" s="160">
        <f t="shared" si="71"/>
        <v>799.8457082173752</v>
      </c>
      <c r="N1515" s="6">
        <v>1.8608155344171897</v>
      </c>
      <c r="O1515" s="6">
        <v>3776.8082119890605</v>
      </c>
    </row>
    <row r="1516" spans="1:15" x14ac:dyDescent="0.25">
      <c r="A1516" s="41">
        <v>2035</v>
      </c>
      <c r="B1516" s="41" t="s">
        <v>3</v>
      </c>
      <c r="C1516" s="41" t="s">
        <v>4942</v>
      </c>
      <c r="D1516" s="42">
        <v>272.54862587174114</v>
      </c>
      <c r="E1516" s="42">
        <v>300</v>
      </c>
      <c r="F1516" s="88">
        <v>1.0882732730387785</v>
      </c>
      <c r="G1516" s="89">
        <v>795.01785707276122</v>
      </c>
      <c r="H1516" s="42">
        <v>272.54862587174114</v>
      </c>
      <c r="I1516" s="42">
        <v>0</v>
      </c>
      <c r="J1516" s="51">
        <f t="shared" si="69"/>
        <v>272.54862587174114</v>
      </c>
      <c r="K1516" s="45">
        <f t="shared" si="70"/>
        <v>1.0882732730387785</v>
      </c>
      <c r="L1516" s="45">
        <f t="shared" si="70"/>
        <v>795.01785707276122</v>
      </c>
      <c r="M1516" s="160">
        <f t="shared" si="71"/>
        <v>730.53145452413617</v>
      </c>
      <c r="N1516" s="6">
        <v>1.6224200659612216</v>
      </c>
      <c r="O1516" s="6">
        <v>3528.513022927239</v>
      </c>
    </row>
    <row r="1517" spans="1:15" x14ac:dyDescent="0.25">
      <c r="A1517" s="43">
        <v>2036</v>
      </c>
      <c r="B1517" s="43" t="s">
        <v>3</v>
      </c>
      <c r="C1517" s="43" t="s">
        <v>4942</v>
      </c>
      <c r="D1517" s="44">
        <v>272.54862587174114</v>
      </c>
      <c r="E1517" s="44">
        <v>300</v>
      </c>
      <c r="F1517" s="90">
        <v>1.1950720585927734</v>
      </c>
      <c r="G1517" s="91">
        <v>802.92629738971038</v>
      </c>
      <c r="H1517" s="44">
        <v>272.54862587174114</v>
      </c>
      <c r="I1517" s="44">
        <v>0</v>
      </c>
      <c r="J1517" s="51">
        <f t="shared" si="69"/>
        <v>272.54862587174114</v>
      </c>
      <c r="K1517" s="45">
        <f t="shared" si="70"/>
        <v>1.1950720585927734</v>
      </c>
      <c r="L1517" s="45">
        <f t="shared" si="70"/>
        <v>802.92629738971038</v>
      </c>
      <c r="M1517" s="160">
        <f t="shared" si="71"/>
        <v>671.86433790040724</v>
      </c>
      <c r="N1517" s="6">
        <v>1.6730488114072264</v>
      </c>
      <c r="O1517" s="6">
        <v>3703.0154096102897</v>
      </c>
    </row>
    <row r="1518" spans="1:15" x14ac:dyDescent="0.25">
      <c r="A1518" s="41">
        <v>2037</v>
      </c>
      <c r="B1518" s="41" t="s">
        <v>3</v>
      </c>
      <c r="C1518" s="41" t="s">
        <v>4942</v>
      </c>
      <c r="D1518" s="42">
        <v>272.54862587174114</v>
      </c>
      <c r="E1518" s="42">
        <v>300</v>
      </c>
      <c r="F1518" s="88">
        <v>1.2508832845399667</v>
      </c>
      <c r="G1518" s="89">
        <v>849.0713363228474</v>
      </c>
      <c r="H1518" s="42">
        <v>272.54862587174114</v>
      </c>
      <c r="I1518" s="42">
        <v>0</v>
      </c>
      <c r="J1518" s="51">
        <f t="shared" si="69"/>
        <v>272.54862587174114</v>
      </c>
      <c r="K1518" s="45">
        <f t="shared" si="70"/>
        <v>1.2508832845399667</v>
      </c>
      <c r="L1518" s="45">
        <f t="shared" si="70"/>
        <v>849.0713363228474</v>
      </c>
      <c r="M1518" s="160">
        <f t="shared" si="71"/>
        <v>678.77742617298441</v>
      </c>
      <c r="N1518" s="6">
        <v>1.6856987904600333</v>
      </c>
      <c r="O1518" s="6">
        <v>3768.5811246771523</v>
      </c>
    </row>
    <row r="1519" spans="1:15" x14ac:dyDescent="0.25">
      <c r="A1519" s="43">
        <v>2038</v>
      </c>
      <c r="B1519" s="43" t="s">
        <v>3</v>
      </c>
      <c r="C1519" s="43" t="s">
        <v>4942</v>
      </c>
      <c r="D1519" s="44">
        <v>272.54862587174114</v>
      </c>
      <c r="E1519" s="44">
        <v>300</v>
      </c>
      <c r="F1519" s="90">
        <v>1.335435528207066</v>
      </c>
      <c r="G1519" s="91">
        <v>886.81595286729487</v>
      </c>
      <c r="H1519" s="44">
        <v>272.54862587174114</v>
      </c>
      <c r="I1519" s="44">
        <v>0</v>
      </c>
      <c r="J1519" s="51">
        <f t="shared" si="69"/>
        <v>272.54862587174114</v>
      </c>
      <c r="K1519" s="45">
        <f t="shared" si="70"/>
        <v>1.335435528207066</v>
      </c>
      <c r="L1519" s="45">
        <f t="shared" si="70"/>
        <v>886.81595286729487</v>
      </c>
      <c r="M1519" s="160">
        <f t="shared" si="71"/>
        <v>664.06496916996025</v>
      </c>
      <c r="N1519" s="6">
        <v>0.59102071079293395</v>
      </c>
      <c r="O1519" s="6">
        <v>2523.0628801327052</v>
      </c>
    </row>
    <row r="1520" spans="1:15" x14ac:dyDescent="0.25">
      <c r="A1520" s="41">
        <v>2039</v>
      </c>
      <c r="B1520" s="41" t="s">
        <v>3</v>
      </c>
      <c r="C1520" s="41" t="s">
        <v>4942</v>
      </c>
      <c r="D1520" s="42">
        <v>272.54862587174114</v>
      </c>
      <c r="E1520" s="42">
        <v>300</v>
      </c>
      <c r="F1520" s="88">
        <v>1.3911324085276815</v>
      </c>
      <c r="G1520" s="89">
        <v>913.43749310021258</v>
      </c>
      <c r="H1520" s="42">
        <v>272.54862587174114</v>
      </c>
      <c r="I1520" s="42">
        <v>0</v>
      </c>
      <c r="J1520" s="51">
        <f t="shared" si="69"/>
        <v>272.54862587174114</v>
      </c>
      <c r="K1520" s="45">
        <f t="shared" si="70"/>
        <v>1.3911324085276815</v>
      </c>
      <c r="L1520" s="45">
        <f t="shared" si="70"/>
        <v>913.43749310021258</v>
      </c>
      <c r="M1520" s="160">
        <f t="shared" si="71"/>
        <v>656.61434346638362</v>
      </c>
      <c r="N1520" s="6">
        <v>0.15597524547231845</v>
      </c>
      <c r="O1520" s="6">
        <v>2026.8623638997874</v>
      </c>
    </row>
    <row r="1521" spans="1:15" x14ac:dyDescent="0.25">
      <c r="A1521" s="43">
        <v>2040</v>
      </c>
      <c r="B1521" s="43" t="s">
        <v>3</v>
      </c>
      <c r="C1521" s="43" t="s">
        <v>4942</v>
      </c>
      <c r="D1521" s="44">
        <v>272.54862587174114</v>
      </c>
      <c r="E1521" s="44">
        <v>300</v>
      </c>
      <c r="F1521" s="90">
        <v>1.467413378753059</v>
      </c>
      <c r="G1521" s="91">
        <v>926.41977996314154</v>
      </c>
      <c r="H1521" s="44">
        <v>272.54862587174114</v>
      </c>
      <c r="I1521" s="44">
        <v>0</v>
      </c>
      <c r="J1521" s="51">
        <f t="shared" si="69"/>
        <v>272.54862587174114</v>
      </c>
      <c r="K1521" s="45">
        <f t="shared" si="70"/>
        <v>1.467413378753059</v>
      </c>
      <c r="L1521" s="45">
        <f t="shared" si="70"/>
        <v>926.41977996314154</v>
      </c>
      <c r="M1521" s="160">
        <f t="shared" si="71"/>
        <v>631.32842686112815</v>
      </c>
      <c r="N1521" s="6">
        <v>9.379553824694109E-2</v>
      </c>
      <c r="O1521" s="6">
        <v>2033.3679920368586</v>
      </c>
    </row>
    <row r="1522" spans="1:15" x14ac:dyDescent="0.25">
      <c r="A1522" s="41">
        <v>2021</v>
      </c>
      <c r="B1522" s="41" t="s">
        <v>3</v>
      </c>
      <c r="C1522" s="41" t="s">
        <v>4943</v>
      </c>
      <c r="D1522" s="42">
        <v>372.0779025087345</v>
      </c>
      <c r="E1522" s="42">
        <v>400</v>
      </c>
      <c r="F1522" s="88">
        <v>0.11608224949751739</v>
      </c>
      <c r="G1522" s="89">
        <v>351.05183785527606</v>
      </c>
      <c r="H1522" s="42">
        <v>372.0779025087345</v>
      </c>
      <c r="I1522" s="42">
        <v>0</v>
      </c>
      <c r="J1522" s="51">
        <f t="shared" si="69"/>
        <v>372.0779025087345</v>
      </c>
      <c r="K1522" s="45">
        <f t="shared" si="70"/>
        <v>0.11608224949751739</v>
      </c>
      <c r="L1522" s="45">
        <f t="shared" si="70"/>
        <v>351.05183785527606</v>
      </c>
      <c r="M1522" s="160">
        <f t="shared" si="71"/>
        <v>3024.1646709541401</v>
      </c>
      <c r="N1522" s="6">
        <v>1.3004467935024826</v>
      </c>
      <c r="O1522" s="6">
        <v>2088.1998371447239</v>
      </c>
    </row>
    <row r="1523" spans="1:15" x14ac:dyDescent="0.25">
      <c r="A1523" s="43">
        <v>2022</v>
      </c>
      <c r="B1523" s="43" t="s">
        <v>3</v>
      </c>
      <c r="C1523" s="43" t="s">
        <v>4943</v>
      </c>
      <c r="D1523" s="44">
        <v>372.0779025087345</v>
      </c>
      <c r="E1523" s="44">
        <v>400</v>
      </c>
      <c r="F1523" s="90">
        <v>0.11382321062925628</v>
      </c>
      <c r="G1523" s="91">
        <v>360.37459614819687</v>
      </c>
      <c r="H1523" s="44">
        <v>372.0779025087345</v>
      </c>
      <c r="I1523" s="44">
        <v>0</v>
      </c>
      <c r="J1523" s="51">
        <f t="shared" si="69"/>
        <v>372.0779025087345</v>
      </c>
      <c r="K1523" s="45">
        <f t="shared" si="70"/>
        <v>0.11382321062925628</v>
      </c>
      <c r="L1523" s="45">
        <f t="shared" si="70"/>
        <v>360.37459614819687</v>
      </c>
      <c r="M1523" s="160">
        <f t="shared" si="71"/>
        <v>3166.09059045088</v>
      </c>
      <c r="N1523" s="6">
        <v>1.0690994263707438</v>
      </c>
      <c r="O1523" s="6">
        <v>2247.7445408518033</v>
      </c>
    </row>
    <row r="1524" spans="1:15" x14ac:dyDescent="0.25">
      <c r="A1524" s="41">
        <v>2023</v>
      </c>
      <c r="B1524" s="41" t="s">
        <v>3</v>
      </c>
      <c r="C1524" s="41" t="s">
        <v>4943</v>
      </c>
      <c r="D1524" s="42">
        <v>372.0779025087345</v>
      </c>
      <c r="E1524" s="42">
        <v>400</v>
      </c>
      <c r="F1524" s="88">
        <v>0.1158538770791749</v>
      </c>
      <c r="G1524" s="89">
        <v>360.02097868652373</v>
      </c>
      <c r="H1524" s="42">
        <v>372.0779025087345</v>
      </c>
      <c r="I1524" s="42">
        <v>0</v>
      </c>
      <c r="J1524" s="51">
        <f t="shared" si="69"/>
        <v>372.0779025087345</v>
      </c>
      <c r="K1524" s="45">
        <f t="shared" si="70"/>
        <v>0.1158538770791749</v>
      </c>
      <c r="L1524" s="45">
        <f t="shared" si="70"/>
        <v>360.02097868652373</v>
      </c>
      <c r="M1524" s="160">
        <f t="shared" si="71"/>
        <v>3107.5436382718922</v>
      </c>
      <c r="N1524" s="6">
        <v>1.1542676049208251</v>
      </c>
      <c r="O1524" s="6">
        <v>2521.3860503134761</v>
      </c>
    </row>
    <row r="1525" spans="1:15" x14ac:dyDescent="0.25">
      <c r="A1525" s="43">
        <v>2024</v>
      </c>
      <c r="B1525" s="43" t="s">
        <v>3</v>
      </c>
      <c r="C1525" s="43" t="s">
        <v>4943</v>
      </c>
      <c r="D1525" s="44">
        <v>372.0779025087345</v>
      </c>
      <c r="E1525" s="44">
        <v>400</v>
      </c>
      <c r="F1525" s="90">
        <v>0.1284664327343219</v>
      </c>
      <c r="G1525" s="91">
        <v>361.97942834430938</v>
      </c>
      <c r="H1525" s="44">
        <v>372.0779025087345</v>
      </c>
      <c r="I1525" s="44">
        <v>0</v>
      </c>
      <c r="J1525" s="51">
        <f t="shared" si="69"/>
        <v>372.0779025087345</v>
      </c>
      <c r="K1525" s="45">
        <f t="shared" si="70"/>
        <v>0.1284664327343219</v>
      </c>
      <c r="L1525" s="45">
        <f t="shared" si="70"/>
        <v>361.97942834430938</v>
      </c>
      <c r="M1525" s="160">
        <f t="shared" si="71"/>
        <v>2817.6965814323626</v>
      </c>
      <c r="N1525" s="6">
        <v>1.070361405265678</v>
      </c>
      <c r="O1525" s="6">
        <v>2452.5853116556905</v>
      </c>
    </row>
    <row r="1526" spans="1:15" x14ac:dyDescent="0.25">
      <c r="A1526" s="41">
        <v>2025</v>
      </c>
      <c r="B1526" s="41" t="s">
        <v>3</v>
      </c>
      <c r="C1526" s="41" t="s">
        <v>4943</v>
      </c>
      <c r="D1526" s="42">
        <v>372.0779025087345</v>
      </c>
      <c r="E1526" s="42">
        <v>400</v>
      </c>
      <c r="F1526" s="88">
        <v>0.12058724082462653</v>
      </c>
      <c r="G1526" s="89">
        <v>365.57023933918219</v>
      </c>
      <c r="H1526" s="42">
        <v>372.0779025087345</v>
      </c>
      <c r="I1526" s="42">
        <v>0</v>
      </c>
      <c r="J1526" s="51">
        <f t="shared" si="69"/>
        <v>372.0779025087345</v>
      </c>
      <c r="K1526" s="45">
        <f t="shared" si="70"/>
        <v>0.12058724082462653</v>
      </c>
      <c r="L1526" s="45">
        <f t="shared" si="70"/>
        <v>365.57023933918219</v>
      </c>
      <c r="M1526" s="160">
        <f t="shared" si="71"/>
        <v>3031.583083245444</v>
      </c>
      <c r="N1526" s="6">
        <v>1.2463563981753736</v>
      </c>
      <c r="O1526" s="6">
        <v>2761.2033966608178</v>
      </c>
    </row>
    <row r="1527" spans="1:15" x14ac:dyDescent="0.25">
      <c r="A1527" s="43">
        <v>2026</v>
      </c>
      <c r="B1527" s="43" t="s">
        <v>3</v>
      </c>
      <c r="C1527" s="43" t="s">
        <v>4943</v>
      </c>
      <c r="D1527" s="44">
        <v>372.0779025087345</v>
      </c>
      <c r="E1527" s="44">
        <v>400</v>
      </c>
      <c r="F1527" s="90">
        <v>0.14017783752733592</v>
      </c>
      <c r="G1527" s="91">
        <v>415.34532395064906</v>
      </c>
      <c r="H1527" s="44">
        <v>372.0779025087345</v>
      </c>
      <c r="I1527" s="44">
        <v>0</v>
      </c>
      <c r="J1527" s="51">
        <f t="shared" si="69"/>
        <v>372.0779025087345</v>
      </c>
      <c r="K1527" s="45">
        <f t="shared" si="70"/>
        <v>0.14017783752733592</v>
      </c>
      <c r="L1527" s="45">
        <f t="shared" si="70"/>
        <v>415.34532395064906</v>
      </c>
      <c r="M1527" s="160">
        <f t="shared" si="71"/>
        <v>2962.9885242711998</v>
      </c>
      <c r="N1527" s="6">
        <v>1.249484927472664</v>
      </c>
      <c r="O1527" s="6">
        <v>2772.0457550493511</v>
      </c>
    </row>
    <row r="1528" spans="1:15" x14ac:dyDescent="0.25">
      <c r="A1528" s="41">
        <v>2027</v>
      </c>
      <c r="B1528" s="41" t="s">
        <v>3</v>
      </c>
      <c r="C1528" s="41" t="s">
        <v>4943</v>
      </c>
      <c r="D1528" s="42">
        <v>372.0779025087345</v>
      </c>
      <c r="E1528" s="42">
        <v>400</v>
      </c>
      <c r="F1528" s="88">
        <v>0.1510087935677599</v>
      </c>
      <c r="G1528" s="89">
        <v>435.82868037101321</v>
      </c>
      <c r="H1528" s="42">
        <v>372.0779025087345</v>
      </c>
      <c r="I1528" s="42">
        <v>0</v>
      </c>
      <c r="J1528" s="51">
        <f t="shared" si="69"/>
        <v>372.0779025087345</v>
      </c>
      <c r="K1528" s="45">
        <f t="shared" si="70"/>
        <v>0.1510087935677599</v>
      </c>
      <c r="L1528" s="45">
        <f t="shared" si="70"/>
        <v>435.82868037101321</v>
      </c>
      <c r="M1528" s="160">
        <f t="shared" si="71"/>
        <v>2886.1145769994537</v>
      </c>
      <c r="N1528" s="6">
        <v>1.17392572643224</v>
      </c>
      <c r="O1528" s="6">
        <v>2634.8215896289867</v>
      </c>
    </row>
    <row r="1529" spans="1:15" x14ac:dyDescent="0.25">
      <c r="A1529" s="43">
        <v>2028</v>
      </c>
      <c r="B1529" s="43" t="s">
        <v>3</v>
      </c>
      <c r="C1529" s="43" t="s">
        <v>4943</v>
      </c>
      <c r="D1529" s="44">
        <v>372.0779025087345</v>
      </c>
      <c r="E1529" s="44">
        <v>400</v>
      </c>
      <c r="F1529" s="90">
        <v>0.17209131317014723</v>
      </c>
      <c r="G1529" s="91">
        <v>448.65785034944366</v>
      </c>
      <c r="H1529" s="44">
        <v>372.0779025087345</v>
      </c>
      <c r="I1529" s="44">
        <v>0</v>
      </c>
      <c r="J1529" s="51">
        <f t="shared" si="69"/>
        <v>372.0779025087345</v>
      </c>
      <c r="K1529" s="45">
        <f t="shared" si="70"/>
        <v>0.17209131317014723</v>
      </c>
      <c r="L1529" s="45">
        <f t="shared" si="70"/>
        <v>448.65785034944366</v>
      </c>
      <c r="M1529" s="160">
        <f t="shared" si="71"/>
        <v>2607.0917937958566</v>
      </c>
      <c r="N1529" s="6">
        <v>1.2587381378298528</v>
      </c>
      <c r="O1529" s="6">
        <v>2766.9210256505562</v>
      </c>
    </row>
    <row r="1530" spans="1:15" x14ac:dyDescent="0.25">
      <c r="A1530" s="41">
        <v>2029</v>
      </c>
      <c r="B1530" s="41" t="s">
        <v>3</v>
      </c>
      <c r="C1530" s="41" t="s">
        <v>4943</v>
      </c>
      <c r="D1530" s="42">
        <v>372.0779025087345</v>
      </c>
      <c r="E1530" s="42">
        <v>400</v>
      </c>
      <c r="F1530" s="88">
        <v>0.16707804527651224</v>
      </c>
      <c r="G1530" s="89">
        <v>452.81701876753721</v>
      </c>
      <c r="H1530" s="42">
        <v>372.0779025087345</v>
      </c>
      <c r="I1530" s="42">
        <v>0</v>
      </c>
      <c r="J1530" s="51">
        <f t="shared" si="69"/>
        <v>372.0779025087345</v>
      </c>
      <c r="K1530" s="45">
        <f t="shared" si="70"/>
        <v>0.16707804527651224</v>
      </c>
      <c r="L1530" s="45">
        <f t="shared" si="70"/>
        <v>452.81701876753721</v>
      </c>
      <c r="M1530" s="160">
        <f t="shared" si="71"/>
        <v>2710.2125717243716</v>
      </c>
      <c r="N1530" s="6">
        <v>1.3113089717234878</v>
      </c>
      <c r="O1530" s="6">
        <v>2798.5020622324628</v>
      </c>
    </row>
    <row r="1531" spans="1:15" x14ac:dyDescent="0.25">
      <c r="A1531" s="43">
        <v>2030</v>
      </c>
      <c r="B1531" s="43" t="s">
        <v>3</v>
      </c>
      <c r="C1531" s="43" t="s">
        <v>4943</v>
      </c>
      <c r="D1531" s="44">
        <v>372.0779025087345</v>
      </c>
      <c r="E1531" s="44">
        <v>400</v>
      </c>
      <c r="F1531" s="90">
        <v>0.17358144907245907</v>
      </c>
      <c r="G1531" s="91">
        <v>448.14808512885423</v>
      </c>
      <c r="H1531" s="44">
        <v>372.0779025087345</v>
      </c>
      <c r="I1531" s="44">
        <v>0</v>
      </c>
      <c r="J1531" s="51">
        <f t="shared" si="69"/>
        <v>372.0779025087345</v>
      </c>
      <c r="K1531" s="45">
        <f t="shared" si="70"/>
        <v>0.17358144907245907</v>
      </c>
      <c r="L1531" s="45">
        <f t="shared" si="70"/>
        <v>448.14808512885423</v>
      </c>
      <c r="M1531" s="160">
        <f t="shared" si="71"/>
        <v>2581.7740750728572</v>
      </c>
      <c r="N1531" s="6">
        <v>1.3735550419275411</v>
      </c>
      <c r="O1531" s="6">
        <v>2869.4367298711459</v>
      </c>
    </row>
    <row r="1532" spans="1:15" x14ac:dyDescent="0.25">
      <c r="A1532" s="41">
        <v>2031</v>
      </c>
      <c r="B1532" s="41" t="s">
        <v>3</v>
      </c>
      <c r="C1532" s="41" t="s">
        <v>4943</v>
      </c>
      <c r="D1532" s="42">
        <v>372.0779025087345</v>
      </c>
      <c r="E1532" s="42">
        <v>400</v>
      </c>
      <c r="F1532" s="88">
        <v>0.17952832689831547</v>
      </c>
      <c r="G1532" s="89">
        <v>435.43769974360811</v>
      </c>
      <c r="H1532" s="42">
        <v>372.0779025087345</v>
      </c>
      <c r="I1532" s="42">
        <v>0</v>
      </c>
      <c r="J1532" s="51">
        <f t="shared" si="69"/>
        <v>372.0779025087345</v>
      </c>
      <c r="K1532" s="45">
        <f t="shared" si="70"/>
        <v>0.17952832689831547</v>
      </c>
      <c r="L1532" s="45">
        <f t="shared" si="70"/>
        <v>435.43769974360811</v>
      </c>
      <c r="M1532" s="160">
        <f t="shared" si="71"/>
        <v>2425.4540064323069</v>
      </c>
      <c r="N1532" s="6">
        <v>1.2205855991016845</v>
      </c>
      <c r="O1532" s="6">
        <v>2589.7403722563922</v>
      </c>
    </row>
    <row r="1533" spans="1:15" x14ac:dyDescent="0.25">
      <c r="A1533" s="43">
        <v>2032</v>
      </c>
      <c r="B1533" s="43" t="s">
        <v>3</v>
      </c>
      <c r="C1533" s="43" t="s">
        <v>4943</v>
      </c>
      <c r="D1533" s="44">
        <v>372.0779025087345</v>
      </c>
      <c r="E1533" s="44">
        <v>400</v>
      </c>
      <c r="F1533" s="90">
        <v>0.18737711976396867</v>
      </c>
      <c r="G1533" s="91">
        <v>416.29196958611664</v>
      </c>
      <c r="H1533" s="44">
        <v>372.0779025087345</v>
      </c>
      <c r="I1533" s="44">
        <v>0</v>
      </c>
      <c r="J1533" s="51">
        <f t="shared" si="69"/>
        <v>372.0779025087345</v>
      </c>
      <c r="K1533" s="45">
        <f t="shared" si="70"/>
        <v>0.18737711976396867</v>
      </c>
      <c r="L1533" s="45">
        <f t="shared" si="70"/>
        <v>416.29196958611664</v>
      </c>
      <c r="M1533" s="160">
        <f t="shared" si="71"/>
        <v>2221.6798406897419</v>
      </c>
      <c r="N1533" s="6">
        <v>1.2677014562360314</v>
      </c>
      <c r="O1533" s="6">
        <v>2631.8169884138833</v>
      </c>
    </row>
    <row r="1534" spans="1:15" x14ac:dyDescent="0.25">
      <c r="A1534" s="41">
        <v>2033</v>
      </c>
      <c r="B1534" s="41" t="s">
        <v>3</v>
      </c>
      <c r="C1534" s="41" t="s">
        <v>4943</v>
      </c>
      <c r="D1534" s="42">
        <v>372.0779025087345</v>
      </c>
      <c r="E1534" s="42">
        <v>400</v>
      </c>
      <c r="F1534" s="88">
        <v>0.19216446237539866</v>
      </c>
      <c r="G1534" s="89">
        <v>392.8200544813019</v>
      </c>
      <c r="H1534" s="42">
        <v>372.0779025087345</v>
      </c>
      <c r="I1534" s="42">
        <v>0</v>
      </c>
      <c r="J1534" s="51">
        <f t="shared" si="69"/>
        <v>372.0779025087345</v>
      </c>
      <c r="K1534" s="45">
        <f t="shared" si="70"/>
        <v>0.19216446237539866</v>
      </c>
      <c r="L1534" s="45">
        <f t="shared" si="70"/>
        <v>392.8200544813019</v>
      </c>
      <c r="M1534" s="160">
        <f t="shared" si="71"/>
        <v>2044.1867847235817</v>
      </c>
      <c r="N1534" s="6">
        <v>1.2566979886246015</v>
      </c>
      <c r="O1534" s="6">
        <v>2576.6318385186978</v>
      </c>
    </row>
    <row r="1535" spans="1:15" x14ac:dyDescent="0.25">
      <c r="A1535" s="43">
        <v>2034</v>
      </c>
      <c r="B1535" s="43" t="s">
        <v>3</v>
      </c>
      <c r="C1535" s="43" t="s">
        <v>4943</v>
      </c>
      <c r="D1535" s="44">
        <v>372.0779025087345</v>
      </c>
      <c r="E1535" s="44">
        <v>400</v>
      </c>
      <c r="F1535" s="90">
        <v>0.19947758033815244</v>
      </c>
      <c r="G1535" s="91">
        <v>367.21825836553239</v>
      </c>
      <c r="H1535" s="44">
        <v>372.0779025087345</v>
      </c>
      <c r="I1535" s="44">
        <v>0</v>
      </c>
      <c r="J1535" s="51">
        <f t="shared" si="69"/>
        <v>372.0779025087345</v>
      </c>
      <c r="K1535" s="45">
        <f t="shared" si="70"/>
        <v>0.19947758033815244</v>
      </c>
      <c r="L1535" s="45">
        <f t="shared" si="70"/>
        <v>367.21825836553239</v>
      </c>
      <c r="M1535" s="160">
        <f t="shared" si="71"/>
        <v>1840.8999033526857</v>
      </c>
      <c r="N1535" s="6">
        <v>1.3216686796618475</v>
      </c>
      <c r="O1535" s="6">
        <v>2675.8832126344678</v>
      </c>
    </row>
    <row r="1536" spans="1:15" hidden="1" x14ac:dyDescent="0.25">
      <c r="A1536" s="41">
        <v>2035</v>
      </c>
      <c r="B1536" s="41" t="s">
        <v>3</v>
      </c>
      <c r="C1536" s="41" t="s">
        <v>4943</v>
      </c>
      <c r="D1536" s="42">
        <v>372.0779025087345</v>
      </c>
      <c r="E1536" s="42">
        <v>400</v>
      </c>
      <c r="F1536" s="88">
        <v>0.20654934136714587</v>
      </c>
      <c r="G1536" s="89">
        <v>341.37801390211558</v>
      </c>
      <c r="H1536" s="42">
        <v>372.0779025087345</v>
      </c>
      <c r="I1536" s="42">
        <v>0</v>
      </c>
      <c r="J1536" s="51">
        <f t="shared" si="69"/>
        <v>372.0779025087345</v>
      </c>
      <c r="K1536" s="45">
        <f t="shared" si="70"/>
        <v>0.20654934136714587</v>
      </c>
      <c r="L1536" s="45">
        <f t="shared" si="70"/>
        <v>341.37801390211558</v>
      </c>
      <c r="M1536" s="160">
        <f t="shared" si="71"/>
        <v>1652.767380629449</v>
      </c>
      <c r="N1536" s="6">
        <v>1.1757996176328542</v>
      </c>
      <c r="O1536" s="6">
        <v>2382.9908420978845</v>
      </c>
    </row>
    <row r="1537" spans="1:15" x14ac:dyDescent="0.25">
      <c r="A1537" s="43">
        <v>2036</v>
      </c>
      <c r="B1537" s="43" t="s">
        <v>3</v>
      </c>
      <c r="C1537" s="43" t="s">
        <v>4943</v>
      </c>
      <c r="D1537" s="44">
        <v>372.0779025087345</v>
      </c>
      <c r="E1537" s="44">
        <v>400</v>
      </c>
      <c r="F1537" s="90">
        <v>0.22135566718531829</v>
      </c>
      <c r="G1537" s="91">
        <v>316.62055797279288</v>
      </c>
      <c r="H1537" s="44">
        <v>372.0779025087345</v>
      </c>
      <c r="I1537" s="44">
        <v>0</v>
      </c>
      <c r="J1537" s="51">
        <f t="shared" si="69"/>
        <v>372.0779025087345</v>
      </c>
      <c r="K1537" s="45">
        <f t="shared" si="70"/>
        <v>0.22135566718531829</v>
      </c>
      <c r="L1537" s="45">
        <f t="shared" si="70"/>
        <v>316.62055797279288</v>
      </c>
      <c r="M1537" s="160">
        <f t="shared" si="71"/>
        <v>1430.3702362755371</v>
      </c>
      <c r="N1537" s="6">
        <v>1.2142609978146817</v>
      </c>
      <c r="O1537" s="6">
        <v>2435.1226770272069</v>
      </c>
    </row>
    <row r="1538" spans="1:15" x14ac:dyDescent="0.25">
      <c r="A1538" s="41">
        <v>2037</v>
      </c>
      <c r="B1538" s="41" t="s">
        <v>3</v>
      </c>
      <c r="C1538" s="41" t="s">
        <v>4943</v>
      </c>
      <c r="D1538" s="42">
        <v>372.0779025087345</v>
      </c>
      <c r="E1538" s="42">
        <v>400</v>
      </c>
      <c r="F1538" s="88">
        <v>0.22246166837499945</v>
      </c>
      <c r="G1538" s="89">
        <v>322.61813904869638</v>
      </c>
      <c r="H1538" s="42">
        <v>372.0779025087345</v>
      </c>
      <c r="I1538" s="42">
        <v>0</v>
      </c>
      <c r="J1538" s="51">
        <f t="shared" ref="J1538:J1601" si="72">D1538</f>
        <v>372.0779025087345</v>
      </c>
      <c r="K1538" s="45">
        <f t="shared" si="70"/>
        <v>0.22246166837499945</v>
      </c>
      <c r="L1538" s="45">
        <f t="shared" si="70"/>
        <v>322.61813904869638</v>
      </c>
      <c r="M1538" s="160">
        <f t="shared" si="71"/>
        <v>1450.219003594206</v>
      </c>
      <c r="N1538" s="6">
        <v>1.2133814436250006</v>
      </c>
      <c r="O1538" s="6">
        <v>2404.1844249513038</v>
      </c>
    </row>
    <row r="1539" spans="1:15" x14ac:dyDescent="0.25">
      <c r="A1539" s="43">
        <v>2038</v>
      </c>
      <c r="B1539" s="43" t="s">
        <v>3</v>
      </c>
      <c r="C1539" s="43" t="s">
        <v>4943</v>
      </c>
      <c r="D1539" s="44">
        <v>372.0779025087345</v>
      </c>
      <c r="E1539" s="44">
        <v>400</v>
      </c>
      <c r="F1539" s="90">
        <v>0.23346391889331602</v>
      </c>
      <c r="G1539" s="91">
        <v>326.70185669812895</v>
      </c>
      <c r="H1539" s="44">
        <v>372.0779025087345</v>
      </c>
      <c r="I1539" s="44">
        <v>0</v>
      </c>
      <c r="J1539" s="51">
        <f t="shared" si="72"/>
        <v>372.0779025087345</v>
      </c>
      <c r="K1539" s="45">
        <f t="shared" ref="K1539:L1602" si="73">F1539</f>
        <v>0.23346391889331602</v>
      </c>
      <c r="L1539" s="45">
        <f t="shared" si="73"/>
        <v>326.70185669812895</v>
      </c>
      <c r="M1539" s="160">
        <f t="shared" ref="M1539:M1602" si="74">G1539/F1539</f>
        <v>1399.3676549540789</v>
      </c>
      <c r="N1539" s="6">
        <v>0.44762472210668397</v>
      </c>
      <c r="O1539" s="6">
        <v>1427.607928301871</v>
      </c>
    </row>
    <row r="1540" spans="1:15" x14ac:dyDescent="0.25">
      <c r="A1540" s="41">
        <v>2039</v>
      </c>
      <c r="B1540" s="41" t="s">
        <v>3</v>
      </c>
      <c r="C1540" s="41" t="s">
        <v>4943</v>
      </c>
      <c r="D1540" s="42">
        <v>372.0779025087345</v>
      </c>
      <c r="E1540" s="42">
        <v>400</v>
      </c>
      <c r="F1540" s="88">
        <v>0.2367279008915158</v>
      </c>
      <c r="G1540" s="89">
        <v>328.33319539794184</v>
      </c>
      <c r="H1540" s="42">
        <v>372.0779025087345</v>
      </c>
      <c r="I1540" s="42">
        <v>0</v>
      </c>
      <c r="J1540" s="51">
        <f t="shared" si="72"/>
        <v>372.0779025087345</v>
      </c>
      <c r="K1540" s="45">
        <f t="shared" si="73"/>
        <v>0.2367279008915158</v>
      </c>
      <c r="L1540" s="45">
        <f t="shared" si="73"/>
        <v>328.33319539794184</v>
      </c>
      <c r="M1540" s="160">
        <f t="shared" si="74"/>
        <v>1386.9645029649698</v>
      </c>
      <c r="N1540" s="6">
        <v>0.40033810710848422</v>
      </c>
      <c r="O1540" s="6">
        <v>1004.2303226020581</v>
      </c>
    </row>
    <row r="1541" spans="1:15" x14ac:dyDescent="0.25">
      <c r="A1541" s="43">
        <v>2040</v>
      </c>
      <c r="B1541" s="43" t="s">
        <v>3</v>
      </c>
      <c r="C1541" s="43" t="s">
        <v>4943</v>
      </c>
      <c r="D1541" s="44">
        <v>372.0779025087345</v>
      </c>
      <c r="E1541" s="44">
        <v>400</v>
      </c>
      <c r="F1541" s="90">
        <v>0.25208206266150623</v>
      </c>
      <c r="G1541" s="91">
        <v>327.16396735701107</v>
      </c>
      <c r="H1541" s="44">
        <v>372.0779025087345</v>
      </c>
      <c r="I1541" s="44">
        <v>0</v>
      </c>
      <c r="J1541" s="51">
        <f t="shared" si="72"/>
        <v>372.0779025087345</v>
      </c>
      <c r="K1541" s="45">
        <f t="shared" si="73"/>
        <v>0.25208206266150623</v>
      </c>
      <c r="L1541" s="45">
        <f t="shared" si="73"/>
        <v>327.16396735701107</v>
      </c>
      <c r="M1541" s="160">
        <f t="shared" si="74"/>
        <v>1297.8470736980767</v>
      </c>
      <c r="N1541" s="6">
        <v>0.38153701933849371</v>
      </c>
      <c r="O1541" s="6">
        <v>1001.1820256429888</v>
      </c>
    </row>
    <row r="1542" spans="1:15" x14ac:dyDescent="0.25">
      <c r="A1542" s="41">
        <v>2021</v>
      </c>
      <c r="B1542" s="41" t="s">
        <v>3</v>
      </c>
      <c r="C1542" s="41" t="s">
        <v>4944</v>
      </c>
      <c r="D1542" s="42">
        <v>474.68079588498887</v>
      </c>
      <c r="E1542" s="42">
        <v>500</v>
      </c>
      <c r="F1542" s="88">
        <v>0.38793550524243459</v>
      </c>
      <c r="G1542" s="89">
        <v>339.59963728348441</v>
      </c>
      <c r="H1542" s="42">
        <v>474.68079588498887</v>
      </c>
      <c r="I1542" s="42">
        <v>0</v>
      </c>
      <c r="J1542" s="51">
        <f t="shared" si="72"/>
        <v>474.68079588498887</v>
      </c>
      <c r="K1542" s="45">
        <f t="shared" si="73"/>
        <v>0.38793550524243459</v>
      </c>
      <c r="L1542" s="45">
        <f t="shared" si="73"/>
        <v>339.59963728348441</v>
      </c>
      <c r="M1542" s="160">
        <f t="shared" si="74"/>
        <v>875.40230964746729</v>
      </c>
      <c r="N1542" s="6">
        <v>-0.13612445224243458</v>
      </c>
      <c r="O1542" s="6">
        <v>6.3285148165155647</v>
      </c>
    </row>
    <row r="1543" spans="1:15" x14ac:dyDescent="0.25">
      <c r="A1543" s="43">
        <v>2022</v>
      </c>
      <c r="B1543" s="43" t="s">
        <v>3</v>
      </c>
      <c r="C1543" s="43" t="s">
        <v>4944</v>
      </c>
      <c r="D1543" s="44">
        <v>474.68079588498887</v>
      </c>
      <c r="E1543" s="44">
        <v>500</v>
      </c>
      <c r="F1543" s="90">
        <v>0.39091108902682609</v>
      </c>
      <c r="G1543" s="91">
        <v>339.76490597487515</v>
      </c>
      <c r="H1543" s="44">
        <v>474.68079588498887</v>
      </c>
      <c r="I1543" s="44">
        <v>0</v>
      </c>
      <c r="J1543" s="51">
        <f t="shared" si="72"/>
        <v>474.68079588498887</v>
      </c>
      <c r="K1543" s="45">
        <f t="shared" si="73"/>
        <v>0.39091108902682609</v>
      </c>
      <c r="L1543" s="45">
        <f t="shared" si="73"/>
        <v>339.76490597487515</v>
      </c>
      <c r="M1543" s="160">
        <f t="shared" si="74"/>
        <v>869.16159585219373</v>
      </c>
      <c r="N1543" s="6">
        <v>-0.13315258202682606</v>
      </c>
      <c r="O1543" s="6">
        <v>18.493208525124828</v>
      </c>
    </row>
    <row r="1544" spans="1:15" x14ac:dyDescent="0.25">
      <c r="A1544" s="41">
        <v>2023</v>
      </c>
      <c r="B1544" s="41" t="s">
        <v>3</v>
      </c>
      <c r="C1544" s="41" t="s">
        <v>4944</v>
      </c>
      <c r="D1544" s="42">
        <v>474.68079588498887</v>
      </c>
      <c r="E1544" s="42">
        <v>500</v>
      </c>
      <c r="F1544" s="88">
        <v>0.37309001815703702</v>
      </c>
      <c r="G1544" s="89">
        <v>276.05434519183882</v>
      </c>
      <c r="H1544" s="42">
        <v>474.68079588498887</v>
      </c>
      <c r="I1544" s="42">
        <v>0</v>
      </c>
      <c r="J1544" s="51">
        <f t="shared" si="72"/>
        <v>474.68079588498887</v>
      </c>
      <c r="K1544" s="45">
        <f t="shared" si="73"/>
        <v>0.37309001815703702</v>
      </c>
      <c r="L1544" s="45">
        <f t="shared" si="73"/>
        <v>276.05434519183882</v>
      </c>
      <c r="M1544" s="160">
        <f t="shared" si="74"/>
        <v>739.91351083438803</v>
      </c>
      <c r="N1544" s="6">
        <v>-9.3840091157037009E-2</v>
      </c>
      <c r="O1544" s="6">
        <v>124.64567100816117</v>
      </c>
    </row>
    <row r="1545" spans="1:15" x14ac:dyDescent="0.25">
      <c r="A1545" s="43">
        <v>2024</v>
      </c>
      <c r="B1545" s="43" t="s">
        <v>3</v>
      </c>
      <c r="C1545" s="43" t="s">
        <v>4944</v>
      </c>
      <c r="D1545" s="44">
        <v>474.68079588498887</v>
      </c>
      <c r="E1545" s="44">
        <v>500</v>
      </c>
      <c r="F1545" s="90">
        <v>0.38847442292457202</v>
      </c>
      <c r="G1545" s="91">
        <v>279.41654612946542</v>
      </c>
      <c r="H1545" s="44">
        <v>474.68079588498887</v>
      </c>
      <c r="I1545" s="44">
        <v>0</v>
      </c>
      <c r="J1545" s="51">
        <f t="shared" si="72"/>
        <v>474.68079588498887</v>
      </c>
      <c r="K1545" s="45">
        <f t="shared" si="73"/>
        <v>0.38847442292457202</v>
      </c>
      <c r="L1545" s="45">
        <f t="shared" si="73"/>
        <v>279.41654612946542</v>
      </c>
      <c r="M1545" s="160">
        <f t="shared" si="74"/>
        <v>719.26626217993817</v>
      </c>
      <c r="N1545" s="6">
        <v>-4.0886819924571993E-2</v>
      </c>
      <c r="O1545" s="6">
        <v>180.36957637053456</v>
      </c>
    </row>
    <row r="1546" spans="1:15" x14ac:dyDescent="0.25">
      <c r="A1546" s="41">
        <v>2025</v>
      </c>
      <c r="B1546" s="41" t="s">
        <v>3</v>
      </c>
      <c r="C1546" s="41" t="s">
        <v>4944</v>
      </c>
      <c r="D1546" s="42">
        <v>474.68079588498887</v>
      </c>
      <c r="E1546" s="42">
        <v>500</v>
      </c>
      <c r="F1546" s="88">
        <v>0.37059760192956981</v>
      </c>
      <c r="G1546" s="89">
        <v>284.46443372898369</v>
      </c>
      <c r="H1546" s="42">
        <v>474.68079588498887</v>
      </c>
      <c r="I1546" s="42">
        <v>0</v>
      </c>
      <c r="J1546" s="51">
        <f t="shared" si="72"/>
        <v>474.68079588498887</v>
      </c>
      <c r="K1546" s="45">
        <f t="shared" si="73"/>
        <v>0.37059760192956981</v>
      </c>
      <c r="L1546" s="45">
        <f t="shared" si="73"/>
        <v>284.46443372898369</v>
      </c>
      <c r="M1546" s="160">
        <f t="shared" si="74"/>
        <v>767.58303952286428</v>
      </c>
      <c r="N1546" s="6">
        <v>2.895658207043017E-2</v>
      </c>
      <c r="O1546" s="6">
        <v>225.3152556710163</v>
      </c>
    </row>
    <row r="1547" spans="1:15" x14ac:dyDescent="0.25">
      <c r="A1547" s="43">
        <v>2026</v>
      </c>
      <c r="B1547" s="43" t="s">
        <v>3</v>
      </c>
      <c r="C1547" s="43" t="s">
        <v>4944</v>
      </c>
      <c r="D1547" s="44">
        <v>474.68079588498887</v>
      </c>
      <c r="E1547" s="44">
        <v>500</v>
      </c>
      <c r="F1547" s="90">
        <v>0.43539169638686059</v>
      </c>
      <c r="G1547" s="91">
        <v>409.08652227586276</v>
      </c>
      <c r="H1547" s="44">
        <v>474.68079588498887</v>
      </c>
      <c r="I1547" s="44">
        <v>0</v>
      </c>
      <c r="J1547" s="51">
        <f t="shared" si="72"/>
        <v>474.68079588498887</v>
      </c>
      <c r="K1547" s="45">
        <f t="shared" si="73"/>
        <v>0.43539169638686059</v>
      </c>
      <c r="L1547" s="45">
        <f t="shared" si="73"/>
        <v>409.08652227586276</v>
      </c>
      <c r="M1547" s="160">
        <f t="shared" si="74"/>
        <v>939.58273818886801</v>
      </c>
      <c r="N1547" s="6">
        <v>1.64128116131394E-2</v>
      </c>
      <c r="O1547" s="6">
        <v>153.41257792413728</v>
      </c>
    </row>
    <row r="1548" spans="1:15" x14ac:dyDescent="0.25">
      <c r="A1548" s="41">
        <v>2027</v>
      </c>
      <c r="B1548" s="41" t="s">
        <v>3</v>
      </c>
      <c r="C1548" s="41" t="s">
        <v>4944</v>
      </c>
      <c r="D1548" s="42">
        <v>474.68079588498887</v>
      </c>
      <c r="E1548" s="42">
        <v>500</v>
      </c>
      <c r="F1548" s="88">
        <v>0.47043055450049731</v>
      </c>
      <c r="G1548" s="89">
        <v>465.6966229459922</v>
      </c>
      <c r="H1548" s="42">
        <v>474.68079588498887</v>
      </c>
      <c r="I1548" s="42">
        <v>0</v>
      </c>
      <c r="J1548" s="51">
        <f t="shared" si="72"/>
        <v>474.68079588498887</v>
      </c>
      <c r="K1548" s="45">
        <f t="shared" si="73"/>
        <v>0.47043055450049731</v>
      </c>
      <c r="L1548" s="45">
        <f t="shared" si="73"/>
        <v>465.6966229459922</v>
      </c>
      <c r="M1548" s="160">
        <f t="shared" si="74"/>
        <v>989.93702362821307</v>
      </c>
      <c r="N1548" s="6">
        <v>3.7982081499502662E-2</v>
      </c>
      <c r="O1548" s="6">
        <v>151.93748895400779</v>
      </c>
    </row>
    <row r="1549" spans="1:15" x14ac:dyDescent="0.25">
      <c r="A1549" s="43">
        <v>2028</v>
      </c>
      <c r="B1549" s="43" t="s">
        <v>3</v>
      </c>
      <c r="C1549" s="43" t="s">
        <v>4944</v>
      </c>
      <c r="D1549" s="44">
        <v>474.68079588498887</v>
      </c>
      <c r="E1549" s="44">
        <v>500</v>
      </c>
      <c r="F1549" s="90">
        <v>0.52308404947216736</v>
      </c>
      <c r="G1549" s="91">
        <v>523.86195243114378</v>
      </c>
      <c r="H1549" s="44">
        <v>474.68079588498887</v>
      </c>
      <c r="I1549" s="44">
        <v>0</v>
      </c>
      <c r="J1549" s="51">
        <f t="shared" si="72"/>
        <v>474.68079588498887</v>
      </c>
      <c r="K1549" s="45">
        <f t="shared" si="73"/>
        <v>0.52308404947216736</v>
      </c>
      <c r="L1549" s="45">
        <f t="shared" si="73"/>
        <v>523.86195243114378</v>
      </c>
      <c r="M1549" s="160">
        <f t="shared" si="74"/>
        <v>1001.4871471606932</v>
      </c>
      <c r="N1549" s="6">
        <v>3.8643501527832691E-2</v>
      </c>
      <c r="O1549" s="6">
        <v>150.96055956885618</v>
      </c>
    </row>
    <row r="1550" spans="1:15" x14ac:dyDescent="0.25">
      <c r="A1550" s="41">
        <v>2029</v>
      </c>
      <c r="B1550" s="41" t="s">
        <v>3</v>
      </c>
      <c r="C1550" s="41" t="s">
        <v>4944</v>
      </c>
      <c r="D1550" s="42">
        <v>474.68079588498887</v>
      </c>
      <c r="E1550" s="42">
        <v>500</v>
      </c>
      <c r="F1550" s="88">
        <v>0.51967423212728803</v>
      </c>
      <c r="G1550" s="89">
        <v>580.0951481594991</v>
      </c>
      <c r="H1550" s="42">
        <v>474.68079588498887</v>
      </c>
      <c r="I1550" s="42">
        <v>0</v>
      </c>
      <c r="J1550" s="51">
        <f t="shared" si="72"/>
        <v>474.68079588498887</v>
      </c>
      <c r="K1550" s="45">
        <f t="shared" si="73"/>
        <v>0.51967423212728803</v>
      </c>
      <c r="L1550" s="45">
        <f t="shared" si="73"/>
        <v>580.0951481594991</v>
      </c>
      <c r="M1550" s="160">
        <f t="shared" si="74"/>
        <v>1116.2669077989067</v>
      </c>
      <c r="N1550" s="6">
        <v>9.0893277872711953E-2</v>
      </c>
      <c r="O1550" s="6">
        <v>152.73604364050095</v>
      </c>
    </row>
    <row r="1551" spans="1:15" x14ac:dyDescent="0.25">
      <c r="A1551" s="43">
        <v>2030</v>
      </c>
      <c r="B1551" s="43" t="s">
        <v>3</v>
      </c>
      <c r="C1551" s="43" t="s">
        <v>4944</v>
      </c>
      <c r="D1551" s="44">
        <v>474.68079588498887</v>
      </c>
      <c r="E1551" s="44">
        <v>500</v>
      </c>
      <c r="F1551" s="90">
        <v>0.52387206204709003</v>
      </c>
      <c r="G1551" s="91">
        <v>629.18125972405699</v>
      </c>
      <c r="H1551" s="44">
        <v>474.68079588498887</v>
      </c>
      <c r="I1551" s="44">
        <v>0</v>
      </c>
      <c r="J1551" s="51">
        <f t="shared" si="72"/>
        <v>474.68079588498887</v>
      </c>
      <c r="K1551" s="45">
        <f t="shared" si="73"/>
        <v>0.52387206204709003</v>
      </c>
      <c r="L1551" s="45">
        <f t="shared" si="73"/>
        <v>629.18125972405699</v>
      </c>
      <c r="M1551" s="160">
        <f t="shared" si="74"/>
        <v>1201.0208318142777</v>
      </c>
      <c r="N1551" s="6">
        <v>0.12650468695290995</v>
      </c>
      <c r="O1551" s="6">
        <v>161.21417917594306</v>
      </c>
    </row>
    <row r="1552" spans="1:15" x14ac:dyDescent="0.25">
      <c r="A1552" s="41">
        <v>2031</v>
      </c>
      <c r="B1552" s="41" t="s">
        <v>3</v>
      </c>
      <c r="C1552" s="41" t="s">
        <v>4944</v>
      </c>
      <c r="D1552" s="42">
        <v>474.68079588498887</v>
      </c>
      <c r="E1552" s="42">
        <v>500</v>
      </c>
      <c r="F1552" s="88">
        <v>0.52441871568823328</v>
      </c>
      <c r="G1552" s="89">
        <v>664.41453009703719</v>
      </c>
      <c r="H1552" s="42">
        <v>474.68079588498887</v>
      </c>
      <c r="I1552" s="42">
        <v>0</v>
      </c>
      <c r="J1552" s="51">
        <f t="shared" si="72"/>
        <v>474.68079588498887</v>
      </c>
      <c r="K1552" s="45">
        <f t="shared" si="73"/>
        <v>0.52441871568823328</v>
      </c>
      <c r="L1552" s="45">
        <f t="shared" si="73"/>
        <v>664.41453009703719</v>
      </c>
      <c r="M1552" s="160">
        <f t="shared" si="74"/>
        <v>1266.9542680700804</v>
      </c>
      <c r="N1552" s="6">
        <v>0.16005298831176673</v>
      </c>
      <c r="O1552" s="6">
        <v>182.23914480296287</v>
      </c>
    </row>
    <row r="1553" spans="1:15" x14ac:dyDescent="0.25">
      <c r="A1553" s="43">
        <v>2032</v>
      </c>
      <c r="B1553" s="43" t="s">
        <v>3</v>
      </c>
      <c r="C1553" s="43" t="s">
        <v>4944</v>
      </c>
      <c r="D1553" s="44">
        <v>474.68079588498887</v>
      </c>
      <c r="E1553" s="44">
        <v>500</v>
      </c>
      <c r="F1553" s="90">
        <v>0.52123676989156698</v>
      </c>
      <c r="G1553" s="91">
        <v>679.0761373695176</v>
      </c>
      <c r="H1553" s="44">
        <v>474.68079588498887</v>
      </c>
      <c r="I1553" s="44">
        <v>0</v>
      </c>
      <c r="J1553" s="51">
        <f t="shared" si="72"/>
        <v>474.68079588498887</v>
      </c>
      <c r="K1553" s="45">
        <f t="shared" si="73"/>
        <v>0.52123676989156698</v>
      </c>
      <c r="L1553" s="45">
        <f t="shared" si="73"/>
        <v>679.0761373695176</v>
      </c>
      <c r="M1553" s="160">
        <f t="shared" si="74"/>
        <v>1302.8170240383961</v>
      </c>
      <c r="N1553" s="6">
        <v>4.2306315108433079E-2</v>
      </c>
      <c r="O1553" s="6">
        <v>142.04004133048238</v>
      </c>
    </row>
    <row r="1554" spans="1:15" x14ac:dyDescent="0.25">
      <c r="A1554" s="41">
        <v>2033</v>
      </c>
      <c r="B1554" s="41" t="s">
        <v>3</v>
      </c>
      <c r="C1554" s="41" t="s">
        <v>4944</v>
      </c>
      <c r="D1554" s="42">
        <v>474.68079588498887</v>
      </c>
      <c r="E1554" s="42">
        <v>500</v>
      </c>
      <c r="F1554" s="88">
        <v>0.50553922790431782</v>
      </c>
      <c r="G1554" s="89">
        <v>668.80267696677402</v>
      </c>
      <c r="H1554" s="42">
        <v>474.68079588498887</v>
      </c>
      <c r="I1554" s="42">
        <v>0</v>
      </c>
      <c r="J1554" s="51">
        <f t="shared" si="72"/>
        <v>474.68079588498887</v>
      </c>
      <c r="K1554" s="45">
        <f t="shared" si="73"/>
        <v>0.50553922790431782</v>
      </c>
      <c r="L1554" s="45">
        <f t="shared" si="73"/>
        <v>668.80267696677402</v>
      </c>
      <c r="M1554" s="160">
        <f t="shared" si="74"/>
        <v>1322.949120564303</v>
      </c>
      <c r="N1554" s="6">
        <v>2.0403736095682135E-2</v>
      </c>
      <c r="O1554" s="6">
        <v>175.96786443322594</v>
      </c>
    </row>
    <row r="1555" spans="1:15" x14ac:dyDescent="0.25">
      <c r="A1555" s="43">
        <v>2034</v>
      </c>
      <c r="B1555" s="43" t="s">
        <v>3</v>
      </c>
      <c r="C1555" s="43" t="s">
        <v>4944</v>
      </c>
      <c r="D1555" s="44">
        <v>474.68079588498887</v>
      </c>
      <c r="E1555" s="44">
        <v>500</v>
      </c>
      <c r="F1555" s="90">
        <v>0.48424203998608334</v>
      </c>
      <c r="G1555" s="91">
        <v>633.94688961175075</v>
      </c>
      <c r="H1555" s="44">
        <v>474.68079588498887</v>
      </c>
      <c r="I1555" s="44">
        <v>0</v>
      </c>
      <c r="J1555" s="51">
        <f t="shared" si="72"/>
        <v>474.68079588498887</v>
      </c>
      <c r="K1555" s="45">
        <f t="shared" si="73"/>
        <v>0.48424203998608334</v>
      </c>
      <c r="L1555" s="45">
        <f t="shared" si="73"/>
        <v>633.94688961175075</v>
      </c>
      <c r="M1555" s="160">
        <f t="shared" si="74"/>
        <v>1309.1529385386898</v>
      </c>
      <c r="N1555" s="6">
        <v>4.7398975013916711E-2</v>
      </c>
      <c r="O1555" s="6">
        <v>261.96854448824922</v>
      </c>
    </row>
    <row r="1556" spans="1:15" x14ac:dyDescent="0.25">
      <c r="A1556" s="41">
        <v>2035</v>
      </c>
      <c r="B1556" s="41" t="s">
        <v>3</v>
      </c>
      <c r="C1556" s="41" t="s">
        <v>4944</v>
      </c>
      <c r="D1556" s="42">
        <v>474.68079588498887</v>
      </c>
      <c r="E1556" s="42">
        <v>500</v>
      </c>
      <c r="F1556" s="88">
        <v>0.45689471081203908</v>
      </c>
      <c r="G1556" s="89">
        <v>580.32940171768689</v>
      </c>
      <c r="H1556" s="42">
        <v>474.68079588498887</v>
      </c>
      <c r="I1556" s="42">
        <v>0</v>
      </c>
      <c r="J1556" s="51">
        <f t="shared" si="72"/>
        <v>474.68079588498887</v>
      </c>
      <c r="K1556" s="45">
        <f t="shared" si="73"/>
        <v>0.45689471081203908</v>
      </c>
      <c r="L1556" s="45">
        <f t="shared" si="73"/>
        <v>580.32940171768689</v>
      </c>
      <c r="M1556" s="160">
        <f t="shared" si="74"/>
        <v>1270.16003465277</v>
      </c>
      <c r="N1556" s="6">
        <v>8.2350914187960866E-2</v>
      </c>
      <c r="O1556" s="6">
        <v>364.15189208231311</v>
      </c>
    </row>
    <row r="1557" spans="1:15" x14ac:dyDescent="0.25">
      <c r="A1557" s="43">
        <v>2036</v>
      </c>
      <c r="B1557" s="43" t="s">
        <v>3</v>
      </c>
      <c r="C1557" s="43" t="s">
        <v>4944</v>
      </c>
      <c r="D1557" s="44">
        <v>474.68079588498887</v>
      </c>
      <c r="E1557" s="44">
        <v>500</v>
      </c>
      <c r="F1557" s="90">
        <v>0.44260014891469623</v>
      </c>
      <c r="G1557" s="91">
        <v>517.42682456693433</v>
      </c>
      <c r="H1557" s="44">
        <v>474.68079588498887</v>
      </c>
      <c r="I1557" s="44">
        <v>0</v>
      </c>
      <c r="J1557" s="51">
        <f t="shared" si="72"/>
        <v>474.68079588498887</v>
      </c>
      <c r="K1557" s="45">
        <f t="shared" si="73"/>
        <v>0.44260014891469623</v>
      </c>
      <c r="L1557" s="45">
        <f t="shared" si="73"/>
        <v>517.42682456693433</v>
      </c>
      <c r="M1557" s="160">
        <f t="shared" si="74"/>
        <v>1169.061569083791</v>
      </c>
      <c r="N1557" s="6">
        <v>9.8082227085303786E-2</v>
      </c>
      <c r="O1557" s="6">
        <v>471.46843333306572</v>
      </c>
    </row>
    <row r="1558" spans="1:15" x14ac:dyDescent="0.25">
      <c r="A1558" s="41">
        <v>2037</v>
      </c>
      <c r="B1558" s="41" t="s">
        <v>3</v>
      </c>
      <c r="C1558" s="41" t="s">
        <v>4944</v>
      </c>
      <c r="D1558" s="42">
        <v>474.68079588498887</v>
      </c>
      <c r="E1558" s="42">
        <v>500</v>
      </c>
      <c r="F1558" s="88">
        <v>0.40419391534203974</v>
      </c>
      <c r="G1558" s="89">
        <v>462.89913824622431</v>
      </c>
      <c r="H1558" s="42">
        <v>474.68079588498887</v>
      </c>
      <c r="I1558" s="42">
        <v>0</v>
      </c>
      <c r="J1558" s="51">
        <f t="shared" si="72"/>
        <v>474.68079588498887</v>
      </c>
      <c r="K1558" s="45">
        <f t="shared" si="73"/>
        <v>0.40419391534203974</v>
      </c>
      <c r="L1558" s="45">
        <f t="shared" si="73"/>
        <v>462.89913824622431</v>
      </c>
      <c r="M1558" s="160">
        <f t="shared" si="74"/>
        <v>1145.2402440410481</v>
      </c>
      <c r="N1558" s="6">
        <v>0.1054869946579603</v>
      </c>
      <c r="O1558" s="6">
        <v>326.86673865377566</v>
      </c>
    </row>
    <row r="1559" spans="1:15" x14ac:dyDescent="0.25">
      <c r="A1559" s="43">
        <v>2038</v>
      </c>
      <c r="B1559" s="43" t="s">
        <v>3</v>
      </c>
      <c r="C1559" s="43" t="s">
        <v>4944</v>
      </c>
      <c r="D1559" s="44">
        <v>474.68079588498887</v>
      </c>
      <c r="E1559" s="44">
        <v>500</v>
      </c>
      <c r="F1559" s="90">
        <v>0.3928357487024044</v>
      </c>
      <c r="G1559" s="91">
        <v>414.06692455082771</v>
      </c>
      <c r="H1559" s="44">
        <v>474.68079588498887</v>
      </c>
      <c r="I1559" s="44">
        <v>0</v>
      </c>
      <c r="J1559" s="51">
        <f t="shared" si="72"/>
        <v>474.68079588498887</v>
      </c>
      <c r="K1559" s="45">
        <f t="shared" si="73"/>
        <v>0.3928357487024044</v>
      </c>
      <c r="L1559" s="45">
        <f t="shared" si="73"/>
        <v>414.06692455082771</v>
      </c>
      <c r="M1559" s="160">
        <f t="shared" si="74"/>
        <v>1054.0459362941206</v>
      </c>
      <c r="N1559" s="6">
        <v>0.1302138162975956</v>
      </c>
      <c r="O1559" s="6">
        <v>403.88249194917228</v>
      </c>
    </row>
    <row r="1560" spans="1:15" x14ac:dyDescent="0.25">
      <c r="A1560" s="41">
        <v>2039</v>
      </c>
      <c r="B1560" s="41" t="s">
        <v>3</v>
      </c>
      <c r="C1560" s="41" t="s">
        <v>4944</v>
      </c>
      <c r="D1560" s="42">
        <v>474.68079588498887</v>
      </c>
      <c r="E1560" s="42">
        <v>500</v>
      </c>
      <c r="F1560" s="88">
        <v>0.38781153243538813</v>
      </c>
      <c r="G1560" s="89">
        <v>412.11490509185029</v>
      </c>
      <c r="H1560" s="42">
        <v>474.68079588498887</v>
      </c>
      <c r="I1560" s="42">
        <v>0</v>
      </c>
      <c r="J1560" s="51">
        <f t="shared" si="72"/>
        <v>474.68079588498887</v>
      </c>
      <c r="K1560" s="45">
        <f t="shared" si="73"/>
        <v>0.38781153243538813</v>
      </c>
      <c r="L1560" s="45">
        <f t="shared" si="73"/>
        <v>412.11490509185029</v>
      </c>
      <c r="M1560" s="160">
        <f t="shared" si="74"/>
        <v>1062.6679988185015</v>
      </c>
      <c r="N1560" s="6">
        <v>0.15362563156461184</v>
      </c>
      <c r="O1560" s="6">
        <v>424.06324630814976</v>
      </c>
    </row>
    <row r="1561" spans="1:15" x14ac:dyDescent="0.25">
      <c r="A1561" s="43">
        <v>2040</v>
      </c>
      <c r="B1561" s="43" t="s">
        <v>3</v>
      </c>
      <c r="C1561" s="43" t="s">
        <v>4944</v>
      </c>
      <c r="D1561" s="44">
        <v>474.68079588498887</v>
      </c>
      <c r="E1561" s="44">
        <v>500</v>
      </c>
      <c r="F1561" s="90">
        <v>0.40813644940313032</v>
      </c>
      <c r="G1561" s="91">
        <v>409.26105116340409</v>
      </c>
      <c r="H1561" s="44">
        <v>474.68079588498887</v>
      </c>
      <c r="I1561" s="44">
        <v>0</v>
      </c>
      <c r="J1561" s="51">
        <f t="shared" si="72"/>
        <v>474.68079588498887</v>
      </c>
      <c r="K1561" s="45">
        <f t="shared" si="73"/>
        <v>0.40813644940313032</v>
      </c>
      <c r="L1561" s="45">
        <f t="shared" si="73"/>
        <v>409.26105116340409</v>
      </c>
      <c r="M1561" s="160">
        <f t="shared" si="74"/>
        <v>1002.7554553432275</v>
      </c>
      <c r="N1561" s="6">
        <v>0.13646542259686967</v>
      </c>
      <c r="O1561" s="6">
        <v>431.59169613659594</v>
      </c>
    </row>
    <row r="1562" spans="1:15" x14ac:dyDescent="0.25">
      <c r="A1562" s="41">
        <v>2021</v>
      </c>
      <c r="B1562" s="41" t="s">
        <v>3</v>
      </c>
      <c r="C1562" s="41" t="s">
        <v>4945</v>
      </c>
      <c r="D1562" s="42">
        <v>550.4541585491869</v>
      </c>
      <c r="E1562" s="42">
        <v>750</v>
      </c>
      <c r="F1562" s="88">
        <v>2.4388039332311964</v>
      </c>
      <c r="G1562" s="89">
        <v>1281.6208455049909</v>
      </c>
      <c r="H1562" s="42">
        <v>550.4541585491869</v>
      </c>
      <c r="I1562" s="42">
        <v>0</v>
      </c>
      <c r="J1562" s="51">
        <f t="shared" si="72"/>
        <v>550.4541585491869</v>
      </c>
      <c r="K1562" s="45">
        <f t="shared" si="73"/>
        <v>2.4388039332311964</v>
      </c>
      <c r="L1562" s="45">
        <f t="shared" si="73"/>
        <v>1281.6208455049909</v>
      </c>
      <c r="M1562" s="160">
        <f t="shared" si="74"/>
        <v>525.51204631155338</v>
      </c>
      <c r="N1562" s="6">
        <v>-1.8282669502311963</v>
      </c>
      <c r="O1562" s="6">
        <v>-627.76824900499093</v>
      </c>
    </row>
    <row r="1563" spans="1:15" x14ac:dyDescent="0.25">
      <c r="A1563" s="43">
        <v>2022</v>
      </c>
      <c r="B1563" s="43" t="s">
        <v>3</v>
      </c>
      <c r="C1563" s="43" t="s">
        <v>4945</v>
      </c>
      <c r="D1563" s="44">
        <v>550.4541585491869</v>
      </c>
      <c r="E1563" s="44">
        <v>750</v>
      </c>
      <c r="F1563" s="90">
        <v>3.0503993166963022</v>
      </c>
      <c r="G1563" s="91">
        <v>1593.3709544986093</v>
      </c>
      <c r="H1563" s="44">
        <v>550.4541585491869</v>
      </c>
      <c r="I1563" s="44">
        <v>0</v>
      </c>
      <c r="J1563" s="51">
        <f t="shared" si="72"/>
        <v>550.4541585491869</v>
      </c>
      <c r="K1563" s="45">
        <f t="shared" si="73"/>
        <v>3.0503993166963022</v>
      </c>
      <c r="L1563" s="45">
        <f t="shared" si="73"/>
        <v>1593.3709544986093</v>
      </c>
      <c r="M1563" s="160">
        <f t="shared" si="74"/>
        <v>522.34831871923257</v>
      </c>
      <c r="N1563" s="6">
        <v>-2.3826959616963022</v>
      </c>
      <c r="O1563" s="6">
        <v>-870.06320429860932</v>
      </c>
    </row>
    <row r="1564" spans="1:15" x14ac:dyDescent="0.25">
      <c r="A1564" s="41">
        <v>2023</v>
      </c>
      <c r="B1564" s="41" t="s">
        <v>3</v>
      </c>
      <c r="C1564" s="41" t="s">
        <v>4945</v>
      </c>
      <c r="D1564" s="42">
        <v>550.4541585491869</v>
      </c>
      <c r="E1564" s="42">
        <v>750</v>
      </c>
      <c r="F1564" s="88">
        <v>2.4688035013749241</v>
      </c>
      <c r="G1564" s="89">
        <v>1287.3292474876989</v>
      </c>
      <c r="H1564" s="42">
        <v>550.4541585491869</v>
      </c>
      <c r="I1564" s="42">
        <v>0</v>
      </c>
      <c r="J1564" s="51">
        <f t="shared" si="72"/>
        <v>550.4541585491869</v>
      </c>
      <c r="K1564" s="45">
        <f t="shared" si="73"/>
        <v>2.4688035013749241</v>
      </c>
      <c r="L1564" s="45">
        <f t="shared" si="73"/>
        <v>1287.3292474876989</v>
      </c>
      <c r="M1564" s="160">
        <f t="shared" si="74"/>
        <v>521.43852144197001</v>
      </c>
      <c r="N1564" s="6">
        <v>-1.6937287303749242</v>
      </c>
      <c r="O1564" s="6">
        <v>-460.65590438769891</v>
      </c>
    </row>
    <row r="1565" spans="1:15" x14ac:dyDescent="0.25">
      <c r="A1565" s="43">
        <v>2024</v>
      </c>
      <c r="B1565" s="43" t="s">
        <v>3</v>
      </c>
      <c r="C1565" s="43" t="s">
        <v>4945</v>
      </c>
      <c r="D1565" s="44">
        <v>550.4541585491869</v>
      </c>
      <c r="E1565" s="44">
        <v>750</v>
      </c>
      <c r="F1565" s="90">
        <v>2.6684616681180944</v>
      </c>
      <c r="G1565" s="91">
        <v>1379.8332860701018</v>
      </c>
      <c r="H1565" s="44">
        <v>550.4541585491869</v>
      </c>
      <c r="I1565" s="44">
        <v>0</v>
      </c>
      <c r="J1565" s="51">
        <f t="shared" si="72"/>
        <v>550.4541585491869</v>
      </c>
      <c r="K1565" s="45">
        <f t="shared" si="73"/>
        <v>2.6684616681180944</v>
      </c>
      <c r="L1565" s="45">
        <f t="shared" si="73"/>
        <v>1379.8332860701018</v>
      </c>
      <c r="M1565" s="160">
        <f t="shared" si="74"/>
        <v>517.08941618157678</v>
      </c>
      <c r="N1565" s="6">
        <v>-1.8487324031180945</v>
      </c>
      <c r="O1565" s="6">
        <v>-484.89028117010184</v>
      </c>
    </row>
    <row r="1566" spans="1:15" x14ac:dyDescent="0.25">
      <c r="A1566" s="41">
        <v>2025</v>
      </c>
      <c r="B1566" s="41" t="s">
        <v>3</v>
      </c>
      <c r="C1566" s="41" t="s">
        <v>4945</v>
      </c>
      <c r="D1566" s="42">
        <v>550.4541585491869</v>
      </c>
      <c r="E1566" s="42">
        <v>750</v>
      </c>
      <c r="F1566" s="88">
        <v>2.6285616273220498</v>
      </c>
      <c r="G1566" s="89">
        <v>1390.4804487514448</v>
      </c>
      <c r="H1566" s="42">
        <v>550.4541585491869</v>
      </c>
      <c r="I1566" s="42">
        <v>0</v>
      </c>
      <c r="J1566" s="51">
        <f t="shared" si="72"/>
        <v>550.4541585491869</v>
      </c>
      <c r="K1566" s="45">
        <f t="shared" si="73"/>
        <v>2.6285616273220498</v>
      </c>
      <c r="L1566" s="45">
        <f t="shared" si="73"/>
        <v>1390.4804487514448</v>
      </c>
      <c r="M1566" s="160">
        <f t="shared" si="74"/>
        <v>528.98909970319062</v>
      </c>
      <c r="N1566" s="6">
        <v>-1.7715477223220497</v>
      </c>
      <c r="O1566" s="6">
        <v>-428.90960275144482</v>
      </c>
    </row>
    <row r="1567" spans="1:15" x14ac:dyDescent="0.25">
      <c r="A1567" s="43">
        <v>2026</v>
      </c>
      <c r="B1567" s="43" t="s">
        <v>3</v>
      </c>
      <c r="C1567" s="43" t="s">
        <v>4945</v>
      </c>
      <c r="D1567" s="44">
        <v>550.4541585491869</v>
      </c>
      <c r="E1567" s="44">
        <v>750</v>
      </c>
      <c r="F1567" s="90">
        <v>2.6424112035672969</v>
      </c>
      <c r="G1567" s="91">
        <v>1388.0433765638538</v>
      </c>
      <c r="H1567" s="44">
        <v>550.4541585491869</v>
      </c>
      <c r="I1567" s="44">
        <v>0</v>
      </c>
      <c r="J1567" s="51">
        <f t="shared" si="72"/>
        <v>550.4541585491869</v>
      </c>
      <c r="K1567" s="45">
        <f t="shared" si="73"/>
        <v>2.6424112035672969</v>
      </c>
      <c r="L1567" s="45">
        <f t="shared" si="73"/>
        <v>1388.0433765638538</v>
      </c>
      <c r="M1567" s="160">
        <f t="shared" si="74"/>
        <v>525.2942368280809</v>
      </c>
      <c r="N1567" s="6">
        <v>-1.7634727955672969</v>
      </c>
      <c r="O1567" s="6">
        <v>-363.25775656385372</v>
      </c>
    </row>
    <row r="1568" spans="1:15" x14ac:dyDescent="0.25">
      <c r="A1568" s="41">
        <v>2027</v>
      </c>
      <c r="B1568" s="41" t="s">
        <v>3</v>
      </c>
      <c r="C1568" s="41" t="s">
        <v>4945</v>
      </c>
      <c r="D1568" s="42">
        <v>550.4541585491869</v>
      </c>
      <c r="E1568" s="42">
        <v>750</v>
      </c>
      <c r="F1568" s="88">
        <v>2.6559659727942346</v>
      </c>
      <c r="G1568" s="89">
        <v>1389.808171648943</v>
      </c>
      <c r="H1568" s="42">
        <v>550.4541585491869</v>
      </c>
      <c r="I1568" s="42">
        <v>0</v>
      </c>
      <c r="J1568" s="51">
        <f t="shared" si="72"/>
        <v>550.4541585491869</v>
      </c>
      <c r="K1568" s="45">
        <f t="shared" si="73"/>
        <v>2.6559659727942346</v>
      </c>
      <c r="L1568" s="45">
        <f t="shared" si="73"/>
        <v>1389.808171648943</v>
      </c>
      <c r="M1568" s="160">
        <f t="shared" si="74"/>
        <v>523.27785291118846</v>
      </c>
      <c r="N1568" s="6">
        <v>-1.7526892447942346</v>
      </c>
      <c r="O1568" s="6">
        <v>-307.99951564894309</v>
      </c>
    </row>
    <row r="1569" spans="1:15" x14ac:dyDescent="0.25">
      <c r="A1569" s="43">
        <v>2028</v>
      </c>
      <c r="B1569" s="43" t="s">
        <v>3</v>
      </c>
      <c r="C1569" s="43" t="s">
        <v>4945</v>
      </c>
      <c r="D1569" s="44">
        <v>550.4541585491869</v>
      </c>
      <c r="E1569" s="44">
        <v>750</v>
      </c>
      <c r="F1569" s="90">
        <v>2.6013766373962057</v>
      </c>
      <c r="G1569" s="91">
        <v>1379.6320176994002</v>
      </c>
      <c r="H1569" s="44">
        <v>550.4541585491869</v>
      </c>
      <c r="I1569" s="44">
        <v>0</v>
      </c>
      <c r="J1569" s="51">
        <f t="shared" si="72"/>
        <v>550.4541585491869</v>
      </c>
      <c r="K1569" s="45">
        <f t="shared" si="73"/>
        <v>2.6013766373962057</v>
      </c>
      <c r="L1569" s="45">
        <f t="shared" si="73"/>
        <v>1379.6320176994002</v>
      </c>
      <c r="M1569" s="160">
        <f t="shared" si="74"/>
        <v>530.3468932050971</v>
      </c>
      <c r="N1569" s="6">
        <v>-1.6920061003962057</v>
      </c>
      <c r="O1569" s="6">
        <v>-251.4147506994002</v>
      </c>
    </row>
    <row r="1570" spans="1:15" x14ac:dyDescent="0.25">
      <c r="A1570" s="41">
        <v>2029</v>
      </c>
      <c r="B1570" s="41" t="s">
        <v>3</v>
      </c>
      <c r="C1570" s="41" t="s">
        <v>4945</v>
      </c>
      <c r="D1570" s="42">
        <v>550.4541585491869</v>
      </c>
      <c r="E1570" s="42">
        <v>750</v>
      </c>
      <c r="F1570" s="88">
        <v>2.6105487425641303</v>
      </c>
      <c r="G1570" s="89">
        <v>1343.4161076728951</v>
      </c>
      <c r="H1570" s="42">
        <v>550.4541585491869</v>
      </c>
      <c r="I1570" s="42">
        <v>0</v>
      </c>
      <c r="J1570" s="51">
        <f t="shared" si="72"/>
        <v>550.4541585491869</v>
      </c>
      <c r="K1570" s="45">
        <f t="shared" si="73"/>
        <v>2.6105487425641303</v>
      </c>
      <c r="L1570" s="45">
        <f t="shared" si="73"/>
        <v>1343.4161076728951</v>
      </c>
      <c r="M1570" s="160">
        <f t="shared" si="74"/>
        <v>514.61062027647358</v>
      </c>
      <c r="N1570" s="6">
        <v>-1.7084486695641303</v>
      </c>
      <c r="O1570" s="6">
        <v>-185.84993367289508</v>
      </c>
    </row>
    <row r="1571" spans="1:15" x14ac:dyDescent="0.25">
      <c r="A1571" s="43">
        <v>2030</v>
      </c>
      <c r="B1571" s="43" t="s">
        <v>3</v>
      </c>
      <c r="C1571" s="43" t="s">
        <v>4945</v>
      </c>
      <c r="D1571" s="44">
        <v>550.4541585491869</v>
      </c>
      <c r="E1571" s="44">
        <v>750</v>
      </c>
      <c r="F1571" s="90">
        <v>2.5229601658497303</v>
      </c>
      <c r="G1571" s="91">
        <v>1347.0502747627145</v>
      </c>
      <c r="H1571" s="44">
        <v>550.4541585491869</v>
      </c>
      <c r="I1571" s="44">
        <v>0</v>
      </c>
      <c r="J1571" s="51">
        <f t="shared" si="72"/>
        <v>550.4541585491869</v>
      </c>
      <c r="K1571" s="45">
        <f t="shared" si="73"/>
        <v>2.5229601658497303</v>
      </c>
      <c r="L1571" s="45">
        <f t="shared" si="73"/>
        <v>1347.0502747627145</v>
      </c>
      <c r="M1571" s="160">
        <f t="shared" si="74"/>
        <v>533.91658457240419</v>
      </c>
      <c r="N1571" s="6">
        <v>-1.6489454128497303</v>
      </c>
      <c r="O1571" s="6">
        <v>-185.14360776271451</v>
      </c>
    </row>
    <row r="1572" spans="1:15" x14ac:dyDescent="0.25">
      <c r="A1572" s="41">
        <v>2031</v>
      </c>
      <c r="B1572" s="41" t="s">
        <v>3</v>
      </c>
      <c r="C1572" s="41" t="s">
        <v>4945</v>
      </c>
      <c r="D1572" s="42">
        <v>550.4541585491869</v>
      </c>
      <c r="E1572" s="42">
        <v>750</v>
      </c>
      <c r="F1572" s="88">
        <v>2.4971979283346091</v>
      </c>
      <c r="G1572" s="89">
        <v>1342.153480326157</v>
      </c>
      <c r="H1572" s="42">
        <v>550.4541585491869</v>
      </c>
      <c r="I1572" s="42">
        <v>0</v>
      </c>
      <c r="J1572" s="51">
        <f t="shared" si="72"/>
        <v>550.4541585491869</v>
      </c>
      <c r="K1572" s="45">
        <f t="shared" si="73"/>
        <v>2.4971979283346091</v>
      </c>
      <c r="L1572" s="45">
        <f t="shared" si="73"/>
        <v>1342.153480326157</v>
      </c>
      <c r="M1572" s="160">
        <f t="shared" si="74"/>
        <v>537.46379696111808</v>
      </c>
      <c r="N1572" s="6">
        <v>-1.6549989503346092</v>
      </c>
      <c r="O1572" s="6">
        <v>-208.35850432615712</v>
      </c>
    </row>
    <row r="1573" spans="1:15" x14ac:dyDescent="0.25">
      <c r="A1573" s="43">
        <v>2032</v>
      </c>
      <c r="B1573" s="43" t="s">
        <v>3</v>
      </c>
      <c r="C1573" s="43" t="s">
        <v>4945</v>
      </c>
      <c r="D1573" s="44">
        <v>550.4541585491869</v>
      </c>
      <c r="E1573" s="44">
        <v>750</v>
      </c>
      <c r="F1573" s="90">
        <v>2.4647899053700697</v>
      </c>
      <c r="G1573" s="91">
        <v>1346.9186682192471</v>
      </c>
      <c r="H1573" s="44">
        <v>550.4541585491869</v>
      </c>
      <c r="I1573" s="44">
        <v>0</v>
      </c>
      <c r="J1573" s="51">
        <f t="shared" si="72"/>
        <v>550.4541585491869</v>
      </c>
      <c r="K1573" s="45">
        <f t="shared" si="73"/>
        <v>2.4647899053700697</v>
      </c>
      <c r="L1573" s="45">
        <f t="shared" si="73"/>
        <v>1346.9186682192471</v>
      </c>
      <c r="M1573" s="160">
        <f t="shared" si="74"/>
        <v>546.46388533347124</v>
      </c>
      <c r="N1573" s="6">
        <v>-1.6757380553700698</v>
      </c>
      <c r="O1573" s="6">
        <v>-277.31388621924725</v>
      </c>
    </row>
    <row r="1574" spans="1:15" x14ac:dyDescent="0.25">
      <c r="A1574" s="41">
        <v>2033</v>
      </c>
      <c r="B1574" s="41" t="s">
        <v>3</v>
      </c>
      <c r="C1574" s="41" t="s">
        <v>4945</v>
      </c>
      <c r="D1574" s="42">
        <v>550.4541585491869</v>
      </c>
      <c r="E1574" s="42">
        <v>750</v>
      </c>
      <c r="F1574" s="88">
        <v>2.528328178535773</v>
      </c>
      <c r="G1574" s="89">
        <v>1333.7146874706179</v>
      </c>
      <c r="H1574" s="42">
        <v>550.4541585491869</v>
      </c>
      <c r="I1574" s="42">
        <v>0</v>
      </c>
      <c r="J1574" s="51">
        <f t="shared" si="72"/>
        <v>550.4541585491869</v>
      </c>
      <c r="K1574" s="45">
        <f t="shared" si="73"/>
        <v>2.528328178535773</v>
      </c>
      <c r="L1574" s="45">
        <f t="shared" si="73"/>
        <v>1333.7146874706179</v>
      </c>
      <c r="M1574" s="160">
        <f t="shared" si="74"/>
        <v>527.50853263163413</v>
      </c>
      <c r="N1574" s="6">
        <v>-1.8059209075357729</v>
      </c>
      <c r="O1574" s="6">
        <v>-361.14546137061791</v>
      </c>
    </row>
    <row r="1575" spans="1:15" x14ac:dyDescent="0.25">
      <c r="A1575" s="43">
        <v>2034</v>
      </c>
      <c r="B1575" s="43" t="s">
        <v>3</v>
      </c>
      <c r="C1575" s="43" t="s">
        <v>4945</v>
      </c>
      <c r="D1575" s="44">
        <v>550.4541585491869</v>
      </c>
      <c r="E1575" s="44">
        <v>750</v>
      </c>
      <c r="F1575" s="90">
        <v>2.5366532178577774</v>
      </c>
      <c r="G1575" s="91">
        <v>1345.9410386029217</v>
      </c>
      <c r="H1575" s="44">
        <v>550.4541585491869</v>
      </c>
      <c r="I1575" s="44">
        <v>0</v>
      </c>
      <c r="J1575" s="51">
        <f t="shared" si="72"/>
        <v>550.4541585491869</v>
      </c>
      <c r="K1575" s="45">
        <f t="shared" si="73"/>
        <v>2.5366532178577774</v>
      </c>
      <c r="L1575" s="45">
        <f t="shared" si="73"/>
        <v>1345.9410386029217</v>
      </c>
      <c r="M1575" s="160">
        <f t="shared" si="74"/>
        <v>530.59717785924988</v>
      </c>
      <c r="N1575" s="6">
        <v>-1.8951645568577775</v>
      </c>
      <c r="O1575" s="6">
        <v>-488.43808470292174</v>
      </c>
    </row>
    <row r="1576" spans="1:15" x14ac:dyDescent="0.25">
      <c r="A1576" s="41">
        <v>2035</v>
      </c>
      <c r="B1576" s="41" t="s">
        <v>3</v>
      </c>
      <c r="C1576" s="41" t="s">
        <v>4945</v>
      </c>
      <c r="D1576" s="42">
        <v>550.4541585491869</v>
      </c>
      <c r="E1576" s="42">
        <v>750</v>
      </c>
      <c r="F1576" s="88">
        <v>2.5108607650798183</v>
      </c>
      <c r="G1576" s="89">
        <v>1329.1558710128822</v>
      </c>
      <c r="H1576" s="42">
        <v>550.4541585491869</v>
      </c>
      <c r="I1576" s="42">
        <v>0</v>
      </c>
      <c r="J1576" s="51">
        <f t="shared" si="72"/>
        <v>550.4541585491869</v>
      </c>
      <c r="K1576" s="45">
        <f t="shared" si="73"/>
        <v>2.5108607650798183</v>
      </c>
      <c r="L1576" s="45">
        <f t="shared" si="73"/>
        <v>1329.1558710128822</v>
      </c>
      <c r="M1576" s="160">
        <f t="shared" si="74"/>
        <v>529.36263511634002</v>
      </c>
      <c r="N1576" s="6">
        <v>-1.9399196190798182</v>
      </c>
      <c r="O1576" s="6">
        <v>-603.88018541288227</v>
      </c>
    </row>
    <row r="1577" spans="1:15" x14ac:dyDescent="0.25">
      <c r="A1577" s="43">
        <v>2036</v>
      </c>
      <c r="B1577" s="43" t="s">
        <v>3</v>
      </c>
      <c r="C1577" s="43" t="s">
        <v>4945</v>
      </c>
      <c r="D1577" s="44">
        <v>550.4541585491869</v>
      </c>
      <c r="E1577" s="44">
        <v>750</v>
      </c>
      <c r="F1577" s="90">
        <v>2.459151536341635</v>
      </c>
      <c r="G1577" s="91">
        <v>1333.6992161026856</v>
      </c>
      <c r="H1577" s="44">
        <v>550.4541585491869</v>
      </c>
      <c r="I1577" s="44">
        <v>0</v>
      </c>
      <c r="J1577" s="51">
        <f t="shared" si="72"/>
        <v>550.4541585491869</v>
      </c>
      <c r="K1577" s="45">
        <f t="shared" si="73"/>
        <v>2.459151536341635</v>
      </c>
      <c r="L1577" s="45">
        <f t="shared" si="73"/>
        <v>1333.6992161026856</v>
      </c>
      <c r="M1577" s="160">
        <f t="shared" si="74"/>
        <v>542.34120849940291</v>
      </c>
      <c r="N1577" s="6">
        <v>-1.9615661153416348</v>
      </c>
      <c r="O1577" s="6">
        <v>-729.03760180268557</v>
      </c>
    </row>
    <row r="1578" spans="1:15" x14ac:dyDescent="0.25">
      <c r="A1578" s="41">
        <v>2037</v>
      </c>
      <c r="B1578" s="41" t="s">
        <v>3</v>
      </c>
      <c r="C1578" s="41" t="s">
        <v>4945</v>
      </c>
      <c r="D1578" s="42">
        <v>550.4541585491869</v>
      </c>
      <c r="E1578" s="42">
        <v>750</v>
      </c>
      <c r="F1578" s="88">
        <v>2.4251667183401233</v>
      </c>
      <c r="G1578" s="89">
        <v>1318.8087127137471</v>
      </c>
      <c r="H1578" s="42">
        <v>550.4541585491869</v>
      </c>
      <c r="I1578" s="42">
        <v>0</v>
      </c>
      <c r="J1578" s="51">
        <f t="shared" si="72"/>
        <v>550.4541585491869</v>
      </c>
      <c r="K1578" s="45">
        <f t="shared" si="73"/>
        <v>2.4251667183401233</v>
      </c>
      <c r="L1578" s="45">
        <f t="shared" si="73"/>
        <v>1318.8087127137471</v>
      </c>
      <c r="M1578" s="160">
        <f t="shared" si="74"/>
        <v>543.80125817345458</v>
      </c>
      <c r="N1578" s="6">
        <v>-1.9932429933401234</v>
      </c>
      <c r="O1578" s="6">
        <v>-816.54034171374713</v>
      </c>
    </row>
    <row r="1579" spans="1:15" x14ac:dyDescent="0.25">
      <c r="A1579" s="43">
        <v>2038</v>
      </c>
      <c r="B1579" s="43" t="s">
        <v>3</v>
      </c>
      <c r="C1579" s="43" t="s">
        <v>4945</v>
      </c>
      <c r="D1579" s="44">
        <v>550.4541585491869</v>
      </c>
      <c r="E1579" s="44">
        <v>750</v>
      </c>
      <c r="F1579" s="90">
        <v>2.4441051688855802</v>
      </c>
      <c r="G1579" s="91">
        <v>1342.6997887738485</v>
      </c>
      <c r="H1579" s="44">
        <v>550.4541585491869</v>
      </c>
      <c r="I1579" s="44">
        <v>0</v>
      </c>
      <c r="J1579" s="51">
        <f t="shared" si="72"/>
        <v>550.4541585491869</v>
      </c>
      <c r="K1579" s="45">
        <f t="shared" si="73"/>
        <v>2.4441051688855802</v>
      </c>
      <c r="L1579" s="45">
        <f t="shared" si="73"/>
        <v>1342.6997887738485</v>
      </c>
      <c r="M1579" s="160">
        <f t="shared" si="74"/>
        <v>549.36252574845992</v>
      </c>
      <c r="N1579" s="6">
        <v>-2.0743925308855804</v>
      </c>
      <c r="O1579" s="6">
        <v>-927.87170787384844</v>
      </c>
    </row>
    <row r="1580" spans="1:15" x14ac:dyDescent="0.25">
      <c r="A1580" s="41">
        <v>2039</v>
      </c>
      <c r="B1580" s="41" t="s">
        <v>3</v>
      </c>
      <c r="C1580" s="41" t="s">
        <v>4945</v>
      </c>
      <c r="D1580" s="42">
        <v>550.4541585491869</v>
      </c>
      <c r="E1580" s="42">
        <v>750</v>
      </c>
      <c r="F1580" s="88">
        <v>2.3950549338781091</v>
      </c>
      <c r="G1580" s="89">
        <v>1316.0925863483708</v>
      </c>
      <c r="H1580" s="42">
        <v>550.4541585491869</v>
      </c>
      <c r="I1580" s="42">
        <v>0</v>
      </c>
      <c r="J1580" s="51">
        <f t="shared" si="72"/>
        <v>550.4541585491869</v>
      </c>
      <c r="K1580" s="45">
        <f t="shared" si="73"/>
        <v>2.3950549338781091</v>
      </c>
      <c r="L1580" s="45">
        <f t="shared" si="73"/>
        <v>1316.0925863483708</v>
      </c>
      <c r="M1580" s="160">
        <f t="shared" si="74"/>
        <v>549.50413359301695</v>
      </c>
      <c r="N1580" s="6">
        <v>-2.060806858878109</v>
      </c>
      <c r="O1580" s="6">
        <v>-936.06045344837071</v>
      </c>
    </row>
    <row r="1581" spans="1:15" x14ac:dyDescent="0.25">
      <c r="A1581" s="43">
        <v>2040</v>
      </c>
      <c r="B1581" s="43" t="s">
        <v>3</v>
      </c>
      <c r="C1581" s="43" t="s">
        <v>4945</v>
      </c>
      <c r="D1581" s="44">
        <v>550.4541585491869</v>
      </c>
      <c r="E1581" s="44">
        <v>750</v>
      </c>
      <c r="F1581" s="90">
        <v>2.4029289771570315</v>
      </c>
      <c r="G1581" s="91">
        <v>1324.6652792996667</v>
      </c>
      <c r="H1581" s="44">
        <v>550.4541585491869</v>
      </c>
      <c r="I1581" s="44">
        <v>0</v>
      </c>
      <c r="J1581" s="51">
        <f t="shared" si="72"/>
        <v>550.4541585491869</v>
      </c>
      <c r="K1581" s="45">
        <f t="shared" si="73"/>
        <v>2.4029289771570315</v>
      </c>
      <c r="L1581" s="45">
        <f t="shared" si="73"/>
        <v>1324.6652792996667</v>
      </c>
      <c r="M1581" s="160">
        <f t="shared" si="74"/>
        <v>551.2710911942612</v>
      </c>
      <c r="N1581" s="6">
        <v>-2.0701632061570314</v>
      </c>
      <c r="O1581" s="6">
        <v>-946.68283289966666</v>
      </c>
    </row>
    <row r="1582" spans="1:15" x14ac:dyDescent="0.25">
      <c r="A1582" s="41">
        <v>2021</v>
      </c>
      <c r="B1582" s="41" t="s">
        <v>3</v>
      </c>
      <c r="C1582" s="41" t="s">
        <v>4946</v>
      </c>
      <c r="D1582" s="42">
        <v>910.1795102583402</v>
      </c>
      <c r="E1582" s="42">
        <v>1000</v>
      </c>
      <c r="F1582" s="88">
        <v>0.33258805481029841</v>
      </c>
      <c r="G1582" s="89">
        <v>1629.3585316152958</v>
      </c>
      <c r="H1582" s="42">
        <v>910.1795102583402</v>
      </c>
      <c r="I1582" s="42">
        <v>0</v>
      </c>
      <c r="J1582" s="51">
        <f t="shared" si="72"/>
        <v>910.1795102583402</v>
      </c>
      <c r="K1582" s="45">
        <f t="shared" si="73"/>
        <v>0.33258805481029841</v>
      </c>
      <c r="L1582" s="45">
        <f t="shared" si="73"/>
        <v>1629.3585316152958</v>
      </c>
      <c r="M1582" s="160">
        <f t="shared" si="74"/>
        <v>4899.0290181788077</v>
      </c>
      <c r="N1582" s="6">
        <v>0.37936452518970154</v>
      </c>
      <c r="O1582" s="6">
        <v>-414.89274261529567</v>
      </c>
    </row>
    <row r="1583" spans="1:15" x14ac:dyDescent="0.25">
      <c r="A1583" s="43">
        <v>2022</v>
      </c>
      <c r="B1583" s="43" t="s">
        <v>3</v>
      </c>
      <c r="C1583" s="43" t="s">
        <v>4946</v>
      </c>
      <c r="D1583" s="44">
        <v>910.1795102583402</v>
      </c>
      <c r="E1583" s="44">
        <v>1000</v>
      </c>
      <c r="F1583" s="90">
        <v>0.30344321676826641</v>
      </c>
      <c r="G1583" s="91">
        <v>1460.5590717739212</v>
      </c>
      <c r="H1583" s="44">
        <v>910.1795102583402</v>
      </c>
      <c r="I1583" s="44">
        <v>0</v>
      </c>
      <c r="J1583" s="51">
        <f t="shared" si="72"/>
        <v>910.1795102583402</v>
      </c>
      <c r="K1583" s="45">
        <f t="shared" si="73"/>
        <v>0.30344321676826641</v>
      </c>
      <c r="L1583" s="45">
        <f t="shared" si="73"/>
        <v>1460.5590717739212</v>
      </c>
      <c r="M1583" s="160">
        <f t="shared" si="74"/>
        <v>4813.2862791568723</v>
      </c>
      <c r="N1583" s="6">
        <v>0.38912772523173361</v>
      </c>
      <c r="O1583" s="6">
        <v>-240.78317477392125</v>
      </c>
    </row>
    <row r="1584" spans="1:15" x14ac:dyDescent="0.25">
      <c r="A1584" s="41">
        <v>2023</v>
      </c>
      <c r="B1584" s="41" t="s">
        <v>3</v>
      </c>
      <c r="C1584" s="41" t="s">
        <v>4946</v>
      </c>
      <c r="D1584" s="42">
        <v>910.1795102583402</v>
      </c>
      <c r="E1584" s="42">
        <v>1000</v>
      </c>
      <c r="F1584" s="88">
        <v>0.3066897975775234</v>
      </c>
      <c r="G1584" s="89">
        <v>1455.5417964277626</v>
      </c>
      <c r="H1584" s="42">
        <v>910.1795102583402</v>
      </c>
      <c r="I1584" s="42">
        <v>0</v>
      </c>
      <c r="J1584" s="51">
        <f t="shared" si="72"/>
        <v>910.1795102583402</v>
      </c>
      <c r="K1584" s="45">
        <f t="shared" si="73"/>
        <v>0.3066897975775234</v>
      </c>
      <c r="L1584" s="45">
        <f t="shared" si="73"/>
        <v>1455.5417964277626</v>
      </c>
      <c r="M1584" s="160">
        <f t="shared" si="74"/>
        <v>4745.9739708486341</v>
      </c>
      <c r="N1584" s="6">
        <v>0.5175779334224766</v>
      </c>
      <c r="O1584" s="6">
        <v>1.7149115722372699</v>
      </c>
    </row>
    <row r="1585" spans="1:15" x14ac:dyDescent="0.25">
      <c r="A1585" s="43">
        <v>2024</v>
      </c>
      <c r="B1585" s="43" t="s">
        <v>3</v>
      </c>
      <c r="C1585" s="43" t="s">
        <v>4946</v>
      </c>
      <c r="D1585" s="44">
        <v>910.1795102583402</v>
      </c>
      <c r="E1585" s="44">
        <v>1000</v>
      </c>
      <c r="F1585" s="90">
        <v>0.33222523539052679</v>
      </c>
      <c r="G1585" s="91">
        <v>1505.9282509834845</v>
      </c>
      <c r="H1585" s="44">
        <v>910.1795102583402</v>
      </c>
      <c r="I1585" s="44">
        <v>0</v>
      </c>
      <c r="J1585" s="51">
        <f t="shared" si="72"/>
        <v>910.1795102583402</v>
      </c>
      <c r="K1585" s="45">
        <f t="shared" si="73"/>
        <v>0.33222523539052679</v>
      </c>
      <c r="L1585" s="45">
        <f t="shared" si="73"/>
        <v>1505.9282509834845</v>
      </c>
      <c r="M1585" s="160">
        <f t="shared" si="74"/>
        <v>4532.8532891647556</v>
      </c>
      <c r="N1585" s="6">
        <v>0.56332034760947325</v>
      </c>
      <c r="O1585" s="6">
        <v>88.443175016515397</v>
      </c>
    </row>
    <row r="1586" spans="1:15" x14ac:dyDescent="0.25">
      <c r="A1586" s="41">
        <v>2025</v>
      </c>
      <c r="B1586" s="41" t="s">
        <v>3</v>
      </c>
      <c r="C1586" s="41" t="s">
        <v>4946</v>
      </c>
      <c r="D1586" s="42">
        <v>910.1795102583402</v>
      </c>
      <c r="E1586" s="42">
        <v>1000</v>
      </c>
      <c r="F1586" s="88">
        <v>0.33316280768594636</v>
      </c>
      <c r="G1586" s="89">
        <v>1584.4518822148011</v>
      </c>
      <c r="H1586" s="42">
        <v>910.1795102583402</v>
      </c>
      <c r="I1586" s="42">
        <v>0</v>
      </c>
      <c r="J1586" s="51">
        <f t="shared" si="72"/>
        <v>910.1795102583402</v>
      </c>
      <c r="K1586" s="45">
        <f t="shared" si="73"/>
        <v>0.33316280768594636</v>
      </c>
      <c r="L1586" s="45">
        <f t="shared" si="73"/>
        <v>1584.4518822148011</v>
      </c>
      <c r="M1586" s="160">
        <f t="shared" si="74"/>
        <v>4755.7885984331533</v>
      </c>
      <c r="N1586" s="6">
        <v>0.63357867031405357</v>
      </c>
      <c r="O1586" s="6">
        <v>171.50426878519897</v>
      </c>
    </row>
    <row r="1587" spans="1:15" x14ac:dyDescent="0.25">
      <c r="A1587" s="43">
        <v>2026</v>
      </c>
      <c r="B1587" s="43" t="s">
        <v>3</v>
      </c>
      <c r="C1587" s="43" t="s">
        <v>4946</v>
      </c>
      <c r="D1587" s="44">
        <v>910.1795102583402</v>
      </c>
      <c r="E1587" s="44">
        <v>1000</v>
      </c>
      <c r="F1587" s="90">
        <v>0.37071723643734689</v>
      </c>
      <c r="G1587" s="91">
        <v>1751.1614328054768</v>
      </c>
      <c r="H1587" s="44">
        <v>910.1795102583402</v>
      </c>
      <c r="I1587" s="44">
        <v>0</v>
      </c>
      <c r="J1587" s="51">
        <f t="shared" si="72"/>
        <v>910.1795102583402</v>
      </c>
      <c r="K1587" s="45">
        <f t="shared" si="73"/>
        <v>0.37071723643734689</v>
      </c>
      <c r="L1587" s="45">
        <f t="shared" si="73"/>
        <v>1751.1614328054768</v>
      </c>
      <c r="M1587" s="160">
        <f t="shared" si="74"/>
        <v>4723.7119310513417</v>
      </c>
      <c r="N1587" s="6">
        <v>0.6366617845626531</v>
      </c>
      <c r="O1587" s="6">
        <v>122.66914919452324</v>
      </c>
    </row>
    <row r="1588" spans="1:15" x14ac:dyDescent="0.25">
      <c r="A1588" s="41">
        <v>2027</v>
      </c>
      <c r="B1588" s="41" t="s">
        <v>3</v>
      </c>
      <c r="C1588" s="41" t="s">
        <v>4946</v>
      </c>
      <c r="D1588" s="42">
        <v>910.1795102583402</v>
      </c>
      <c r="E1588" s="42">
        <v>1000</v>
      </c>
      <c r="F1588" s="88">
        <v>0.40640235538384023</v>
      </c>
      <c r="G1588" s="89">
        <v>1913.4921583282546</v>
      </c>
      <c r="H1588" s="42">
        <v>910.1795102583402</v>
      </c>
      <c r="I1588" s="42">
        <v>0</v>
      </c>
      <c r="J1588" s="51">
        <f t="shared" si="72"/>
        <v>910.1795102583402</v>
      </c>
      <c r="K1588" s="45">
        <f t="shared" si="73"/>
        <v>0.40640235538384023</v>
      </c>
      <c r="L1588" s="45">
        <f t="shared" si="73"/>
        <v>1913.4921583282546</v>
      </c>
      <c r="M1588" s="160">
        <f t="shared" si="74"/>
        <v>4708.3687704540816</v>
      </c>
      <c r="N1588" s="6">
        <v>0.62785148761615961</v>
      </c>
      <c r="O1588" s="6">
        <v>30.770300671745417</v>
      </c>
    </row>
    <row r="1589" spans="1:15" x14ac:dyDescent="0.25">
      <c r="A1589" s="43">
        <v>2028</v>
      </c>
      <c r="B1589" s="43" t="s">
        <v>3</v>
      </c>
      <c r="C1589" s="43" t="s">
        <v>4946</v>
      </c>
      <c r="D1589" s="44">
        <v>910.1795102583402</v>
      </c>
      <c r="E1589" s="44">
        <v>1000</v>
      </c>
      <c r="F1589" s="90">
        <v>0.46242609311529315</v>
      </c>
      <c r="G1589" s="91">
        <v>2075.019867830461</v>
      </c>
      <c r="H1589" s="44">
        <v>910.1795102583402</v>
      </c>
      <c r="I1589" s="44">
        <v>0</v>
      </c>
      <c r="J1589" s="51">
        <f t="shared" si="72"/>
        <v>910.1795102583402</v>
      </c>
      <c r="K1589" s="45">
        <f t="shared" si="73"/>
        <v>0.46242609311529315</v>
      </c>
      <c r="L1589" s="45">
        <f t="shared" si="73"/>
        <v>2075.019867830461</v>
      </c>
      <c r="M1589" s="160">
        <f t="shared" si="74"/>
        <v>4487.2464999787808</v>
      </c>
      <c r="N1589" s="6">
        <v>0.58733243388470691</v>
      </c>
      <c r="O1589" s="6">
        <v>-47.58763583046084</v>
      </c>
    </row>
    <row r="1590" spans="1:15" x14ac:dyDescent="0.25">
      <c r="A1590" s="41">
        <v>2029</v>
      </c>
      <c r="B1590" s="41" t="s">
        <v>3</v>
      </c>
      <c r="C1590" s="41" t="s">
        <v>4946</v>
      </c>
      <c r="D1590" s="42">
        <v>910.1795102583402</v>
      </c>
      <c r="E1590" s="42">
        <v>1000</v>
      </c>
      <c r="F1590" s="88">
        <v>0.47436276165031532</v>
      </c>
      <c r="G1590" s="89">
        <v>2226.0179473030535</v>
      </c>
      <c r="H1590" s="42">
        <v>910.1795102583402</v>
      </c>
      <c r="I1590" s="42">
        <v>0</v>
      </c>
      <c r="J1590" s="51">
        <f t="shared" si="72"/>
        <v>910.1795102583402</v>
      </c>
      <c r="K1590" s="45">
        <f t="shared" si="73"/>
        <v>0.47436276165031532</v>
      </c>
      <c r="L1590" s="45">
        <f t="shared" si="73"/>
        <v>2226.0179473030535</v>
      </c>
      <c r="M1590" s="160">
        <f t="shared" si="74"/>
        <v>4692.6490173020811</v>
      </c>
      <c r="N1590" s="6">
        <v>0.57743566234968469</v>
      </c>
      <c r="O1590" s="6">
        <v>-142.24906730305338</v>
      </c>
    </row>
    <row r="1591" spans="1:15" x14ac:dyDescent="0.25">
      <c r="A1591" s="43">
        <v>2030</v>
      </c>
      <c r="B1591" s="43" t="s">
        <v>3</v>
      </c>
      <c r="C1591" s="43" t="s">
        <v>4946</v>
      </c>
      <c r="D1591" s="44">
        <v>910.1795102583402</v>
      </c>
      <c r="E1591" s="44">
        <v>1000</v>
      </c>
      <c r="F1591" s="90">
        <v>0.50656101901316164</v>
      </c>
      <c r="G1591" s="91">
        <v>2383.5015812859356</v>
      </c>
      <c r="H1591" s="44">
        <v>910.1795102583402</v>
      </c>
      <c r="I1591" s="44">
        <v>0</v>
      </c>
      <c r="J1591" s="51">
        <f t="shared" si="72"/>
        <v>910.1795102583402</v>
      </c>
      <c r="K1591" s="45">
        <f t="shared" si="73"/>
        <v>0.50656101901316164</v>
      </c>
      <c r="L1591" s="45">
        <f t="shared" si="73"/>
        <v>2383.5015812859356</v>
      </c>
      <c r="M1591" s="160">
        <f t="shared" si="74"/>
        <v>4705.2605546499954</v>
      </c>
      <c r="N1591" s="6">
        <v>0.53496613198683829</v>
      </c>
      <c r="O1591" s="6">
        <v>-252.08334528593559</v>
      </c>
    </row>
    <row r="1592" spans="1:15" x14ac:dyDescent="0.25">
      <c r="A1592" s="41">
        <v>2031</v>
      </c>
      <c r="B1592" s="41" t="s">
        <v>3</v>
      </c>
      <c r="C1592" s="41" t="s">
        <v>4946</v>
      </c>
      <c r="D1592" s="42">
        <v>910.1795102583402</v>
      </c>
      <c r="E1592" s="42">
        <v>1000</v>
      </c>
      <c r="F1592" s="88">
        <v>0.53958358575226961</v>
      </c>
      <c r="G1592" s="89">
        <v>2538.4790455076391</v>
      </c>
      <c r="H1592" s="42">
        <v>910.1795102583402</v>
      </c>
      <c r="I1592" s="42">
        <v>0</v>
      </c>
      <c r="J1592" s="51">
        <f t="shared" si="72"/>
        <v>910.1795102583402</v>
      </c>
      <c r="K1592" s="45">
        <f t="shared" si="73"/>
        <v>0.53958358575226961</v>
      </c>
      <c r="L1592" s="45">
        <f t="shared" si="73"/>
        <v>2538.4790455076391</v>
      </c>
      <c r="M1592" s="160">
        <f t="shared" si="74"/>
        <v>4704.514949187299</v>
      </c>
      <c r="N1592" s="6">
        <v>0.51422617724773045</v>
      </c>
      <c r="O1592" s="6">
        <v>-433.90826450763916</v>
      </c>
    </row>
    <row r="1593" spans="1:15" x14ac:dyDescent="0.25">
      <c r="A1593" s="43">
        <v>2032</v>
      </c>
      <c r="B1593" s="43" t="s">
        <v>3</v>
      </c>
      <c r="C1593" s="43" t="s">
        <v>4946</v>
      </c>
      <c r="D1593" s="44">
        <v>910.1795102583402</v>
      </c>
      <c r="E1593" s="44">
        <v>1000</v>
      </c>
      <c r="F1593" s="90">
        <v>0.57797968052169257</v>
      </c>
      <c r="G1593" s="91">
        <v>2698.4146953384884</v>
      </c>
      <c r="H1593" s="44">
        <v>910.1795102583402</v>
      </c>
      <c r="I1593" s="44">
        <v>0</v>
      </c>
      <c r="J1593" s="51">
        <f t="shared" si="72"/>
        <v>910.1795102583402</v>
      </c>
      <c r="K1593" s="45">
        <f t="shared" si="73"/>
        <v>0.57797968052169257</v>
      </c>
      <c r="L1593" s="45">
        <f t="shared" si="73"/>
        <v>2698.4146953384884</v>
      </c>
      <c r="M1593" s="160">
        <f t="shared" si="74"/>
        <v>4668.7016624924627</v>
      </c>
      <c r="N1593" s="6">
        <v>0.4240071624783075</v>
      </c>
      <c r="O1593" s="6">
        <v>-693.13251533848847</v>
      </c>
    </row>
    <row r="1594" spans="1:15" x14ac:dyDescent="0.25">
      <c r="A1594" s="41">
        <v>2033</v>
      </c>
      <c r="B1594" s="41" t="s">
        <v>3</v>
      </c>
      <c r="C1594" s="41" t="s">
        <v>4946</v>
      </c>
      <c r="D1594" s="42">
        <v>910.1795102583402</v>
      </c>
      <c r="E1594" s="42">
        <v>1000</v>
      </c>
      <c r="F1594" s="88">
        <v>0.60608314446646228</v>
      </c>
      <c r="G1594" s="89">
        <v>2852.1078602091452</v>
      </c>
      <c r="H1594" s="42">
        <v>910.1795102583402</v>
      </c>
      <c r="I1594" s="42">
        <v>0</v>
      </c>
      <c r="J1594" s="51">
        <f t="shared" si="72"/>
        <v>910.1795102583402</v>
      </c>
      <c r="K1594" s="45">
        <f t="shared" si="73"/>
        <v>0.60608314446646228</v>
      </c>
      <c r="L1594" s="45">
        <f t="shared" si="73"/>
        <v>2852.1078602091452</v>
      </c>
      <c r="M1594" s="160">
        <f t="shared" si="74"/>
        <v>4705.8029682047481</v>
      </c>
      <c r="N1594" s="6">
        <v>0.36941462753353771</v>
      </c>
      <c r="O1594" s="6">
        <v>-900.99935520914528</v>
      </c>
    </row>
    <row r="1595" spans="1:15" x14ac:dyDescent="0.25">
      <c r="A1595" s="43">
        <v>2034</v>
      </c>
      <c r="B1595" s="43" t="s">
        <v>3</v>
      </c>
      <c r="C1595" s="43" t="s">
        <v>4946</v>
      </c>
      <c r="D1595" s="44">
        <v>910.1795102583402</v>
      </c>
      <c r="E1595" s="44">
        <v>1000</v>
      </c>
      <c r="F1595" s="90">
        <v>0.64530139016828247</v>
      </c>
      <c r="G1595" s="91">
        <v>3011.0214424099531</v>
      </c>
      <c r="H1595" s="44">
        <v>910.1795102583402</v>
      </c>
      <c r="I1595" s="44">
        <v>0</v>
      </c>
      <c r="J1595" s="51">
        <f t="shared" si="72"/>
        <v>910.1795102583402</v>
      </c>
      <c r="K1595" s="45">
        <f t="shared" si="73"/>
        <v>0.64530139016828247</v>
      </c>
      <c r="L1595" s="45">
        <f t="shared" si="73"/>
        <v>3011.0214424099531</v>
      </c>
      <c r="M1595" s="160">
        <f t="shared" si="74"/>
        <v>4666.0699764256442</v>
      </c>
      <c r="N1595" s="6">
        <v>0.31761198083171749</v>
      </c>
      <c r="O1595" s="6">
        <v>-1015.0450884099532</v>
      </c>
    </row>
    <row r="1596" spans="1:15" x14ac:dyDescent="0.25">
      <c r="A1596" s="41">
        <v>2035</v>
      </c>
      <c r="B1596" s="41" t="s">
        <v>3</v>
      </c>
      <c r="C1596" s="41" t="s">
        <v>4946</v>
      </c>
      <c r="D1596" s="42">
        <v>910.1795102583402</v>
      </c>
      <c r="E1596" s="42">
        <v>1000</v>
      </c>
      <c r="F1596" s="88">
        <v>0.68158265586947242</v>
      </c>
      <c r="G1596" s="89">
        <v>3162.9490352444091</v>
      </c>
      <c r="H1596" s="42">
        <v>910.1795102583402</v>
      </c>
      <c r="I1596" s="42">
        <v>0</v>
      </c>
      <c r="J1596" s="51">
        <f t="shared" si="72"/>
        <v>910.1795102583402</v>
      </c>
      <c r="K1596" s="45">
        <f t="shared" si="73"/>
        <v>0.68158265586947242</v>
      </c>
      <c r="L1596" s="45">
        <f t="shared" si="73"/>
        <v>3162.9490352444091</v>
      </c>
      <c r="M1596" s="160">
        <f t="shared" si="74"/>
        <v>4640.5949564686907</v>
      </c>
      <c r="N1596" s="6">
        <v>0.23431764913052755</v>
      </c>
      <c r="O1596" s="6">
        <v>-1274.769422244409</v>
      </c>
    </row>
    <row r="1597" spans="1:15" x14ac:dyDescent="0.25">
      <c r="A1597" s="43">
        <v>2036</v>
      </c>
      <c r="B1597" s="43" t="s">
        <v>3</v>
      </c>
      <c r="C1597" s="43" t="s">
        <v>4946</v>
      </c>
      <c r="D1597" s="44">
        <v>910.1795102583402</v>
      </c>
      <c r="E1597" s="44">
        <v>1000</v>
      </c>
      <c r="F1597" s="90">
        <v>0.7404853804246101</v>
      </c>
      <c r="G1597" s="91">
        <v>3297.4775652272574</v>
      </c>
      <c r="H1597" s="44">
        <v>910.1795102583402</v>
      </c>
      <c r="I1597" s="44">
        <v>0</v>
      </c>
      <c r="J1597" s="51">
        <f t="shared" si="72"/>
        <v>910.1795102583402</v>
      </c>
      <c r="K1597" s="45">
        <f t="shared" si="73"/>
        <v>0.7404853804246101</v>
      </c>
      <c r="L1597" s="45">
        <f t="shared" si="73"/>
        <v>3297.4775652272574</v>
      </c>
      <c r="M1597" s="160">
        <f t="shared" si="74"/>
        <v>4453.1298691358543</v>
      </c>
      <c r="N1597" s="6">
        <v>0.15821502257538989</v>
      </c>
      <c r="O1597" s="6">
        <v>-1388.2850632272573</v>
      </c>
    </row>
    <row r="1598" spans="1:15" x14ac:dyDescent="0.25">
      <c r="A1598" s="41">
        <v>2037</v>
      </c>
      <c r="B1598" s="41" t="s">
        <v>3</v>
      </c>
      <c r="C1598" s="41" t="s">
        <v>4946</v>
      </c>
      <c r="D1598" s="42">
        <v>910.1795102583402</v>
      </c>
      <c r="E1598" s="42">
        <v>1000</v>
      </c>
      <c r="F1598" s="88">
        <v>0.71357012573673517</v>
      </c>
      <c r="G1598" s="89">
        <v>3242.0918731377956</v>
      </c>
      <c r="H1598" s="42">
        <v>910.1795102583402</v>
      </c>
      <c r="I1598" s="42">
        <v>0</v>
      </c>
      <c r="J1598" s="51">
        <f t="shared" si="72"/>
        <v>910.1795102583402</v>
      </c>
      <c r="K1598" s="45">
        <f t="shared" si="73"/>
        <v>0.71357012573673517</v>
      </c>
      <c r="L1598" s="45">
        <f t="shared" si="73"/>
        <v>3242.0918731377956</v>
      </c>
      <c r="M1598" s="160">
        <f t="shared" si="74"/>
        <v>4543.4803899482949</v>
      </c>
      <c r="N1598" s="6">
        <v>0.18752721226326485</v>
      </c>
      <c r="O1598" s="6">
        <v>-1645.6805981377956</v>
      </c>
    </row>
    <row r="1599" spans="1:15" x14ac:dyDescent="0.25">
      <c r="A1599" s="43">
        <v>2038</v>
      </c>
      <c r="B1599" s="43" t="s">
        <v>3</v>
      </c>
      <c r="C1599" s="43" t="s">
        <v>4946</v>
      </c>
      <c r="D1599" s="44">
        <v>910.1795102583402</v>
      </c>
      <c r="E1599" s="44">
        <v>1000</v>
      </c>
      <c r="F1599" s="90">
        <v>0.56526391474310567</v>
      </c>
      <c r="G1599" s="91">
        <v>2231.0404028357975</v>
      </c>
      <c r="H1599" s="44">
        <v>910.1795102583402</v>
      </c>
      <c r="I1599" s="44">
        <v>0</v>
      </c>
      <c r="J1599" s="51">
        <f t="shared" si="72"/>
        <v>910.1795102583402</v>
      </c>
      <c r="K1599" s="45">
        <f t="shared" si="73"/>
        <v>0.56526391474310567</v>
      </c>
      <c r="L1599" s="45">
        <f t="shared" si="73"/>
        <v>2231.0404028357975</v>
      </c>
      <c r="M1599" s="160">
        <f t="shared" si="74"/>
        <v>3946.900455957345</v>
      </c>
      <c r="N1599" s="6">
        <v>0.33027187625689436</v>
      </c>
      <c r="O1599" s="6">
        <v>-554.6719418357975</v>
      </c>
    </row>
    <row r="1600" spans="1:15" x14ac:dyDescent="0.25">
      <c r="A1600" s="41">
        <v>2039</v>
      </c>
      <c r="B1600" s="41" t="s">
        <v>3</v>
      </c>
      <c r="C1600" s="41" t="s">
        <v>4946</v>
      </c>
      <c r="D1600" s="42">
        <v>910.1795102583402</v>
      </c>
      <c r="E1600" s="42">
        <v>1000</v>
      </c>
      <c r="F1600" s="88">
        <v>0.56566587004008695</v>
      </c>
      <c r="G1600" s="89">
        <v>2277.0663485682348</v>
      </c>
      <c r="H1600" s="42">
        <v>910.1795102583402</v>
      </c>
      <c r="I1600" s="42">
        <v>0</v>
      </c>
      <c r="J1600" s="51">
        <f t="shared" si="72"/>
        <v>910.1795102583402</v>
      </c>
      <c r="K1600" s="45">
        <f t="shared" si="73"/>
        <v>0.56566587004008695</v>
      </c>
      <c r="L1600" s="45">
        <f t="shared" si="73"/>
        <v>2277.0663485682348</v>
      </c>
      <c r="M1600" s="160">
        <f t="shared" si="74"/>
        <v>4025.46179497601</v>
      </c>
      <c r="N1600" s="6">
        <v>0.331179068959913</v>
      </c>
      <c r="O1600" s="6">
        <v>-667.73504656823479</v>
      </c>
    </row>
    <row r="1601" spans="1:15" x14ac:dyDescent="0.25">
      <c r="A1601" s="43">
        <v>2040</v>
      </c>
      <c r="B1601" s="43" t="s">
        <v>3</v>
      </c>
      <c r="C1601" s="43" t="s">
        <v>4946</v>
      </c>
      <c r="D1601" s="44">
        <v>910.1795102583402</v>
      </c>
      <c r="E1601" s="44">
        <v>1000</v>
      </c>
      <c r="F1601" s="90">
        <v>0.6028013852633729</v>
      </c>
      <c r="G1601" s="91">
        <v>2291.292009333135</v>
      </c>
      <c r="H1601" s="44">
        <v>910.1795102583402</v>
      </c>
      <c r="I1601" s="44">
        <v>0</v>
      </c>
      <c r="J1601" s="51">
        <f t="shared" si="72"/>
        <v>910.1795102583402</v>
      </c>
      <c r="K1601" s="45">
        <f t="shared" si="73"/>
        <v>0.6028013852633729</v>
      </c>
      <c r="L1601" s="45">
        <f t="shared" si="73"/>
        <v>2291.292009333135</v>
      </c>
      <c r="M1601" s="160">
        <f t="shared" si="74"/>
        <v>3801.0728995455697</v>
      </c>
      <c r="N1601" s="6">
        <v>0.28964302573662715</v>
      </c>
      <c r="O1601" s="6">
        <v>-667.61456733313503</v>
      </c>
    </row>
    <row r="1602" spans="1:15" x14ac:dyDescent="0.25">
      <c r="A1602" s="41">
        <v>2021</v>
      </c>
      <c r="B1602" s="41" t="s">
        <v>3</v>
      </c>
      <c r="C1602" s="41" t="s">
        <v>4947</v>
      </c>
      <c r="D1602" s="42">
        <v>1370.4245536854214</v>
      </c>
      <c r="E1602" s="42">
        <v>9999</v>
      </c>
      <c r="F1602" s="88">
        <v>0.96155850529771436</v>
      </c>
      <c r="G1602" s="89">
        <v>1199.7910456288021</v>
      </c>
      <c r="H1602" s="42">
        <v>1370.4245536854214</v>
      </c>
      <c r="I1602" s="42">
        <v>0</v>
      </c>
      <c r="J1602" s="51">
        <f t="shared" ref="J1602:J1665" si="75">D1602</f>
        <v>1370.4245536854214</v>
      </c>
      <c r="K1602" s="45">
        <f t="shared" si="73"/>
        <v>0.96155850529771436</v>
      </c>
      <c r="L1602" s="45">
        <f t="shared" si="73"/>
        <v>1199.7910456288021</v>
      </c>
      <c r="M1602" s="160">
        <f t="shared" si="74"/>
        <v>1247.7566773301298</v>
      </c>
      <c r="N1602" s="6">
        <v>-0.54887640629771428</v>
      </c>
      <c r="O1602" s="6">
        <v>-457.40146372880201</v>
      </c>
    </row>
    <row r="1603" spans="1:15" x14ac:dyDescent="0.25">
      <c r="A1603" s="43">
        <v>2022</v>
      </c>
      <c r="B1603" s="43" t="s">
        <v>3</v>
      </c>
      <c r="C1603" s="43" t="s">
        <v>4947</v>
      </c>
      <c r="D1603" s="44">
        <v>1370.4245536854214</v>
      </c>
      <c r="E1603" s="44">
        <v>9999</v>
      </c>
      <c r="F1603" s="90">
        <v>1.0685622039501317</v>
      </c>
      <c r="G1603" s="91">
        <v>1329.5660791403182</v>
      </c>
      <c r="H1603" s="44">
        <v>1370.4245536854214</v>
      </c>
      <c r="I1603" s="44">
        <v>0</v>
      </c>
      <c r="J1603" s="51">
        <f t="shared" si="75"/>
        <v>1370.4245536854214</v>
      </c>
      <c r="K1603" s="45">
        <f t="shared" ref="K1603:L1666" si="76">F1603</f>
        <v>1.0685622039501317</v>
      </c>
      <c r="L1603" s="45">
        <f t="shared" si="76"/>
        <v>1329.5660791403182</v>
      </c>
      <c r="M1603" s="160">
        <f t="shared" ref="M1603:M1666" si="77">G1603/F1603</f>
        <v>1244.2570720032384</v>
      </c>
      <c r="N1603" s="6">
        <v>-0.48243361195013168</v>
      </c>
      <c r="O1603" s="6">
        <v>-167.86794414031806</v>
      </c>
    </row>
    <row r="1604" spans="1:15" x14ac:dyDescent="0.25">
      <c r="A1604" s="41">
        <v>2023</v>
      </c>
      <c r="B1604" s="41" t="s">
        <v>3</v>
      </c>
      <c r="C1604" s="41" t="s">
        <v>4947</v>
      </c>
      <c r="D1604" s="42">
        <v>1370.4245536854214</v>
      </c>
      <c r="E1604" s="42">
        <v>9999</v>
      </c>
      <c r="F1604" s="88">
        <v>0.93987032080297983</v>
      </c>
      <c r="G1604" s="89">
        <v>1267.5861008637719</v>
      </c>
      <c r="H1604" s="42">
        <v>1370.4245536854214</v>
      </c>
      <c r="I1604" s="42">
        <v>0</v>
      </c>
      <c r="J1604" s="51">
        <f t="shared" si="75"/>
        <v>1370.4245536854214</v>
      </c>
      <c r="K1604" s="45">
        <f t="shared" si="76"/>
        <v>0.93987032080297983</v>
      </c>
      <c r="L1604" s="45">
        <f t="shared" si="76"/>
        <v>1267.5861008637719</v>
      </c>
      <c r="M1604" s="160">
        <f t="shared" si="77"/>
        <v>1348.6819115437197</v>
      </c>
      <c r="N1604" s="6">
        <v>-0.2815252408029798</v>
      </c>
      <c r="O1604" s="6">
        <v>47.276981136228187</v>
      </c>
    </row>
    <row r="1605" spans="1:15" x14ac:dyDescent="0.25">
      <c r="A1605" s="43">
        <v>2024</v>
      </c>
      <c r="B1605" s="43" t="s">
        <v>3</v>
      </c>
      <c r="C1605" s="43" t="s">
        <v>4947</v>
      </c>
      <c r="D1605" s="44">
        <v>1370.4245536854214</v>
      </c>
      <c r="E1605" s="44">
        <v>9999</v>
      </c>
      <c r="F1605" s="90">
        <v>1.0589100232303379</v>
      </c>
      <c r="G1605" s="91">
        <v>1313.5689290118362</v>
      </c>
      <c r="H1605" s="44">
        <v>1370.4245536854214</v>
      </c>
      <c r="I1605" s="44">
        <v>0</v>
      </c>
      <c r="J1605" s="51">
        <f t="shared" si="75"/>
        <v>1370.4245536854214</v>
      </c>
      <c r="K1605" s="45">
        <f t="shared" si="76"/>
        <v>1.0589100232303379</v>
      </c>
      <c r="L1605" s="45">
        <f t="shared" si="76"/>
        <v>1313.5689290118362</v>
      </c>
      <c r="M1605" s="160">
        <f t="shared" si="77"/>
        <v>1240.4915433746007</v>
      </c>
      <c r="N1605" s="6">
        <v>-0.35281544023033784</v>
      </c>
      <c r="O1605" s="6">
        <v>53.468919988163861</v>
      </c>
    </row>
    <row r="1606" spans="1:15" x14ac:dyDescent="0.25">
      <c r="A1606" s="41">
        <v>2025</v>
      </c>
      <c r="B1606" s="41" t="s">
        <v>3</v>
      </c>
      <c r="C1606" s="41" t="s">
        <v>4947</v>
      </c>
      <c r="D1606" s="42">
        <v>1370.4245536854214</v>
      </c>
      <c r="E1606" s="42">
        <v>9999</v>
      </c>
      <c r="F1606" s="88">
        <v>1.0200417956134569</v>
      </c>
      <c r="G1606" s="89">
        <v>1364.878370801533</v>
      </c>
      <c r="H1606" s="42">
        <v>1370.4245536854214</v>
      </c>
      <c r="I1606" s="42">
        <v>0</v>
      </c>
      <c r="J1606" s="51">
        <f t="shared" si="75"/>
        <v>1370.4245536854214</v>
      </c>
      <c r="K1606" s="45">
        <f t="shared" si="76"/>
        <v>1.0200417956134569</v>
      </c>
      <c r="L1606" s="45">
        <f t="shared" si="76"/>
        <v>1364.878370801533</v>
      </c>
      <c r="M1606" s="160">
        <f t="shared" si="77"/>
        <v>1338.061221286222</v>
      </c>
      <c r="N1606" s="6">
        <v>-0.27754357961345688</v>
      </c>
      <c r="O1606" s="6">
        <v>123.54867419846687</v>
      </c>
    </row>
    <row r="1607" spans="1:15" x14ac:dyDescent="0.25">
      <c r="A1607" s="43">
        <v>2026</v>
      </c>
      <c r="B1607" s="43" t="s">
        <v>3</v>
      </c>
      <c r="C1607" s="43" t="s">
        <v>4947</v>
      </c>
      <c r="D1607" s="44">
        <v>1370.4245536854214</v>
      </c>
      <c r="E1607" s="44">
        <v>9999</v>
      </c>
      <c r="F1607" s="90">
        <v>1.0835722038576332</v>
      </c>
      <c r="G1607" s="91">
        <v>1481.2328256516321</v>
      </c>
      <c r="H1607" s="44">
        <v>1370.4245536854214</v>
      </c>
      <c r="I1607" s="44">
        <v>0</v>
      </c>
      <c r="J1607" s="51">
        <f t="shared" si="75"/>
        <v>1370.4245536854214</v>
      </c>
      <c r="K1607" s="45">
        <f t="shared" si="76"/>
        <v>1.0835722038576332</v>
      </c>
      <c r="L1607" s="45">
        <f t="shared" si="76"/>
        <v>1481.2328256516321</v>
      </c>
      <c r="M1607" s="160">
        <f t="shared" si="77"/>
        <v>1366.9904233223078</v>
      </c>
      <c r="N1607" s="6">
        <v>-0.31937369885763323</v>
      </c>
      <c r="O1607" s="6">
        <v>74.632620348367936</v>
      </c>
    </row>
    <row r="1608" spans="1:15" x14ac:dyDescent="0.25">
      <c r="A1608" s="41">
        <v>2027</v>
      </c>
      <c r="B1608" s="41" t="s">
        <v>3</v>
      </c>
      <c r="C1608" s="41" t="s">
        <v>4947</v>
      </c>
      <c r="D1608" s="42">
        <v>1370.4245536854214</v>
      </c>
      <c r="E1608" s="42">
        <v>9999</v>
      </c>
      <c r="F1608" s="88">
        <v>1.1463185598686985</v>
      </c>
      <c r="G1608" s="89">
        <v>1589.9035123703679</v>
      </c>
      <c r="H1608" s="42">
        <v>1370.4245536854214</v>
      </c>
      <c r="I1608" s="42">
        <v>0</v>
      </c>
      <c r="J1608" s="51">
        <f t="shared" si="75"/>
        <v>1370.4245536854214</v>
      </c>
      <c r="K1608" s="45">
        <f t="shared" si="76"/>
        <v>1.1463185598686985</v>
      </c>
      <c r="L1608" s="45">
        <f t="shared" si="76"/>
        <v>1589.9035123703679</v>
      </c>
      <c r="M1608" s="160">
        <f t="shared" si="77"/>
        <v>1386.9648176615744</v>
      </c>
      <c r="N1608" s="6">
        <v>-0.36444495486869843</v>
      </c>
      <c r="O1608" s="6">
        <v>-2.7978933703680013</v>
      </c>
    </row>
    <row r="1609" spans="1:15" x14ac:dyDescent="0.25">
      <c r="A1609" s="43">
        <v>2028</v>
      </c>
      <c r="B1609" s="43" t="s">
        <v>3</v>
      </c>
      <c r="C1609" s="43" t="s">
        <v>4947</v>
      </c>
      <c r="D1609" s="44">
        <v>1370.4245536854214</v>
      </c>
      <c r="E1609" s="44">
        <v>9999</v>
      </c>
      <c r="F1609" s="90">
        <v>1.2594834643487263</v>
      </c>
      <c r="G1609" s="91">
        <v>1683.7607703968147</v>
      </c>
      <c r="H1609" s="44">
        <v>1370.4245536854214</v>
      </c>
      <c r="I1609" s="44">
        <v>0</v>
      </c>
      <c r="J1609" s="51">
        <f t="shared" si="75"/>
        <v>1370.4245536854214</v>
      </c>
      <c r="K1609" s="45">
        <f t="shared" si="76"/>
        <v>1.2594834643487263</v>
      </c>
      <c r="L1609" s="45">
        <f t="shared" si="76"/>
        <v>1683.7607703968147</v>
      </c>
      <c r="M1609" s="160">
        <f t="shared" si="77"/>
        <v>1336.8661185778096</v>
      </c>
      <c r="N1609" s="6">
        <v>-0.4706516643487263</v>
      </c>
      <c r="O1609" s="6">
        <v>-10.799791396814726</v>
      </c>
    </row>
    <row r="1610" spans="1:15" x14ac:dyDescent="0.25">
      <c r="A1610" s="41">
        <v>2029</v>
      </c>
      <c r="B1610" s="41" t="s">
        <v>3</v>
      </c>
      <c r="C1610" s="41" t="s">
        <v>4947</v>
      </c>
      <c r="D1610" s="42">
        <v>1370.4245536854214</v>
      </c>
      <c r="E1610" s="42">
        <v>9999</v>
      </c>
      <c r="F1610" s="88">
        <v>1.1989376719540688</v>
      </c>
      <c r="G1610" s="89">
        <v>1765.4911717769824</v>
      </c>
      <c r="H1610" s="42">
        <v>1370.4245536854214</v>
      </c>
      <c r="I1610" s="42">
        <v>0</v>
      </c>
      <c r="J1610" s="51">
        <f t="shared" si="75"/>
        <v>1370.4245536854214</v>
      </c>
      <c r="K1610" s="45">
        <f t="shared" si="76"/>
        <v>1.1989376719540688</v>
      </c>
      <c r="L1610" s="45">
        <f t="shared" si="76"/>
        <v>1765.4911717769824</v>
      </c>
      <c r="M1610" s="160">
        <f t="shared" si="77"/>
        <v>1472.5462491303035</v>
      </c>
      <c r="N1610" s="6">
        <v>-0.40937340895406871</v>
      </c>
      <c r="O1610" s="6">
        <v>-24.490795776982395</v>
      </c>
    </row>
    <row r="1611" spans="1:15" x14ac:dyDescent="0.25">
      <c r="A1611" s="43">
        <v>2030</v>
      </c>
      <c r="B1611" s="43" t="s">
        <v>3</v>
      </c>
      <c r="C1611" s="43" t="s">
        <v>4947</v>
      </c>
      <c r="D1611" s="44">
        <v>1370.4245536854214</v>
      </c>
      <c r="E1611" s="44">
        <v>9999</v>
      </c>
      <c r="F1611" s="90">
        <v>1.2181777147610271</v>
      </c>
      <c r="G1611" s="91">
        <v>1853.1801360756913</v>
      </c>
      <c r="H1611" s="44">
        <v>1370.4245536854214</v>
      </c>
      <c r="I1611" s="44">
        <v>0</v>
      </c>
      <c r="J1611" s="51">
        <f t="shared" si="75"/>
        <v>1370.4245536854214</v>
      </c>
      <c r="K1611" s="45">
        <f t="shared" si="76"/>
        <v>1.2181777147610271</v>
      </c>
      <c r="L1611" s="45">
        <f t="shared" si="76"/>
        <v>1853.1801360756913</v>
      </c>
      <c r="M1611" s="160">
        <f t="shared" si="77"/>
        <v>1521.2724002583107</v>
      </c>
      <c r="N1611" s="6">
        <v>-0.43528443176102705</v>
      </c>
      <c r="O1611" s="6">
        <v>-29.353715075691298</v>
      </c>
    </row>
    <row r="1612" spans="1:15" x14ac:dyDescent="0.25">
      <c r="A1612" s="41">
        <v>2031</v>
      </c>
      <c r="B1612" s="41" t="s">
        <v>3</v>
      </c>
      <c r="C1612" s="41" t="s">
        <v>4947</v>
      </c>
      <c r="D1612" s="42">
        <v>1370.4245536854214</v>
      </c>
      <c r="E1612" s="42">
        <v>9999</v>
      </c>
      <c r="F1612" s="88">
        <v>1.2443645864640649</v>
      </c>
      <c r="G1612" s="89">
        <v>1935.3805194857966</v>
      </c>
      <c r="H1612" s="42">
        <v>1370.4245536854214</v>
      </c>
      <c r="I1612" s="42">
        <v>0</v>
      </c>
      <c r="J1612" s="51">
        <f t="shared" si="75"/>
        <v>1370.4245536854214</v>
      </c>
      <c r="K1612" s="45">
        <f t="shared" si="76"/>
        <v>1.2443645864640649</v>
      </c>
      <c r="L1612" s="45">
        <f t="shared" si="76"/>
        <v>1935.3805194857966</v>
      </c>
      <c r="M1612" s="160">
        <f t="shared" si="77"/>
        <v>1555.3162959943229</v>
      </c>
      <c r="N1612" s="6">
        <v>-0.46821419846406487</v>
      </c>
      <c r="O1612" s="6">
        <v>-91.576887485796533</v>
      </c>
    </row>
    <row r="1613" spans="1:15" x14ac:dyDescent="0.25">
      <c r="A1613" s="43">
        <v>2032</v>
      </c>
      <c r="B1613" s="43" t="s">
        <v>3</v>
      </c>
      <c r="C1613" s="43" t="s">
        <v>4947</v>
      </c>
      <c r="D1613" s="44">
        <v>1370.4245536854214</v>
      </c>
      <c r="E1613" s="44">
        <v>9999</v>
      </c>
      <c r="F1613" s="90">
        <v>1.286175964198695</v>
      </c>
      <c r="G1613" s="91">
        <v>2012.9746620457686</v>
      </c>
      <c r="H1613" s="44">
        <v>1370.4245536854214</v>
      </c>
      <c r="I1613" s="44">
        <v>0</v>
      </c>
      <c r="J1613" s="51">
        <f t="shared" si="75"/>
        <v>1370.4245536854214</v>
      </c>
      <c r="K1613" s="45">
        <f t="shared" si="76"/>
        <v>1.286175964198695</v>
      </c>
      <c r="L1613" s="45">
        <f t="shared" si="76"/>
        <v>2012.9746620457686</v>
      </c>
      <c r="M1613" s="160">
        <f t="shared" si="77"/>
        <v>1565.0849635491977</v>
      </c>
      <c r="N1613" s="6">
        <v>-0.5201622221986949</v>
      </c>
      <c r="O1613" s="6">
        <v>-79.805805045768693</v>
      </c>
    </row>
    <row r="1614" spans="1:15" x14ac:dyDescent="0.25">
      <c r="A1614" s="41">
        <v>2033</v>
      </c>
      <c r="B1614" s="41" t="s">
        <v>3</v>
      </c>
      <c r="C1614" s="41" t="s">
        <v>4947</v>
      </c>
      <c r="D1614" s="42">
        <v>1370.4245536854214</v>
      </c>
      <c r="E1614" s="42">
        <v>9999</v>
      </c>
      <c r="F1614" s="88">
        <v>1.3207376245249693</v>
      </c>
      <c r="G1614" s="89">
        <v>2092.3570728296545</v>
      </c>
      <c r="H1614" s="42">
        <v>1370.4245536854214</v>
      </c>
      <c r="I1614" s="42">
        <v>0</v>
      </c>
      <c r="J1614" s="51">
        <f t="shared" si="75"/>
        <v>1370.4245536854214</v>
      </c>
      <c r="K1614" s="45">
        <f t="shared" si="76"/>
        <v>1.3207376245249693</v>
      </c>
      <c r="L1614" s="45">
        <f t="shared" si="76"/>
        <v>2092.3570728296545</v>
      </c>
      <c r="M1614" s="160">
        <f t="shared" si="77"/>
        <v>1584.2337145367644</v>
      </c>
      <c r="N1614" s="6">
        <v>-0.55200754252496931</v>
      </c>
      <c r="O1614" s="6">
        <v>-84.227958829654426</v>
      </c>
    </row>
    <row r="1615" spans="1:15" x14ac:dyDescent="0.25">
      <c r="A1615" s="43">
        <v>2034</v>
      </c>
      <c r="B1615" s="43" t="s">
        <v>3</v>
      </c>
      <c r="C1615" s="43" t="s">
        <v>4947</v>
      </c>
      <c r="D1615" s="44">
        <v>1370.4245536854214</v>
      </c>
      <c r="E1615" s="44">
        <v>9999</v>
      </c>
      <c r="F1615" s="90">
        <v>1.3669853628184978</v>
      </c>
      <c r="G1615" s="91">
        <v>2168.7234356512854</v>
      </c>
      <c r="H1615" s="44">
        <v>1370.4245536854214</v>
      </c>
      <c r="I1615" s="44">
        <v>0</v>
      </c>
      <c r="J1615" s="51">
        <f t="shared" si="75"/>
        <v>1370.4245536854214</v>
      </c>
      <c r="K1615" s="45">
        <f t="shared" si="76"/>
        <v>1.3669853628184978</v>
      </c>
      <c r="L1615" s="45">
        <f t="shared" si="76"/>
        <v>2168.7234356512854</v>
      </c>
      <c r="M1615" s="160">
        <f t="shared" si="77"/>
        <v>1586.5008467828334</v>
      </c>
      <c r="N1615" s="6">
        <v>-0.51414206581849786</v>
      </c>
      <c r="O1615" s="6">
        <v>-41.464202651285177</v>
      </c>
    </row>
    <row r="1616" spans="1:15" x14ac:dyDescent="0.25">
      <c r="A1616" s="41">
        <v>2035</v>
      </c>
      <c r="B1616" s="41" t="s">
        <v>3</v>
      </c>
      <c r="C1616" s="41" t="s">
        <v>4947</v>
      </c>
      <c r="D1616" s="42">
        <v>1370.4245536854214</v>
      </c>
      <c r="E1616" s="42">
        <v>9999</v>
      </c>
      <c r="F1616" s="88">
        <v>1.3913113740070717</v>
      </c>
      <c r="G1616" s="89">
        <v>2230.0881529545127</v>
      </c>
      <c r="H1616" s="42">
        <v>1370.4245536854214</v>
      </c>
      <c r="I1616" s="42">
        <v>0</v>
      </c>
      <c r="J1616" s="51">
        <f t="shared" si="75"/>
        <v>1370.4245536854214</v>
      </c>
      <c r="K1616" s="45">
        <f t="shared" si="76"/>
        <v>1.3913113740070717</v>
      </c>
      <c r="L1616" s="45">
        <f t="shared" si="76"/>
        <v>2230.0881529545127</v>
      </c>
      <c r="M1616" s="160">
        <f t="shared" si="77"/>
        <v>1602.8677653455147</v>
      </c>
      <c r="N1616" s="6">
        <v>-0.49179148800707173</v>
      </c>
      <c r="O1616" s="6">
        <v>-80.793675954512764</v>
      </c>
    </row>
    <row r="1617" spans="1:15" hidden="1" x14ac:dyDescent="0.25">
      <c r="A1617" s="43">
        <v>2036</v>
      </c>
      <c r="B1617" s="43" t="s">
        <v>3</v>
      </c>
      <c r="C1617" s="43" t="s">
        <v>4947</v>
      </c>
      <c r="D1617" s="44">
        <v>1370.4245536854214</v>
      </c>
      <c r="E1617" s="44">
        <v>9999</v>
      </c>
      <c r="F1617" s="90">
        <v>1.4804785200352815</v>
      </c>
      <c r="G1617" s="91">
        <v>2288.6816163912113</v>
      </c>
      <c r="H1617" s="44">
        <v>1370.4245536854214</v>
      </c>
      <c r="I1617" s="44">
        <v>0</v>
      </c>
      <c r="J1617" s="51">
        <f t="shared" si="75"/>
        <v>1370.4245536854214</v>
      </c>
      <c r="K1617" s="45">
        <f t="shared" si="76"/>
        <v>1.4804785200352815</v>
      </c>
      <c r="L1617" s="45">
        <f t="shared" si="76"/>
        <v>2288.6816163912113</v>
      </c>
      <c r="M1617" s="160">
        <f t="shared" si="77"/>
        <v>1545.9066682957814</v>
      </c>
      <c r="N1617" s="6">
        <v>-0.48853072803528141</v>
      </c>
      <c r="O1617" s="6">
        <v>-60.142077391211387</v>
      </c>
    </row>
    <row r="1618" spans="1:15" x14ac:dyDescent="0.25">
      <c r="A1618" s="41">
        <v>2037</v>
      </c>
      <c r="B1618" s="41" t="s">
        <v>3</v>
      </c>
      <c r="C1618" s="41" t="s">
        <v>4947</v>
      </c>
      <c r="D1618" s="42">
        <v>1370.4245536854214</v>
      </c>
      <c r="E1618" s="42">
        <v>9999</v>
      </c>
      <c r="F1618" s="88">
        <v>1.4170117929841348</v>
      </c>
      <c r="G1618" s="89">
        <v>2347.6974861539607</v>
      </c>
      <c r="H1618" s="42">
        <v>1370.4245536854214</v>
      </c>
      <c r="I1618" s="42">
        <v>0</v>
      </c>
      <c r="J1618" s="51">
        <f t="shared" si="75"/>
        <v>1370.4245536854214</v>
      </c>
      <c r="K1618" s="45">
        <f t="shared" si="76"/>
        <v>1.4170117929841348</v>
      </c>
      <c r="L1618" s="45">
        <f t="shared" si="76"/>
        <v>2347.6974861539607</v>
      </c>
      <c r="M1618" s="160">
        <f t="shared" si="77"/>
        <v>1656.7945995776522</v>
      </c>
      <c r="N1618" s="6">
        <v>-0.35160518998413481</v>
      </c>
      <c r="O1618" s="6">
        <v>-35.313493153960735</v>
      </c>
    </row>
    <row r="1619" spans="1:15" x14ac:dyDescent="0.25">
      <c r="A1619" s="43">
        <v>2038</v>
      </c>
      <c r="B1619" s="43" t="s">
        <v>3</v>
      </c>
      <c r="C1619" s="43" t="s">
        <v>4947</v>
      </c>
      <c r="D1619" s="44">
        <v>1370.4245536854214</v>
      </c>
      <c r="E1619" s="44">
        <v>9999</v>
      </c>
      <c r="F1619" s="90">
        <v>1.4453593575513397</v>
      </c>
      <c r="G1619" s="91">
        <v>2391.8418191056153</v>
      </c>
      <c r="H1619" s="44">
        <v>1370.4245536854214</v>
      </c>
      <c r="I1619" s="44">
        <v>0</v>
      </c>
      <c r="J1619" s="51">
        <f t="shared" si="75"/>
        <v>1370.4245536854214</v>
      </c>
      <c r="K1619" s="45">
        <f t="shared" si="76"/>
        <v>1.4453593575513397</v>
      </c>
      <c r="L1619" s="45">
        <f t="shared" si="76"/>
        <v>2391.8418191056153</v>
      </c>
      <c r="M1619" s="160">
        <f t="shared" si="77"/>
        <v>1654.842310743926</v>
      </c>
      <c r="N1619" s="6">
        <v>-0.30484915155133963</v>
      </c>
      <c r="O1619" s="6">
        <v>12.46280489438459</v>
      </c>
    </row>
    <row r="1620" spans="1:15" x14ac:dyDescent="0.25">
      <c r="A1620" s="41">
        <v>2039</v>
      </c>
      <c r="B1620" s="41" t="s">
        <v>3</v>
      </c>
      <c r="C1620" s="41" t="s">
        <v>4947</v>
      </c>
      <c r="D1620" s="42">
        <v>1370.4245536854214</v>
      </c>
      <c r="E1620" s="42">
        <v>9999</v>
      </c>
      <c r="F1620" s="88">
        <v>1.4255426319511555</v>
      </c>
      <c r="G1620" s="89">
        <v>2362.7301935021469</v>
      </c>
      <c r="H1620" s="42">
        <v>1370.4245536854214</v>
      </c>
      <c r="I1620" s="42">
        <v>0</v>
      </c>
      <c r="J1620" s="51">
        <f t="shared" si="75"/>
        <v>1370.4245536854214</v>
      </c>
      <c r="K1620" s="45">
        <f t="shared" si="76"/>
        <v>1.4255426319511555</v>
      </c>
      <c r="L1620" s="45">
        <f t="shared" si="76"/>
        <v>2362.7301935021469</v>
      </c>
      <c r="M1620" s="160">
        <f t="shared" si="77"/>
        <v>1657.4251380109572</v>
      </c>
      <c r="N1620" s="6">
        <v>-0.28343383595115546</v>
      </c>
      <c r="O1620" s="6">
        <v>-83.603350502146895</v>
      </c>
    </row>
    <row r="1621" spans="1:15" x14ac:dyDescent="0.25">
      <c r="A1621" s="43">
        <v>2040</v>
      </c>
      <c r="B1621" s="43" t="s">
        <v>3</v>
      </c>
      <c r="C1621" s="43" t="s">
        <v>4947</v>
      </c>
      <c r="D1621" s="44">
        <v>1370.4245536854214</v>
      </c>
      <c r="E1621" s="44">
        <v>9999</v>
      </c>
      <c r="F1621" s="90">
        <v>1.5326515766486652</v>
      </c>
      <c r="G1621" s="91">
        <v>2342.3448647440755</v>
      </c>
      <c r="H1621" s="44">
        <v>1370.4245536854214</v>
      </c>
      <c r="I1621" s="44">
        <v>0</v>
      </c>
      <c r="J1621" s="51">
        <f t="shared" si="75"/>
        <v>1370.4245536854214</v>
      </c>
      <c r="K1621" s="45">
        <f t="shared" si="76"/>
        <v>1.5326515766486652</v>
      </c>
      <c r="L1621" s="45">
        <f t="shared" si="76"/>
        <v>2342.3448647440755</v>
      </c>
      <c r="M1621" s="160">
        <f t="shared" si="77"/>
        <v>1528.2957329844701</v>
      </c>
      <c r="N1621" s="6">
        <v>-0.39337057064866521</v>
      </c>
      <c r="O1621" s="6">
        <v>-291.7063527440755</v>
      </c>
    </row>
    <row r="1622" spans="1:15" x14ac:dyDescent="0.25">
      <c r="A1622" s="41">
        <v>2021</v>
      </c>
      <c r="B1622" s="41" t="s">
        <v>4</v>
      </c>
      <c r="C1622" s="41" t="s">
        <v>4948</v>
      </c>
      <c r="D1622" s="42">
        <v>2.5757227123830515</v>
      </c>
      <c r="E1622" s="42">
        <v>10</v>
      </c>
      <c r="F1622" s="88">
        <v>23.116114590066992</v>
      </c>
      <c r="G1622" s="41">
        <v>117562.90234162296</v>
      </c>
      <c r="H1622" s="42">
        <v>0</v>
      </c>
      <c r="I1622" s="42">
        <v>2.5757227123830515</v>
      </c>
      <c r="J1622" s="51">
        <f t="shared" si="75"/>
        <v>2.5757227123830515</v>
      </c>
      <c r="K1622" s="45">
        <f t="shared" si="76"/>
        <v>23.116114590066992</v>
      </c>
      <c r="L1622" s="45">
        <f t="shared" si="76"/>
        <v>117562.90234162296</v>
      </c>
      <c r="M1622" s="160">
        <f t="shared" si="77"/>
        <v>5085.7553021535814</v>
      </c>
      <c r="N1622" s="6">
        <v>-22.439477978066993</v>
      </c>
      <c r="O1622" s="6">
        <v>-116311.94179962296</v>
      </c>
    </row>
    <row r="1623" spans="1:15" x14ac:dyDescent="0.25">
      <c r="A1623" s="43">
        <v>2022</v>
      </c>
      <c r="B1623" s="43" t="s">
        <v>4</v>
      </c>
      <c r="C1623" s="43" t="s">
        <v>4948</v>
      </c>
      <c r="D1623" s="44">
        <v>2.5757227123830515</v>
      </c>
      <c r="E1623" s="44">
        <v>10</v>
      </c>
      <c r="F1623" s="90">
        <v>25.180405650470593</v>
      </c>
      <c r="G1623" s="43">
        <v>131479.50681940946</v>
      </c>
      <c r="H1623" s="44">
        <v>0</v>
      </c>
      <c r="I1623" s="44">
        <v>2.5757227123830515</v>
      </c>
      <c r="J1623" s="51">
        <f t="shared" si="75"/>
        <v>2.5757227123830515</v>
      </c>
      <c r="K1623" s="45">
        <f t="shared" si="76"/>
        <v>25.180405650470593</v>
      </c>
      <c r="L1623" s="45">
        <f t="shared" si="76"/>
        <v>131479.50681940946</v>
      </c>
      <c r="M1623" s="160">
        <f t="shared" si="77"/>
        <v>5221.5007432555904</v>
      </c>
      <c r="N1623" s="6">
        <v>-24.392383377470594</v>
      </c>
      <c r="O1623" s="6">
        <v>-130013.11395340947</v>
      </c>
    </row>
    <row r="1624" spans="1:15" x14ac:dyDescent="0.25">
      <c r="A1624" s="41">
        <v>2023</v>
      </c>
      <c r="B1624" s="41" t="s">
        <v>4</v>
      </c>
      <c r="C1624" s="41" t="s">
        <v>4948</v>
      </c>
      <c r="D1624" s="42">
        <v>2.5757227123830515</v>
      </c>
      <c r="E1624" s="42">
        <v>10</v>
      </c>
      <c r="F1624" s="88">
        <v>26.736820717919286</v>
      </c>
      <c r="G1624" s="41">
        <v>139883.0506364202</v>
      </c>
      <c r="H1624" s="42">
        <v>0</v>
      </c>
      <c r="I1624" s="42">
        <v>2.5757227123830515</v>
      </c>
      <c r="J1624" s="51">
        <f t="shared" si="75"/>
        <v>2.5757227123830515</v>
      </c>
      <c r="K1624" s="45">
        <f t="shared" si="76"/>
        <v>26.736820717919286</v>
      </c>
      <c r="L1624" s="45">
        <f t="shared" si="76"/>
        <v>139883.0506364202</v>
      </c>
      <c r="M1624" s="160">
        <f t="shared" si="77"/>
        <v>5231.8505671345274</v>
      </c>
      <c r="N1624" s="6">
        <v>-25.897437494919288</v>
      </c>
      <c r="O1624" s="6">
        <v>-138284.50405742021</v>
      </c>
    </row>
    <row r="1625" spans="1:15" x14ac:dyDescent="0.25">
      <c r="A1625" s="43">
        <v>2024</v>
      </c>
      <c r="B1625" s="43" t="s">
        <v>4</v>
      </c>
      <c r="C1625" s="43" t="s">
        <v>4948</v>
      </c>
      <c r="D1625" s="44">
        <v>2.5757227123830515</v>
      </c>
      <c r="E1625" s="44">
        <v>10</v>
      </c>
      <c r="F1625" s="90">
        <v>25.896586672198183</v>
      </c>
      <c r="G1625" s="43">
        <v>125283.21532901272</v>
      </c>
      <c r="H1625" s="44">
        <v>0</v>
      </c>
      <c r="I1625" s="44">
        <v>2.5757227123830515</v>
      </c>
      <c r="J1625" s="51">
        <f t="shared" si="75"/>
        <v>2.5757227123830515</v>
      </c>
      <c r="K1625" s="45">
        <f t="shared" si="76"/>
        <v>25.896586672198183</v>
      </c>
      <c r="L1625" s="45">
        <f t="shared" si="76"/>
        <v>125283.21532901272</v>
      </c>
      <c r="M1625" s="160">
        <f t="shared" si="77"/>
        <v>4837.8273521086512</v>
      </c>
      <c r="N1625" s="6">
        <v>-25.006191302198182</v>
      </c>
      <c r="O1625" s="6">
        <v>-123598.27124901272</v>
      </c>
    </row>
    <row r="1626" spans="1:15" x14ac:dyDescent="0.25">
      <c r="A1626" s="41">
        <v>2025</v>
      </c>
      <c r="B1626" s="41" t="s">
        <v>4</v>
      </c>
      <c r="C1626" s="41" t="s">
        <v>4948</v>
      </c>
      <c r="D1626" s="42">
        <v>2.5757227123830515</v>
      </c>
      <c r="E1626" s="42">
        <v>10</v>
      </c>
      <c r="F1626" s="88">
        <v>28.354822630308455</v>
      </c>
      <c r="G1626" s="41">
        <v>141794.55655216624</v>
      </c>
      <c r="H1626" s="42">
        <v>0</v>
      </c>
      <c r="I1626" s="42">
        <v>2.5757227123830515</v>
      </c>
      <c r="J1626" s="51">
        <f t="shared" si="75"/>
        <v>2.5757227123830515</v>
      </c>
      <c r="K1626" s="45">
        <f t="shared" si="76"/>
        <v>28.354822630308455</v>
      </c>
      <c r="L1626" s="45">
        <f t="shared" si="76"/>
        <v>141794.55655216624</v>
      </c>
      <c r="M1626" s="160">
        <f t="shared" si="77"/>
        <v>5000.7209849587316</v>
      </c>
      <c r="N1626" s="6">
        <v>-27.429528607308455</v>
      </c>
      <c r="O1626" s="6">
        <v>-140038.61349916624</v>
      </c>
    </row>
    <row r="1627" spans="1:15" x14ac:dyDescent="0.25">
      <c r="A1627" s="43">
        <v>2026</v>
      </c>
      <c r="B1627" s="43" t="s">
        <v>4</v>
      </c>
      <c r="C1627" s="43" t="s">
        <v>4948</v>
      </c>
      <c r="D1627" s="44">
        <v>2.5757227123830515</v>
      </c>
      <c r="E1627" s="44">
        <v>10</v>
      </c>
      <c r="F1627" s="90">
        <v>25.118925693170397</v>
      </c>
      <c r="G1627" s="43">
        <v>114699.03686025694</v>
      </c>
      <c r="H1627" s="44">
        <v>0</v>
      </c>
      <c r="I1627" s="44">
        <v>2.5757227123830515</v>
      </c>
      <c r="J1627" s="51">
        <f t="shared" si="75"/>
        <v>2.5757227123830515</v>
      </c>
      <c r="K1627" s="45">
        <f t="shared" si="76"/>
        <v>25.118925693170397</v>
      </c>
      <c r="L1627" s="45">
        <f t="shared" si="76"/>
        <v>114699.03686025694</v>
      </c>
      <c r="M1627" s="160">
        <f t="shared" si="77"/>
        <v>4566.2397453344329</v>
      </c>
      <c r="N1627" s="6">
        <v>-24.173681594170397</v>
      </c>
      <c r="O1627" s="6">
        <v>-112892.91332725693</v>
      </c>
    </row>
    <row r="1628" spans="1:15" x14ac:dyDescent="0.25">
      <c r="A1628" s="41">
        <v>2027</v>
      </c>
      <c r="B1628" s="41" t="s">
        <v>4</v>
      </c>
      <c r="C1628" s="41" t="s">
        <v>4948</v>
      </c>
      <c r="D1628" s="42">
        <v>2.5757227123830515</v>
      </c>
      <c r="E1628" s="42">
        <v>10</v>
      </c>
      <c r="F1628" s="88">
        <v>25.133547002990728</v>
      </c>
      <c r="G1628" s="41">
        <v>111594.61737420553</v>
      </c>
      <c r="H1628" s="42">
        <v>0</v>
      </c>
      <c r="I1628" s="42">
        <v>2.5757227123830515</v>
      </c>
      <c r="J1628" s="51">
        <f t="shared" si="75"/>
        <v>2.5757227123830515</v>
      </c>
      <c r="K1628" s="45">
        <f t="shared" si="76"/>
        <v>25.133547002990728</v>
      </c>
      <c r="L1628" s="45">
        <f t="shared" si="76"/>
        <v>111594.61737420553</v>
      </c>
      <c r="M1628" s="160">
        <f t="shared" si="77"/>
        <v>4440.0663925758863</v>
      </c>
      <c r="N1628" s="6">
        <v>-24.168587754990728</v>
      </c>
      <c r="O1628" s="6">
        <v>-109759.49959520553</v>
      </c>
    </row>
    <row r="1629" spans="1:15" x14ac:dyDescent="0.25">
      <c r="A1629" s="43">
        <v>2028</v>
      </c>
      <c r="B1629" s="43" t="s">
        <v>4</v>
      </c>
      <c r="C1629" s="43" t="s">
        <v>4948</v>
      </c>
      <c r="D1629" s="44">
        <v>2.5757227123830515</v>
      </c>
      <c r="E1629" s="44">
        <v>10</v>
      </c>
      <c r="F1629" s="90">
        <v>25.163709876494231</v>
      </c>
      <c r="G1629" s="43">
        <v>103994.97669451289</v>
      </c>
      <c r="H1629" s="44">
        <v>0</v>
      </c>
      <c r="I1629" s="44">
        <v>2.5757227123830515</v>
      </c>
      <c r="J1629" s="51">
        <f t="shared" si="75"/>
        <v>2.5757227123830515</v>
      </c>
      <c r="K1629" s="45">
        <f t="shared" si="76"/>
        <v>25.163709876494231</v>
      </c>
      <c r="L1629" s="45">
        <f t="shared" si="76"/>
        <v>103994.97669451289</v>
      </c>
      <c r="M1629" s="160">
        <f t="shared" si="77"/>
        <v>4132.7362779546283</v>
      </c>
      <c r="N1629" s="6">
        <v>-24.186955552494229</v>
      </c>
      <c r="O1629" s="6">
        <v>-102132.1318615129</v>
      </c>
    </row>
    <row r="1630" spans="1:15" x14ac:dyDescent="0.25">
      <c r="A1630" s="41">
        <v>2029</v>
      </c>
      <c r="B1630" s="41" t="s">
        <v>4</v>
      </c>
      <c r="C1630" s="41" t="s">
        <v>4948</v>
      </c>
      <c r="D1630" s="42">
        <v>2.5757227123830515</v>
      </c>
      <c r="E1630" s="42">
        <v>10</v>
      </c>
      <c r="F1630" s="88">
        <v>23.275737171345419</v>
      </c>
      <c r="G1630" s="41">
        <v>97523.671835512971</v>
      </c>
      <c r="H1630" s="42">
        <v>0</v>
      </c>
      <c r="I1630" s="42">
        <v>2.5757227123830515</v>
      </c>
      <c r="J1630" s="51">
        <f t="shared" si="75"/>
        <v>2.5757227123830515</v>
      </c>
      <c r="K1630" s="45">
        <f t="shared" si="76"/>
        <v>23.275737171345419</v>
      </c>
      <c r="L1630" s="45">
        <f t="shared" si="76"/>
        <v>97523.671835512971</v>
      </c>
      <c r="M1630" s="160">
        <f t="shared" si="77"/>
        <v>4189.9283841189617</v>
      </c>
      <c r="N1630" s="6">
        <v>-22.292890471345419</v>
      </c>
      <c r="O1630" s="6">
        <v>-95645.867810512966</v>
      </c>
    </row>
    <row r="1631" spans="1:15" x14ac:dyDescent="0.25">
      <c r="A1631" s="43">
        <v>2030</v>
      </c>
      <c r="B1631" s="43" t="s">
        <v>4</v>
      </c>
      <c r="C1631" s="43" t="s">
        <v>4948</v>
      </c>
      <c r="D1631" s="44">
        <v>2.5757227123830515</v>
      </c>
      <c r="E1631" s="44">
        <v>10</v>
      </c>
      <c r="F1631" s="90">
        <v>25.151811841428572</v>
      </c>
      <c r="G1631" s="43">
        <v>105874.79326833204</v>
      </c>
      <c r="H1631" s="44">
        <v>0</v>
      </c>
      <c r="I1631" s="44">
        <v>2.5757227123830515</v>
      </c>
      <c r="J1631" s="51">
        <f t="shared" si="75"/>
        <v>2.5757227123830515</v>
      </c>
      <c r="K1631" s="45">
        <f t="shared" si="76"/>
        <v>25.151811841428572</v>
      </c>
      <c r="L1631" s="45">
        <f t="shared" si="76"/>
        <v>105874.79326833204</v>
      </c>
      <c r="M1631" s="160">
        <f t="shared" si="77"/>
        <v>4209.4300774762223</v>
      </c>
      <c r="N1631" s="6">
        <v>-24.16818626742857</v>
      </c>
      <c r="O1631" s="6">
        <v>-103983.14497433204</v>
      </c>
    </row>
    <row r="1632" spans="1:15" x14ac:dyDescent="0.25">
      <c r="A1632" s="41">
        <v>2031</v>
      </c>
      <c r="B1632" s="41" t="s">
        <v>4</v>
      </c>
      <c r="C1632" s="41" t="s">
        <v>4948</v>
      </c>
      <c r="D1632" s="42">
        <v>2.5757227123830515</v>
      </c>
      <c r="E1632" s="42">
        <v>10</v>
      </c>
      <c r="F1632" s="88">
        <v>24.321702312656466</v>
      </c>
      <c r="G1632" s="41">
        <v>100371.14917849637</v>
      </c>
      <c r="H1632" s="42">
        <v>0</v>
      </c>
      <c r="I1632" s="42">
        <v>2.5757227123830515</v>
      </c>
      <c r="J1632" s="51">
        <f t="shared" si="75"/>
        <v>2.5757227123830515</v>
      </c>
      <c r="K1632" s="45">
        <f t="shared" si="76"/>
        <v>24.321702312656466</v>
      </c>
      <c r="L1632" s="45">
        <f t="shared" si="76"/>
        <v>100371.14917849637</v>
      </c>
      <c r="M1632" s="160">
        <f t="shared" si="77"/>
        <v>4126.8143112772777</v>
      </c>
      <c r="N1632" s="6">
        <v>-23.341138658656465</v>
      </c>
      <c r="O1632" s="6">
        <v>-98498.157913496369</v>
      </c>
    </row>
    <row r="1633" spans="1:15" x14ac:dyDescent="0.25">
      <c r="A1633" s="43">
        <v>2032</v>
      </c>
      <c r="B1633" s="43" t="s">
        <v>4</v>
      </c>
      <c r="C1633" s="43" t="s">
        <v>4948</v>
      </c>
      <c r="D1633" s="44">
        <v>2.5757227123830515</v>
      </c>
      <c r="E1633" s="44">
        <v>10</v>
      </c>
      <c r="F1633" s="90">
        <v>23.943803368210396</v>
      </c>
      <c r="G1633" s="43">
        <v>96392.280280295337</v>
      </c>
      <c r="H1633" s="44">
        <v>0</v>
      </c>
      <c r="I1633" s="44">
        <v>2.5757227123830515</v>
      </c>
      <c r="J1633" s="51">
        <f t="shared" si="75"/>
        <v>2.5757227123830515</v>
      </c>
      <c r="K1633" s="45">
        <f t="shared" si="76"/>
        <v>23.943803368210396</v>
      </c>
      <c r="L1633" s="45">
        <f t="shared" si="76"/>
        <v>96392.280280295337</v>
      </c>
      <c r="M1633" s="160">
        <f t="shared" si="77"/>
        <v>4025.7714615328414</v>
      </c>
      <c r="N1633" s="6">
        <v>-22.959918431210397</v>
      </c>
      <c r="O1633" s="6">
        <v>-94513.479290295334</v>
      </c>
    </row>
    <row r="1634" spans="1:15" x14ac:dyDescent="0.25">
      <c r="A1634" s="41">
        <v>2033</v>
      </c>
      <c r="B1634" s="41" t="s">
        <v>4</v>
      </c>
      <c r="C1634" s="41" t="s">
        <v>4948</v>
      </c>
      <c r="D1634" s="42">
        <v>2.5757227123830515</v>
      </c>
      <c r="E1634" s="42">
        <v>10</v>
      </c>
      <c r="F1634" s="88">
        <v>22.380405771718884</v>
      </c>
      <c r="G1634" s="41">
        <v>86785.855015649257</v>
      </c>
      <c r="H1634" s="42">
        <v>0</v>
      </c>
      <c r="I1634" s="42">
        <v>2.5757227123830515</v>
      </c>
      <c r="J1634" s="51">
        <f t="shared" si="75"/>
        <v>2.5757227123830515</v>
      </c>
      <c r="K1634" s="45">
        <f t="shared" si="76"/>
        <v>22.380405771718884</v>
      </c>
      <c r="L1634" s="45">
        <f t="shared" si="76"/>
        <v>86785.855015649257</v>
      </c>
      <c r="M1634" s="160">
        <f t="shared" si="77"/>
        <v>3877.7605688149165</v>
      </c>
      <c r="N1634" s="6">
        <v>-21.396290159718884</v>
      </c>
      <c r="O1634" s="6">
        <v>-84911.029204649254</v>
      </c>
    </row>
    <row r="1635" spans="1:15" x14ac:dyDescent="0.25">
      <c r="A1635" s="43">
        <v>2034</v>
      </c>
      <c r="B1635" s="43" t="s">
        <v>4</v>
      </c>
      <c r="C1635" s="43" t="s">
        <v>4948</v>
      </c>
      <c r="D1635" s="44">
        <v>2.5757227123830515</v>
      </c>
      <c r="E1635" s="44">
        <v>10</v>
      </c>
      <c r="F1635" s="90">
        <v>21.267961016166133</v>
      </c>
      <c r="G1635" s="43">
        <v>82406.136122442636</v>
      </c>
      <c r="H1635" s="44">
        <v>0</v>
      </c>
      <c r="I1635" s="44">
        <v>2.5757227123830515</v>
      </c>
      <c r="J1635" s="51">
        <f t="shared" si="75"/>
        <v>2.5757227123830515</v>
      </c>
      <c r="K1635" s="45">
        <f t="shared" si="76"/>
        <v>21.267961016166133</v>
      </c>
      <c r="L1635" s="45">
        <f t="shared" si="76"/>
        <v>82406.136122442636</v>
      </c>
      <c r="M1635" s="160">
        <f t="shared" si="77"/>
        <v>3874.660860051622</v>
      </c>
      <c r="N1635" s="6">
        <v>-20.278645323166131</v>
      </c>
      <c r="O1635" s="6">
        <v>-80510.65289844264</v>
      </c>
    </row>
    <row r="1636" spans="1:15" x14ac:dyDescent="0.25">
      <c r="A1636" s="41">
        <v>2035</v>
      </c>
      <c r="B1636" s="41" t="s">
        <v>4</v>
      </c>
      <c r="C1636" s="41" t="s">
        <v>4948</v>
      </c>
      <c r="D1636" s="42">
        <v>2.5757227123830515</v>
      </c>
      <c r="E1636" s="42">
        <v>10</v>
      </c>
      <c r="F1636" s="88">
        <v>19.551389287091812</v>
      </c>
      <c r="G1636" s="41">
        <v>76026.215024326943</v>
      </c>
      <c r="H1636" s="42">
        <v>0</v>
      </c>
      <c r="I1636" s="42">
        <v>2.5757227123830515</v>
      </c>
      <c r="J1636" s="51">
        <f t="shared" si="75"/>
        <v>2.5757227123830515</v>
      </c>
      <c r="K1636" s="45">
        <f t="shared" si="76"/>
        <v>19.551389287091812</v>
      </c>
      <c r="L1636" s="45">
        <f t="shared" si="76"/>
        <v>76026.215024326943</v>
      </c>
      <c r="M1636" s="160">
        <f t="shared" si="77"/>
        <v>3888.5326207749777</v>
      </c>
      <c r="N1636" s="6">
        <v>-18.573137931091811</v>
      </c>
      <c r="O1636" s="6">
        <v>-74173.535300326941</v>
      </c>
    </row>
    <row r="1637" spans="1:15" x14ac:dyDescent="0.25">
      <c r="A1637" s="43">
        <v>2036</v>
      </c>
      <c r="B1637" s="43" t="s">
        <v>4</v>
      </c>
      <c r="C1637" s="43" t="s">
        <v>4948</v>
      </c>
      <c r="D1637" s="44">
        <v>2.5757227123830515</v>
      </c>
      <c r="E1637" s="44">
        <v>10</v>
      </c>
      <c r="F1637" s="90">
        <v>13.583644152105006</v>
      </c>
      <c r="G1637" s="43">
        <v>47388.331301057457</v>
      </c>
      <c r="H1637" s="44">
        <v>0</v>
      </c>
      <c r="I1637" s="44">
        <v>2.5757227123830515</v>
      </c>
      <c r="J1637" s="51">
        <f t="shared" si="75"/>
        <v>2.5757227123830515</v>
      </c>
      <c r="K1637" s="45">
        <f t="shared" si="76"/>
        <v>13.583644152105006</v>
      </c>
      <c r="L1637" s="45">
        <f t="shared" si="76"/>
        <v>47388.331301057457</v>
      </c>
      <c r="M1637" s="160">
        <f t="shared" si="77"/>
        <v>3488.6316786879215</v>
      </c>
      <c r="N1637" s="6">
        <v>-12.596542768105005</v>
      </c>
      <c r="O1637" s="6">
        <v>-45518.862706057458</v>
      </c>
    </row>
    <row r="1638" spans="1:15" x14ac:dyDescent="0.25">
      <c r="A1638" s="41">
        <v>2037</v>
      </c>
      <c r="B1638" s="41" t="s">
        <v>4</v>
      </c>
      <c r="C1638" s="41" t="s">
        <v>4948</v>
      </c>
      <c r="D1638" s="42">
        <v>2.5757227123830515</v>
      </c>
      <c r="E1638" s="42">
        <v>10</v>
      </c>
      <c r="F1638" s="88">
        <v>10.723302440523884</v>
      </c>
      <c r="G1638" s="41">
        <v>40637.646631424184</v>
      </c>
      <c r="H1638" s="42">
        <v>0</v>
      </c>
      <c r="I1638" s="42">
        <v>2.5757227123830515</v>
      </c>
      <c r="J1638" s="51">
        <f t="shared" si="75"/>
        <v>2.5757227123830515</v>
      </c>
      <c r="K1638" s="45">
        <f t="shared" si="76"/>
        <v>10.723302440523884</v>
      </c>
      <c r="L1638" s="45">
        <f t="shared" si="76"/>
        <v>40637.646631424184</v>
      </c>
      <c r="M1638" s="160">
        <f t="shared" si="77"/>
        <v>3789.6577902953227</v>
      </c>
      <c r="N1638" s="6">
        <v>-9.7282379905238852</v>
      </c>
      <c r="O1638" s="6">
        <v>-38757.165523424184</v>
      </c>
    </row>
    <row r="1639" spans="1:15" x14ac:dyDescent="0.25">
      <c r="A1639" s="43">
        <v>2038</v>
      </c>
      <c r="B1639" s="43" t="s">
        <v>4</v>
      </c>
      <c r="C1639" s="43" t="s">
        <v>4948</v>
      </c>
      <c r="D1639" s="44">
        <v>2.5757227123830515</v>
      </c>
      <c r="E1639" s="44">
        <v>10</v>
      </c>
      <c r="F1639" s="90">
        <v>10.168229355613763</v>
      </c>
      <c r="G1639" s="43">
        <v>42989.005934453016</v>
      </c>
      <c r="H1639" s="44">
        <v>0</v>
      </c>
      <c r="I1639" s="44">
        <v>2.5757227123830515</v>
      </c>
      <c r="J1639" s="51">
        <f t="shared" si="75"/>
        <v>2.5757227123830515</v>
      </c>
      <c r="K1639" s="45">
        <f t="shared" si="76"/>
        <v>10.168229355613763</v>
      </c>
      <c r="L1639" s="45">
        <f t="shared" si="76"/>
        <v>42989.005934453016</v>
      </c>
      <c r="M1639" s="160">
        <f t="shared" si="77"/>
        <v>4227.7769738464131</v>
      </c>
      <c r="N1639" s="6">
        <v>-9.1610250326137628</v>
      </c>
      <c r="O1639" s="6">
        <v>-41065.061704453015</v>
      </c>
    </row>
    <row r="1640" spans="1:15" x14ac:dyDescent="0.25">
      <c r="A1640" s="41">
        <v>2039</v>
      </c>
      <c r="B1640" s="41" t="s">
        <v>4</v>
      </c>
      <c r="C1640" s="41" t="s">
        <v>4948</v>
      </c>
      <c r="D1640" s="42">
        <v>2.5757227123830515</v>
      </c>
      <c r="E1640" s="42">
        <v>10</v>
      </c>
      <c r="F1640" s="88">
        <v>9.5739648383436524</v>
      </c>
      <c r="G1640" s="41">
        <v>45001.260495814335</v>
      </c>
      <c r="H1640" s="42">
        <v>0</v>
      </c>
      <c r="I1640" s="42">
        <v>2.5757227123830515</v>
      </c>
      <c r="J1640" s="51">
        <f t="shared" si="75"/>
        <v>2.5757227123830515</v>
      </c>
      <c r="K1640" s="45">
        <f t="shared" si="76"/>
        <v>9.5739648383436524</v>
      </c>
      <c r="L1640" s="45">
        <f t="shared" si="76"/>
        <v>45001.260495814335</v>
      </c>
      <c r="M1640" s="160">
        <f t="shared" si="77"/>
        <v>4700.3787099347437</v>
      </c>
      <c r="N1640" s="6">
        <v>-8.7569291073436517</v>
      </c>
      <c r="O1640" s="6">
        <v>-43410.070376814336</v>
      </c>
    </row>
    <row r="1641" spans="1:15" x14ac:dyDescent="0.25">
      <c r="A1641" s="43">
        <v>2040</v>
      </c>
      <c r="B1641" s="43" t="s">
        <v>4</v>
      </c>
      <c r="C1641" s="43" t="s">
        <v>4948</v>
      </c>
      <c r="D1641" s="44">
        <v>2.5757227123830515</v>
      </c>
      <c r="E1641" s="44">
        <v>10</v>
      </c>
      <c r="F1641" s="90">
        <v>10.042033001988539</v>
      </c>
      <c r="G1641" s="43">
        <v>48043.481447718237</v>
      </c>
      <c r="H1641" s="44">
        <v>0</v>
      </c>
      <c r="I1641" s="44">
        <v>2.5757227123830515</v>
      </c>
      <c r="J1641" s="51">
        <f t="shared" si="75"/>
        <v>2.5757227123830515</v>
      </c>
      <c r="K1641" s="45">
        <f t="shared" si="76"/>
        <v>10.042033001988539</v>
      </c>
      <c r="L1641" s="45">
        <f t="shared" si="76"/>
        <v>48043.481447718237</v>
      </c>
      <c r="M1641" s="160">
        <f t="shared" si="77"/>
        <v>4784.2385539068227</v>
      </c>
      <c r="N1641" s="6">
        <v>-9.5481540109885383</v>
      </c>
      <c r="O1641" s="6">
        <v>-46990.732452718235</v>
      </c>
    </row>
    <row r="1642" spans="1:15" x14ac:dyDescent="0.25">
      <c r="A1642" s="41">
        <v>2021</v>
      </c>
      <c r="B1642" s="41" t="s">
        <v>4</v>
      </c>
      <c r="C1642" s="41" t="s">
        <v>4949</v>
      </c>
      <c r="D1642" s="42">
        <v>14.942102912916457</v>
      </c>
      <c r="E1642" s="42">
        <v>20</v>
      </c>
      <c r="F1642" s="88">
        <v>6.9409332313696872</v>
      </c>
      <c r="G1642" s="41">
        <v>31409.64967477067</v>
      </c>
      <c r="H1642" s="42">
        <v>0</v>
      </c>
      <c r="I1642" s="42">
        <v>14.942102912916457</v>
      </c>
      <c r="J1642" s="51">
        <f t="shared" si="75"/>
        <v>14.942102912916457</v>
      </c>
      <c r="K1642" s="45">
        <f t="shared" si="76"/>
        <v>6.9409332313696872</v>
      </c>
      <c r="L1642" s="45">
        <f t="shared" si="76"/>
        <v>31409.64967477067</v>
      </c>
      <c r="M1642" s="160">
        <f t="shared" si="77"/>
        <v>4525.2775999651067</v>
      </c>
      <c r="N1642" s="6">
        <v>12.287212208630311</v>
      </c>
      <c r="O1642" s="6">
        <v>57435.987325229333</v>
      </c>
    </row>
    <row r="1643" spans="1:15" x14ac:dyDescent="0.25">
      <c r="A1643" s="43">
        <v>2022</v>
      </c>
      <c r="B1643" s="43" t="s">
        <v>4</v>
      </c>
      <c r="C1643" s="43" t="s">
        <v>4949</v>
      </c>
      <c r="D1643" s="44">
        <v>14.942102912916457</v>
      </c>
      <c r="E1643" s="44">
        <v>20</v>
      </c>
      <c r="F1643" s="90">
        <v>8.4690624917678381</v>
      </c>
      <c r="G1643" s="43">
        <v>38236.468235921398</v>
      </c>
      <c r="H1643" s="44">
        <v>0</v>
      </c>
      <c r="I1643" s="44">
        <v>14.942102912916457</v>
      </c>
      <c r="J1643" s="51">
        <f t="shared" si="75"/>
        <v>14.942102912916457</v>
      </c>
      <c r="K1643" s="45">
        <f t="shared" si="76"/>
        <v>8.4690624917678381</v>
      </c>
      <c r="L1643" s="45">
        <f t="shared" si="76"/>
        <v>38236.468235921398</v>
      </c>
      <c r="M1643" s="160">
        <f t="shared" si="77"/>
        <v>4514.8407244707778</v>
      </c>
      <c r="N1643" s="6">
        <v>14.124637918232162</v>
      </c>
      <c r="O1643" s="6">
        <v>67325.620464078587</v>
      </c>
    </row>
    <row r="1644" spans="1:15" x14ac:dyDescent="0.25">
      <c r="A1644" s="41">
        <v>2023</v>
      </c>
      <c r="B1644" s="41" t="s">
        <v>4</v>
      </c>
      <c r="C1644" s="41" t="s">
        <v>4949</v>
      </c>
      <c r="D1644" s="42">
        <v>14.942102912916457</v>
      </c>
      <c r="E1644" s="42">
        <v>20</v>
      </c>
      <c r="F1644" s="88">
        <v>6.092573646856966</v>
      </c>
      <c r="G1644" s="41">
        <v>31106.212423986111</v>
      </c>
      <c r="H1644" s="42">
        <v>0</v>
      </c>
      <c r="I1644" s="42">
        <v>14.942102912916457</v>
      </c>
      <c r="J1644" s="51">
        <f t="shared" si="75"/>
        <v>14.942102912916457</v>
      </c>
      <c r="K1644" s="45">
        <f t="shared" si="76"/>
        <v>6.092573646856966</v>
      </c>
      <c r="L1644" s="45">
        <f t="shared" si="76"/>
        <v>31106.212423986111</v>
      </c>
      <c r="M1644" s="160">
        <f t="shared" si="77"/>
        <v>5105.5948154247044</v>
      </c>
      <c r="N1644" s="6">
        <v>20.670628293143032</v>
      </c>
      <c r="O1644" s="6">
        <v>94722.26837601389</v>
      </c>
    </row>
    <row r="1645" spans="1:15" x14ac:dyDescent="0.25">
      <c r="A1645" s="43">
        <v>2024</v>
      </c>
      <c r="B1645" s="43" t="s">
        <v>4</v>
      </c>
      <c r="C1645" s="43" t="s">
        <v>4949</v>
      </c>
      <c r="D1645" s="44">
        <v>14.942102912916457</v>
      </c>
      <c r="E1645" s="44">
        <v>20</v>
      </c>
      <c r="F1645" s="90">
        <v>7.2079638130150636</v>
      </c>
      <c r="G1645" s="43">
        <v>36709.452345710401</v>
      </c>
      <c r="H1645" s="44">
        <v>0</v>
      </c>
      <c r="I1645" s="44">
        <v>14.942102912916457</v>
      </c>
      <c r="J1645" s="51">
        <f t="shared" si="75"/>
        <v>14.942102912916457</v>
      </c>
      <c r="K1645" s="45">
        <f t="shared" si="76"/>
        <v>7.2079638130150636</v>
      </c>
      <c r="L1645" s="45">
        <f t="shared" si="76"/>
        <v>36709.452345710401</v>
      </c>
      <c r="M1645" s="160">
        <f t="shared" si="77"/>
        <v>5092.9018649380505</v>
      </c>
      <c r="N1645" s="6">
        <v>22.171121866984937</v>
      </c>
      <c r="O1645" s="6">
        <v>103413.75745428962</v>
      </c>
    </row>
    <row r="1646" spans="1:15" x14ac:dyDescent="0.25">
      <c r="A1646" s="41">
        <v>2025</v>
      </c>
      <c r="B1646" s="41" t="s">
        <v>4</v>
      </c>
      <c r="C1646" s="41" t="s">
        <v>4949</v>
      </c>
      <c r="D1646" s="42">
        <v>14.942102912916457</v>
      </c>
      <c r="E1646" s="42">
        <v>20</v>
      </c>
      <c r="F1646" s="88">
        <v>6.4645096093630388</v>
      </c>
      <c r="G1646" s="41">
        <v>35617.139995781246</v>
      </c>
      <c r="H1646" s="42">
        <v>0</v>
      </c>
      <c r="I1646" s="42">
        <v>14.942102912916457</v>
      </c>
      <c r="J1646" s="51">
        <f t="shared" si="75"/>
        <v>14.942102912916457</v>
      </c>
      <c r="K1646" s="45">
        <f t="shared" si="76"/>
        <v>6.4645096093630388</v>
      </c>
      <c r="L1646" s="45">
        <f t="shared" si="76"/>
        <v>35617.139995781246</v>
      </c>
      <c r="M1646" s="160">
        <f t="shared" si="77"/>
        <v>5509.6429811465123</v>
      </c>
      <c r="N1646" s="6">
        <v>25.017816110636961</v>
      </c>
      <c r="O1646" s="6">
        <v>116257.89670421876</v>
      </c>
    </row>
    <row r="1647" spans="1:15" x14ac:dyDescent="0.25">
      <c r="A1647" s="43">
        <v>2026</v>
      </c>
      <c r="B1647" s="43" t="s">
        <v>4</v>
      </c>
      <c r="C1647" s="43" t="s">
        <v>4949</v>
      </c>
      <c r="D1647" s="44">
        <v>14.942102912916457</v>
      </c>
      <c r="E1647" s="44">
        <v>20</v>
      </c>
      <c r="F1647" s="90">
        <v>6.8601337178181474</v>
      </c>
      <c r="G1647" s="43">
        <v>34295.388587448593</v>
      </c>
      <c r="H1647" s="44">
        <v>0</v>
      </c>
      <c r="I1647" s="44">
        <v>14.942102912916457</v>
      </c>
      <c r="J1647" s="51">
        <f t="shared" si="75"/>
        <v>14.942102912916457</v>
      </c>
      <c r="K1647" s="45">
        <f t="shared" si="76"/>
        <v>6.8601337178181474</v>
      </c>
      <c r="L1647" s="45">
        <f t="shared" si="76"/>
        <v>34295.388587448593</v>
      </c>
      <c r="M1647" s="160">
        <f t="shared" si="77"/>
        <v>4999.230335462933</v>
      </c>
      <c r="N1647" s="6">
        <v>26.639806532181854</v>
      </c>
      <c r="O1647" s="6">
        <v>128240.29541255141</v>
      </c>
    </row>
    <row r="1648" spans="1:15" x14ac:dyDescent="0.25">
      <c r="A1648" s="41">
        <v>2027</v>
      </c>
      <c r="B1648" s="41" t="s">
        <v>4</v>
      </c>
      <c r="C1648" s="41" t="s">
        <v>4949</v>
      </c>
      <c r="D1648" s="42">
        <v>14.942102912916457</v>
      </c>
      <c r="E1648" s="42">
        <v>20</v>
      </c>
      <c r="F1648" s="88">
        <v>7.7581210132390321</v>
      </c>
      <c r="G1648" s="41">
        <v>38842.535458454746</v>
      </c>
      <c r="H1648" s="42">
        <v>0</v>
      </c>
      <c r="I1648" s="42">
        <v>14.942102912916457</v>
      </c>
      <c r="J1648" s="51">
        <f t="shared" si="75"/>
        <v>14.942102912916457</v>
      </c>
      <c r="K1648" s="45">
        <f t="shared" si="76"/>
        <v>7.7581210132390321</v>
      </c>
      <c r="L1648" s="45">
        <f t="shared" si="76"/>
        <v>38842.535458454746</v>
      </c>
      <c r="M1648" s="160">
        <f t="shared" si="77"/>
        <v>5006.693681649328</v>
      </c>
      <c r="N1648" s="6">
        <v>26.998848236760963</v>
      </c>
      <c r="O1648" s="6">
        <v>131091.54064154526</v>
      </c>
    </row>
    <row r="1649" spans="1:15" x14ac:dyDescent="0.25">
      <c r="A1649" s="43">
        <v>2028</v>
      </c>
      <c r="B1649" s="43" t="s">
        <v>4</v>
      </c>
      <c r="C1649" s="43" t="s">
        <v>4949</v>
      </c>
      <c r="D1649" s="44">
        <v>14.942102912916457</v>
      </c>
      <c r="E1649" s="44">
        <v>20</v>
      </c>
      <c r="F1649" s="90">
        <v>8.6515955126644943</v>
      </c>
      <c r="G1649" s="43">
        <v>43030.871218149165</v>
      </c>
      <c r="H1649" s="44">
        <v>0</v>
      </c>
      <c r="I1649" s="44">
        <v>14.942102912916457</v>
      </c>
      <c r="J1649" s="51">
        <f t="shared" si="75"/>
        <v>14.942102912916457</v>
      </c>
      <c r="K1649" s="45">
        <f t="shared" si="76"/>
        <v>8.6515955126644943</v>
      </c>
      <c r="L1649" s="45">
        <f t="shared" si="76"/>
        <v>43030.871218149165</v>
      </c>
      <c r="M1649" s="160">
        <f t="shared" si="77"/>
        <v>4973.7497731093808</v>
      </c>
      <c r="N1649" s="6">
        <v>27.415332417335506</v>
      </c>
      <c r="O1649" s="6">
        <v>136493.79708185082</v>
      </c>
    </row>
    <row r="1650" spans="1:15" x14ac:dyDescent="0.25">
      <c r="A1650" s="41">
        <v>2029</v>
      </c>
      <c r="B1650" s="41" t="s">
        <v>4</v>
      </c>
      <c r="C1650" s="41" t="s">
        <v>4949</v>
      </c>
      <c r="D1650" s="42">
        <v>14.942102912916457</v>
      </c>
      <c r="E1650" s="42">
        <v>20</v>
      </c>
      <c r="F1650" s="88">
        <v>8.9942593957019348</v>
      </c>
      <c r="G1650" s="41">
        <v>43728.364658303442</v>
      </c>
      <c r="H1650" s="42">
        <v>0</v>
      </c>
      <c r="I1650" s="42">
        <v>14.942102912916457</v>
      </c>
      <c r="J1650" s="51">
        <f t="shared" si="75"/>
        <v>14.942102912916457</v>
      </c>
      <c r="K1650" s="45">
        <f t="shared" si="76"/>
        <v>8.9942593957019348</v>
      </c>
      <c r="L1650" s="45">
        <f t="shared" si="76"/>
        <v>43728.364658303442</v>
      </c>
      <c r="M1650" s="160">
        <f t="shared" si="77"/>
        <v>4861.8082639688837</v>
      </c>
      <c r="N1650" s="6">
        <v>26.686345454298067</v>
      </c>
      <c r="O1650" s="6">
        <v>136815.39644169656</v>
      </c>
    </row>
    <row r="1651" spans="1:15" x14ac:dyDescent="0.25">
      <c r="A1651" s="43">
        <v>2030</v>
      </c>
      <c r="B1651" s="43" t="s">
        <v>4</v>
      </c>
      <c r="C1651" s="43" t="s">
        <v>4949</v>
      </c>
      <c r="D1651" s="44">
        <v>14.942102912916457</v>
      </c>
      <c r="E1651" s="44">
        <v>20</v>
      </c>
      <c r="F1651" s="90">
        <v>9.1824703338816445</v>
      </c>
      <c r="G1651" s="43">
        <v>42815.228242264784</v>
      </c>
      <c r="H1651" s="44">
        <v>0</v>
      </c>
      <c r="I1651" s="44">
        <v>14.942102912916457</v>
      </c>
      <c r="J1651" s="51">
        <f t="shared" si="75"/>
        <v>14.942102912916457</v>
      </c>
      <c r="K1651" s="45">
        <f t="shared" si="76"/>
        <v>9.1824703338816445</v>
      </c>
      <c r="L1651" s="45">
        <f t="shared" si="76"/>
        <v>42815.228242264784</v>
      </c>
      <c r="M1651" s="160">
        <f t="shared" si="77"/>
        <v>4662.7134840048848</v>
      </c>
      <c r="N1651" s="6">
        <v>24.604155776118354</v>
      </c>
      <c r="O1651" s="6">
        <v>132655.7491577352</v>
      </c>
    </row>
    <row r="1652" spans="1:15" x14ac:dyDescent="0.25">
      <c r="A1652" s="41">
        <v>2031</v>
      </c>
      <c r="B1652" s="41" t="s">
        <v>4</v>
      </c>
      <c r="C1652" s="41" t="s">
        <v>4949</v>
      </c>
      <c r="D1652" s="42">
        <v>14.942102912916457</v>
      </c>
      <c r="E1652" s="42">
        <v>20</v>
      </c>
      <c r="F1652" s="88">
        <v>8.7652920890362349</v>
      </c>
      <c r="G1652" s="41">
        <v>37573.970465781844</v>
      </c>
      <c r="H1652" s="42">
        <v>0</v>
      </c>
      <c r="I1652" s="42">
        <v>14.942102912916457</v>
      </c>
      <c r="J1652" s="51">
        <f t="shared" si="75"/>
        <v>14.942102912916457</v>
      </c>
      <c r="K1652" s="45">
        <f t="shared" si="76"/>
        <v>8.7652920890362349</v>
      </c>
      <c r="L1652" s="45">
        <f t="shared" si="76"/>
        <v>37573.970465781844</v>
      </c>
      <c r="M1652" s="160">
        <f t="shared" si="77"/>
        <v>4286.6763690373718</v>
      </c>
      <c r="N1652" s="6">
        <v>22.906445110963766</v>
      </c>
      <c r="O1652" s="6">
        <v>128962.37963421817</v>
      </c>
    </row>
    <row r="1653" spans="1:15" x14ac:dyDescent="0.25">
      <c r="A1653" s="43">
        <v>2032</v>
      </c>
      <c r="B1653" s="43" t="s">
        <v>4</v>
      </c>
      <c r="C1653" s="43" t="s">
        <v>4949</v>
      </c>
      <c r="D1653" s="44">
        <v>14.942102912916457</v>
      </c>
      <c r="E1653" s="44">
        <v>20</v>
      </c>
      <c r="F1653" s="90">
        <v>8.3612281972335296</v>
      </c>
      <c r="G1653" s="43">
        <v>33071.707421618943</v>
      </c>
      <c r="H1653" s="44">
        <v>0</v>
      </c>
      <c r="I1653" s="44">
        <v>14.942102912916457</v>
      </c>
      <c r="J1653" s="51">
        <f t="shared" si="75"/>
        <v>14.942102912916457</v>
      </c>
      <c r="K1653" s="45">
        <f t="shared" si="76"/>
        <v>8.3612281972335296</v>
      </c>
      <c r="L1653" s="45">
        <f t="shared" si="76"/>
        <v>33071.707421618943</v>
      </c>
      <c r="M1653" s="160">
        <f t="shared" si="77"/>
        <v>3955.3647671715671</v>
      </c>
      <c r="N1653" s="6">
        <v>21.800552042766469</v>
      </c>
      <c r="O1653" s="6">
        <v>129303.73447838105</v>
      </c>
    </row>
    <row r="1654" spans="1:15" x14ac:dyDescent="0.25">
      <c r="A1654" s="41">
        <v>2033</v>
      </c>
      <c r="B1654" s="41" t="s">
        <v>4</v>
      </c>
      <c r="C1654" s="41" t="s">
        <v>4949</v>
      </c>
      <c r="D1654" s="42">
        <v>14.942102912916457</v>
      </c>
      <c r="E1654" s="42">
        <v>20</v>
      </c>
      <c r="F1654" s="88">
        <v>7.7394013972400764</v>
      </c>
      <c r="G1654" s="41">
        <v>28066.391459443181</v>
      </c>
      <c r="H1654" s="42">
        <v>0</v>
      </c>
      <c r="I1654" s="42">
        <v>14.942102912916457</v>
      </c>
      <c r="J1654" s="51">
        <f t="shared" si="75"/>
        <v>14.942102912916457</v>
      </c>
      <c r="K1654" s="45">
        <f t="shared" si="76"/>
        <v>7.7394013972400764</v>
      </c>
      <c r="L1654" s="45">
        <f t="shared" si="76"/>
        <v>28066.391459443181</v>
      </c>
      <c r="M1654" s="160">
        <f t="shared" si="77"/>
        <v>3626.4292312648172</v>
      </c>
      <c r="N1654" s="6">
        <v>22.221219982759923</v>
      </c>
      <c r="O1654" s="6">
        <v>131705.10034055682</v>
      </c>
    </row>
    <row r="1655" spans="1:15" x14ac:dyDescent="0.25">
      <c r="A1655" s="43">
        <v>2034</v>
      </c>
      <c r="B1655" s="43" t="s">
        <v>4</v>
      </c>
      <c r="C1655" s="43" t="s">
        <v>4949</v>
      </c>
      <c r="D1655" s="44">
        <v>14.942102912916457</v>
      </c>
      <c r="E1655" s="44">
        <v>20</v>
      </c>
      <c r="F1655" s="90">
        <v>7.112621677387561</v>
      </c>
      <c r="G1655" s="43">
        <v>24208.600096343165</v>
      </c>
      <c r="H1655" s="44">
        <v>0</v>
      </c>
      <c r="I1655" s="44">
        <v>14.942102912916457</v>
      </c>
      <c r="J1655" s="51">
        <f t="shared" si="75"/>
        <v>14.942102912916457</v>
      </c>
      <c r="K1655" s="45">
        <f t="shared" si="76"/>
        <v>7.112621677387561</v>
      </c>
      <c r="L1655" s="45">
        <f t="shared" si="76"/>
        <v>24208.600096343165</v>
      </c>
      <c r="M1655" s="160">
        <f t="shared" si="77"/>
        <v>3403.6113819053699</v>
      </c>
      <c r="N1655" s="6">
        <v>21.945259012612439</v>
      </c>
      <c r="O1655" s="6">
        <v>129650.12940365681</v>
      </c>
    </row>
    <row r="1656" spans="1:15" x14ac:dyDescent="0.25">
      <c r="A1656" s="41">
        <v>2035</v>
      </c>
      <c r="B1656" s="41" t="s">
        <v>4</v>
      </c>
      <c r="C1656" s="41" t="s">
        <v>4949</v>
      </c>
      <c r="D1656" s="42">
        <v>14.942102912916457</v>
      </c>
      <c r="E1656" s="42">
        <v>20</v>
      </c>
      <c r="F1656" s="88">
        <v>6.4070724586392584</v>
      </c>
      <c r="G1656" s="41">
        <v>21186.567268184583</v>
      </c>
      <c r="H1656" s="42">
        <v>0</v>
      </c>
      <c r="I1656" s="42">
        <v>14.942102912916457</v>
      </c>
      <c r="J1656" s="51">
        <f t="shared" si="75"/>
        <v>14.942102912916457</v>
      </c>
      <c r="K1656" s="45">
        <f t="shared" si="76"/>
        <v>6.4070724586392584</v>
      </c>
      <c r="L1656" s="45">
        <f t="shared" si="76"/>
        <v>21186.567268184583</v>
      </c>
      <c r="M1656" s="160">
        <f t="shared" si="77"/>
        <v>3306.7469433121114</v>
      </c>
      <c r="N1656" s="6">
        <v>21.89084129136074</v>
      </c>
      <c r="O1656" s="6">
        <v>126520.89043181541</v>
      </c>
    </row>
    <row r="1657" spans="1:15" x14ac:dyDescent="0.25">
      <c r="A1657" s="43">
        <v>2036</v>
      </c>
      <c r="B1657" s="43" t="s">
        <v>4</v>
      </c>
      <c r="C1657" s="43" t="s">
        <v>4949</v>
      </c>
      <c r="D1657" s="44">
        <v>14.942102912916457</v>
      </c>
      <c r="E1657" s="44">
        <v>20</v>
      </c>
      <c r="F1657" s="90">
        <v>5.5638662705168054</v>
      </c>
      <c r="G1657" s="43">
        <v>18593.506780545238</v>
      </c>
      <c r="H1657" s="44">
        <v>0</v>
      </c>
      <c r="I1657" s="44">
        <v>14.942102912916457</v>
      </c>
      <c r="J1657" s="51">
        <f t="shared" si="75"/>
        <v>14.942102912916457</v>
      </c>
      <c r="K1657" s="45">
        <f t="shared" si="76"/>
        <v>5.5638662705168054</v>
      </c>
      <c r="L1657" s="45">
        <f t="shared" si="76"/>
        <v>18593.506780545238</v>
      </c>
      <c r="M1657" s="160">
        <f t="shared" si="77"/>
        <v>3341.8320780053832</v>
      </c>
      <c r="N1657" s="6">
        <v>19.336554059483195</v>
      </c>
      <c r="O1657" s="6">
        <v>108784.80361945476</v>
      </c>
    </row>
    <row r="1658" spans="1:15" x14ac:dyDescent="0.25">
      <c r="A1658" s="41">
        <v>2037</v>
      </c>
      <c r="B1658" s="41" t="s">
        <v>4</v>
      </c>
      <c r="C1658" s="41" t="s">
        <v>4949</v>
      </c>
      <c r="D1658" s="42">
        <v>14.942102912916457</v>
      </c>
      <c r="E1658" s="42">
        <v>20</v>
      </c>
      <c r="F1658" s="88">
        <v>4.7382926305844979</v>
      </c>
      <c r="G1658" s="41">
        <v>16507.939511619112</v>
      </c>
      <c r="H1658" s="42">
        <v>0</v>
      </c>
      <c r="I1658" s="42">
        <v>14.942102912916457</v>
      </c>
      <c r="J1658" s="51">
        <f t="shared" si="75"/>
        <v>14.942102912916457</v>
      </c>
      <c r="K1658" s="45">
        <f t="shared" si="76"/>
        <v>4.7382926305844979</v>
      </c>
      <c r="L1658" s="45">
        <f t="shared" si="76"/>
        <v>16507.939511619112</v>
      </c>
      <c r="M1658" s="160">
        <f t="shared" si="77"/>
        <v>3483.9425925415576</v>
      </c>
      <c r="N1658" s="6">
        <v>19.0418225594155</v>
      </c>
      <c r="O1658" s="6">
        <v>103685.27858838088</v>
      </c>
    </row>
    <row r="1659" spans="1:15" x14ac:dyDescent="0.25">
      <c r="A1659" s="43">
        <v>2038</v>
      </c>
      <c r="B1659" s="43" t="s">
        <v>4</v>
      </c>
      <c r="C1659" s="43" t="s">
        <v>4949</v>
      </c>
      <c r="D1659" s="44">
        <v>14.942102912916457</v>
      </c>
      <c r="E1659" s="44">
        <v>20</v>
      </c>
      <c r="F1659" s="90">
        <v>4.0100129381822587</v>
      </c>
      <c r="G1659" s="43">
        <v>15305.881805093848</v>
      </c>
      <c r="H1659" s="44">
        <v>0</v>
      </c>
      <c r="I1659" s="44">
        <v>14.942102912916457</v>
      </c>
      <c r="J1659" s="51">
        <f t="shared" si="75"/>
        <v>14.942102912916457</v>
      </c>
      <c r="K1659" s="45">
        <f t="shared" si="76"/>
        <v>4.0100129381822587</v>
      </c>
      <c r="L1659" s="45">
        <f t="shared" si="76"/>
        <v>15305.881805093848</v>
      </c>
      <c r="M1659" s="160">
        <f t="shared" si="77"/>
        <v>3816.9158157459747</v>
      </c>
      <c r="N1659" s="6">
        <v>19.202122011817742</v>
      </c>
      <c r="O1659" s="6">
        <v>101566.17409490616</v>
      </c>
    </row>
    <row r="1660" spans="1:15" x14ac:dyDescent="0.25">
      <c r="A1660" s="41">
        <v>2039</v>
      </c>
      <c r="B1660" s="41" t="s">
        <v>4</v>
      </c>
      <c r="C1660" s="41" t="s">
        <v>4949</v>
      </c>
      <c r="D1660" s="42">
        <v>14.942102912916457</v>
      </c>
      <c r="E1660" s="42">
        <v>20</v>
      </c>
      <c r="F1660" s="88">
        <v>3.3987756156411568</v>
      </c>
      <c r="G1660" s="41">
        <v>14258.098809964438</v>
      </c>
      <c r="H1660" s="42">
        <v>0</v>
      </c>
      <c r="I1660" s="42">
        <v>14.942102912916457</v>
      </c>
      <c r="J1660" s="51">
        <f t="shared" si="75"/>
        <v>14.942102912916457</v>
      </c>
      <c r="K1660" s="45">
        <f t="shared" si="76"/>
        <v>3.3987756156411568</v>
      </c>
      <c r="L1660" s="45">
        <f t="shared" si="76"/>
        <v>14258.098809964438</v>
      </c>
      <c r="M1660" s="160">
        <f t="shared" si="77"/>
        <v>4195.0691726599143</v>
      </c>
      <c r="N1660" s="6">
        <v>20.062792584358842</v>
      </c>
      <c r="O1660" s="6">
        <v>101540.83609003556</v>
      </c>
    </row>
    <row r="1661" spans="1:15" x14ac:dyDescent="0.25">
      <c r="A1661" s="43">
        <v>2040</v>
      </c>
      <c r="B1661" s="43" t="s">
        <v>4</v>
      </c>
      <c r="C1661" s="43" t="s">
        <v>4949</v>
      </c>
      <c r="D1661" s="44">
        <v>14.942102912916457</v>
      </c>
      <c r="E1661" s="44">
        <v>20</v>
      </c>
      <c r="F1661" s="90">
        <v>3.2234538254038494</v>
      </c>
      <c r="G1661" s="43">
        <v>14818.066670431805</v>
      </c>
      <c r="H1661" s="44">
        <v>0</v>
      </c>
      <c r="I1661" s="44">
        <v>14.942102912916457</v>
      </c>
      <c r="J1661" s="51">
        <f t="shared" si="75"/>
        <v>14.942102912916457</v>
      </c>
      <c r="K1661" s="45">
        <f t="shared" si="76"/>
        <v>3.2234538254038494</v>
      </c>
      <c r="L1661" s="45">
        <f t="shared" si="76"/>
        <v>14818.066670431805</v>
      </c>
      <c r="M1661" s="160">
        <f t="shared" si="77"/>
        <v>4596.9532907999164</v>
      </c>
      <c r="N1661" s="6">
        <v>20.490080914596149</v>
      </c>
      <c r="O1661" s="6">
        <v>101854.7262295682</v>
      </c>
    </row>
    <row r="1662" spans="1:15" x14ac:dyDescent="0.25">
      <c r="A1662" s="41">
        <v>2021</v>
      </c>
      <c r="B1662" s="41" t="s">
        <v>4</v>
      </c>
      <c r="C1662" s="41" t="s">
        <v>4950</v>
      </c>
      <c r="D1662" s="42">
        <v>25.864681877412288</v>
      </c>
      <c r="E1662" s="42">
        <v>30</v>
      </c>
      <c r="F1662" s="88">
        <v>4.9273811911838319</v>
      </c>
      <c r="G1662" s="41">
        <v>20883.07798068448</v>
      </c>
      <c r="H1662" s="42">
        <v>0</v>
      </c>
      <c r="I1662" s="42">
        <v>25.864681877412288</v>
      </c>
      <c r="J1662" s="51">
        <f t="shared" si="75"/>
        <v>25.864681877412288</v>
      </c>
      <c r="K1662" s="45">
        <f t="shared" si="76"/>
        <v>4.9273811911838319</v>
      </c>
      <c r="L1662" s="45">
        <f t="shared" si="76"/>
        <v>20883.07798068448</v>
      </c>
      <c r="M1662" s="160">
        <f t="shared" si="77"/>
        <v>4238.1697641028659</v>
      </c>
      <c r="N1662" s="6">
        <v>0.1334943008161682</v>
      </c>
      <c r="O1662" s="6">
        <v>999.22369931552021</v>
      </c>
    </row>
    <row r="1663" spans="1:15" x14ac:dyDescent="0.25">
      <c r="A1663" s="43">
        <v>2022</v>
      </c>
      <c r="B1663" s="43" t="s">
        <v>4</v>
      </c>
      <c r="C1663" s="43" t="s">
        <v>4950</v>
      </c>
      <c r="D1663" s="44">
        <v>25.864681877412288</v>
      </c>
      <c r="E1663" s="44">
        <v>30</v>
      </c>
      <c r="F1663" s="90">
        <v>5.7783701173682385</v>
      </c>
      <c r="G1663" s="43">
        <v>24313.660652029419</v>
      </c>
      <c r="H1663" s="44">
        <v>0</v>
      </c>
      <c r="I1663" s="44">
        <v>25.864681877412288</v>
      </c>
      <c r="J1663" s="51">
        <f t="shared" si="75"/>
        <v>25.864681877412288</v>
      </c>
      <c r="K1663" s="45">
        <f t="shared" si="76"/>
        <v>5.7783701173682385</v>
      </c>
      <c r="L1663" s="45">
        <f t="shared" si="76"/>
        <v>24313.660652029419</v>
      </c>
      <c r="M1663" s="160">
        <f t="shared" si="77"/>
        <v>4207.702199440123</v>
      </c>
      <c r="N1663" s="6">
        <v>0.56502062663176122</v>
      </c>
      <c r="O1663" s="6">
        <v>4664.8654879705828</v>
      </c>
    </row>
    <row r="1664" spans="1:15" x14ac:dyDescent="0.25">
      <c r="A1664" s="41">
        <v>2023</v>
      </c>
      <c r="B1664" s="41" t="s">
        <v>4</v>
      </c>
      <c r="C1664" s="41" t="s">
        <v>4950</v>
      </c>
      <c r="D1664" s="42">
        <v>25.864681877412288</v>
      </c>
      <c r="E1664" s="42">
        <v>30</v>
      </c>
      <c r="F1664" s="88">
        <v>6.7781509327186056</v>
      </c>
      <c r="G1664" s="41">
        <v>28078.872185538614</v>
      </c>
      <c r="H1664" s="42">
        <v>0</v>
      </c>
      <c r="I1664" s="42">
        <v>25.864681877412288</v>
      </c>
      <c r="J1664" s="51">
        <f t="shared" si="75"/>
        <v>25.864681877412288</v>
      </c>
      <c r="K1664" s="45">
        <f t="shared" si="76"/>
        <v>6.7781509327186056</v>
      </c>
      <c r="L1664" s="45">
        <f t="shared" si="76"/>
        <v>28078.872185538614</v>
      </c>
      <c r="M1664" s="160">
        <f t="shared" si="77"/>
        <v>4142.5563496970753</v>
      </c>
      <c r="N1664" s="6">
        <v>1.3166274902813937</v>
      </c>
      <c r="O1664" s="6">
        <v>10093.895364461383</v>
      </c>
    </row>
    <row r="1665" spans="1:15" x14ac:dyDescent="0.25">
      <c r="A1665" s="43">
        <v>2024</v>
      </c>
      <c r="B1665" s="43" t="s">
        <v>4</v>
      </c>
      <c r="C1665" s="43" t="s">
        <v>4950</v>
      </c>
      <c r="D1665" s="44">
        <v>25.864681877412288</v>
      </c>
      <c r="E1665" s="44">
        <v>30</v>
      </c>
      <c r="F1665" s="90">
        <v>7.8770723505037834</v>
      </c>
      <c r="G1665" s="43">
        <v>31747.165773277273</v>
      </c>
      <c r="H1665" s="44">
        <v>0</v>
      </c>
      <c r="I1665" s="44">
        <v>25.864681877412288</v>
      </c>
      <c r="J1665" s="51">
        <f t="shared" si="75"/>
        <v>25.864681877412288</v>
      </c>
      <c r="K1665" s="45">
        <f t="shared" si="76"/>
        <v>7.8770723505037834</v>
      </c>
      <c r="L1665" s="45">
        <f t="shared" si="76"/>
        <v>31747.165773277273</v>
      </c>
      <c r="M1665" s="160">
        <f t="shared" si="77"/>
        <v>4030.32552712898</v>
      </c>
      <c r="N1665" s="6">
        <v>1.1876906414962169</v>
      </c>
      <c r="O1665" s="6">
        <v>11354.081036722724</v>
      </c>
    </row>
    <row r="1666" spans="1:15" x14ac:dyDescent="0.25">
      <c r="A1666" s="41">
        <v>2025</v>
      </c>
      <c r="B1666" s="41" t="s">
        <v>4</v>
      </c>
      <c r="C1666" s="41" t="s">
        <v>4950</v>
      </c>
      <c r="D1666" s="42">
        <v>25.864681877412288</v>
      </c>
      <c r="E1666" s="42">
        <v>30</v>
      </c>
      <c r="F1666" s="88">
        <v>8.4744354882313875</v>
      </c>
      <c r="G1666" s="41">
        <v>35505.354514782033</v>
      </c>
      <c r="H1666" s="42">
        <v>0</v>
      </c>
      <c r="I1666" s="42">
        <v>25.864681877412288</v>
      </c>
      <c r="J1666" s="51">
        <f t="shared" ref="J1666:J1729" si="78">D1666</f>
        <v>25.864681877412288</v>
      </c>
      <c r="K1666" s="45">
        <f t="shared" si="76"/>
        <v>8.4744354882313875</v>
      </c>
      <c r="L1666" s="45">
        <f t="shared" si="76"/>
        <v>35505.354514782033</v>
      </c>
      <c r="M1666" s="160">
        <f t="shared" si="77"/>
        <v>4189.7014336930179</v>
      </c>
      <c r="N1666" s="6">
        <v>0.91412439476861174</v>
      </c>
      <c r="O1666" s="6">
        <v>8743.3768252179652</v>
      </c>
    </row>
    <row r="1667" spans="1:15" x14ac:dyDescent="0.25">
      <c r="A1667" s="43">
        <v>2026</v>
      </c>
      <c r="B1667" s="43" t="s">
        <v>4</v>
      </c>
      <c r="C1667" s="43" t="s">
        <v>4950</v>
      </c>
      <c r="D1667" s="44">
        <v>25.864681877412288</v>
      </c>
      <c r="E1667" s="44">
        <v>30</v>
      </c>
      <c r="F1667" s="90">
        <v>9.5469043128650775</v>
      </c>
      <c r="G1667" s="43">
        <v>39880.789666290526</v>
      </c>
      <c r="H1667" s="44">
        <v>0</v>
      </c>
      <c r="I1667" s="44">
        <v>25.864681877412288</v>
      </c>
      <c r="J1667" s="51">
        <f t="shared" si="78"/>
        <v>25.864681877412288</v>
      </c>
      <c r="K1667" s="45">
        <f t="shared" ref="K1667:L1730" si="79">F1667</f>
        <v>9.5469043128650775</v>
      </c>
      <c r="L1667" s="45">
        <f t="shared" si="79"/>
        <v>39880.789666290526</v>
      </c>
      <c r="M1667" s="160">
        <f t="shared" ref="M1667:M1730" si="80">G1667/F1667</f>
        <v>4177.3530308194831</v>
      </c>
      <c r="N1667" s="6">
        <v>0.28706901213492309</v>
      </c>
      <c r="O1667" s="6">
        <v>5970.612723709477</v>
      </c>
    </row>
    <row r="1668" spans="1:15" x14ac:dyDescent="0.25">
      <c r="A1668" s="41">
        <v>2027</v>
      </c>
      <c r="B1668" s="41" t="s">
        <v>4</v>
      </c>
      <c r="C1668" s="41" t="s">
        <v>4950</v>
      </c>
      <c r="D1668" s="42">
        <v>25.864681877412288</v>
      </c>
      <c r="E1668" s="42">
        <v>30</v>
      </c>
      <c r="F1668" s="88">
        <v>10.296893645106559</v>
      </c>
      <c r="G1668" s="41">
        <v>43211.984861928468</v>
      </c>
      <c r="H1668" s="42">
        <v>0</v>
      </c>
      <c r="I1668" s="42">
        <v>25.864681877412288</v>
      </c>
      <c r="J1668" s="51">
        <f t="shared" si="78"/>
        <v>25.864681877412288</v>
      </c>
      <c r="K1668" s="45">
        <f t="shared" si="79"/>
        <v>10.296893645106559</v>
      </c>
      <c r="L1668" s="45">
        <f t="shared" si="79"/>
        <v>43211.984861928468</v>
      </c>
      <c r="M1668" s="160">
        <f t="shared" si="80"/>
        <v>4196.6039808971227</v>
      </c>
      <c r="N1668" s="6">
        <v>0.51329962489344005</v>
      </c>
      <c r="O1668" s="6">
        <v>7428.2583580715291</v>
      </c>
    </row>
    <row r="1669" spans="1:15" x14ac:dyDescent="0.25">
      <c r="A1669" s="43">
        <v>2028</v>
      </c>
      <c r="B1669" s="43" t="s">
        <v>4</v>
      </c>
      <c r="C1669" s="43" t="s">
        <v>4950</v>
      </c>
      <c r="D1669" s="44">
        <v>25.864681877412288</v>
      </c>
      <c r="E1669" s="44">
        <v>30</v>
      </c>
      <c r="F1669" s="90">
        <v>10.910432040274202</v>
      </c>
      <c r="G1669" s="43">
        <v>45089.444727176546</v>
      </c>
      <c r="H1669" s="44">
        <v>0</v>
      </c>
      <c r="I1669" s="44">
        <v>25.864681877412288</v>
      </c>
      <c r="J1669" s="51">
        <f t="shared" si="78"/>
        <v>25.864681877412288</v>
      </c>
      <c r="K1669" s="45">
        <f t="shared" si="79"/>
        <v>10.910432040274202</v>
      </c>
      <c r="L1669" s="45">
        <f t="shared" si="79"/>
        <v>45089.444727176546</v>
      </c>
      <c r="M1669" s="160">
        <f t="shared" si="80"/>
        <v>4132.6910392490154</v>
      </c>
      <c r="N1669" s="6">
        <v>-0.69146883027420181</v>
      </c>
      <c r="O1669" s="6">
        <v>3698.3109428234529</v>
      </c>
    </row>
    <row r="1670" spans="1:15" x14ac:dyDescent="0.25">
      <c r="A1670" s="41">
        <v>2029</v>
      </c>
      <c r="B1670" s="41" t="s">
        <v>4</v>
      </c>
      <c r="C1670" s="41" t="s">
        <v>4950</v>
      </c>
      <c r="D1670" s="42">
        <v>25.864681877412288</v>
      </c>
      <c r="E1670" s="42">
        <v>30</v>
      </c>
      <c r="F1670" s="88">
        <v>10.597953932649068</v>
      </c>
      <c r="G1670" s="41">
        <v>45383.508532422442</v>
      </c>
      <c r="H1670" s="42">
        <v>0</v>
      </c>
      <c r="I1670" s="42">
        <v>25.864681877412288</v>
      </c>
      <c r="J1670" s="51">
        <f t="shared" si="78"/>
        <v>25.864681877412288</v>
      </c>
      <c r="K1670" s="45">
        <f t="shared" si="79"/>
        <v>10.597953932649068</v>
      </c>
      <c r="L1670" s="45">
        <f t="shared" si="79"/>
        <v>45383.508532422442</v>
      </c>
      <c r="M1670" s="160">
        <f t="shared" si="80"/>
        <v>4282.2896590076389</v>
      </c>
      <c r="N1670" s="6">
        <v>0.29607975735093284</v>
      </c>
      <c r="O1670" s="6">
        <v>5378.0940575775603</v>
      </c>
    </row>
    <row r="1671" spans="1:15" x14ac:dyDescent="0.25">
      <c r="A1671" s="43">
        <v>2030</v>
      </c>
      <c r="B1671" s="43" t="s">
        <v>4</v>
      </c>
      <c r="C1671" s="43" t="s">
        <v>4950</v>
      </c>
      <c r="D1671" s="44">
        <v>25.864681877412288</v>
      </c>
      <c r="E1671" s="44">
        <v>30</v>
      </c>
      <c r="F1671" s="90">
        <v>10.379756515498988</v>
      </c>
      <c r="G1671" s="43">
        <v>44404.163509746497</v>
      </c>
      <c r="H1671" s="44">
        <v>0</v>
      </c>
      <c r="I1671" s="44">
        <v>25.864681877412288</v>
      </c>
      <c r="J1671" s="51">
        <f t="shared" si="78"/>
        <v>25.864681877412288</v>
      </c>
      <c r="K1671" s="45">
        <f t="shared" si="79"/>
        <v>10.379756515498988</v>
      </c>
      <c r="L1671" s="45">
        <f t="shared" si="79"/>
        <v>44404.163509746497</v>
      </c>
      <c r="M1671" s="160">
        <f t="shared" si="80"/>
        <v>4277.9581046474914</v>
      </c>
      <c r="N1671" s="6">
        <v>1.4797874145010113</v>
      </c>
      <c r="O1671" s="6">
        <v>7325.872680253502</v>
      </c>
    </row>
    <row r="1672" spans="1:15" x14ac:dyDescent="0.25">
      <c r="A1672" s="41">
        <v>2031</v>
      </c>
      <c r="B1672" s="41" t="s">
        <v>4</v>
      </c>
      <c r="C1672" s="41" t="s">
        <v>4950</v>
      </c>
      <c r="D1672" s="42">
        <v>25.864681877412288</v>
      </c>
      <c r="E1672" s="42">
        <v>30</v>
      </c>
      <c r="F1672" s="88">
        <v>9.9455399592519722</v>
      </c>
      <c r="G1672" s="41">
        <v>41715.307248555131</v>
      </c>
      <c r="H1672" s="42">
        <v>0</v>
      </c>
      <c r="I1672" s="42">
        <v>25.864681877412288</v>
      </c>
      <c r="J1672" s="51">
        <f t="shared" si="78"/>
        <v>25.864681877412288</v>
      </c>
      <c r="K1672" s="45">
        <f t="shared" si="79"/>
        <v>9.9455399592519722</v>
      </c>
      <c r="L1672" s="45">
        <f t="shared" si="79"/>
        <v>41715.307248555131</v>
      </c>
      <c r="M1672" s="160">
        <f t="shared" si="80"/>
        <v>4194.3732989327445</v>
      </c>
      <c r="N1672" s="6">
        <v>2.8170501707480273</v>
      </c>
      <c r="O1672" s="6">
        <v>10432.535061444869</v>
      </c>
    </row>
    <row r="1673" spans="1:15" x14ac:dyDescent="0.25">
      <c r="A1673" s="43">
        <v>2032</v>
      </c>
      <c r="B1673" s="43" t="s">
        <v>4</v>
      </c>
      <c r="C1673" s="43" t="s">
        <v>4950</v>
      </c>
      <c r="D1673" s="44">
        <v>25.864681877412288</v>
      </c>
      <c r="E1673" s="44">
        <v>30</v>
      </c>
      <c r="F1673" s="90">
        <v>9.4267694633457637</v>
      </c>
      <c r="G1673" s="43">
        <v>38384.746660042882</v>
      </c>
      <c r="H1673" s="44">
        <v>0</v>
      </c>
      <c r="I1673" s="44">
        <v>25.864681877412288</v>
      </c>
      <c r="J1673" s="51">
        <f t="shared" si="78"/>
        <v>25.864681877412288</v>
      </c>
      <c r="K1673" s="45">
        <f t="shared" si="79"/>
        <v>9.4267694633457637</v>
      </c>
      <c r="L1673" s="45">
        <f t="shared" si="79"/>
        <v>38384.746660042882</v>
      </c>
      <c r="M1673" s="160">
        <f t="shared" si="80"/>
        <v>4071.8877033425729</v>
      </c>
      <c r="N1673" s="6">
        <v>4.0597556466542368</v>
      </c>
      <c r="O1673" s="6">
        <v>15345.611339957119</v>
      </c>
    </row>
    <row r="1674" spans="1:15" x14ac:dyDescent="0.25">
      <c r="A1674" s="41">
        <v>2033</v>
      </c>
      <c r="B1674" s="41" t="s">
        <v>4</v>
      </c>
      <c r="C1674" s="41" t="s">
        <v>4950</v>
      </c>
      <c r="D1674" s="42">
        <v>25.864681877412288</v>
      </c>
      <c r="E1674" s="42">
        <v>30</v>
      </c>
      <c r="F1674" s="88">
        <v>8.9775896181811472</v>
      </c>
      <c r="G1674" s="41">
        <v>35763.683128843819</v>
      </c>
      <c r="H1674" s="42">
        <v>0</v>
      </c>
      <c r="I1674" s="42">
        <v>25.864681877412288</v>
      </c>
      <c r="J1674" s="51">
        <f t="shared" si="78"/>
        <v>25.864681877412288</v>
      </c>
      <c r="K1674" s="45">
        <f t="shared" si="79"/>
        <v>8.9775896181811472</v>
      </c>
      <c r="L1674" s="45">
        <f t="shared" si="79"/>
        <v>35763.683128843819</v>
      </c>
      <c r="M1674" s="160">
        <f t="shared" si="80"/>
        <v>3983.6620573985997</v>
      </c>
      <c r="N1674" s="6">
        <v>5.1481690118188528</v>
      </c>
      <c r="O1674" s="6">
        <v>18947.025611156183</v>
      </c>
    </row>
    <row r="1675" spans="1:15" x14ac:dyDescent="0.25">
      <c r="A1675" s="43">
        <v>2034</v>
      </c>
      <c r="B1675" s="43" t="s">
        <v>4</v>
      </c>
      <c r="C1675" s="43" t="s">
        <v>4950</v>
      </c>
      <c r="D1675" s="44">
        <v>25.864681877412288</v>
      </c>
      <c r="E1675" s="44">
        <v>30</v>
      </c>
      <c r="F1675" s="90">
        <v>8.7040914152776683</v>
      </c>
      <c r="G1675" s="43">
        <v>34246.57964803894</v>
      </c>
      <c r="H1675" s="44">
        <v>0</v>
      </c>
      <c r="I1675" s="44">
        <v>25.864681877412288</v>
      </c>
      <c r="J1675" s="51">
        <f t="shared" si="78"/>
        <v>25.864681877412288</v>
      </c>
      <c r="K1675" s="45">
        <f t="shared" si="79"/>
        <v>8.7040914152776683</v>
      </c>
      <c r="L1675" s="45">
        <f t="shared" si="79"/>
        <v>34246.57964803894</v>
      </c>
      <c r="M1675" s="160">
        <f t="shared" si="80"/>
        <v>3934.5381400669085</v>
      </c>
      <c r="N1675" s="6">
        <v>5.8754802347223318</v>
      </c>
      <c r="O1675" s="6">
        <v>21783.68187196106</v>
      </c>
    </row>
    <row r="1676" spans="1:15" x14ac:dyDescent="0.25">
      <c r="A1676" s="41">
        <v>2035</v>
      </c>
      <c r="B1676" s="41" t="s">
        <v>4</v>
      </c>
      <c r="C1676" s="41" t="s">
        <v>4950</v>
      </c>
      <c r="D1676" s="42">
        <v>25.864681877412288</v>
      </c>
      <c r="E1676" s="42">
        <v>30</v>
      </c>
      <c r="F1676" s="88">
        <v>8.5993802690687051</v>
      </c>
      <c r="G1676" s="41">
        <v>34295.441967616032</v>
      </c>
      <c r="H1676" s="42">
        <v>0</v>
      </c>
      <c r="I1676" s="42">
        <v>25.864681877412288</v>
      </c>
      <c r="J1676" s="51">
        <f t="shared" si="78"/>
        <v>25.864681877412288</v>
      </c>
      <c r="K1676" s="45">
        <f t="shared" si="79"/>
        <v>8.5993802690687051</v>
      </c>
      <c r="L1676" s="45">
        <f t="shared" si="79"/>
        <v>34295.441967616032</v>
      </c>
      <c r="M1676" s="160">
        <f t="shared" si="80"/>
        <v>3988.1294807922427</v>
      </c>
      <c r="N1676" s="6">
        <v>6.1926001509312947</v>
      </c>
      <c r="O1676" s="6">
        <v>21714.955312383965</v>
      </c>
    </row>
    <row r="1677" spans="1:15" x14ac:dyDescent="0.25">
      <c r="A1677" s="43">
        <v>2036</v>
      </c>
      <c r="B1677" s="43" t="s">
        <v>4</v>
      </c>
      <c r="C1677" s="43" t="s">
        <v>4950</v>
      </c>
      <c r="D1677" s="44">
        <v>25.864681877412288</v>
      </c>
      <c r="E1677" s="44">
        <v>30</v>
      </c>
      <c r="F1677" s="90">
        <v>8.4289186779773768</v>
      </c>
      <c r="G1677" s="43">
        <v>34641.63444377164</v>
      </c>
      <c r="H1677" s="44">
        <v>0</v>
      </c>
      <c r="I1677" s="44">
        <v>25.864681877412288</v>
      </c>
      <c r="J1677" s="51">
        <f t="shared" si="78"/>
        <v>25.864681877412288</v>
      </c>
      <c r="K1677" s="45">
        <f t="shared" si="79"/>
        <v>8.4289186779773768</v>
      </c>
      <c r="L1677" s="45">
        <f t="shared" si="79"/>
        <v>34641.63444377164</v>
      </c>
      <c r="M1677" s="160">
        <f t="shared" si="80"/>
        <v>4109.8551032745672</v>
      </c>
      <c r="N1677" s="6">
        <v>6.283074302022623</v>
      </c>
      <c r="O1677" s="6">
        <v>18026.957036228363</v>
      </c>
    </row>
    <row r="1678" spans="1:15" x14ac:dyDescent="0.25">
      <c r="A1678" s="41">
        <v>2037</v>
      </c>
      <c r="B1678" s="41" t="s">
        <v>4</v>
      </c>
      <c r="C1678" s="41" t="s">
        <v>4950</v>
      </c>
      <c r="D1678" s="42">
        <v>25.864681877412288</v>
      </c>
      <c r="E1678" s="42">
        <v>30</v>
      </c>
      <c r="F1678" s="88">
        <v>9.2508733024615868</v>
      </c>
      <c r="G1678" s="41">
        <v>39105.786150206288</v>
      </c>
      <c r="H1678" s="42">
        <v>0</v>
      </c>
      <c r="I1678" s="42">
        <v>25.864681877412288</v>
      </c>
      <c r="J1678" s="51">
        <f t="shared" si="78"/>
        <v>25.864681877412288</v>
      </c>
      <c r="K1678" s="45">
        <f t="shared" si="79"/>
        <v>9.2508733024615868</v>
      </c>
      <c r="L1678" s="45">
        <f t="shared" si="79"/>
        <v>39105.786150206288</v>
      </c>
      <c r="M1678" s="160">
        <f t="shared" si="80"/>
        <v>4227.2534572277127</v>
      </c>
      <c r="N1678" s="6">
        <v>5.474194047538413</v>
      </c>
      <c r="O1678" s="6">
        <v>11070.036369793714</v>
      </c>
    </row>
    <row r="1679" spans="1:15" x14ac:dyDescent="0.25">
      <c r="A1679" s="43">
        <v>2038</v>
      </c>
      <c r="B1679" s="43" t="s">
        <v>4</v>
      </c>
      <c r="C1679" s="43" t="s">
        <v>4950</v>
      </c>
      <c r="D1679" s="44">
        <v>25.864681877412288</v>
      </c>
      <c r="E1679" s="44">
        <v>30</v>
      </c>
      <c r="F1679" s="90">
        <v>9.049099902981327</v>
      </c>
      <c r="G1679" s="43">
        <v>39861.89250630443</v>
      </c>
      <c r="H1679" s="44">
        <v>0</v>
      </c>
      <c r="I1679" s="44">
        <v>25.864681877412288</v>
      </c>
      <c r="J1679" s="51">
        <f t="shared" si="78"/>
        <v>25.864681877412288</v>
      </c>
      <c r="K1679" s="45">
        <f t="shared" si="79"/>
        <v>9.049099902981327</v>
      </c>
      <c r="L1679" s="45">
        <f t="shared" si="79"/>
        <v>39861.89250630443</v>
      </c>
      <c r="M1679" s="160">
        <f t="shared" si="80"/>
        <v>4405.0671264190023</v>
      </c>
      <c r="N1679" s="6">
        <v>6.3570284270186725</v>
      </c>
      <c r="O1679" s="6">
        <v>11216.90187369557</v>
      </c>
    </row>
    <row r="1680" spans="1:15" x14ac:dyDescent="0.25">
      <c r="A1680" s="41">
        <v>2039</v>
      </c>
      <c r="B1680" s="41" t="s">
        <v>4</v>
      </c>
      <c r="C1680" s="41" t="s">
        <v>4950</v>
      </c>
      <c r="D1680" s="42">
        <v>25.864681877412288</v>
      </c>
      <c r="E1680" s="42">
        <v>30</v>
      </c>
      <c r="F1680" s="88">
        <v>8.5976793303985932</v>
      </c>
      <c r="G1680" s="41">
        <v>39332.431412605823</v>
      </c>
      <c r="H1680" s="42">
        <v>0</v>
      </c>
      <c r="I1680" s="42">
        <v>25.864681877412288</v>
      </c>
      <c r="J1680" s="51">
        <f t="shared" si="78"/>
        <v>25.864681877412288</v>
      </c>
      <c r="K1680" s="45">
        <f t="shared" si="79"/>
        <v>8.5976793303985932</v>
      </c>
      <c r="L1680" s="45">
        <f t="shared" si="79"/>
        <v>39332.431412605823</v>
      </c>
      <c r="M1680" s="160">
        <f t="shared" si="80"/>
        <v>4574.7730173582022</v>
      </c>
      <c r="N1680" s="6">
        <v>6.8698158296014071</v>
      </c>
      <c r="O1680" s="6">
        <v>10860.331627394175</v>
      </c>
    </row>
    <row r="1681" spans="1:15" x14ac:dyDescent="0.25">
      <c r="A1681" s="43">
        <v>2040</v>
      </c>
      <c r="B1681" s="43" t="s">
        <v>4</v>
      </c>
      <c r="C1681" s="43" t="s">
        <v>4950</v>
      </c>
      <c r="D1681" s="44">
        <v>25.864681877412288</v>
      </c>
      <c r="E1681" s="44">
        <v>30</v>
      </c>
      <c r="F1681" s="90">
        <v>8.8964078558084658</v>
      </c>
      <c r="G1681" s="43">
        <v>40003.316863650893</v>
      </c>
      <c r="H1681" s="44">
        <v>0</v>
      </c>
      <c r="I1681" s="44">
        <v>25.864681877412288</v>
      </c>
      <c r="J1681" s="51">
        <f t="shared" si="78"/>
        <v>25.864681877412288</v>
      </c>
      <c r="K1681" s="45">
        <f t="shared" si="79"/>
        <v>8.8964078558084658</v>
      </c>
      <c r="L1681" s="45">
        <f t="shared" si="79"/>
        <v>40003.316863650893</v>
      </c>
      <c r="M1681" s="160">
        <f t="shared" si="80"/>
        <v>4496.5695719011719</v>
      </c>
      <c r="N1681" s="6">
        <v>6.8198927141915338</v>
      </c>
      <c r="O1681" s="6">
        <v>12452.776736349108</v>
      </c>
    </row>
    <row r="1682" spans="1:15" x14ac:dyDescent="0.25">
      <c r="A1682" s="41">
        <v>2021</v>
      </c>
      <c r="B1682" s="41" t="s">
        <v>4</v>
      </c>
      <c r="C1682" s="41" t="s">
        <v>4951</v>
      </c>
      <c r="D1682" s="42">
        <v>34.422935000014022</v>
      </c>
      <c r="E1682" s="42">
        <v>40</v>
      </c>
      <c r="F1682" s="88">
        <v>4.2442165608995497</v>
      </c>
      <c r="G1682" s="41">
        <v>15128.651832346812</v>
      </c>
      <c r="H1682" s="42">
        <v>0</v>
      </c>
      <c r="I1682" s="42">
        <v>34.422935000014022</v>
      </c>
      <c r="J1682" s="51">
        <f t="shared" si="78"/>
        <v>34.422935000014022</v>
      </c>
      <c r="K1682" s="45">
        <f t="shared" si="79"/>
        <v>4.2442165608995497</v>
      </c>
      <c r="L1682" s="45">
        <f t="shared" si="79"/>
        <v>15128.651832346812</v>
      </c>
      <c r="M1682" s="160">
        <f t="shared" si="80"/>
        <v>3564.5334339726378</v>
      </c>
      <c r="N1682" s="6">
        <v>3.39654050210045</v>
      </c>
      <c r="O1682" s="6">
        <v>8858.8152976531892</v>
      </c>
    </row>
    <row r="1683" spans="1:15" x14ac:dyDescent="0.25">
      <c r="A1683" s="43">
        <v>2022</v>
      </c>
      <c r="B1683" s="43" t="s">
        <v>4</v>
      </c>
      <c r="C1683" s="43" t="s">
        <v>4951</v>
      </c>
      <c r="D1683" s="44">
        <v>34.422935000014022</v>
      </c>
      <c r="E1683" s="44">
        <v>40</v>
      </c>
      <c r="F1683" s="90">
        <v>4.7991434842035261</v>
      </c>
      <c r="G1683" s="43">
        <v>17057.498846555885</v>
      </c>
      <c r="H1683" s="44">
        <v>0</v>
      </c>
      <c r="I1683" s="44">
        <v>34.422935000014022</v>
      </c>
      <c r="J1683" s="51">
        <f t="shared" si="78"/>
        <v>34.422935000014022</v>
      </c>
      <c r="K1683" s="45">
        <f t="shared" si="79"/>
        <v>4.7991434842035261</v>
      </c>
      <c r="L1683" s="45">
        <f t="shared" si="79"/>
        <v>17057.498846555885</v>
      </c>
      <c r="M1683" s="160">
        <f t="shared" si="80"/>
        <v>3554.2798215350249</v>
      </c>
      <c r="N1683" s="6">
        <v>3.2500553257964739</v>
      </c>
      <c r="O1683" s="6">
        <v>9032.1155034441144</v>
      </c>
    </row>
    <row r="1684" spans="1:15" x14ac:dyDescent="0.25">
      <c r="A1684" s="41">
        <v>2023</v>
      </c>
      <c r="B1684" s="41" t="s">
        <v>4</v>
      </c>
      <c r="C1684" s="41" t="s">
        <v>4951</v>
      </c>
      <c r="D1684" s="42">
        <v>34.422935000014022</v>
      </c>
      <c r="E1684" s="42">
        <v>40</v>
      </c>
      <c r="F1684" s="88">
        <v>5.6411255651597543</v>
      </c>
      <c r="G1684" s="41">
        <v>19390.812220095784</v>
      </c>
      <c r="H1684" s="42">
        <v>0</v>
      </c>
      <c r="I1684" s="42">
        <v>34.422935000014022</v>
      </c>
      <c r="J1684" s="51">
        <f t="shared" si="78"/>
        <v>34.422935000014022</v>
      </c>
      <c r="K1684" s="45">
        <f t="shared" si="79"/>
        <v>5.6411255651597543</v>
      </c>
      <c r="L1684" s="45">
        <f t="shared" si="79"/>
        <v>19390.812220095784</v>
      </c>
      <c r="M1684" s="160">
        <f t="shared" si="80"/>
        <v>3437.4012767692479</v>
      </c>
      <c r="N1684" s="6">
        <v>3.0132313248402465</v>
      </c>
      <c r="O1684" s="6">
        <v>9526.2166099042151</v>
      </c>
    </row>
    <row r="1685" spans="1:15" x14ac:dyDescent="0.25">
      <c r="A1685" s="43">
        <v>2024</v>
      </c>
      <c r="B1685" s="43" t="s">
        <v>4</v>
      </c>
      <c r="C1685" s="43" t="s">
        <v>4951</v>
      </c>
      <c r="D1685" s="44">
        <v>34.422935000014022</v>
      </c>
      <c r="E1685" s="44">
        <v>40</v>
      </c>
      <c r="F1685" s="90">
        <v>6.7668723885187871</v>
      </c>
      <c r="G1685" s="43">
        <v>21702.206373792695</v>
      </c>
      <c r="H1685" s="44">
        <v>0</v>
      </c>
      <c r="I1685" s="44">
        <v>34.422935000014022</v>
      </c>
      <c r="J1685" s="51">
        <f t="shared" si="78"/>
        <v>34.422935000014022</v>
      </c>
      <c r="K1685" s="45">
        <f t="shared" si="79"/>
        <v>6.7668723885187871</v>
      </c>
      <c r="L1685" s="45">
        <f t="shared" si="79"/>
        <v>21702.206373792695</v>
      </c>
      <c r="M1685" s="160">
        <f t="shared" si="80"/>
        <v>3207.1251130159303</v>
      </c>
      <c r="N1685" s="6">
        <v>2.5210190404812129</v>
      </c>
      <c r="O1685" s="6">
        <v>10209.278326207306</v>
      </c>
    </row>
    <row r="1686" spans="1:15" x14ac:dyDescent="0.25">
      <c r="A1686" s="41">
        <v>2025</v>
      </c>
      <c r="B1686" s="41" t="s">
        <v>4</v>
      </c>
      <c r="C1686" s="41" t="s">
        <v>4951</v>
      </c>
      <c r="D1686" s="42">
        <v>34.422935000014022</v>
      </c>
      <c r="E1686" s="42">
        <v>40</v>
      </c>
      <c r="F1686" s="88">
        <v>7.6057987098078259</v>
      </c>
      <c r="G1686" s="41">
        <v>24339.09815016096</v>
      </c>
      <c r="H1686" s="42">
        <v>0</v>
      </c>
      <c r="I1686" s="42">
        <v>34.422935000014022</v>
      </c>
      <c r="J1686" s="51">
        <f t="shared" si="78"/>
        <v>34.422935000014022</v>
      </c>
      <c r="K1686" s="45">
        <f t="shared" si="79"/>
        <v>7.6057987098078259</v>
      </c>
      <c r="L1686" s="45">
        <f t="shared" si="79"/>
        <v>24339.09815016096</v>
      </c>
      <c r="M1686" s="160">
        <f t="shared" si="80"/>
        <v>3200.0712980709336</v>
      </c>
      <c r="N1686" s="6">
        <v>2.4006210401921733</v>
      </c>
      <c r="O1686" s="6">
        <v>10969.944079839039</v>
      </c>
    </row>
    <row r="1687" spans="1:15" x14ac:dyDescent="0.25">
      <c r="A1687" s="43">
        <v>2026</v>
      </c>
      <c r="B1687" s="43" t="s">
        <v>4</v>
      </c>
      <c r="C1687" s="43" t="s">
        <v>4951</v>
      </c>
      <c r="D1687" s="44">
        <v>34.422935000014022</v>
      </c>
      <c r="E1687" s="44">
        <v>40</v>
      </c>
      <c r="F1687" s="90">
        <v>8.9004884443425123</v>
      </c>
      <c r="G1687" s="43">
        <v>27231.321887386712</v>
      </c>
      <c r="H1687" s="44">
        <v>0</v>
      </c>
      <c r="I1687" s="44">
        <v>34.422935000014022</v>
      </c>
      <c r="J1687" s="51">
        <f t="shared" si="78"/>
        <v>34.422935000014022</v>
      </c>
      <c r="K1687" s="45">
        <f t="shared" si="79"/>
        <v>8.9004884443425123</v>
      </c>
      <c r="L1687" s="45">
        <f t="shared" si="79"/>
        <v>27231.321887386712</v>
      </c>
      <c r="M1687" s="160">
        <f t="shared" si="80"/>
        <v>3059.5311771564593</v>
      </c>
      <c r="N1687" s="6">
        <v>1.6136381556574886</v>
      </c>
      <c r="O1687" s="6">
        <v>11814.709202613285</v>
      </c>
    </row>
    <row r="1688" spans="1:15" x14ac:dyDescent="0.25">
      <c r="A1688" s="41">
        <v>2027</v>
      </c>
      <c r="B1688" s="41" t="s">
        <v>4</v>
      </c>
      <c r="C1688" s="41" t="s">
        <v>4951</v>
      </c>
      <c r="D1688" s="42">
        <v>34.422935000014022</v>
      </c>
      <c r="E1688" s="42">
        <v>40</v>
      </c>
      <c r="F1688" s="88">
        <v>9.8496451866988419</v>
      </c>
      <c r="G1688" s="41">
        <v>29168.06387349332</v>
      </c>
      <c r="H1688" s="42">
        <v>0</v>
      </c>
      <c r="I1688" s="42">
        <v>34.422935000014022</v>
      </c>
      <c r="J1688" s="51">
        <f t="shared" si="78"/>
        <v>34.422935000014022</v>
      </c>
      <c r="K1688" s="45">
        <f t="shared" si="79"/>
        <v>9.8496451866988419</v>
      </c>
      <c r="L1688" s="45">
        <f t="shared" si="79"/>
        <v>29168.06387349332</v>
      </c>
      <c r="M1688" s="160">
        <f t="shared" si="80"/>
        <v>2961.3314307892488</v>
      </c>
      <c r="N1688" s="6">
        <v>0.95916013330115746</v>
      </c>
      <c r="O1688" s="6">
        <v>13356.163406506679</v>
      </c>
    </row>
    <row r="1689" spans="1:15" x14ac:dyDescent="0.25">
      <c r="A1689" s="43">
        <v>2028</v>
      </c>
      <c r="B1689" s="43" t="s">
        <v>4</v>
      </c>
      <c r="C1689" s="43" t="s">
        <v>4951</v>
      </c>
      <c r="D1689" s="44">
        <v>34.422935000014022</v>
      </c>
      <c r="E1689" s="44">
        <v>40</v>
      </c>
      <c r="F1689" s="90">
        <v>10.76764182108883</v>
      </c>
      <c r="G1689" s="43">
        <v>30126.41440111183</v>
      </c>
      <c r="H1689" s="44">
        <v>0</v>
      </c>
      <c r="I1689" s="44">
        <v>34.422935000014022</v>
      </c>
      <c r="J1689" s="51">
        <f t="shared" si="78"/>
        <v>34.422935000014022</v>
      </c>
      <c r="K1689" s="45">
        <f t="shared" si="79"/>
        <v>10.76764182108883</v>
      </c>
      <c r="L1689" s="45">
        <f t="shared" si="79"/>
        <v>30126.41440111183</v>
      </c>
      <c r="M1689" s="160">
        <f t="shared" si="80"/>
        <v>2797.8655774106564</v>
      </c>
      <c r="N1689" s="6">
        <v>0.28406785891117003</v>
      </c>
      <c r="O1689" s="6">
        <v>15348.773058888171</v>
      </c>
    </row>
    <row r="1690" spans="1:15" x14ac:dyDescent="0.25">
      <c r="A1690" s="41">
        <v>2029</v>
      </c>
      <c r="B1690" s="41" t="s">
        <v>4</v>
      </c>
      <c r="C1690" s="41" t="s">
        <v>4951</v>
      </c>
      <c r="D1690" s="42">
        <v>34.422935000014022</v>
      </c>
      <c r="E1690" s="42">
        <v>40</v>
      </c>
      <c r="F1690" s="88">
        <v>10.417781479226138</v>
      </c>
      <c r="G1690" s="41">
        <v>29689.445154601995</v>
      </c>
      <c r="H1690" s="42">
        <v>0</v>
      </c>
      <c r="I1690" s="42">
        <v>34.422935000014022</v>
      </c>
      <c r="J1690" s="51">
        <f t="shared" si="78"/>
        <v>34.422935000014022</v>
      </c>
      <c r="K1690" s="45">
        <f t="shared" si="79"/>
        <v>10.417781479226138</v>
      </c>
      <c r="L1690" s="45">
        <f t="shared" si="79"/>
        <v>29689.445154601995</v>
      </c>
      <c r="M1690" s="160">
        <f t="shared" si="80"/>
        <v>2849.8817347825011</v>
      </c>
      <c r="N1690" s="6">
        <v>0.92576896077386195</v>
      </c>
      <c r="O1690" s="6">
        <v>18811.059785398003</v>
      </c>
    </row>
    <row r="1691" spans="1:15" x14ac:dyDescent="0.25">
      <c r="A1691" s="43">
        <v>2030</v>
      </c>
      <c r="B1691" s="43" t="s">
        <v>4</v>
      </c>
      <c r="C1691" s="43" t="s">
        <v>4951</v>
      </c>
      <c r="D1691" s="44">
        <v>34.422935000014022</v>
      </c>
      <c r="E1691" s="44">
        <v>40</v>
      </c>
      <c r="F1691" s="90">
        <v>9.7207481308198158</v>
      </c>
      <c r="G1691" s="43">
        <v>27780.42802883442</v>
      </c>
      <c r="H1691" s="44">
        <v>0</v>
      </c>
      <c r="I1691" s="44">
        <v>34.422935000014022</v>
      </c>
      <c r="J1691" s="51">
        <f t="shared" si="78"/>
        <v>34.422935000014022</v>
      </c>
      <c r="K1691" s="45">
        <f t="shared" si="79"/>
        <v>9.7207481308198158</v>
      </c>
      <c r="L1691" s="45">
        <f t="shared" si="79"/>
        <v>27780.42802883442</v>
      </c>
      <c r="M1691" s="160">
        <f t="shared" si="80"/>
        <v>2857.8487637958697</v>
      </c>
      <c r="N1691" s="6">
        <v>2.3568708591801837</v>
      </c>
      <c r="O1691" s="6">
        <v>23243.72807116558</v>
      </c>
    </row>
    <row r="1692" spans="1:15" x14ac:dyDescent="0.25">
      <c r="A1692" s="41">
        <v>2031</v>
      </c>
      <c r="B1692" s="41" t="s">
        <v>4</v>
      </c>
      <c r="C1692" s="41" t="s">
        <v>4951</v>
      </c>
      <c r="D1692" s="42">
        <v>34.422935000014022</v>
      </c>
      <c r="E1692" s="42">
        <v>40</v>
      </c>
      <c r="F1692" s="88">
        <v>8.7859212453529469</v>
      </c>
      <c r="G1692" s="41">
        <v>25696.830395569479</v>
      </c>
      <c r="H1692" s="42">
        <v>0</v>
      </c>
      <c r="I1692" s="42">
        <v>34.422935000014022</v>
      </c>
      <c r="J1692" s="51">
        <f t="shared" si="78"/>
        <v>34.422935000014022</v>
      </c>
      <c r="K1692" s="45">
        <f t="shared" si="79"/>
        <v>8.7859212453529469</v>
      </c>
      <c r="L1692" s="45">
        <f t="shared" si="79"/>
        <v>25696.830395569479</v>
      </c>
      <c r="M1692" s="160">
        <f t="shared" si="80"/>
        <v>2924.7735869657445</v>
      </c>
      <c r="N1692" s="6">
        <v>4.3861074846470522</v>
      </c>
      <c r="O1692" s="6">
        <v>27633.917164430524</v>
      </c>
    </row>
    <row r="1693" spans="1:15" x14ac:dyDescent="0.25">
      <c r="A1693" s="43">
        <v>2032</v>
      </c>
      <c r="B1693" s="43" t="s">
        <v>4</v>
      </c>
      <c r="C1693" s="43" t="s">
        <v>4951</v>
      </c>
      <c r="D1693" s="44">
        <v>34.422935000014022</v>
      </c>
      <c r="E1693" s="44">
        <v>40</v>
      </c>
      <c r="F1693" s="90">
        <v>7.6584324703576021</v>
      </c>
      <c r="G1693" s="43">
        <v>23254.839476531957</v>
      </c>
      <c r="H1693" s="44">
        <v>0</v>
      </c>
      <c r="I1693" s="44">
        <v>34.422935000014022</v>
      </c>
      <c r="J1693" s="51">
        <f t="shared" si="78"/>
        <v>34.422935000014022</v>
      </c>
      <c r="K1693" s="45">
        <f t="shared" si="79"/>
        <v>7.6584324703576021</v>
      </c>
      <c r="L1693" s="45">
        <f t="shared" si="79"/>
        <v>23254.839476531957</v>
      </c>
      <c r="M1693" s="160">
        <f t="shared" si="80"/>
        <v>3036.5012117742285</v>
      </c>
      <c r="N1693" s="6">
        <v>6.3478777996423981</v>
      </c>
      <c r="O1693" s="6">
        <v>31525.022713468043</v>
      </c>
    </row>
    <row r="1694" spans="1:15" x14ac:dyDescent="0.25">
      <c r="A1694" s="41">
        <v>2033</v>
      </c>
      <c r="B1694" s="41" t="s">
        <v>4</v>
      </c>
      <c r="C1694" s="41" t="s">
        <v>4951</v>
      </c>
      <c r="D1694" s="42">
        <v>34.422935000014022</v>
      </c>
      <c r="E1694" s="42">
        <v>40</v>
      </c>
      <c r="F1694" s="88">
        <v>6.4935660249401446</v>
      </c>
      <c r="G1694" s="41">
        <v>21305.426342339848</v>
      </c>
      <c r="H1694" s="42">
        <v>0</v>
      </c>
      <c r="I1694" s="42">
        <v>34.422935000014022</v>
      </c>
      <c r="J1694" s="51">
        <f t="shared" si="78"/>
        <v>34.422935000014022</v>
      </c>
      <c r="K1694" s="45">
        <f t="shared" si="79"/>
        <v>6.4935660249401446</v>
      </c>
      <c r="L1694" s="45">
        <f t="shared" si="79"/>
        <v>21305.426342339848</v>
      </c>
      <c r="M1694" s="160">
        <f t="shared" si="80"/>
        <v>3281.0055769836013</v>
      </c>
      <c r="N1694" s="6">
        <v>8.1170315650598539</v>
      </c>
      <c r="O1694" s="6">
        <v>34528.868787660147</v>
      </c>
    </row>
    <row r="1695" spans="1:15" x14ac:dyDescent="0.25">
      <c r="A1695" s="43">
        <v>2034</v>
      </c>
      <c r="B1695" s="43" t="s">
        <v>4</v>
      </c>
      <c r="C1695" s="43" t="s">
        <v>4951</v>
      </c>
      <c r="D1695" s="44">
        <v>34.422935000014022</v>
      </c>
      <c r="E1695" s="44">
        <v>40</v>
      </c>
      <c r="F1695" s="90">
        <v>5.514353386056813</v>
      </c>
      <c r="G1695" s="43">
        <v>19965.579621207075</v>
      </c>
      <c r="H1695" s="44">
        <v>0</v>
      </c>
      <c r="I1695" s="44">
        <v>34.422935000014022</v>
      </c>
      <c r="J1695" s="51">
        <f t="shared" si="78"/>
        <v>34.422935000014022</v>
      </c>
      <c r="K1695" s="45">
        <f t="shared" si="79"/>
        <v>5.514353386056813</v>
      </c>
      <c r="L1695" s="45">
        <f t="shared" si="79"/>
        <v>19965.579621207075</v>
      </c>
      <c r="M1695" s="160">
        <f t="shared" si="80"/>
        <v>3620.6565345794788</v>
      </c>
      <c r="N1695" s="6">
        <v>9.2534138339431866</v>
      </c>
      <c r="O1695" s="6">
        <v>35994.494078792923</v>
      </c>
    </row>
    <row r="1696" spans="1:15" x14ac:dyDescent="0.25">
      <c r="A1696" s="41">
        <v>2035</v>
      </c>
      <c r="B1696" s="41" t="s">
        <v>4</v>
      </c>
      <c r="C1696" s="41" t="s">
        <v>4951</v>
      </c>
      <c r="D1696" s="42">
        <v>34.422935000014022</v>
      </c>
      <c r="E1696" s="42">
        <v>40</v>
      </c>
      <c r="F1696" s="88">
        <v>5.1558871931995309</v>
      </c>
      <c r="G1696" s="41">
        <v>19378.449142109203</v>
      </c>
      <c r="H1696" s="42">
        <v>0</v>
      </c>
      <c r="I1696" s="42">
        <v>34.422935000014022</v>
      </c>
      <c r="J1696" s="51">
        <f t="shared" si="78"/>
        <v>34.422935000014022</v>
      </c>
      <c r="K1696" s="45">
        <f t="shared" si="79"/>
        <v>5.1558871931995309</v>
      </c>
      <c r="L1696" s="45">
        <f t="shared" si="79"/>
        <v>19378.449142109203</v>
      </c>
      <c r="M1696" s="160">
        <f t="shared" si="80"/>
        <v>3758.5091403219271</v>
      </c>
      <c r="N1696" s="6">
        <v>9.5460227368004684</v>
      </c>
      <c r="O1696" s="6">
        <v>36009.104877890801</v>
      </c>
    </row>
    <row r="1697" spans="1:15" x14ac:dyDescent="0.25">
      <c r="A1697" s="43">
        <v>2036</v>
      </c>
      <c r="B1697" s="43" t="s">
        <v>4</v>
      </c>
      <c r="C1697" s="43" t="s">
        <v>4951</v>
      </c>
      <c r="D1697" s="44">
        <v>34.422935000014022</v>
      </c>
      <c r="E1697" s="44">
        <v>40</v>
      </c>
      <c r="F1697" s="90">
        <v>4.9486913642493748</v>
      </c>
      <c r="G1697" s="43">
        <v>19062.329373592402</v>
      </c>
      <c r="H1697" s="44">
        <v>0</v>
      </c>
      <c r="I1697" s="44">
        <v>34.422935000014022</v>
      </c>
      <c r="J1697" s="51">
        <f t="shared" si="78"/>
        <v>34.422935000014022</v>
      </c>
      <c r="K1697" s="45">
        <f t="shared" si="79"/>
        <v>4.9486913642493748</v>
      </c>
      <c r="L1697" s="45">
        <f t="shared" si="79"/>
        <v>19062.329373592402</v>
      </c>
      <c r="M1697" s="160">
        <f t="shared" si="80"/>
        <v>3851.9939859865972</v>
      </c>
      <c r="N1697" s="6">
        <v>9.4020306857506242</v>
      </c>
      <c r="O1697" s="6">
        <v>35369.789876407602</v>
      </c>
    </row>
    <row r="1698" spans="1:15" x14ac:dyDescent="0.25">
      <c r="A1698" s="41">
        <v>2037</v>
      </c>
      <c r="B1698" s="41" t="s">
        <v>4</v>
      </c>
      <c r="C1698" s="41" t="s">
        <v>4951</v>
      </c>
      <c r="D1698" s="42">
        <v>34.422935000014022</v>
      </c>
      <c r="E1698" s="42">
        <v>40</v>
      </c>
      <c r="F1698" s="88">
        <v>5.4289613913932397</v>
      </c>
      <c r="G1698" s="41">
        <v>21349.250350253467</v>
      </c>
      <c r="H1698" s="42">
        <v>0</v>
      </c>
      <c r="I1698" s="42">
        <v>34.422935000014022</v>
      </c>
      <c r="J1698" s="51">
        <f t="shared" si="78"/>
        <v>34.422935000014022</v>
      </c>
      <c r="K1698" s="45">
        <f t="shared" si="79"/>
        <v>5.4289613913932397</v>
      </c>
      <c r="L1698" s="45">
        <f t="shared" si="79"/>
        <v>21349.250350253467</v>
      </c>
      <c r="M1698" s="160">
        <f t="shared" si="80"/>
        <v>3932.4741531776831</v>
      </c>
      <c r="N1698" s="6">
        <v>8.4963924686067607</v>
      </c>
      <c r="O1698" s="6">
        <v>31503.562719746529</v>
      </c>
    </row>
    <row r="1699" spans="1:15" x14ac:dyDescent="0.25">
      <c r="A1699" s="43">
        <v>2038</v>
      </c>
      <c r="B1699" s="43" t="s">
        <v>4</v>
      </c>
      <c r="C1699" s="43" t="s">
        <v>4951</v>
      </c>
      <c r="D1699" s="44">
        <v>34.422935000014022</v>
      </c>
      <c r="E1699" s="44">
        <v>40</v>
      </c>
      <c r="F1699" s="90">
        <v>5.2524251884656081</v>
      </c>
      <c r="G1699" s="43">
        <v>21468.934312450929</v>
      </c>
      <c r="H1699" s="44">
        <v>0</v>
      </c>
      <c r="I1699" s="44">
        <v>34.422935000014022</v>
      </c>
      <c r="J1699" s="51">
        <f t="shared" si="78"/>
        <v>34.422935000014022</v>
      </c>
      <c r="K1699" s="45">
        <f t="shared" si="79"/>
        <v>5.2524251884656081</v>
      </c>
      <c r="L1699" s="45">
        <f t="shared" si="79"/>
        <v>21468.934312450929</v>
      </c>
      <c r="M1699" s="160">
        <f t="shared" si="80"/>
        <v>4087.4326700734318</v>
      </c>
      <c r="N1699" s="6">
        <v>9.1042116315343922</v>
      </c>
      <c r="O1699" s="6">
        <v>34253.889847549071</v>
      </c>
    </row>
    <row r="1700" spans="1:15" x14ac:dyDescent="0.25">
      <c r="A1700" s="41">
        <v>2039</v>
      </c>
      <c r="B1700" s="41" t="s">
        <v>4</v>
      </c>
      <c r="C1700" s="41" t="s">
        <v>4951</v>
      </c>
      <c r="D1700" s="42">
        <v>34.422935000014022</v>
      </c>
      <c r="E1700" s="42">
        <v>40</v>
      </c>
      <c r="F1700" s="88">
        <v>5.0030287799288349</v>
      </c>
      <c r="G1700" s="41">
        <v>20848.441688475952</v>
      </c>
      <c r="H1700" s="42">
        <v>0</v>
      </c>
      <c r="I1700" s="42">
        <v>34.422935000014022</v>
      </c>
      <c r="J1700" s="51">
        <f t="shared" si="78"/>
        <v>34.422935000014022</v>
      </c>
      <c r="K1700" s="45">
        <f t="shared" si="79"/>
        <v>5.0030287799288349</v>
      </c>
      <c r="L1700" s="45">
        <f t="shared" si="79"/>
        <v>20848.441688475952</v>
      </c>
      <c r="M1700" s="160">
        <f t="shared" si="80"/>
        <v>4167.1640531263365</v>
      </c>
      <c r="N1700" s="6">
        <v>8.8796084200711647</v>
      </c>
      <c r="O1700" s="6">
        <v>33587.253061524054</v>
      </c>
    </row>
    <row r="1701" spans="1:15" x14ac:dyDescent="0.25">
      <c r="A1701" s="43">
        <v>2040</v>
      </c>
      <c r="B1701" s="43" t="s">
        <v>4</v>
      </c>
      <c r="C1701" s="43" t="s">
        <v>4951</v>
      </c>
      <c r="D1701" s="44">
        <v>34.422935000014022</v>
      </c>
      <c r="E1701" s="44">
        <v>40</v>
      </c>
      <c r="F1701" s="90">
        <v>5.0049143958708013</v>
      </c>
      <c r="G1701" s="43">
        <v>20939.826713978819</v>
      </c>
      <c r="H1701" s="44">
        <v>0</v>
      </c>
      <c r="I1701" s="44">
        <v>34.422935000014022</v>
      </c>
      <c r="J1701" s="51">
        <f t="shared" si="78"/>
        <v>34.422935000014022</v>
      </c>
      <c r="K1701" s="45">
        <f t="shared" si="79"/>
        <v>5.0049143958708013</v>
      </c>
      <c r="L1701" s="45">
        <f t="shared" si="79"/>
        <v>20939.826713978819</v>
      </c>
      <c r="M1701" s="160">
        <f t="shared" si="80"/>
        <v>4183.8531206956868</v>
      </c>
      <c r="N1701" s="6">
        <v>8.7053474241291973</v>
      </c>
      <c r="O1701" s="6">
        <v>32872.176696021183</v>
      </c>
    </row>
    <row r="1702" spans="1:15" x14ac:dyDescent="0.25">
      <c r="A1702" s="41">
        <v>2021</v>
      </c>
      <c r="B1702" s="41" t="s">
        <v>4</v>
      </c>
      <c r="C1702" s="41" t="s">
        <v>4952</v>
      </c>
      <c r="D1702" s="42">
        <v>45.014393023981135</v>
      </c>
      <c r="E1702" s="42">
        <v>50</v>
      </c>
      <c r="F1702" s="88">
        <v>1.8970311610458503</v>
      </c>
      <c r="G1702" s="41">
        <v>8457.4967101282637</v>
      </c>
      <c r="H1702" s="42">
        <v>0</v>
      </c>
      <c r="I1702" s="42">
        <v>45.014393023981135</v>
      </c>
      <c r="J1702" s="51">
        <f t="shared" si="78"/>
        <v>45.014393023981135</v>
      </c>
      <c r="K1702" s="45">
        <f t="shared" si="79"/>
        <v>1.8970311610458503</v>
      </c>
      <c r="L1702" s="45">
        <f t="shared" si="79"/>
        <v>8457.4967101282637</v>
      </c>
      <c r="M1702" s="160">
        <f t="shared" si="80"/>
        <v>4458.2803297050586</v>
      </c>
      <c r="N1702" s="6">
        <v>2.8563168099541496</v>
      </c>
      <c r="O1702" s="6">
        <v>3427.8388098717369</v>
      </c>
    </row>
    <row r="1703" spans="1:15" x14ac:dyDescent="0.25">
      <c r="A1703" s="43">
        <v>2022</v>
      </c>
      <c r="B1703" s="43" t="s">
        <v>4</v>
      </c>
      <c r="C1703" s="43" t="s">
        <v>4952</v>
      </c>
      <c r="D1703" s="44">
        <v>45.014393023981135</v>
      </c>
      <c r="E1703" s="44">
        <v>50</v>
      </c>
      <c r="F1703" s="90">
        <v>2.4150096257019027</v>
      </c>
      <c r="G1703" s="43">
        <v>10151.867585219456</v>
      </c>
      <c r="H1703" s="44">
        <v>0</v>
      </c>
      <c r="I1703" s="44">
        <v>45.014393023981135</v>
      </c>
      <c r="J1703" s="51">
        <f t="shared" si="78"/>
        <v>45.014393023981135</v>
      </c>
      <c r="K1703" s="45">
        <f t="shared" si="79"/>
        <v>2.4150096257019027</v>
      </c>
      <c r="L1703" s="45">
        <f t="shared" si="79"/>
        <v>10151.867585219456</v>
      </c>
      <c r="M1703" s="160">
        <f t="shared" si="80"/>
        <v>4203.6551230179457</v>
      </c>
      <c r="N1703" s="6">
        <v>2.7785399542980973</v>
      </c>
      <c r="O1703" s="6">
        <v>3692.4166047805447</v>
      </c>
    </row>
    <row r="1704" spans="1:15" x14ac:dyDescent="0.25">
      <c r="A1704" s="41">
        <v>2023</v>
      </c>
      <c r="B1704" s="41" t="s">
        <v>4</v>
      </c>
      <c r="C1704" s="41" t="s">
        <v>4952</v>
      </c>
      <c r="D1704" s="42">
        <v>45.014393023981135</v>
      </c>
      <c r="E1704" s="42">
        <v>50</v>
      </c>
      <c r="F1704" s="88">
        <v>3.1309826608291411</v>
      </c>
      <c r="G1704" s="41">
        <v>12398.096232488449</v>
      </c>
      <c r="H1704" s="42">
        <v>0</v>
      </c>
      <c r="I1704" s="42">
        <v>45.014393023981135</v>
      </c>
      <c r="J1704" s="51">
        <f t="shared" si="78"/>
        <v>45.014393023981135</v>
      </c>
      <c r="K1704" s="45">
        <f t="shared" si="79"/>
        <v>3.1309826608291411</v>
      </c>
      <c r="L1704" s="45">
        <f t="shared" si="79"/>
        <v>12398.096232488449</v>
      </c>
      <c r="M1704" s="160">
        <f t="shared" si="80"/>
        <v>3959.8099304725015</v>
      </c>
      <c r="N1704" s="6">
        <v>2.6246813591708591</v>
      </c>
      <c r="O1704" s="6">
        <v>3720.0256475115511</v>
      </c>
    </row>
    <row r="1705" spans="1:15" x14ac:dyDescent="0.25">
      <c r="A1705" s="43">
        <v>2024</v>
      </c>
      <c r="B1705" s="43" t="s">
        <v>4</v>
      </c>
      <c r="C1705" s="43" t="s">
        <v>4952</v>
      </c>
      <c r="D1705" s="44">
        <v>45.014393023981135</v>
      </c>
      <c r="E1705" s="44">
        <v>50</v>
      </c>
      <c r="F1705" s="90">
        <v>4.0133837201013769</v>
      </c>
      <c r="G1705" s="43">
        <v>14642.784865878619</v>
      </c>
      <c r="H1705" s="44">
        <v>0</v>
      </c>
      <c r="I1705" s="44">
        <v>45.014393023981135</v>
      </c>
      <c r="J1705" s="51">
        <f t="shared" si="78"/>
        <v>45.014393023981135</v>
      </c>
      <c r="K1705" s="45">
        <f t="shared" si="79"/>
        <v>4.0133837201013769</v>
      </c>
      <c r="L1705" s="45">
        <f t="shared" si="79"/>
        <v>14642.784865878619</v>
      </c>
      <c r="M1705" s="160">
        <f t="shared" si="80"/>
        <v>3648.4886288193611</v>
      </c>
      <c r="N1705" s="6">
        <v>2.2673400788986235</v>
      </c>
      <c r="O1705" s="6">
        <v>3693.3116541213803</v>
      </c>
    </row>
    <row r="1706" spans="1:15" x14ac:dyDescent="0.25">
      <c r="A1706" s="41">
        <v>2025</v>
      </c>
      <c r="B1706" s="41" t="s">
        <v>4</v>
      </c>
      <c r="C1706" s="41" t="s">
        <v>4952</v>
      </c>
      <c r="D1706" s="42">
        <v>45.014393023981135</v>
      </c>
      <c r="E1706" s="42">
        <v>50</v>
      </c>
      <c r="F1706" s="88">
        <v>4.8342451177077379</v>
      </c>
      <c r="G1706" s="41">
        <v>17333.342516010907</v>
      </c>
      <c r="H1706" s="42">
        <v>0</v>
      </c>
      <c r="I1706" s="42">
        <v>45.014393023981135</v>
      </c>
      <c r="J1706" s="51">
        <f t="shared" si="78"/>
        <v>45.014393023981135</v>
      </c>
      <c r="K1706" s="45">
        <f t="shared" si="79"/>
        <v>4.8342451177077379</v>
      </c>
      <c r="L1706" s="45">
        <f t="shared" si="79"/>
        <v>17333.342516010907</v>
      </c>
      <c r="M1706" s="160">
        <f t="shared" si="80"/>
        <v>3585.5324035016843</v>
      </c>
      <c r="N1706" s="6">
        <v>1.9481469232922617</v>
      </c>
      <c r="O1706" s="6">
        <v>3139.4693539890941</v>
      </c>
    </row>
    <row r="1707" spans="1:15" x14ac:dyDescent="0.25">
      <c r="A1707" s="43">
        <v>2026</v>
      </c>
      <c r="B1707" s="43" t="s">
        <v>4</v>
      </c>
      <c r="C1707" s="43" t="s">
        <v>4952</v>
      </c>
      <c r="D1707" s="44">
        <v>45.014393023981135</v>
      </c>
      <c r="E1707" s="44">
        <v>50</v>
      </c>
      <c r="F1707" s="90">
        <v>5.9976908861058478</v>
      </c>
      <c r="G1707" s="43">
        <v>20205.410874831156</v>
      </c>
      <c r="H1707" s="44">
        <v>0</v>
      </c>
      <c r="I1707" s="44">
        <v>45.014393023981135</v>
      </c>
      <c r="J1707" s="51">
        <f t="shared" si="78"/>
        <v>45.014393023981135</v>
      </c>
      <c r="K1707" s="45">
        <f t="shared" si="79"/>
        <v>5.9976908861058478</v>
      </c>
      <c r="L1707" s="45">
        <f t="shared" si="79"/>
        <v>20205.410874831156</v>
      </c>
      <c r="M1707" s="160">
        <f t="shared" si="80"/>
        <v>3368.8649946329642</v>
      </c>
      <c r="N1707" s="6">
        <v>0.99805628989415229</v>
      </c>
      <c r="O1707" s="6">
        <v>2002.1108851688441</v>
      </c>
    </row>
    <row r="1708" spans="1:15" x14ac:dyDescent="0.25">
      <c r="A1708" s="41">
        <v>2027</v>
      </c>
      <c r="B1708" s="41" t="s">
        <v>4</v>
      </c>
      <c r="C1708" s="41" t="s">
        <v>4952</v>
      </c>
      <c r="D1708" s="42">
        <v>45.014393023981135</v>
      </c>
      <c r="E1708" s="42">
        <v>50</v>
      </c>
      <c r="F1708" s="88">
        <v>7.121992519572645</v>
      </c>
      <c r="G1708" s="41">
        <v>22588.792761240547</v>
      </c>
      <c r="H1708" s="42">
        <v>0</v>
      </c>
      <c r="I1708" s="42">
        <v>45.014393023981135</v>
      </c>
      <c r="J1708" s="51">
        <f t="shared" si="78"/>
        <v>45.014393023981135</v>
      </c>
      <c r="K1708" s="45">
        <f t="shared" si="79"/>
        <v>7.121992519572645</v>
      </c>
      <c r="L1708" s="45">
        <f t="shared" si="79"/>
        <v>22588.792761240547</v>
      </c>
      <c r="M1708" s="160">
        <f t="shared" si="80"/>
        <v>3171.6956594888402</v>
      </c>
      <c r="N1708" s="6">
        <v>-0.20985874757264522</v>
      </c>
      <c r="O1708" s="6">
        <v>765.53548875945125</v>
      </c>
    </row>
    <row r="1709" spans="1:15" x14ac:dyDescent="0.25">
      <c r="A1709" s="43">
        <v>2028</v>
      </c>
      <c r="B1709" s="43" t="s">
        <v>4</v>
      </c>
      <c r="C1709" s="43" t="s">
        <v>4952</v>
      </c>
      <c r="D1709" s="44">
        <v>45.014393023981135</v>
      </c>
      <c r="E1709" s="44">
        <v>50</v>
      </c>
      <c r="F1709" s="90">
        <v>8.3866084116184805</v>
      </c>
      <c r="G1709" s="43">
        <v>24147.936262200928</v>
      </c>
      <c r="H1709" s="44">
        <v>0</v>
      </c>
      <c r="I1709" s="44">
        <v>45.014393023981135</v>
      </c>
      <c r="J1709" s="51">
        <f t="shared" si="78"/>
        <v>45.014393023981135</v>
      </c>
      <c r="K1709" s="45">
        <f t="shared" si="79"/>
        <v>8.3866084116184805</v>
      </c>
      <c r="L1709" s="45">
        <f t="shared" si="79"/>
        <v>24147.936262200928</v>
      </c>
      <c r="M1709" s="160">
        <f t="shared" si="80"/>
        <v>2879.3446739145847</v>
      </c>
      <c r="N1709" s="6">
        <v>-1.7222190756184803</v>
      </c>
      <c r="O1709" s="6">
        <v>-414.76491220092794</v>
      </c>
    </row>
    <row r="1710" spans="1:15" x14ac:dyDescent="0.25">
      <c r="A1710" s="41">
        <v>2029</v>
      </c>
      <c r="B1710" s="41" t="s">
        <v>4</v>
      </c>
      <c r="C1710" s="41" t="s">
        <v>4952</v>
      </c>
      <c r="D1710" s="42">
        <v>45.014393023981135</v>
      </c>
      <c r="E1710" s="42">
        <v>50</v>
      </c>
      <c r="F1710" s="88">
        <v>8.9950608589469692</v>
      </c>
      <c r="G1710" s="41">
        <v>24499.41180868306</v>
      </c>
      <c r="H1710" s="42">
        <v>0</v>
      </c>
      <c r="I1710" s="42">
        <v>45.014393023981135</v>
      </c>
      <c r="J1710" s="51">
        <f t="shared" si="78"/>
        <v>45.014393023981135</v>
      </c>
      <c r="K1710" s="45">
        <f t="shared" si="79"/>
        <v>8.9950608589469692</v>
      </c>
      <c r="L1710" s="45">
        <f t="shared" si="79"/>
        <v>24499.41180868306</v>
      </c>
      <c r="M1710" s="160">
        <f t="shared" si="80"/>
        <v>2723.6515897849245</v>
      </c>
      <c r="N1710" s="6">
        <v>-2.5008273469469691</v>
      </c>
      <c r="O1710" s="6">
        <v>-474.05966868306132</v>
      </c>
    </row>
    <row r="1711" spans="1:15" x14ac:dyDescent="0.25">
      <c r="A1711" s="43">
        <v>2030</v>
      </c>
      <c r="B1711" s="43" t="s">
        <v>4</v>
      </c>
      <c r="C1711" s="43" t="s">
        <v>4952</v>
      </c>
      <c r="D1711" s="44">
        <v>45.014393023981135</v>
      </c>
      <c r="E1711" s="44">
        <v>50</v>
      </c>
      <c r="F1711" s="90">
        <v>9.4204670844150051</v>
      </c>
      <c r="G1711" s="43">
        <v>23575.933878155869</v>
      </c>
      <c r="H1711" s="44">
        <v>0</v>
      </c>
      <c r="I1711" s="44">
        <v>45.014393023981135</v>
      </c>
      <c r="J1711" s="51">
        <f t="shared" si="78"/>
        <v>45.014393023981135</v>
      </c>
      <c r="K1711" s="45">
        <f t="shared" si="79"/>
        <v>9.4204670844150051</v>
      </c>
      <c r="L1711" s="45">
        <f t="shared" si="79"/>
        <v>23575.933878155869</v>
      </c>
      <c r="M1711" s="160">
        <f t="shared" si="80"/>
        <v>2502.6289744336914</v>
      </c>
      <c r="N1711" s="6">
        <v>-3.2057759864150048</v>
      </c>
      <c r="O1711" s="6">
        <v>284.14422184412979</v>
      </c>
    </row>
    <row r="1712" spans="1:15" x14ac:dyDescent="0.25">
      <c r="A1712" s="41">
        <v>2031</v>
      </c>
      <c r="B1712" s="41" t="s">
        <v>4</v>
      </c>
      <c r="C1712" s="41" t="s">
        <v>4952</v>
      </c>
      <c r="D1712" s="42">
        <v>45.014393023981135</v>
      </c>
      <c r="E1712" s="42">
        <v>50</v>
      </c>
      <c r="F1712" s="88">
        <v>9.7447124201700319</v>
      </c>
      <c r="G1712" s="41">
        <v>22311.437991609644</v>
      </c>
      <c r="H1712" s="42">
        <v>0</v>
      </c>
      <c r="I1712" s="42">
        <v>45.014393023981135</v>
      </c>
      <c r="J1712" s="51">
        <f t="shared" si="78"/>
        <v>45.014393023981135</v>
      </c>
      <c r="K1712" s="45">
        <f t="shared" si="79"/>
        <v>9.7447124201700319</v>
      </c>
      <c r="L1712" s="45">
        <f t="shared" si="79"/>
        <v>22311.437991609644</v>
      </c>
      <c r="M1712" s="160">
        <f t="shared" si="80"/>
        <v>2289.5942978705511</v>
      </c>
      <c r="N1712" s="6">
        <v>-3.8717550551700315</v>
      </c>
      <c r="O1712" s="6">
        <v>834.52405839035418</v>
      </c>
    </row>
    <row r="1713" spans="1:15" x14ac:dyDescent="0.25">
      <c r="A1713" s="43">
        <v>2032</v>
      </c>
      <c r="B1713" s="43" t="s">
        <v>4</v>
      </c>
      <c r="C1713" s="43" t="s">
        <v>4952</v>
      </c>
      <c r="D1713" s="44">
        <v>45.014393023981135</v>
      </c>
      <c r="E1713" s="44">
        <v>50</v>
      </c>
      <c r="F1713" s="90">
        <v>9.7866222426448513</v>
      </c>
      <c r="G1713" s="43">
        <v>20261.278231145399</v>
      </c>
      <c r="H1713" s="44">
        <v>0</v>
      </c>
      <c r="I1713" s="44">
        <v>45.014393023981135</v>
      </c>
      <c r="J1713" s="51">
        <f t="shared" si="78"/>
        <v>45.014393023981135</v>
      </c>
      <c r="K1713" s="45">
        <f t="shared" si="79"/>
        <v>9.7866222426448513</v>
      </c>
      <c r="L1713" s="45">
        <f t="shared" si="79"/>
        <v>20261.278231145399</v>
      </c>
      <c r="M1713" s="160">
        <f t="shared" si="80"/>
        <v>2070.3034947908395</v>
      </c>
      <c r="N1713" s="6">
        <v>-4.2638966436448511</v>
      </c>
      <c r="O1713" s="6">
        <v>2078.8033488545989</v>
      </c>
    </row>
    <row r="1714" spans="1:15" x14ac:dyDescent="0.25">
      <c r="A1714" s="41">
        <v>2033</v>
      </c>
      <c r="B1714" s="41" t="s">
        <v>4</v>
      </c>
      <c r="C1714" s="41" t="s">
        <v>4952</v>
      </c>
      <c r="D1714" s="42">
        <v>45.014393023981135</v>
      </c>
      <c r="E1714" s="42">
        <v>50</v>
      </c>
      <c r="F1714" s="88">
        <v>9.3630233923369293</v>
      </c>
      <c r="G1714" s="41">
        <v>18038.735331105498</v>
      </c>
      <c r="H1714" s="42">
        <v>0</v>
      </c>
      <c r="I1714" s="42">
        <v>45.014393023981135</v>
      </c>
      <c r="J1714" s="51">
        <f t="shared" si="78"/>
        <v>45.014393023981135</v>
      </c>
      <c r="K1714" s="45">
        <f t="shared" si="79"/>
        <v>9.3630233923369293</v>
      </c>
      <c r="L1714" s="45">
        <f t="shared" si="79"/>
        <v>18038.735331105498</v>
      </c>
      <c r="M1714" s="160">
        <f t="shared" si="80"/>
        <v>1926.5930004905376</v>
      </c>
      <c r="N1714" s="6">
        <v>-3.6687432833369291</v>
      </c>
      <c r="O1714" s="6">
        <v>3619.0654888945028</v>
      </c>
    </row>
    <row r="1715" spans="1:15" x14ac:dyDescent="0.25">
      <c r="A1715" s="43">
        <v>2034</v>
      </c>
      <c r="B1715" s="43" t="s">
        <v>4</v>
      </c>
      <c r="C1715" s="43" t="s">
        <v>4952</v>
      </c>
      <c r="D1715" s="44">
        <v>45.014393023981135</v>
      </c>
      <c r="E1715" s="44">
        <v>50</v>
      </c>
      <c r="F1715" s="90">
        <v>8.71861838446093</v>
      </c>
      <c r="G1715" s="43">
        <v>15780.365379521603</v>
      </c>
      <c r="H1715" s="44">
        <v>0</v>
      </c>
      <c r="I1715" s="44">
        <v>45.014393023981135</v>
      </c>
      <c r="J1715" s="51">
        <f t="shared" si="78"/>
        <v>45.014393023981135</v>
      </c>
      <c r="K1715" s="45">
        <f t="shared" si="79"/>
        <v>8.71861838446093</v>
      </c>
      <c r="L1715" s="45">
        <f t="shared" si="79"/>
        <v>15780.365379521603</v>
      </c>
      <c r="M1715" s="160">
        <f t="shared" si="80"/>
        <v>1809.9617030660183</v>
      </c>
      <c r="N1715" s="6">
        <v>-2.8796820084609296</v>
      </c>
      <c r="O1715" s="6">
        <v>5675.9400904783961</v>
      </c>
    </row>
    <row r="1716" spans="1:15" x14ac:dyDescent="0.25">
      <c r="A1716" s="41">
        <v>2035</v>
      </c>
      <c r="B1716" s="41" t="s">
        <v>4</v>
      </c>
      <c r="C1716" s="41" t="s">
        <v>4952</v>
      </c>
      <c r="D1716" s="42">
        <v>45.014393023981135</v>
      </c>
      <c r="E1716" s="42">
        <v>50</v>
      </c>
      <c r="F1716" s="88">
        <v>7.7078975561754728</v>
      </c>
      <c r="G1716" s="41">
        <v>13722.066154315082</v>
      </c>
      <c r="H1716" s="42">
        <v>0</v>
      </c>
      <c r="I1716" s="42">
        <v>45.014393023981135</v>
      </c>
      <c r="J1716" s="51">
        <f t="shared" si="78"/>
        <v>45.014393023981135</v>
      </c>
      <c r="K1716" s="45">
        <f t="shared" si="79"/>
        <v>7.7078975561754728</v>
      </c>
      <c r="L1716" s="45">
        <f t="shared" si="79"/>
        <v>13722.066154315082</v>
      </c>
      <c r="M1716" s="160">
        <f t="shared" si="80"/>
        <v>1780.2605774542412</v>
      </c>
      <c r="N1716" s="6">
        <v>-1.8275169721754727</v>
      </c>
      <c r="O1716" s="6">
        <v>7045.736375684919</v>
      </c>
    </row>
    <row r="1717" spans="1:15" x14ac:dyDescent="0.25">
      <c r="A1717" s="43">
        <v>2036</v>
      </c>
      <c r="B1717" s="43" t="s">
        <v>4</v>
      </c>
      <c r="C1717" s="43" t="s">
        <v>4952</v>
      </c>
      <c r="D1717" s="44">
        <v>45.014393023981135</v>
      </c>
      <c r="E1717" s="44">
        <v>50</v>
      </c>
      <c r="F1717" s="90">
        <v>6.5367517347918387</v>
      </c>
      <c r="G1717" s="43">
        <v>11546.841102795093</v>
      </c>
      <c r="H1717" s="44">
        <v>0</v>
      </c>
      <c r="I1717" s="44">
        <v>45.014393023981135</v>
      </c>
      <c r="J1717" s="51">
        <f t="shared" si="78"/>
        <v>45.014393023981135</v>
      </c>
      <c r="K1717" s="45">
        <f t="shared" si="79"/>
        <v>6.5367517347918387</v>
      </c>
      <c r="L1717" s="45">
        <f t="shared" si="79"/>
        <v>11546.841102795093</v>
      </c>
      <c r="M1717" s="160">
        <f t="shared" si="80"/>
        <v>1766.4493882086833</v>
      </c>
      <c r="N1717" s="6">
        <v>-0.66809073879183867</v>
      </c>
      <c r="O1717" s="6">
        <v>8595.6700172049059</v>
      </c>
    </row>
    <row r="1718" spans="1:15" x14ac:dyDescent="0.25">
      <c r="A1718" s="41">
        <v>2037</v>
      </c>
      <c r="B1718" s="41" t="s">
        <v>4</v>
      </c>
      <c r="C1718" s="41" t="s">
        <v>4952</v>
      </c>
      <c r="D1718" s="42">
        <v>45.014393023981135</v>
      </c>
      <c r="E1718" s="42">
        <v>50</v>
      </c>
      <c r="F1718" s="88">
        <v>5.1128570113878373</v>
      </c>
      <c r="G1718" s="41">
        <v>9622.8209952207508</v>
      </c>
      <c r="H1718" s="42">
        <v>0</v>
      </c>
      <c r="I1718" s="42">
        <v>45.014393023981135</v>
      </c>
      <c r="J1718" s="51">
        <f t="shared" si="78"/>
        <v>45.014393023981135</v>
      </c>
      <c r="K1718" s="45">
        <f t="shared" si="79"/>
        <v>5.1128570113878373</v>
      </c>
      <c r="L1718" s="45">
        <f t="shared" si="79"/>
        <v>9622.8209952207508</v>
      </c>
      <c r="M1718" s="160">
        <f t="shared" si="80"/>
        <v>1882.0829477116017</v>
      </c>
      <c r="N1718" s="6">
        <v>0.67592061161216233</v>
      </c>
      <c r="O1718" s="6">
        <v>9232.36575477925</v>
      </c>
    </row>
    <row r="1719" spans="1:15" x14ac:dyDescent="0.25">
      <c r="A1719" s="43">
        <v>2038</v>
      </c>
      <c r="B1719" s="43" t="s">
        <v>4</v>
      </c>
      <c r="C1719" s="43" t="s">
        <v>4952</v>
      </c>
      <c r="D1719" s="44">
        <v>45.014393023981135</v>
      </c>
      <c r="E1719" s="44">
        <v>50</v>
      </c>
      <c r="F1719" s="90">
        <v>3.8997181398131819</v>
      </c>
      <c r="G1719" s="43">
        <v>8170.2823123177232</v>
      </c>
      <c r="H1719" s="44">
        <v>0</v>
      </c>
      <c r="I1719" s="44">
        <v>45.014393023981135</v>
      </c>
      <c r="J1719" s="51">
        <f t="shared" si="78"/>
        <v>45.014393023981135</v>
      </c>
      <c r="K1719" s="45">
        <f t="shared" si="79"/>
        <v>3.8997181398131819</v>
      </c>
      <c r="L1719" s="45">
        <f t="shared" si="79"/>
        <v>8170.2823123177232</v>
      </c>
      <c r="M1719" s="160">
        <f t="shared" si="80"/>
        <v>2095.0955990653019</v>
      </c>
      <c r="N1719" s="6">
        <v>1.9275641831868184</v>
      </c>
      <c r="O1719" s="6">
        <v>10718.879847682278</v>
      </c>
    </row>
    <row r="1720" spans="1:15" x14ac:dyDescent="0.25">
      <c r="A1720" s="41">
        <v>2039</v>
      </c>
      <c r="B1720" s="41" t="s">
        <v>4</v>
      </c>
      <c r="C1720" s="41" t="s">
        <v>4952</v>
      </c>
      <c r="D1720" s="42">
        <v>45.014393023981135</v>
      </c>
      <c r="E1720" s="42">
        <v>50</v>
      </c>
      <c r="F1720" s="88">
        <v>2.8942206236096366</v>
      </c>
      <c r="G1720" s="41">
        <v>6991.2554514885187</v>
      </c>
      <c r="H1720" s="42">
        <v>0</v>
      </c>
      <c r="I1720" s="42">
        <v>45.014393023981135</v>
      </c>
      <c r="J1720" s="51">
        <f t="shared" si="78"/>
        <v>45.014393023981135</v>
      </c>
      <c r="K1720" s="45">
        <f t="shared" si="79"/>
        <v>2.8942206236096366</v>
      </c>
      <c r="L1720" s="45">
        <f t="shared" si="79"/>
        <v>6991.2554514885187</v>
      </c>
      <c r="M1720" s="160">
        <f t="shared" si="80"/>
        <v>2415.5917466889964</v>
      </c>
      <c r="N1720" s="6">
        <v>2.8586407183903635</v>
      </c>
      <c r="O1720" s="6">
        <v>11213.99166851148</v>
      </c>
    </row>
    <row r="1721" spans="1:15" x14ac:dyDescent="0.25">
      <c r="A1721" s="43">
        <v>2040</v>
      </c>
      <c r="B1721" s="43" t="s">
        <v>4</v>
      </c>
      <c r="C1721" s="43" t="s">
        <v>4952</v>
      </c>
      <c r="D1721" s="44">
        <v>45.014393023981135</v>
      </c>
      <c r="E1721" s="44">
        <v>50</v>
      </c>
      <c r="F1721" s="90">
        <v>2.3756229204280372</v>
      </c>
      <c r="G1721" s="43">
        <v>6295.448876567084</v>
      </c>
      <c r="H1721" s="44">
        <v>0</v>
      </c>
      <c r="I1721" s="44">
        <v>45.014393023981135</v>
      </c>
      <c r="J1721" s="51">
        <f t="shared" si="78"/>
        <v>45.014393023981135</v>
      </c>
      <c r="K1721" s="45">
        <f t="shared" si="79"/>
        <v>2.3756229204280372</v>
      </c>
      <c r="L1721" s="45">
        <f t="shared" si="79"/>
        <v>6295.448876567084</v>
      </c>
      <c r="M1721" s="160">
        <f t="shared" si="80"/>
        <v>2650.0202630781055</v>
      </c>
      <c r="N1721" s="6">
        <v>3.4534049235719624</v>
      </c>
      <c r="O1721" s="6">
        <v>12565.860723432917</v>
      </c>
    </row>
    <row r="1722" spans="1:15" x14ac:dyDescent="0.25">
      <c r="A1722" s="41">
        <v>2021</v>
      </c>
      <c r="B1722" s="41" t="s">
        <v>4</v>
      </c>
      <c r="C1722" s="41" t="s">
        <v>4953</v>
      </c>
      <c r="D1722" s="42">
        <v>55.147010250530201</v>
      </c>
      <c r="E1722" s="42">
        <v>60</v>
      </c>
      <c r="F1722" s="88">
        <v>6.2108279260089816</v>
      </c>
      <c r="G1722" s="41">
        <v>15251.365245477242</v>
      </c>
      <c r="H1722" s="42">
        <v>0</v>
      </c>
      <c r="I1722" s="42">
        <v>55.147010250530201</v>
      </c>
      <c r="J1722" s="51">
        <f t="shared" si="78"/>
        <v>55.147010250530201</v>
      </c>
      <c r="K1722" s="45">
        <f t="shared" si="79"/>
        <v>6.2108279260089816</v>
      </c>
      <c r="L1722" s="45">
        <f t="shared" si="79"/>
        <v>15251.365245477242</v>
      </c>
      <c r="M1722" s="160">
        <f t="shared" si="80"/>
        <v>2455.609047162513</v>
      </c>
      <c r="N1722" s="6">
        <v>8.9955694939910185</v>
      </c>
      <c r="O1722" s="6">
        <v>-338.94375547724121</v>
      </c>
    </row>
    <row r="1723" spans="1:15" x14ac:dyDescent="0.25">
      <c r="A1723" s="43">
        <v>2022</v>
      </c>
      <c r="B1723" s="43" t="s">
        <v>4</v>
      </c>
      <c r="C1723" s="43" t="s">
        <v>4953</v>
      </c>
      <c r="D1723" s="44">
        <v>55.147010250530201</v>
      </c>
      <c r="E1723" s="44">
        <v>60</v>
      </c>
      <c r="F1723" s="90">
        <v>6.6509490641671114</v>
      </c>
      <c r="G1723" s="43">
        <v>16715.289488012702</v>
      </c>
      <c r="H1723" s="44">
        <v>0</v>
      </c>
      <c r="I1723" s="44">
        <v>55.147010250530201</v>
      </c>
      <c r="J1723" s="51">
        <f t="shared" si="78"/>
        <v>55.147010250530201</v>
      </c>
      <c r="K1723" s="45">
        <f t="shared" si="79"/>
        <v>6.6509490641671114</v>
      </c>
      <c r="L1723" s="45">
        <f t="shared" si="79"/>
        <v>16715.289488012702</v>
      </c>
      <c r="M1723" s="160">
        <f t="shared" si="80"/>
        <v>2513.2186890542566</v>
      </c>
      <c r="N1723" s="6">
        <v>9.2619871158328895</v>
      </c>
      <c r="O1723" s="6">
        <v>387.23720198729643</v>
      </c>
    </row>
    <row r="1724" spans="1:15" x14ac:dyDescent="0.25">
      <c r="A1724" s="41">
        <v>2023</v>
      </c>
      <c r="B1724" s="41" t="s">
        <v>4</v>
      </c>
      <c r="C1724" s="41" t="s">
        <v>4953</v>
      </c>
      <c r="D1724" s="42">
        <v>55.147010250530201</v>
      </c>
      <c r="E1724" s="42">
        <v>60</v>
      </c>
      <c r="F1724" s="88">
        <v>7.2552532668771752</v>
      </c>
      <c r="G1724" s="41">
        <v>18361.271175627451</v>
      </c>
      <c r="H1724" s="42">
        <v>0</v>
      </c>
      <c r="I1724" s="42">
        <v>55.147010250530201</v>
      </c>
      <c r="J1724" s="51">
        <f t="shared" si="78"/>
        <v>55.147010250530201</v>
      </c>
      <c r="K1724" s="45">
        <f t="shared" si="79"/>
        <v>7.2552532668771752</v>
      </c>
      <c r="L1724" s="45">
        <f t="shared" si="79"/>
        <v>18361.271175627451</v>
      </c>
      <c r="M1724" s="160">
        <f t="shared" si="80"/>
        <v>2530.7553713463344</v>
      </c>
      <c r="N1724" s="6">
        <v>9.5091412731228253</v>
      </c>
      <c r="O1724" s="6">
        <v>1839.3983543725481</v>
      </c>
    </row>
    <row r="1725" spans="1:15" x14ac:dyDescent="0.25">
      <c r="A1725" s="43">
        <v>2024</v>
      </c>
      <c r="B1725" s="43" t="s">
        <v>4</v>
      </c>
      <c r="C1725" s="43" t="s">
        <v>4953</v>
      </c>
      <c r="D1725" s="44">
        <v>55.147010250530201</v>
      </c>
      <c r="E1725" s="44">
        <v>60</v>
      </c>
      <c r="F1725" s="90">
        <v>8.2267794217222896</v>
      </c>
      <c r="G1725" s="43">
        <v>19778.697199676582</v>
      </c>
      <c r="H1725" s="44">
        <v>0</v>
      </c>
      <c r="I1725" s="44">
        <v>55.147010250530201</v>
      </c>
      <c r="J1725" s="51">
        <f t="shared" si="78"/>
        <v>55.147010250530201</v>
      </c>
      <c r="K1725" s="45">
        <f t="shared" si="79"/>
        <v>8.2267794217222896</v>
      </c>
      <c r="L1725" s="45">
        <f t="shared" si="79"/>
        <v>19778.697199676582</v>
      </c>
      <c r="M1725" s="160">
        <f t="shared" si="80"/>
        <v>2404.1846980183018</v>
      </c>
      <c r="N1725" s="6">
        <v>9.3865696482777121</v>
      </c>
      <c r="O1725" s="6">
        <v>3866.6286103234161</v>
      </c>
    </row>
    <row r="1726" spans="1:15" x14ac:dyDescent="0.25">
      <c r="A1726" s="41">
        <v>2025</v>
      </c>
      <c r="B1726" s="41" t="s">
        <v>4</v>
      </c>
      <c r="C1726" s="41" t="s">
        <v>4953</v>
      </c>
      <c r="D1726" s="42">
        <v>55.147010250530201</v>
      </c>
      <c r="E1726" s="42">
        <v>60</v>
      </c>
      <c r="F1726" s="88">
        <v>8.3157075300902576</v>
      </c>
      <c r="G1726" s="41">
        <v>21170.456706468853</v>
      </c>
      <c r="H1726" s="42">
        <v>0</v>
      </c>
      <c r="I1726" s="42">
        <v>55.147010250530201</v>
      </c>
      <c r="J1726" s="51">
        <f t="shared" si="78"/>
        <v>55.147010250530201</v>
      </c>
      <c r="K1726" s="45">
        <f t="shared" si="79"/>
        <v>8.3157075300902576</v>
      </c>
      <c r="L1726" s="45">
        <f t="shared" si="79"/>
        <v>21170.456706468853</v>
      </c>
      <c r="M1726" s="160">
        <f t="shared" si="80"/>
        <v>2545.8395007116214</v>
      </c>
      <c r="N1726" s="6">
        <v>10.280208309909742</v>
      </c>
      <c r="O1726" s="6">
        <v>6710.3369135311477</v>
      </c>
    </row>
    <row r="1727" spans="1:15" x14ac:dyDescent="0.25">
      <c r="A1727" s="43">
        <v>2026</v>
      </c>
      <c r="B1727" s="43" t="s">
        <v>4</v>
      </c>
      <c r="C1727" s="43" t="s">
        <v>4953</v>
      </c>
      <c r="D1727" s="44">
        <v>55.147010250530201</v>
      </c>
      <c r="E1727" s="44">
        <v>60</v>
      </c>
      <c r="F1727" s="90">
        <v>8.7148400042990417</v>
      </c>
      <c r="G1727" s="43">
        <v>22097.31362713717</v>
      </c>
      <c r="H1727" s="44">
        <v>0</v>
      </c>
      <c r="I1727" s="44">
        <v>55.147010250530201</v>
      </c>
      <c r="J1727" s="51">
        <f t="shared" si="78"/>
        <v>55.147010250530201</v>
      </c>
      <c r="K1727" s="45">
        <f t="shared" si="79"/>
        <v>8.7148400042990417</v>
      </c>
      <c r="L1727" s="45">
        <f t="shared" si="79"/>
        <v>22097.31362713717</v>
      </c>
      <c r="M1727" s="160">
        <f t="shared" si="80"/>
        <v>2535.5960196901533</v>
      </c>
      <c r="N1727" s="6">
        <v>9.4795616057009582</v>
      </c>
      <c r="O1727" s="6">
        <v>9437.3274328628322</v>
      </c>
    </row>
    <row r="1728" spans="1:15" x14ac:dyDescent="0.25">
      <c r="A1728" s="41">
        <v>2027</v>
      </c>
      <c r="B1728" s="41" t="s">
        <v>4</v>
      </c>
      <c r="C1728" s="41" t="s">
        <v>4953</v>
      </c>
      <c r="D1728" s="42">
        <v>55.147010250530201</v>
      </c>
      <c r="E1728" s="42">
        <v>60</v>
      </c>
      <c r="F1728" s="88">
        <v>8.6378864396014485</v>
      </c>
      <c r="G1728" s="41">
        <v>22095.490880912919</v>
      </c>
      <c r="H1728" s="42">
        <v>0</v>
      </c>
      <c r="I1728" s="42">
        <v>55.147010250530201</v>
      </c>
      <c r="J1728" s="51">
        <f t="shared" si="78"/>
        <v>55.147010250530201</v>
      </c>
      <c r="K1728" s="45">
        <f t="shared" si="79"/>
        <v>8.6378864396014485</v>
      </c>
      <c r="L1728" s="45">
        <f t="shared" si="79"/>
        <v>22095.490880912919</v>
      </c>
      <c r="M1728" s="160">
        <f t="shared" si="80"/>
        <v>2557.9742261502115</v>
      </c>
      <c r="N1728" s="6">
        <v>8.2316487203985531</v>
      </c>
      <c r="O1728" s="6">
        <v>11804.569879087081</v>
      </c>
    </row>
    <row r="1729" spans="1:15" x14ac:dyDescent="0.25">
      <c r="A1729" s="43">
        <v>2028</v>
      </c>
      <c r="B1729" s="43" t="s">
        <v>4</v>
      </c>
      <c r="C1729" s="43" t="s">
        <v>4953</v>
      </c>
      <c r="D1729" s="44">
        <v>55.147010250530201</v>
      </c>
      <c r="E1729" s="44">
        <v>60</v>
      </c>
      <c r="F1729" s="90">
        <v>8.8176701748132302</v>
      </c>
      <c r="G1729" s="43">
        <v>21335.741931859789</v>
      </c>
      <c r="H1729" s="44">
        <v>0</v>
      </c>
      <c r="I1729" s="44">
        <v>55.147010250530201</v>
      </c>
      <c r="J1729" s="51">
        <f t="shared" si="78"/>
        <v>55.147010250530201</v>
      </c>
      <c r="K1729" s="45">
        <f t="shared" si="79"/>
        <v>8.8176701748132302</v>
      </c>
      <c r="L1729" s="45">
        <f t="shared" si="79"/>
        <v>21335.741931859789</v>
      </c>
      <c r="M1729" s="160">
        <f t="shared" si="80"/>
        <v>2419.6575182413999</v>
      </c>
      <c r="N1729" s="6">
        <v>8.4310277651867693</v>
      </c>
      <c r="O1729" s="6">
        <v>16071.251728140211</v>
      </c>
    </row>
    <row r="1730" spans="1:15" x14ac:dyDescent="0.25">
      <c r="A1730" s="41">
        <v>2029</v>
      </c>
      <c r="B1730" s="41" t="s">
        <v>4</v>
      </c>
      <c r="C1730" s="41" t="s">
        <v>4953</v>
      </c>
      <c r="D1730" s="42">
        <v>55.147010250530201</v>
      </c>
      <c r="E1730" s="42">
        <v>60</v>
      </c>
      <c r="F1730" s="88">
        <v>7.7654472264350352</v>
      </c>
      <c r="G1730" s="41">
        <v>19778.60389220616</v>
      </c>
      <c r="H1730" s="42">
        <v>0</v>
      </c>
      <c r="I1730" s="42">
        <v>55.147010250530201</v>
      </c>
      <c r="J1730" s="51">
        <f t="shared" ref="J1730:J1793" si="81">D1730</f>
        <v>55.147010250530201</v>
      </c>
      <c r="K1730" s="45">
        <f t="shared" si="79"/>
        <v>7.7654472264350352</v>
      </c>
      <c r="L1730" s="45">
        <f t="shared" si="79"/>
        <v>19778.60389220616</v>
      </c>
      <c r="M1730" s="160">
        <f t="shared" si="80"/>
        <v>2547.0012628346881</v>
      </c>
      <c r="N1730" s="6">
        <v>9.9965295035649646</v>
      </c>
      <c r="O1730" s="6">
        <v>20353.971947793838</v>
      </c>
    </row>
    <row r="1731" spans="1:15" x14ac:dyDescent="0.25">
      <c r="A1731" s="43">
        <v>2030</v>
      </c>
      <c r="B1731" s="43" t="s">
        <v>4</v>
      </c>
      <c r="C1731" s="43" t="s">
        <v>4953</v>
      </c>
      <c r="D1731" s="44">
        <v>55.147010250530201</v>
      </c>
      <c r="E1731" s="44">
        <v>60</v>
      </c>
      <c r="F1731" s="90">
        <v>7.0181081170197546</v>
      </c>
      <c r="G1731" s="43">
        <v>17659.523348120943</v>
      </c>
      <c r="H1731" s="44">
        <v>0</v>
      </c>
      <c r="I1731" s="44">
        <v>55.147010250530201</v>
      </c>
      <c r="J1731" s="51">
        <f t="shared" si="81"/>
        <v>55.147010250530201</v>
      </c>
      <c r="K1731" s="45">
        <f t="shared" ref="K1731:L1794" si="82">F1731</f>
        <v>7.0181081170197546</v>
      </c>
      <c r="L1731" s="45">
        <f t="shared" si="82"/>
        <v>17659.523348120943</v>
      </c>
      <c r="M1731" s="160">
        <f t="shared" ref="M1731:M1794" si="83">G1731/F1731</f>
        <v>2516.2797514182603</v>
      </c>
      <c r="N1731" s="6">
        <v>11.174130502980248</v>
      </c>
      <c r="O1731" s="6">
        <v>24799.417731879053</v>
      </c>
    </row>
    <row r="1732" spans="1:15" x14ac:dyDescent="0.25">
      <c r="A1732" s="41">
        <v>2031</v>
      </c>
      <c r="B1732" s="41" t="s">
        <v>4</v>
      </c>
      <c r="C1732" s="41" t="s">
        <v>4953</v>
      </c>
      <c r="D1732" s="42">
        <v>55.147010250530201</v>
      </c>
      <c r="E1732" s="42">
        <v>60</v>
      </c>
      <c r="F1732" s="88">
        <v>6.0101142470409856</v>
      </c>
      <c r="G1732" s="41">
        <v>14989.729144171775</v>
      </c>
      <c r="H1732" s="42">
        <v>0</v>
      </c>
      <c r="I1732" s="42">
        <v>55.147010250530201</v>
      </c>
      <c r="J1732" s="51">
        <f t="shared" si="81"/>
        <v>55.147010250530201</v>
      </c>
      <c r="K1732" s="45">
        <f t="shared" si="82"/>
        <v>6.0101142470409856</v>
      </c>
      <c r="L1732" s="45">
        <f t="shared" si="82"/>
        <v>14989.729144171775</v>
      </c>
      <c r="M1732" s="160">
        <f t="shared" si="83"/>
        <v>2494.0838939212854</v>
      </c>
      <c r="N1732" s="6">
        <v>12.424203752959016</v>
      </c>
      <c r="O1732" s="6">
        <v>28470.355805828221</v>
      </c>
    </row>
    <row r="1733" spans="1:15" x14ac:dyDescent="0.25">
      <c r="A1733" s="43">
        <v>2032</v>
      </c>
      <c r="B1733" s="43" t="s">
        <v>4</v>
      </c>
      <c r="C1733" s="43" t="s">
        <v>4953</v>
      </c>
      <c r="D1733" s="44">
        <v>55.147010250530201</v>
      </c>
      <c r="E1733" s="44">
        <v>60</v>
      </c>
      <c r="F1733" s="90">
        <v>5.0180994501210252</v>
      </c>
      <c r="G1733" s="43">
        <v>12099.511156277125</v>
      </c>
      <c r="H1733" s="44">
        <v>0</v>
      </c>
      <c r="I1733" s="44">
        <v>55.147010250530201</v>
      </c>
      <c r="J1733" s="51">
        <f t="shared" si="81"/>
        <v>55.147010250530201</v>
      </c>
      <c r="K1733" s="45">
        <f t="shared" si="82"/>
        <v>5.0180994501210252</v>
      </c>
      <c r="L1733" s="45">
        <f t="shared" si="82"/>
        <v>12099.511156277125</v>
      </c>
      <c r="M1733" s="160">
        <f t="shared" si="83"/>
        <v>2411.1740463783181</v>
      </c>
      <c r="N1733" s="6">
        <v>13.278836889878974</v>
      </c>
      <c r="O1733" s="6">
        <v>31613.662223722873</v>
      </c>
    </row>
    <row r="1734" spans="1:15" x14ac:dyDescent="0.25">
      <c r="A1734" s="41">
        <v>2033</v>
      </c>
      <c r="B1734" s="41" t="s">
        <v>4</v>
      </c>
      <c r="C1734" s="41" t="s">
        <v>4953</v>
      </c>
      <c r="D1734" s="42">
        <v>55.147010250530201</v>
      </c>
      <c r="E1734" s="42">
        <v>60</v>
      </c>
      <c r="F1734" s="88">
        <v>4.0451318237050105</v>
      </c>
      <c r="G1734" s="41">
        <v>9676.875126658224</v>
      </c>
      <c r="H1734" s="42">
        <v>0</v>
      </c>
      <c r="I1734" s="42">
        <v>55.147010250530201</v>
      </c>
      <c r="J1734" s="51">
        <f t="shared" si="81"/>
        <v>55.147010250530201</v>
      </c>
      <c r="K1734" s="45">
        <f t="shared" si="82"/>
        <v>4.0451318237050105</v>
      </c>
      <c r="L1734" s="45">
        <f t="shared" si="82"/>
        <v>9676.875126658224</v>
      </c>
      <c r="M1734" s="160">
        <f t="shared" si="83"/>
        <v>2392.2273855082913</v>
      </c>
      <c r="N1734" s="6">
        <v>13.896475086294991</v>
      </c>
      <c r="O1734" s="6">
        <v>33612.137183341772</v>
      </c>
    </row>
    <row r="1735" spans="1:15" x14ac:dyDescent="0.25">
      <c r="A1735" s="43">
        <v>2034</v>
      </c>
      <c r="B1735" s="43" t="s">
        <v>4</v>
      </c>
      <c r="C1735" s="43" t="s">
        <v>4953</v>
      </c>
      <c r="D1735" s="44">
        <v>55.147010250530201</v>
      </c>
      <c r="E1735" s="44">
        <v>60</v>
      </c>
      <c r="F1735" s="90">
        <v>3.3203848030941376</v>
      </c>
      <c r="G1735" s="43">
        <v>7752.2340283114954</v>
      </c>
      <c r="H1735" s="44">
        <v>0</v>
      </c>
      <c r="I1735" s="44">
        <v>55.147010250530201</v>
      </c>
      <c r="J1735" s="51">
        <f t="shared" si="81"/>
        <v>55.147010250530201</v>
      </c>
      <c r="K1735" s="45">
        <f t="shared" si="82"/>
        <v>3.3203848030941376</v>
      </c>
      <c r="L1735" s="45">
        <f t="shared" si="82"/>
        <v>7752.2340283114954</v>
      </c>
      <c r="M1735" s="160">
        <f t="shared" si="83"/>
        <v>2334.7396425521192</v>
      </c>
      <c r="N1735" s="6">
        <v>13.889046886905861</v>
      </c>
      <c r="O1735" s="6">
        <v>34287.579901688499</v>
      </c>
    </row>
    <row r="1736" spans="1:15" x14ac:dyDescent="0.25">
      <c r="A1736" s="41">
        <v>2035</v>
      </c>
      <c r="B1736" s="41" t="s">
        <v>4</v>
      </c>
      <c r="C1736" s="41" t="s">
        <v>4953</v>
      </c>
      <c r="D1736" s="42">
        <v>55.147010250530201</v>
      </c>
      <c r="E1736" s="42">
        <v>60</v>
      </c>
      <c r="F1736" s="88">
        <v>2.8157589009828774</v>
      </c>
      <c r="G1736" s="41">
        <v>6499.4033862243914</v>
      </c>
      <c r="H1736" s="42">
        <v>0</v>
      </c>
      <c r="I1736" s="42">
        <v>55.147010250530201</v>
      </c>
      <c r="J1736" s="51">
        <f t="shared" si="81"/>
        <v>55.147010250530201</v>
      </c>
      <c r="K1736" s="45">
        <f t="shared" si="82"/>
        <v>2.8157589009828774</v>
      </c>
      <c r="L1736" s="45">
        <f t="shared" si="82"/>
        <v>6499.4033862243914</v>
      </c>
      <c r="M1736" s="160">
        <f t="shared" si="83"/>
        <v>2308.2243951908276</v>
      </c>
      <c r="N1736" s="6">
        <v>13.440826989017122</v>
      </c>
      <c r="O1736" s="6">
        <v>32680.916243775606</v>
      </c>
    </row>
    <row r="1737" spans="1:15" x14ac:dyDescent="0.25">
      <c r="A1737" s="43">
        <v>2036</v>
      </c>
      <c r="B1737" s="43" t="s">
        <v>4</v>
      </c>
      <c r="C1737" s="43" t="s">
        <v>4953</v>
      </c>
      <c r="D1737" s="44">
        <v>55.147010250530201</v>
      </c>
      <c r="E1737" s="44">
        <v>60</v>
      </c>
      <c r="F1737" s="90">
        <v>2.5209559038180287</v>
      </c>
      <c r="G1737" s="43">
        <v>5637.8220428110562</v>
      </c>
      <c r="H1737" s="44">
        <v>0</v>
      </c>
      <c r="I1737" s="44">
        <v>55.147010250530201</v>
      </c>
      <c r="J1737" s="51">
        <f t="shared" si="81"/>
        <v>55.147010250530201</v>
      </c>
      <c r="K1737" s="45">
        <f t="shared" si="82"/>
        <v>2.5209559038180287</v>
      </c>
      <c r="L1737" s="45">
        <f t="shared" si="82"/>
        <v>5637.8220428110562</v>
      </c>
      <c r="M1737" s="160">
        <f t="shared" si="83"/>
        <v>2236.3826492452658</v>
      </c>
      <c r="N1737" s="6">
        <v>12.536591476181972</v>
      </c>
      <c r="O1737" s="6">
        <v>30513.884287188943</v>
      </c>
    </row>
    <row r="1738" spans="1:15" x14ac:dyDescent="0.25">
      <c r="A1738" s="41">
        <v>2037</v>
      </c>
      <c r="B1738" s="41" t="s">
        <v>4</v>
      </c>
      <c r="C1738" s="41" t="s">
        <v>4953</v>
      </c>
      <c r="D1738" s="42">
        <v>55.147010250530201</v>
      </c>
      <c r="E1738" s="42">
        <v>60</v>
      </c>
      <c r="F1738" s="88">
        <v>1.9583911440540844</v>
      </c>
      <c r="G1738" s="41">
        <v>4611.809823833566</v>
      </c>
      <c r="H1738" s="42">
        <v>0</v>
      </c>
      <c r="I1738" s="42">
        <v>55.147010250530201</v>
      </c>
      <c r="J1738" s="51">
        <f t="shared" si="81"/>
        <v>55.147010250530201</v>
      </c>
      <c r="K1738" s="45">
        <f t="shared" si="82"/>
        <v>1.9583911440540844</v>
      </c>
      <c r="L1738" s="45">
        <f t="shared" si="82"/>
        <v>4611.809823833566</v>
      </c>
      <c r="M1738" s="160">
        <f t="shared" si="83"/>
        <v>2354.8972011212295</v>
      </c>
      <c r="N1738" s="6">
        <v>11.489666235945915</v>
      </c>
      <c r="O1738" s="6">
        <v>27185.320446166435</v>
      </c>
    </row>
    <row r="1739" spans="1:15" x14ac:dyDescent="0.25">
      <c r="A1739" s="43">
        <v>2038</v>
      </c>
      <c r="B1739" s="43" t="s">
        <v>4</v>
      </c>
      <c r="C1739" s="43" t="s">
        <v>4953</v>
      </c>
      <c r="D1739" s="44">
        <v>55.147010250530201</v>
      </c>
      <c r="E1739" s="44">
        <v>60</v>
      </c>
      <c r="F1739" s="90">
        <v>1.824744865378221</v>
      </c>
      <c r="G1739" s="43">
        <v>4362.8466199285813</v>
      </c>
      <c r="H1739" s="44">
        <v>0</v>
      </c>
      <c r="I1739" s="44">
        <v>55.147010250530201</v>
      </c>
      <c r="J1739" s="51">
        <f t="shared" si="81"/>
        <v>55.147010250530201</v>
      </c>
      <c r="K1739" s="45">
        <f t="shared" si="82"/>
        <v>1.824744865378221</v>
      </c>
      <c r="L1739" s="45">
        <f t="shared" si="82"/>
        <v>4362.8466199285813</v>
      </c>
      <c r="M1739" s="160">
        <f t="shared" si="83"/>
        <v>2390.9351398691451</v>
      </c>
      <c r="N1739" s="6">
        <v>10.552734094621778</v>
      </c>
      <c r="O1739" s="6">
        <v>24655.280660071418</v>
      </c>
    </row>
    <row r="1740" spans="1:15" x14ac:dyDescent="0.25">
      <c r="A1740" s="41">
        <v>2039</v>
      </c>
      <c r="B1740" s="41" t="s">
        <v>4</v>
      </c>
      <c r="C1740" s="41" t="s">
        <v>4953</v>
      </c>
      <c r="D1740" s="42">
        <v>55.147010250530201</v>
      </c>
      <c r="E1740" s="42">
        <v>60</v>
      </c>
      <c r="F1740" s="88">
        <v>1.7139553475843519</v>
      </c>
      <c r="G1740" s="41">
        <v>4197.1039409455625</v>
      </c>
      <c r="H1740" s="42">
        <v>0</v>
      </c>
      <c r="I1740" s="42">
        <v>55.147010250530201</v>
      </c>
      <c r="J1740" s="51">
        <f t="shared" si="81"/>
        <v>55.147010250530201</v>
      </c>
      <c r="K1740" s="45">
        <f t="shared" si="82"/>
        <v>1.7139553475843519</v>
      </c>
      <c r="L1740" s="45">
        <f t="shared" si="82"/>
        <v>4197.1039409455625</v>
      </c>
      <c r="M1740" s="160">
        <f t="shared" si="83"/>
        <v>2448.7825466754193</v>
      </c>
      <c r="N1740" s="6">
        <v>9.8933024524156465</v>
      </c>
      <c r="O1740" s="6">
        <v>22633.292029054439</v>
      </c>
    </row>
    <row r="1741" spans="1:15" x14ac:dyDescent="0.25">
      <c r="A1741" s="43">
        <v>2040</v>
      </c>
      <c r="B1741" s="43" t="s">
        <v>4</v>
      </c>
      <c r="C1741" s="43" t="s">
        <v>4953</v>
      </c>
      <c r="D1741" s="44">
        <v>55.147010250530201</v>
      </c>
      <c r="E1741" s="44">
        <v>60</v>
      </c>
      <c r="F1741" s="90">
        <v>1.8888294739987497</v>
      </c>
      <c r="G1741" s="43">
        <v>4212.8961685697941</v>
      </c>
      <c r="H1741" s="44">
        <v>0</v>
      </c>
      <c r="I1741" s="44">
        <v>55.147010250530201</v>
      </c>
      <c r="J1741" s="51">
        <f t="shared" si="81"/>
        <v>55.147010250530201</v>
      </c>
      <c r="K1741" s="45">
        <f t="shared" si="82"/>
        <v>1.8888294739987497</v>
      </c>
      <c r="L1741" s="45">
        <f t="shared" si="82"/>
        <v>4212.8961685697941</v>
      </c>
      <c r="M1741" s="160">
        <f t="shared" si="83"/>
        <v>2230.426953075269</v>
      </c>
      <c r="N1741" s="6">
        <v>9.3696091360012517</v>
      </c>
      <c r="O1741" s="6">
        <v>22137.899471430206</v>
      </c>
    </row>
    <row r="1742" spans="1:15" x14ac:dyDescent="0.25">
      <c r="A1742" s="41">
        <v>2021</v>
      </c>
      <c r="B1742" s="41" t="s">
        <v>4</v>
      </c>
      <c r="C1742" s="41" t="s">
        <v>4954</v>
      </c>
      <c r="D1742" s="42">
        <v>63.616432176506898</v>
      </c>
      <c r="E1742" s="42">
        <v>70</v>
      </c>
      <c r="F1742" s="88">
        <v>5.7295966830933862</v>
      </c>
      <c r="G1742" s="41">
        <v>11127.159868200495</v>
      </c>
      <c r="H1742" s="42">
        <v>0</v>
      </c>
      <c r="I1742" s="42">
        <v>63.616432176506898</v>
      </c>
      <c r="J1742" s="51">
        <f t="shared" si="81"/>
        <v>63.616432176506898</v>
      </c>
      <c r="K1742" s="45">
        <f t="shared" si="82"/>
        <v>5.7295966830933862</v>
      </c>
      <c r="L1742" s="45">
        <f t="shared" si="82"/>
        <v>11127.159868200495</v>
      </c>
      <c r="M1742" s="160">
        <f t="shared" si="83"/>
        <v>1942.0494117908813</v>
      </c>
      <c r="N1742" s="6">
        <v>-1.4197053070933858</v>
      </c>
      <c r="O1742" s="6">
        <v>-1160.1150602004946</v>
      </c>
    </row>
    <row r="1743" spans="1:15" x14ac:dyDescent="0.25">
      <c r="A1743" s="43">
        <v>2022</v>
      </c>
      <c r="B1743" s="43" t="s">
        <v>4</v>
      </c>
      <c r="C1743" s="43" t="s">
        <v>4954</v>
      </c>
      <c r="D1743" s="44">
        <v>63.616432176506898</v>
      </c>
      <c r="E1743" s="44">
        <v>70</v>
      </c>
      <c r="F1743" s="90">
        <v>6.9289053398740528</v>
      </c>
      <c r="G1743" s="43">
        <v>13382.71579647125</v>
      </c>
      <c r="H1743" s="44">
        <v>0</v>
      </c>
      <c r="I1743" s="44">
        <v>63.616432176506898</v>
      </c>
      <c r="J1743" s="51">
        <f t="shared" si="81"/>
        <v>63.616432176506898</v>
      </c>
      <c r="K1743" s="45">
        <f t="shared" si="82"/>
        <v>6.9289053398740528</v>
      </c>
      <c r="L1743" s="45">
        <f t="shared" si="82"/>
        <v>13382.71579647125</v>
      </c>
      <c r="M1743" s="160">
        <f t="shared" si="83"/>
        <v>1931.4329089556459</v>
      </c>
      <c r="N1743" s="6">
        <v>-1.3271214058740526</v>
      </c>
      <c r="O1743" s="6">
        <v>-493.42409647124987</v>
      </c>
    </row>
    <row r="1744" spans="1:15" x14ac:dyDescent="0.25">
      <c r="A1744" s="41">
        <v>2023</v>
      </c>
      <c r="B1744" s="41" t="s">
        <v>4</v>
      </c>
      <c r="C1744" s="41" t="s">
        <v>4954</v>
      </c>
      <c r="D1744" s="42">
        <v>63.616432176506898</v>
      </c>
      <c r="E1744" s="42">
        <v>70</v>
      </c>
      <c r="F1744" s="88">
        <v>8.3871222860524526</v>
      </c>
      <c r="G1744" s="41">
        <v>15527.688889922531</v>
      </c>
      <c r="H1744" s="42">
        <v>0</v>
      </c>
      <c r="I1744" s="42">
        <v>63.616432176506898</v>
      </c>
      <c r="J1744" s="51">
        <f t="shared" si="81"/>
        <v>63.616432176506898</v>
      </c>
      <c r="K1744" s="45">
        <f t="shared" si="82"/>
        <v>8.3871222860524526</v>
      </c>
      <c r="L1744" s="45">
        <f t="shared" si="82"/>
        <v>15527.688889922531</v>
      </c>
      <c r="M1744" s="160">
        <f t="shared" si="83"/>
        <v>1851.3726592188407</v>
      </c>
      <c r="N1744" s="6">
        <v>-1.3081646970524528</v>
      </c>
      <c r="O1744" s="6">
        <v>831.7922800774686</v>
      </c>
    </row>
    <row r="1745" spans="1:15" x14ac:dyDescent="0.25">
      <c r="A1745" s="43">
        <v>2024</v>
      </c>
      <c r="B1745" s="43" t="s">
        <v>4</v>
      </c>
      <c r="C1745" s="43" t="s">
        <v>4954</v>
      </c>
      <c r="D1745" s="44">
        <v>63.616432176506898</v>
      </c>
      <c r="E1745" s="44">
        <v>70</v>
      </c>
      <c r="F1745" s="90">
        <v>10.06244759435565</v>
      </c>
      <c r="G1745" s="43">
        <v>17470.950034474572</v>
      </c>
      <c r="H1745" s="44">
        <v>0</v>
      </c>
      <c r="I1745" s="44">
        <v>63.616432176506898</v>
      </c>
      <c r="J1745" s="51">
        <f t="shared" si="81"/>
        <v>63.616432176506898</v>
      </c>
      <c r="K1745" s="45">
        <f t="shared" si="82"/>
        <v>10.06244759435565</v>
      </c>
      <c r="L1745" s="45">
        <f t="shared" si="82"/>
        <v>17470.950034474572</v>
      </c>
      <c r="M1745" s="160">
        <f t="shared" si="83"/>
        <v>1736.2525241149667</v>
      </c>
      <c r="N1745" s="6">
        <v>-1.5433239773556497</v>
      </c>
      <c r="O1745" s="6">
        <v>2473.1050855254289</v>
      </c>
    </row>
    <row r="1746" spans="1:15" x14ac:dyDescent="0.25">
      <c r="A1746" s="41">
        <v>2025</v>
      </c>
      <c r="B1746" s="41" t="s">
        <v>4</v>
      </c>
      <c r="C1746" s="41" t="s">
        <v>4954</v>
      </c>
      <c r="D1746" s="42">
        <v>63.616432176506898</v>
      </c>
      <c r="E1746" s="42">
        <v>70</v>
      </c>
      <c r="F1746" s="88">
        <v>10.81211346783326</v>
      </c>
      <c r="G1746" s="41">
        <v>18380.498531767542</v>
      </c>
      <c r="H1746" s="42">
        <v>0</v>
      </c>
      <c r="I1746" s="42">
        <v>63.616432176506898</v>
      </c>
      <c r="J1746" s="51">
        <f t="shared" si="81"/>
        <v>63.616432176506898</v>
      </c>
      <c r="K1746" s="45">
        <f t="shared" si="82"/>
        <v>10.81211346783326</v>
      </c>
      <c r="L1746" s="45">
        <f t="shared" si="82"/>
        <v>18380.498531767542</v>
      </c>
      <c r="M1746" s="160">
        <f t="shared" si="83"/>
        <v>1699.9912724233536</v>
      </c>
      <c r="N1746" s="6">
        <v>-0.72446569783325998</v>
      </c>
      <c r="O1746" s="6">
        <v>5755.7042082324588</v>
      </c>
    </row>
    <row r="1747" spans="1:15" x14ac:dyDescent="0.25">
      <c r="A1747" s="43">
        <v>2026</v>
      </c>
      <c r="B1747" s="43" t="s">
        <v>4</v>
      </c>
      <c r="C1747" s="43" t="s">
        <v>4954</v>
      </c>
      <c r="D1747" s="44">
        <v>63.616432176506898</v>
      </c>
      <c r="E1747" s="44">
        <v>70</v>
      </c>
      <c r="F1747" s="90">
        <v>12.315221608752317</v>
      </c>
      <c r="G1747" s="43">
        <v>19858.561499142335</v>
      </c>
      <c r="H1747" s="44">
        <v>0</v>
      </c>
      <c r="I1747" s="44">
        <v>63.616432176506898</v>
      </c>
      <c r="J1747" s="51">
        <f t="shared" si="81"/>
        <v>63.616432176506898</v>
      </c>
      <c r="K1747" s="45">
        <f t="shared" si="82"/>
        <v>12.315221608752317</v>
      </c>
      <c r="L1747" s="45">
        <f t="shared" si="82"/>
        <v>19858.561499142335</v>
      </c>
      <c r="M1747" s="160">
        <f t="shared" si="83"/>
        <v>1612.5216524750992</v>
      </c>
      <c r="N1747" s="6">
        <v>-0.43553796875231754</v>
      </c>
      <c r="O1747" s="6">
        <v>9224.4000808576639</v>
      </c>
    </row>
    <row r="1748" spans="1:15" x14ac:dyDescent="0.25">
      <c r="A1748" s="41">
        <v>2027</v>
      </c>
      <c r="B1748" s="41" t="s">
        <v>4</v>
      </c>
      <c r="C1748" s="41" t="s">
        <v>4954</v>
      </c>
      <c r="D1748" s="42">
        <v>63.616432176506898</v>
      </c>
      <c r="E1748" s="42">
        <v>70</v>
      </c>
      <c r="F1748" s="88">
        <v>13.327846623670979</v>
      </c>
      <c r="G1748" s="41">
        <v>21332.142729869429</v>
      </c>
      <c r="H1748" s="42">
        <v>0</v>
      </c>
      <c r="I1748" s="42">
        <v>63.616432176506898</v>
      </c>
      <c r="J1748" s="51">
        <f t="shared" si="81"/>
        <v>63.616432176506898</v>
      </c>
      <c r="K1748" s="45">
        <f t="shared" si="82"/>
        <v>13.327846623670979</v>
      </c>
      <c r="L1748" s="45">
        <f t="shared" si="82"/>
        <v>21332.142729869429</v>
      </c>
      <c r="M1748" s="160">
        <f t="shared" si="83"/>
        <v>1600.5693441866586</v>
      </c>
      <c r="N1748" s="6">
        <v>0.10328093632902124</v>
      </c>
      <c r="O1748" s="6">
        <v>12318.975400130574</v>
      </c>
    </row>
    <row r="1749" spans="1:15" x14ac:dyDescent="0.25">
      <c r="A1749" s="43">
        <v>2028</v>
      </c>
      <c r="B1749" s="43" t="s">
        <v>4</v>
      </c>
      <c r="C1749" s="43" t="s">
        <v>4954</v>
      </c>
      <c r="D1749" s="44">
        <v>63.616432176506898</v>
      </c>
      <c r="E1749" s="44">
        <v>70</v>
      </c>
      <c r="F1749" s="90">
        <v>14.125781924628637</v>
      </c>
      <c r="G1749" s="43">
        <v>21314.364284130774</v>
      </c>
      <c r="H1749" s="44">
        <v>0</v>
      </c>
      <c r="I1749" s="44">
        <v>63.616432176506898</v>
      </c>
      <c r="J1749" s="51">
        <f t="shared" si="81"/>
        <v>63.616432176506898</v>
      </c>
      <c r="K1749" s="45">
        <f t="shared" si="82"/>
        <v>14.125781924628637</v>
      </c>
      <c r="L1749" s="45">
        <f t="shared" si="82"/>
        <v>21314.364284130774</v>
      </c>
      <c r="M1749" s="160">
        <f t="shared" si="83"/>
        <v>1508.8980134238568</v>
      </c>
      <c r="N1749" s="6">
        <v>-0.99754145462863697</v>
      </c>
      <c r="O1749" s="6">
        <v>15085.932685869229</v>
      </c>
    </row>
    <row r="1750" spans="1:15" x14ac:dyDescent="0.25">
      <c r="A1750" s="41">
        <v>2029</v>
      </c>
      <c r="B1750" s="41" t="s">
        <v>4</v>
      </c>
      <c r="C1750" s="41" t="s">
        <v>4954</v>
      </c>
      <c r="D1750" s="42">
        <v>63.616432176506898</v>
      </c>
      <c r="E1750" s="42">
        <v>70</v>
      </c>
      <c r="F1750" s="88">
        <v>13.179197839843454</v>
      </c>
      <c r="G1750" s="41">
        <v>20262.851993362212</v>
      </c>
      <c r="H1750" s="42">
        <v>0</v>
      </c>
      <c r="I1750" s="42">
        <v>63.616432176506898</v>
      </c>
      <c r="J1750" s="51">
        <f t="shared" si="81"/>
        <v>63.616432176506898</v>
      </c>
      <c r="K1750" s="45">
        <f t="shared" si="82"/>
        <v>13.179197839843454</v>
      </c>
      <c r="L1750" s="45">
        <f t="shared" si="82"/>
        <v>20262.851993362212</v>
      </c>
      <c r="M1750" s="160">
        <f t="shared" si="83"/>
        <v>1537.4875041410639</v>
      </c>
      <c r="N1750" s="6">
        <v>0.23239715015654561</v>
      </c>
      <c r="O1750" s="6">
        <v>19120.926906637786</v>
      </c>
    </row>
    <row r="1751" spans="1:15" x14ac:dyDescent="0.25">
      <c r="A1751" s="43">
        <v>2030</v>
      </c>
      <c r="B1751" s="43" t="s">
        <v>4</v>
      </c>
      <c r="C1751" s="43" t="s">
        <v>4954</v>
      </c>
      <c r="D1751" s="44">
        <v>63.616432176506898</v>
      </c>
      <c r="E1751" s="44">
        <v>70</v>
      </c>
      <c r="F1751" s="90">
        <v>11.852653402278037</v>
      </c>
      <c r="G1751" s="43">
        <v>18777.173676956063</v>
      </c>
      <c r="H1751" s="44">
        <v>0</v>
      </c>
      <c r="I1751" s="44">
        <v>63.616432176506898</v>
      </c>
      <c r="J1751" s="51">
        <f t="shared" si="81"/>
        <v>63.616432176506898</v>
      </c>
      <c r="K1751" s="45">
        <f t="shared" si="82"/>
        <v>11.852653402278037</v>
      </c>
      <c r="L1751" s="45">
        <f t="shared" si="82"/>
        <v>18777.173676956063</v>
      </c>
      <c r="M1751" s="160">
        <f t="shared" si="83"/>
        <v>1584.2168871104557</v>
      </c>
      <c r="N1751" s="6">
        <v>1.0818311877219635</v>
      </c>
      <c r="O1751" s="6">
        <v>22369.07347304394</v>
      </c>
    </row>
    <row r="1752" spans="1:15" x14ac:dyDescent="0.25">
      <c r="A1752" s="41">
        <v>2031</v>
      </c>
      <c r="B1752" s="41" t="s">
        <v>4</v>
      </c>
      <c r="C1752" s="41" t="s">
        <v>4954</v>
      </c>
      <c r="D1752" s="42">
        <v>63.616432176506898</v>
      </c>
      <c r="E1752" s="42">
        <v>70</v>
      </c>
      <c r="F1752" s="88">
        <v>9.932023389457493</v>
      </c>
      <c r="G1752" s="41">
        <v>16146.499485518907</v>
      </c>
      <c r="H1752" s="42">
        <v>0</v>
      </c>
      <c r="I1752" s="42">
        <v>63.616432176506898</v>
      </c>
      <c r="J1752" s="51">
        <f t="shared" si="81"/>
        <v>63.616432176506898</v>
      </c>
      <c r="K1752" s="45">
        <f t="shared" si="82"/>
        <v>9.932023389457493</v>
      </c>
      <c r="L1752" s="45">
        <f t="shared" si="82"/>
        <v>16146.499485518907</v>
      </c>
      <c r="M1752" s="160">
        <f t="shared" si="83"/>
        <v>1625.7009123294927</v>
      </c>
      <c r="N1752" s="6">
        <v>2.9934041805425071</v>
      </c>
      <c r="O1752" s="6">
        <v>25752.911974481096</v>
      </c>
    </row>
    <row r="1753" spans="1:15" x14ac:dyDescent="0.25">
      <c r="A1753" s="43">
        <v>2032</v>
      </c>
      <c r="B1753" s="43" t="s">
        <v>4</v>
      </c>
      <c r="C1753" s="43" t="s">
        <v>4954</v>
      </c>
      <c r="D1753" s="44">
        <v>63.616432176506898</v>
      </c>
      <c r="E1753" s="44">
        <v>70</v>
      </c>
      <c r="F1753" s="90">
        <v>7.8480443087956289</v>
      </c>
      <c r="G1753" s="43">
        <v>13519.756668491469</v>
      </c>
      <c r="H1753" s="44">
        <v>0</v>
      </c>
      <c r="I1753" s="44">
        <v>63.616432176506898</v>
      </c>
      <c r="J1753" s="51">
        <f t="shared" si="81"/>
        <v>63.616432176506898</v>
      </c>
      <c r="K1753" s="45">
        <f t="shared" si="82"/>
        <v>7.8480443087956289</v>
      </c>
      <c r="L1753" s="45">
        <f t="shared" si="82"/>
        <v>13519.756668491469</v>
      </c>
      <c r="M1753" s="160">
        <f t="shared" si="83"/>
        <v>1722.6911745820951</v>
      </c>
      <c r="N1753" s="6">
        <v>4.9606854612043705</v>
      </c>
      <c r="O1753" s="6">
        <v>29255.14320150853</v>
      </c>
    </row>
    <row r="1754" spans="1:15" x14ac:dyDescent="0.25">
      <c r="A1754" s="41">
        <v>2033</v>
      </c>
      <c r="B1754" s="41" t="s">
        <v>4</v>
      </c>
      <c r="C1754" s="41" t="s">
        <v>4954</v>
      </c>
      <c r="D1754" s="42">
        <v>63.616432176506898</v>
      </c>
      <c r="E1754" s="42">
        <v>70</v>
      </c>
      <c r="F1754" s="88">
        <v>5.946594879322932</v>
      </c>
      <c r="G1754" s="41">
        <v>11205.465226411456</v>
      </c>
      <c r="H1754" s="42">
        <v>0</v>
      </c>
      <c r="I1754" s="42">
        <v>63.616432176506898</v>
      </c>
      <c r="J1754" s="51">
        <f t="shared" si="81"/>
        <v>63.616432176506898</v>
      </c>
      <c r="K1754" s="45">
        <f t="shared" si="82"/>
        <v>5.946594879322932</v>
      </c>
      <c r="L1754" s="45">
        <f t="shared" si="82"/>
        <v>11205.465226411456</v>
      </c>
      <c r="M1754" s="160">
        <f t="shared" si="83"/>
        <v>1884.3498596775587</v>
      </c>
      <c r="N1754" s="6">
        <v>6.7828268106770686</v>
      </c>
      <c r="O1754" s="6">
        <v>32211.472223588542</v>
      </c>
    </row>
    <row r="1755" spans="1:15" x14ac:dyDescent="0.25">
      <c r="A1755" s="43">
        <v>2034</v>
      </c>
      <c r="B1755" s="43" t="s">
        <v>4</v>
      </c>
      <c r="C1755" s="43" t="s">
        <v>4954</v>
      </c>
      <c r="D1755" s="44">
        <v>63.616432176506898</v>
      </c>
      <c r="E1755" s="44">
        <v>70</v>
      </c>
      <c r="F1755" s="90">
        <v>4.5172795913475312</v>
      </c>
      <c r="G1755" s="43">
        <v>9175.3106950969304</v>
      </c>
      <c r="H1755" s="44">
        <v>0</v>
      </c>
      <c r="I1755" s="44">
        <v>63.616432176506898</v>
      </c>
      <c r="J1755" s="51">
        <f t="shared" si="81"/>
        <v>63.616432176506898</v>
      </c>
      <c r="K1755" s="45">
        <f t="shared" si="82"/>
        <v>4.5172795913475312</v>
      </c>
      <c r="L1755" s="45">
        <f t="shared" si="82"/>
        <v>9175.3106950969304</v>
      </c>
      <c r="M1755" s="160">
        <f t="shared" si="83"/>
        <v>2031.1584681788272</v>
      </c>
      <c r="N1755" s="6">
        <v>8.0879909886524679</v>
      </c>
      <c r="O1755" s="6">
        <v>34798.925204903069</v>
      </c>
    </row>
    <row r="1756" spans="1:15" x14ac:dyDescent="0.25">
      <c r="A1756" s="41">
        <v>2035</v>
      </c>
      <c r="B1756" s="41" t="s">
        <v>4</v>
      </c>
      <c r="C1756" s="41" t="s">
        <v>4954</v>
      </c>
      <c r="D1756" s="42">
        <v>63.616432176506898</v>
      </c>
      <c r="E1756" s="42">
        <v>70</v>
      </c>
      <c r="F1756" s="88">
        <v>3.547871188414728</v>
      </c>
      <c r="G1756" s="41">
        <v>7938.0849656728606</v>
      </c>
      <c r="H1756" s="42">
        <v>0</v>
      </c>
      <c r="I1756" s="42">
        <v>63.616432176506898</v>
      </c>
      <c r="J1756" s="51">
        <f t="shared" si="81"/>
        <v>63.616432176506898</v>
      </c>
      <c r="K1756" s="45">
        <f t="shared" si="82"/>
        <v>3.547871188414728</v>
      </c>
      <c r="L1756" s="45">
        <f t="shared" si="82"/>
        <v>7938.0849656728606</v>
      </c>
      <c r="M1756" s="160">
        <f t="shared" si="83"/>
        <v>2237.4219761963182</v>
      </c>
      <c r="N1756" s="6">
        <v>8.8069338615852715</v>
      </c>
      <c r="O1756" s="6">
        <v>36171.431204327142</v>
      </c>
    </row>
    <row r="1757" spans="1:15" x14ac:dyDescent="0.25">
      <c r="A1757" s="43">
        <v>2036</v>
      </c>
      <c r="B1757" s="43" t="s">
        <v>4</v>
      </c>
      <c r="C1757" s="43" t="s">
        <v>4954</v>
      </c>
      <c r="D1757" s="44">
        <v>63.616432176506898</v>
      </c>
      <c r="E1757" s="44">
        <v>70</v>
      </c>
      <c r="F1757" s="90">
        <v>2.6957836689838675</v>
      </c>
      <c r="G1757" s="43">
        <v>6489.1839487800034</v>
      </c>
      <c r="H1757" s="44">
        <v>0</v>
      </c>
      <c r="I1757" s="44">
        <v>63.616432176506898</v>
      </c>
      <c r="J1757" s="51">
        <f t="shared" si="81"/>
        <v>63.616432176506898</v>
      </c>
      <c r="K1757" s="45">
        <f t="shared" si="82"/>
        <v>2.6957836689838675</v>
      </c>
      <c r="L1757" s="45">
        <f t="shared" si="82"/>
        <v>6489.1839487800034</v>
      </c>
      <c r="M1757" s="160">
        <f t="shared" si="83"/>
        <v>2407.1604941601258</v>
      </c>
      <c r="N1757" s="6">
        <v>9.3998465810161314</v>
      </c>
      <c r="O1757" s="6">
        <v>37171.902041219997</v>
      </c>
    </row>
    <row r="1758" spans="1:15" x14ac:dyDescent="0.25">
      <c r="A1758" s="41">
        <v>2037</v>
      </c>
      <c r="B1758" s="41" t="s">
        <v>4</v>
      </c>
      <c r="C1758" s="41" t="s">
        <v>4954</v>
      </c>
      <c r="D1758" s="42">
        <v>63.616432176506898</v>
      </c>
      <c r="E1758" s="42">
        <v>70</v>
      </c>
      <c r="F1758" s="88">
        <v>2.100262469766081</v>
      </c>
      <c r="G1758" s="41">
        <v>5595.4455776816421</v>
      </c>
      <c r="H1758" s="42">
        <v>0</v>
      </c>
      <c r="I1758" s="42">
        <v>63.616432176506898</v>
      </c>
      <c r="J1758" s="51">
        <f t="shared" si="81"/>
        <v>63.616432176506898</v>
      </c>
      <c r="K1758" s="45">
        <f t="shared" si="82"/>
        <v>2.100262469766081</v>
      </c>
      <c r="L1758" s="45">
        <f t="shared" si="82"/>
        <v>5595.4455776816421</v>
      </c>
      <c r="M1758" s="160">
        <f t="shared" si="83"/>
        <v>2664.1649118763908</v>
      </c>
      <c r="N1758" s="6">
        <v>9.7449191902339187</v>
      </c>
      <c r="O1758" s="6">
        <v>37432.922192318358</v>
      </c>
    </row>
    <row r="1759" spans="1:15" x14ac:dyDescent="0.25">
      <c r="A1759" s="43">
        <v>2038</v>
      </c>
      <c r="B1759" s="43" t="s">
        <v>4</v>
      </c>
      <c r="C1759" s="43" t="s">
        <v>4954</v>
      </c>
      <c r="D1759" s="44">
        <v>63.616432176506898</v>
      </c>
      <c r="E1759" s="44">
        <v>70</v>
      </c>
      <c r="F1759" s="90">
        <v>1.7242865089863477</v>
      </c>
      <c r="G1759" s="43">
        <v>5121.1148079949398</v>
      </c>
      <c r="H1759" s="44">
        <v>0</v>
      </c>
      <c r="I1759" s="44">
        <v>63.616432176506898</v>
      </c>
      <c r="J1759" s="51">
        <f t="shared" si="81"/>
        <v>63.616432176506898</v>
      </c>
      <c r="K1759" s="45">
        <f t="shared" si="82"/>
        <v>1.7242865089863477</v>
      </c>
      <c r="L1759" s="45">
        <f t="shared" si="82"/>
        <v>5121.1148079949398</v>
      </c>
      <c r="M1759" s="160">
        <f t="shared" si="83"/>
        <v>2969.9906490630015</v>
      </c>
      <c r="N1759" s="6">
        <v>9.8575724410136534</v>
      </c>
      <c r="O1759" s="6">
        <v>37260.923222005062</v>
      </c>
    </row>
    <row r="1760" spans="1:15" x14ac:dyDescent="0.25">
      <c r="A1760" s="41">
        <v>2039</v>
      </c>
      <c r="B1760" s="41" t="s">
        <v>4</v>
      </c>
      <c r="C1760" s="41" t="s">
        <v>4954</v>
      </c>
      <c r="D1760" s="42">
        <v>63.616432176506898</v>
      </c>
      <c r="E1760" s="42">
        <v>70</v>
      </c>
      <c r="F1760" s="88">
        <v>1.4262991726551482</v>
      </c>
      <c r="G1760" s="41">
        <v>4781.0236686557882</v>
      </c>
      <c r="H1760" s="42">
        <v>0</v>
      </c>
      <c r="I1760" s="42">
        <v>63.616432176506898</v>
      </c>
      <c r="J1760" s="51">
        <f t="shared" si="81"/>
        <v>63.616432176506898</v>
      </c>
      <c r="K1760" s="45">
        <f t="shared" si="82"/>
        <v>1.4262991726551482</v>
      </c>
      <c r="L1760" s="45">
        <f t="shared" si="82"/>
        <v>4781.0236686557882</v>
      </c>
      <c r="M1760" s="160">
        <f t="shared" si="83"/>
        <v>3352.0482661120832</v>
      </c>
      <c r="N1760" s="6">
        <v>10.018150767344853</v>
      </c>
      <c r="O1760" s="6">
        <v>37302.728691344208</v>
      </c>
    </row>
    <row r="1761" spans="1:15" x14ac:dyDescent="0.25">
      <c r="A1761" s="43">
        <v>2040</v>
      </c>
      <c r="B1761" s="43" t="s">
        <v>4</v>
      </c>
      <c r="C1761" s="43" t="s">
        <v>4954</v>
      </c>
      <c r="D1761" s="44">
        <v>63.616432176506898</v>
      </c>
      <c r="E1761" s="44">
        <v>70</v>
      </c>
      <c r="F1761" s="90">
        <v>1.3228194833259701</v>
      </c>
      <c r="G1761" s="43">
        <v>4584.2053218522824</v>
      </c>
      <c r="H1761" s="44">
        <v>0</v>
      </c>
      <c r="I1761" s="44">
        <v>63.616432176506898</v>
      </c>
      <c r="J1761" s="51">
        <f t="shared" si="81"/>
        <v>63.616432176506898</v>
      </c>
      <c r="K1761" s="45">
        <f t="shared" si="82"/>
        <v>1.3228194833259701</v>
      </c>
      <c r="L1761" s="45">
        <f t="shared" si="82"/>
        <v>4584.2053218522824</v>
      </c>
      <c r="M1761" s="160">
        <f t="shared" si="83"/>
        <v>3465.4806492010516</v>
      </c>
      <c r="N1761" s="6">
        <v>10.111943376674029</v>
      </c>
      <c r="O1761" s="6">
        <v>37728.520568147716</v>
      </c>
    </row>
    <row r="1762" spans="1:15" x14ac:dyDescent="0.25">
      <c r="A1762" s="41">
        <v>2021</v>
      </c>
      <c r="B1762" s="41" t="s">
        <v>4</v>
      </c>
      <c r="C1762" s="41" t="s">
        <v>4955</v>
      </c>
      <c r="D1762" s="42">
        <v>75.478235532868112</v>
      </c>
      <c r="E1762" s="42">
        <v>80</v>
      </c>
      <c r="F1762" s="88">
        <v>3.1745505247827022</v>
      </c>
      <c r="G1762" s="41">
        <v>13738.333355533205</v>
      </c>
      <c r="H1762" s="42">
        <v>0</v>
      </c>
      <c r="I1762" s="42">
        <v>75.478235532868112</v>
      </c>
      <c r="J1762" s="51">
        <f t="shared" si="81"/>
        <v>75.478235532868112</v>
      </c>
      <c r="K1762" s="45">
        <f t="shared" si="82"/>
        <v>3.1745505247827022</v>
      </c>
      <c r="L1762" s="45">
        <f t="shared" si="82"/>
        <v>13738.333355533205</v>
      </c>
      <c r="M1762" s="160">
        <f t="shared" si="83"/>
        <v>4327.6467796881552</v>
      </c>
      <c r="N1762" s="6">
        <v>1.5967700992172982</v>
      </c>
      <c r="O1762" s="6">
        <v>-4847.8308775332043</v>
      </c>
    </row>
    <row r="1763" spans="1:15" x14ac:dyDescent="0.25">
      <c r="A1763" s="43">
        <v>2022</v>
      </c>
      <c r="B1763" s="43" t="s">
        <v>4</v>
      </c>
      <c r="C1763" s="43" t="s">
        <v>4955</v>
      </c>
      <c r="D1763" s="44">
        <v>75.478235532868112</v>
      </c>
      <c r="E1763" s="44">
        <v>80</v>
      </c>
      <c r="F1763" s="90">
        <v>3.8741753877186254</v>
      </c>
      <c r="G1763" s="43">
        <v>17158.613915167327</v>
      </c>
      <c r="H1763" s="44">
        <v>0</v>
      </c>
      <c r="I1763" s="44">
        <v>75.478235532868112</v>
      </c>
      <c r="J1763" s="51">
        <f t="shared" si="81"/>
        <v>75.478235532868112</v>
      </c>
      <c r="K1763" s="45">
        <f t="shared" si="82"/>
        <v>3.8741753877186254</v>
      </c>
      <c r="L1763" s="45">
        <f t="shared" si="82"/>
        <v>17158.613915167327</v>
      </c>
      <c r="M1763" s="160">
        <f t="shared" si="83"/>
        <v>4428.9718967192839</v>
      </c>
      <c r="N1763" s="6">
        <v>1.7942088412813746</v>
      </c>
      <c r="O1763" s="6">
        <v>-6286.9149251673261</v>
      </c>
    </row>
    <row r="1764" spans="1:15" x14ac:dyDescent="0.25">
      <c r="A1764" s="41">
        <v>2023</v>
      </c>
      <c r="B1764" s="41" t="s">
        <v>4</v>
      </c>
      <c r="C1764" s="41" t="s">
        <v>4955</v>
      </c>
      <c r="D1764" s="42">
        <v>75.478235532868112</v>
      </c>
      <c r="E1764" s="42">
        <v>80</v>
      </c>
      <c r="F1764" s="88">
        <v>4.3664284790690262</v>
      </c>
      <c r="G1764" s="41">
        <v>16530.398671564861</v>
      </c>
      <c r="H1764" s="42">
        <v>0</v>
      </c>
      <c r="I1764" s="42">
        <v>75.478235532868112</v>
      </c>
      <c r="J1764" s="51">
        <f t="shared" si="81"/>
        <v>75.478235532868112</v>
      </c>
      <c r="K1764" s="45">
        <f t="shared" si="82"/>
        <v>4.3664284790690262</v>
      </c>
      <c r="L1764" s="45">
        <f t="shared" si="82"/>
        <v>16530.398671564861</v>
      </c>
      <c r="M1764" s="160">
        <f t="shared" si="83"/>
        <v>3785.7939849021268</v>
      </c>
      <c r="N1764" s="6">
        <v>2.4185576759309741</v>
      </c>
      <c r="O1764" s="6">
        <v>-3134.3557515648608</v>
      </c>
    </row>
    <row r="1765" spans="1:15" x14ac:dyDescent="0.25">
      <c r="A1765" s="43">
        <v>2024</v>
      </c>
      <c r="B1765" s="43" t="s">
        <v>4</v>
      </c>
      <c r="C1765" s="43" t="s">
        <v>4955</v>
      </c>
      <c r="D1765" s="44">
        <v>75.478235532868112</v>
      </c>
      <c r="E1765" s="44">
        <v>80</v>
      </c>
      <c r="F1765" s="90">
        <v>5.8248508094616946</v>
      </c>
      <c r="G1765" s="43">
        <v>17412.380129310099</v>
      </c>
      <c r="H1765" s="44">
        <v>0</v>
      </c>
      <c r="I1765" s="44">
        <v>75.478235532868112</v>
      </c>
      <c r="J1765" s="51">
        <f t="shared" si="81"/>
        <v>75.478235532868112</v>
      </c>
      <c r="K1765" s="45">
        <f t="shared" si="82"/>
        <v>5.8248508094616946</v>
      </c>
      <c r="L1765" s="45">
        <f t="shared" si="82"/>
        <v>17412.380129310099</v>
      </c>
      <c r="M1765" s="160">
        <f t="shared" si="83"/>
        <v>2989.3263705614581</v>
      </c>
      <c r="N1765" s="6">
        <v>0.24179310453830549</v>
      </c>
      <c r="O1765" s="6">
        <v>-3824.9786993100988</v>
      </c>
    </row>
    <row r="1766" spans="1:15" x14ac:dyDescent="0.25">
      <c r="A1766" s="41">
        <v>2025</v>
      </c>
      <c r="B1766" s="41" t="s">
        <v>4</v>
      </c>
      <c r="C1766" s="41" t="s">
        <v>4955</v>
      </c>
      <c r="D1766" s="42">
        <v>75.478235532868112</v>
      </c>
      <c r="E1766" s="42">
        <v>80</v>
      </c>
      <c r="F1766" s="88">
        <v>7.0615656590743283</v>
      </c>
      <c r="G1766" s="41">
        <v>14309.567527110898</v>
      </c>
      <c r="H1766" s="42">
        <v>0</v>
      </c>
      <c r="I1766" s="42">
        <v>75.478235532868112</v>
      </c>
      <c r="J1766" s="51">
        <f t="shared" si="81"/>
        <v>75.478235532868112</v>
      </c>
      <c r="K1766" s="45">
        <f t="shared" si="82"/>
        <v>7.0615656590743283</v>
      </c>
      <c r="L1766" s="45">
        <f t="shared" si="82"/>
        <v>14309.567527110898</v>
      </c>
      <c r="M1766" s="160">
        <f t="shared" si="83"/>
        <v>2026.4015401064303</v>
      </c>
      <c r="N1766" s="6">
        <v>0.31342978692567147</v>
      </c>
      <c r="O1766" s="6">
        <v>2394.958412889102</v>
      </c>
    </row>
    <row r="1767" spans="1:15" x14ac:dyDescent="0.25">
      <c r="A1767" s="43">
        <v>2026</v>
      </c>
      <c r="B1767" s="43" t="s">
        <v>4</v>
      </c>
      <c r="C1767" s="43" t="s">
        <v>4955</v>
      </c>
      <c r="D1767" s="44">
        <v>75.478235532868112</v>
      </c>
      <c r="E1767" s="44">
        <v>80</v>
      </c>
      <c r="F1767" s="90">
        <v>9.0373617043791477</v>
      </c>
      <c r="G1767" s="43">
        <v>14584.395855066088</v>
      </c>
      <c r="H1767" s="44">
        <v>0</v>
      </c>
      <c r="I1767" s="44">
        <v>75.478235532868112</v>
      </c>
      <c r="J1767" s="51">
        <f t="shared" si="81"/>
        <v>75.478235532868112</v>
      </c>
      <c r="K1767" s="45">
        <f t="shared" si="82"/>
        <v>9.0373617043791477</v>
      </c>
      <c r="L1767" s="45">
        <f t="shared" si="82"/>
        <v>14584.395855066088</v>
      </c>
      <c r="M1767" s="160">
        <f t="shared" si="83"/>
        <v>1613.789104844511</v>
      </c>
      <c r="N1767" s="6">
        <v>-0.32737248737914726</v>
      </c>
      <c r="O1767" s="6">
        <v>5470.1256849339134</v>
      </c>
    </row>
    <row r="1768" spans="1:15" x14ac:dyDescent="0.25">
      <c r="A1768" s="41">
        <v>2027</v>
      </c>
      <c r="B1768" s="41" t="s">
        <v>4</v>
      </c>
      <c r="C1768" s="41" t="s">
        <v>4955</v>
      </c>
      <c r="D1768" s="42">
        <v>75.478235532868112</v>
      </c>
      <c r="E1768" s="42">
        <v>80</v>
      </c>
      <c r="F1768" s="88">
        <v>11.393784500959084</v>
      </c>
      <c r="G1768" s="41">
        <v>17109.343514277109</v>
      </c>
      <c r="H1768" s="42">
        <v>0</v>
      </c>
      <c r="I1768" s="42">
        <v>75.478235532868112</v>
      </c>
      <c r="J1768" s="51">
        <f t="shared" si="81"/>
        <v>75.478235532868112</v>
      </c>
      <c r="K1768" s="45">
        <f t="shared" si="82"/>
        <v>11.393784500959084</v>
      </c>
      <c r="L1768" s="45">
        <f t="shared" si="82"/>
        <v>17109.343514277109</v>
      </c>
      <c r="M1768" s="160">
        <f t="shared" si="83"/>
        <v>1501.6383285849324</v>
      </c>
      <c r="N1768" s="6">
        <v>-1.5864120349590838</v>
      </c>
      <c r="O1768" s="6">
        <v>5666.3746457228917</v>
      </c>
    </row>
    <row r="1769" spans="1:15" x14ac:dyDescent="0.25">
      <c r="A1769" s="43">
        <v>2028</v>
      </c>
      <c r="B1769" s="43" t="s">
        <v>4</v>
      </c>
      <c r="C1769" s="43" t="s">
        <v>4955</v>
      </c>
      <c r="D1769" s="44">
        <v>75.478235532868112</v>
      </c>
      <c r="E1769" s="44">
        <v>80</v>
      </c>
      <c r="F1769" s="90">
        <v>14.421062001889753</v>
      </c>
      <c r="G1769" s="43">
        <v>19177.499175150799</v>
      </c>
      <c r="H1769" s="44">
        <v>0</v>
      </c>
      <c r="I1769" s="44">
        <v>75.478235532868112</v>
      </c>
      <c r="J1769" s="51">
        <f t="shared" si="81"/>
        <v>75.478235532868112</v>
      </c>
      <c r="K1769" s="45">
        <f t="shared" si="82"/>
        <v>14.421062001889753</v>
      </c>
      <c r="L1769" s="45">
        <f t="shared" si="82"/>
        <v>19177.499175150799</v>
      </c>
      <c r="M1769" s="160">
        <f t="shared" si="83"/>
        <v>1329.8257210625511</v>
      </c>
      <c r="N1769" s="6">
        <v>-4.5388258538897528</v>
      </c>
      <c r="O1769" s="6">
        <v>4883.6068448492006</v>
      </c>
    </row>
    <row r="1770" spans="1:15" x14ac:dyDescent="0.25">
      <c r="A1770" s="41">
        <v>2029</v>
      </c>
      <c r="B1770" s="41" t="s">
        <v>4</v>
      </c>
      <c r="C1770" s="41" t="s">
        <v>4955</v>
      </c>
      <c r="D1770" s="42">
        <v>75.478235532868112</v>
      </c>
      <c r="E1770" s="42">
        <v>80</v>
      </c>
      <c r="F1770" s="88">
        <v>16.475435149528373</v>
      </c>
      <c r="G1770" s="41">
        <v>20617.527021381633</v>
      </c>
      <c r="H1770" s="42">
        <v>0</v>
      </c>
      <c r="I1770" s="42">
        <v>75.478235532868112</v>
      </c>
      <c r="J1770" s="51">
        <f t="shared" si="81"/>
        <v>75.478235532868112</v>
      </c>
      <c r="K1770" s="45">
        <f t="shared" si="82"/>
        <v>16.475435149528373</v>
      </c>
      <c r="L1770" s="45">
        <f t="shared" si="82"/>
        <v>20617.527021381633</v>
      </c>
      <c r="M1770" s="160">
        <f t="shared" si="83"/>
        <v>1251.4101651495275</v>
      </c>
      <c r="N1770" s="6">
        <v>-6.3524104995283732</v>
      </c>
      <c r="O1770" s="6">
        <v>4669.2448186183683</v>
      </c>
    </row>
    <row r="1771" spans="1:15" x14ac:dyDescent="0.25">
      <c r="A1771" s="43">
        <v>2030</v>
      </c>
      <c r="B1771" s="43" t="s">
        <v>4</v>
      </c>
      <c r="C1771" s="43" t="s">
        <v>4955</v>
      </c>
      <c r="D1771" s="44">
        <v>75.478235532868112</v>
      </c>
      <c r="E1771" s="44">
        <v>80</v>
      </c>
      <c r="F1771" s="90">
        <v>18.632302501547855</v>
      </c>
      <c r="G1771" s="43">
        <v>22323.515819562635</v>
      </c>
      <c r="H1771" s="44">
        <v>0</v>
      </c>
      <c r="I1771" s="44">
        <v>75.478235532868112</v>
      </c>
      <c r="J1771" s="51">
        <f t="shared" si="81"/>
        <v>75.478235532868112</v>
      </c>
      <c r="K1771" s="45">
        <f t="shared" si="82"/>
        <v>18.632302501547855</v>
      </c>
      <c r="L1771" s="45">
        <f t="shared" si="82"/>
        <v>22323.515819562635</v>
      </c>
      <c r="M1771" s="160">
        <f t="shared" si="83"/>
        <v>1198.1082755450186</v>
      </c>
      <c r="N1771" s="6">
        <v>-8.8555315885478549</v>
      </c>
      <c r="O1771" s="6">
        <v>2913.0138904373634</v>
      </c>
    </row>
    <row r="1772" spans="1:15" x14ac:dyDescent="0.25">
      <c r="A1772" s="41">
        <v>2031</v>
      </c>
      <c r="B1772" s="41" t="s">
        <v>4</v>
      </c>
      <c r="C1772" s="41" t="s">
        <v>4955</v>
      </c>
      <c r="D1772" s="42">
        <v>75.478235532868112</v>
      </c>
      <c r="E1772" s="42">
        <v>80</v>
      </c>
      <c r="F1772" s="88">
        <v>20.199228445086984</v>
      </c>
      <c r="G1772" s="41">
        <v>23203.564345933057</v>
      </c>
      <c r="H1772" s="42">
        <v>0</v>
      </c>
      <c r="I1772" s="42">
        <v>75.478235532868112</v>
      </c>
      <c r="J1772" s="51">
        <f t="shared" si="81"/>
        <v>75.478235532868112</v>
      </c>
      <c r="K1772" s="45">
        <f t="shared" si="82"/>
        <v>20.199228445086984</v>
      </c>
      <c r="L1772" s="45">
        <f t="shared" si="82"/>
        <v>23203.564345933057</v>
      </c>
      <c r="M1772" s="160">
        <f t="shared" si="83"/>
        <v>1148.7351810992964</v>
      </c>
      <c r="N1772" s="6">
        <v>-10.718604157086984</v>
      </c>
      <c r="O1772" s="6">
        <v>1600.2384940669435</v>
      </c>
    </row>
    <row r="1773" spans="1:15" x14ac:dyDescent="0.25">
      <c r="A1773" s="43">
        <v>2032</v>
      </c>
      <c r="B1773" s="43" t="s">
        <v>4</v>
      </c>
      <c r="C1773" s="43" t="s">
        <v>4955</v>
      </c>
      <c r="D1773" s="44">
        <v>75.478235532868112</v>
      </c>
      <c r="E1773" s="44">
        <v>80</v>
      </c>
      <c r="F1773" s="90">
        <v>21.091709611914016</v>
      </c>
      <c r="G1773" s="43">
        <v>23321.43776904175</v>
      </c>
      <c r="H1773" s="44">
        <v>0</v>
      </c>
      <c r="I1773" s="44">
        <v>75.478235532868112</v>
      </c>
      <c r="J1773" s="51">
        <f t="shared" si="81"/>
        <v>75.478235532868112</v>
      </c>
      <c r="K1773" s="45">
        <f t="shared" si="82"/>
        <v>21.091709611914016</v>
      </c>
      <c r="L1773" s="45">
        <f t="shared" si="82"/>
        <v>23321.43776904175</v>
      </c>
      <c r="M1773" s="160">
        <f t="shared" si="83"/>
        <v>1105.7158569956905</v>
      </c>
      <c r="N1773" s="6">
        <v>-11.957691979914015</v>
      </c>
      <c r="O1773" s="6">
        <v>1063.2285809582499</v>
      </c>
    </row>
    <row r="1774" spans="1:15" x14ac:dyDescent="0.25">
      <c r="A1774" s="41">
        <v>2033</v>
      </c>
      <c r="B1774" s="41" t="s">
        <v>4</v>
      </c>
      <c r="C1774" s="41" t="s">
        <v>4955</v>
      </c>
      <c r="D1774" s="42">
        <v>75.478235532868112</v>
      </c>
      <c r="E1774" s="42">
        <v>80</v>
      </c>
      <c r="F1774" s="88">
        <v>20.478405348048284</v>
      </c>
      <c r="G1774" s="41">
        <v>22021.010892709852</v>
      </c>
      <c r="H1774" s="42">
        <v>0</v>
      </c>
      <c r="I1774" s="42">
        <v>75.478235532868112</v>
      </c>
      <c r="J1774" s="51">
        <f t="shared" si="81"/>
        <v>75.478235532868112</v>
      </c>
      <c r="K1774" s="45">
        <f t="shared" si="82"/>
        <v>20.478405348048284</v>
      </c>
      <c r="L1774" s="45">
        <f t="shared" si="82"/>
        <v>22021.010892709852</v>
      </c>
      <c r="M1774" s="160">
        <f t="shared" si="83"/>
        <v>1075.3284017209176</v>
      </c>
      <c r="N1774" s="6">
        <v>-11.829323587048284</v>
      </c>
      <c r="O1774" s="6">
        <v>1641.5990772901496</v>
      </c>
    </row>
    <row r="1775" spans="1:15" x14ac:dyDescent="0.25">
      <c r="A1775" s="43">
        <v>2034</v>
      </c>
      <c r="B1775" s="43" t="s">
        <v>4</v>
      </c>
      <c r="C1775" s="43" t="s">
        <v>4955</v>
      </c>
      <c r="D1775" s="44">
        <v>75.478235532868112</v>
      </c>
      <c r="E1775" s="44">
        <v>80</v>
      </c>
      <c r="F1775" s="90">
        <v>19.366204761680613</v>
      </c>
      <c r="G1775" s="43">
        <v>20586.965913608892</v>
      </c>
      <c r="H1775" s="44">
        <v>0</v>
      </c>
      <c r="I1775" s="44">
        <v>75.478235532868112</v>
      </c>
      <c r="J1775" s="51">
        <f t="shared" si="81"/>
        <v>75.478235532868112</v>
      </c>
      <c r="K1775" s="45">
        <f t="shared" si="82"/>
        <v>19.366204761680613</v>
      </c>
      <c r="L1775" s="45">
        <f t="shared" si="82"/>
        <v>20586.965913608892</v>
      </c>
      <c r="M1775" s="160">
        <f t="shared" si="83"/>
        <v>1063.0356420863507</v>
      </c>
      <c r="N1775" s="6">
        <v>-11.274032592680614</v>
      </c>
      <c r="O1775" s="6">
        <v>2259.429056391109</v>
      </c>
    </row>
    <row r="1776" spans="1:15" x14ac:dyDescent="0.25">
      <c r="A1776" s="41">
        <v>2035</v>
      </c>
      <c r="B1776" s="41" t="s">
        <v>4</v>
      </c>
      <c r="C1776" s="41" t="s">
        <v>4955</v>
      </c>
      <c r="D1776" s="42">
        <v>75.478235532868112</v>
      </c>
      <c r="E1776" s="42">
        <v>80</v>
      </c>
      <c r="F1776" s="88">
        <v>17.150804393242677</v>
      </c>
      <c r="G1776" s="41">
        <v>18462.674933166814</v>
      </c>
      <c r="H1776" s="42">
        <v>0</v>
      </c>
      <c r="I1776" s="42">
        <v>75.478235532868112</v>
      </c>
      <c r="J1776" s="51">
        <f t="shared" si="81"/>
        <v>75.478235532868112</v>
      </c>
      <c r="K1776" s="45">
        <f t="shared" si="82"/>
        <v>17.150804393242677</v>
      </c>
      <c r="L1776" s="45">
        <f t="shared" si="82"/>
        <v>18462.674933166814</v>
      </c>
      <c r="M1776" s="160">
        <f t="shared" si="83"/>
        <v>1076.4903213776379</v>
      </c>
      <c r="N1776" s="6">
        <v>-9.5454240542426767</v>
      </c>
      <c r="O1776" s="6">
        <v>3245.4214868331874</v>
      </c>
    </row>
    <row r="1777" spans="1:15" x14ac:dyDescent="0.25">
      <c r="A1777" s="43">
        <v>2036</v>
      </c>
      <c r="B1777" s="43" t="s">
        <v>4</v>
      </c>
      <c r="C1777" s="43" t="s">
        <v>4955</v>
      </c>
      <c r="D1777" s="44">
        <v>75.478235532868112</v>
      </c>
      <c r="E1777" s="44">
        <v>80</v>
      </c>
      <c r="F1777" s="90">
        <v>14.660553206977477</v>
      </c>
      <c r="G1777" s="43">
        <v>15905.471923926025</v>
      </c>
      <c r="H1777" s="44">
        <v>0</v>
      </c>
      <c r="I1777" s="44">
        <v>75.478235532868112</v>
      </c>
      <c r="J1777" s="51">
        <f t="shared" si="81"/>
        <v>75.478235532868112</v>
      </c>
      <c r="K1777" s="45">
        <f t="shared" si="82"/>
        <v>14.660553206977477</v>
      </c>
      <c r="L1777" s="45">
        <f t="shared" si="82"/>
        <v>15905.471923926025</v>
      </c>
      <c r="M1777" s="160">
        <f t="shared" si="83"/>
        <v>1084.9162169648582</v>
      </c>
      <c r="N1777" s="6">
        <v>-7.4836234379774771</v>
      </c>
      <c r="O1777" s="6">
        <v>4754.460936073976</v>
      </c>
    </row>
    <row r="1778" spans="1:15" x14ac:dyDescent="0.25">
      <c r="A1778" s="41">
        <v>2037</v>
      </c>
      <c r="B1778" s="41" t="s">
        <v>4</v>
      </c>
      <c r="C1778" s="41" t="s">
        <v>4955</v>
      </c>
      <c r="D1778" s="42">
        <v>75.478235532868112</v>
      </c>
      <c r="E1778" s="42">
        <v>80</v>
      </c>
      <c r="F1778" s="88">
        <v>11.223890447692185</v>
      </c>
      <c r="G1778" s="41">
        <v>13164.060325148947</v>
      </c>
      <c r="H1778" s="42">
        <v>0</v>
      </c>
      <c r="I1778" s="42">
        <v>75.478235532868112</v>
      </c>
      <c r="J1778" s="51">
        <f t="shared" si="81"/>
        <v>75.478235532868112</v>
      </c>
      <c r="K1778" s="45">
        <f t="shared" si="82"/>
        <v>11.223890447692185</v>
      </c>
      <c r="L1778" s="45">
        <f t="shared" si="82"/>
        <v>13164.060325148947</v>
      </c>
      <c r="M1778" s="160">
        <f t="shared" si="83"/>
        <v>1172.8607283275553</v>
      </c>
      <c r="N1778" s="6">
        <v>-4.5218095936921845</v>
      </c>
      <c r="O1778" s="6">
        <v>6315.0321648510526</v>
      </c>
    </row>
    <row r="1779" spans="1:15" x14ac:dyDescent="0.25">
      <c r="A1779" s="43">
        <v>2038</v>
      </c>
      <c r="B1779" s="43" t="s">
        <v>4</v>
      </c>
      <c r="C1779" s="43" t="s">
        <v>4955</v>
      </c>
      <c r="D1779" s="44">
        <v>75.478235532868112</v>
      </c>
      <c r="E1779" s="44">
        <v>80</v>
      </c>
      <c r="F1779" s="90">
        <v>8.2960921542697363</v>
      </c>
      <c r="G1779" s="43">
        <v>10689.669729809015</v>
      </c>
      <c r="H1779" s="44">
        <v>0</v>
      </c>
      <c r="I1779" s="44">
        <v>75.478235532868112</v>
      </c>
      <c r="J1779" s="51">
        <f t="shared" si="81"/>
        <v>75.478235532868112</v>
      </c>
      <c r="K1779" s="45">
        <f t="shared" si="82"/>
        <v>8.2960921542697363</v>
      </c>
      <c r="L1779" s="45">
        <f t="shared" si="82"/>
        <v>10689.669729809015</v>
      </c>
      <c r="M1779" s="160">
        <f t="shared" si="83"/>
        <v>1288.5186821734351</v>
      </c>
      <c r="N1779" s="6">
        <v>-2.0818228012697366</v>
      </c>
      <c r="O1779" s="6">
        <v>7681.8843701909864</v>
      </c>
    </row>
    <row r="1780" spans="1:15" x14ac:dyDescent="0.25">
      <c r="A1780" s="41">
        <v>2039</v>
      </c>
      <c r="B1780" s="41" t="s">
        <v>4</v>
      </c>
      <c r="C1780" s="41" t="s">
        <v>4955</v>
      </c>
      <c r="D1780" s="42">
        <v>75.478235532868112</v>
      </c>
      <c r="E1780" s="42">
        <v>80</v>
      </c>
      <c r="F1780" s="88">
        <v>5.8898772381861653</v>
      </c>
      <c r="G1780" s="41">
        <v>8618.5375015688405</v>
      </c>
      <c r="H1780" s="42">
        <v>0</v>
      </c>
      <c r="I1780" s="42">
        <v>75.478235532868112</v>
      </c>
      <c r="J1780" s="51">
        <f t="shared" si="81"/>
        <v>75.478235532868112</v>
      </c>
      <c r="K1780" s="45">
        <f t="shared" si="82"/>
        <v>5.8898772381861653</v>
      </c>
      <c r="L1780" s="45">
        <f t="shared" si="82"/>
        <v>8618.5375015688405</v>
      </c>
      <c r="M1780" s="160">
        <f t="shared" si="83"/>
        <v>1463.2796496490287</v>
      </c>
      <c r="N1780" s="6">
        <v>9.7833866813834547E-2</v>
      </c>
      <c r="O1780" s="6">
        <v>9102.5272384311611</v>
      </c>
    </row>
    <row r="1781" spans="1:15" x14ac:dyDescent="0.25">
      <c r="A1781" s="43">
        <v>2040</v>
      </c>
      <c r="B1781" s="43" t="s">
        <v>4</v>
      </c>
      <c r="C1781" s="43" t="s">
        <v>4955</v>
      </c>
      <c r="D1781" s="44">
        <v>75.478235532868112</v>
      </c>
      <c r="E1781" s="44">
        <v>80</v>
      </c>
      <c r="F1781" s="90">
        <v>4.6941413836623367</v>
      </c>
      <c r="G1781" s="43">
        <v>7468.9831957419447</v>
      </c>
      <c r="H1781" s="44">
        <v>0</v>
      </c>
      <c r="I1781" s="44">
        <v>75.478235532868112</v>
      </c>
      <c r="J1781" s="51">
        <f t="shared" si="81"/>
        <v>75.478235532868112</v>
      </c>
      <c r="K1781" s="45">
        <f t="shared" si="82"/>
        <v>4.6941413836623367</v>
      </c>
      <c r="L1781" s="45">
        <f t="shared" si="82"/>
        <v>7468.9831957419447</v>
      </c>
      <c r="M1781" s="160">
        <f t="shared" si="83"/>
        <v>1591.1287252099544</v>
      </c>
      <c r="N1781" s="6">
        <v>1.1827074443376633</v>
      </c>
      <c r="O1781" s="6">
        <v>10148.720424258056</v>
      </c>
    </row>
    <row r="1782" spans="1:15" x14ac:dyDescent="0.25">
      <c r="A1782" s="41">
        <v>2021</v>
      </c>
      <c r="B1782" s="41" t="s">
        <v>4</v>
      </c>
      <c r="C1782" s="41" t="s">
        <v>4956</v>
      </c>
      <c r="D1782" s="42">
        <v>85.10746284925942</v>
      </c>
      <c r="E1782" s="42">
        <v>90</v>
      </c>
      <c r="F1782" s="88">
        <v>0.67074818771305988</v>
      </c>
      <c r="G1782" s="41">
        <v>2499.7848345879934</v>
      </c>
      <c r="H1782" s="42">
        <v>0</v>
      </c>
      <c r="I1782" s="42">
        <v>85.10746284925942</v>
      </c>
      <c r="J1782" s="51">
        <f t="shared" si="81"/>
        <v>85.10746284925942</v>
      </c>
      <c r="K1782" s="45">
        <f t="shared" si="82"/>
        <v>0.67074818771305988</v>
      </c>
      <c r="L1782" s="45">
        <f t="shared" si="82"/>
        <v>2499.7848345879934</v>
      </c>
      <c r="M1782" s="160">
        <f t="shared" si="83"/>
        <v>3726.860363366914</v>
      </c>
      <c r="N1782" s="6">
        <v>5.8345657272869405</v>
      </c>
      <c r="O1782" s="6">
        <v>11100.986085412007</v>
      </c>
    </row>
    <row r="1783" spans="1:15" hidden="1" x14ac:dyDescent="0.25">
      <c r="A1783" s="43">
        <v>2022</v>
      </c>
      <c r="B1783" s="43" t="s">
        <v>4</v>
      </c>
      <c r="C1783" s="43" t="s">
        <v>4956</v>
      </c>
      <c r="D1783" s="44">
        <v>85.10746284925942</v>
      </c>
      <c r="E1783" s="44">
        <v>90</v>
      </c>
      <c r="F1783" s="90">
        <v>0.85118095934267901</v>
      </c>
      <c r="G1783" s="43">
        <v>3045.1111386499115</v>
      </c>
      <c r="H1783" s="44">
        <v>0</v>
      </c>
      <c r="I1783" s="44">
        <v>85.10746284925942</v>
      </c>
      <c r="J1783" s="51">
        <f t="shared" si="81"/>
        <v>85.10746284925942</v>
      </c>
      <c r="K1783" s="45">
        <f t="shared" si="82"/>
        <v>0.85118095934267901</v>
      </c>
      <c r="L1783" s="45">
        <f t="shared" si="82"/>
        <v>3045.1111386499115</v>
      </c>
      <c r="M1783" s="160">
        <f t="shared" si="83"/>
        <v>3577.5132246866588</v>
      </c>
      <c r="N1783" s="6">
        <v>5.9245158246573206</v>
      </c>
      <c r="O1783" s="6">
        <v>12534.881091350089</v>
      </c>
    </row>
    <row r="1784" spans="1:15" hidden="1" x14ac:dyDescent="0.25">
      <c r="A1784" s="41">
        <v>2023</v>
      </c>
      <c r="B1784" s="41" t="s">
        <v>4</v>
      </c>
      <c r="C1784" s="41" t="s">
        <v>4956</v>
      </c>
      <c r="D1784" s="42">
        <v>85.10746284925942</v>
      </c>
      <c r="E1784" s="42">
        <v>90</v>
      </c>
      <c r="F1784" s="88">
        <v>1.1305834997230246</v>
      </c>
      <c r="G1784" s="41">
        <v>3812.686755125279</v>
      </c>
      <c r="H1784" s="42">
        <v>0</v>
      </c>
      <c r="I1784" s="42">
        <v>85.10746284925942</v>
      </c>
      <c r="J1784" s="51">
        <f t="shared" si="81"/>
        <v>85.10746284925942</v>
      </c>
      <c r="K1784" s="45">
        <f t="shared" si="82"/>
        <v>1.1305834997230246</v>
      </c>
      <c r="L1784" s="45">
        <f t="shared" si="82"/>
        <v>3812.686755125279</v>
      </c>
      <c r="M1784" s="160">
        <f t="shared" si="83"/>
        <v>3372.317706794171</v>
      </c>
      <c r="N1784" s="6">
        <v>6.0467187752769753</v>
      </c>
      <c r="O1784" s="6">
        <v>14399.419304874718</v>
      </c>
    </row>
    <row r="1785" spans="1:15" x14ac:dyDescent="0.25">
      <c r="A1785" s="43">
        <v>2024</v>
      </c>
      <c r="B1785" s="43" t="s">
        <v>4</v>
      </c>
      <c r="C1785" s="43" t="s">
        <v>4956</v>
      </c>
      <c r="D1785" s="44">
        <v>85.10746284925942</v>
      </c>
      <c r="E1785" s="44">
        <v>90</v>
      </c>
      <c r="F1785" s="90">
        <v>1.5122090104693999</v>
      </c>
      <c r="G1785" s="43">
        <v>4716.9525414393329</v>
      </c>
      <c r="H1785" s="44">
        <v>0</v>
      </c>
      <c r="I1785" s="44">
        <v>85.10746284925942</v>
      </c>
      <c r="J1785" s="51">
        <f t="shared" si="81"/>
        <v>85.10746284925942</v>
      </c>
      <c r="K1785" s="45">
        <f t="shared" si="82"/>
        <v>1.5122090104693999</v>
      </c>
      <c r="L1785" s="45">
        <f t="shared" si="82"/>
        <v>4716.9525414393329</v>
      </c>
      <c r="M1785" s="160">
        <f t="shared" si="83"/>
        <v>3119.2464194980289</v>
      </c>
      <c r="N1785" s="6">
        <v>5.7780243675306</v>
      </c>
      <c r="O1785" s="6">
        <v>13963.459238560667</v>
      </c>
    </row>
    <row r="1786" spans="1:15" x14ac:dyDescent="0.25">
      <c r="A1786" s="41">
        <v>2025</v>
      </c>
      <c r="B1786" s="41" t="s">
        <v>4</v>
      </c>
      <c r="C1786" s="41" t="s">
        <v>4956</v>
      </c>
      <c r="D1786" s="42">
        <v>85.10746284925942</v>
      </c>
      <c r="E1786" s="42">
        <v>90</v>
      </c>
      <c r="F1786" s="88">
        <v>1.8108819388440933</v>
      </c>
      <c r="G1786" s="41">
        <v>5745.6981928525311</v>
      </c>
      <c r="H1786" s="42">
        <v>0</v>
      </c>
      <c r="I1786" s="42">
        <v>85.10746284925942</v>
      </c>
      <c r="J1786" s="51">
        <f t="shared" si="81"/>
        <v>85.10746284925942</v>
      </c>
      <c r="K1786" s="45">
        <f t="shared" si="82"/>
        <v>1.8108819388440933</v>
      </c>
      <c r="L1786" s="45">
        <f t="shared" si="82"/>
        <v>5745.6981928525311</v>
      </c>
      <c r="M1786" s="160">
        <f t="shared" si="83"/>
        <v>3172.8728801172297</v>
      </c>
      <c r="N1786" s="6">
        <v>6.1037929551559067</v>
      </c>
      <c r="O1786" s="6">
        <v>15451.700647147471</v>
      </c>
    </row>
    <row r="1787" spans="1:15" x14ac:dyDescent="0.25">
      <c r="A1787" s="43">
        <v>2026</v>
      </c>
      <c r="B1787" s="43" t="s">
        <v>4</v>
      </c>
      <c r="C1787" s="43" t="s">
        <v>4956</v>
      </c>
      <c r="D1787" s="44">
        <v>85.10746284925942</v>
      </c>
      <c r="E1787" s="44">
        <v>90</v>
      </c>
      <c r="F1787" s="90">
        <v>2.2277969219306195</v>
      </c>
      <c r="G1787" s="43">
        <v>6868.9946871876573</v>
      </c>
      <c r="H1787" s="44">
        <v>0</v>
      </c>
      <c r="I1787" s="44">
        <v>85.10746284925942</v>
      </c>
      <c r="J1787" s="51">
        <f t="shared" si="81"/>
        <v>85.10746284925942</v>
      </c>
      <c r="K1787" s="45">
        <f t="shared" si="82"/>
        <v>2.2277969219306195</v>
      </c>
      <c r="L1787" s="45">
        <f t="shared" si="82"/>
        <v>6868.9946871876573</v>
      </c>
      <c r="M1787" s="160">
        <f t="shared" si="83"/>
        <v>3083.3127649871039</v>
      </c>
      <c r="N1787" s="6">
        <v>7.0267804530693807</v>
      </c>
      <c r="O1787" s="6">
        <v>17114.038262812344</v>
      </c>
    </row>
    <row r="1788" spans="1:15" x14ac:dyDescent="0.25">
      <c r="A1788" s="41">
        <v>2027</v>
      </c>
      <c r="B1788" s="41" t="s">
        <v>4</v>
      </c>
      <c r="C1788" s="41" t="s">
        <v>4956</v>
      </c>
      <c r="D1788" s="42">
        <v>85.10746284925942</v>
      </c>
      <c r="E1788" s="42">
        <v>90</v>
      </c>
      <c r="F1788" s="88">
        <v>2.6183950997368379</v>
      </c>
      <c r="G1788" s="41">
        <v>7844.172706603289</v>
      </c>
      <c r="H1788" s="42">
        <v>0</v>
      </c>
      <c r="I1788" s="42">
        <v>85.10746284925942</v>
      </c>
      <c r="J1788" s="51">
        <f t="shared" si="81"/>
        <v>85.10746284925942</v>
      </c>
      <c r="K1788" s="45">
        <f t="shared" si="82"/>
        <v>2.6183950997368379</v>
      </c>
      <c r="L1788" s="45">
        <f t="shared" si="82"/>
        <v>7844.172706603289</v>
      </c>
      <c r="M1788" s="160">
        <f t="shared" si="83"/>
        <v>2995.7941440509371</v>
      </c>
      <c r="N1788" s="6">
        <v>7.8115374302631624</v>
      </c>
      <c r="O1788" s="6">
        <v>17885.38659339671</v>
      </c>
    </row>
    <row r="1789" spans="1:15" x14ac:dyDescent="0.25">
      <c r="A1789" s="43">
        <v>2028</v>
      </c>
      <c r="B1789" s="43" t="s">
        <v>4</v>
      </c>
      <c r="C1789" s="43" t="s">
        <v>4956</v>
      </c>
      <c r="D1789" s="44">
        <v>85.10746284925942</v>
      </c>
      <c r="E1789" s="44">
        <v>90</v>
      </c>
      <c r="F1789" s="90">
        <v>3.0532985567541355</v>
      </c>
      <c r="G1789" s="43">
        <v>8616.9280574770819</v>
      </c>
      <c r="H1789" s="44">
        <v>0</v>
      </c>
      <c r="I1789" s="44">
        <v>85.10746284925942</v>
      </c>
      <c r="J1789" s="51">
        <f t="shared" si="81"/>
        <v>85.10746284925942</v>
      </c>
      <c r="K1789" s="45">
        <f t="shared" si="82"/>
        <v>3.0532985567541355</v>
      </c>
      <c r="L1789" s="45">
        <f t="shared" si="82"/>
        <v>8616.9280574770819</v>
      </c>
      <c r="M1789" s="160">
        <f t="shared" si="83"/>
        <v>2822.1701537885192</v>
      </c>
      <c r="N1789" s="6">
        <v>8.2202218832458644</v>
      </c>
      <c r="O1789" s="6">
        <v>18225.20120252292</v>
      </c>
    </row>
    <row r="1790" spans="1:15" x14ac:dyDescent="0.25">
      <c r="A1790" s="41">
        <v>2029</v>
      </c>
      <c r="B1790" s="41" t="s">
        <v>4</v>
      </c>
      <c r="C1790" s="41" t="s">
        <v>4956</v>
      </c>
      <c r="D1790" s="42">
        <v>85.10746284925942</v>
      </c>
      <c r="E1790" s="42">
        <v>90</v>
      </c>
      <c r="F1790" s="88">
        <v>3.2677084640760934</v>
      </c>
      <c r="G1790" s="41">
        <v>9067.4879863132883</v>
      </c>
      <c r="H1790" s="42">
        <v>0</v>
      </c>
      <c r="I1790" s="42">
        <v>85.10746284925942</v>
      </c>
      <c r="J1790" s="51">
        <f t="shared" si="81"/>
        <v>85.10746284925942</v>
      </c>
      <c r="K1790" s="45">
        <f t="shared" si="82"/>
        <v>3.2677084640760934</v>
      </c>
      <c r="L1790" s="45">
        <f t="shared" si="82"/>
        <v>9067.4879863132883</v>
      </c>
      <c r="M1790" s="160">
        <f t="shared" si="83"/>
        <v>2774.8766715261472</v>
      </c>
      <c r="N1790" s="6">
        <v>8.5684038859239067</v>
      </c>
      <c r="O1790" s="6">
        <v>17817.624183686712</v>
      </c>
    </row>
    <row r="1791" spans="1:15" x14ac:dyDescent="0.25">
      <c r="A1791" s="43">
        <v>2030</v>
      </c>
      <c r="B1791" s="43" t="s">
        <v>4</v>
      </c>
      <c r="C1791" s="43" t="s">
        <v>4956</v>
      </c>
      <c r="D1791" s="44">
        <v>85.10746284925942</v>
      </c>
      <c r="E1791" s="44">
        <v>90</v>
      </c>
      <c r="F1791" s="90">
        <v>3.4447552223148183</v>
      </c>
      <c r="G1791" s="43">
        <v>9135.9560455774372</v>
      </c>
      <c r="H1791" s="44">
        <v>0</v>
      </c>
      <c r="I1791" s="44">
        <v>85.10746284925942</v>
      </c>
      <c r="J1791" s="51">
        <f t="shared" si="81"/>
        <v>85.10746284925942</v>
      </c>
      <c r="K1791" s="45">
        <f t="shared" si="82"/>
        <v>3.4447552223148183</v>
      </c>
      <c r="L1791" s="45">
        <f t="shared" si="82"/>
        <v>9135.9560455774372</v>
      </c>
      <c r="M1791" s="160">
        <f t="shared" si="83"/>
        <v>2652.1350447182795</v>
      </c>
      <c r="N1791" s="6">
        <v>8.4762248676851826</v>
      </c>
      <c r="O1791" s="6">
        <v>16557.811634422564</v>
      </c>
    </row>
    <row r="1792" spans="1:15" x14ac:dyDescent="0.25">
      <c r="A1792" s="41">
        <v>2031</v>
      </c>
      <c r="B1792" s="41" t="s">
        <v>4</v>
      </c>
      <c r="C1792" s="41" t="s">
        <v>4956</v>
      </c>
      <c r="D1792" s="42">
        <v>85.10746284925942</v>
      </c>
      <c r="E1792" s="42">
        <v>90</v>
      </c>
      <c r="F1792" s="88">
        <v>3.5234994657863066</v>
      </c>
      <c r="G1792" s="41">
        <v>8836.3487404543284</v>
      </c>
      <c r="H1792" s="42">
        <v>0</v>
      </c>
      <c r="I1792" s="42">
        <v>85.10746284925942</v>
      </c>
      <c r="J1792" s="51">
        <f t="shared" si="81"/>
        <v>85.10746284925942</v>
      </c>
      <c r="K1792" s="45">
        <f t="shared" si="82"/>
        <v>3.5234994657863066</v>
      </c>
      <c r="L1792" s="45">
        <f t="shared" si="82"/>
        <v>8836.3487404543284</v>
      </c>
      <c r="M1792" s="160">
        <f t="shared" si="83"/>
        <v>2507.8331432306327</v>
      </c>
      <c r="N1792" s="6">
        <v>8.2827195942136935</v>
      </c>
      <c r="O1792" s="6">
        <v>15298.008839545671</v>
      </c>
    </row>
    <row r="1793" spans="1:15" x14ac:dyDescent="0.25">
      <c r="A1793" s="43">
        <v>2032</v>
      </c>
      <c r="B1793" s="43" t="s">
        <v>4</v>
      </c>
      <c r="C1793" s="43" t="s">
        <v>4956</v>
      </c>
      <c r="D1793" s="44">
        <v>85.10746284925942</v>
      </c>
      <c r="E1793" s="44">
        <v>90</v>
      </c>
      <c r="F1793" s="90">
        <v>3.5571880646141478</v>
      </c>
      <c r="G1793" s="43">
        <v>8222.2537399890825</v>
      </c>
      <c r="H1793" s="44">
        <v>0</v>
      </c>
      <c r="I1793" s="44">
        <v>85.10746284925942</v>
      </c>
      <c r="J1793" s="51">
        <f t="shared" si="81"/>
        <v>85.10746284925942</v>
      </c>
      <c r="K1793" s="45">
        <f t="shared" si="82"/>
        <v>3.5571880646141478</v>
      </c>
      <c r="L1793" s="45">
        <f t="shared" si="82"/>
        <v>8222.2537399890825</v>
      </c>
      <c r="M1793" s="160">
        <f t="shared" si="83"/>
        <v>2311.4475789969119</v>
      </c>
      <c r="N1793" s="6">
        <v>7.8823104053858524</v>
      </c>
      <c r="O1793" s="6">
        <v>13973.314530010917</v>
      </c>
    </row>
    <row r="1794" spans="1:15" x14ac:dyDescent="0.25">
      <c r="A1794" s="41">
        <v>2033</v>
      </c>
      <c r="B1794" s="41" t="s">
        <v>4</v>
      </c>
      <c r="C1794" s="41" t="s">
        <v>4956</v>
      </c>
      <c r="D1794" s="42">
        <v>85.10746284925942</v>
      </c>
      <c r="E1794" s="42">
        <v>90</v>
      </c>
      <c r="F1794" s="88">
        <v>3.4473826948691904</v>
      </c>
      <c r="G1794" s="41">
        <v>7481.8507024321434</v>
      </c>
      <c r="H1794" s="42">
        <v>0</v>
      </c>
      <c r="I1794" s="42">
        <v>85.10746284925942</v>
      </c>
      <c r="J1794" s="51">
        <f t="shared" ref="J1794:J1857" si="84">D1794</f>
        <v>85.10746284925942</v>
      </c>
      <c r="K1794" s="45">
        <f t="shared" si="82"/>
        <v>3.4473826948691904</v>
      </c>
      <c r="L1794" s="45">
        <f t="shared" si="82"/>
        <v>7481.8507024321434</v>
      </c>
      <c r="M1794" s="160">
        <f t="shared" si="83"/>
        <v>2170.2988512321344</v>
      </c>
      <c r="N1794" s="6">
        <v>4.7902732081308095</v>
      </c>
      <c r="O1794" s="6">
        <v>10300.360197567854</v>
      </c>
    </row>
    <row r="1795" spans="1:15" hidden="1" x14ac:dyDescent="0.25">
      <c r="A1795" s="43">
        <v>2034</v>
      </c>
      <c r="B1795" s="43" t="s">
        <v>4</v>
      </c>
      <c r="C1795" s="43" t="s">
        <v>4956</v>
      </c>
      <c r="D1795" s="44">
        <v>85.10746284925942</v>
      </c>
      <c r="E1795" s="44">
        <v>90</v>
      </c>
      <c r="F1795" s="90">
        <v>3.3337674203528151</v>
      </c>
      <c r="G1795" s="43">
        <v>6889.6435600457953</v>
      </c>
      <c r="H1795" s="44">
        <v>0</v>
      </c>
      <c r="I1795" s="44">
        <v>85.10746284925942</v>
      </c>
      <c r="J1795" s="51">
        <f t="shared" si="84"/>
        <v>85.10746284925942</v>
      </c>
      <c r="K1795" s="45">
        <f t="shared" ref="K1795:L1858" si="85">F1795</f>
        <v>3.3337674203528151</v>
      </c>
      <c r="L1795" s="45">
        <f t="shared" si="85"/>
        <v>6889.6435600457953</v>
      </c>
      <c r="M1795" s="160">
        <f t="shared" ref="M1795:M1858" si="86">G1795/F1795</f>
        <v>2066.6239396258361</v>
      </c>
      <c r="N1795" s="6">
        <v>3.9016621176471848</v>
      </c>
      <c r="O1795" s="6">
        <v>8829.5600999542039</v>
      </c>
    </row>
    <row r="1796" spans="1:15" x14ac:dyDescent="0.25">
      <c r="A1796" s="41">
        <v>2035</v>
      </c>
      <c r="B1796" s="41" t="s">
        <v>4</v>
      </c>
      <c r="C1796" s="41" t="s">
        <v>4956</v>
      </c>
      <c r="D1796" s="42">
        <v>85.10746284925942</v>
      </c>
      <c r="E1796" s="42">
        <v>90</v>
      </c>
      <c r="F1796" s="88">
        <v>3.1333484172814554</v>
      </c>
      <c r="G1796" s="41">
        <v>6341.3186362997776</v>
      </c>
      <c r="H1796" s="42">
        <v>0</v>
      </c>
      <c r="I1796" s="42">
        <v>85.10746284925942</v>
      </c>
      <c r="J1796" s="51">
        <f t="shared" si="84"/>
        <v>85.10746284925942</v>
      </c>
      <c r="K1796" s="45">
        <f t="shared" si="85"/>
        <v>3.1333484172814554</v>
      </c>
      <c r="L1796" s="45">
        <f t="shared" si="85"/>
        <v>6341.3186362997776</v>
      </c>
      <c r="M1796" s="160">
        <f t="shared" si="86"/>
        <v>2023.8153539916923</v>
      </c>
      <c r="N1796" s="6">
        <v>3.4724338527185443</v>
      </c>
      <c r="O1796" s="6">
        <v>7559.9009237002219</v>
      </c>
    </row>
    <row r="1797" spans="1:15" x14ac:dyDescent="0.25">
      <c r="A1797" s="43">
        <v>2036</v>
      </c>
      <c r="B1797" s="43" t="s">
        <v>4</v>
      </c>
      <c r="C1797" s="43" t="s">
        <v>4956</v>
      </c>
      <c r="D1797" s="44">
        <v>85.10746284925942</v>
      </c>
      <c r="E1797" s="44">
        <v>90</v>
      </c>
      <c r="F1797" s="90">
        <v>2.8977720175403139</v>
      </c>
      <c r="G1797" s="43">
        <v>5705.6139388916718</v>
      </c>
      <c r="H1797" s="44">
        <v>0</v>
      </c>
      <c r="I1797" s="44">
        <v>85.10746284925942</v>
      </c>
      <c r="J1797" s="51">
        <f t="shared" si="84"/>
        <v>85.10746284925942</v>
      </c>
      <c r="K1797" s="45">
        <f t="shared" si="85"/>
        <v>2.8977720175403139</v>
      </c>
      <c r="L1797" s="45">
        <f t="shared" si="85"/>
        <v>5705.6139388916718</v>
      </c>
      <c r="M1797" s="160">
        <f t="shared" si="86"/>
        <v>1968.9657793488907</v>
      </c>
      <c r="N1797" s="6">
        <v>2.5726419544596864</v>
      </c>
      <c r="O1797" s="6">
        <v>5905.1430311083286</v>
      </c>
    </row>
    <row r="1798" spans="1:15" x14ac:dyDescent="0.25">
      <c r="A1798" s="41">
        <v>2037</v>
      </c>
      <c r="B1798" s="41" t="s">
        <v>4</v>
      </c>
      <c r="C1798" s="41" t="s">
        <v>4956</v>
      </c>
      <c r="D1798" s="42">
        <v>85.10746284925942</v>
      </c>
      <c r="E1798" s="42">
        <v>90</v>
      </c>
      <c r="F1798" s="88">
        <v>2.5440778265890169</v>
      </c>
      <c r="G1798" s="41">
        <v>5069.0005826075112</v>
      </c>
      <c r="H1798" s="42">
        <v>0</v>
      </c>
      <c r="I1798" s="42">
        <v>85.10746284925942</v>
      </c>
      <c r="J1798" s="51">
        <f t="shared" si="84"/>
        <v>85.10746284925942</v>
      </c>
      <c r="K1798" s="45">
        <f t="shared" si="85"/>
        <v>2.5440778265890169</v>
      </c>
      <c r="L1798" s="45">
        <f t="shared" si="85"/>
        <v>5069.0005826075112</v>
      </c>
      <c r="M1798" s="160">
        <f t="shared" si="86"/>
        <v>1992.4707214652294</v>
      </c>
      <c r="N1798" s="6">
        <v>1.8594708774109834</v>
      </c>
      <c r="O1798" s="6">
        <v>4405.8995273924893</v>
      </c>
    </row>
    <row r="1799" spans="1:15" x14ac:dyDescent="0.25">
      <c r="A1799" s="43">
        <v>2038</v>
      </c>
      <c r="B1799" s="43" t="s">
        <v>4</v>
      </c>
      <c r="C1799" s="43" t="s">
        <v>4956</v>
      </c>
      <c r="D1799" s="44">
        <v>85.10746284925942</v>
      </c>
      <c r="E1799" s="44">
        <v>90</v>
      </c>
      <c r="F1799" s="90">
        <v>2.2752958153734775</v>
      </c>
      <c r="G1799" s="43">
        <v>4506.4906620305355</v>
      </c>
      <c r="H1799" s="44">
        <v>0</v>
      </c>
      <c r="I1799" s="44">
        <v>85.10746284925942</v>
      </c>
      <c r="J1799" s="51">
        <f t="shared" si="84"/>
        <v>85.10746284925942</v>
      </c>
      <c r="K1799" s="45">
        <f t="shared" si="85"/>
        <v>2.2752958153734775</v>
      </c>
      <c r="L1799" s="45">
        <f t="shared" si="85"/>
        <v>4506.4906620305355</v>
      </c>
      <c r="M1799" s="160">
        <f t="shared" si="86"/>
        <v>1980.6174790906559</v>
      </c>
      <c r="N1799" s="6">
        <v>1.4246389756265225</v>
      </c>
      <c r="O1799" s="6">
        <v>3492.7873329694648</v>
      </c>
    </row>
    <row r="1800" spans="1:15" x14ac:dyDescent="0.25">
      <c r="A1800" s="41">
        <v>2039</v>
      </c>
      <c r="B1800" s="41" t="s">
        <v>4</v>
      </c>
      <c r="C1800" s="41" t="s">
        <v>4956</v>
      </c>
      <c r="D1800" s="42">
        <v>85.10746284925942</v>
      </c>
      <c r="E1800" s="42">
        <v>90</v>
      </c>
      <c r="F1800" s="88">
        <v>2.0260036925985312</v>
      </c>
      <c r="G1800" s="41">
        <v>4049.1119479581525</v>
      </c>
      <c r="H1800" s="42">
        <v>0</v>
      </c>
      <c r="I1800" s="42">
        <v>85.10746284925942</v>
      </c>
      <c r="J1800" s="51">
        <f t="shared" si="84"/>
        <v>85.10746284925942</v>
      </c>
      <c r="K1800" s="45">
        <f t="shared" si="85"/>
        <v>2.0260036925985312</v>
      </c>
      <c r="L1800" s="45">
        <f t="shared" si="85"/>
        <v>4049.1119479581525</v>
      </c>
      <c r="M1800" s="160">
        <f t="shared" si="86"/>
        <v>1998.5708628027246</v>
      </c>
      <c r="N1800" s="6">
        <v>1.2522772034014689</v>
      </c>
      <c r="O1800" s="6">
        <v>3166.6830360418476</v>
      </c>
    </row>
    <row r="1801" spans="1:15" x14ac:dyDescent="0.25">
      <c r="A1801" s="43">
        <v>2040</v>
      </c>
      <c r="B1801" s="43" t="s">
        <v>4</v>
      </c>
      <c r="C1801" s="43" t="s">
        <v>4956</v>
      </c>
      <c r="D1801" s="44">
        <v>85.10746284925942</v>
      </c>
      <c r="E1801" s="44">
        <v>90</v>
      </c>
      <c r="F1801" s="90">
        <v>1.9739601341681845</v>
      </c>
      <c r="G1801" s="43">
        <v>3734.2597541348882</v>
      </c>
      <c r="H1801" s="44">
        <v>0</v>
      </c>
      <c r="I1801" s="44">
        <v>85.10746284925942</v>
      </c>
      <c r="J1801" s="51">
        <f t="shared" si="84"/>
        <v>85.10746284925942</v>
      </c>
      <c r="K1801" s="45">
        <f t="shared" si="85"/>
        <v>1.9739601341681845</v>
      </c>
      <c r="L1801" s="45">
        <f t="shared" si="85"/>
        <v>3734.2597541348882</v>
      </c>
      <c r="M1801" s="160">
        <f t="shared" si="86"/>
        <v>1891.7604714993315</v>
      </c>
      <c r="N1801" s="6">
        <v>0.99977711683181569</v>
      </c>
      <c r="O1801" s="6">
        <v>3005.8293158651118</v>
      </c>
    </row>
    <row r="1802" spans="1:15" x14ac:dyDescent="0.25">
      <c r="A1802" s="41">
        <v>2021</v>
      </c>
      <c r="B1802" s="41" t="s">
        <v>4</v>
      </c>
      <c r="C1802" s="41" t="s">
        <v>4957</v>
      </c>
      <c r="D1802" s="42">
        <v>94.149253964014179</v>
      </c>
      <c r="E1802" s="42">
        <v>100</v>
      </c>
      <c r="F1802" s="88">
        <v>1.1429848881659708</v>
      </c>
      <c r="G1802" s="41">
        <v>4633.9205764976141</v>
      </c>
      <c r="H1802" s="42">
        <v>0</v>
      </c>
      <c r="I1802" s="42">
        <v>94.149253964014179</v>
      </c>
      <c r="J1802" s="51">
        <f t="shared" si="84"/>
        <v>94.149253964014179</v>
      </c>
      <c r="K1802" s="45">
        <f t="shared" si="85"/>
        <v>1.1429848881659708</v>
      </c>
      <c r="L1802" s="45">
        <f t="shared" si="85"/>
        <v>4633.9205764976141</v>
      </c>
      <c r="M1802" s="160">
        <f t="shared" si="86"/>
        <v>4054.2273344778737</v>
      </c>
      <c r="N1802" s="6">
        <v>1.7530373718340293</v>
      </c>
      <c r="O1802" s="6">
        <v>1351.5602035023858</v>
      </c>
    </row>
    <row r="1803" spans="1:15" x14ac:dyDescent="0.25">
      <c r="A1803" s="43">
        <v>2022</v>
      </c>
      <c r="B1803" s="43" t="s">
        <v>4</v>
      </c>
      <c r="C1803" s="43" t="s">
        <v>4957</v>
      </c>
      <c r="D1803" s="44">
        <v>94.149253964014179</v>
      </c>
      <c r="E1803" s="44">
        <v>100</v>
      </c>
      <c r="F1803" s="90">
        <v>1.4134344854740553</v>
      </c>
      <c r="G1803" s="43">
        <v>4995.2214774012218</v>
      </c>
      <c r="H1803" s="44">
        <v>0</v>
      </c>
      <c r="I1803" s="44">
        <v>94.149253964014179</v>
      </c>
      <c r="J1803" s="51">
        <f t="shared" si="84"/>
        <v>94.149253964014179</v>
      </c>
      <c r="K1803" s="45">
        <f t="shared" si="85"/>
        <v>1.4134344854740553</v>
      </c>
      <c r="L1803" s="45">
        <f t="shared" si="85"/>
        <v>4995.2214774012218</v>
      </c>
      <c r="M1803" s="160">
        <f t="shared" si="86"/>
        <v>3534.101883559083</v>
      </c>
      <c r="N1803" s="6">
        <v>1.5900973385259447</v>
      </c>
      <c r="O1803" s="6">
        <v>2044.3129455987782</v>
      </c>
    </row>
    <row r="1804" spans="1:15" x14ac:dyDescent="0.25">
      <c r="A1804" s="41">
        <v>2023</v>
      </c>
      <c r="B1804" s="41" t="s">
        <v>4</v>
      </c>
      <c r="C1804" s="41" t="s">
        <v>4957</v>
      </c>
      <c r="D1804" s="42">
        <v>94.149253964014179</v>
      </c>
      <c r="E1804" s="42">
        <v>100</v>
      </c>
      <c r="F1804" s="88">
        <v>2.0456369717588041</v>
      </c>
      <c r="G1804" s="41">
        <v>5753.1420568887697</v>
      </c>
      <c r="H1804" s="42">
        <v>0</v>
      </c>
      <c r="I1804" s="42">
        <v>94.149253964014179</v>
      </c>
      <c r="J1804" s="51">
        <f t="shared" si="84"/>
        <v>94.149253964014179</v>
      </c>
      <c r="K1804" s="45">
        <f t="shared" si="85"/>
        <v>2.0456369717588041</v>
      </c>
      <c r="L1804" s="45">
        <f t="shared" si="85"/>
        <v>5753.1420568887697</v>
      </c>
      <c r="M1804" s="160">
        <f t="shared" si="86"/>
        <v>2812.3964008835428</v>
      </c>
      <c r="N1804" s="6">
        <v>1.8518573102411957</v>
      </c>
      <c r="O1804" s="6">
        <v>2737.7797441112307</v>
      </c>
    </row>
    <row r="1805" spans="1:15" x14ac:dyDescent="0.25">
      <c r="A1805" s="43">
        <v>2024</v>
      </c>
      <c r="B1805" s="43" t="s">
        <v>4</v>
      </c>
      <c r="C1805" s="43" t="s">
        <v>4957</v>
      </c>
      <c r="D1805" s="44">
        <v>94.149253964014179</v>
      </c>
      <c r="E1805" s="44">
        <v>100</v>
      </c>
      <c r="F1805" s="90">
        <v>3.0152672252778161</v>
      </c>
      <c r="G1805" s="43">
        <v>6740.4472353025203</v>
      </c>
      <c r="H1805" s="44">
        <v>0</v>
      </c>
      <c r="I1805" s="44">
        <v>94.149253964014179</v>
      </c>
      <c r="J1805" s="51">
        <f t="shared" si="84"/>
        <v>94.149253964014179</v>
      </c>
      <c r="K1805" s="45">
        <f t="shared" si="85"/>
        <v>3.0152672252778161</v>
      </c>
      <c r="L1805" s="45">
        <f t="shared" si="85"/>
        <v>6740.4472353025203</v>
      </c>
      <c r="M1805" s="160">
        <f t="shared" si="86"/>
        <v>2235.4394259969708</v>
      </c>
      <c r="N1805" s="6">
        <v>1.7313928997221839</v>
      </c>
      <c r="O1805" s="6">
        <v>2887.9345746974805</v>
      </c>
    </row>
    <row r="1806" spans="1:15" x14ac:dyDescent="0.25">
      <c r="A1806" s="41">
        <v>2025</v>
      </c>
      <c r="B1806" s="41" t="s">
        <v>4</v>
      </c>
      <c r="C1806" s="41" t="s">
        <v>4957</v>
      </c>
      <c r="D1806" s="42">
        <v>94.149253964014179</v>
      </c>
      <c r="E1806" s="42">
        <v>100</v>
      </c>
      <c r="F1806" s="88">
        <v>4.0820072817947857</v>
      </c>
      <c r="G1806" s="41">
        <v>8067.6326259614716</v>
      </c>
      <c r="H1806" s="42">
        <v>0</v>
      </c>
      <c r="I1806" s="42">
        <v>94.149253964014179</v>
      </c>
      <c r="J1806" s="51">
        <f t="shared" si="84"/>
        <v>94.149253964014179</v>
      </c>
      <c r="K1806" s="45">
        <f t="shared" si="85"/>
        <v>4.0820072817947857</v>
      </c>
      <c r="L1806" s="45">
        <f t="shared" si="85"/>
        <v>8067.6326259614716</v>
      </c>
      <c r="M1806" s="160">
        <f t="shared" si="86"/>
        <v>1976.3885924314857</v>
      </c>
      <c r="N1806" s="6">
        <v>1.7999529302052144</v>
      </c>
      <c r="O1806" s="6">
        <v>3109.9019440385282</v>
      </c>
    </row>
    <row r="1807" spans="1:15" x14ac:dyDescent="0.25">
      <c r="A1807" s="43">
        <v>2026</v>
      </c>
      <c r="B1807" s="43" t="s">
        <v>4</v>
      </c>
      <c r="C1807" s="43" t="s">
        <v>4957</v>
      </c>
      <c r="D1807" s="44">
        <v>94.149253964014179</v>
      </c>
      <c r="E1807" s="44">
        <v>100</v>
      </c>
      <c r="F1807" s="90">
        <v>5.4787595197157506</v>
      </c>
      <c r="G1807" s="43">
        <v>9470.0223328705561</v>
      </c>
      <c r="H1807" s="44">
        <v>0</v>
      </c>
      <c r="I1807" s="44">
        <v>94.149253964014179</v>
      </c>
      <c r="J1807" s="51">
        <f t="shared" si="84"/>
        <v>94.149253964014179</v>
      </c>
      <c r="K1807" s="45">
        <f t="shared" si="85"/>
        <v>5.4787595197157506</v>
      </c>
      <c r="L1807" s="45">
        <f t="shared" si="85"/>
        <v>9470.0223328705561</v>
      </c>
      <c r="M1807" s="160">
        <f t="shared" si="86"/>
        <v>1728.4975364937866</v>
      </c>
      <c r="N1807" s="6">
        <v>1.5806421492842491</v>
      </c>
      <c r="O1807" s="6">
        <v>2988.380457129444</v>
      </c>
    </row>
    <row r="1808" spans="1:15" x14ac:dyDescent="0.25">
      <c r="A1808" s="41">
        <v>2027</v>
      </c>
      <c r="B1808" s="41" t="s">
        <v>4</v>
      </c>
      <c r="C1808" s="41" t="s">
        <v>4957</v>
      </c>
      <c r="D1808" s="42">
        <v>94.149253964014179</v>
      </c>
      <c r="E1808" s="42">
        <v>100</v>
      </c>
      <c r="F1808" s="88">
        <v>6.8448295585437711</v>
      </c>
      <c r="G1808" s="41">
        <v>10663.311036703015</v>
      </c>
      <c r="H1808" s="42">
        <v>0</v>
      </c>
      <c r="I1808" s="42">
        <v>94.149253964014179</v>
      </c>
      <c r="J1808" s="51">
        <f t="shared" si="84"/>
        <v>94.149253964014179</v>
      </c>
      <c r="K1808" s="45">
        <f t="shared" si="85"/>
        <v>6.8448295585437711</v>
      </c>
      <c r="L1808" s="45">
        <f t="shared" si="85"/>
        <v>10663.311036703015</v>
      </c>
      <c r="M1808" s="160">
        <f t="shared" si="86"/>
        <v>1557.8636320305427</v>
      </c>
      <c r="N1808" s="6">
        <v>1.4946827004562282</v>
      </c>
      <c r="O1808" s="6">
        <v>3138.0540132969854</v>
      </c>
    </row>
    <row r="1809" spans="1:15" x14ac:dyDescent="0.25">
      <c r="A1809" s="43">
        <v>2028</v>
      </c>
      <c r="B1809" s="43" t="s">
        <v>4</v>
      </c>
      <c r="C1809" s="43" t="s">
        <v>4957</v>
      </c>
      <c r="D1809" s="44">
        <v>94.149253964014179</v>
      </c>
      <c r="E1809" s="44">
        <v>100</v>
      </c>
      <c r="F1809" s="90">
        <v>8.0731810960928811</v>
      </c>
      <c r="G1809" s="43">
        <v>11635.790250270824</v>
      </c>
      <c r="H1809" s="44">
        <v>0</v>
      </c>
      <c r="I1809" s="44">
        <v>94.149253964014179</v>
      </c>
      <c r="J1809" s="51">
        <f t="shared" si="84"/>
        <v>94.149253964014179</v>
      </c>
      <c r="K1809" s="45">
        <f t="shared" si="85"/>
        <v>8.0731810960928811</v>
      </c>
      <c r="L1809" s="45">
        <f t="shared" si="85"/>
        <v>11635.790250270824</v>
      </c>
      <c r="M1809" s="160">
        <f t="shared" si="86"/>
        <v>1441.2893891234662</v>
      </c>
      <c r="N1809" s="6">
        <v>1.5188883619071181</v>
      </c>
      <c r="O1809" s="6">
        <v>3471.0223397291757</v>
      </c>
    </row>
    <row r="1810" spans="1:15" x14ac:dyDescent="0.25">
      <c r="A1810" s="41">
        <v>2029</v>
      </c>
      <c r="B1810" s="41" t="s">
        <v>4</v>
      </c>
      <c r="C1810" s="41" t="s">
        <v>4957</v>
      </c>
      <c r="D1810" s="42">
        <v>94.149253964014179</v>
      </c>
      <c r="E1810" s="42">
        <v>100</v>
      </c>
      <c r="F1810" s="88">
        <v>8.7479073584816387</v>
      </c>
      <c r="G1810" s="41">
        <v>12174.772046829123</v>
      </c>
      <c r="H1810" s="42">
        <v>0</v>
      </c>
      <c r="I1810" s="42">
        <v>94.149253964014179</v>
      </c>
      <c r="J1810" s="51">
        <f t="shared" si="84"/>
        <v>94.149253964014179</v>
      </c>
      <c r="K1810" s="45">
        <f t="shared" si="85"/>
        <v>8.7479073584816387</v>
      </c>
      <c r="L1810" s="45">
        <f t="shared" si="85"/>
        <v>12174.772046829123</v>
      </c>
      <c r="M1810" s="160">
        <f t="shared" si="86"/>
        <v>1391.7353657186281</v>
      </c>
      <c r="N1810" s="6">
        <v>1.977289761518362</v>
      </c>
      <c r="O1810" s="6">
        <v>4062.1062631708774</v>
      </c>
    </row>
    <row r="1811" spans="1:15" x14ac:dyDescent="0.25">
      <c r="A1811" s="43">
        <v>2030</v>
      </c>
      <c r="B1811" s="43" t="s">
        <v>4</v>
      </c>
      <c r="C1811" s="43" t="s">
        <v>4957</v>
      </c>
      <c r="D1811" s="44">
        <v>94.149253964014179</v>
      </c>
      <c r="E1811" s="44">
        <v>100</v>
      </c>
      <c r="F1811" s="90">
        <v>8.8969540026255345</v>
      </c>
      <c r="G1811" s="43">
        <v>12182.19708514702</v>
      </c>
      <c r="H1811" s="44">
        <v>0</v>
      </c>
      <c r="I1811" s="44">
        <v>94.149253964014179</v>
      </c>
      <c r="J1811" s="51">
        <f t="shared" si="84"/>
        <v>94.149253964014179</v>
      </c>
      <c r="K1811" s="45">
        <f t="shared" si="85"/>
        <v>8.8969540026255345</v>
      </c>
      <c r="L1811" s="45">
        <f t="shared" si="85"/>
        <v>12182.19708514702</v>
      </c>
      <c r="M1811" s="160">
        <f t="shared" si="86"/>
        <v>1369.2548125518008</v>
      </c>
      <c r="N1811" s="6">
        <v>2.6986156473744654</v>
      </c>
      <c r="O1811" s="6">
        <v>4933.0254848529821</v>
      </c>
    </row>
    <row r="1812" spans="1:15" x14ac:dyDescent="0.25">
      <c r="A1812" s="41">
        <v>2031</v>
      </c>
      <c r="B1812" s="41" t="s">
        <v>4</v>
      </c>
      <c r="C1812" s="41" t="s">
        <v>4957</v>
      </c>
      <c r="D1812" s="42">
        <v>94.149253964014179</v>
      </c>
      <c r="E1812" s="42">
        <v>100</v>
      </c>
      <c r="F1812" s="88">
        <v>8.6625815535558637</v>
      </c>
      <c r="G1812" s="41">
        <v>11729.637956113011</v>
      </c>
      <c r="H1812" s="42">
        <v>0</v>
      </c>
      <c r="I1812" s="42">
        <v>94.149253964014179</v>
      </c>
      <c r="J1812" s="51">
        <f t="shared" si="84"/>
        <v>94.149253964014179</v>
      </c>
      <c r="K1812" s="45">
        <f t="shared" si="85"/>
        <v>8.6625815535558637</v>
      </c>
      <c r="L1812" s="45">
        <f t="shared" si="85"/>
        <v>11729.637956113011</v>
      </c>
      <c r="M1812" s="160">
        <f t="shared" si="86"/>
        <v>1354.0580118750127</v>
      </c>
      <c r="N1812" s="6">
        <v>3.5779699764441357</v>
      </c>
      <c r="O1812" s="6">
        <v>5850.9420638869906</v>
      </c>
    </row>
    <row r="1813" spans="1:15" x14ac:dyDescent="0.25">
      <c r="A1813" s="43">
        <v>2032</v>
      </c>
      <c r="B1813" s="43" t="s">
        <v>4</v>
      </c>
      <c r="C1813" s="43" t="s">
        <v>4957</v>
      </c>
      <c r="D1813" s="44">
        <v>94.149253964014179</v>
      </c>
      <c r="E1813" s="44">
        <v>100</v>
      </c>
      <c r="F1813" s="90">
        <v>8.3728953005260678</v>
      </c>
      <c r="G1813" s="43">
        <v>10898.641017559097</v>
      </c>
      <c r="H1813" s="44">
        <v>0</v>
      </c>
      <c r="I1813" s="44">
        <v>94.149253964014179</v>
      </c>
      <c r="J1813" s="51">
        <f t="shared" si="84"/>
        <v>94.149253964014179</v>
      </c>
      <c r="K1813" s="45">
        <f t="shared" si="85"/>
        <v>8.3728953005260678</v>
      </c>
      <c r="L1813" s="45">
        <f t="shared" si="85"/>
        <v>10898.641017559097</v>
      </c>
      <c r="M1813" s="160">
        <f t="shared" si="86"/>
        <v>1301.6573868867483</v>
      </c>
      <c r="N1813" s="6">
        <v>4.1811257994739321</v>
      </c>
      <c r="O1813" s="6">
        <v>6743.0702924409015</v>
      </c>
    </row>
    <row r="1814" spans="1:15" x14ac:dyDescent="0.25">
      <c r="A1814" s="41">
        <v>2033</v>
      </c>
      <c r="B1814" s="41" t="s">
        <v>4</v>
      </c>
      <c r="C1814" s="41" t="s">
        <v>4957</v>
      </c>
      <c r="D1814" s="42">
        <v>94.149253964014179</v>
      </c>
      <c r="E1814" s="42">
        <v>100</v>
      </c>
      <c r="F1814" s="88">
        <v>7.6330484036271136</v>
      </c>
      <c r="G1814" s="41">
        <v>9925.8547425651705</v>
      </c>
      <c r="H1814" s="42">
        <v>0</v>
      </c>
      <c r="I1814" s="42">
        <v>94.149253964014179</v>
      </c>
      <c r="J1814" s="51">
        <f t="shared" si="84"/>
        <v>94.149253964014179</v>
      </c>
      <c r="K1814" s="45">
        <f t="shared" si="85"/>
        <v>7.6330484036271136</v>
      </c>
      <c r="L1814" s="45">
        <f t="shared" si="85"/>
        <v>9925.8547425651705</v>
      </c>
      <c r="M1814" s="160">
        <f t="shared" si="86"/>
        <v>1300.3788549078961</v>
      </c>
      <c r="N1814" s="6">
        <v>4.2589120663728872</v>
      </c>
      <c r="O1814" s="6">
        <v>6915.4685574348296</v>
      </c>
    </row>
    <row r="1815" spans="1:15" x14ac:dyDescent="0.25">
      <c r="A1815" s="43">
        <v>2034</v>
      </c>
      <c r="B1815" s="43" t="s">
        <v>4</v>
      </c>
      <c r="C1815" s="43" t="s">
        <v>4957</v>
      </c>
      <c r="D1815" s="44">
        <v>94.149253964014179</v>
      </c>
      <c r="E1815" s="44">
        <v>100</v>
      </c>
      <c r="F1815" s="90">
        <v>6.9263468045716259</v>
      </c>
      <c r="G1815" s="43">
        <v>8947.5479727880065</v>
      </c>
      <c r="H1815" s="44">
        <v>0</v>
      </c>
      <c r="I1815" s="44">
        <v>94.149253964014179</v>
      </c>
      <c r="J1815" s="51">
        <f t="shared" si="84"/>
        <v>94.149253964014179</v>
      </c>
      <c r="K1815" s="45">
        <f t="shared" si="85"/>
        <v>6.9263468045716259</v>
      </c>
      <c r="L1815" s="45">
        <f t="shared" si="85"/>
        <v>8947.5479727880065</v>
      </c>
      <c r="M1815" s="160">
        <f t="shared" si="86"/>
        <v>1291.8134516282551</v>
      </c>
      <c r="N1815" s="6">
        <v>4.3728369454283733</v>
      </c>
      <c r="O1815" s="6">
        <v>7260.8461872119933</v>
      </c>
    </row>
    <row r="1816" spans="1:15" x14ac:dyDescent="0.25">
      <c r="A1816" s="41">
        <v>2035</v>
      </c>
      <c r="B1816" s="41" t="s">
        <v>4</v>
      </c>
      <c r="C1816" s="41" t="s">
        <v>4957</v>
      </c>
      <c r="D1816" s="42">
        <v>94.149253964014179</v>
      </c>
      <c r="E1816" s="42">
        <v>100</v>
      </c>
      <c r="F1816" s="88">
        <v>6.1959136051979113</v>
      </c>
      <c r="G1816" s="41">
        <v>8077.8374592840682</v>
      </c>
      <c r="H1816" s="42">
        <v>0</v>
      </c>
      <c r="I1816" s="42">
        <v>94.149253964014179</v>
      </c>
      <c r="J1816" s="51">
        <f t="shared" si="84"/>
        <v>94.149253964014179</v>
      </c>
      <c r="K1816" s="45">
        <f t="shared" si="85"/>
        <v>6.1959136051979113</v>
      </c>
      <c r="L1816" s="45">
        <f t="shared" si="85"/>
        <v>8077.8374592840682</v>
      </c>
      <c r="M1816" s="160">
        <f t="shared" si="86"/>
        <v>1303.7362968565867</v>
      </c>
      <c r="N1816" s="6">
        <v>4.7776972848020884</v>
      </c>
      <c r="O1816" s="6">
        <v>7505.3718107159311</v>
      </c>
    </row>
    <row r="1817" spans="1:15" x14ac:dyDescent="0.25">
      <c r="A1817" s="43">
        <v>2036</v>
      </c>
      <c r="B1817" s="43" t="s">
        <v>4</v>
      </c>
      <c r="C1817" s="43" t="s">
        <v>4957</v>
      </c>
      <c r="D1817" s="44">
        <v>94.149253964014179</v>
      </c>
      <c r="E1817" s="44">
        <v>100</v>
      </c>
      <c r="F1817" s="90">
        <v>5.5468838930573536</v>
      </c>
      <c r="G1817" s="43">
        <v>7299.2770952556884</v>
      </c>
      <c r="H1817" s="44">
        <v>0</v>
      </c>
      <c r="I1817" s="44">
        <v>94.149253964014179</v>
      </c>
      <c r="J1817" s="51">
        <f t="shared" si="84"/>
        <v>94.149253964014179</v>
      </c>
      <c r="K1817" s="45">
        <f t="shared" si="85"/>
        <v>5.5468838930573536</v>
      </c>
      <c r="L1817" s="45">
        <f t="shared" si="85"/>
        <v>7299.2770952556884</v>
      </c>
      <c r="M1817" s="160">
        <f t="shared" si="86"/>
        <v>1315.9239017769387</v>
      </c>
      <c r="N1817" s="6">
        <v>4.8265606769426466</v>
      </c>
      <c r="O1817" s="6">
        <v>7310.982534744312</v>
      </c>
    </row>
    <row r="1818" spans="1:15" x14ac:dyDescent="0.25">
      <c r="A1818" s="41">
        <v>2037</v>
      </c>
      <c r="B1818" s="41" t="s">
        <v>4</v>
      </c>
      <c r="C1818" s="41" t="s">
        <v>4957</v>
      </c>
      <c r="D1818" s="42">
        <v>94.149253964014179</v>
      </c>
      <c r="E1818" s="42">
        <v>100</v>
      </c>
      <c r="F1818" s="88">
        <v>4.8457457039679142</v>
      </c>
      <c r="G1818" s="41">
        <v>6611.9056681545044</v>
      </c>
      <c r="H1818" s="42">
        <v>0</v>
      </c>
      <c r="I1818" s="42">
        <v>94.149253964014179</v>
      </c>
      <c r="J1818" s="51">
        <f t="shared" si="84"/>
        <v>94.149253964014179</v>
      </c>
      <c r="K1818" s="45">
        <f t="shared" si="85"/>
        <v>4.8457457039679142</v>
      </c>
      <c r="L1818" s="45">
        <f t="shared" si="85"/>
        <v>6611.9056681545044</v>
      </c>
      <c r="M1818" s="160">
        <f t="shared" si="86"/>
        <v>1364.4764030312979</v>
      </c>
      <c r="N1818" s="6">
        <v>4.9564576330320858</v>
      </c>
      <c r="O1818" s="6">
        <v>6998.3423518454965</v>
      </c>
    </row>
    <row r="1819" spans="1:15" x14ac:dyDescent="0.25">
      <c r="A1819" s="43">
        <v>2038</v>
      </c>
      <c r="B1819" s="43" t="s">
        <v>4</v>
      </c>
      <c r="C1819" s="43" t="s">
        <v>4957</v>
      </c>
      <c r="D1819" s="44">
        <v>94.149253964014179</v>
      </c>
      <c r="E1819" s="44">
        <v>100</v>
      </c>
      <c r="F1819" s="90">
        <v>4.4301718189712531</v>
      </c>
      <c r="G1819" s="43">
        <v>6117.0756980979777</v>
      </c>
      <c r="H1819" s="44">
        <v>0</v>
      </c>
      <c r="I1819" s="44">
        <v>94.149253964014179</v>
      </c>
      <c r="J1819" s="51">
        <f t="shared" si="84"/>
        <v>94.149253964014179</v>
      </c>
      <c r="K1819" s="45">
        <f t="shared" si="85"/>
        <v>4.4301718189712531</v>
      </c>
      <c r="L1819" s="45">
        <f t="shared" si="85"/>
        <v>6117.0756980979777</v>
      </c>
      <c r="M1819" s="160">
        <f t="shared" si="86"/>
        <v>1380.7761748433602</v>
      </c>
      <c r="N1819" s="6">
        <v>4.8452869680287467</v>
      </c>
      <c r="O1819" s="6">
        <v>6774.9465819020215</v>
      </c>
    </row>
    <row r="1820" spans="1:15" x14ac:dyDescent="0.25">
      <c r="A1820" s="41">
        <v>2039</v>
      </c>
      <c r="B1820" s="41" t="s">
        <v>4</v>
      </c>
      <c r="C1820" s="41" t="s">
        <v>4957</v>
      </c>
      <c r="D1820" s="42">
        <v>94.149253964014179</v>
      </c>
      <c r="E1820" s="42">
        <v>100</v>
      </c>
      <c r="F1820" s="88">
        <v>4.0895271867484473</v>
      </c>
      <c r="G1820" s="41">
        <v>5835.8045612727619</v>
      </c>
      <c r="H1820" s="42">
        <v>0</v>
      </c>
      <c r="I1820" s="42">
        <v>94.149253964014179</v>
      </c>
      <c r="J1820" s="51">
        <f t="shared" si="84"/>
        <v>94.149253964014179</v>
      </c>
      <c r="K1820" s="45">
        <f t="shared" si="85"/>
        <v>4.0895271867484473</v>
      </c>
      <c r="L1820" s="45">
        <f t="shared" si="85"/>
        <v>5835.8045612727619</v>
      </c>
      <c r="M1820" s="160">
        <f t="shared" si="86"/>
        <v>1427.0120468162891</v>
      </c>
      <c r="N1820" s="6">
        <v>4.8752278632515536</v>
      </c>
      <c r="O1820" s="6">
        <v>6480.6750887272374</v>
      </c>
    </row>
    <row r="1821" spans="1:15" x14ac:dyDescent="0.25">
      <c r="A1821" s="43">
        <v>2040</v>
      </c>
      <c r="B1821" s="43" t="s">
        <v>4</v>
      </c>
      <c r="C1821" s="43" t="s">
        <v>4957</v>
      </c>
      <c r="D1821" s="44">
        <v>94.149253964014179</v>
      </c>
      <c r="E1821" s="44">
        <v>100</v>
      </c>
      <c r="F1821" s="90">
        <v>4.11180279710723</v>
      </c>
      <c r="G1821" s="43">
        <v>5656.1773953236752</v>
      </c>
      <c r="H1821" s="44">
        <v>0</v>
      </c>
      <c r="I1821" s="44">
        <v>94.149253964014179</v>
      </c>
      <c r="J1821" s="51">
        <f t="shared" si="84"/>
        <v>94.149253964014179</v>
      </c>
      <c r="K1821" s="45">
        <f t="shared" si="85"/>
        <v>4.11180279710723</v>
      </c>
      <c r="L1821" s="45">
        <f t="shared" si="85"/>
        <v>5656.1773953236752</v>
      </c>
      <c r="M1821" s="160">
        <f t="shared" si="86"/>
        <v>1375.5954928828194</v>
      </c>
      <c r="N1821" s="6">
        <v>4.6508259368927698</v>
      </c>
      <c r="O1821" s="6">
        <v>6417.7075446763247</v>
      </c>
    </row>
    <row r="1822" spans="1:15" x14ac:dyDescent="0.25">
      <c r="A1822" s="41">
        <v>2021</v>
      </c>
      <c r="B1822" s="41" t="s">
        <v>4</v>
      </c>
      <c r="C1822" s="41" t="s">
        <v>4958</v>
      </c>
      <c r="D1822" s="42">
        <v>104.56866800683581</v>
      </c>
      <c r="E1822" s="42">
        <v>110</v>
      </c>
      <c r="F1822" s="88">
        <v>1.1422164432917694</v>
      </c>
      <c r="G1822" s="41">
        <v>2829.6479049580475</v>
      </c>
      <c r="H1822" s="42">
        <v>0</v>
      </c>
      <c r="I1822" s="42">
        <v>104.56866800683581</v>
      </c>
      <c r="J1822" s="51">
        <f t="shared" si="84"/>
        <v>104.56866800683581</v>
      </c>
      <c r="K1822" s="45">
        <f t="shared" si="85"/>
        <v>1.1422164432917694</v>
      </c>
      <c r="L1822" s="45">
        <f t="shared" si="85"/>
        <v>2829.6479049580475</v>
      </c>
      <c r="M1822" s="160">
        <f t="shared" si="86"/>
        <v>2477.3307384747905</v>
      </c>
      <c r="N1822" s="6">
        <v>3.8131986587082305</v>
      </c>
      <c r="O1822" s="6">
        <v>6030.2681680419528</v>
      </c>
    </row>
    <row r="1823" spans="1:15" x14ac:dyDescent="0.25">
      <c r="A1823" s="43">
        <v>2022</v>
      </c>
      <c r="B1823" s="43" t="s">
        <v>4</v>
      </c>
      <c r="C1823" s="43" t="s">
        <v>4958</v>
      </c>
      <c r="D1823" s="44">
        <v>104.56866800683581</v>
      </c>
      <c r="E1823" s="44">
        <v>110</v>
      </c>
      <c r="F1823" s="90">
        <v>1.7158373285658586</v>
      </c>
      <c r="G1823" s="43">
        <v>3570.7816953988381</v>
      </c>
      <c r="H1823" s="44">
        <v>0</v>
      </c>
      <c r="I1823" s="44">
        <v>104.56866800683581</v>
      </c>
      <c r="J1823" s="51">
        <f t="shared" si="84"/>
        <v>104.56866800683581</v>
      </c>
      <c r="K1823" s="45">
        <f t="shared" si="85"/>
        <v>1.7158373285658586</v>
      </c>
      <c r="L1823" s="45">
        <f t="shared" si="85"/>
        <v>3570.7816953988381</v>
      </c>
      <c r="M1823" s="160">
        <f t="shared" si="86"/>
        <v>2081.0723930242211</v>
      </c>
      <c r="N1823" s="6">
        <v>5.6373406494341411</v>
      </c>
      <c r="O1823" s="6">
        <v>7661.3443546011622</v>
      </c>
    </row>
    <row r="1824" spans="1:15" x14ac:dyDescent="0.25">
      <c r="A1824" s="41">
        <v>2023</v>
      </c>
      <c r="B1824" s="41" t="s">
        <v>4</v>
      </c>
      <c r="C1824" s="41" t="s">
        <v>4958</v>
      </c>
      <c r="D1824" s="42">
        <v>104.56866800683581</v>
      </c>
      <c r="E1824" s="42">
        <v>110</v>
      </c>
      <c r="F1824" s="88">
        <v>2.6195583514261567</v>
      </c>
      <c r="G1824" s="41">
        <v>4664.8941415247937</v>
      </c>
      <c r="H1824" s="42">
        <v>0</v>
      </c>
      <c r="I1824" s="42">
        <v>104.56866800683581</v>
      </c>
      <c r="J1824" s="51">
        <f t="shared" si="84"/>
        <v>104.56866800683581</v>
      </c>
      <c r="K1824" s="45">
        <f t="shared" si="85"/>
        <v>2.6195583514261567</v>
      </c>
      <c r="L1824" s="45">
        <f t="shared" si="85"/>
        <v>4664.8941415247937</v>
      </c>
      <c r="M1824" s="160">
        <f t="shared" si="86"/>
        <v>1780.7941323334533</v>
      </c>
      <c r="N1824" s="6">
        <v>8.9814370185738426</v>
      </c>
      <c r="O1824" s="6">
        <v>10412.146258475206</v>
      </c>
    </row>
    <row r="1825" spans="1:15" x14ac:dyDescent="0.25">
      <c r="A1825" s="43">
        <v>2024</v>
      </c>
      <c r="B1825" s="43" t="s">
        <v>4</v>
      </c>
      <c r="C1825" s="43" t="s">
        <v>4958</v>
      </c>
      <c r="D1825" s="44">
        <v>104.56866800683581</v>
      </c>
      <c r="E1825" s="44">
        <v>110</v>
      </c>
      <c r="F1825" s="90">
        <v>3.9975846847047847</v>
      </c>
      <c r="G1825" s="43">
        <v>6144.4437832233662</v>
      </c>
      <c r="H1825" s="44">
        <v>0</v>
      </c>
      <c r="I1825" s="44">
        <v>104.56866800683581</v>
      </c>
      <c r="J1825" s="51">
        <f t="shared" si="84"/>
        <v>104.56866800683581</v>
      </c>
      <c r="K1825" s="45">
        <f t="shared" si="85"/>
        <v>3.9975846847047847</v>
      </c>
      <c r="L1825" s="45">
        <f t="shared" si="85"/>
        <v>6144.4437832233662</v>
      </c>
      <c r="M1825" s="160">
        <f t="shared" si="86"/>
        <v>1537.0390542901341</v>
      </c>
      <c r="N1825" s="6">
        <v>10.772001415295215</v>
      </c>
      <c r="O1825" s="6">
        <v>12036.838636776632</v>
      </c>
    </row>
    <row r="1826" spans="1:15" x14ac:dyDescent="0.25">
      <c r="A1826" s="41">
        <v>2025</v>
      </c>
      <c r="B1826" s="41" t="s">
        <v>4</v>
      </c>
      <c r="C1826" s="41" t="s">
        <v>4958</v>
      </c>
      <c r="D1826" s="42">
        <v>104.56866800683581</v>
      </c>
      <c r="E1826" s="42">
        <v>110</v>
      </c>
      <c r="F1826" s="88">
        <v>5.4475739768514941</v>
      </c>
      <c r="G1826" s="41">
        <v>8060.4846620542485</v>
      </c>
      <c r="H1826" s="42">
        <v>0</v>
      </c>
      <c r="I1826" s="42">
        <v>104.56866800683581</v>
      </c>
      <c r="J1826" s="51">
        <f t="shared" si="84"/>
        <v>104.56866800683581</v>
      </c>
      <c r="K1826" s="45">
        <f t="shared" si="85"/>
        <v>5.4475739768514941</v>
      </c>
      <c r="L1826" s="45">
        <f t="shared" si="85"/>
        <v>8060.4846620542485</v>
      </c>
      <c r="M1826" s="160">
        <f t="shared" si="86"/>
        <v>1479.6466640574058</v>
      </c>
      <c r="N1826" s="6">
        <v>13.172869123148505</v>
      </c>
      <c r="O1826" s="6">
        <v>13858.696597945753</v>
      </c>
    </row>
    <row r="1827" spans="1:15" x14ac:dyDescent="0.25">
      <c r="A1827" s="43">
        <v>2026</v>
      </c>
      <c r="B1827" s="43" t="s">
        <v>4</v>
      </c>
      <c r="C1827" s="43" t="s">
        <v>4958</v>
      </c>
      <c r="D1827" s="44">
        <v>104.56866800683581</v>
      </c>
      <c r="E1827" s="44">
        <v>110</v>
      </c>
      <c r="F1827" s="90">
        <v>7.4699257914729129</v>
      </c>
      <c r="G1827" s="43">
        <v>10435.718866252118</v>
      </c>
      <c r="H1827" s="44">
        <v>0</v>
      </c>
      <c r="I1827" s="44">
        <v>104.56866800683581</v>
      </c>
      <c r="J1827" s="51">
        <f t="shared" si="84"/>
        <v>104.56866800683581</v>
      </c>
      <c r="K1827" s="45">
        <f t="shared" si="85"/>
        <v>7.4699257914729129</v>
      </c>
      <c r="L1827" s="45">
        <f t="shared" si="85"/>
        <v>10435.718866252118</v>
      </c>
      <c r="M1827" s="160">
        <f t="shared" si="86"/>
        <v>1397.0311295682113</v>
      </c>
      <c r="N1827" s="6">
        <v>14.756458048527087</v>
      </c>
      <c r="O1827" s="6">
        <v>14849.96594374788</v>
      </c>
    </row>
    <row r="1828" spans="1:15" x14ac:dyDescent="0.25">
      <c r="A1828" s="41">
        <v>2027</v>
      </c>
      <c r="B1828" s="41" t="s">
        <v>4</v>
      </c>
      <c r="C1828" s="41" t="s">
        <v>4958</v>
      </c>
      <c r="D1828" s="42">
        <v>104.56866800683581</v>
      </c>
      <c r="E1828" s="42">
        <v>110</v>
      </c>
      <c r="F1828" s="88">
        <v>9.7308845799788308</v>
      </c>
      <c r="G1828" s="41">
        <v>13099.301573584575</v>
      </c>
      <c r="H1828" s="42">
        <v>0</v>
      </c>
      <c r="I1828" s="42">
        <v>104.56866800683581</v>
      </c>
      <c r="J1828" s="51">
        <f t="shared" si="84"/>
        <v>104.56866800683581</v>
      </c>
      <c r="K1828" s="45">
        <f t="shared" si="85"/>
        <v>9.7308845799788308</v>
      </c>
      <c r="L1828" s="45">
        <f t="shared" si="85"/>
        <v>13099.301573584575</v>
      </c>
      <c r="M1828" s="160">
        <f t="shared" si="86"/>
        <v>1346.1573268000957</v>
      </c>
      <c r="N1828" s="6">
        <v>15.622227210021169</v>
      </c>
      <c r="O1828" s="6">
        <v>14829.791266415426</v>
      </c>
    </row>
    <row r="1829" spans="1:15" x14ac:dyDescent="0.25">
      <c r="A1829" s="43">
        <v>2028</v>
      </c>
      <c r="B1829" s="43" t="s">
        <v>4</v>
      </c>
      <c r="C1829" s="43" t="s">
        <v>4958</v>
      </c>
      <c r="D1829" s="44">
        <v>104.56866800683581</v>
      </c>
      <c r="E1829" s="44">
        <v>110</v>
      </c>
      <c r="F1829" s="90">
        <v>12.606679032428291</v>
      </c>
      <c r="G1829" s="43">
        <v>15847.116540865869</v>
      </c>
      <c r="H1829" s="44">
        <v>0</v>
      </c>
      <c r="I1829" s="44">
        <v>104.56866800683581</v>
      </c>
      <c r="J1829" s="51">
        <f t="shared" si="84"/>
        <v>104.56866800683581</v>
      </c>
      <c r="K1829" s="45">
        <f t="shared" si="85"/>
        <v>12.606679032428291</v>
      </c>
      <c r="L1829" s="45">
        <f t="shared" si="85"/>
        <v>15847.116540865869</v>
      </c>
      <c r="M1829" s="160">
        <f t="shared" si="86"/>
        <v>1257.0413270697356</v>
      </c>
      <c r="N1829" s="6">
        <v>15.535257727571709</v>
      </c>
      <c r="O1829" s="6">
        <v>14667.177589134129</v>
      </c>
    </row>
    <row r="1830" spans="1:15" x14ac:dyDescent="0.25">
      <c r="A1830" s="41">
        <v>2029</v>
      </c>
      <c r="B1830" s="41" t="s">
        <v>4</v>
      </c>
      <c r="C1830" s="41" t="s">
        <v>4958</v>
      </c>
      <c r="D1830" s="42">
        <v>104.56866800683581</v>
      </c>
      <c r="E1830" s="42">
        <v>110</v>
      </c>
      <c r="F1830" s="88">
        <v>14.75602968564281</v>
      </c>
      <c r="G1830" s="41">
        <v>18439.568775404674</v>
      </c>
      <c r="H1830" s="42">
        <v>0</v>
      </c>
      <c r="I1830" s="42">
        <v>104.56866800683581</v>
      </c>
      <c r="J1830" s="51">
        <f t="shared" si="84"/>
        <v>104.56866800683581</v>
      </c>
      <c r="K1830" s="45">
        <f t="shared" si="85"/>
        <v>14.75602968564281</v>
      </c>
      <c r="L1830" s="45">
        <f t="shared" si="85"/>
        <v>18439.568775404674</v>
      </c>
      <c r="M1830" s="160">
        <f t="shared" si="86"/>
        <v>1249.6294171423253</v>
      </c>
      <c r="N1830" s="6">
        <v>15.864322514357189</v>
      </c>
      <c r="O1830" s="6">
        <v>14346.007754595325</v>
      </c>
    </row>
    <row r="1831" spans="1:15" x14ac:dyDescent="0.25">
      <c r="A1831" s="43">
        <v>2030</v>
      </c>
      <c r="B1831" s="43" t="s">
        <v>4</v>
      </c>
      <c r="C1831" s="43" t="s">
        <v>4958</v>
      </c>
      <c r="D1831" s="44">
        <v>104.56866800683581</v>
      </c>
      <c r="E1831" s="44">
        <v>110</v>
      </c>
      <c r="F1831" s="90">
        <v>16.777125472730042</v>
      </c>
      <c r="G1831" s="43">
        <v>20606.701557843877</v>
      </c>
      <c r="H1831" s="44">
        <v>0</v>
      </c>
      <c r="I1831" s="44">
        <v>104.56866800683581</v>
      </c>
      <c r="J1831" s="51">
        <f t="shared" si="84"/>
        <v>104.56866800683581</v>
      </c>
      <c r="K1831" s="45">
        <f t="shared" si="85"/>
        <v>16.777125472730042</v>
      </c>
      <c r="L1831" s="45">
        <f t="shared" si="85"/>
        <v>20606.701557843877</v>
      </c>
      <c r="M1831" s="160">
        <f t="shared" si="86"/>
        <v>1228.2617538587599</v>
      </c>
      <c r="N1831" s="6">
        <v>15.953137597269958</v>
      </c>
      <c r="O1831" s="6">
        <v>14197.630902156121</v>
      </c>
    </row>
    <row r="1832" spans="1:15" x14ac:dyDescent="0.25">
      <c r="A1832" s="41">
        <v>2031</v>
      </c>
      <c r="B1832" s="41" t="s">
        <v>4</v>
      </c>
      <c r="C1832" s="41" t="s">
        <v>4958</v>
      </c>
      <c r="D1832" s="42">
        <v>104.56866800683581</v>
      </c>
      <c r="E1832" s="42">
        <v>110</v>
      </c>
      <c r="F1832" s="88">
        <v>18.225631319552139</v>
      </c>
      <c r="G1832" s="41">
        <v>22062.339522397411</v>
      </c>
      <c r="H1832" s="42">
        <v>0</v>
      </c>
      <c r="I1832" s="42">
        <v>104.56866800683581</v>
      </c>
      <c r="J1832" s="51">
        <f t="shared" si="84"/>
        <v>104.56866800683581</v>
      </c>
      <c r="K1832" s="45">
        <f t="shared" si="85"/>
        <v>18.225631319552139</v>
      </c>
      <c r="L1832" s="45">
        <f t="shared" si="85"/>
        <v>22062.339522397411</v>
      </c>
      <c r="M1832" s="160">
        <f t="shared" si="86"/>
        <v>1210.5116764174484</v>
      </c>
      <c r="N1832" s="6">
        <v>16.359077430447858</v>
      </c>
      <c r="O1832" s="6">
        <v>14276.584707602586</v>
      </c>
    </row>
    <row r="1833" spans="1:15" x14ac:dyDescent="0.25">
      <c r="A1833" s="43">
        <v>2032</v>
      </c>
      <c r="B1833" s="43" t="s">
        <v>4</v>
      </c>
      <c r="C1833" s="43" t="s">
        <v>4958</v>
      </c>
      <c r="D1833" s="44">
        <v>104.56866800683581</v>
      </c>
      <c r="E1833" s="44">
        <v>110</v>
      </c>
      <c r="F1833" s="90">
        <v>19.006337095387924</v>
      </c>
      <c r="G1833" s="43">
        <v>22582.734723349738</v>
      </c>
      <c r="H1833" s="44">
        <v>0</v>
      </c>
      <c r="I1833" s="44">
        <v>104.56866800683581</v>
      </c>
      <c r="J1833" s="51">
        <f t="shared" si="84"/>
        <v>104.56866800683581</v>
      </c>
      <c r="K1833" s="45">
        <f t="shared" si="85"/>
        <v>19.006337095387924</v>
      </c>
      <c r="L1833" s="45">
        <f t="shared" si="85"/>
        <v>22582.734723349738</v>
      </c>
      <c r="M1833" s="160">
        <f t="shared" si="86"/>
        <v>1188.1686939473288</v>
      </c>
      <c r="N1833" s="6">
        <v>17.184817324612073</v>
      </c>
      <c r="O1833" s="6">
        <v>15015.160996650262</v>
      </c>
    </row>
    <row r="1834" spans="1:15" x14ac:dyDescent="0.25">
      <c r="A1834" s="41">
        <v>2033</v>
      </c>
      <c r="B1834" s="41" t="s">
        <v>4</v>
      </c>
      <c r="C1834" s="41" t="s">
        <v>4958</v>
      </c>
      <c r="D1834" s="42">
        <v>104.56866800683581</v>
      </c>
      <c r="E1834" s="42">
        <v>110</v>
      </c>
      <c r="F1834" s="88">
        <v>18.499946111952443</v>
      </c>
      <c r="G1834" s="41">
        <v>22089.542241929586</v>
      </c>
      <c r="H1834" s="42">
        <v>0</v>
      </c>
      <c r="I1834" s="42">
        <v>104.56866800683581</v>
      </c>
      <c r="J1834" s="51">
        <f t="shared" si="84"/>
        <v>104.56866800683581</v>
      </c>
      <c r="K1834" s="45">
        <f t="shared" si="85"/>
        <v>18.499946111952443</v>
      </c>
      <c r="L1834" s="45">
        <f t="shared" si="85"/>
        <v>22089.542241929586</v>
      </c>
      <c r="M1834" s="160">
        <f t="shared" si="86"/>
        <v>1194.0327884337985</v>
      </c>
      <c r="N1834" s="6">
        <v>15.049099948047559</v>
      </c>
      <c r="O1834" s="6">
        <v>13036.415368070411</v>
      </c>
    </row>
    <row r="1835" spans="1:15" x14ac:dyDescent="0.25">
      <c r="A1835" s="43">
        <v>2034</v>
      </c>
      <c r="B1835" s="43" t="s">
        <v>4</v>
      </c>
      <c r="C1835" s="43" t="s">
        <v>4958</v>
      </c>
      <c r="D1835" s="44">
        <v>104.56866800683581</v>
      </c>
      <c r="E1835" s="44">
        <v>110</v>
      </c>
      <c r="F1835" s="90">
        <v>17.365982704712614</v>
      </c>
      <c r="G1835" s="43">
        <v>20559.221491898221</v>
      </c>
      <c r="H1835" s="44">
        <v>0</v>
      </c>
      <c r="I1835" s="44">
        <v>104.56866800683581</v>
      </c>
      <c r="J1835" s="51">
        <f t="shared" si="84"/>
        <v>104.56866800683581</v>
      </c>
      <c r="K1835" s="45">
        <f t="shared" si="85"/>
        <v>17.365982704712614</v>
      </c>
      <c r="L1835" s="45">
        <f t="shared" si="85"/>
        <v>20559.221491898221</v>
      </c>
      <c r="M1835" s="160">
        <f t="shared" si="86"/>
        <v>1183.8789570093868</v>
      </c>
      <c r="N1835" s="6">
        <v>16.034941485287384</v>
      </c>
      <c r="O1835" s="6">
        <v>13994.821798101781</v>
      </c>
    </row>
    <row r="1836" spans="1:15" x14ac:dyDescent="0.25">
      <c r="A1836" s="41">
        <v>2035</v>
      </c>
      <c r="B1836" s="41" t="s">
        <v>4</v>
      </c>
      <c r="C1836" s="41" t="s">
        <v>4958</v>
      </c>
      <c r="D1836" s="42">
        <v>104.56866800683581</v>
      </c>
      <c r="E1836" s="42">
        <v>110</v>
      </c>
      <c r="F1836" s="88">
        <v>15.210933757266661</v>
      </c>
      <c r="G1836" s="41">
        <v>18143.87352140242</v>
      </c>
      <c r="H1836" s="42">
        <v>0</v>
      </c>
      <c r="I1836" s="42">
        <v>104.56866800683581</v>
      </c>
      <c r="J1836" s="51">
        <f t="shared" si="84"/>
        <v>104.56866800683581</v>
      </c>
      <c r="K1836" s="45">
        <f t="shared" si="85"/>
        <v>15.210933757266661</v>
      </c>
      <c r="L1836" s="45">
        <f t="shared" si="85"/>
        <v>18143.87352140242</v>
      </c>
      <c r="M1836" s="160">
        <f t="shared" si="86"/>
        <v>1192.817864500568</v>
      </c>
      <c r="N1836" s="6">
        <v>19.037304192733338</v>
      </c>
      <c r="O1836" s="6">
        <v>16188.899658597576</v>
      </c>
    </row>
    <row r="1837" spans="1:15" x14ac:dyDescent="0.25">
      <c r="A1837" s="43">
        <v>2036</v>
      </c>
      <c r="B1837" s="43" t="s">
        <v>4</v>
      </c>
      <c r="C1837" s="43" t="s">
        <v>4958</v>
      </c>
      <c r="D1837" s="44">
        <v>104.56866800683581</v>
      </c>
      <c r="E1837" s="44">
        <v>110</v>
      </c>
      <c r="F1837" s="90">
        <v>12.698445832293086</v>
      </c>
      <c r="G1837" s="43">
        <v>15256.881132450731</v>
      </c>
      <c r="H1837" s="44">
        <v>0</v>
      </c>
      <c r="I1837" s="44">
        <v>104.56866800683581</v>
      </c>
      <c r="J1837" s="51">
        <f t="shared" si="84"/>
        <v>104.56866800683581</v>
      </c>
      <c r="K1837" s="45">
        <f t="shared" si="85"/>
        <v>12.698445832293086</v>
      </c>
      <c r="L1837" s="45">
        <f t="shared" si="85"/>
        <v>15256.881132450731</v>
      </c>
      <c r="M1837" s="160">
        <f t="shared" si="86"/>
        <v>1201.4762541768187</v>
      </c>
      <c r="N1837" s="6">
        <v>21.935229627706914</v>
      </c>
      <c r="O1837" s="6">
        <v>18327.957607549266</v>
      </c>
    </row>
    <row r="1838" spans="1:15" x14ac:dyDescent="0.25">
      <c r="A1838" s="41">
        <v>2037</v>
      </c>
      <c r="B1838" s="41" t="s">
        <v>4</v>
      </c>
      <c r="C1838" s="41" t="s">
        <v>4958</v>
      </c>
      <c r="D1838" s="42">
        <v>104.56866800683581</v>
      </c>
      <c r="E1838" s="42">
        <v>110</v>
      </c>
      <c r="F1838" s="88">
        <v>9.5574210719017909</v>
      </c>
      <c r="G1838" s="41">
        <v>12156.136700172961</v>
      </c>
      <c r="H1838" s="42">
        <v>0</v>
      </c>
      <c r="I1838" s="42">
        <v>104.56866800683581</v>
      </c>
      <c r="J1838" s="51">
        <f t="shared" si="84"/>
        <v>104.56866800683581</v>
      </c>
      <c r="K1838" s="45">
        <f t="shared" si="85"/>
        <v>9.5574210719017909</v>
      </c>
      <c r="L1838" s="45">
        <f t="shared" si="85"/>
        <v>12156.136700172961</v>
      </c>
      <c r="M1838" s="160">
        <f t="shared" si="86"/>
        <v>1271.9055285647328</v>
      </c>
      <c r="N1838" s="6">
        <v>25.622664088098205</v>
      </c>
      <c r="O1838" s="6">
        <v>21005.337209827041</v>
      </c>
    </row>
    <row r="1839" spans="1:15" x14ac:dyDescent="0.25">
      <c r="A1839" s="43">
        <v>2038</v>
      </c>
      <c r="B1839" s="43" t="s">
        <v>4</v>
      </c>
      <c r="C1839" s="43" t="s">
        <v>4958</v>
      </c>
      <c r="D1839" s="44">
        <v>104.56866800683581</v>
      </c>
      <c r="E1839" s="44">
        <v>110</v>
      </c>
      <c r="F1839" s="90">
        <v>6.7283414165304345</v>
      </c>
      <c r="G1839" s="43">
        <v>9145.4536729546417</v>
      </c>
      <c r="H1839" s="44">
        <v>0</v>
      </c>
      <c r="I1839" s="44">
        <v>104.56866800683581</v>
      </c>
      <c r="J1839" s="51">
        <f t="shared" si="84"/>
        <v>104.56866800683581</v>
      </c>
      <c r="K1839" s="45">
        <f t="shared" si="85"/>
        <v>6.7283414165304345</v>
      </c>
      <c r="L1839" s="45">
        <f t="shared" si="85"/>
        <v>9145.4536729546417</v>
      </c>
      <c r="M1839" s="160">
        <f t="shared" si="86"/>
        <v>1359.2434014251651</v>
      </c>
      <c r="N1839" s="6">
        <v>29.121917663469567</v>
      </c>
      <c r="O1839" s="6">
        <v>24044.308687045359</v>
      </c>
    </row>
    <row r="1840" spans="1:15" x14ac:dyDescent="0.25">
      <c r="A1840" s="41">
        <v>2039</v>
      </c>
      <c r="B1840" s="41" t="s">
        <v>4</v>
      </c>
      <c r="C1840" s="41" t="s">
        <v>4958</v>
      </c>
      <c r="D1840" s="42">
        <v>104.56866800683581</v>
      </c>
      <c r="E1840" s="42">
        <v>110</v>
      </c>
      <c r="F1840" s="88">
        <v>4.4757805031809816</v>
      </c>
      <c r="G1840" s="41">
        <v>6721.2922478119117</v>
      </c>
      <c r="H1840" s="42">
        <v>0</v>
      </c>
      <c r="I1840" s="42">
        <v>104.56866800683581</v>
      </c>
      <c r="J1840" s="51">
        <f t="shared" si="84"/>
        <v>104.56866800683581</v>
      </c>
      <c r="K1840" s="45">
        <f t="shared" si="85"/>
        <v>4.4757805031809816</v>
      </c>
      <c r="L1840" s="45">
        <f t="shared" si="85"/>
        <v>6721.2922478119117</v>
      </c>
      <c r="M1840" s="160">
        <f t="shared" si="86"/>
        <v>1501.702829938828</v>
      </c>
      <c r="N1840" s="6">
        <v>29.39630418681902</v>
      </c>
      <c r="O1840" s="6">
        <v>24418.930812188089</v>
      </c>
    </row>
    <row r="1841" spans="1:15" x14ac:dyDescent="0.25">
      <c r="A1841" s="43">
        <v>2040</v>
      </c>
      <c r="B1841" s="43" t="s">
        <v>4</v>
      </c>
      <c r="C1841" s="43" t="s">
        <v>4958</v>
      </c>
      <c r="D1841" s="44">
        <v>104.56866800683581</v>
      </c>
      <c r="E1841" s="44">
        <v>110</v>
      </c>
      <c r="F1841" s="90">
        <v>3.2416752748664828</v>
      </c>
      <c r="G1841" s="43">
        <v>5229.1575161373285</v>
      </c>
      <c r="H1841" s="44">
        <v>0</v>
      </c>
      <c r="I1841" s="44">
        <v>104.56866800683581</v>
      </c>
      <c r="J1841" s="51">
        <f t="shared" si="84"/>
        <v>104.56866800683581</v>
      </c>
      <c r="K1841" s="45">
        <f t="shared" si="85"/>
        <v>3.2416752748664828</v>
      </c>
      <c r="L1841" s="45">
        <f t="shared" si="85"/>
        <v>5229.1575161373285</v>
      </c>
      <c r="M1841" s="160">
        <f t="shared" si="86"/>
        <v>1613.1034334870897</v>
      </c>
      <c r="N1841" s="6">
        <v>29.230002045133514</v>
      </c>
      <c r="O1841" s="6">
        <v>24520.192933862672</v>
      </c>
    </row>
    <row r="1842" spans="1:15" x14ac:dyDescent="0.25">
      <c r="A1842" s="41">
        <v>2021</v>
      </c>
      <c r="B1842" s="41" t="s">
        <v>4</v>
      </c>
      <c r="C1842" s="41" t="s">
        <v>4959</v>
      </c>
      <c r="D1842" s="42">
        <v>114.23103536865155</v>
      </c>
      <c r="E1842" s="42">
        <v>120</v>
      </c>
      <c r="F1842" s="88">
        <v>4.5382043153766523</v>
      </c>
      <c r="G1842" s="41">
        <v>5350.2832414328313</v>
      </c>
      <c r="H1842" s="42">
        <v>0</v>
      </c>
      <c r="I1842" s="42">
        <v>114.23103536865155</v>
      </c>
      <c r="J1842" s="51">
        <f t="shared" si="84"/>
        <v>114.23103536865155</v>
      </c>
      <c r="K1842" s="45">
        <f t="shared" si="85"/>
        <v>4.5382043153766523</v>
      </c>
      <c r="L1842" s="45">
        <f t="shared" si="85"/>
        <v>5350.2832414328313</v>
      </c>
      <c r="M1842" s="160">
        <f t="shared" si="86"/>
        <v>1178.9427865344533</v>
      </c>
      <c r="N1842" s="6">
        <v>-3.0178594443766524</v>
      </c>
      <c r="O1842" s="6">
        <v>-1126.4596274328314</v>
      </c>
    </row>
    <row r="1843" spans="1:15" x14ac:dyDescent="0.25">
      <c r="A1843" s="43">
        <v>2022</v>
      </c>
      <c r="B1843" s="43" t="s">
        <v>4</v>
      </c>
      <c r="C1843" s="43" t="s">
        <v>4959</v>
      </c>
      <c r="D1843" s="44">
        <v>114.23103536865155</v>
      </c>
      <c r="E1843" s="44">
        <v>120</v>
      </c>
      <c r="F1843" s="90">
        <v>5.6640333587242697</v>
      </c>
      <c r="G1843" s="43">
        <v>6786.7102894956979</v>
      </c>
      <c r="H1843" s="44">
        <v>0</v>
      </c>
      <c r="I1843" s="44">
        <v>114.23103536865155</v>
      </c>
      <c r="J1843" s="51">
        <f t="shared" si="84"/>
        <v>114.23103536865155</v>
      </c>
      <c r="K1843" s="45">
        <f t="shared" si="85"/>
        <v>5.6640333587242697</v>
      </c>
      <c r="L1843" s="45">
        <f t="shared" si="85"/>
        <v>6786.7102894956979</v>
      </c>
      <c r="M1843" s="160">
        <f t="shared" si="86"/>
        <v>1198.2115675646889</v>
      </c>
      <c r="N1843" s="6">
        <v>-3.70523244072427</v>
      </c>
      <c r="O1843" s="6">
        <v>-1041.5539574956983</v>
      </c>
    </row>
    <row r="1844" spans="1:15" x14ac:dyDescent="0.25">
      <c r="A1844" s="41">
        <v>2023</v>
      </c>
      <c r="B1844" s="41" t="s">
        <v>4</v>
      </c>
      <c r="C1844" s="41" t="s">
        <v>4959</v>
      </c>
      <c r="D1844" s="42">
        <v>114.23103536865155</v>
      </c>
      <c r="E1844" s="42">
        <v>120</v>
      </c>
      <c r="F1844" s="88">
        <v>7.5222546227971465</v>
      </c>
      <c r="G1844" s="41">
        <v>8972.3166564290859</v>
      </c>
      <c r="H1844" s="42">
        <v>0</v>
      </c>
      <c r="I1844" s="42">
        <v>114.23103536865155</v>
      </c>
      <c r="J1844" s="51">
        <f t="shared" si="84"/>
        <v>114.23103536865155</v>
      </c>
      <c r="K1844" s="45">
        <f t="shared" si="85"/>
        <v>7.5222546227971465</v>
      </c>
      <c r="L1844" s="45">
        <f t="shared" si="85"/>
        <v>8972.3166564290859</v>
      </c>
      <c r="M1844" s="160">
        <f t="shared" si="86"/>
        <v>1192.76960251217</v>
      </c>
      <c r="N1844" s="6">
        <v>-4.8309277247971467</v>
      </c>
      <c r="O1844" s="6">
        <v>-1400.3147554290863</v>
      </c>
    </row>
    <row r="1845" spans="1:15" x14ac:dyDescent="0.25">
      <c r="A1845" s="43">
        <v>2024</v>
      </c>
      <c r="B1845" s="43" t="s">
        <v>4</v>
      </c>
      <c r="C1845" s="43" t="s">
        <v>4959</v>
      </c>
      <c r="D1845" s="44">
        <v>114.23103536865155</v>
      </c>
      <c r="E1845" s="44">
        <v>120</v>
      </c>
      <c r="F1845" s="90">
        <v>10.069249546339694</v>
      </c>
      <c r="G1845" s="43">
        <v>11541.926520807392</v>
      </c>
      <c r="H1845" s="44">
        <v>0</v>
      </c>
      <c r="I1845" s="44">
        <v>114.23103536865155</v>
      </c>
      <c r="J1845" s="51">
        <f t="shared" si="84"/>
        <v>114.23103536865155</v>
      </c>
      <c r="K1845" s="45">
        <f t="shared" si="85"/>
        <v>10.069249546339694</v>
      </c>
      <c r="L1845" s="45">
        <f t="shared" si="85"/>
        <v>11541.926520807392</v>
      </c>
      <c r="M1845" s="160">
        <f t="shared" si="86"/>
        <v>1146.2548889756174</v>
      </c>
      <c r="N1845" s="6">
        <v>-6.6765878233396947</v>
      </c>
      <c r="O1845" s="6">
        <v>-2030.9647188073923</v>
      </c>
    </row>
    <row r="1846" spans="1:15" x14ac:dyDescent="0.25">
      <c r="A1846" s="41">
        <v>2025</v>
      </c>
      <c r="B1846" s="41" t="s">
        <v>4</v>
      </c>
      <c r="C1846" s="41" t="s">
        <v>4959</v>
      </c>
      <c r="D1846" s="42">
        <v>114.23103536865155</v>
      </c>
      <c r="E1846" s="42">
        <v>120</v>
      </c>
      <c r="F1846" s="88">
        <v>11.794190560748968</v>
      </c>
      <c r="G1846" s="41">
        <v>14523.125656259585</v>
      </c>
      <c r="H1846" s="42">
        <v>0</v>
      </c>
      <c r="I1846" s="42">
        <v>114.23103536865155</v>
      </c>
      <c r="J1846" s="51">
        <f t="shared" si="84"/>
        <v>114.23103536865155</v>
      </c>
      <c r="K1846" s="45">
        <f t="shared" si="85"/>
        <v>11.794190560748968</v>
      </c>
      <c r="L1846" s="45">
        <f t="shared" si="85"/>
        <v>14523.125656259585</v>
      </c>
      <c r="M1846" s="160">
        <f t="shared" si="86"/>
        <v>1231.3796001051996</v>
      </c>
      <c r="N1846" s="6">
        <v>-7.6144377197489677</v>
      </c>
      <c r="O1846" s="6">
        <v>-2869.2019962595841</v>
      </c>
    </row>
    <row r="1847" spans="1:15" x14ac:dyDescent="0.25">
      <c r="A1847" s="43">
        <v>2026</v>
      </c>
      <c r="B1847" s="43" t="s">
        <v>4</v>
      </c>
      <c r="C1847" s="43" t="s">
        <v>4959</v>
      </c>
      <c r="D1847" s="44">
        <v>114.23103536865155</v>
      </c>
      <c r="E1847" s="44">
        <v>120</v>
      </c>
      <c r="F1847" s="90">
        <v>14.671967412136839</v>
      </c>
      <c r="G1847" s="43">
        <v>17977.9040074857</v>
      </c>
      <c r="H1847" s="44">
        <v>0</v>
      </c>
      <c r="I1847" s="44">
        <v>114.23103536865155</v>
      </c>
      <c r="J1847" s="51">
        <f t="shared" si="84"/>
        <v>114.23103536865155</v>
      </c>
      <c r="K1847" s="45">
        <f t="shared" si="85"/>
        <v>14.671967412136839</v>
      </c>
      <c r="L1847" s="45">
        <f t="shared" si="85"/>
        <v>17977.9040074857</v>
      </c>
      <c r="M1847" s="160">
        <f t="shared" si="86"/>
        <v>1225.3233327531896</v>
      </c>
      <c r="N1847" s="6">
        <v>-9.6453834621368379</v>
      </c>
      <c r="O1847" s="6">
        <v>-4034.0791774857007</v>
      </c>
    </row>
    <row r="1848" spans="1:15" x14ac:dyDescent="0.25">
      <c r="A1848" s="41">
        <v>2027</v>
      </c>
      <c r="B1848" s="41" t="s">
        <v>4</v>
      </c>
      <c r="C1848" s="41" t="s">
        <v>4959</v>
      </c>
      <c r="D1848" s="42">
        <v>114.23103536865155</v>
      </c>
      <c r="E1848" s="42">
        <v>120</v>
      </c>
      <c r="F1848" s="88">
        <v>17.019874639814752</v>
      </c>
      <c r="G1848" s="41">
        <v>21087.535145156748</v>
      </c>
      <c r="H1848" s="42">
        <v>0</v>
      </c>
      <c r="I1848" s="42">
        <v>114.23103536865155</v>
      </c>
      <c r="J1848" s="51">
        <f t="shared" si="84"/>
        <v>114.23103536865155</v>
      </c>
      <c r="K1848" s="45">
        <f t="shared" si="85"/>
        <v>17.019874639814752</v>
      </c>
      <c r="L1848" s="45">
        <f t="shared" si="85"/>
        <v>21087.535145156748</v>
      </c>
      <c r="M1848" s="160">
        <f t="shared" si="86"/>
        <v>1238.9947394692601</v>
      </c>
      <c r="N1848" s="6">
        <v>-11.140076355814752</v>
      </c>
      <c r="O1848" s="6">
        <v>-5059.6648451567471</v>
      </c>
    </row>
    <row r="1849" spans="1:15" x14ac:dyDescent="0.25">
      <c r="A1849" s="43">
        <v>2028</v>
      </c>
      <c r="B1849" s="43" t="s">
        <v>4</v>
      </c>
      <c r="C1849" s="43" t="s">
        <v>4959</v>
      </c>
      <c r="D1849" s="44">
        <v>114.23103536865155</v>
      </c>
      <c r="E1849" s="44">
        <v>120</v>
      </c>
      <c r="F1849" s="90">
        <v>19.295974624808768</v>
      </c>
      <c r="G1849" s="43">
        <v>23194.51160737715</v>
      </c>
      <c r="H1849" s="44">
        <v>0</v>
      </c>
      <c r="I1849" s="44">
        <v>114.23103536865155</v>
      </c>
      <c r="J1849" s="51">
        <f t="shared" si="84"/>
        <v>114.23103536865155</v>
      </c>
      <c r="K1849" s="45">
        <f t="shared" si="85"/>
        <v>19.295974624808768</v>
      </c>
      <c r="L1849" s="45">
        <f t="shared" si="85"/>
        <v>23194.51160737715</v>
      </c>
      <c r="M1849" s="160">
        <f t="shared" si="86"/>
        <v>1202.0388738258416</v>
      </c>
      <c r="N1849" s="6">
        <v>-12.583948374808767</v>
      </c>
      <c r="O1849" s="6">
        <v>-4909.2926673771508</v>
      </c>
    </row>
    <row r="1850" spans="1:15" x14ac:dyDescent="0.25">
      <c r="A1850" s="41">
        <v>2029</v>
      </c>
      <c r="B1850" s="41" t="s">
        <v>4</v>
      </c>
      <c r="C1850" s="41" t="s">
        <v>4959</v>
      </c>
      <c r="D1850" s="42">
        <v>114.23103536865155</v>
      </c>
      <c r="E1850" s="42">
        <v>120</v>
      </c>
      <c r="F1850" s="88">
        <v>19.083417533414334</v>
      </c>
      <c r="G1850" s="41">
        <v>24197.661687269167</v>
      </c>
      <c r="H1850" s="42">
        <v>0</v>
      </c>
      <c r="I1850" s="42">
        <v>114.23103536865155</v>
      </c>
      <c r="J1850" s="51">
        <f t="shared" si="84"/>
        <v>114.23103536865155</v>
      </c>
      <c r="K1850" s="45">
        <f t="shared" si="85"/>
        <v>19.083417533414334</v>
      </c>
      <c r="L1850" s="45">
        <f t="shared" si="85"/>
        <v>24197.661687269167</v>
      </c>
      <c r="M1850" s="160">
        <f t="shared" si="86"/>
        <v>1267.9941443873975</v>
      </c>
      <c r="N1850" s="6">
        <v>-11.633372111414335</v>
      </c>
      <c r="O1850" s="6">
        <v>-4127.3454072691675</v>
      </c>
    </row>
    <row r="1851" spans="1:15" x14ac:dyDescent="0.25">
      <c r="A1851" s="43">
        <v>2030</v>
      </c>
      <c r="B1851" s="43" t="s">
        <v>4</v>
      </c>
      <c r="C1851" s="43" t="s">
        <v>4959</v>
      </c>
      <c r="D1851" s="44">
        <v>114.23103536865155</v>
      </c>
      <c r="E1851" s="44">
        <v>120</v>
      </c>
      <c r="F1851" s="90">
        <v>18.071152091408123</v>
      </c>
      <c r="G1851" s="43">
        <v>24091.277115699671</v>
      </c>
      <c r="H1851" s="44">
        <v>0</v>
      </c>
      <c r="I1851" s="44">
        <v>114.23103536865155</v>
      </c>
      <c r="J1851" s="51">
        <f t="shared" si="84"/>
        <v>114.23103536865155</v>
      </c>
      <c r="K1851" s="45">
        <f t="shared" si="85"/>
        <v>18.071152091408123</v>
      </c>
      <c r="L1851" s="45">
        <f t="shared" si="85"/>
        <v>24091.277115699671</v>
      </c>
      <c r="M1851" s="160">
        <f t="shared" si="86"/>
        <v>1333.1345447064107</v>
      </c>
      <c r="N1851" s="6">
        <v>-10.018952485408123</v>
      </c>
      <c r="O1851" s="6">
        <v>-2525.5930056996731</v>
      </c>
    </row>
    <row r="1852" spans="1:15" x14ac:dyDescent="0.25">
      <c r="A1852" s="41">
        <v>2031</v>
      </c>
      <c r="B1852" s="41" t="s">
        <v>4</v>
      </c>
      <c r="C1852" s="41" t="s">
        <v>4959</v>
      </c>
      <c r="D1852" s="42">
        <v>114.23103536865155</v>
      </c>
      <c r="E1852" s="42">
        <v>120</v>
      </c>
      <c r="F1852" s="88">
        <v>16.202016813470024</v>
      </c>
      <c r="G1852" s="41">
        <v>22800.816572631476</v>
      </c>
      <c r="H1852" s="42">
        <v>0</v>
      </c>
      <c r="I1852" s="42">
        <v>114.23103536865155</v>
      </c>
      <c r="J1852" s="51">
        <f t="shared" si="84"/>
        <v>114.23103536865155</v>
      </c>
      <c r="K1852" s="45">
        <f t="shared" si="85"/>
        <v>16.202016813470024</v>
      </c>
      <c r="L1852" s="45">
        <f t="shared" si="85"/>
        <v>22800.816572631476</v>
      </c>
      <c r="M1852" s="160">
        <f t="shared" si="86"/>
        <v>1407.2826139567603</v>
      </c>
      <c r="N1852" s="6">
        <v>-7.7765441724700235</v>
      </c>
      <c r="O1852" s="6">
        <v>-464.33400263147632</v>
      </c>
    </row>
    <row r="1853" spans="1:15" x14ac:dyDescent="0.25">
      <c r="A1853" s="43">
        <v>2032</v>
      </c>
      <c r="B1853" s="43" t="s">
        <v>4</v>
      </c>
      <c r="C1853" s="43" t="s">
        <v>4959</v>
      </c>
      <c r="D1853" s="44">
        <v>114.23103536865155</v>
      </c>
      <c r="E1853" s="44">
        <v>120</v>
      </c>
      <c r="F1853" s="90">
        <v>14.014681233009515</v>
      </c>
      <c r="G1853" s="43">
        <v>20656.916016694082</v>
      </c>
      <c r="H1853" s="44">
        <v>0</v>
      </c>
      <c r="I1853" s="44">
        <v>114.23103536865155</v>
      </c>
      <c r="J1853" s="51">
        <f t="shared" si="84"/>
        <v>114.23103536865155</v>
      </c>
      <c r="K1853" s="45">
        <f t="shared" si="85"/>
        <v>14.014681233009515</v>
      </c>
      <c r="L1853" s="45">
        <f t="shared" si="85"/>
        <v>20656.916016694082</v>
      </c>
      <c r="M1853" s="160">
        <f t="shared" si="86"/>
        <v>1473.9483312713357</v>
      </c>
      <c r="N1853" s="6">
        <v>-5.3163451210095154</v>
      </c>
      <c r="O1853" s="6">
        <v>2181.1857333059197</v>
      </c>
    </row>
    <row r="1854" spans="1:15" x14ac:dyDescent="0.25">
      <c r="A1854" s="41">
        <v>2033</v>
      </c>
      <c r="B1854" s="41" t="s">
        <v>4</v>
      </c>
      <c r="C1854" s="41" t="s">
        <v>4959</v>
      </c>
      <c r="D1854" s="42">
        <v>114.23103536865155</v>
      </c>
      <c r="E1854" s="42">
        <v>120</v>
      </c>
      <c r="F1854" s="88">
        <v>11.624579736433837</v>
      </c>
      <c r="G1854" s="41">
        <v>18476.451661567389</v>
      </c>
      <c r="H1854" s="42">
        <v>0</v>
      </c>
      <c r="I1854" s="42">
        <v>114.23103536865155</v>
      </c>
      <c r="J1854" s="51">
        <f t="shared" si="84"/>
        <v>114.23103536865155</v>
      </c>
      <c r="K1854" s="45">
        <f t="shared" si="85"/>
        <v>11.624579736433837</v>
      </c>
      <c r="L1854" s="45">
        <f t="shared" si="85"/>
        <v>18476.451661567389</v>
      </c>
      <c r="M1854" s="160">
        <f t="shared" si="86"/>
        <v>1589.4296465323705</v>
      </c>
      <c r="N1854" s="6">
        <v>-2.7737875054338375</v>
      </c>
      <c r="O1854" s="6">
        <v>4468.0757884326122</v>
      </c>
    </row>
    <row r="1855" spans="1:15" x14ac:dyDescent="0.25">
      <c r="A1855" s="43">
        <v>2034</v>
      </c>
      <c r="B1855" s="43" t="s">
        <v>4</v>
      </c>
      <c r="C1855" s="43" t="s">
        <v>4959</v>
      </c>
      <c r="D1855" s="44">
        <v>114.23103536865155</v>
      </c>
      <c r="E1855" s="44">
        <v>120</v>
      </c>
      <c r="F1855" s="90">
        <v>9.6243837946763868</v>
      </c>
      <c r="G1855" s="43">
        <v>16003.919656843294</v>
      </c>
      <c r="H1855" s="44">
        <v>0</v>
      </c>
      <c r="I1855" s="44">
        <v>114.23103536865155</v>
      </c>
      <c r="J1855" s="51">
        <f t="shared" si="84"/>
        <v>114.23103536865155</v>
      </c>
      <c r="K1855" s="45">
        <f t="shared" si="85"/>
        <v>9.6243837946763868</v>
      </c>
      <c r="L1855" s="45">
        <f t="shared" si="85"/>
        <v>16003.919656843294</v>
      </c>
      <c r="M1855" s="160">
        <f t="shared" si="86"/>
        <v>1662.851357371645</v>
      </c>
      <c r="N1855" s="6">
        <v>-0.77019676167638629</v>
      </c>
      <c r="O1855" s="6">
        <v>6988.1446031567048</v>
      </c>
    </row>
    <row r="1856" spans="1:15" x14ac:dyDescent="0.25">
      <c r="A1856" s="41">
        <v>2035</v>
      </c>
      <c r="B1856" s="41" t="s">
        <v>4</v>
      </c>
      <c r="C1856" s="41" t="s">
        <v>4959</v>
      </c>
      <c r="D1856" s="42">
        <v>114.23103536865155</v>
      </c>
      <c r="E1856" s="42">
        <v>120</v>
      </c>
      <c r="F1856" s="88">
        <v>8.0245013907354803</v>
      </c>
      <c r="G1856" s="41">
        <v>14424.938814943014</v>
      </c>
      <c r="H1856" s="42">
        <v>0</v>
      </c>
      <c r="I1856" s="42">
        <v>114.23103536865155</v>
      </c>
      <c r="J1856" s="51">
        <f t="shared" si="84"/>
        <v>114.23103536865155</v>
      </c>
      <c r="K1856" s="45">
        <f t="shared" si="85"/>
        <v>8.0245013907354803</v>
      </c>
      <c r="L1856" s="45">
        <f t="shared" si="85"/>
        <v>14424.938814943014</v>
      </c>
      <c r="M1856" s="160">
        <f t="shared" si="86"/>
        <v>1797.6118530675344</v>
      </c>
      <c r="N1856" s="6">
        <v>0.8526226112645201</v>
      </c>
      <c r="O1856" s="6">
        <v>8144.450225056984</v>
      </c>
    </row>
    <row r="1857" spans="1:15" x14ac:dyDescent="0.25">
      <c r="A1857" s="43">
        <v>2036</v>
      </c>
      <c r="B1857" s="43" t="s">
        <v>4</v>
      </c>
      <c r="C1857" s="43" t="s">
        <v>4959</v>
      </c>
      <c r="D1857" s="44">
        <v>114.23103536865155</v>
      </c>
      <c r="E1857" s="44">
        <v>120</v>
      </c>
      <c r="F1857" s="90">
        <v>6.6760858269866459</v>
      </c>
      <c r="G1857" s="43">
        <v>12198.278567718506</v>
      </c>
      <c r="H1857" s="44">
        <v>0</v>
      </c>
      <c r="I1857" s="44">
        <v>114.23103536865155</v>
      </c>
      <c r="J1857" s="51">
        <f t="shared" si="84"/>
        <v>114.23103536865155</v>
      </c>
      <c r="K1857" s="45">
        <f t="shared" si="85"/>
        <v>6.6760858269866459</v>
      </c>
      <c r="L1857" s="45">
        <f t="shared" si="85"/>
        <v>12198.278567718506</v>
      </c>
      <c r="M1857" s="160">
        <f t="shared" si="86"/>
        <v>1827.1602378761488</v>
      </c>
      <c r="N1857" s="6">
        <v>2.1116557470133541</v>
      </c>
      <c r="O1857" s="6">
        <v>9821.5781522814941</v>
      </c>
    </row>
    <row r="1858" spans="1:15" x14ac:dyDescent="0.25">
      <c r="A1858" s="41">
        <v>2037</v>
      </c>
      <c r="B1858" s="41" t="s">
        <v>4</v>
      </c>
      <c r="C1858" s="41" t="s">
        <v>4959</v>
      </c>
      <c r="D1858" s="42">
        <v>114.23103536865155</v>
      </c>
      <c r="E1858" s="42">
        <v>120</v>
      </c>
      <c r="F1858" s="88">
        <v>5.4316642236056074</v>
      </c>
      <c r="G1858" s="41">
        <v>9940.618138402122</v>
      </c>
      <c r="H1858" s="42">
        <v>0</v>
      </c>
      <c r="I1858" s="42">
        <v>114.23103536865155</v>
      </c>
      <c r="J1858" s="51">
        <f t="shared" ref="J1858:J1921" si="87">D1858</f>
        <v>114.23103536865155</v>
      </c>
      <c r="K1858" s="45">
        <f t="shared" si="85"/>
        <v>5.4316642236056074</v>
      </c>
      <c r="L1858" s="45">
        <f t="shared" si="85"/>
        <v>9940.618138402122</v>
      </c>
      <c r="M1858" s="160">
        <f t="shared" si="86"/>
        <v>1830.1238311456989</v>
      </c>
      <c r="N1858" s="6">
        <v>3.2746425853943935</v>
      </c>
      <c r="O1858" s="6">
        <v>11530.070251597877</v>
      </c>
    </row>
    <row r="1859" spans="1:15" x14ac:dyDescent="0.25">
      <c r="A1859" s="43">
        <v>2038</v>
      </c>
      <c r="B1859" s="43" t="s">
        <v>4</v>
      </c>
      <c r="C1859" s="43" t="s">
        <v>4959</v>
      </c>
      <c r="D1859" s="44">
        <v>114.23103536865155</v>
      </c>
      <c r="E1859" s="44">
        <v>120</v>
      </c>
      <c r="F1859" s="90">
        <v>4.6120805975746988</v>
      </c>
      <c r="G1859" s="43">
        <v>8411.6307630383944</v>
      </c>
      <c r="H1859" s="44">
        <v>0</v>
      </c>
      <c r="I1859" s="44">
        <v>114.23103536865155</v>
      </c>
      <c r="J1859" s="51">
        <f t="shared" si="87"/>
        <v>114.23103536865155</v>
      </c>
      <c r="K1859" s="45">
        <f t="shared" ref="K1859:L1922" si="88">F1859</f>
        <v>4.6120805975746988</v>
      </c>
      <c r="L1859" s="45">
        <f t="shared" si="88"/>
        <v>8411.6307630383944</v>
      </c>
      <c r="M1859" s="160">
        <f t="shared" ref="M1859:M1922" si="89">G1859/F1859</f>
        <v>1823.8256216644872</v>
      </c>
      <c r="N1859" s="6">
        <v>4.0562645564253019</v>
      </c>
      <c r="O1859" s="6">
        <v>13002.577236961604</v>
      </c>
    </row>
    <row r="1860" spans="1:15" x14ac:dyDescent="0.25">
      <c r="A1860" s="41">
        <v>2039</v>
      </c>
      <c r="B1860" s="41" t="s">
        <v>4</v>
      </c>
      <c r="C1860" s="41" t="s">
        <v>4959</v>
      </c>
      <c r="D1860" s="42">
        <v>114.23103536865155</v>
      </c>
      <c r="E1860" s="42">
        <v>120</v>
      </c>
      <c r="F1860" s="88">
        <v>4.042767617343066</v>
      </c>
      <c r="G1860" s="41">
        <v>7321.6578881670484</v>
      </c>
      <c r="H1860" s="42">
        <v>0</v>
      </c>
      <c r="I1860" s="42">
        <v>114.23103536865155</v>
      </c>
      <c r="J1860" s="51">
        <f t="shared" si="87"/>
        <v>114.23103536865155</v>
      </c>
      <c r="K1860" s="45">
        <f t="shared" si="88"/>
        <v>4.042767617343066</v>
      </c>
      <c r="L1860" s="45">
        <f t="shared" si="88"/>
        <v>7321.6578881670484</v>
      </c>
      <c r="M1860" s="160">
        <f t="shared" si="89"/>
        <v>1811.050889187366</v>
      </c>
      <c r="N1860" s="6">
        <v>4.6614506986569344</v>
      </c>
      <c r="O1860" s="6">
        <v>13710.693791832951</v>
      </c>
    </row>
    <row r="1861" spans="1:15" x14ac:dyDescent="0.25">
      <c r="A1861" s="43">
        <v>2040</v>
      </c>
      <c r="B1861" s="43" t="s">
        <v>4</v>
      </c>
      <c r="C1861" s="43" t="s">
        <v>4959</v>
      </c>
      <c r="D1861" s="44">
        <v>114.23103536865155</v>
      </c>
      <c r="E1861" s="44">
        <v>120</v>
      </c>
      <c r="F1861" s="90">
        <v>3.8886780708559647</v>
      </c>
      <c r="G1861" s="43">
        <v>6541.6188994519098</v>
      </c>
      <c r="H1861" s="44">
        <v>0</v>
      </c>
      <c r="I1861" s="44">
        <v>114.23103536865155</v>
      </c>
      <c r="J1861" s="51">
        <f t="shared" si="87"/>
        <v>114.23103536865155</v>
      </c>
      <c r="K1861" s="45">
        <f t="shared" si="88"/>
        <v>3.8886780708559647</v>
      </c>
      <c r="L1861" s="45">
        <f t="shared" si="88"/>
        <v>6541.6188994519098</v>
      </c>
      <c r="M1861" s="160">
        <f t="shared" si="89"/>
        <v>1682.2217679778228</v>
      </c>
      <c r="N1861" s="6">
        <v>4.8537492021440354</v>
      </c>
      <c r="O1861" s="6">
        <v>14388.654660548091</v>
      </c>
    </row>
    <row r="1862" spans="1:15" x14ac:dyDescent="0.25">
      <c r="A1862" s="41">
        <v>2021</v>
      </c>
      <c r="B1862" s="41" t="s">
        <v>4</v>
      </c>
      <c r="C1862" s="41" t="s">
        <v>4960</v>
      </c>
      <c r="D1862" s="42">
        <v>125.68235533007201</v>
      </c>
      <c r="E1862" s="42">
        <v>130</v>
      </c>
      <c r="F1862" s="88">
        <v>1.602334011135945</v>
      </c>
      <c r="G1862" s="41">
        <v>2639.4208908492874</v>
      </c>
      <c r="H1862" s="42">
        <v>0</v>
      </c>
      <c r="I1862" s="42">
        <v>125.68235533007201</v>
      </c>
      <c r="J1862" s="51">
        <f t="shared" si="87"/>
        <v>125.68235533007201</v>
      </c>
      <c r="K1862" s="45">
        <f t="shared" si="88"/>
        <v>1.602334011135945</v>
      </c>
      <c r="L1862" s="45">
        <f t="shared" si="88"/>
        <v>2639.4208908492874</v>
      </c>
      <c r="M1862" s="160">
        <f t="shared" si="89"/>
        <v>1647.2351410540921</v>
      </c>
      <c r="N1862" s="6">
        <v>1.3510221268640552</v>
      </c>
      <c r="O1862" s="6">
        <v>3296.5231921507129</v>
      </c>
    </row>
    <row r="1863" spans="1:15" x14ac:dyDescent="0.25">
      <c r="A1863" s="43">
        <v>2022</v>
      </c>
      <c r="B1863" s="43" t="s">
        <v>4</v>
      </c>
      <c r="C1863" s="43" t="s">
        <v>4960</v>
      </c>
      <c r="D1863" s="44">
        <v>125.68235533007201</v>
      </c>
      <c r="E1863" s="44">
        <v>130</v>
      </c>
      <c r="F1863" s="90">
        <v>1.8033814717729191</v>
      </c>
      <c r="G1863" s="43">
        <v>3099.7862723817825</v>
      </c>
      <c r="H1863" s="44">
        <v>0</v>
      </c>
      <c r="I1863" s="44">
        <v>125.68235533007201</v>
      </c>
      <c r="J1863" s="51">
        <f t="shared" si="87"/>
        <v>125.68235533007201</v>
      </c>
      <c r="K1863" s="45">
        <f t="shared" si="88"/>
        <v>1.8033814717729191</v>
      </c>
      <c r="L1863" s="45">
        <f t="shared" si="88"/>
        <v>3099.7862723817825</v>
      </c>
      <c r="M1863" s="160">
        <f t="shared" si="89"/>
        <v>1718.8744150367461</v>
      </c>
      <c r="N1863" s="6">
        <v>2.7140388982270807</v>
      </c>
      <c r="O1863" s="6">
        <v>4926.4499116182178</v>
      </c>
    </row>
    <row r="1864" spans="1:15" x14ac:dyDescent="0.25">
      <c r="A1864" s="41">
        <v>2023</v>
      </c>
      <c r="B1864" s="41" t="s">
        <v>4</v>
      </c>
      <c r="C1864" s="41" t="s">
        <v>4960</v>
      </c>
      <c r="D1864" s="42">
        <v>125.68235533007201</v>
      </c>
      <c r="E1864" s="42">
        <v>130</v>
      </c>
      <c r="F1864" s="88">
        <v>1.964318774262436</v>
      </c>
      <c r="G1864" s="41">
        <v>3548.9138780282242</v>
      </c>
      <c r="H1864" s="42">
        <v>0</v>
      </c>
      <c r="I1864" s="42">
        <v>125.68235533007201</v>
      </c>
      <c r="J1864" s="51">
        <f t="shared" si="87"/>
        <v>125.68235533007201</v>
      </c>
      <c r="K1864" s="45">
        <f t="shared" si="88"/>
        <v>1.964318774262436</v>
      </c>
      <c r="L1864" s="45">
        <f t="shared" si="88"/>
        <v>3548.9138780282242</v>
      </c>
      <c r="M1864" s="160">
        <f t="shared" si="89"/>
        <v>1806.6893849043281</v>
      </c>
      <c r="N1864" s="6">
        <v>5.1280272077375644</v>
      </c>
      <c r="O1864" s="6">
        <v>7431.9298319717745</v>
      </c>
    </row>
    <row r="1865" spans="1:15" x14ac:dyDescent="0.25">
      <c r="A1865" s="43">
        <v>2024</v>
      </c>
      <c r="B1865" s="43" t="s">
        <v>4</v>
      </c>
      <c r="C1865" s="43" t="s">
        <v>4960</v>
      </c>
      <c r="D1865" s="44">
        <v>125.68235533007201</v>
      </c>
      <c r="E1865" s="44">
        <v>130</v>
      </c>
      <c r="F1865" s="90">
        <v>2.3075210796844137</v>
      </c>
      <c r="G1865" s="43">
        <v>4147.453521106343</v>
      </c>
      <c r="H1865" s="44">
        <v>0</v>
      </c>
      <c r="I1865" s="44">
        <v>125.68235533007201</v>
      </c>
      <c r="J1865" s="51">
        <f t="shared" si="87"/>
        <v>125.68235533007201</v>
      </c>
      <c r="K1865" s="45">
        <f t="shared" si="88"/>
        <v>2.3075210796844137</v>
      </c>
      <c r="L1865" s="45">
        <f t="shared" si="88"/>
        <v>4147.453521106343</v>
      </c>
      <c r="M1865" s="160">
        <f t="shared" si="89"/>
        <v>1797.3632213464184</v>
      </c>
      <c r="N1865" s="6">
        <v>6.7780102353155876</v>
      </c>
      <c r="O1865" s="6">
        <v>9371.3368388936578</v>
      </c>
    </row>
    <row r="1866" spans="1:15" x14ac:dyDescent="0.25">
      <c r="A1866" s="41">
        <v>2025</v>
      </c>
      <c r="B1866" s="41" t="s">
        <v>4</v>
      </c>
      <c r="C1866" s="41" t="s">
        <v>4960</v>
      </c>
      <c r="D1866" s="42">
        <v>125.68235533007201</v>
      </c>
      <c r="E1866" s="42">
        <v>130</v>
      </c>
      <c r="F1866" s="88">
        <v>2.3928296934064437</v>
      </c>
      <c r="G1866" s="41">
        <v>4855.2479309947657</v>
      </c>
      <c r="H1866" s="42">
        <v>0</v>
      </c>
      <c r="I1866" s="42">
        <v>125.68235533007201</v>
      </c>
      <c r="J1866" s="51">
        <f t="shared" si="87"/>
        <v>125.68235533007201</v>
      </c>
      <c r="K1866" s="45">
        <f t="shared" si="88"/>
        <v>2.3928296934064437</v>
      </c>
      <c r="L1866" s="45">
        <f t="shared" si="88"/>
        <v>4855.2479309947657</v>
      </c>
      <c r="M1866" s="160">
        <f t="shared" si="89"/>
        <v>2029.0821132710084</v>
      </c>
      <c r="N1866" s="6">
        <v>9.0746458665935563</v>
      </c>
      <c r="O1866" s="6">
        <v>11676.597999005233</v>
      </c>
    </row>
    <row r="1867" spans="1:15" x14ac:dyDescent="0.25">
      <c r="A1867" s="43">
        <v>2026</v>
      </c>
      <c r="B1867" s="43" t="s">
        <v>4</v>
      </c>
      <c r="C1867" s="43" t="s">
        <v>4960</v>
      </c>
      <c r="D1867" s="44">
        <v>125.68235533007201</v>
      </c>
      <c r="E1867" s="44">
        <v>130</v>
      </c>
      <c r="F1867" s="90">
        <v>2.9290880641753185</v>
      </c>
      <c r="G1867" s="43">
        <v>5284.9167437379801</v>
      </c>
      <c r="H1867" s="44">
        <v>0</v>
      </c>
      <c r="I1867" s="44">
        <v>125.68235533007201</v>
      </c>
      <c r="J1867" s="51">
        <f t="shared" si="87"/>
        <v>125.68235533007201</v>
      </c>
      <c r="K1867" s="45">
        <f t="shared" si="88"/>
        <v>2.9290880641753185</v>
      </c>
      <c r="L1867" s="45">
        <f t="shared" si="88"/>
        <v>5284.9167437379801</v>
      </c>
      <c r="M1867" s="160">
        <f t="shared" si="89"/>
        <v>1804.287419137718</v>
      </c>
      <c r="N1867" s="6">
        <v>10.77383183582468</v>
      </c>
      <c r="O1867" s="6">
        <v>14006.904136262019</v>
      </c>
    </row>
    <row r="1868" spans="1:15" x14ac:dyDescent="0.25">
      <c r="A1868" s="41">
        <v>2027</v>
      </c>
      <c r="B1868" s="41" t="s">
        <v>4</v>
      </c>
      <c r="C1868" s="41" t="s">
        <v>4960</v>
      </c>
      <c r="D1868" s="42">
        <v>125.68235533007201</v>
      </c>
      <c r="E1868" s="42">
        <v>130</v>
      </c>
      <c r="F1868" s="88">
        <v>3.6307398068568708</v>
      </c>
      <c r="G1868" s="41">
        <v>5768.1043523718963</v>
      </c>
      <c r="H1868" s="42">
        <v>0</v>
      </c>
      <c r="I1868" s="42">
        <v>125.68235533007201</v>
      </c>
      <c r="J1868" s="51">
        <f t="shared" si="87"/>
        <v>125.68235533007201</v>
      </c>
      <c r="K1868" s="45">
        <f t="shared" si="88"/>
        <v>3.6307398068568708</v>
      </c>
      <c r="L1868" s="45">
        <f t="shared" si="88"/>
        <v>5768.1043523718963</v>
      </c>
      <c r="M1868" s="160">
        <f t="shared" si="89"/>
        <v>1588.6856836941286</v>
      </c>
      <c r="N1868" s="6">
        <v>12.012686753143129</v>
      </c>
      <c r="O1868" s="6">
        <v>15737.666237628104</v>
      </c>
    </row>
    <row r="1869" spans="1:15" x14ac:dyDescent="0.25">
      <c r="A1869" s="43">
        <v>2028</v>
      </c>
      <c r="B1869" s="43" t="s">
        <v>4</v>
      </c>
      <c r="C1869" s="43" t="s">
        <v>4960</v>
      </c>
      <c r="D1869" s="44">
        <v>125.68235533007201</v>
      </c>
      <c r="E1869" s="44">
        <v>130</v>
      </c>
      <c r="F1869" s="90">
        <v>4.3520892560938496</v>
      </c>
      <c r="G1869" s="43">
        <v>6036.7754350240557</v>
      </c>
      <c r="H1869" s="44">
        <v>0</v>
      </c>
      <c r="I1869" s="44">
        <v>125.68235533007201</v>
      </c>
      <c r="J1869" s="51">
        <f t="shared" si="87"/>
        <v>125.68235533007201</v>
      </c>
      <c r="K1869" s="45">
        <f t="shared" si="88"/>
        <v>4.3520892560938496</v>
      </c>
      <c r="L1869" s="45">
        <f t="shared" si="88"/>
        <v>6036.7754350240557</v>
      </c>
      <c r="M1869" s="160">
        <f t="shared" si="89"/>
        <v>1387.0982601221442</v>
      </c>
      <c r="N1869" s="6">
        <v>12.93378873390615</v>
      </c>
      <c r="O1869" s="6">
        <v>17580.057354975943</v>
      </c>
    </row>
    <row r="1870" spans="1:15" x14ac:dyDescent="0.25">
      <c r="A1870" s="41">
        <v>2029</v>
      </c>
      <c r="B1870" s="41" t="s">
        <v>4</v>
      </c>
      <c r="C1870" s="41" t="s">
        <v>4960</v>
      </c>
      <c r="D1870" s="42">
        <v>125.68235533007201</v>
      </c>
      <c r="E1870" s="42">
        <v>130</v>
      </c>
      <c r="F1870" s="88">
        <v>4.5870802997342564</v>
      </c>
      <c r="G1870" s="41">
        <v>6230.0255355184227</v>
      </c>
      <c r="H1870" s="42">
        <v>0</v>
      </c>
      <c r="I1870" s="42">
        <v>125.68235533007201</v>
      </c>
      <c r="J1870" s="51">
        <f t="shared" si="87"/>
        <v>125.68235533007201</v>
      </c>
      <c r="K1870" s="45">
        <f t="shared" si="88"/>
        <v>4.5870802997342564</v>
      </c>
      <c r="L1870" s="45">
        <f t="shared" si="88"/>
        <v>6230.0255355184227</v>
      </c>
      <c r="M1870" s="160">
        <f t="shared" si="89"/>
        <v>1358.1679692590835</v>
      </c>
      <c r="N1870" s="6">
        <v>14.144208400265743</v>
      </c>
      <c r="O1870" s="6">
        <v>19309.400184481576</v>
      </c>
    </row>
    <row r="1871" spans="1:15" x14ac:dyDescent="0.25">
      <c r="A1871" s="43">
        <v>2030</v>
      </c>
      <c r="B1871" s="43" t="s">
        <v>4</v>
      </c>
      <c r="C1871" s="43" t="s">
        <v>4960</v>
      </c>
      <c r="D1871" s="44">
        <v>125.68235533007201</v>
      </c>
      <c r="E1871" s="44">
        <v>130</v>
      </c>
      <c r="F1871" s="90">
        <v>4.5779017774562174</v>
      </c>
      <c r="G1871" s="43">
        <v>6023.2106843027868</v>
      </c>
      <c r="H1871" s="44">
        <v>0</v>
      </c>
      <c r="I1871" s="44">
        <v>125.68235533007201</v>
      </c>
      <c r="J1871" s="51">
        <f t="shared" si="87"/>
        <v>125.68235533007201</v>
      </c>
      <c r="K1871" s="45">
        <f t="shared" si="88"/>
        <v>4.5779017774562174</v>
      </c>
      <c r="L1871" s="45">
        <f t="shared" si="88"/>
        <v>6023.2106843027868</v>
      </c>
      <c r="M1871" s="160">
        <f t="shared" si="89"/>
        <v>1315.7142676070428</v>
      </c>
      <c r="N1871" s="6">
        <v>15.327228072543784</v>
      </c>
      <c r="O1871" s="6">
        <v>21157.566795697214</v>
      </c>
    </row>
    <row r="1872" spans="1:15" x14ac:dyDescent="0.25">
      <c r="A1872" s="41">
        <v>2031</v>
      </c>
      <c r="B1872" s="41" t="s">
        <v>4</v>
      </c>
      <c r="C1872" s="41" t="s">
        <v>4960</v>
      </c>
      <c r="D1872" s="42">
        <v>125.68235533007201</v>
      </c>
      <c r="E1872" s="42">
        <v>130</v>
      </c>
      <c r="F1872" s="88">
        <v>4.3449070874150841</v>
      </c>
      <c r="G1872" s="41">
        <v>5438.2377562825613</v>
      </c>
      <c r="H1872" s="42">
        <v>0</v>
      </c>
      <c r="I1872" s="42">
        <v>125.68235533007201</v>
      </c>
      <c r="J1872" s="51">
        <f t="shared" si="87"/>
        <v>125.68235533007201</v>
      </c>
      <c r="K1872" s="45">
        <f t="shared" si="88"/>
        <v>4.3449070874150841</v>
      </c>
      <c r="L1872" s="45">
        <f t="shared" si="88"/>
        <v>5438.2377562825613</v>
      </c>
      <c r="M1872" s="160">
        <f t="shared" si="89"/>
        <v>1251.6349939989011</v>
      </c>
      <c r="N1872" s="6">
        <v>16.625139992584916</v>
      </c>
      <c r="O1872" s="6">
        <v>22860.581803717439</v>
      </c>
    </row>
    <row r="1873" spans="1:15" x14ac:dyDescent="0.25">
      <c r="A1873" s="43">
        <v>2032</v>
      </c>
      <c r="B1873" s="43" t="s">
        <v>4</v>
      </c>
      <c r="C1873" s="43" t="s">
        <v>4960</v>
      </c>
      <c r="D1873" s="44">
        <v>125.68235533007201</v>
      </c>
      <c r="E1873" s="44">
        <v>130</v>
      </c>
      <c r="F1873" s="90">
        <v>4.0978930430081109</v>
      </c>
      <c r="G1873" s="43">
        <v>5289.9116668802117</v>
      </c>
      <c r="H1873" s="44">
        <v>0</v>
      </c>
      <c r="I1873" s="44">
        <v>125.68235533007201</v>
      </c>
      <c r="J1873" s="51">
        <f t="shared" si="87"/>
        <v>125.68235533007201</v>
      </c>
      <c r="K1873" s="45">
        <f t="shared" si="88"/>
        <v>4.0978930430081109</v>
      </c>
      <c r="L1873" s="45">
        <f t="shared" si="88"/>
        <v>5289.9116668802117</v>
      </c>
      <c r="M1873" s="160">
        <f t="shared" si="89"/>
        <v>1290.8857335615292</v>
      </c>
      <c r="N1873" s="6">
        <v>17.761875346991889</v>
      </c>
      <c r="O1873" s="6">
        <v>23868.723043119786</v>
      </c>
    </row>
    <row r="1874" spans="1:15" x14ac:dyDescent="0.25">
      <c r="A1874" s="41">
        <v>2033</v>
      </c>
      <c r="B1874" s="41" t="s">
        <v>4</v>
      </c>
      <c r="C1874" s="41" t="s">
        <v>4960</v>
      </c>
      <c r="D1874" s="42">
        <v>125.68235533007201</v>
      </c>
      <c r="E1874" s="42">
        <v>130</v>
      </c>
      <c r="F1874" s="88">
        <v>3.660219397309612</v>
      </c>
      <c r="G1874" s="41">
        <v>5127.8982046227902</v>
      </c>
      <c r="H1874" s="42">
        <v>0</v>
      </c>
      <c r="I1874" s="42">
        <v>125.68235533007201</v>
      </c>
      <c r="J1874" s="51">
        <f t="shared" si="87"/>
        <v>125.68235533007201</v>
      </c>
      <c r="K1874" s="45">
        <f t="shared" si="88"/>
        <v>3.660219397309612</v>
      </c>
      <c r="L1874" s="45">
        <f t="shared" si="88"/>
        <v>5127.8982046227902</v>
      </c>
      <c r="M1874" s="160">
        <f t="shared" si="89"/>
        <v>1400.9811019503293</v>
      </c>
      <c r="N1874" s="6">
        <v>19.01109132269039</v>
      </c>
      <c r="O1874" s="6">
        <v>24764.31550537721</v>
      </c>
    </row>
    <row r="1875" spans="1:15" x14ac:dyDescent="0.25">
      <c r="A1875" s="43">
        <v>2034</v>
      </c>
      <c r="B1875" s="43" t="s">
        <v>4</v>
      </c>
      <c r="C1875" s="43" t="s">
        <v>4960</v>
      </c>
      <c r="D1875" s="44">
        <v>125.68235533007201</v>
      </c>
      <c r="E1875" s="44">
        <v>130</v>
      </c>
      <c r="F1875" s="90">
        <v>3.1499135030942735</v>
      </c>
      <c r="G1875" s="43">
        <v>4790.0123274491189</v>
      </c>
      <c r="H1875" s="44">
        <v>0</v>
      </c>
      <c r="I1875" s="44">
        <v>125.68235533007201</v>
      </c>
      <c r="J1875" s="51">
        <f t="shared" si="87"/>
        <v>125.68235533007201</v>
      </c>
      <c r="K1875" s="45">
        <f t="shared" si="88"/>
        <v>3.1499135030942735</v>
      </c>
      <c r="L1875" s="45">
        <f t="shared" si="88"/>
        <v>4790.0123274491189</v>
      </c>
      <c r="M1875" s="160">
        <f t="shared" si="89"/>
        <v>1520.6805909888374</v>
      </c>
      <c r="N1875" s="6">
        <v>20.204649646905729</v>
      </c>
      <c r="O1875" s="6">
        <v>25803.584412550881</v>
      </c>
    </row>
    <row r="1876" spans="1:15" x14ac:dyDescent="0.25">
      <c r="A1876" s="41">
        <v>2035</v>
      </c>
      <c r="B1876" s="41" t="s">
        <v>4</v>
      </c>
      <c r="C1876" s="41" t="s">
        <v>4960</v>
      </c>
      <c r="D1876" s="42">
        <v>125.68235533007201</v>
      </c>
      <c r="E1876" s="42">
        <v>130</v>
      </c>
      <c r="F1876" s="88">
        <v>2.6956736174767344</v>
      </c>
      <c r="G1876" s="41">
        <v>4621.5951302386684</v>
      </c>
      <c r="H1876" s="42">
        <v>0</v>
      </c>
      <c r="I1876" s="42">
        <v>125.68235533007201</v>
      </c>
      <c r="J1876" s="51">
        <f t="shared" si="87"/>
        <v>125.68235533007201</v>
      </c>
      <c r="K1876" s="45">
        <f t="shared" si="88"/>
        <v>2.6956736174767344</v>
      </c>
      <c r="L1876" s="45">
        <f t="shared" si="88"/>
        <v>4621.5951302386684</v>
      </c>
      <c r="M1876" s="160">
        <f t="shared" si="89"/>
        <v>1714.4490713844946</v>
      </c>
      <c r="N1876" s="6">
        <v>21.548380472523263</v>
      </c>
      <c r="O1876" s="6">
        <v>26483.945969761331</v>
      </c>
    </row>
    <row r="1877" spans="1:15" x14ac:dyDescent="0.25">
      <c r="A1877" s="43">
        <v>2036</v>
      </c>
      <c r="B1877" s="43" t="s">
        <v>4</v>
      </c>
      <c r="C1877" s="43" t="s">
        <v>4960</v>
      </c>
      <c r="D1877" s="44">
        <v>125.68235533007201</v>
      </c>
      <c r="E1877" s="44">
        <v>130</v>
      </c>
      <c r="F1877" s="90">
        <v>2.2225955458242561</v>
      </c>
      <c r="G1877" s="43">
        <v>4519.1659452797976</v>
      </c>
      <c r="H1877" s="44">
        <v>0</v>
      </c>
      <c r="I1877" s="44">
        <v>125.68235533007201</v>
      </c>
      <c r="J1877" s="51">
        <f t="shared" si="87"/>
        <v>125.68235533007201</v>
      </c>
      <c r="K1877" s="45">
        <f t="shared" si="88"/>
        <v>2.2225955458242561</v>
      </c>
      <c r="L1877" s="45">
        <f t="shared" si="88"/>
        <v>4519.1659452797976</v>
      </c>
      <c r="M1877" s="160">
        <f t="shared" si="89"/>
        <v>2033.2830927202508</v>
      </c>
      <c r="N1877" s="6">
        <v>22.564426994175744</v>
      </c>
      <c r="O1877" s="6">
        <v>26727.333804720201</v>
      </c>
    </row>
    <row r="1878" spans="1:15" x14ac:dyDescent="0.25">
      <c r="A1878" s="41">
        <v>2037</v>
      </c>
      <c r="B1878" s="41" t="s">
        <v>4</v>
      </c>
      <c r="C1878" s="41" t="s">
        <v>4960</v>
      </c>
      <c r="D1878" s="42">
        <v>125.68235533007201</v>
      </c>
      <c r="E1878" s="42">
        <v>130</v>
      </c>
      <c r="F1878" s="88">
        <v>2.1370745398611</v>
      </c>
      <c r="G1878" s="41">
        <v>4865.1149328220963</v>
      </c>
      <c r="H1878" s="42">
        <v>0</v>
      </c>
      <c r="I1878" s="42">
        <v>125.68235533007201</v>
      </c>
      <c r="J1878" s="51">
        <f t="shared" si="87"/>
        <v>125.68235533007201</v>
      </c>
      <c r="K1878" s="45">
        <f t="shared" si="88"/>
        <v>2.1370745398611</v>
      </c>
      <c r="L1878" s="45">
        <f t="shared" si="88"/>
        <v>4865.1149328220963</v>
      </c>
      <c r="M1878" s="160">
        <f t="shared" si="89"/>
        <v>2276.5302950725841</v>
      </c>
      <c r="N1878" s="6">
        <v>23.2752503001389</v>
      </c>
      <c r="O1878" s="6">
        <v>26936.445367177905</v>
      </c>
    </row>
    <row r="1879" spans="1:15" x14ac:dyDescent="0.25">
      <c r="A1879" s="43">
        <v>2038</v>
      </c>
      <c r="B1879" s="43" t="s">
        <v>4</v>
      </c>
      <c r="C1879" s="43" t="s">
        <v>4960</v>
      </c>
      <c r="D1879" s="44">
        <v>125.68235533007201</v>
      </c>
      <c r="E1879" s="44">
        <v>130</v>
      </c>
      <c r="F1879" s="90">
        <v>1.8767398990764244</v>
      </c>
      <c r="G1879" s="43">
        <v>4777.6218036227765</v>
      </c>
      <c r="H1879" s="44">
        <v>0</v>
      </c>
      <c r="I1879" s="44">
        <v>125.68235533007201</v>
      </c>
      <c r="J1879" s="51">
        <f t="shared" si="87"/>
        <v>125.68235533007201</v>
      </c>
      <c r="K1879" s="45">
        <f t="shared" si="88"/>
        <v>1.8767398990764244</v>
      </c>
      <c r="L1879" s="45">
        <f t="shared" si="88"/>
        <v>4777.6218036227765</v>
      </c>
      <c r="M1879" s="160">
        <f t="shared" si="89"/>
        <v>2545.7026868634944</v>
      </c>
      <c r="N1879" s="6">
        <v>24.115785110923579</v>
      </c>
      <c r="O1879" s="6">
        <v>27729.465506377222</v>
      </c>
    </row>
    <row r="1880" spans="1:15" x14ac:dyDescent="0.25">
      <c r="A1880" s="41">
        <v>2039</v>
      </c>
      <c r="B1880" s="41" t="s">
        <v>4</v>
      </c>
      <c r="C1880" s="41" t="s">
        <v>4960</v>
      </c>
      <c r="D1880" s="42">
        <v>125.68235533007201</v>
      </c>
      <c r="E1880" s="42">
        <v>130</v>
      </c>
      <c r="F1880" s="88">
        <v>1.6094423986069302</v>
      </c>
      <c r="G1880" s="41">
        <v>4520.2641705446276</v>
      </c>
      <c r="H1880" s="42">
        <v>0</v>
      </c>
      <c r="I1880" s="42">
        <v>125.68235533007201</v>
      </c>
      <c r="J1880" s="51">
        <f t="shared" si="87"/>
        <v>125.68235533007201</v>
      </c>
      <c r="K1880" s="45">
        <f t="shared" si="88"/>
        <v>1.6094423986069302</v>
      </c>
      <c r="L1880" s="45">
        <f t="shared" si="88"/>
        <v>4520.2641705446276</v>
      </c>
      <c r="M1880" s="160">
        <f t="shared" si="89"/>
        <v>2808.5902138884808</v>
      </c>
      <c r="N1880" s="6">
        <v>23.437729841393068</v>
      </c>
      <c r="O1880" s="6">
        <v>27285.669099455372</v>
      </c>
    </row>
    <row r="1881" spans="1:15" x14ac:dyDescent="0.25">
      <c r="A1881" s="43">
        <v>2040</v>
      </c>
      <c r="B1881" s="43" t="s">
        <v>4</v>
      </c>
      <c r="C1881" s="43" t="s">
        <v>4960</v>
      </c>
      <c r="D1881" s="44">
        <v>125.68235533007201</v>
      </c>
      <c r="E1881" s="44">
        <v>130</v>
      </c>
      <c r="F1881" s="90">
        <v>1.4817993979652309</v>
      </c>
      <c r="G1881" s="43">
        <v>4439.7785691562585</v>
      </c>
      <c r="H1881" s="44">
        <v>0</v>
      </c>
      <c r="I1881" s="44">
        <v>125.68235533007201</v>
      </c>
      <c r="J1881" s="51">
        <f t="shared" si="87"/>
        <v>125.68235533007201</v>
      </c>
      <c r="K1881" s="45">
        <f t="shared" si="88"/>
        <v>1.4817993979652309</v>
      </c>
      <c r="L1881" s="45">
        <f t="shared" si="88"/>
        <v>4439.7785691562585</v>
      </c>
      <c r="M1881" s="160">
        <f t="shared" si="89"/>
        <v>2996.2075671328043</v>
      </c>
      <c r="N1881" s="6">
        <v>22.89795916203477</v>
      </c>
      <c r="O1881" s="6">
        <v>27078.321020843745</v>
      </c>
    </row>
    <row r="1882" spans="1:15" x14ac:dyDescent="0.25">
      <c r="A1882" s="41">
        <v>2021</v>
      </c>
      <c r="B1882" s="41" t="s">
        <v>4</v>
      </c>
      <c r="C1882" s="41" t="s">
        <v>4961</v>
      </c>
      <c r="D1882" s="42">
        <v>136.16214518383703</v>
      </c>
      <c r="E1882" s="42">
        <v>140</v>
      </c>
      <c r="F1882" s="88">
        <v>0.97112205980331701</v>
      </c>
      <c r="G1882" s="41">
        <v>1485.837265162465</v>
      </c>
      <c r="H1882" s="42">
        <v>0</v>
      </c>
      <c r="I1882" s="42">
        <v>136.16214518383703</v>
      </c>
      <c r="J1882" s="51">
        <f t="shared" si="87"/>
        <v>136.16214518383703</v>
      </c>
      <c r="K1882" s="45">
        <f t="shared" si="88"/>
        <v>0.97112205980331701</v>
      </c>
      <c r="L1882" s="45">
        <f t="shared" si="88"/>
        <v>1485.837265162465</v>
      </c>
      <c r="M1882" s="160">
        <f t="shared" si="89"/>
        <v>1530.0211236715127</v>
      </c>
      <c r="N1882" s="6">
        <v>-3.5598683803316988E-2</v>
      </c>
      <c r="O1882" s="6">
        <v>1227.7492368375351</v>
      </c>
    </row>
    <row r="1883" spans="1:15" hidden="1" x14ac:dyDescent="0.25">
      <c r="A1883" s="43">
        <v>2022</v>
      </c>
      <c r="B1883" s="43" t="s">
        <v>4</v>
      </c>
      <c r="C1883" s="43" t="s">
        <v>4961</v>
      </c>
      <c r="D1883" s="44">
        <v>136.16214518383703</v>
      </c>
      <c r="E1883" s="44">
        <v>140</v>
      </c>
      <c r="F1883" s="90">
        <v>0.95505080763673145</v>
      </c>
      <c r="G1883" s="43">
        <v>1655.3257955290708</v>
      </c>
      <c r="H1883" s="44">
        <v>0</v>
      </c>
      <c r="I1883" s="44">
        <v>136.16214518383703</v>
      </c>
      <c r="J1883" s="51">
        <f t="shared" si="87"/>
        <v>136.16214518383703</v>
      </c>
      <c r="K1883" s="45">
        <f t="shared" si="88"/>
        <v>0.95505080763673145</v>
      </c>
      <c r="L1883" s="45">
        <f t="shared" si="88"/>
        <v>1655.3257955290708</v>
      </c>
      <c r="M1883" s="160">
        <f t="shared" si="89"/>
        <v>1733.2332293662641</v>
      </c>
      <c r="N1883" s="6">
        <v>0.20792941536326848</v>
      </c>
      <c r="O1883" s="6">
        <v>1386.1286904709293</v>
      </c>
    </row>
    <row r="1884" spans="1:15" hidden="1" x14ac:dyDescent="0.25">
      <c r="A1884" s="41">
        <v>2023</v>
      </c>
      <c r="B1884" s="41" t="s">
        <v>4</v>
      </c>
      <c r="C1884" s="41" t="s">
        <v>4961</v>
      </c>
      <c r="D1884" s="42">
        <v>136.16214518383703</v>
      </c>
      <c r="E1884" s="42">
        <v>140</v>
      </c>
      <c r="F1884" s="88">
        <v>0.96385190215287353</v>
      </c>
      <c r="G1884" s="41">
        <v>1765.2236509577458</v>
      </c>
      <c r="H1884" s="42">
        <v>0</v>
      </c>
      <c r="I1884" s="42">
        <v>136.16214518383703</v>
      </c>
      <c r="J1884" s="51">
        <f t="shared" si="87"/>
        <v>136.16214518383703</v>
      </c>
      <c r="K1884" s="45">
        <f t="shared" si="88"/>
        <v>0.96385190215287353</v>
      </c>
      <c r="L1884" s="45">
        <f t="shared" si="88"/>
        <v>1765.2236509577458</v>
      </c>
      <c r="M1884" s="160">
        <f t="shared" si="89"/>
        <v>1831.4262253515469</v>
      </c>
      <c r="N1884" s="6">
        <v>0.58277735784712648</v>
      </c>
      <c r="O1884" s="6">
        <v>1903.3095980422543</v>
      </c>
    </row>
    <row r="1885" spans="1:15" x14ac:dyDescent="0.25">
      <c r="A1885" s="43">
        <v>2024</v>
      </c>
      <c r="B1885" s="43" t="s">
        <v>4</v>
      </c>
      <c r="C1885" s="43" t="s">
        <v>4961</v>
      </c>
      <c r="D1885" s="44">
        <v>136.16214518383703</v>
      </c>
      <c r="E1885" s="44">
        <v>140</v>
      </c>
      <c r="F1885" s="90">
        <v>1.0223472621689154</v>
      </c>
      <c r="G1885" s="43">
        <v>1942.4315783493528</v>
      </c>
      <c r="H1885" s="44">
        <v>0</v>
      </c>
      <c r="I1885" s="44">
        <v>136.16214518383703</v>
      </c>
      <c r="J1885" s="51">
        <f t="shared" si="87"/>
        <v>136.16214518383703</v>
      </c>
      <c r="K1885" s="45">
        <f t="shared" si="88"/>
        <v>1.0223472621689154</v>
      </c>
      <c r="L1885" s="45">
        <f t="shared" si="88"/>
        <v>1942.4315783493528</v>
      </c>
      <c r="M1885" s="160">
        <f t="shared" si="89"/>
        <v>1899.9723970781449</v>
      </c>
      <c r="N1885" s="6">
        <v>0.85095627883108471</v>
      </c>
      <c r="O1885" s="6">
        <v>2438.5465856506471</v>
      </c>
    </row>
    <row r="1886" spans="1:15" x14ac:dyDescent="0.25">
      <c r="A1886" s="41">
        <v>2025</v>
      </c>
      <c r="B1886" s="41" t="s">
        <v>4</v>
      </c>
      <c r="C1886" s="41" t="s">
        <v>4961</v>
      </c>
      <c r="D1886" s="42">
        <v>136.16214518383703</v>
      </c>
      <c r="E1886" s="42">
        <v>140</v>
      </c>
      <c r="F1886" s="88">
        <v>0.99871238319812727</v>
      </c>
      <c r="G1886" s="41">
        <v>2133.3883041442559</v>
      </c>
      <c r="H1886" s="42">
        <v>0</v>
      </c>
      <c r="I1886" s="42">
        <v>136.16214518383703</v>
      </c>
      <c r="J1886" s="51">
        <f t="shared" si="87"/>
        <v>136.16214518383703</v>
      </c>
      <c r="K1886" s="45">
        <f t="shared" si="88"/>
        <v>0.99871238319812727</v>
      </c>
      <c r="L1886" s="45">
        <f t="shared" si="88"/>
        <v>2133.3883041442559</v>
      </c>
      <c r="M1886" s="160">
        <f t="shared" si="89"/>
        <v>2136.1388323959818</v>
      </c>
      <c r="N1886" s="6">
        <v>1.2917560478018726</v>
      </c>
      <c r="O1886" s="6">
        <v>3170.9200908557441</v>
      </c>
    </row>
    <row r="1887" spans="1:15" x14ac:dyDescent="0.25">
      <c r="A1887" s="43">
        <v>2026</v>
      </c>
      <c r="B1887" s="43" t="s">
        <v>4</v>
      </c>
      <c r="C1887" s="43" t="s">
        <v>4961</v>
      </c>
      <c r="D1887" s="44">
        <v>136.16214518383703</v>
      </c>
      <c r="E1887" s="44">
        <v>140</v>
      </c>
      <c r="F1887" s="90">
        <v>1.1156320680317025</v>
      </c>
      <c r="G1887" s="43">
        <v>2272.6163021901571</v>
      </c>
      <c r="H1887" s="44">
        <v>0</v>
      </c>
      <c r="I1887" s="44">
        <v>136.16214518383703</v>
      </c>
      <c r="J1887" s="51">
        <f t="shared" si="87"/>
        <v>136.16214518383703</v>
      </c>
      <c r="K1887" s="45">
        <f t="shared" si="88"/>
        <v>1.1156320680317025</v>
      </c>
      <c r="L1887" s="45">
        <f t="shared" si="88"/>
        <v>2272.6163021901571</v>
      </c>
      <c r="M1887" s="160">
        <f t="shared" si="89"/>
        <v>2037.0661325643941</v>
      </c>
      <c r="N1887" s="6">
        <v>1.6251290019682976</v>
      </c>
      <c r="O1887" s="6">
        <v>4140.8860808098434</v>
      </c>
    </row>
    <row r="1888" spans="1:15" x14ac:dyDescent="0.25">
      <c r="A1888" s="41">
        <v>2027</v>
      </c>
      <c r="B1888" s="41" t="s">
        <v>4</v>
      </c>
      <c r="C1888" s="41" t="s">
        <v>4961</v>
      </c>
      <c r="D1888" s="42">
        <v>136.16214518383703</v>
      </c>
      <c r="E1888" s="42">
        <v>140</v>
      </c>
      <c r="F1888" s="88">
        <v>1.1717642604919849</v>
      </c>
      <c r="G1888" s="41">
        <v>2324.0723454295176</v>
      </c>
      <c r="H1888" s="42">
        <v>0</v>
      </c>
      <c r="I1888" s="42">
        <v>136.16214518383703</v>
      </c>
      <c r="J1888" s="51">
        <f t="shared" si="87"/>
        <v>136.16214518383703</v>
      </c>
      <c r="K1888" s="45">
        <f t="shared" si="88"/>
        <v>1.1717642604919849</v>
      </c>
      <c r="L1888" s="45">
        <f t="shared" si="88"/>
        <v>2324.0723454295176</v>
      </c>
      <c r="M1888" s="160">
        <f t="shared" si="89"/>
        <v>1983.3958278038936</v>
      </c>
      <c r="N1888" s="6">
        <v>1.9560877485080153</v>
      </c>
      <c r="O1888" s="6">
        <v>5037.6230075704825</v>
      </c>
    </row>
    <row r="1889" spans="1:15" x14ac:dyDescent="0.25">
      <c r="A1889" s="43">
        <v>2028</v>
      </c>
      <c r="B1889" s="43" t="s">
        <v>4</v>
      </c>
      <c r="C1889" s="43" t="s">
        <v>4961</v>
      </c>
      <c r="D1889" s="44">
        <v>136.16214518383703</v>
      </c>
      <c r="E1889" s="44">
        <v>140</v>
      </c>
      <c r="F1889" s="90">
        <v>1.2772873270830143</v>
      </c>
      <c r="G1889" s="43">
        <v>2363.0292795323044</v>
      </c>
      <c r="H1889" s="44">
        <v>0</v>
      </c>
      <c r="I1889" s="44">
        <v>136.16214518383703</v>
      </c>
      <c r="J1889" s="51">
        <f t="shared" si="87"/>
        <v>136.16214518383703</v>
      </c>
      <c r="K1889" s="45">
        <f t="shared" si="88"/>
        <v>1.2772873270830143</v>
      </c>
      <c r="L1889" s="45">
        <f t="shared" si="88"/>
        <v>2363.0292795323044</v>
      </c>
      <c r="M1889" s="160">
        <f t="shared" si="89"/>
        <v>1850.0373638943377</v>
      </c>
      <c r="N1889" s="6">
        <v>2.1941797639169858</v>
      </c>
      <c r="O1889" s="6">
        <v>5901.5613034676953</v>
      </c>
    </row>
    <row r="1890" spans="1:15" x14ac:dyDescent="0.25">
      <c r="A1890" s="41">
        <v>2029</v>
      </c>
      <c r="B1890" s="41" t="s">
        <v>4</v>
      </c>
      <c r="C1890" s="41" t="s">
        <v>4961</v>
      </c>
      <c r="D1890" s="42">
        <v>136.16214518383703</v>
      </c>
      <c r="E1890" s="42">
        <v>140</v>
      </c>
      <c r="F1890" s="88">
        <v>1.2894263120290483</v>
      </c>
      <c r="G1890" s="41">
        <v>2373.5070042090033</v>
      </c>
      <c r="H1890" s="42">
        <v>0</v>
      </c>
      <c r="I1890" s="42">
        <v>136.16214518383703</v>
      </c>
      <c r="J1890" s="51">
        <f t="shared" si="87"/>
        <v>136.16214518383703</v>
      </c>
      <c r="K1890" s="45">
        <f t="shared" si="88"/>
        <v>1.2894263120290483</v>
      </c>
      <c r="L1890" s="45">
        <f t="shared" si="88"/>
        <v>2373.5070042090033</v>
      </c>
      <c r="M1890" s="160">
        <f t="shared" si="89"/>
        <v>1840.7465258515158</v>
      </c>
      <c r="N1890" s="6">
        <v>2.4458653779709518</v>
      </c>
      <c r="O1890" s="6">
        <v>6594.2137257909962</v>
      </c>
    </row>
    <row r="1891" spans="1:15" x14ac:dyDescent="0.25">
      <c r="A1891" s="43">
        <v>2030</v>
      </c>
      <c r="B1891" s="43" t="s">
        <v>4</v>
      </c>
      <c r="C1891" s="43" t="s">
        <v>4961</v>
      </c>
      <c r="D1891" s="44">
        <v>136.16214518383703</v>
      </c>
      <c r="E1891" s="44">
        <v>140</v>
      </c>
      <c r="F1891" s="90">
        <v>1.362281909074001</v>
      </c>
      <c r="G1891" s="43">
        <v>2349.4007326498891</v>
      </c>
      <c r="H1891" s="44">
        <v>0</v>
      </c>
      <c r="I1891" s="44">
        <v>136.16214518383703</v>
      </c>
      <c r="J1891" s="51">
        <f t="shared" si="87"/>
        <v>136.16214518383703</v>
      </c>
      <c r="K1891" s="45">
        <f t="shared" si="88"/>
        <v>1.362281909074001</v>
      </c>
      <c r="L1891" s="45">
        <f t="shared" si="88"/>
        <v>2349.4007326498891</v>
      </c>
      <c r="M1891" s="160">
        <f t="shared" si="89"/>
        <v>1724.6068651435539</v>
      </c>
      <c r="N1891" s="6">
        <v>2.4975266849259992</v>
      </c>
      <c r="O1891" s="6">
        <v>6990.0708623501123</v>
      </c>
    </row>
    <row r="1892" spans="1:15" x14ac:dyDescent="0.25">
      <c r="A1892" s="41">
        <v>2031</v>
      </c>
      <c r="B1892" s="41" t="s">
        <v>4</v>
      </c>
      <c r="C1892" s="41" t="s">
        <v>4961</v>
      </c>
      <c r="D1892" s="42">
        <v>136.16214518383703</v>
      </c>
      <c r="E1892" s="42">
        <v>140</v>
      </c>
      <c r="F1892" s="88">
        <v>1.4250034254166617</v>
      </c>
      <c r="G1892" s="41">
        <v>2279.3958817034031</v>
      </c>
      <c r="H1892" s="42">
        <v>0</v>
      </c>
      <c r="I1892" s="42">
        <v>136.16214518383703</v>
      </c>
      <c r="J1892" s="51">
        <f t="shared" si="87"/>
        <v>136.16214518383703</v>
      </c>
      <c r="K1892" s="45">
        <f t="shared" si="88"/>
        <v>1.4250034254166617</v>
      </c>
      <c r="L1892" s="45">
        <f t="shared" si="88"/>
        <v>2279.3958817034031</v>
      </c>
      <c r="M1892" s="160">
        <f t="shared" si="89"/>
        <v>1599.5722122821724</v>
      </c>
      <c r="N1892" s="6">
        <v>2.5566988605833383</v>
      </c>
      <c r="O1892" s="6">
        <v>7329.504024296597</v>
      </c>
    </row>
    <row r="1893" spans="1:15" x14ac:dyDescent="0.25">
      <c r="A1893" s="43">
        <v>2032</v>
      </c>
      <c r="B1893" s="43" t="s">
        <v>4</v>
      </c>
      <c r="C1893" s="43" t="s">
        <v>4961</v>
      </c>
      <c r="D1893" s="44">
        <v>136.16214518383703</v>
      </c>
      <c r="E1893" s="44">
        <v>140</v>
      </c>
      <c r="F1893" s="90">
        <v>1.4802267307872619</v>
      </c>
      <c r="G1893" s="43">
        <v>2168.179500625959</v>
      </c>
      <c r="H1893" s="44">
        <v>0</v>
      </c>
      <c r="I1893" s="44">
        <v>136.16214518383703</v>
      </c>
      <c r="J1893" s="51">
        <f t="shared" si="87"/>
        <v>136.16214518383703</v>
      </c>
      <c r="K1893" s="45">
        <f t="shared" si="88"/>
        <v>1.4802267307872619</v>
      </c>
      <c r="L1893" s="45">
        <f t="shared" si="88"/>
        <v>2168.179500625959</v>
      </c>
      <c r="M1893" s="160">
        <f t="shared" si="89"/>
        <v>1464.7617527301429</v>
      </c>
      <c r="N1893" s="6">
        <v>2.5431853292127382</v>
      </c>
      <c r="O1893" s="6">
        <v>7563.9448263740405</v>
      </c>
    </row>
    <row r="1894" spans="1:15" x14ac:dyDescent="0.25">
      <c r="A1894" s="41">
        <v>2033</v>
      </c>
      <c r="B1894" s="41" t="s">
        <v>4</v>
      </c>
      <c r="C1894" s="41" t="s">
        <v>4961</v>
      </c>
      <c r="D1894" s="42">
        <v>136.16214518383703</v>
      </c>
      <c r="E1894" s="42">
        <v>140</v>
      </c>
      <c r="F1894" s="88">
        <v>1.4753731242219661</v>
      </c>
      <c r="G1894" s="41">
        <v>2041.6047481284222</v>
      </c>
      <c r="H1894" s="42">
        <v>0</v>
      </c>
      <c r="I1894" s="42">
        <v>136.16214518383703</v>
      </c>
      <c r="J1894" s="51">
        <f t="shared" si="87"/>
        <v>136.16214518383703</v>
      </c>
      <c r="K1894" s="45">
        <f t="shared" si="88"/>
        <v>1.4753731242219661</v>
      </c>
      <c r="L1894" s="45">
        <f t="shared" si="88"/>
        <v>2041.6047481284222</v>
      </c>
      <c r="M1894" s="160">
        <f t="shared" si="89"/>
        <v>1383.788761371844</v>
      </c>
      <c r="N1894" s="6">
        <v>2.5443725987780335</v>
      </c>
      <c r="O1894" s="6">
        <v>7721.5501748715778</v>
      </c>
    </row>
    <row r="1895" spans="1:15" x14ac:dyDescent="0.25">
      <c r="A1895" s="43">
        <v>2034</v>
      </c>
      <c r="B1895" s="43" t="s">
        <v>4</v>
      </c>
      <c r="C1895" s="43" t="s">
        <v>4961</v>
      </c>
      <c r="D1895" s="44">
        <v>136.16214518383703</v>
      </c>
      <c r="E1895" s="44">
        <v>140</v>
      </c>
      <c r="F1895" s="90">
        <v>1.4712285935402269</v>
      </c>
      <c r="G1895" s="43">
        <v>1936.1261618199715</v>
      </c>
      <c r="H1895" s="44">
        <v>0</v>
      </c>
      <c r="I1895" s="44">
        <v>136.16214518383703</v>
      </c>
      <c r="J1895" s="51">
        <f t="shared" si="87"/>
        <v>136.16214518383703</v>
      </c>
      <c r="K1895" s="45">
        <f t="shared" si="88"/>
        <v>1.4712285935402269</v>
      </c>
      <c r="L1895" s="45">
        <f t="shared" si="88"/>
        <v>1936.1261618199715</v>
      </c>
      <c r="M1895" s="160">
        <f t="shared" si="89"/>
        <v>1315.9927494075264</v>
      </c>
      <c r="N1895" s="6">
        <v>2.6008687184597736</v>
      </c>
      <c r="O1895" s="6">
        <v>7898.5744741800281</v>
      </c>
    </row>
    <row r="1896" spans="1:15" x14ac:dyDescent="0.25">
      <c r="A1896" s="41">
        <v>2035</v>
      </c>
      <c r="B1896" s="41" t="s">
        <v>4</v>
      </c>
      <c r="C1896" s="41" t="s">
        <v>4961</v>
      </c>
      <c r="D1896" s="42">
        <v>136.16214518383703</v>
      </c>
      <c r="E1896" s="42">
        <v>140</v>
      </c>
      <c r="F1896" s="88">
        <v>1.4293090235761317</v>
      </c>
      <c r="G1896" s="41">
        <v>1825.2417389934894</v>
      </c>
      <c r="H1896" s="42">
        <v>0</v>
      </c>
      <c r="I1896" s="42">
        <v>136.16214518383703</v>
      </c>
      <c r="J1896" s="51">
        <f t="shared" si="87"/>
        <v>136.16214518383703</v>
      </c>
      <c r="K1896" s="45">
        <f t="shared" si="88"/>
        <v>1.4293090235761317</v>
      </c>
      <c r="L1896" s="45">
        <f t="shared" si="88"/>
        <v>1825.2417389934894</v>
      </c>
      <c r="M1896" s="160">
        <f t="shared" si="89"/>
        <v>1277.0098760215856</v>
      </c>
      <c r="N1896" s="6">
        <v>2.7556864194238684</v>
      </c>
      <c r="O1896" s="6">
        <v>7991.0869410065116</v>
      </c>
    </row>
    <row r="1897" spans="1:15" x14ac:dyDescent="0.25">
      <c r="A1897" s="43">
        <v>2036</v>
      </c>
      <c r="B1897" s="43" t="s">
        <v>4</v>
      </c>
      <c r="C1897" s="43" t="s">
        <v>4961</v>
      </c>
      <c r="D1897" s="44">
        <v>136.16214518383703</v>
      </c>
      <c r="E1897" s="44">
        <v>140</v>
      </c>
      <c r="F1897" s="90">
        <v>1.3588787633295139</v>
      </c>
      <c r="G1897" s="43">
        <v>1677.8438118508593</v>
      </c>
      <c r="H1897" s="44">
        <v>0</v>
      </c>
      <c r="I1897" s="44">
        <v>136.16214518383703</v>
      </c>
      <c r="J1897" s="51">
        <f t="shared" si="87"/>
        <v>136.16214518383703</v>
      </c>
      <c r="K1897" s="45">
        <f t="shared" si="88"/>
        <v>1.3588787633295139</v>
      </c>
      <c r="L1897" s="45">
        <f t="shared" si="88"/>
        <v>1677.8438118508593</v>
      </c>
      <c r="M1897" s="160">
        <f t="shared" si="89"/>
        <v>1234.726641646691</v>
      </c>
      <c r="N1897" s="6">
        <v>2.8909458126704859</v>
      </c>
      <c r="O1897" s="6">
        <v>8081.0790361491408</v>
      </c>
    </row>
    <row r="1898" spans="1:15" x14ac:dyDescent="0.25">
      <c r="A1898" s="41">
        <v>2037</v>
      </c>
      <c r="B1898" s="41" t="s">
        <v>4</v>
      </c>
      <c r="C1898" s="41" t="s">
        <v>4961</v>
      </c>
      <c r="D1898" s="42">
        <v>136.16214518383703</v>
      </c>
      <c r="E1898" s="42">
        <v>140</v>
      </c>
      <c r="F1898" s="88">
        <v>1.2920644505060392</v>
      </c>
      <c r="G1898" s="41">
        <v>1580.5358904116597</v>
      </c>
      <c r="H1898" s="42">
        <v>0</v>
      </c>
      <c r="I1898" s="42">
        <v>136.16214518383703</v>
      </c>
      <c r="J1898" s="51">
        <f t="shared" si="87"/>
        <v>136.16214518383703</v>
      </c>
      <c r="K1898" s="45">
        <f t="shared" si="88"/>
        <v>1.2920644505060392</v>
      </c>
      <c r="L1898" s="45">
        <f t="shared" si="88"/>
        <v>1580.5358904116597</v>
      </c>
      <c r="M1898" s="160">
        <f t="shared" si="89"/>
        <v>1223.2639709208315</v>
      </c>
      <c r="N1898" s="6">
        <v>3.0110160984939602</v>
      </c>
      <c r="O1898" s="6">
        <v>8122.6490525883401</v>
      </c>
    </row>
    <row r="1899" spans="1:15" x14ac:dyDescent="0.25">
      <c r="A1899" s="43">
        <v>2038</v>
      </c>
      <c r="B1899" s="43" t="s">
        <v>4</v>
      </c>
      <c r="C1899" s="43" t="s">
        <v>4961</v>
      </c>
      <c r="D1899" s="44">
        <v>136.16214518383703</v>
      </c>
      <c r="E1899" s="44">
        <v>140</v>
      </c>
      <c r="F1899" s="90">
        <v>1.187643346354506</v>
      </c>
      <c r="G1899" s="43">
        <v>1484.9158616427706</v>
      </c>
      <c r="H1899" s="44">
        <v>0</v>
      </c>
      <c r="I1899" s="44">
        <v>136.16214518383703</v>
      </c>
      <c r="J1899" s="51">
        <f t="shared" si="87"/>
        <v>136.16214518383703</v>
      </c>
      <c r="K1899" s="45">
        <f t="shared" si="88"/>
        <v>1.187643346354506</v>
      </c>
      <c r="L1899" s="45">
        <f t="shared" si="88"/>
        <v>1484.9158616427706</v>
      </c>
      <c r="M1899" s="160">
        <f t="shared" si="89"/>
        <v>1250.3045347753164</v>
      </c>
      <c r="N1899" s="6">
        <v>3.1518813566454944</v>
      </c>
      <c r="O1899" s="6">
        <v>8234.7829153572293</v>
      </c>
    </row>
    <row r="1900" spans="1:15" x14ac:dyDescent="0.25">
      <c r="A1900" s="41">
        <v>2039</v>
      </c>
      <c r="B1900" s="41" t="s">
        <v>4</v>
      </c>
      <c r="C1900" s="41" t="s">
        <v>4961</v>
      </c>
      <c r="D1900" s="42">
        <v>136.16214518383703</v>
      </c>
      <c r="E1900" s="42">
        <v>140</v>
      </c>
      <c r="F1900" s="88">
        <v>1.1024112782618491</v>
      </c>
      <c r="G1900" s="41">
        <v>1406.4294186402742</v>
      </c>
      <c r="H1900" s="42">
        <v>0</v>
      </c>
      <c r="I1900" s="42">
        <v>136.16214518383703</v>
      </c>
      <c r="J1900" s="51">
        <f t="shared" si="87"/>
        <v>136.16214518383703</v>
      </c>
      <c r="K1900" s="45">
        <f t="shared" si="88"/>
        <v>1.1024112782618491</v>
      </c>
      <c r="L1900" s="45">
        <f t="shared" si="88"/>
        <v>1406.4294186402742</v>
      </c>
      <c r="M1900" s="160">
        <f t="shared" si="89"/>
        <v>1275.7756078636683</v>
      </c>
      <c r="N1900" s="6">
        <v>3.294916133738151</v>
      </c>
      <c r="O1900" s="6">
        <v>8158.1616133597263</v>
      </c>
    </row>
    <row r="1901" spans="1:15" x14ac:dyDescent="0.25">
      <c r="A1901" s="43">
        <v>2040</v>
      </c>
      <c r="B1901" s="43" t="s">
        <v>4</v>
      </c>
      <c r="C1901" s="43" t="s">
        <v>4961</v>
      </c>
      <c r="D1901" s="44">
        <v>136.16214518383703</v>
      </c>
      <c r="E1901" s="44">
        <v>140</v>
      </c>
      <c r="F1901" s="90">
        <v>1.1008583911140244</v>
      </c>
      <c r="G1901" s="43">
        <v>1367.108044688568</v>
      </c>
      <c r="H1901" s="44">
        <v>0</v>
      </c>
      <c r="I1901" s="44">
        <v>136.16214518383703</v>
      </c>
      <c r="J1901" s="51">
        <f t="shared" si="87"/>
        <v>136.16214518383703</v>
      </c>
      <c r="K1901" s="45">
        <f t="shared" si="88"/>
        <v>1.1008583911140244</v>
      </c>
      <c r="L1901" s="45">
        <f t="shared" si="88"/>
        <v>1367.108044688568</v>
      </c>
      <c r="M1901" s="160">
        <f t="shared" si="89"/>
        <v>1241.8564056228065</v>
      </c>
      <c r="N1901" s="6">
        <v>3.3792067958859757</v>
      </c>
      <c r="O1901" s="6">
        <v>8176.8722443114311</v>
      </c>
    </row>
    <row r="1902" spans="1:15" x14ac:dyDescent="0.25">
      <c r="A1902" s="41">
        <v>2021</v>
      </c>
      <c r="B1902" s="41" t="s">
        <v>4</v>
      </c>
      <c r="C1902" s="41" t="s">
        <v>4962</v>
      </c>
      <c r="D1902" s="42">
        <v>147.31175024717777</v>
      </c>
      <c r="E1902" s="42">
        <v>150</v>
      </c>
      <c r="F1902" s="88">
        <v>0.27791696535080945</v>
      </c>
      <c r="G1902" s="41">
        <v>619.28842434878209</v>
      </c>
      <c r="H1902" s="42">
        <v>0</v>
      </c>
      <c r="I1902" s="42">
        <v>147.31175024717777</v>
      </c>
      <c r="J1902" s="51">
        <f t="shared" si="87"/>
        <v>147.31175024717777</v>
      </c>
      <c r="K1902" s="45">
        <f t="shared" si="88"/>
        <v>0.27791696535080945</v>
      </c>
      <c r="L1902" s="45">
        <f t="shared" si="88"/>
        <v>619.28842434878209</v>
      </c>
      <c r="M1902" s="160">
        <f t="shared" si="89"/>
        <v>2228.3217707384856</v>
      </c>
      <c r="N1902" s="6">
        <v>0.23755898664919051</v>
      </c>
      <c r="O1902" s="6">
        <v>439.73085965121788</v>
      </c>
    </row>
    <row r="1903" spans="1:15" x14ac:dyDescent="0.25">
      <c r="A1903" s="43">
        <v>2022</v>
      </c>
      <c r="B1903" s="43" t="s">
        <v>4</v>
      </c>
      <c r="C1903" s="43" t="s">
        <v>4962</v>
      </c>
      <c r="D1903" s="44">
        <v>147.31175024717777</v>
      </c>
      <c r="E1903" s="44">
        <v>150</v>
      </c>
      <c r="F1903" s="90">
        <v>0.46578574996036159</v>
      </c>
      <c r="G1903" s="43">
        <v>921.67801495359265</v>
      </c>
      <c r="H1903" s="44">
        <v>0</v>
      </c>
      <c r="I1903" s="44">
        <v>147.31175024717777</v>
      </c>
      <c r="J1903" s="51">
        <f t="shared" si="87"/>
        <v>147.31175024717777</v>
      </c>
      <c r="K1903" s="45">
        <f t="shared" si="88"/>
        <v>0.46578574996036159</v>
      </c>
      <c r="L1903" s="45">
        <f t="shared" si="88"/>
        <v>921.67801495359265</v>
      </c>
      <c r="M1903" s="160">
        <f t="shared" si="89"/>
        <v>1978.759579982916</v>
      </c>
      <c r="N1903" s="6">
        <v>0.14192497003963844</v>
      </c>
      <c r="O1903" s="6">
        <v>275.33272904640728</v>
      </c>
    </row>
    <row r="1904" spans="1:15" x14ac:dyDescent="0.25">
      <c r="A1904" s="41">
        <v>2023</v>
      </c>
      <c r="B1904" s="41" t="s">
        <v>4</v>
      </c>
      <c r="C1904" s="41" t="s">
        <v>4962</v>
      </c>
      <c r="D1904" s="42">
        <v>147.31175024717777</v>
      </c>
      <c r="E1904" s="42">
        <v>150</v>
      </c>
      <c r="F1904" s="88">
        <v>0.78591767173777949</v>
      </c>
      <c r="G1904" s="41">
        <v>1427.0538866926265</v>
      </c>
      <c r="H1904" s="42">
        <v>0</v>
      </c>
      <c r="I1904" s="42">
        <v>147.31175024717777</v>
      </c>
      <c r="J1904" s="51">
        <f t="shared" si="87"/>
        <v>147.31175024717777</v>
      </c>
      <c r="K1904" s="45">
        <f t="shared" si="88"/>
        <v>0.78591767173777949</v>
      </c>
      <c r="L1904" s="45">
        <f t="shared" si="88"/>
        <v>1427.0538866926265</v>
      </c>
      <c r="M1904" s="160">
        <f t="shared" si="89"/>
        <v>1815.7803775263135</v>
      </c>
      <c r="N1904" s="6">
        <v>-3.9953511737779501E-2</v>
      </c>
      <c r="O1904" s="6">
        <v>-29.838046692626449</v>
      </c>
    </row>
    <row r="1905" spans="1:15" x14ac:dyDescent="0.25">
      <c r="A1905" s="43">
        <v>2024</v>
      </c>
      <c r="B1905" s="43" t="s">
        <v>4</v>
      </c>
      <c r="C1905" s="43" t="s">
        <v>4962</v>
      </c>
      <c r="D1905" s="44">
        <v>147.31175024717777</v>
      </c>
      <c r="E1905" s="44">
        <v>150</v>
      </c>
      <c r="F1905" s="90">
        <v>1.3119047815307241</v>
      </c>
      <c r="G1905" s="43">
        <v>2165.6212277111476</v>
      </c>
      <c r="H1905" s="44">
        <v>0</v>
      </c>
      <c r="I1905" s="44">
        <v>147.31175024717777</v>
      </c>
      <c r="J1905" s="51">
        <f t="shared" si="87"/>
        <v>147.31175024717777</v>
      </c>
      <c r="K1905" s="45">
        <f t="shared" si="88"/>
        <v>1.3119047815307241</v>
      </c>
      <c r="L1905" s="45">
        <f t="shared" si="88"/>
        <v>2165.6212277111476</v>
      </c>
      <c r="M1905" s="160">
        <f t="shared" si="89"/>
        <v>1650.7457387145973</v>
      </c>
      <c r="N1905" s="6">
        <v>-0.48687804253072409</v>
      </c>
      <c r="O1905" s="6">
        <v>-634.53687071114769</v>
      </c>
    </row>
    <row r="1906" spans="1:15" x14ac:dyDescent="0.25">
      <c r="A1906" s="41">
        <v>2025</v>
      </c>
      <c r="B1906" s="41" t="s">
        <v>4</v>
      </c>
      <c r="C1906" s="41" t="s">
        <v>4962</v>
      </c>
      <c r="D1906" s="42">
        <v>147.31175024717777</v>
      </c>
      <c r="E1906" s="42">
        <v>150</v>
      </c>
      <c r="F1906" s="88">
        <v>1.9745420806040459</v>
      </c>
      <c r="G1906" s="41">
        <v>3193.6452950781959</v>
      </c>
      <c r="H1906" s="42">
        <v>0</v>
      </c>
      <c r="I1906" s="42">
        <v>147.31175024717777</v>
      </c>
      <c r="J1906" s="51">
        <f t="shared" si="87"/>
        <v>147.31175024717777</v>
      </c>
      <c r="K1906" s="45">
        <f t="shared" si="88"/>
        <v>1.9745420806040459</v>
      </c>
      <c r="L1906" s="45">
        <f t="shared" si="88"/>
        <v>3193.6452950781959</v>
      </c>
      <c r="M1906" s="160">
        <f t="shared" si="89"/>
        <v>1617.4106019058381</v>
      </c>
      <c r="N1906" s="6">
        <v>-1.0188496026040459</v>
      </c>
      <c r="O1906" s="6">
        <v>-1420.2178300781959</v>
      </c>
    </row>
    <row r="1907" spans="1:15" x14ac:dyDescent="0.25">
      <c r="A1907" s="43">
        <v>2026</v>
      </c>
      <c r="B1907" s="43" t="s">
        <v>4</v>
      </c>
      <c r="C1907" s="43" t="s">
        <v>4962</v>
      </c>
      <c r="D1907" s="44">
        <v>147.31175024717777</v>
      </c>
      <c r="E1907" s="44">
        <v>150</v>
      </c>
      <c r="F1907" s="90">
        <v>2.971064523130662</v>
      </c>
      <c r="G1907" s="43">
        <v>4467.1209285047607</v>
      </c>
      <c r="H1907" s="44">
        <v>0</v>
      </c>
      <c r="I1907" s="44">
        <v>147.31175024717777</v>
      </c>
      <c r="J1907" s="51">
        <f t="shared" si="87"/>
        <v>147.31175024717777</v>
      </c>
      <c r="K1907" s="45">
        <f t="shared" si="88"/>
        <v>2.971064523130662</v>
      </c>
      <c r="L1907" s="45">
        <f t="shared" si="88"/>
        <v>4467.1209285047607</v>
      </c>
      <c r="M1907" s="160">
        <f t="shared" si="89"/>
        <v>1503.542213145098</v>
      </c>
      <c r="N1907" s="6">
        <v>-1.9078749001306621</v>
      </c>
      <c r="O1907" s="6">
        <v>-2496.1016225047606</v>
      </c>
    </row>
    <row r="1908" spans="1:15" x14ac:dyDescent="0.25">
      <c r="A1908" s="41">
        <v>2027</v>
      </c>
      <c r="B1908" s="41" t="s">
        <v>4</v>
      </c>
      <c r="C1908" s="41" t="s">
        <v>4962</v>
      </c>
      <c r="D1908" s="42">
        <v>147.31175024717777</v>
      </c>
      <c r="E1908" s="42">
        <v>150</v>
      </c>
      <c r="F1908" s="88">
        <v>4.2478797935220021</v>
      </c>
      <c r="G1908" s="41">
        <v>6063.9280000679837</v>
      </c>
      <c r="H1908" s="42">
        <v>0</v>
      </c>
      <c r="I1908" s="42">
        <v>147.31175024717777</v>
      </c>
      <c r="J1908" s="51">
        <f t="shared" si="87"/>
        <v>147.31175024717777</v>
      </c>
      <c r="K1908" s="45">
        <f t="shared" si="88"/>
        <v>4.2478797935220021</v>
      </c>
      <c r="L1908" s="45">
        <f t="shared" si="88"/>
        <v>6063.9280000679837</v>
      </c>
      <c r="M1908" s="160">
        <f t="shared" si="89"/>
        <v>1427.5187375394773</v>
      </c>
      <c r="N1908" s="6">
        <v>-3.1057165915220022</v>
      </c>
      <c r="O1908" s="6">
        <v>-3961.4959220679839</v>
      </c>
    </row>
    <row r="1909" spans="1:15" x14ac:dyDescent="0.25">
      <c r="A1909" s="43">
        <v>2028</v>
      </c>
      <c r="B1909" s="43" t="s">
        <v>4</v>
      </c>
      <c r="C1909" s="43" t="s">
        <v>4962</v>
      </c>
      <c r="D1909" s="44">
        <v>147.31175024717777</v>
      </c>
      <c r="E1909" s="44">
        <v>150</v>
      </c>
      <c r="F1909" s="90">
        <v>5.9492214836639628</v>
      </c>
      <c r="G1909" s="43">
        <v>7863.2176569326566</v>
      </c>
      <c r="H1909" s="44">
        <v>0</v>
      </c>
      <c r="I1909" s="44">
        <v>147.31175024717777</v>
      </c>
      <c r="J1909" s="51">
        <f t="shared" si="87"/>
        <v>147.31175024717777</v>
      </c>
      <c r="K1909" s="45">
        <f t="shared" si="88"/>
        <v>5.9492214836639628</v>
      </c>
      <c r="L1909" s="45">
        <f t="shared" si="88"/>
        <v>7863.2176569326566</v>
      </c>
      <c r="M1909" s="160">
        <f t="shared" si="89"/>
        <v>1321.7221242349706</v>
      </c>
      <c r="N1909" s="6">
        <v>-4.7370198546639628</v>
      </c>
      <c r="O1909" s="6">
        <v>-5626.8285999326563</v>
      </c>
    </row>
    <row r="1910" spans="1:15" x14ac:dyDescent="0.25">
      <c r="A1910" s="41">
        <v>2029</v>
      </c>
      <c r="B1910" s="41" t="s">
        <v>4</v>
      </c>
      <c r="C1910" s="41" t="s">
        <v>4962</v>
      </c>
      <c r="D1910" s="42">
        <v>147.31175024717777</v>
      </c>
      <c r="E1910" s="42">
        <v>150</v>
      </c>
      <c r="F1910" s="88">
        <v>7.63447488951984</v>
      </c>
      <c r="G1910" s="41">
        <v>9769.9632175558781</v>
      </c>
      <c r="H1910" s="42">
        <v>0</v>
      </c>
      <c r="I1910" s="42">
        <v>147.31175024717777</v>
      </c>
      <c r="J1910" s="51">
        <f t="shared" si="87"/>
        <v>147.31175024717777</v>
      </c>
      <c r="K1910" s="45">
        <f t="shared" si="88"/>
        <v>7.63447488951984</v>
      </c>
      <c r="L1910" s="45">
        <f t="shared" si="88"/>
        <v>9769.9632175558781</v>
      </c>
      <c r="M1910" s="160">
        <f t="shared" si="89"/>
        <v>1279.7164649748879</v>
      </c>
      <c r="N1910" s="6">
        <v>-6.3599286465198404</v>
      </c>
      <c r="O1910" s="6">
        <v>-7417.7618245558788</v>
      </c>
    </row>
    <row r="1911" spans="1:15" x14ac:dyDescent="0.25">
      <c r="A1911" s="43">
        <v>2030</v>
      </c>
      <c r="B1911" s="43" t="s">
        <v>4</v>
      </c>
      <c r="C1911" s="43" t="s">
        <v>4962</v>
      </c>
      <c r="D1911" s="44">
        <v>147.31175024717777</v>
      </c>
      <c r="E1911" s="44">
        <v>150</v>
      </c>
      <c r="F1911" s="90">
        <v>9.4458172167497914</v>
      </c>
      <c r="G1911" s="43">
        <v>11641.218274798144</v>
      </c>
      <c r="H1911" s="44">
        <v>0</v>
      </c>
      <c r="I1911" s="44">
        <v>147.31175024717777</v>
      </c>
      <c r="J1911" s="51">
        <f t="shared" si="87"/>
        <v>147.31175024717777</v>
      </c>
      <c r="K1911" s="45">
        <f t="shared" si="88"/>
        <v>9.4458172167497914</v>
      </c>
      <c r="L1911" s="45">
        <f t="shared" si="88"/>
        <v>11641.218274798144</v>
      </c>
      <c r="M1911" s="160">
        <f t="shared" si="89"/>
        <v>1232.4204468148462</v>
      </c>
      <c r="N1911" s="6">
        <v>-8.1239763287497908</v>
      </c>
      <c r="O1911" s="6">
        <v>-9215.4241527981449</v>
      </c>
    </row>
    <row r="1912" spans="1:15" x14ac:dyDescent="0.25">
      <c r="A1912" s="41">
        <v>2031</v>
      </c>
      <c r="B1912" s="41" t="s">
        <v>4</v>
      </c>
      <c r="C1912" s="41" t="s">
        <v>4962</v>
      </c>
      <c r="D1912" s="42">
        <v>147.31175024717777</v>
      </c>
      <c r="E1912" s="42">
        <v>150</v>
      </c>
      <c r="F1912" s="88">
        <v>11.13802190130348</v>
      </c>
      <c r="G1912" s="41">
        <v>13301.804510684908</v>
      </c>
      <c r="H1912" s="42">
        <v>0</v>
      </c>
      <c r="I1912" s="42">
        <v>147.31175024717777</v>
      </c>
      <c r="J1912" s="51">
        <f t="shared" si="87"/>
        <v>147.31175024717777</v>
      </c>
      <c r="K1912" s="45">
        <f t="shared" si="88"/>
        <v>11.13802190130348</v>
      </c>
      <c r="L1912" s="45">
        <f t="shared" si="88"/>
        <v>13301.804510684908</v>
      </c>
      <c r="M1912" s="160">
        <f t="shared" si="89"/>
        <v>1194.2699187122446</v>
      </c>
      <c r="N1912" s="6">
        <v>-9.7883503363034805</v>
      </c>
      <c r="O1912" s="6">
        <v>-10873.680898684908</v>
      </c>
    </row>
    <row r="1913" spans="1:15" x14ac:dyDescent="0.25">
      <c r="A1913" s="43">
        <v>2032</v>
      </c>
      <c r="B1913" s="43" t="s">
        <v>4</v>
      </c>
      <c r="C1913" s="43" t="s">
        <v>4962</v>
      </c>
      <c r="D1913" s="44">
        <v>147.31175024717777</v>
      </c>
      <c r="E1913" s="44">
        <v>150</v>
      </c>
      <c r="F1913" s="90">
        <v>12.501936945564173</v>
      </c>
      <c r="G1913" s="43">
        <v>14555.475564873981</v>
      </c>
      <c r="H1913" s="44">
        <v>0</v>
      </c>
      <c r="I1913" s="44">
        <v>147.31175024717777</v>
      </c>
      <c r="J1913" s="51">
        <f t="shared" si="87"/>
        <v>147.31175024717777</v>
      </c>
      <c r="K1913" s="45">
        <f t="shared" si="88"/>
        <v>12.501936945564173</v>
      </c>
      <c r="L1913" s="45">
        <f t="shared" si="88"/>
        <v>14555.475564873981</v>
      </c>
      <c r="M1913" s="160">
        <f t="shared" si="89"/>
        <v>1164.2576368966911</v>
      </c>
      <c r="N1913" s="6">
        <v>-11.117667455564174</v>
      </c>
      <c r="O1913" s="6">
        <v>-12152.212272873981</v>
      </c>
    </row>
    <row r="1914" spans="1:15" x14ac:dyDescent="0.25">
      <c r="A1914" s="41">
        <v>2033</v>
      </c>
      <c r="B1914" s="41" t="s">
        <v>4</v>
      </c>
      <c r="C1914" s="41" t="s">
        <v>4962</v>
      </c>
      <c r="D1914" s="42">
        <v>147.31175024717777</v>
      </c>
      <c r="E1914" s="42">
        <v>150</v>
      </c>
      <c r="F1914" s="88">
        <v>13.216894959902614</v>
      </c>
      <c r="G1914" s="41">
        <v>15455.707743469289</v>
      </c>
      <c r="H1914" s="42">
        <v>0</v>
      </c>
      <c r="I1914" s="42">
        <v>147.31175024717777</v>
      </c>
      <c r="J1914" s="51">
        <f t="shared" si="87"/>
        <v>147.31175024717777</v>
      </c>
      <c r="K1914" s="45">
        <f t="shared" si="88"/>
        <v>13.216894959902614</v>
      </c>
      <c r="L1914" s="45">
        <f t="shared" si="88"/>
        <v>15455.707743469289</v>
      </c>
      <c r="M1914" s="160">
        <f t="shared" si="89"/>
        <v>1169.39022291989</v>
      </c>
      <c r="N1914" s="6">
        <v>-11.804554807902614</v>
      </c>
      <c r="O1914" s="6">
        <v>-13112.568195469288</v>
      </c>
    </row>
    <row r="1915" spans="1:15" x14ac:dyDescent="0.25">
      <c r="A1915" s="43">
        <v>2034</v>
      </c>
      <c r="B1915" s="43" t="s">
        <v>4</v>
      </c>
      <c r="C1915" s="43" t="s">
        <v>4962</v>
      </c>
      <c r="D1915" s="44">
        <v>147.31175024717777</v>
      </c>
      <c r="E1915" s="44">
        <v>150</v>
      </c>
      <c r="F1915" s="90">
        <v>13.440118788174196</v>
      </c>
      <c r="G1915" s="43">
        <v>15802.633062218967</v>
      </c>
      <c r="H1915" s="44">
        <v>0</v>
      </c>
      <c r="I1915" s="44">
        <v>147.31175024717777</v>
      </c>
      <c r="J1915" s="51">
        <f t="shared" si="87"/>
        <v>147.31175024717777</v>
      </c>
      <c r="K1915" s="45">
        <f t="shared" si="88"/>
        <v>13.440118788174196</v>
      </c>
      <c r="L1915" s="45">
        <f t="shared" si="88"/>
        <v>15802.633062218967</v>
      </c>
      <c r="M1915" s="160">
        <f t="shared" si="89"/>
        <v>1175.7807584352245</v>
      </c>
      <c r="N1915" s="6">
        <v>-11.939851313174197</v>
      </c>
      <c r="O1915" s="6">
        <v>-13497.973663218967</v>
      </c>
    </row>
    <row r="1916" spans="1:15" hidden="1" x14ac:dyDescent="0.25">
      <c r="A1916" s="41">
        <v>2035</v>
      </c>
      <c r="B1916" s="41" t="s">
        <v>4</v>
      </c>
      <c r="C1916" s="41" t="s">
        <v>4962</v>
      </c>
      <c r="D1916" s="42">
        <v>147.31175024717777</v>
      </c>
      <c r="E1916" s="42">
        <v>150</v>
      </c>
      <c r="F1916" s="88">
        <v>12.785892787735326</v>
      </c>
      <c r="G1916" s="41">
        <v>15414.535689424147</v>
      </c>
      <c r="H1916" s="42">
        <v>0</v>
      </c>
      <c r="I1916" s="42">
        <v>147.31175024717777</v>
      </c>
      <c r="J1916" s="51">
        <f t="shared" si="87"/>
        <v>147.31175024717777</v>
      </c>
      <c r="K1916" s="45">
        <f t="shared" si="88"/>
        <v>12.785892787735326</v>
      </c>
      <c r="L1916" s="45">
        <f t="shared" si="88"/>
        <v>15414.535689424147</v>
      </c>
      <c r="M1916" s="160">
        <f t="shared" si="89"/>
        <v>1205.5893120119313</v>
      </c>
      <c r="N1916" s="6">
        <v>-11.203866197735326</v>
      </c>
      <c r="O1916" s="6">
        <v>-13183.941087424148</v>
      </c>
    </row>
    <row r="1917" spans="1:15" x14ac:dyDescent="0.25">
      <c r="A1917" s="43">
        <v>2036</v>
      </c>
      <c r="B1917" s="43" t="s">
        <v>4</v>
      </c>
      <c r="C1917" s="43" t="s">
        <v>4962</v>
      </c>
      <c r="D1917" s="44">
        <v>147.31175024717777</v>
      </c>
      <c r="E1917" s="44">
        <v>150</v>
      </c>
      <c r="F1917" s="90">
        <v>11.538023836098617</v>
      </c>
      <c r="G1917" s="43">
        <v>14512.433942805183</v>
      </c>
      <c r="H1917" s="44">
        <v>0</v>
      </c>
      <c r="I1917" s="44">
        <v>147.31175024717777</v>
      </c>
      <c r="J1917" s="51">
        <f t="shared" si="87"/>
        <v>147.31175024717777</v>
      </c>
      <c r="K1917" s="45">
        <f t="shared" si="88"/>
        <v>11.538023836098617</v>
      </c>
      <c r="L1917" s="45">
        <f t="shared" si="88"/>
        <v>14512.433942805183</v>
      </c>
      <c r="M1917" s="160">
        <f t="shared" si="89"/>
        <v>1257.791988381982</v>
      </c>
      <c r="N1917" s="6">
        <v>-9.9346265000986165</v>
      </c>
      <c r="O1917" s="6">
        <v>-12470.286267805182</v>
      </c>
    </row>
    <row r="1918" spans="1:15" x14ac:dyDescent="0.25">
      <c r="A1918" s="41">
        <v>2037</v>
      </c>
      <c r="B1918" s="41" t="s">
        <v>4</v>
      </c>
      <c r="C1918" s="41" t="s">
        <v>4962</v>
      </c>
      <c r="D1918" s="42">
        <v>147.31175024717777</v>
      </c>
      <c r="E1918" s="42">
        <v>150</v>
      </c>
      <c r="F1918" s="88">
        <v>9.7531177487444545</v>
      </c>
      <c r="G1918" s="41">
        <v>13261.362928129329</v>
      </c>
      <c r="H1918" s="42">
        <v>0</v>
      </c>
      <c r="I1918" s="42">
        <v>147.31175024717777</v>
      </c>
      <c r="J1918" s="51">
        <f t="shared" si="87"/>
        <v>147.31175024717777</v>
      </c>
      <c r="K1918" s="45">
        <f t="shared" si="88"/>
        <v>9.7531177487444545</v>
      </c>
      <c r="L1918" s="45">
        <f t="shared" si="88"/>
        <v>13261.362928129329</v>
      </c>
      <c r="M1918" s="160">
        <f t="shared" si="89"/>
        <v>1359.704995854941</v>
      </c>
      <c r="N1918" s="6">
        <v>-8.120090092744455</v>
      </c>
      <c r="O1918" s="6">
        <v>-11343.808945129329</v>
      </c>
    </row>
    <row r="1919" spans="1:15" x14ac:dyDescent="0.25">
      <c r="A1919" s="43">
        <v>2038</v>
      </c>
      <c r="B1919" s="43" t="s">
        <v>4</v>
      </c>
      <c r="C1919" s="43" t="s">
        <v>4962</v>
      </c>
      <c r="D1919" s="44">
        <v>147.31175024717777</v>
      </c>
      <c r="E1919" s="44">
        <v>150</v>
      </c>
      <c r="F1919" s="90">
        <v>7.7944115321634424</v>
      </c>
      <c r="G1919" s="43">
        <v>11801.642697681809</v>
      </c>
      <c r="H1919" s="44">
        <v>0</v>
      </c>
      <c r="I1919" s="44">
        <v>147.31175024717777</v>
      </c>
      <c r="J1919" s="51">
        <f t="shared" si="87"/>
        <v>147.31175024717777</v>
      </c>
      <c r="K1919" s="45">
        <f t="shared" si="88"/>
        <v>7.7944115321634424</v>
      </c>
      <c r="L1919" s="45">
        <f t="shared" si="88"/>
        <v>11801.642697681809</v>
      </c>
      <c r="M1919" s="160">
        <f t="shared" si="89"/>
        <v>1514.1159340872148</v>
      </c>
      <c r="N1919" s="6">
        <v>-6.1124332981634426</v>
      </c>
      <c r="O1919" s="6">
        <v>-9913.2042736818094</v>
      </c>
    </row>
    <row r="1920" spans="1:15" x14ac:dyDescent="0.25">
      <c r="A1920" s="41">
        <v>2039</v>
      </c>
      <c r="B1920" s="41" t="s">
        <v>4</v>
      </c>
      <c r="C1920" s="41" t="s">
        <v>4962</v>
      </c>
      <c r="D1920" s="42">
        <v>147.31175024717777</v>
      </c>
      <c r="E1920" s="42">
        <v>150</v>
      </c>
      <c r="F1920" s="88">
        <v>6.0929315588915349</v>
      </c>
      <c r="G1920" s="41">
        <v>10527.569646887639</v>
      </c>
      <c r="H1920" s="42">
        <v>0</v>
      </c>
      <c r="I1920" s="42">
        <v>147.31175024717777</v>
      </c>
      <c r="J1920" s="51">
        <f t="shared" si="87"/>
        <v>147.31175024717777</v>
      </c>
      <c r="K1920" s="45">
        <f t="shared" si="88"/>
        <v>6.0929315588915349</v>
      </c>
      <c r="L1920" s="45">
        <f t="shared" si="88"/>
        <v>10527.569646887639</v>
      </c>
      <c r="M1920" s="160">
        <f t="shared" si="89"/>
        <v>1727.8332351402421</v>
      </c>
      <c r="N1920" s="6">
        <v>-4.4340321008915353</v>
      </c>
      <c r="O1920" s="6">
        <v>-8680.2788548876397</v>
      </c>
    </row>
    <row r="1921" spans="1:15" x14ac:dyDescent="0.25">
      <c r="A1921" s="43">
        <v>2040</v>
      </c>
      <c r="B1921" s="43" t="s">
        <v>4</v>
      </c>
      <c r="C1921" s="43" t="s">
        <v>4962</v>
      </c>
      <c r="D1921" s="44">
        <v>147.31175024717777</v>
      </c>
      <c r="E1921" s="44">
        <v>150</v>
      </c>
      <c r="F1921" s="90">
        <v>4.8929924240227285</v>
      </c>
      <c r="G1921" s="43">
        <v>9746.7810507515951</v>
      </c>
      <c r="H1921" s="44">
        <v>0</v>
      </c>
      <c r="I1921" s="44">
        <v>147.31175024717777</v>
      </c>
      <c r="J1921" s="51">
        <f t="shared" si="87"/>
        <v>147.31175024717777</v>
      </c>
      <c r="K1921" s="45">
        <f t="shared" si="88"/>
        <v>4.8929924240227285</v>
      </c>
      <c r="L1921" s="45">
        <f t="shared" si="88"/>
        <v>9746.7810507515951</v>
      </c>
      <c r="M1921" s="160">
        <f t="shared" si="89"/>
        <v>1991.9877666065072</v>
      </c>
      <c r="N1921" s="6">
        <v>-3.2043692070227285</v>
      </c>
      <c r="O1921" s="6">
        <v>-7845.324631751595</v>
      </c>
    </row>
    <row r="1922" spans="1:15" x14ac:dyDescent="0.25">
      <c r="A1922" s="41">
        <v>2021</v>
      </c>
      <c r="B1922" s="41" t="s">
        <v>4</v>
      </c>
      <c r="C1922" s="41" t="s">
        <v>4963</v>
      </c>
      <c r="D1922" s="42">
        <v>155.56388338520347</v>
      </c>
      <c r="E1922" s="42">
        <v>160</v>
      </c>
      <c r="F1922" s="88">
        <v>0.8736121410757316</v>
      </c>
      <c r="G1922" s="41">
        <v>1539.5407014739767</v>
      </c>
      <c r="H1922" s="42">
        <v>0</v>
      </c>
      <c r="I1922" s="42">
        <v>155.56388338520347</v>
      </c>
      <c r="J1922" s="51">
        <f t="shared" ref="J1922:J1985" si="90">D1922</f>
        <v>155.56388338520347</v>
      </c>
      <c r="K1922" s="45">
        <f t="shared" si="88"/>
        <v>0.8736121410757316</v>
      </c>
      <c r="L1922" s="45">
        <f t="shared" si="88"/>
        <v>1539.5407014739767</v>
      </c>
      <c r="M1922" s="160">
        <f t="shared" si="89"/>
        <v>1762.2702674189566</v>
      </c>
      <c r="N1922" s="6">
        <v>1.0239452569242684</v>
      </c>
      <c r="O1922" s="6">
        <v>3647.6028955260235</v>
      </c>
    </row>
    <row r="1923" spans="1:15" x14ac:dyDescent="0.25">
      <c r="A1923" s="43">
        <v>2022</v>
      </c>
      <c r="B1923" s="43" t="s">
        <v>4</v>
      </c>
      <c r="C1923" s="43" t="s">
        <v>4963</v>
      </c>
      <c r="D1923" s="44">
        <v>155.56388338520347</v>
      </c>
      <c r="E1923" s="44">
        <v>160</v>
      </c>
      <c r="F1923" s="90">
        <v>0.90260092156916427</v>
      </c>
      <c r="G1923" s="43">
        <v>1879.1756890600216</v>
      </c>
      <c r="H1923" s="44">
        <v>0</v>
      </c>
      <c r="I1923" s="44">
        <v>155.56388338520347</v>
      </c>
      <c r="J1923" s="51">
        <f t="shared" si="90"/>
        <v>155.56388338520347</v>
      </c>
      <c r="K1923" s="45">
        <f t="shared" ref="K1923:L1986" si="91">F1923</f>
        <v>0.90260092156916427</v>
      </c>
      <c r="L1923" s="45">
        <f t="shared" si="91"/>
        <v>1879.1756890600216</v>
      </c>
      <c r="M1923" s="160">
        <f t="shared" ref="M1923:M1986" si="92">G1923/F1923</f>
        <v>2081.9563155254596</v>
      </c>
      <c r="N1923" s="6">
        <v>1.7654793054308358</v>
      </c>
      <c r="O1923" s="6">
        <v>5620.5727569399778</v>
      </c>
    </row>
    <row r="1924" spans="1:15" x14ac:dyDescent="0.25">
      <c r="A1924" s="41">
        <v>2023</v>
      </c>
      <c r="B1924" s="41" t="s">
        <v>4</v>
      </c>
      <c r="C1924" s="41" t="s">
        <v>4963</v>
      </c>
      <c r="D1924" s="42">
        <v>155.56388338520347</v>
      </c>
      <c r="E1924" s="42">
        <v>160</v>
      </c>
      <c r="F1924" s="88">
        <v>1.0194951408294257</v>
      </c>
      <c r="G1924" s="41">
        <v>2324.0761975517444</v>
      </c>
      <c r="H1924" s="42">
        <v>0</v>
      </c>
      <c r="I1924" s="42">
        <v>155.56388338520347</v>
      </c>
      <c r="J1924" s="51">
        <f t="shared" si="90"/>
        <v>155.56388338520347</v>
      </c>
      <c r="K1924" s="45">
        <f t="shared" si="91"/>
        <v>1.0194951408294257</v>
      </c>
      <c r="L1924" s="45">
        <f t="shared" si="91"/>
        <v>2324.0761975517444</v>
      </c>
      <c r="M1924" s="160">
        <f t="shared" si="92"/>
        <v>2279.6344038098669</v>
      </c>
      <c r="N1924" s="6">
        <v>2.539181098170574</v>
      </c>
      <c r="O1924" s="6">
        <v>7815.0222324482556</v>
      </c>
    </row>
    <row r="1925" spans="1:15" x14ac:dyDescent="0.25">
      <c r="A1925" s="43">
        <v>2024</v>
      </c>
      <c r="B1925" s="43" t="s">
        <v>4</v>
      </c>
      <c r="C1925" s="43" t="s">
        <v>4963</v>
      </c>
      <c r="D1925" s="44">
        <v>155.56388338520347</v>
      </c>
      <c r="E1925" s="44">
        <v>160</v>
      </c>
      <c r="F1925" s="90">
        <v>1.4738761917065328</v>
      </c>
      <c r="G1925" s="43">
        <v>2886.7206601029543</v>
      </c>
      <c r="H1925" s="44">
        <v>0</v>
      </c>
      <c r="I1925" s="44">
        <v>155.56388338520347</v>
      </c>
      <c r="J1925" s="51">
        <f t="shared" si="90"/>
        <v>155.56388338520347</v>
      </c>
      <c r="K1925" s="45">
        <f t="shared" si="91"/>
        <v>1.4738761917065328</v>
      </c>
      <c r="L1925" s="45">
        <f t="shared" si="91"/>
        <v>2886.7206601029543</v>
      </c>
      <c r="M1925" s="160">
        <f t="shared" si="92"/>
        <v>1958.5910107962015</v>
      </c>
      <c r="N1925" s="6">
        <v>2.9846091212934667</v>
      </c>
      <c r="O1925" s="6">
        <v>9980.161219897047</v>
      </c>
    </row>
    <row r="1926" spans="1:15" x14ac:dyDescent="0.25">
      <c r="A1926" s="41">
        <v>2025</v>
      </c>
      <c r="B1926" s="41" t="s">
        <v>4</v>
      </c>
      <c r="C1926" s="41" t="s">
        <v>4963</v>
      </c>
      <c r="D1926" s="42">
        <v>155.56388338520347</v>
      </c>
      <c r="E1926" s="42">
        <v>160</v>
      </c>
      <c r="F1926" s="88">
        <v>1.8842699106557033</v>
      </c>
      <c r="G1926" s="41">
        <v>3455.5917318996158</v>
      </c>
      <c r="H1926" s="42">
        <v>0</v>
      </c>
      <c r="I1926" s="42">
        <v>155.56388338520347</v>
      </c>
      <c r="J1926" s="51">
        <f t="shared" si="90"/>
        <v>155.56388338520347</v>
      </c>
      <c r="K1926" s="45">
        <f t="shared" si="91"/>
        <v>1.8842699106557033</v>
      </c>
      <c r="L1926" s="45">
        <f t="shared" si="91"/>
        <v>3455.5917318996158</v>
      </c>
      <c r="M1926" s="160">
        <f t="shared" si="92"/>
        <v>1833.915466334179</v>
      </c>
      <c r="N1926" s="6">
        <v>3.5284602273442962</v>
      </c>
      <c r="O1926" s="6">
        <v>12384.907948100385</v>
      </c>
    </row>
    <row r="1927" spans="1:15" x14ac:dyDescent="0.25">
      <c r="A1927" s="43">
        <v>2026</v>
      </c>
      <c r="B1927" s="43" t="s">
        <v>4</v>
      </c>
      <c r="C1927" s="43" t="s">
        <v>4963</v>
      </c>
      <c r="D1927" s="44">
        <v>155.56388338520347</v>
      </c>
      <c r="E1927" s="44">
        <v>160</v>
      </c>
      <c r="F1927" s="90">
        <v>2.4873662391826734</v>
      </c>
      <c r="G1927" s="43">
        <v>4100.0063929703992</v>
      </c>
      <c r="H1927" s="44">
        <v>0</v>
      </c>
      <c r="I1927" s="44">
        <v>155.56388338520347</v>
      </c>
      <c r="J1927" s="51">
        <f t="shared" si="90"/>
        <v>155.56388338520347</v>
      </c>
      <c r="K1927" s="45">
        <f t="shared" si="91"/>
        <v>2.4873662391826734</v>
      </c>
      <c r="L1927" s="45">
        <f t="shared" si="91"/>
        <v>4100.0063929703992</v>
      </c>
      <c r="M1927" s="160">
        <f t="shared" si="92"/>
        <v>1648.3324121652568</v>
      </c>
      <c r="N1927" s="6">
        <v>3.8512296788173268</v>
      </c>
      <c r="O1927" s="6">
        <v>14919.817987029599</v>
      </c>
    </row>
    <row r="1928" spans="1:15" x14ac:dyDescent="0.25">
      <c r="A1928" s="41">
        <v>2027</v>
      </c>
      <c r="B1928" s="41" t="s">
        <v>4</v>
      </c>
      <c r="C1928" s="41" t="s">
        <v>4963</v>
      </c>
      <c r="D1928" s="42">
        <v>155.56388338520347</v>
      </c>
      <c r="E1928" s="42">
        <v>160</v>
      </c>
      <c r="F1928" s="88">
        <v>3.1607406866923093</v>
      </c>
      <c r="G1928" s="41">
        <v>4669.6185251862898</v>
      </c>
      <c r="H1928" s="42">
        <v>0</v>
      </c>
      <c r="I1928" s="42">
        <v>155.56388338520347</v>
      </c>
      <c r="J1928" s="51">
        <f t="shared" si="90"/>
        <v>155.56388338520347</v>
      </c>
      <c r="K1928" s="45">
        <f t="shared" si="91"/>
        <v>3.1607406866923093</v>
      </c>
      <c r="L1928" s="45">
        <f t="shared" si="91"/>
        <v>4669.6185251862898</v>
      </c>
      <c r="M1928" s="160">
        <f t="shared" si="92"/>
        <v>1477.3810913520431</v>
      </c>
      <c r="N1928" s="6">
        <v>3.9261425513076911</v>
      </c>
      <c r="O1928" s="6">
        <v>16959.776754813713</v>
      </c>
    </row>
    <row r="1929" spans="1:15" x14ac:dyDescent="0.25">
      <c r="A1929" s="43">
        <v>2028</v>
      </c>
      <c r="B1929" s="43" t="s">
        <v>4</v>
      </c>
      <c r="C1929" s="43" t="s">
        <v>4963</v>
      </c>
      <c r="D1929" s="44">
        <v>155.56388338520347</v>
      </c>
      <c r="E1929" s="44">
        <v>160</v>
      </c>
      <c r="F1929" s="90">
        <v>4.0587308385042888</v>
      </c>
      <c r="G1929" s="43">
        <v>5375.7419690539164</v>
      </c>
      <c r="H1929" s="44">
        <v>0</v>
      </c>
      <c r="I1929" s="44">
        <v>155.56388338520347</v>
      </c>
      <c r="J1929" s="51">
        <f t="shared" si="90"/>
        <v>155.56388338520347</v>
      </c>
      <c r="K1929" s="45">
        <f t="shared" si="91"/>
        <v>4.0587308385042888</v>
      </c>
      <c r="L1929" s="45">
        <f t="shared" si="91"/>
        <v>5375.7419690539164</v>
      </c>
      <c r="M1929" s="160">
        <f t="shared" si="92"/>
        <v>1324.4884134851791</v>
      </c>
      <c r="N1929" s="6">
        <v>3.5717812734957111</v>
      </c>
      <c r="O1929" s="6">
        <v>18326.069160946081</v>
      </c>
    </row>
    <row r="1930" spans="1:15" x14ac:dyDescent="0.25">
      <c r="A1930" s="41">
        <v>2029</v>
      </c>
      <c r="B1930" s="41" t="s">
        <v>4</v>
      </c>
      <c r="C1930" s="41" t="s">
        <v>4963</v>
      </c>
      <c r="D1930" s="42">
        <v>155.56388338520347</v>
      </c>
      <c r="E1930" s="42">
        <v>160</v>
      </c>
      <c r="F1930" s="88">
        <v>4.6932754164252408</v>
      </c>
      <c r="G1930" s="41">
        <v>5941.3814744633819</v>
      </c>
      <c r="H1930" s="42">
        <v>0</v>
      </c>
      <c r="I1930" s="42">
        <v>155.56388338520347</v>
      </c>
      <c r="J1930" s="51">
        <f t="shared" si="90"/>
        <v>155.56388338520347</v>
      </c>
      <c r="K1930" s="45">
        <f t="shared" si="91"/>
        <v>4.6932754164252408</v>
      </c>
      <c r="L1930" s="45">
        <f t="shared" si="91"/>
        <v>5941.3814744633819</v>
      </c>
      <c r="M1930" s="160">
        <f t="shared" si="92"/>
        <v>1265.9349702065417</v>
      </c>
      <c r="N1930" s="6">
        <v>3.4094707595747593</v>
      </c>
      <c r="O1930" s="6">
        <v>19129.617775536619</v>
      </c>
    </row>
    <row r="1931" spans="1:15" x14ac:dyDescent="0.25">
      <c r="A1931" s="43">
        <v>2030</v>
      </c>
      <c r="B1931" s="43" t="s">
        <v>4</v>
      </c>
      <c r="C1931" s="43" t="s">
        <v>4963</v>
      </c>
      <c r="D1931" s="44">
        <v>155.56388338520347</v>
      </c>
      <c r="E1931" s="44">
        <v>160</v>
      </c>
      <c r="F1931" s="90">
        <v>5.3128719106795188</v>
      </c>
      <c r="G1931" s="43">
        <v>6405.6622043507905</v>
      </c>
      <c r="H1931" s="44">
        <v>0</v>
      </c>
      <c r="I1931" s="44">
        <v>155.56388338520347</v>
      </c>
      <c r="J1931" s="51">
        <f t="shared" si="90"/>
        <v>155.56388338520347</v>
      </c>
      <c r="K1931" s="45">
        <f t="shared" si="91"/>
        <v>5.3128719106795188</v>
      </c>
      <c r="L1931" s="45">
        <f t="shared" si="91"/>
        <v>6405.6622043507905</v>
      </c>
      <c r="M1931" s="160">
        <f t="shared" si="92"/>
        <v>1205.6873028454968</v>
      </c>
      <c r="N1931" s="6">
        <v>3.108448081320482</v>
      </c>
      <c r="O1931" s="6">
        <v>18995.315325649208</v>
      </c>
    </row>
    <row r="1932" spans="1:15" x14ac:dyDescent="0.25">
      <c r="A1932" s="41">
        <v>2031</v>
      </c>
      <c r="B1932" s="41" t="s">
        <v>4</v>
      </c>
      <c r="C1932" s="41" t="s">
        <v>4963</v>
      </c>
      <c r="D1932" s="42">
        <v>155.56388338520347</v>
      </c>
      <c r="E1932" s="42">
        <v>160</v>
      </c>
      <c r="F1932" s="88">
        <v>5.7986202023113975</v>
      </c>
      <c r="G1932" s="41">
        <v>6758.7183021109322</v>
      </c>
      <c r="H1932" s="42">
        <v>0</v>
      </c>
      <c r="I1932" s="42">
        <v>155.56388338520347</v>
      </c>
      <c r="J1932" s="51">
        <f t="shared" si="90"/>
        <v>155.56388338520347</v>
      </c>
      <c r="K1932" s="45">
        <f t="shared" si="91"/>
        <v>5.7986202023113975</v>
      </c>
      <c r="L1932" s="45">
        <f t="shared" si="91"/>
        <v>6758.7183021109322</v>
      </c>
      <c r="M1932" s="160">
        <f t="shared" si="92"/>
        <v>1165.5735444471477</v>
      </c>
      <c r="N1932" s="6">
        <v>2.9170922176886016</v>
      </c>
      <c r="O1932" s="6">
        <v>18515.987857889071</v>
      </c>
    </row>
    <row r="1933" spans="1:15" x14ac:dyDescent="0.25">
      <c r="A1933" s="43">
        <v>2032</v>
      </c>
      <c r="B1933" s="43" t="s">
        <v>4</v>
      </c>
      <c r="C1933" s="43" t="s">
        <v>4963</v>
      </c>
      <c r="D1933" s="44">
        <v>155.56388338520347</v>
      </c>
      <c r="E1933" s="44">
        <v>160</v>
      </c>
      <c r="F1933" s="90">
        <v>6.0986288680392837</v>
      </c>
      <c r="G1933" s="43">
        <v>6847.0556946039951</v>
      </c>
      <c r="H1933" s="44">
        <v>0</v>
      </c>
      <c r="I1933" s="44">
        <v>155.56388338520347</v>
      </c>
      <c r="J1933" s="51">
        <f t="shared" si="90"/>
        <v>155.56388338520347</v>
      </c>
      <c r="K1933" s="45">
        <f t="shared" si="91"/>
        <v>6.0986288680392837</v>
      </c>
      <c r="L1933" s="45">
        <f t="shared" si="91"/>
        <v>6847.0556946039951</v>
      </c>
      <c r="M1933" s="160">
        <f t="shared" si="92"/>
        <v>1122.7205069793552</v>
      </c>
      <c r="N1933" s="6">
        <v>2.8717164129607164</v>
      </c>
      <c r="O1933" s="6">
        <v>18128.783615396005</v>
      </c>
    </row>
    <row r="1934" spans="1:15" x14ac:dyDescent="0.25">
      <c r="A1934" s="41">
        <v>2033</v>
      </c>
      <c r="B1934" s="41" t="s">
        <v>4</v>
      </c>
      <c r="C1934" s="41" t="s">
        <v>4963</v>
      </c>
      <c r="D1934" s="42">
        <v>155.56388338520347</v>
      </c>
      <c r="E1934" s="42">
        <v>160</v>
      </c>
      <c r="F1934" s="88">
        <v>6.0102550142521531</v>
      </c>
      <c r="G1934" s="41">
        <v>6683.6160201496041</v>
      </c>
      <c r="H1934" s="42">
        <v>0</v>
      </c>
      <c r="I1934" s="42">
        <v>155.56388338520347</v>
      </c>
      <c r="J1934" s="51">
        <f t="shared" si="90"/>
        <v>155.56388338520347</v>
      </c>
      <c r="K1934" s="45">
        <f t="shared" si="91"/>
        <v>6.0102550142521531</v>
      </c>
      <c r="L1934" s="45">
        <f t="shared" si="91"/>
        <v>6683.6160201496041</v>
      </c>
      <c r="M1934" s="160">
        <f t="shared" si="92"/>
        <v>1112.0353469695888</v>
      </c>
      <c r="N1934" s="6">
        <v>2.6720915267478462</v>
      </c>
      <c r="O1934" s="6">
        <v>16977.059659850398</v>
      </c>
    </row>
    <row r="1935" spans="1:15" x14ac:dyDescent="0.25">
      <c r="A1935" s="43">
        <v>2034</v>
      </c>
      <c r="B1935" s="43" t="s">
        <v>4</v>
      </c>
      <c r="C1935" s="43" t="s">
        <v>4963</v>
      </c>
      <c r="D1935" s="44">
        <v>155.56388338520347</v>
      </c>
      <c r="E1935" s="44">
        <v>160</v>
      </c>
      <c r="F1935" s="90">
        <v>5.7533999754978806</v>
      </c>
      <c r="G1935" s="43">
        <v>6212.2151280468743</v>
      </c>
      <c r="H1935" s="44">
        <v>0</v>
      </c>
      <c r="I1935" s="44">
        <v>155.56388338520347</v>
      </c>
      <c r="J1935" s="51">
        <f t="shared" si="90"/>
        <v>155.56388338520347</v>
      </c>
      <c r="K1935" s="45">
        <f t="shared" si="91"/>
        <v>5.7533999754978806</v>
      </c>
      <c r="L1935" s="45">
        <f t="shared" si="91"/>
        <v>6212.2151280468743</v>
      </c>
      <c r="M1935" s="160">
        <f t="shared" si="92"/>
        <v>1079.7467852926893</v>
      </c>
      <c r="N1935" s="6">
        <v>2.52879288850212</v>
      </c>
      <c r="O1935" s="6">
        <v>16265.467601953125</v>
      </c>
    </row>
    <row r="1936" spans="1:15" x14ac:dyDescent="0.25">
      <c r="A1936" s="41">
        <v>2035</v>
      </c>
      <c r="B1936" s="41" t="s">
        <v>4</v>
      </c>
      <c r="C1936" s="41" t="s">
        <v>4963</v>
      </c>
      <c r="D1936" s="42">
        <v>155.56388338520347</v>
      </c>
      <c r="E1936" s="42">
        <v>160</v>
      </c>
      <c r="F1936" s="88">
        <v>5.2230469474765453</v>
      </c>
      <c r="G1936" s="41">
        <v>5702.143539850973</v>
      </c>
      <c r="H1936" s="42">
        <v>0</v>
      </c>
      <c r="I1936" s="42">
        <v>155.56388338520347</v>
      </c>
      <c r="J1936" s="51">
        <f t="shared" si="90"/>
        <v>155.56388338520347</v>
      </c>
      <c r="K1936" s="45">
        <f t="shared" si="91"/>
        <v>5.2230469474765453</v>
      </c>
      <c r="L1936" s="45">
        <f t="shared" si="91"/>
        <v>5702.143539850973</v>
      </c>
      <c r="M1936" s="160">
        <f t="shared" si="92"/>
        <v>1091.727414513457</v>
      </c>
      <c r="N1936" s="6">
        <v>2.8314992855234546</v>
      </c>
      <c r="O1936" s="6">
        <v>15659.842900149028</v>
      </c>
    </row>
    <row r="1937" spans="1:15" x14ac:dyDescent="0.25">
      <c r="A1937" s="43">
        <v>2036</v>
      </c>
      <c r="B1937" s="43" t="s">
        <v>4</v>
      </c>
      <c r="C1937" s="43" t="s">
        <v>4963</v>
      </c>
      <c r="D1937" s="44">
        <v>155.56388338520347</v>
      </c>
      <c r="E1937" s="44">
        <v>160</v>
      </c>
      <c r="F1937" s="90">
        <v>4.6096145579705166</v>
      </c>
      <c r="G1937" s="43">
        <v>5120.2305997421845</v>
      </c>
      <c r="H1937" s="44">
        <v>0</v>
      </c>
      <c r="I1937" s="44">
        <v>155.56388338520347</v>
      </c>
      <c r="J1937" s="51">
        <f t="shared" si="90"/>
        <v>155.56388338520347</v>
      </c>
      <c r="K1937" s="45">
        <f t="shared" si="91"/>
        <v>4.6096145579705166</v>
      </c>
      <c r="L1937" s="45">
        <f t="shared" si="91"/>
        <v>5120.2305997421845</v>
      </c>
      <c r="M1937" s="160">
        <f t="shared" si="92"/>
        <v>1110.7719605077953</v>
      </c>
      <c r="N1937" s="6">
        <v>3.1762330050294834</v>
      </c>
      <c r="O1937" s="6">
        <v>15179.090410257815</v>
      </c>
    </row>
    <row r="1938" spans="1:15" x14ac:dyDescent="0.25">
      <c r="A1938" s="41">
        <v>2037</v>
      </c>
      <c r="B1938" s="41" t="s">
        <v>4</v>
      </c>
      <c r="C1938" s="41" t="s">
        <v>4963</v>
      </c>
      <c r="D1938" s="42">
        <v>155.56388338520347</v>
      </c>
      <c r="E1938" s="42">
        <v>160</v>
      </c>
      <c r="F1938" s="88">
        <v>3.7505061550822507</v>
      </c>
      <c r="G1938" s="41">
        <v>4413.7259281966972</v>
      </c>
      <c r="H1938" s="42">
        <v>0</v>
      </c>
      <c r="I1938" s="42">
        <v>155.56388338520347</v>
      </c>
      <c r="J1938" s="51">
        <f t="shared" si="90"/>
        <v>155.56388338520347</v>
      </c>
      <c r="K1938" s="45">
        <f t="shared" si="91"/>
        <v>3.7505061550822507</v>
      </c>
      <c r="L1938" s="45">
        <f t="shared" si="91"/>
        <v>4413.7259281966972</v>
      </c>
      <c r="M1938" s="160">
        <f t="shared" si="92"/>
        <v>1176.8347379501638</v>
      </c>
      <c r="N1938" s="6">
        <v>4.8106817629177492</v>
      </c>
      <c r="O1938" s="6">
        <v>17720.642971803303</v>
      </c>
    </row>
    <row r="1939" spans="1:15" x14ac:dyDescent="0.25">
      <c r="A1939" s="43">
        <v>2038</v>
      </c>
      <c r="B1939" s="43" t="s">
        <v>4</v>
      </c>
      <c r="C1939" s="43" t="s">
        <v>4963</v>
      </c>
      <c r="D1939" s="44">
        <v>155.56388338520347</v>
      </c>
      <c r="E1939" s="44">
        <v>160</v>
      </c>
      <c r="F1939" s="90">
        <v>2.9952121399353202</v>
      </c>
      <c r="G1939" s="43">
        <v>3763.3125074385462</v>
      </c>
      <c r="H1939" s="44">
        <v>0</v>
      </c>
      <c r="I1939" s="44">
        <v>155.56388338520347</v>
      </c>
      <c r="J1939" s="51">
        <f t="shared" si="90"/>
        <v>155.56388338520347</v>
      </c>
      <c r="K1939" s="45">
        <f t="shared" si="91"/>
        <v>2.9952121399353202</v>
      </c>
      <c r="L1939" s="45">
        <f t="shared" si="91"/>
        <v>3763.3125074385462</v>
      </c>
      <c r="M1939" s="160">
        <f t="shared" si="92"/>
        <v>1256.4427264640469</v>
      </c>
      <c r="N1939" s="6">
        <v>5.1594775320646793</v>
      </c>
      <c r="O1939" s="6">
        <v>17219.853162561452</v>
      </c>
    </row>
    <row r="1940" spans="1:15" x14ac:dyDescent="0.25">
      <c r="A1940" s="41">
        <v>2039</v>
      </c>
      <c r="B1940" s="41" t="s">
        <v>4</v>
      </c>
      <c r="C1940" s="41" t="s">
        <v>4963</v>
      </c>
      <c r="D1940" s="42">
        <v>155.56388338520347</v>
      </c>
      <c r="E1940" s="42">
        <v>160</v>
      </c>
      <c r="F1940" s="88">
        <v>2.4154052676910593</v>
      </c>
      <c r="G1940" s="41">
        <v>3279.3539558262073</v>
      </c>
      <c r="H1940" s="42">
        <v>0</v>
      </c>
      <c r="I1940" s="42">
        <v>155.56388338520347</v>
      </c>
      <c r="J1940" s="51">
        <f t="shared" si="90"/>
        <v>155.56388338520347</v>
      </c>
      <c r="K1940" s="45">
        <f t="shared" si="91"/>
        <v>2.4154052676910593</v>
      </c>
      <c r="L1940" s="45">
        <f t="shared" si="91"/>
        <v>3279.3539558262073</v>
      </c>
      <c r="M1940" s="160">
        <f t="shared" si="92"/>
        <v>1357.682704302875</v>
      </c>
      <c r="N1940" s="6">
        <v>5.5158707573089405</v>
      </c>
      <c r="O1940" s="6">
        <v>16863.950544173793</v>
      </c>
    </row>
    <row r="1941" spans="1:15" x14ac:dyDescent="0.25">
      <c r="A1941" s="43">
        <v>2040</v>
      </c>
      <c r="B1941" s="43" t="s">
        <v>4</v>
      </c>
      <c r="C1941" s="43" t="s">
        <v>4963</v>
      </c>
      <c r="D1941" s="44">
        <v>155.56388338520347</v>
      </c>
      <c r="E1941" s="44">
        <v>160</v>
      </c>
      <c r="F1941" s="90">
        <v>2.1090249493599935</v>
      </c>
      <c r="G1941" s="43">
        <v>2895.976418796075</v>
      </c>
      <c r="H1941" s="44">
        <v>0</v>
      </c>
      <c r="I1941" s="44">
        <v>155.56388338520347</v>
      </c>
      <c r="J1941" s="51">
        <f t="shared" si="90"/>
        <v>155.56388338520347</v>
      </c>
      <c r="K1941" s="45">
        <f t="shared" si="91"/>
        <v>2.1090249493599935</v>
      </c>
      <c r="L1941" s="45">
        <f t="shared" si="91"/>
        <v>2895.976418796075</v>
      </c>
      <c r="M1941" s="160">
        <f t="shared" si="92"/>
        <v>1373.1352109774189</v>
      </c>
      <c r="N1941" s="6">
        <v>5.6609928726400067</v>
      </c>
      <c r="O1941" s="6">
        <v>16634.812511203923</v>
      </c>
    </row>
    <row r="1942" spans="1:15" x14ac:dyDescent="0.25">
      <c r="A1942" s="41">
        <v>2021</v>
      </c>
      <c r="B1942" s="41" t="s">
        <v>4</v>
      </c>
      <c r="C1942" s="41" t="s">
        <v>4964</v>
      </c>
      <c r="D1942" s="42">
        <v>163.51538042187926</v>
      </c>
      <c r="E1942" s="42">
        <v>170</v>
      </c>
      <c r="F1942" s="88">
        <v>0.96145926016292704</v>
      </c>
      <c r="G1942" s="41">
        <v>1712.63938690246</v>
      </c>
      <c r="H1942" s="42">
        <v>0</v>
      </c>
      <c r="I1942" s="42">
        <v>163.51538042187926</v>
      </c>
      <c r="J1942" s="51">
        <f t="shared" si="90"/>
        <v>163.51538042187926</v>
      </c>
      <c r="K1942" s="45">
        <f t="shared" si="91"/>
        <v>0.96145926016292704</v>
      </c>
      <c r="L1942" s="45">
        <f t="shared" si="91"/>
        <v>1712.63938690246</v>
      </c>
      <c r="M1942" s="160">
        <f t="shared" si="92"/>
        <v>1781.2916863604178</v>
      </c>
      <c r="N1942" s="6">
        <v>-0.630332377162927</v>
      </c>
      <c r="O1942" s="6">
        <v>-1032.2212770024601</v>
      </c>
    </row>
    <row r="1943" spans="1:15" x14ac:dyDescent="0.25">
      <c r="A1943" s="43">
        <v>2022</v>
      </c>
      <c r="B1943" s="43" t="s">
        <v>4</v>
      </c>
      <c r="C1943" s="43" t="s">
        <v>4964</v>
      </c>
      <c r="D1943" s="44">
        <v>163.51538042187926</v>
      </c>
      <c r="E1943" s="44">
        <v>170</v>
      </c>
      <c r="F1943" s="90">
        <v>1.3735684758586499</v>
      </c>
      <c r="G1943" s="43">
        <v>2323.8275834082992</v>
      </c>
      <c r="H1943" s="44">
        <v>0</v>
      </c>
      <c r="I1943" s="44">
        <v>163.51538042187926</v>
      </c>
      <c r="J1943" s="51">
        <f t="shared" si="90"/>
        <v>163.51538042187926</v>
      </c>
      <c r="K1943" s="45">
        <f t="shared" si="91"/>
        <v>1.3735684758586499</v>
      </c>
      <c r="L1943" s="45">
        <f t="shared" si="91"/>
        <v>2323.8275834082992</v>
      </c>
      <c r="M1943" s="160">
        <f t="shared" si="92"/>
        <v>1691.8177901219085</v>
      </c>
      <c r="N1943" s="6">
        <v>-0.96432893585864998</v>
      </c>
      <c r="O1943" s="6">
        <v>-1502.7930036082994</v>
      </c>
    </row>
    <row r="1944" spans="1:15" x14ac:dyDescent="0.25">
      <c r="A1944" s="41">
        <v>2023</v>
      </c>
      <c r="B1944" s="41" t="s">
        <v>4</v>
      </c>
      <c r="C1944" s="41" t="s">
        <v>4964</v>
      </c>
      <c r="D1944" s="42">
        <v>163.51538042187926</v>
      </c>
      <c r="E1944" s="42">
        <v>170</v>
      </c>
      <c r="F1944" s="88">
        <v>1.6210201458347109</v>
      </c>
      <c r="G1944" s="41">
        <v>2568.4249489942094</v>
      </c>
      <c r="H1944" s="42">
        <v>0</v>
      </c>
      <c r="I1944" s="42">
        <v>163.51538042187926</v>
      </c>
      <c r="J1944" s="51">
        <f t="shared" si="90"/>
        <v>163.51538042187926</v>
      </c>
      <c r="K1944" s="45">
        <f t="shared" si="91"/>
        <v>1.6210201458347109</v>
      </c>
      <c r="L1944" s="45">
        <f t="shared" si="91"/>
        <v>2568.4249489942094</v>
      </c>
      <c r="M1944" s="160">
        <f t="shared" si="92"/>
        <v>1584.4497402416007</v>
      </c>
      <c r="N1944" s="6">
        <v>-1.0765300618347109</v>
      </c>
      <c r="O1944" s="6">
        <v>-1553.8232709942095</v>
      </c>
    </row>
    <row r="1945" spans="1:15" x14ac:dyDescent="0.25">
      <c r="A1945" s="43">
        <v>2024</v>
      </c>
      <c r="B1945" s="43" t="s">
        <v>4</v>
      </c>
      <c r="C1945" s="43" t="s">
        <v>4964</v>
      </c>
      <c r="D1945" s="44">
        <v>163.51538042187926</v>
      </c>
      <c r="E1945" s="44">
        <v>170</v>
      </c>
      <c r="F1945" s="90">
        <v>2.0881387141872385</v>
      </c>
      <c r="G1945" s="43">
        <v>3046.581463050923</v>
      </c>
      <c r="H1945" s="44">
        <v>0</v>
      </c>
      <c r="I1945" s="44">
        <v>163.51538042187926</v>
      </c>
      <c r="J1945" s="51">
        <f t="shared" si="90"/>
        <v>163.51538042187926</v>
      </c>
      <c r="K1945" s="45">
        <f t="shared" si="91"/>
        <v>2.0881387141872385</v>
      </c>
      <c r="L1945" s="45">
        <f t="shared" si="91"/>
        <v>3046.581463050923</v>
      </c>
      <c r="M1945" s="160">
        <f t="shared" si="92"/>
        <v>1458.993812217469</v>
      </c>
      <c r="N1945" s="6">
        <v>-1.3658026911872385</v>
      </c>
      <c r="O1945" s="6">
        <v>-1778.9201410509231</v>
      </c>
    </row>
    <row r="1946" spans="1:15" x14ac:dyDescent="0.25">
      <c r="A1946" s="41">
        <v>2025</v>
      </c>
      <c r="B1946" s="41" t="s">
        <v>4</v>
      </c>
      <c r="C1946" s="41" t="s">
        <v>4964</v>
      </c>
      <c r="D1946" s="42">
        <v>163.51538042187926</v>
      </c>
      <c r="E1946" s="42">
        <v>170</v>
      </c>
      <c r="F1946" s="88">
        <v>2.4075380335332253</v>
      </c>
      <c r="G1946" s="41">
        <v>3538.8334384195632</v>
      </c>
      <c r="H1946" s="42">
        <v>0</v>
      </c>
      <c r="I1946" s="42">
        <v>163.51538042187926</v>
      </c>
      <c r="J1946" s="51">
        <f t="shared" si="90"/>
        <v>163.51538042187926</v>
      </c>
      <c r="K1946" s="45">
        <f t="shared" si="91"/>
        <v>2.4075380335332253</v>
      </c>
      <c r="L1946" s="45">
        <f t="shared" si="91"/>
        <v>3538.8334384195632</v>
      </c>
      <c r="M1946" s="160">
        <f t="shared" si="92"/>
        <v>1469.8972099834641</v>
      </c>
      <c r="N1946" s="6">
        <v>-1.4354129975332253</v>
      </c>
      <c r="O1946" s="6">
        <v>-1880.5703584195633</v>
      </c>
    </row>
    <row r="1947" spans="1:15" x14ac:dyDescent="0.25">
      <c r="A1947" s="43">
        <v>2026</v>
      </c>
      <c r="B1947" s="43" t="s">
        <v>4</v>
      </c>
      <c r="C1947" s="43" t="s">
        <v>4964</v>
      </c>
      <c r="D1947" s="44">
        <v>163.51538042187926</v>
      </c>
      <c r="E1947" s="44">
        <v>170</v>
      </c>
      <c r="F1947" s="90">
        <v>2.8707848251618602</v>
      </c>
      <c r="G1947" s="43">
        <v>3855.6884978745179</v>
      </c>
      <c r="H1947" s="44">
        <v>0</v>
      </c>
      <c r="I1947" s="44">
        <v>163.51538042187926</v>
      </c>
      <c r="J1947" s="51">
        <f t="shared" si="90"/>
        <v>163.51538042187926</v>
      </c>
      <c r="K1947" s="45">
        <f t="shared" si="91"/>
        <v>2.8707848251618602</v>
      </c>
      <c r="L1947" s="45">
        <f t="shared" si="91"/>
        <v>3855.6884978745179</v>
      </c>
      <c r="M1947" s="160">
        <f t="shared" si="92"/>
        <v>1343.0781938375083</v>
      </c>
      <c r="N1947" s="6">
        <v>-1.5891897021618602</v>
      </c>
      <c r="O1947" s="6">
        <v>-1745.2084918745181</v>
      </c>
    </row>
    <row r="1948" spans="1:15" x14ac:dyDescent="0.25">
      <c r="A1948" s="41">
        <v>2027</v>
      </c>
      <c r="B1948" s="41" t="s">
        <v>4</v>
      </c>
      <c r="C1948" s="41" t="s">
        <v>4964</v>
      </c>
      <c r="D1948" s="42">
        <v>163.51538042187926</v>
      </c>
      <c r="E1948" s="42">
        <v>170</v>
      </c>
      <c r="F1948" s="88">
        <v>3.2714770317852717</v>
      </c>
      <c r="G1948" s="41">
        <v>4236.4977369437083</v>
      </c>
      <c r="H1948" s="42">
        <v>0</v>
      </c>
      <c r="I1948" s="42">
        <v>163.51538042187926</v>
      </c>
      <c r="J1948" s="51">
        <f t="shared" si="90"/>
        <v>163.51538042187926</v>
      </c>
      <c r="K1948" s="45">
        <f t="shared" si="91"/>
        <v>3.2714770317852717</v>
      </c>
      <c r="L1948" s="45">
        <f t="shared" si="91"/>
        <v>4236.4977369437083</v>
      </c>
      <c r="M1948" s="160">
        <f t="shared" si="92"/>
        <v>1294.9801254242084</v>
      </c>
      <c r="N1948" s="6">
        <v>-1.6250079937852717</v>
      </c>
      <c r="O1948" s="6">
        <v>-1572.8801209437083</v>
      </c>
    </row>
    <row r="1949" spans="1:15" x14ac:dyDescent="0.25">
      <c r="A1949" s="43">
        <v>2028</v>
      </c>
      <c r="B1949" s="43" t="s">
        <v>4</v>
      </c>
      <c r="C1949" s="43" t="s">
        <v>4964</v>
      </c>
      <c r="D1949" s="44">
        <v>163.51538042187926</v>
      </c>
      <c r="E1949" s="44">
        <v>170</v>
      </c>
      <c r="F1949" s="90">
        <v>3.6890383577235846</v>
      </c>
      <c r="G1949" s="43">
        <v>4399.7745844633755</v>
      </c>
      <c r="H1949" s="44">
        <v>0</v>
      </c>
      <c r="I1949" s="44">
        <v>163.51538042187926</v>
      </c>
      <c r="J1949" s="51">
        <f t="shared" si="90"/>
        <v>163.51538042187926</v>
      </c>
      <c r="K1949" s="45">
        <f t="shared" si="91"/>
        <v>3.6890383577235846</v>
      </c>
      <c r="L1949" s="45">
        <f t="shared" si="91"/>
        <v>4399.7745844633755</v>
      </c>
      <c r="M1949" s="160">
        <f t="shared" si="92"/>
        <v>1192.6616526639666</v>
      </c>
      <c r="N1949" s="6">
        <v>-1.6219033737235846</v>
      </c>
      <c r="O1949" s="6">
        <v>-1115.7713974633757</v>
      </c>
    </row>
    <row r="1950" spans="1:15" x14ac:dyDescent="0.25">
      <c r="A1950" s="41">
        <v>2029</v>
      </c>
      <c r="B1950" s="41" t="s">
        <v>4</v>
      </c>
      <c r="C1950" s="41" t="s">
        <v>4964</v>
      </c>
      <c r="D1950" s="42">
        <v>163.51538042187926</v>
      </c>
      <c r="E1950" s="42">
        <v>170</v>
      </c>
      <c r="F1950" s="88">
        <v>3.5717554702303942</v>
      </c>
      <c r="G1950" s="41">
        <v>4318.9271479589024</v>
      </c>
      <c r="H1950" s="42">
        <v>0</v>
      </c>
      <c r="I1950" s="42">
        <v>163.51538042187926</v>
      </c>
      <c r="J1950" s="51">
        <f t="shared" si="90"/>
        <v>163.51538042187926</v>
      </c>
      <c r="K1950" s="45">
        <f t="shared" si="91"/>
        <v>3.5717554702303942</v>
      </c>
      <c r="L1950" s="45">
        <f t="shared" si="91"/>
        <v>4318.9271479589024</v>
      </c>
      <c r="M1950" s="160">
        <f t="shared" si="92"/>
        <v>1209.1889223537221</v>
      </c>
      <c r="N1950" s="6">
        <v>-1.0638968212303941</v>
      </c>
      <c r="O1950" s="6">
        <v>-443.65319795890264</v>
      </c>
    </row>
    <row r="1951" spans="1:15" x14ac:dyDescent="0.25">
      <c r="A1951" s="43">
        <v>2030</v>
      </c>
      <c r="B1951" s="43" t="s">
        <v>4</v>
      </c>
      <c r="C1951" s="43" t="s">
        <v>4964</v>
      </c>
      <c r="D1951" s="44">
        <v>163.51538042187926</v>
      </c>
      <c r="E1951" s="44">
        <v>170</v>
      </c>
      <c r="F1951" s="90">
        <v>3.3626351432607891</v>
      </c>
      <c r="G1951" s="43">
        <v>4078.4878016699045</v>
      </c>
      <c r="H1951" s="44">
        <v>0</v>
      </c>
      <c r="I1951" s="44">
        <v>163.51538042187926</v>
      </c>
      <c r="J1951" s="51">
        <f t="shared" si="90"/>
        <v>163.51538042187926</v>
      </c>
      <c r="K1951" s="45">
        <f t="shared" si="91"/>
        <v>3.3626351432607891</v>
      </c>
      <c r="L1951" s="45">
        <f t="shared" si="91"/>
        <v>4078.4878016699045</v>
      </c>
      <c r="M1951" s="160">
        <f t="shared" si="92"/>
        <v>1212.8844278106676</v>
      </c>
      <c r="N1951" s="6">
        <v>-0.42895362226078904</v>
      </c>
      <c r="O1951" s="6">
        <v>409.36116833009555</v>
      </c>
    </row>
    <row r="1952" spans="1:15" x14ac:dyDescent="0.25">
      <c r="A1952" s="41">
        <v>2031</v>
      </c>
      <c r="B1952" s="41" t="s">
        <v>4</v>
      </c>
      <c r="C1952" s="41" t="s">
        <v>4964</v>
      </c>
      <c r="D1952" s="42">
        <v>163.51538042187926</v>
      </c>
      <c r="E1952" s="42">
        <v>170</v>
      </c>
      <c r="F1952" s="88">
        <v>2.9674743120650713</v>
      </c>
      <c r="G1952" s="41">
        <v>3798.0605680381677</v>
      </c>
      <c r="H1952" s="42">
        <v>0</v>
      </c>
      <c r="I1952" s="42">
        <v>163.51538042187926</v>
      </c>
      <c r="J1952" s="51">
        <f t="shared" si="90"/>
        <v>163.51538042187926</v>
      </c>
      <c r="K1952" s="45">
        <f t="shared" si="91"/>
        <v>2.9674743120650713</v>
      </c>
      <c r="L1952" s="45">
        <f t="shared" si="91"/>
        <v>3798.0605680381677</v>
      </c>
      <c r="M1952" s="160">
        <f t="shared" si="92"/>
        <v>1279.8966961891203</v>
      </c>
      <c r="N1952" s="6">
        <v>0.3549574109349285</v>
      </c>
      <c r="O1952" s="6">
        <v>1227.4479119618327</v>
      </c>
    </row>
    <row r="1953" spans="1:15" x14ac:dyDescent="0.25">
      <c r="A1953" s="43">
        <v>2032</v>
      </c>
      <c r="B1953" s="43" t="s">
        <v>4</v>
      </c>
      <c r="C1953" s="43" t="s">
        <v>4964</v>
      </c>
      <c r="D1953" s="44">
        <v>163.51538042187926</v>
      </c>
      <c r="E1953" s="44">
        <v>170</v>
      </c>
      <c r="F1953" s="90">
        <v>2.4481188279019728</v>
      </c>
      <c r="G1953" s="43">
        <v>3367.6818735224056</v>
      </c>
      <c r="H1953" s="44">
        <v>0</v>
      </c>
      <c r="I1953" s="44">
        <v>163.51538042187926</v>
      </c>
      <c r="J1953" s="51">
        <f t="shared" si="90"/>
        <v>163.51538042187926</v>
      </c>
      <c r="K1953" s="45">
        <f t="shared" si="91"/>
        <v>2.4481188279019728</v>
      </c>
      <c r="L1953" s="45">
        <f t="shared" si="91"/>
        <v>3367.6818735224056</v>
      </c>
      <c r="M1953" s="160">
        <f t="shared" si="92"/>
        <v>1375.6202661161242</v>
      </c>
      <c r="N1953" s="6">
        <v>1.1579787730980273</v>
      </c>
      <c r="O1953" s="6">
        <v>2128.0005174775947</v>
      </c>
    </row>
    <row r="1954" spans="1:15" x14ac:dyDescent="0.25">
      <c r="A1954" s="41">
        <v>2033</v>
      </c>
      <c r="B1954" s="41" t="s">
        <v>4</v>
      </c>
      <c r="C1954" s="41" t="s">
        <v>4964</v>
      </c>
      <c r="D1954" s="42">
        <v>163.51538042187926</v>
      </c>
      <c r="E1954" s="42">
        <v>170</v>
      </c>
      <c r="F1954" s="88">
        <v>1.9360938183064091</v>
      </c>
      <c r="G1954" s="41">
        <v>3032.8651433931282</v>
      </c>
      <c r="H1954" s="42">
        <v>0</v>
      </c>
      <c r="I1954" s="42">
        <v>163.51538042187926</v>
      </c>
      <c r="J1954" s="51">
        <f t="shared" si="90"/>
        <v>163.51538042187926</v>
      </c>
      <c r="K1954" s="45">
        <f t="shared" si="91"/>
        <v>1.9360938183064091</v>
      </c>
      <c r="L1954" s="45">
        <f t="shared" si="91"/>
        <v>3032.8651433931282</v>
      </c>
      <c r="M1954" s="160">
        <f t="shared" si="92"/>
        <v>1566.4866623282314</v>
      </c>
      <c r="N1954" s="6">
        <v>1.823852540693591</v>
      </c>
      <c r="O1954" s="6">
        <v>2793.3217456068714</v>
      </c>
    </row>
    <row r="1955" spans="1:15" x14ac:dyDescent="0.25">
      <c r="A1955" s="43">
        <v>2034</v>
      </c>
      <c r="B1955" s="43" t="s">
        <v>4</v>
      </c>
      <c r="C1955" s="43" t="s">
        <v>4964</v>
      </c>
      <c r="D1955" s="44">
        <v>163.51538042187926</v>
      </c>
      <c r="E1955" s="44">
        <v>170</v>
      </c>
      <c r="F1955" s="90">
        <v>1.5571157868451078</v>
      </c>
      <c r="G1955" s="43">
        <v>2764.4408331988175</v>
      </c>
      <c r="H1955" s="44">
        <v>0</v>
      </c>
      <c r="I1955" s="44">
        <v>163.51538042187926</v>
      </c>
      <c r="J1955" s="51">
        <f t="shared" si="90"/>
        <v>163.51538042187926</v>
      </c>
      <c r="K1955" s="45">
        <f t="shared" si="91"/>
        <v>1.5571157868451078</v>
      </c>
      <c r="L1955" s="45">
        <f t="shared" si="91"/>
        <v>2764.4408331988175</v>
      </c>
      <c r="M1955" s="160">
        <f t="shared" si="92"/>
        <v>1775.359839360364</v>
      </c>
      <c r="N1955" s="6">
        <v>2.2096490521548922</v>
      </c>
      <c r="O1955" s="6">
        <v>3285.0518258011821</v>
      </c>
    </row>
    <row r="1956" spans="1:15" x14ac:dyDescent="0.25">
      <c r="A1956" s="41">
        <v>2035</v>
      </c>
      <c r="B1956" s="41" t="s">
        <v>4</v>
      </c>
      <c r="C1956" s="41" t="s">
        <v>4964</v>
      </c>
      <c r="D1956" s="42">
        <v>163.51538042187926</v>
      </c>
      <c r="E1956" s="42">
        <v>170</v>
      </c>
      <c r="F1956" s="88">
        <v>1.3567724151799265</v>
      </c>
      <c r="G1956" s="41">
        <v>2605.5147526801675</v>
      </c>
      <c r="H1956" s="42">
        <v>0</v>
      </c>
      <c r="I1956" s="42">
        <v>163.51538042187926</v>
      </c>
      <c r="J1956" s="51">
        <f t="shared" si="90"/>
        <v>163.51538042187926</v>
      </c>
      <c r="K1956" s="45">
        <f t="shared" si="91"/>
        <v>1.3567724151799265</v>
      </c>
      <c r="L1956" s="45">
        <f t="shared" si="91"/>
        <v>2605.5147526801675</v>
      </c>
      <c r="M1956" s="160">
        <f t="shared" si="92"/>
        <v>1920.3771564994861</v>
      </c>
      <c r="N1956" s="6">
        <v>2.2446912428200738</v>
      </c>
      <c r="O1956" s="6">
        <v>3297.9163003198328</v>
      </c>
    </row>
    <row r="1957" spans="1:15" hidden="1" x14ac:dyDescent="0.25">
      <c r="A1957" s="43">
        <v>2036</v>
      </c>
      <c r="B1957" s="43" t="s">
        <v>4</v>
      </c>
      <c r="C1957" s="43" t="s">
        <v>4964</v>
      </c>
      <c r="D1957" s="44">
        <v>163.51538042187926</v>
      </c>
      <c r="E1957" s="44">
        <v>170</v>
      </c>
      <c r="F1957" s="90">
        <v>1.2514733329198893</v>
      </c>
      <c r="G1957" s="43">
        <v>2437.9462601765408</v>
      </c>
      <c r="H1957" s="44">
        <v>0</v>
      </c>
      <c r="I1957" s="44">
        <v>163.51538042187926</v>
      </c>
      <c r="J1957" s="51">
        <f t="shared" si="90"/>
        <v>163.51538042187926</v>
      </c>
      <c r="K1957" s="45">
        <f t="shared" si="91"/>
        <v>1.2514733329198893</v>
      </c>
      <c r="L1957" s="45">
        <f t="shared" si="91"/>
        <v>2437.9462601765408</v>
      </c>
      <c r="M1957" s="160">
        <f t="shared" si="92"/>
        <v>1948.060894344763</v>
      </c>
      <c r="N1957" s="6">
        <v>2.0498757130801106</v>
      </c>
      <c r="O1957" s="6">
        <v>3238.0803368234592</v>
      </c>
    </row>
    <row r="1958" spans="1:15" x14ac:dyDescent="0.25">
      <c r="A1958" s="41">
        <v>2037</v>
      </c>
      <c r="B1958" s="41" t="s">
        <v>4</v>
      </c>
      <c r="C1958" s="41" t="s">
        <v>4964</v>
      </c>
      <c r="D1958" s="42">
        <v>163.51538042187926</v>
      </c>
      <c r="E1958" s="42">
        <v>170</v>
      </c>
      <c r="F1958" s="88">
        <v>1.227179934392379</v>
      </c>
      <c r="G1958" s="41">
        <v>2568.1917982139221</v>
      </c>
      <c r="H1958" s="42">
        <v>0</v>
      </c>
      <c r="I1958" s="42">
        <v>163.51538042187926</v>
      </c>
      <c r="J1958" s="51">
        <f t="shared" si="90"/>
        <v>163.51538042187926</v>
      </c>
      <c r="K1958" s="45">
        <f t="shared" si="91"/>
        <v>1.227179934392379</v>
      </c>
      <c r="L1958" s="45">
        <f t="shared" si="91"/>
        <v>2568.1917982139221</v>
      </c>
      <c r="M1958" s="160">
        <f t="shared" si="92"/>
        <v>2092.7589559109979</v>
      </c>
      <c r="N1958" s="6">
        <v>1.6808597236076208</v>
      </c>
      <c r="O1958" s="6">
        <v>2729.9244677860779</v>
      </c>
    </row>
    <row r="1959" spans="1:15" x14ac:dyDescent="0.25">
      <c r="A1959" s="43">
        <v>2038</v>
      </c>
      <c r="B1959" s="43" t="s">
        <v>4</v>
      </c>
      <c r="C1959" s="43" t="s">
        <v>4964</v>
      </c>
      <c r="D1959" s="44">
        <v>163.51538042187926</v>
      </c>
      <c r="E1959" s="44">
        <v>170</v>
      </c>
      <c r="F1959" s="90">
        <v>1.211761536158444</v>
      </c>
      <c r="G1959" s="43">
        <v>2554.3293100489368</v>
      </c>
      <c r="H1959" s="44">
        <v>0</v>
      </c>
      <c r="I1959" s="44">
        <v>163.51538042187926</v>
      </c>
      <c r="J1959" s="51">
        <f t="shared" si="90"/>
        <v>163.51538042187926</v>
      </c>
      <c r="K1959" s="45">
        <f t="shared" si="91"/>
        <v>1.211761536158444</v>
      </c>
      <c r="L1959" s="45">
        <f t="shared" si="91"/>
        <v>2554.3293100489368</v>
      </c>
      <c r="M1959" s="160">
        <f t="shared" si="92"/>
        <v>2107.9471775830862</v>
      </c>
      <c r="N1959" s="6">
        <v>1.270727412841556</v>
      </c>
      <c r="O1959" s="6">
        <v>2328.1400029510628</v>
      </c>
    </row>
    <row r="1960" spans="1:15" hidden="1" x14ac:dyDescent="0.25">
      <c r="A1960" s="41">
        <v>2039</v>
      </c>
      <c r="B1960" s="41" t="s">
        <v>4</v>
      </c>
      <c r="C1960" s="41" t="s">
        <v>4964</v>
      </c>
      <c r="D1960" s="42">
        <v>163.51538042187926</v>
      </c>
      <c r="E1960" s="42">
        <v>170</v>
      </c>
      <c r="F1960" s="88">
        <v>1.1937403083070515</v>
      </c>
      <c r="G1960" s="41">
        <v>2479.266466696406</v>
      </c>
      <c r="H1960" s="42">
        <v>0</v>
      </c>
      <c r="I1960" s="42">
        <v>163.51538042187926</v>
      </c>
      <c r="J1960" s="51">
        <f t="shared" si="90"/>
        <v>163.51538042187926</v>
      </c>
      <c r="K1960" s="45">
        <f t="shared" si="91"/>
        <v>1.1937403083070515</v>
      </c>
      <c r="L1960" s="45">
        <f t="shared" si="91"/>
        <v>2479.266466696406</v>
      </c>
      <c r="M1960" s="160">
        <f t="shared" si="92"/>
        <v>2076.8892944667946</v>
      </c>
      <c r="N1960" s="6">
        <v>0.92076637969294861</v>
      </c>
      <c r="O1960" s="6">
        <v>1954.5475773035937</v>
      </c>
    </row>
    <row r="1961" spans="1:15" x14ac:dyDescent="0.25">
      <c r="A1961" s="43">
        <v>2040</v>
      </c>
      <c r="B1961" s="43" t="s">
        <v>4</v>
      </c>
      <c r="C1961" s="43" t="s">
        <v>4964</v>
      </c>
      <c r="D1961" s="44">
        <v>163.51538042187926</v>
      </c>
      <c r="E1961" s="44">
        <v>170</v>
      </c>
      <c r="F1961" s="90">
        <v>1.2326980658632907</v>
      </c>
      <c r="G1961" s="43">
        <v>2480.5914664188203</v>
      </c>
      <c r="H1961" s="44">
        <v>0</v>
      </c>
      <c r="I1961" s="44">
        <v>163.51538042187926</v>
      </c>
      <c r="J1961" s="51">
        <f t="shared" si="90"/>
        <v>163.51538042187926</v>
      </c>
      <c r="K1961" s="45">
        <f t="shared" si="91"/>
        <v>1.2326980658632907</v>
      </c>
      <c r="L1961" s="45">
        <f t="shared" si="91"/>
        <v>2480.5914664188203</v>
      </c>
      <c r="M1961" s="160">
        <f t="shared" si="92"/>
        <v>2012.3268909987275</v>
      </c>
      <c r="N1961" s="6">
        <v>0.7458230211367094</v>
      </c>
      <c r="O1961" s="6">
        <v>1900.6368825811796</v>
      </c>
    </row>
    <row r="1962" spans="1:15" hidden="1" x14ac:dyDescent="0.25">
      <c r="A1962" s="41">
        <v>2021</v>
      </c>
      <c r="B1962" s="41" t="s">
        <v>4</v>
      </c>
      <c r="C1962" s="41" t="s">
        <v>4965</v>
      </c>
      <c r="D1962" s="42">
        <v>174.63150291607261</v>
      </c>
      <c r="E1962" s="42">
        <v>180</v>
      </c>
      <c r="F1962" s="88">
        <v>0.86875513986548603</v>
      </c>
      <c r="G1962" s="41">
        <v>3528.3531908689565</v>
      </c>
      <c r="H1962" s="42">
        <v>0</v>
      </c>
      <c r="I1962" s="42">
        <v>174.63150291607261</v>
      </c>
      <c r="J1962" s="51">
        <f t="shared" si="90"/>
        <v>174.63150291607261</v>
      </c>
      <c r="K1962" s="45">
        <f t="shared" si="91"/>
        <v>0.86875513986548603</v>
      </c>
      <c r="L1962" s="45">
        <f t="shared" si="91"/>
        <v>3528.3531908689565</v>
      </c>
      <c r="M1962" s="160">
        <f t="shared" si="92"/>
        <v>4061.3897161118034</v>
      </c>
      <c r="N1962" s="6">
        <v>7.8850943134514018E-2</v>
      </c>
      <c r="O1962" s="6">
        <v>-971.97724686895663</v>
      </c>
    </row>
    <row r="1963" spans="1:15" hidden="1" x14ac:dyDescent="0.25">
      <c r="A1963" s="43">
        <v>2022</v>
      </c>
      <c r="B1963" s="43" t="s">
        <v>4</v>
      </c>
      <c r="C1963" s="43" t="s">
        <v>4965</v>
      </c>
      <c r="D1963" s="44">
        <v>174.63150291607261</v>
      </c>
      <c r="E1963" s="44">
        <v>180</v>
      </c>
      <c r="F1963" s="90">
        <v>0.86236667826365665</v>
      </c>
      <c r="G1963" s="43">
        <v>3459.0517646117059</v>
      </c>
      <c r="H1963" s="44">
        <v>0</v>
      </c>
      <c r="I1963" s="44">
        <v>174.63150291607261</v>
      </c>
      <c r="J1963" s="51">
        <f t="shared" si="90"/>
        <v>174.63150291607261</v>
      </c>
      <c r="K1963" s="45">
        <f t="shared" si="91"/>
        <v>0.86236667826365665</v>
      </c>
      <c r="L1963" s="45">
        <f t="shared" si="91"/>
        <v>3459.0517646117059</v>
      </c>
      <c r="M1963" s="160">
        <f t="shared" si="92"/>
        <v>4011.1148213383876</v>
      </c>
      <c r="N1963" s="6">
        <v>7.5892921736343322E-2</v>
      </c>
      <c r="O1963" s="6">
        <v>-807.59563361170603</v>
      </c>
    </row>
    <row r="1964" spans="1:15" hidden="1" x14ac:dyDescent="0.25">
      <c r="A1964" s="41">
        <v>2023</v>
      </c>
      <c r="B1964" s="41" t="s">
        <v>4</v>
      </c>
      <c r="C1964" s="41" t="s">
        <v>4965</v>
      </c>
      <c r="D1964" s="42">
        <v>174.63150291607261</v>
      </c>
      <c r="E1964" s="42">
        <v>180</v>
      </c>
      <c r="F1964" s="88">
        <v>0.8649262085723679</v>
      </c>
      <c r="G1964" s="41">
        <v>3418.8066348124498</v>
      </c>
      <c r="H1964" s="42">
        <v>0</v>
      </c>
      <c r="I1964" s="42">
        <v>174.63150291607261</v>
      </c>
      <c r="J1964" s="51">
        <f t="shared" si="90"/>
        <v>174.63150291607261</v>
      </c>
      <c r="K1964" s="45">
        <f t="shared" si="91"/>
        <v>0.8649262085723679</v>
      </c>
      <c r="L1964" s="45">
        <f t="shared" si="91"/>
        <v>3418.8066348124498</v>
      </c>
      <c r="M1964" s="160">
        <f t="shared" si="92"/>
        <v>3952.7148107298913</v>
      </c>
      <c r="N1964" s="6">
        <v>0.11077131342763213</v>
      </c>
      <c r="O1964" s="6">
        <v>-658.31787381244976</v>
      </c>
    </row>
    <row r="1965" spans="1:15" x14ac:dyDescent="0.25">
      <c r="A1965" s="43">
        <v>2024</v>
      </c>
      <c r="B1965" s="43" t="s">
        <v>4</v>
      </c>
      <c r="C1965" s="43" t="s">
        <v>4965</v>
      </c>
      <c r="D1965" s="44">
        <v>174.63150291607261</v>
      </c>
      <c r="E1965" s="44">
        <v>180</v>
      </c>
      <c r="F1965" s="90">
        <v>0.89579146945006671</v>
      </c>
      <c r="G1965" s="43">
        <v>3437.6103965534294</v>
      </c>
      <c r="H1965" s="44">
        <v>0</v>
      </c>
      <c r="I1965" s="44">
        <v>174.63150291607261</v>
      </c>
      <c r="J1965" s="51">
        <f t="shared" si="90"/>
        <v>174.63150291607261</v>
      </c>
      <c r="K1965" s="45">
        <f t="shared" si="91"/>
        <v>0.89579146945006671</v>
      </c>
      <c r="L1965" s="45">
        <f t="shared" si="91"/>
        <v>3437.6103965534294</v>
      </c>
      <c r="M1965" s="160">
        <f t="shared" si="92"/>
        <v>3837.5118694351991</v>
      </c>
      <c r="N1965" s="6">
        <v>-4.1429324450066751E-2</v>
      </c>
      <c r="O1965" s="6">
        <v>-1878.5981075534294</v>
      </c>
    </row>
    <row r="1966" spans="1:15" hidden="1" x14ac:dyDescent="0.25">
      <c r="A1966" s="41">
        <v>2025</v>
      </c>
      <c r="B1966" s="41" t="s">
        <v>4</v>
      </c>
      <c r="C1966" s="41" t="s">
        <v>4965</v>
      </c>
      <c r="D1966" s="42">
        <v>174.63150291607261</v>
      </c>
      <c r="E1966" s="42">
        <v>180</v>
      </c>
      <c r="F1966" s="88">
        <v>0.95591647118036305</v>
      </c>
      <c r="G1966" s="41">
        <v>3487.3683913679365</v>
      </c>
      <c r="H1966" s="42">
        <v>0</v>
      </c>
      <c r="I1966" s="42">
        <v>174.63150291607261</v>
      </c>
      <c r="J1966" s="51">
        <f t="shared" si="90"/>
        <v>174.63150291607261</v>
      </c>
      <c r="K1966" s="45">
        <f t="shared" si="91"/>
        <v>0.95591647118036305</v>
      </c>
      <c r="L1966" s="45">
        <f t="shared" si="91"/>
        <v>3487.3683913679365</v>
      </c>
      <c r="M1966" s="160">
        <f t="shared" si="92"/>
        <v>3648.1936408750689</v>
      </c>
      <c r="N1966" s="6">
        <v>0.19134313581963702</v>
      </c>
      <c r="O1966" s="6">
        <v>-1408.3667323679365</v>
      </c>
    </row>
    <row r="1967" spans="1:15" x14ac:dyDescent="0.25">
      <c r="A1967" s="43">
        <v>2026</v>
      </c>
      <c r="B1967" s="43" t="s">
        <v>4</v>
      </c>
      <c r="C1967" s="43" t="s">
        <v>4965</v>
      </c>
      <c r="D1967" s="44">
        <v>174.63150291607261</v>
      </c>
      <c r="E1967" s="44">
        <v>180</v>
      </c>
      <c r="F1967" s="90">
        <v>1.1572916867016054</v>
      </c>
      <c r="G1967" s="43">
        <v>3374.7613531241918</v>
      </c>
      <c r="H1967" s="44">
        <v>0</v>
      </c>
      <c r="I1967" s="44">
        <v>174.63150291607261</v>
      </c>
      <c r="J1967" s="51">
        <f t="shared" si="90"/>
        <v>174.63150291607261</v>
      </c>
      <c r="K1967" s="45">
        <f t="shared" si="91"/>
        <v>1.1572916867016054</v>
      </c>
      <c r="L1967" s="45">
        <f t="shared" si="91"/>
        <v>3374.7613531241918</v>
      </c>
      <c r="M1967" s="160">
        <f t="shared" si="92"/>
        <v>2916.0853671580344</v>
      </c>
      <c r="N1967" s="6">
        <v>0.21627251429839456</v>
      </c>
      <c r="O1967" s="3" t="e">
        <f>-SUM(#REF!)</f>
        <v>#REF!</v>
      </c>
    </row>
    <row r="1968" spans="1:15" x14ac:dyDescent="0.25">
      <c r="A1968" s="41">
        <v>2027</v>
      </c>
      <c r="B1968" s="41" t="s">
        <v>4</v>
      </c>
      <c r="C1968" s="41" t="s">
        <v>4965</v>
      </c>
      <c r="D1968" s="42">
        <v>174.63150291607261</v>
      </c>
      <c r="E1968" s="42">
        <v>180</v>
      </c>
      <c r="F1968" s="88">
        <v>1.3668278787527723</v>
      </c>
      <c r="G1968" s="41">
        <v>3109.4883228018339</v>
      </c>
      <c r="H1968" s="42">
        <v>0</v>
      </c>
      <c r="I1968" s="42">
        <v>174.63150291607261</v>
      </c>
      <c r="J1968" s="51">
        <f t="shared" si="90"/>
        <v>174.63150291607261</v>
      </c>
      <c r="K1968" s="45">
        <f t="shared" si="91"/>
        <v>1.3668278787527723</v>
      </c>
      <c r="L1968" s="45">
        <f t="shared" si="91"/>
        <v>3109.4883228018339</v>
      </c>
      <c r="M1968" s="160">
        <f t="shared" si="92"/>
        <v>2274.9670028966893</v>
      </c>
      <c r="N1968" s="6">
        <v>0.21273754724722771</v>
      </c>
    </row>
    <row r="1969" spans="1:14" x14ac:dyDescent="0.25">
      <c r="A1969" s="43">
        <v>2028</v>
      </c>
      <c r="B1969" s="43" t="s">
        <v>4</v>
      </c>
      <c r="C1969" s="43" t="s">
        <v>4965</v>
      </c>
      <c r="D1969" s="44">
        <v>174.63150291607261</v>
      </c>
      <c r="E1969" s="44">
        <v>180</v>
      </c>
      <c r="F1969" s="90">
        <v>1.6226178681409249</v>
      </c>
      <c r="G1969" s="43">
        <v>2932.3798389193794</v>
      </c>
      <c r="H1969" s="44">
        <v>0</v>
      </c>
      <c r="I1969" s="44">
        <v>174.63150291607261</v>
      </c>
      <c r="J1969" s="51">
        <f t="shared" si="90"/>
        <v>174.63150291607261</v>
      </c>
      <c r="K1969" s="45">
        <f t="shared" si="91"/>
        <v>1.6226178681409249</v>
      </c>
      <c r="L1969" s="45">
        <f t="shared" si="91"/>
        <v>2932.3798389193794</v>
      </c>
      <c r="M1969" s="160">
        <f t="shared" si="92"/>
        <v>1807.1906494405134</v>
      </c>
      <c r="N1969" s="6">
        <v>0.1470155998590752</v>
      </c>
    </row>
    <row r="1970" spans="1:14" x14ac:dyDescent="0.25">
      <c r="A1970" s="41">
        <v>2029</v>
      </c>
      <c r="B1970" s="41" t="s">
        <v>4</v>
      </c>
      <c r="C1970" s="41" t="s">
        <v>4965</v>
      </c>
      <c r="D1970" s="42">
        <v>174.63150291607261</v>
      </c>
      <c r="E1970" s="42">
        <v>180</v>
      </c>
      <c r="F1970" s="88">
        <v>1.8119336280538061</v>
      </c>
      <c r="G1970" s="41">
        <v>2645.6430048307234</v>
      </c>
      <c r="H1970" s="42">
        <v>0</v>
      </c>
      <c r="I1970" s="42">
        <v>174.63150291607261</v>
      </c>
      <c r="J1970" s="51">
        <f t="shared" si="90"/>
        <v>174.63150291607261</v>
      </c>
      <c r="K1970" s="45">
        <f t="shared" si="91"/>
        <v>1.8119336280538061</v>
      </c>
      <c r="L1970" s="45">
        <f t="shared" si="91"/>
        <v>2645.6430048307234</v>
      </c>
      <c r="M1970" s="160">
        <f t="shared" si="92"/>
        <v>1460.1213664059001</v>
      </c>
      <c r="N1970" s="6">
        <v>0.12144092794619388</v>
      </c>
    </row>
    <row r="1971" spans="1:14" x14ac:dyDescent="0.25">
      <c r="A1971" s="43">
        <v>2030</v>
      </c>
      <c r="B1971" s="43" t="s">
        <v>4</v>
      </c>
      <c r="C1971" s="43" t="s">
        <v>4965</v>
      </c>
      <c r="D1971" s="44">
        <v>174.63150291607261</v>
      </c>
      <c r="E1971" s="44">
        <v>180</v>
      </c>
      <c r="F1971" s="90">
        <v>1.9761194416682086</v>
      </c>
      <c r="G1971" s="43">
        <v>2558.177001202796</v>
      </c>
      <c r="H1971" s="44">
        <v>0</v>
      </c>
      <c r="I1971" s="44">
        <v>174.63150291607261</v>
      </c>
      <c r="J1971" s="51">
        <f t="shared" si="90"/>
        <v>174.63150291607261</v>
      </c>
      <c r="K1971" s="45">
        <f t="shared" si="91"/>
        <v>1.9761194416682086</v>
      </c>
      <c r="L1971" s="45">
        <f t="shared" si="91"/>
        <v>2558.177001202796</v>
      </c>
      <c r="M1971" s="160">
        <f t="shared" si="92"/>
        <v>1294.5457381074211</v>
      </c>
      <c r="N1971" s="6">
        <v>8.874545833179126E-2</v>
      </c>
    </row>
    <row r="1972" spans="1:14" x14ac:dyDescent="0.25">
      <c r="A1972" s="41">
        <v>2031</v>
      </c>
      <c r="B1972" s="41" t="s">
        <v>4</v>
      </c>
      <c r="C1972" s="41" t="s">
        <v>4965</v>
      </c>
      <c r="D1972" s="42">
        <v>174.63150291607261</v>
      </c>
      <c r="E1972" s="42">
        <v>180</v>
      </c>
      <c r="F1972" s="88">
        <v>2.0574444802640799</v>
      </c>
      <c r="G1972" s="41">
        <v>2333.7537025004763</v>
      </c>
      <c r="H1972" s="42">
        <v>0</v>
      </c>
      <c r="I1972" s="42">
        <v>174.63150291607261</v>
      </c>
      <c r="J1972" s="51">
        <f t="shared" si="90"/>
        <v>174.63150291607261</v>
      </c>
      <c r="K1972" s="45">
        <f t="shared" si="91"/>
        <v>2.0574444802640799</v>
      </c>
      <c r="L1972" s="45">
        <f t="shared" si="91"/>
        <v>2333.7537025004763</v>
      </c>
      <c r="M1972" s="160">
        <f t="shared" si="92"/>
        <v>1134.2972920469431</v>
      </c>
      <c r="N1972" s="6">
        <v>0.14362831673592025</v>
      </c>
    </row>
    <row r="1973" spans="1:14" x14ac:dyDescent="0.25">
      <c r="A1973" s="43">
        <v>2032</v>
      </c>
      <c r="B1973" s="43" t="s">
        <v>4</v>
      </c>
      <c r="C1973" s="43" t="s">
        <v>4965</v>
      </c>
      <c r="D1973" s="44">
        <v>174.63150291607261</v>
      </c>
      <c r="E1973" s="44">
        <v>180</v>
      </c>
      <c r="F1973" s="90">
        <v>2.1315875956727921</v>
      </c>
      <c r="G1973" s="43">
        <v>2140.0765287425265</v>
      </c>
      <c r="H1973" s="44">
        <v>0</v>
      </c>
      <c r="I1973" s="44">
        <v>174.63150291607261</v>
      </c>
      <c r="J1973" s="51">
        <f t="shared" si="90"/>
        <v>174.63150291607261</v>
      </c>
      <c r="K1973" s="45">
        <f t="shared" si="91"/>
        <v>2.1315875956727921</v>
      </c>
      <c r="L1973" s="45">
        <f t="shared" si="91"/>
        <v>2140.0765287425265</v>
      </c>
      <c r="M1973" s="160">
        <f t="shared" si="92"/>
        <v>1003.9824462700793</v>
      </c>
      <c r="N1973" s="6">
        <v>0.16945973032720785</v>
      </c>
    </row>
    <row r="1974" spans="1:14" x14ac:dyDescent="0.25">
      <c r="A1974" s="41">
        <v>2033</v>
      </c>
      <c r="B1974" s="41" t="s">
        <v>4</v>
      </c>
      <c r="C1974" s="41" t="s">
        <v>4965</v>
      </c>
      <c r="D1974" s="42">
        <v>174.63150291607261</v>
      </c>
      <c r="E1974" s="42">
        <v>180</v>
      </c>
      <c r="F1974" s="88">
        <v>2.0506110006562195</v>
      </c>
      <c r="G1974" s="41">
        <v>1893.3811715223808</v>
      </c>
      <c r="H1974" s="42">
        <v>0</v>
      </c>
      <c r="I1974" s="42">
        <v>174.63150291607261</v>
      </c>
      <c r="J1974" s="51">
        <f t="shared" si="90"/>
        <v>174.63150291607261</v>
      </c>
      <c r="K1974" s="45">
        <f t="shared" si="91"/>
        <v>2.0506110006562195</v>
      </c>
      <c r="L1974" s="45">
        <f t="shared" si="91"/>
        <v>1893.3811715223808</v>
      </c>
      <c r="M1974" s="160">
        <f t="shared" si="92"/>
        <v>923.32537517670426</v>
      </c>
      <c r="N1974" s="6">
        <v>0.35444745034378045</v>
      </c>
    </row>
    <row r="1975" spans="1:14" x14ac:dyDescent="0.25">
      <c r="A1975" s="43">
        <v>2034</v>
      </c>
      <c r="B1975" s="43" t="s">
        <v>4</v>
      </c>
      <c r="C1975" s="43" t="s">
        <v>4965</v>
      </c>
      <c r="D1975" s="44">
        <v>174.63150291607261</v>
      </c>
      <c r="E1975" s="44">
        <v>180</v>
      </c>
      <c r="F1975" s="90">
        <v>1.9050543197851872</v>
      </c>
      <c r="G1975" s="43">
        <v>1658.4834976239072</v>
      </c>
      <c r="H1975" s="44">
        <v>0</v>
      </c>
      <c r="I1975" s="44">
        <v>174.63150291607261</v>
      </c>
      <c r="J1975" s="51">
        <f t="shared" si="90"/>
        <v>174.63150291607261</v>
      </c>
      <c r="K1975" s="45">
        <f t="shared" si="91"/>
        <v>1.9050543197851872</v>
      </c>
      <c r="L1975" s="45">
        <f t="shared" si="91"/>
        <v>1658.4834976239072</v>
      </c>
      <c r="M1975" s="160">
        <f t="shared" si="92"/>
        <v>870.57018815658591</v>
      </c>
      <c r="N1975" s="6">
        <v>0.56393694221481261</v>
      </c>
    </row>
    <row r="1976" spans="1:14" x14ac:dyDescent="0.25">
      <c r="A1976" s="41">
        <v>2035</v>
      </c>
      <c r="B1976" s="41" t="s">
        <v>4</v>
      </c>
      <c r="C1976" s="41" t="s">
        <v>4965</v>
      </c>
      <c r="D1976" s="42">
        <v>174.63150291607261</v>
      </c>
      <c r="E1976" s="42">
        <v>180</v>
      </c>
      <c r="F1976" s="88">
        <v>1.6571432931195873</v>
      </c>
      <c r="G1976" s="41">
        <v>1410.8522901840734</v>
      </c>
      <c r="H1976" s="42">
        <v>0</v>
      </c>
      <c r="I1976" s="42">
        <v>174.63150291607261</v>
      </c>
      <c r="J1976" s="51">
        <f t="shared" si="90"/>
        <v>174.63150291607261</v>
      </c>
      <c r="K1976" s="45">
        <f t="shared" si="91"/>
        <v>1.6571432931195873</v>
      </c>
      <c r="L1976" s="45">
        <f t="shared" si="91"/>
        <v>1410.8522901840734</v>
      </c>
      <c r="M1976" s="160">
        <f t="shared" si="92"/>
        <v>851.3761580195827</v>
      </c>
      <c r="N1976" s="6">
        <v>0.75954533888041276</v>
      </c>
    </row>
    <row r="1977" spans="1:14" x14ac:dyDescent="0.25">
      <c r="A1977" s="43">
        <v>2036</v>
      </c>
      <c r="B1977" s="43" t="s">
        <v>4</v>
      </c>
      <c r="C1977" s="43" t="s">
        <v>4965</v>
      </c>
      <c r="D1977" s="44">
        <v>174.63150291607261</v>
      </c>
      <c r="E1977" s="44">
        <v>180</v>
      </c>
      <c r="F1977" s="90">
        <v>1.3180374614150523</v>
      </c>
      <c r="G1977" s="43">
        <v>1174.2721652469977</v>
      </c>
      <c r="H1977" s="44">
        <v>0</v>
      </c>
      <c r="I1977" s="44">
        <v>174.63150291607261</v>
      </c>
      <c r="J1977" s="51">
        <f t="shared" si="90"/>
        <v>174.63150291607261</v>
      </c>
      <c r="K1977" s="45">
        <f t="shared" si="91"/>
        <v>1.3180374614150523</v>
      </c>
      <c r="L1977" s="45">
        <f t="shared" si="91"/>
        <v>1174.2721652469977</v>
      </c>
      <c r="M1977" s="160">
        <f t="shared" si="92"/>
        <v>890.92472681792572</v>
      </c>
      <c r="N1977" s="6">
        <v>1.0821424965849475</v>
      </c>
    </row>
    <row r="1978" spans="1:14" x14ac:dyDescent="0.25">
      <c r="A1978" s="41">
        <v>2037</v>
      </c>
      <c r="B1978" s="41" t="s">
        <v>4</v>
      </c>
      <c r="C1978" s="41" t="s">
        <v>4965</v>
      </c>
      <c r="D1978" s="42">
        <v>174.63150291607261</v>
      </c>
      <c r="E1978" s="42">
        <v>180</v>
      </c>
      <c r="F1978" s="88">
        <v>0.99229310479756028</v>
      </c>
      <c r="G1978" s="41">
        <v>834.42311019616284</v>
      </c>
      <c r="H1978" s="42">
        <v>0</v>
      </c>
      <c r="I1978" s="42">
        <v>174.63150291607261</v>
      </c>
      <c r="J1978" s="51">
        <f t="shared" si="90"/>
        <v>174.63150291607261</v>
      </c>
      <c r="K1978" s="45">
        <f t="shared" si="91"/>
        <v>0.99229310479756028</v>
      </c>
      <c r="L1978" s="45">
        <f t="shared" si="91"/>
        <v>834.42311019616284</v>
      </c>
      <c r="M1978" s="160">
        <f t="shared" si="92"/>
        <v>840.9038681835799</v>
      </c>
      <c r="N1978" s="6">
        <v>1.4404402662024396</v>
      </c>
    </row>
    <row r="1979" spans="1:14" x14ac:dyDescent="0.25">
      <c r="A1979" s="43">
        <v>2038</v>
      </c>
      <c r="B1979" s="43" t="s">
        <v>4</v>
      </c>
      <c r="C1979" s="43" t="s">
        <v>4965</v>
      </c>
      <c r="D1979" s="44">
        <v>174.63150291607261</v>
      </c>
      <c r="E1979" s="44">
        <v>180</v>
      </c>
      <c r="F1979" s="90">
        <v>0.70087627058991309</v>
      </c>
      <c r="G1979" s="43">
        <v>696.4362777762467</v>
      </c>
      <c r="H1979" s="44">
        <v>0</v>
      </c>
      <c r="I1979" s="44">
        <v>174.63150291607261</v>
      </c>
      <c r="J1979" s="51">
        <f t="shared" si="90"/>
        <v>174.63150291607261</v>
      </c>
      <c r="K1979" s="45">
        <f t="shared" si="91"/>
        <v>0.70087627058991309</v>
      </c>
      <c r="L1979" s="45">
        <f t="shared" si="91"/>
        <v>696.4362777762467</v>
      </c>
      <c r="M1979" s="160">
        <f t="shared" si="92"/>
        <v>993.66508326793632</v>
      </c>
      <c r="N1979" s="6">
        <v>1.7602516684100866</v>
      </c>
    </row>
    <row r="1980" spans="1:14" x14ac:dyDescent="0.25">
      <c r="A1980" s="41">
        <v>2039</v>
      </c>
      <c r="B1980" s="41" t="s">
        <v>4</v>
      </c>
      <c r="C1980" s="41" t="s">
        <v>4965</v>
      </c>
      <c r="D1980" s="42">
        <v>174.63150291607261</v>
      </c>
      <c r="E1980" s="42">
        <v>180</v>
      </c>
      <c r="F1980" s="88">
        <v>0.45597405377349204</v>
      </c>
      <c r="G1980" s="41">
        <v>591.56449280769516</v>
      </c>
      <c r="H1980" s="42">
        <v>0</v>
      </c>
      <c r="I1980" s="42">
        <v>174.63150291607261</v>
      </c>
      <c r="J1980" s="51">
        <f t="shared" si="90"/>
        <v>174.63150291607261</v>
      </c>
      <c r="K1980" s="45">
        <f t="shared" si="91"/>
        <v>0.45597405377349204</v>
      </c>
      <c r="L1980" s="45">
        <f t="shared" si="91"/>
        <v>591.56449280769516</v>
      </c>
      <c r="M1980" s="160">
        <f t="shared" si="92"/>
        <v>1297.3643739421159</v>
      </c>
      <c r="N1980" s="6">
        <v>1.925932844226508</v>
      </c>
    </row>
    <row r="1981" spans="1:14" x14ac:dyDescent="0.25">
      <c r="A1981" s="43">
        <v>2040</v>
      </c>
      <c r="B1981" s="43" t="s">
        <v>4</v>
      </c>
      <c r="C1981" s="43" t="s">
        <v>4965</v>
      </c>
      <c r="D1981" s="44">
        <v>174.63150291607261</v>
      </c>
      <c r="E1981" s="44">
        <v>180</v>
      </c>
      <c r="F1981" s="90">
        <v>0.32601729661168666</v>
      </c>
      <c r="G1981" s="43">
        <v>555.72597830454959</v>
      </c>
      <c r="H1981" s="44">
        <v>0</v>
      </c>
      <c r="I1981" s="44">
        <v>174.63150291607261</v>
      </c>
      <c r="J1981" s="51">
        <f t="shared" si="90"/>
        <v>174.63150291607261</v>
      </c>
      <c r="K1981" s="45">
        <f t="shared" si="91"/>
        <v>0.32601729661168666</v>
      </c>
      <c r="L1981" s="45">
        <f t="shared" si="91"/>
        <v>555.72597830454959</v>
      </c>
      <c r="M1981" s="160">
        <f t="shared" si="92"/>
        <v>1704.5904744326028</v>
      </c>
      <c r="N1981" s="6">
        <v>2.0469345143883135</v>
      </c>
    </row>
    <row r="1982" spans="1:14" hidden="1" x14ac:dyDescent="0.25">
      <c r="A1982" s="41">
        <v>2021</v>
      </c>
      <c r="B1982" s="41" t="s">
        <v>4</v>
      </c>
      <c r="C1982" s="41" t="s">
        <v>4966</v>
      </c>
      <c r="D1982" s="42">
        <v>185.48762699273462</v>
      </c>
      <c r="E1982" s="42">
        <v>190</v>
      </c>
      <c r="F1982" s="88">
        <v>0.36064854479397296</v>
      </c>
      <c r="G1982" s="41">
        <v>300.71003262030501</v>
      </c>
      <c r="H1982" s="42">
        <v>0</v>
      </c>
      <c r="I1982" s="42">
        <v>185.48762699273462</v>
      </c>
      <c r="J1982" s="51">
        <f t="shared" si="90"/>
        <v>185.48762699273462</v>
      </c>
      <c r="K1982" s="45">
        <f t="shared" si="91"/>
        <v>0.36064854479397296</v>
      </c>
      <c r="L1982" s="45">
        <f t="shared" si="91"/>
        <v>300.71003262030501</v>
      </c>
      <c r="M1982" s="160">
        <f t="shared" si="92"/>
        <v>833.80353799040302</v>
      </c>
      <c r="N1982" s="6">
        <v>2.768533125206027</v>
      </c>
    </row>
    <row r="1983" spans="1:14" hidden="1" x14ac:dyDescent="0.25">
      <c r="A1983" s="43">
        <v>2022</v>
      </c>
      <c r="B1983" s="43" t="s">
        <v>4</v>
      </c>
      <c r="C1983" s="43" t="s">
        <v>4966</v>
      </c>
      <c r="D1983" s="44">
        <v>185.48762699273462</v>
      </c>
      <c r="E1983" s="44">
        <v>190</v>
      </c>
      <c r="F1983" s="90">
        <v>0.60115613012599578</v>
      </c>
      <c r="G1983" s="43">
        <v>513.28419010177072</v>
      </c>
      <c r="H1983" s="44">
        <v>0</v>
      </c>
      <c r="I1983" s="44">
        <v>185.48762699273462</v>
      </c>
      <c r="J1983" s="51">
        <f t="shared" si="90"/>
        <v>185.48762699273462</v>
      </c>
      <c r="K1983" s="45">
        <f t="shared" si="91"/>
        <v>0.60115613012599578</v>
      </c>
      <c r="L1983" s="45">
        <f t="shared" si="91"/>
        <v>513.28419010177072</v>
      </c>
      <c r="M1983" s="160">
        <f t="shared" si="92"/>
        <v>853.82842223399098</v>
      </c>
      <c r="N1983" s="6">
        <v>3.0587235848740044</v>
      </c>
    </row>
    <row r="1984" spans="1:14" x14ac:dyDescent="0.25">
      <c r="A1984" s="41">
        <v>2023</v>
      </c>
      <c r="B1984" s="41" t="s">
        <v>4</v>
      </c>
      <c r="C1984" s="41" t="s">
        <v>4966</v>
      </c>
      <c r="D1984" s="42">
        <v>185.48762699273462</v>
      </c>
      <c r="E1984" s="42">
        <v>190</v>
      </c>
      <c r="F1984" s="88">
        <v>0.54946558886661834</v>
      </c>
      <c r="G1984" s="41">
        <v>593.43405788514497</v>
      </c>
      <c r="H1984" s="42">
        <v>0</v>
      </c>
      <c r="I1984" s="42">
        <v>185.48762699273462</v>
      </c>
      <c r="J1984" s="51">
        <f t="shared" si="90"/>
        <v>185.48762699273462</v>
      </c>
      <c r="K1984" s="45">
        <f t="shared" si="91"/>
        <v>0.54946558886661834</v>
      </c>
      <c r="L1984" s="45">
        <f t="shared" si="91"/>
        <v>593.43405788514497</v>
      </c>
      <c r="M1984" s="160">
        <f t="shared" si="92"/>
        <v>1080.0204233157172</v>
      </c>
      <c r="N1984" s="6">
        <v>3.7614739201333816</v>
      </c>
    </row>
    <row r="1985" spans="1:14" x14ac:dyDescent="0.25">
      <c r="A1985" s="43">
        <v>2024</v>
      </c>
      <c r="B1985" s="43" t="s">
        <v>4</v>
      </c>
      <c r="C1985" s="43" t="s">
        <v>4966</v>
      </c>
      <c r="D1985" s="44">
        <v>185.48762699273462</v>
      </c>
      <c r="E1985" s="44">
        <v>190</v>
      </c>
      <c r="F1985" s="90">
        <v>0.70536968310036741</v>
      </c>
      <c r="G1985" s="43">
        <v>823.81689791713268</v>
      </c>
      <c r="H1985" s="44">
        <v>0</v>
      </c>
      <c r="I1985" s="44">
        <v>185.48762699273462</v>
      </c>
      <c r="J1985" s="51">
        <f t="shared" si="90"/>
        <v>185.48762699273462</v>
      </c>
      <c r="K1985" s="45">
        <f t="shared" si="91"/>
        <v>0.70536968310036741</v>
      </c>
      <c r="L1985" s="45">
        <f t="shared" si="91"/>
        <v>823.81689791713268</v>
      </c>
      <c r="M1985" s="160">
        <f t="shared" si="92"/>
        <v>1167.9221798931658</v>
      </c>
      <c r="N1985" s="6">
        <v>4.0775576368996322</v>
      </c>
    </row>
    <row r="1986" spans="1:14" x14ac:dyDescent="0.25">
      <c r="A1986" s="41">
        <v>2025</v>
      </c>
      <c r="B1986" s="41" t="s">
        <v>4</v>
      </c>
      <c r="C1986" s="41" t="s">
        <v>4966</v>
      </c>
      <c r="D1986" s="42">
        <v>185.48762699273462</v>
      </c>
      <c r="E1986" s="42">
        <v>190</v>
      </c>
      <c r="F1986" s="88">
        <v>0.76766613770954972</v>
      </c>
      <c r="G1986" s="41">
        <v>1115.5567360400078</v>
      </c>
      <c r="H1986" s="42">
        <v>0</v>
      </c>
      <c r="I1986" s="42">
        <v>185.48762699273462</v>
      </c>
      <c r="J1986" s="51">
        <f t="shared" ref="J1986:J2049" si="93">D1986</f>
        <v>185.48762699273462</v>
      </c>
      <c r="K1986" s="45">
        <f t="shared" si="91"/>
        <v>0.76766613770954972</v>
      </c>
      <c r="L1986" s="45">
        <f t="shared" si="91"/>
        <v>1115.5567360400078</v>
      </c>
      <c r="M1986" s="160">
        <f t="shared" si="92"/>
        <v>1453.1795545501632</v>
      </c>
      <c r="N1986" s="6">
        <v>4.4431912292904503</v>
      </c>
    </row>
    <row r="1987" spans="1:14" x14ac:dyDescent="0.25">
      <c r="A1987" s="43">
        <v>2026</v>
      </c>
      <c r="B1987" s="43" t="s">
        <v>4</v>
      </c>
      <c r="C1987" s="43" t="s">
        <v>4966</v>
      </c>
      <c r="D1987" s="44">
        <v>185.48762699273462</v>
      </c>
      <c r="E1987" s="44">
        <v>190</v>
      </c>
      <c r="F1987" s="90">
        <v>0.86113565307180207</v>
      </c>
      <c r="G1987" s="43">
        <v>1473.2149201144398</v>
      </c>
      <c r="H1987" s="44">
        <v>0</v>
      </c>
      <c r="I1987" s="44">
        <v>185.48762699273462</v>
      </c>
      <c r="J1987" s="51">
        <f t="shared" si="93"/>
        <v>185.48762699273462</v>
      </c>
      <c r="K1987" s="45">
        <f t="shared" ref="K1987:L2050" si="94">F1987</f>
        <v>0.86113565307180207</v>
      </c>
      <c r="L1987" s="45">
        <f t="shared" si="94"/>
        <v>1473.2149201144398</v>
      </c>
      <c r="M1987" s="160">
        <f t="shared" ref="M1987:M2050" si="95">G1987/F1987</f>
        <v>1710.7814719542243</v>
      </c>
      <c r="N1987" s="6">
        <v>4.9110052329281979</v>
      </c>
    </row>
    <row r="1988" spans="1:14" x14ac:dyDescent="0.25">
      <c r="A1988" s="41">
        <v>2027</v>
      </c>
      <c r="B1988" s="41" t="s">
        <v>4</v>
      </c>
      <c r="C1988" s="41" t="s">
        <v>4966</v>
      </c>
      <c r="D1988" s="42">
        <v>185.48762699273462</v>
      </c>
      <c r="E1988" s="42">
        <v>190</v>
      </c>
      <c r="F1988" s="88">
        <v>0.92924570563638276</v>
      </c>
      <c r="G1988" s="41">
        <v>1887.2229483324747</v>
      </c>
      <c r="H1988" s="42">
        <v>0</v>
      </c>
      <c r="I1988" s="42">
        <v>185.48762699273462</v>
      </c>
      <c r="J1988" s="51">
        <f t="shared" si="93"/>
        <v>185.48762699273462</v>
      </c>
      <c r="K1988" s="45">
        <f t="shared" si="94"/>
        <v>0.92924570563638276</v>
      </c>
      <c r="L1988" s="45">
        <f t="shared" si="94"/>
        <v>1887.2229483324747</v>
      </c>
      <c r="M1988" s="160">
        <f t="shared" si="95"/>
        <v>2030.9192034845432</v>
      </c>
      <c r="N1988" s="6">
        <v>5.1304975593636168</v>
      </c>
    </row>
    <row r="1989" spans="1:14" x14ac:dyDescent="0.25">
      <c r="A1989" s="43">
        <v>2028</v>
      </c>
      <c r="B1989" s="43" t="s">
        <v>4</v>
      </c>
      <c r="C1989" s="43" t="s">
        <v>4966</v>
      </c>
      <c r="D1989" s="44">
        <v>185.48762699273462</v>
      </c>
      <c r="E1989" s="44">
        <v>190</v>
      </c>
      <c r="F1989" s="90">
        <v>1.0176452347730234</v>
      </c>
      <c r="G1989" s="43">
        <v>2343.3524464494913</v>
      </c>
      <c r="H1989" s="44">
        <v>0</v>
      </c>
      <c r="I1989" s="44">
        <v>185.48762699273462</v>
      </c>
      <c r="J1989" s="51">
        <f t="shared" si="93"/>
        <v>185.48762699273462</v>
      </c>
      <c r="K1989" s="45">
        <f t="shared" si="94"/>
        <v>1.0176452347730234</v>
      </c>
      <c r="L1989" s="45">
        <f t="shared" si="94"/>
        <v>2343.3524464494913</v>
      </c>
      <c r="M1989" s="160">
        <f t="shared" si="95"/>
        <v>2302.7204042990038</v>
      </c>
      <c r="N1989" s="6">
        <v>4.8993655302269765</v>
      </c>
    </row>
    <row r="1990" spans="1:14" x14ac:dyDescent="0.25">
      <c r="A1990" s="41">
        <v>2029</v>
      </c>
      <c r="B1990" s="41" t="s">
        <v>4</v>
      </c>
      <c r="C1990" s="41" t="s">
        <v>4966</v>
      </c>
      <c r="D1990" s="42">
        <v>185.48762699273462</v>
      </c>
      <c r="E1990" s="42">
        <v>190</v>
      </c>
      <c r="F1990" s="88">
        <v>1.0386224643076889</v>
      </c>
      <c r="G1990" s="41">
        <v>2810.6856733598634</v>
      </c>
      <c r="H1990" s="42">
        <v>0</v>
      </c>
      <c r="I1990" s="42">
        <v>185.48762699273462</v>
      </c>
      <c r="J1990" s="51">
        <f t="shared" si="93"/>
        <v>185.48762699273462</v>
      </c>
      <c r="K1990" s="45">
        <f t="shared" si="94"/>
        <v>1.0386224643076889</v>
      </c>
      <c r="L1990" s="45">
        <f t="shared" si="94"/>
        <v>2810.6856733598634</v>
      </c>
      <c r="M1990" s="160">
        <f t="shared" si="95"/>
        <v>2706.1668411277556</v>
      </c>
      <c r="N1990" s="6">
        <v>4.2838343356923119</v>
      </c>
    </row>
    <row r="1991" spans="1:14" x14ac:dyDescent="0.25">
      <c r="A1991" s="43">
        <v>2030</v>
      </c>
      <c r="B1991" s="43" t="s">
        <v>4</v>
      </c>
      <c r="C1991" s="43" t="s">
        <v>4966</v>
      </c>
      <c r="D1991" s="44">
        <v>185.48762699273462</v>
      </c>
      <c r="E1991" s="44">
        <v>190</v>
      </c>
      <c r="F1991" s="90">
        <v>1.0770339642964184</v>
      </c>
      <c r="G1991" s="43">
        <v>3255.4427703050278</v>
      </c>
      <c r="H1991" s="44">
        <v>0</v>
      </c>
      <c r="I1991" s="44">
        <v>185.48762699273462</v>
      </c>
      <c r="J1991" s="51">
        <f t="shared" si="93"/>
        <v>185.48762699273462</v>
      </c>
      <c r="K1991" s="45">
        <f t="shared" si="94"/>
        <v>1.0770339642964184</v>
      </c>
      <c r="L1991" s="45">
        <f t="shared" si="94"/>
        <v>3255.4427703050278</v>
      </c>
      <c r="M1991" s="160">
        <f t="shared" si="95"/>
        <v>3022.5999162725325</v>
      </c>
      <c r="N1991" s="6">
        <v>3.3155443337035817</v>
      </c>
    </row>
    <row r="1992" spans="1:14" x14ac:dyDescent="0.25">
      <c r="A1992" s="41">
        <v>2031</v>
      </c>
      <c r="B1992" s="41" t="s">
        <v>4</v>
      </c>
      <c r="C1992" s="41" t="s">
        <v>4966</v>
      </c>
      <c r="D1992" s="42">
        <v>185.48762699273462</v>
      </c>
      <c r="E1992" s="42">
        <v>190</v>
      </c>
      <c r="F1992" s="88">
        <v>1.1376734647156757</v>
      </c>
      <c r="G1992" s="41">
        <v>3633.3761793900435</v>
      </c>
      <c r="H1992" s="42">
        <v>0</v>
      </c>
      <c r="I1992" s="42">
        <v>185.48762699273462</v>
      </c>
      <c r="J1992" s="51">
        <f t="shared" si="93"/>
        <v>185.48762699273462</v>
      </c>
      <c r="K1992" s="45">
        <f t="shared" si="94"/>
        <v>1.1376734647156757</v>
      </c>
      <c r="L1992" s="45">
        <f t="shared" si="94"/>
        <v>3633.3761793900435</v>
      </c>
      <c r="M1992" s="160">
        <f t="shared" si="95"/>
        <v>3193.6898346293833</v>
      </c>
      <c r="N1992" s="6">
        <v>2.2308053852843241</v>
      </c>
    </row>
    <row r="1993" spans="1:14" x14ac:dyDescent="0.25">
      <c r="A1993" s="43">
        <v>2032</v>
      </c>
      <c r="B1993" s="43" t="s">
        <v>4</v>
      </c>
      <c r="C1993" s="43" t="s">
        <v>4966</v>
      </c>
      <c r="D1993" s="44">
        <v>185.48762699273462</v>
      </c>
      <c r="E1993" s="44">
        <v>190</v>
      </c>
      <c r="F1993" s="90">
        <v>1.2040961964509738</v>
      </c>
      <c r="G1993" s="43">
        <v>3907.490263003102</v>
      </c>
      <c r="H1993" s="44">
        <v>0</v>
      </c>
      <c r="I1993" s="44">
        <v>185.48762699273462</v>
      </c>
      <c r="J1993" s="51">
        <f t="shared" si="93"/>
        <v>185.48762699273462</v>
      </c>
      <c r="K1993" s="45">
        <f t="shared" si="94"/>
        <v>1.2040961964509738</v>
      </c>
      <c r="L1993" s="45">
        <f t="shared" si="94"/>
        <v>3907.490263003102</v>
      </c>
      <c r="M1993" s="160">
        <f t="shared" si="95"/>
        <v>3245.1645263229598</v>
      </c>
      <c r="N1993" s="6">
        <v>1.0614997545490261</v>
      </c>
    </row>
    <row r="1994" spans="1:14" x14ac:dyDescent="0.25">
      <c r="A1994" s="41">
        <v>2033</v>
      </c>
      <c r="B1994" s="41" t="s">
        <v>4</v>
      </c>
      <c r="C1994" s="41" t="s">
        <v>4966</v>
      </c>
      <c r="D1994" s="42">
        <v>185.48762699273462</v>
      </c>
      <c r="E1994" s="42">
        <v>190</v>
      </c>
      <c r="F1994" s="88">
        <v>1.3354129594533068</v>
      </c>
      <c r="G1994" s="41">
        <v>4120.4121198113207</v>
      </c>
      <c r="H1994" s="42">
        <v>0</v>
      </c>
      <c r="I1994" s="42">
        <v>185.48762699273462</v>
      </c>
      <c r="J1994" s="51">
        <f t="shared" si="93"/>
        <v>185.48762699273462</v>
      </c>
      <c r="K1994" s="45">
        <f t="shared" si="94"/>
        <v>1.3354129594533068</v>
      </c>
      <c r="L1994" s="45">
        <f t="shared" si="94"/>
        <v>4120.4121198113207</v>
      </c>
      <c r="M1994" s="160">
        <f t="shared" si="95"/>
        <v>3085.4965803972282</v>
      </c>
      <c r="N1994" s="6">
        <v>0.11146754854669316</v>
      </c>
    </row>
    <row r="1995" spans="1:14" x14ac:dyDescent="0.25">
      <c r="A1995" s="43">
        <v>2034</v>
      </c>
      <c r="B1995" s="43" t="s">
        <v>4</v>
      </c>
      <c r="C1995" s="43" t="s">
        <v>4966</v>
      </c>
      <c r="D1995" s="44">
        <v>185.48762699273462</v>
      </c>
      <c r="E1995" s="44">
        <v>190</v>
      </c>
      <c r="F1995" s="90">
        <v>1.4201932385399336</v>
      </c>
      <c r="G1995" s="43">
        <v>4195.6363382408754</v>
      </c>
      <c r="H1995" s="44">
        <v>0</v>
      </c>
      <c r="I1995" s="44">
        <v>185.48762699273462</v>
      </c>
      <c r="J1995" s="51">
        <f t="shared" si="93"/>
        <v>185.48762699273462</v>
      </c>
      <c r="K1995" s="45">
        <f t="shared" si="94"/>
        <v>1.4201932385399336</v>
      </c>
      <c r="L1995" s="45">
        <f t="shared" si="94"/>
        <v>4195.6363382408754</v>
      </c>
      <c r="M1995" s="160">
        <f t="shared" si="95"/>
        <v>2954.2714500980919</v>
      </c>
      <c r="N1995" s="6">
        <v>-0.40733223753993353</v>
      </c>
    </row>
    <row r="1996" spans="1:14" x14ac:dyDescent="0.25">
      <c r="A1996" s="41">
        <v>2035</v>
      </c>
      <c r="B1996" s="41" t="s">
        <v>4</v>
      </c>
      <c r="C1996" s="41" t="s">
        <v>4966</v>
      </c>
      <c r="D1996" s="42">
        <v>185.48762699273462</v>
      </c>
      <c r="E1996" s="42">
        <v>190</v>
      </c>
      <c r="F1996" s="88">
        <v>1.4557245420162901</v>
      </c>
      <c r="G1996" s="41">
        <v>4105.4631535653616</v>
      </c>
      <c r="H1996" s="42">
        <v>0</v>
      </c>
      <c r="I1996" s="42">
        <v>185.48762699273462</v>
      </c>
      <c r="J1996" s="51">
        <f t="shared" si="93"/>
        <v>185.48762699273462</v>
      </c>
      <c r="K1996" s="45">
        <f t="shared" si="94"/>
        <v>1.4557245420162901</v>
      </c>
      <c r="L1996" s="45">
        <f t="shared" si="94"/>
        <v>4105.4631535653616</v>
      </c>
      <c r="M1996" s="160">
        <f t="shared" si="95"/>
        <v>2820.2197840801532</v>
      </c>
      <c r="N1996" s="6">
        <v>-0.57697864801629006</v>
      </c>
    </row>
    <row r="1997" spans="1:14" x14ac:dyDescent="0.25">
      <c r="A1997" s="43">
        <v>2036</v>
      </c>
      <c r="B1997" s="43" t="s">
        <v>4</v>
      </c>
      <c r="C1997" s="43" t="s">
        <v>4966</v>
      </c>
      <c r="D1997" s="44">
        <v>185.48762699273462</v>
      </c>
      <c r="E1997" s="44">
        <v>190</v>
      </c>
      <c r="F1997" s="90">
        <v>1.4639532999706677</v>
      </c>
      <c r="G1997" s="43">
        <v>3928.9851403265925</v>
      </c>
      <c r="H1997" s="44">
        <v>0</v>
      </c>
      <c r="I1997" s="44">
        <v>185.48762699273462</v>
      </c>
      <c r="J1997" s="51">
        <f t="shared" si="93"/>
        <v>185.48762699273462</v>
      </c>
      <c r="K1997" s="45">
        <f t="shared" si="94"/>
        <v>1.4639532999706677</v>
      </c>
      <c r="L1997" s="45">
        <f t="shared" si="94"/>
        <v>3928.9851403265925</v>
      </c>
      <c r="M1997" s="160">
        <f t="shared" si="95"/>
        <v>2683.8186302837084</v>
      </c>
      <c r="N1997" s="6">
        <v>-0.58192215297066774</v>
      </c>
    </row>
    <row r="1998" spans="1:14" x14ac:dyDescent="0.25">
      <c r="A1998" s="41">
        <v>2037</v>
      </c>
      <c r="B1998" s="41" t="s">
        <v>4</v>
      </c>
      <c r="C1998" s="41" t="s">
        <v>4966</v>
      </c>
      <c r="D1998" s="42">
        <v>185.48762699273462</v>
      </c>
      <c r="E1998" s="42">
        <v>190</v>
      </c>
      <c r="F1998" s="88">
        <v>1.4581960052508021</v>
      </c>
      <c r="G1998" s="41">
        <v>3700.1510049029357</v>
      </c>
      <c r="H1998" s="42">
        <v>0</v>
      </c>
      <c r="I1998" s="42">
        <v>185.48762699273462</v>
      </c>
      <c r="J1998" s="51">
        <f t="shared" si="93"/>
        <v>185.48762699273462</v>
      </c>
      <c r="K1998" s="45">
        <f t="shared" si="94"/>
        <v>1.4581960052508021</v>
      </c>
      <c r="L1998" s="45">
        <f t="shared" si="94"/>
        <v>3700.1510049029357</v>
      </c>
      <c r="M1998" s="160">
        <f t="shared" si="95"/>
        <v>2537.4853528463268</v>
      </c>
      <c r="N1998" s="6">
        <v>-0.50886367125080201</v>
      </c>
    </row>
    <row r="1999" spans="1:14" x14ac:dyDescent="0.25">
      <c r="A1999" s="43">
        <v>2038</v>
      </c>
      <c r="B1999" s="43" t="s">
        <v>4</v>
      </c>
      <c r="C1999" s="43" t="s">
        <v>4966</v>
      </c>
      <c r="D1999" s="44">
        <v>185.48762699273462</v>
      </c>
      <c r="E1999" s="44">
        <v>190</v>
      </c>
      <c r="F1999" s="90">
        <v>1.5256610774165202</v>
      </c>
      <c r="G1999" s="43">
        <v>3443.7978269354262</v>
      </c>
      <c r="H1999" s="44">
        <v>0</v>
      </c>
      <c r="I1999" s="44">
        <v>185.48762699273462</v>
      </c>
      <c r="J1999" s="51">
        <f t="shared" si="93"/>
        <v>185.48762699273462</v>
      </c>
      <c r="K1999" s="45">
        <f t="shared" si="94"/>
        <v>1.5256610774165202</v>
      </c>
      <c r="L1999" s="45">
        <f t="shared" si="94"/>
        <v>3443.7978269354262</v>
      </c>
      <c r="M1999" s="160">
        <f t="shared" si="95"/>
        <v>2257.2495804684122</v>
      </c>
      <c r="N1999" s="6">
        <v>-0.49896721941652022</v>
      </c>
    </row>
    <row r="2000" spans="1:14" x14ac:dyDescent="0.25">
      <c r="A2000" s="41">
        <v>2039</v>
      </c>
      <c r="B2000" s="41" t="s">
        <v>4</v>
      </c>
      <c r="C2000" s="41" t="s">
        <v>4966</v>
      </c>
      <c r="D2000" s="42">
        <v>185.48762699273462</v>
      </c>
      <c r="E2000" s="42">
        <v>190</v>
      </c>
      <c r="F2000" s="88">
        <v>1.6231015363065437</v>
      </c>
      <c r="G2000" s="41">
        <v>3383.1980578418438</v>
      </c>
      <c r="H2000" s="42">
        <v>0</v>
      </c>
      <c r="I2000" s="42">
        <v>185.48762699273462</v>
      </c>
      <c r="J2000" s="51">
        <f t="shared" si="93"/>
        <v>185.48762699273462</v>
      </c>
      <c r="K2000" s="45">
        <f t="shared" si="94"/>
        <v>1.6231015363065437</v>
      </c>
      <c r="L2000" s="45">
        <f t="shared" si="94"/>
        <v>3383.1980578418438</v>
      </c>
      <c r="M2000" s="160">
        <f t="shared" si="95"/>
        <v>2084.403213332233</v>
      </c>
      <c r="N2000" s="6">
        <v>-0.51560463930654366</v>
      </c>
    </row>
    <row r="2001" spans="1:14" x14ac:dyDescent="0.25">
      <c r="A2001" s="43">
        <v>2040</v>
      </c>
      <c r="B2001" s="43" t="s">
        <v>4</v>
      </c>
      <c r="C2001" s="43" t="s">
        <v>4966</v>
      </c>
      <c r="D2001" s="44">
        <v>185.48762699273462</v>
      </c>
      <c r="E2001" s="44">
        <v>190</v>
      </c>
      <c r="F2001" s="90">
        <v>1.7031989000646264</v>
      </c>
      <c r="G2001" s="43">
        <v>3428.6989977929416</v>
      </c>
      <c r="H2001" s="44">
        <v>0</v>
      </c>
      <c r="I2001" s="44">
        <v>185.48762699273462</v>
      </c>
      <c r="J2001" s="51">
        <f t="shared" si="93"/>
        <v>185.48762699273462</v>
      </c>
      <c r="K2001" s="45">
        <f t="shared" si="94"/>
        <v>1.7031989000646264</v>
      </c>
      <c r="L2001" s="45">
        <f t="shared" si="94"/>
        <v>3428.6989977929416</v>
      </c>
      <c r="M2001" s="160">
        <f t="shared" si="95"/>
        <v>2013.0937130495108</v>
      </c>
      <c r="N2001" s="6">
        <v>-0.50575359806462639</v>
      </c>
    </row>
    <row r="2002" spans="1:14" x14ac:dyDescent="0.25">
      <c r="A2002" s="41">
        <v>2021</v>
      </c>
      <c r="B2002" s="41" t="s">
        <v>4</v>
      </c>
      <c r="C2002" s="41" t="s">
        <v>4967</v>
      </c>
      <c r="D2002" s="42">
        <v>195.49327705607243</v>
      </c>
      <c r="E2002" s="42">
        <v>200</v>
      </c>
      <c r="F2002" s="88">
        <v>0.2262468850735605</v>
      </c>
      <c r="G2002" s="41">
        <v>334.4164909187665</v>
      </c>
      <c r="H2002" s="42">
        <v>0</v>
      </c>
      <c r="I2002" s="42">
        <v>195.49327705607243</v>
      </c>
      <c r="J2002" s="51">
        <f t="shared" si="93"/>
        <v>195.49327705607243</v>
      </c>
      <c r="K2002" s="45">
        <f t="shared" si="94"/>
        <v>0.2262468850735605</v>
      </c>
      <c r="L2002" s="45">
        <f t="shared" si="94"/>
        <v>334.4164909187665</v>
      </c>
      <c r="M2002" s="160">
        <f t="shared" si="95"/>
        <v>1478.1042877564321</v>
      </c>
      <c r="N2002" s="6">
        <v>-4.5580480735605E-3</v>
      </c>
    </row>
    <row r="2003" spans="1:14" x14ac:dyDescent="0.25">
      <c r="A2003" s="43">
        <v>2022</v>
      </c>
      <c r="B2003" s="43" t="s">
        <v>4</v>
      </c>
      <c r="C2003" s="43" t="s">
        <v>4967</v>
      </c>
      <c r="D2003" s="44">
        <v>195.49327705607243</v>
      </c>
      <c r="E2003" s="44">
        <v>200</v>
      </c>
      <c r="F2003" s="90">
        <v>0.32281309364974198</v>
      </c>
      <c r="G2003" s="43">
        <v>461.95647549382579</v>
      </c>
      <c r="H2003" s="44">
        <v>0</v>
      </c>
      <c r="I2003" s="44">
        <v>195.49327705607243</v>
      </c>
      <c r="J2003" s="51">
        <f t="shared" si="93"/>
        <v>195.49327705607243</v>
      </c>
      <c r="K2003" s="45">
        <f t="shared" si="94"/>
        <v>0.32281309364974198</v>
      </c>
      <c r="L2003" s="45">
        <f t="shared" si="94"/>
        <v>461.95647549382579</v>
      </c>
      <c r="M2003" s="160">
        <f t="shared" si="95"/>
        <v>1431.0338848741276</v>
      </c>
      <c r="N2003" s="6">
        <v>-7.2383690649741983E-2</v>
      </c>
    </row>
    <row r="2004" spans="1:14" x14ac:dyDescent="0.25">
      <c r="A2004" s="41">
        <v>2023</v>
      </c>
      <c r="B2004" s="41" t="s">
        <v>4</v>
      </c>
      <c r="C2004" s="41" t="s">
        <v>4967</v>
      </c>
      <c r="D2004" s="42">
        <v>195.49327705607243</v>
      </c>
      <c r="E2004" s="42">
        <v>200</v>
      </c>
      <c r="F2004" s="88">
        <v>0.54014835762274926</v>
      </c>
      <c r="G2004" s="41">
        <v>690.71938440556528</v>
      </c>
      <c r="H2004" s="42">
        <v>0</v>
      </c>
      <c r="I2004" s="42">
        <v>195.49327705607243</v>
      </c>
      <c r="J2004" s="51">
        <f t="shared" si="93"/>
        <v>195.49327705607243</v>
      </c>
      <c r="K2004" s="45">
        <f t="shared" si="94"/>
        <v>0.54014835762274926</v>
      </c>
      <c r="L2004" s="45">
        <f t="shared" si="94"/>
        <v>690.71938440556528</v>
      </c>
      <c r="M2004" s="160">
        <f t="shared" si="95"/>
        <v>1278.7586496522829</v>
      </c>
      <c r="N2004" s="6">
        <v>-0.24646491162274925</v>
      </c>
    </row>
    <row r="2005" spans="1:14" x14ac:dyDescent="0.25">
      <c r="A2005" s="43">
        <v>2024</v>
      </c>
      <c r="B2005" s="43" t="s">
        <v>4</v>
      </c>
      <c r="C2005" s="43" t="s">
        <v>4967</v>
      </c>
      <c r="D2005" s="44">
        <v>195.49327705607243</v>
      </c>
      <c r="E2005" s="44">
        <v>200</v>
      </c>
      <c r="F2005" s="90">
        <v>0.90072019005378012</v>
      </c>
      <c r="G2005" s="43">
        <v>1005.0480985841559</v>
      </c>
      <c r="H2005" s="44">
        <v>0</v>
      </c>
      <c r="I2005" s="44">
        <v>195.49327705607243</v>
      </c>
      <c r="J2005" s="51">
        <f t="shared" si="93"/>
        <v>195.49327705607243</v>
      </c>
      <c r="K2005" s="45">
        <f t="shared" si="94"/>
        <v>0.90072019005378012</v>
      </c>
      <c r="L2005" s="45">
        <f t="shared" si="94"/>
        <v>1005.0480985841559</v>
      </c>
      <c r="M2005" s="160">
        <f t="shared" si="95"/>
        <v>1115.827212138041</v>
      </c>
      <c r="N2005" s="6">
        <v>-0.55787061705378016</v>
      </c>
    </row>
    <row r="2006" spans="1:14" x14ac:dyDescent="0.25">
      <c r="A2006" s="41">
        <v>2025</v>
      </c>
      <c r="B2006" s="41" t="s">
        <v>4</v>
      </c>
      <c r="C2006" s="41" t="s">
        <v>4967</v>
      </c>
      <c r="D2006" s="42">
        <v>195.49327705607243</v>
      </c>
      <c r="E2006" s="42">
        <v>200</v>
      </c>
      <c r="F2006" s="88">
        <v>1.293084615931811</v>
      </c>
      <c r="G2006" s="41">
        <v>1433.0633999770039</v>
      </c>
      <c r="H2006" s="42">
        <v>0</v>
      </c>
      <c r="I2006" s="42">
        <v>195.49327705607243</v>
      </c>
      <c r="J2006" s="51">
        <f t="shared" si="93"/>
        <v>195.49327705607243</v>
      </c>
      <c r="K2006" s="45">
        <f t="shared" si="94"/>
        <v>1.293084615931811</v>
      </c>
      <c r="L2006" s="45">
        <f t="shared" si="94"/>
        <v>1433.0633999770039</v>
      </c>
      <c r="M2006" s="160">
        <f t="shared" si="95"/>
        <v>1108.2518362066528</v>
      </c>
      <c r="N2006" s="6">
        <v>-0.89478772993181099</v>
      </c>
    </row>
    <row r="2007" spans="1:14" x14ac:dyDescent="0.25">
      <c r="A2007" s="43">
        <v>2026</v>
      </c>
      <c r="B2007" s="43" t="s">
        <v>4</v>
      </c>
      <c r="C2007" s="43" t="s">
        <v>4967</v>
      </c>
      <c r="D2007" s="44">
        <v>195.49327705607243</v>
      </c>
      <c r="E2007" s="44">
        <v>200</v>
      </c>
      <c r="F2007" s="90">
        <v>1.8874703495803635</v>
      </c>
      <c r="G2007" s="43">
        <v>2007.9006408195676</v>
      </c>
      <c r="H2007" s="44">
        <v>0</v>
      </c>
      <c r="I2007" s="44">
        <v>195.49327705607243</v>
      </c>
      <c r="J2007" s="51">
        <f t="shared" si="93"/>
        <v>195.49327705607243</v>
      </c>
      <c r="K2007" s="45">
        <f t="shared" si="94"/>
        <v>1.8874703495803635</v>
      </c>
      <c r="L2007" s="45">
        <f t="shared" si="94"/>
        <v>2007.9006408195676</v>
      </c>
      <c r="M2007" s="160">
        <f t="shared" si="95"/>
        <v>1063.8051301128937</v>
      </c>
      <c r="N2007" s="6">
        <v>-1.4309847865803635</v>
      </c>
    </row>
    <row r="2008" spans="1:14" x14ac:dyDescent="0.25">
      <c r="A2008" s="41">
        <v>2027</v>
      </c>
      <c r="B2008" s="41" t="s">
        <v>4</v>
      </c>
      <c r="C2008" s="41" t="s">
        <v>4967</v>
      </c>
      <c r="D2008" s="42">
        <v>195.49327705607243</v>
      </c>
      <c r="E2008" s="42">
        <v>200</v>
      </c>
      <c r="F2008" s="88">
        <v>2.5943845361458147</v>
      </c>
      <c r="G2008" s="41">
        <v>2689.5356489675432</v>
      </c>
      <c r="H2008" s="42">
        <v>0</v>
      </c>
      <c r="I2008" s="42">
        <v>195.49327705607243</v>
      </c>
      <c r="J2008" s="51">
        <f t="shared" si="93"/>
        <v>195.49327705607243</v>
      </c>
      <c r="K2008" s="45">
        <f t="shared" si="94"/>
        <v>2.5943845361458147</v>
      </c>
      <c r="L2008" s="45">
        <f t="shared" si="94"/>
        <v>2689.5356489675432</v>
      </c>
      <c r="M2008" s="160">
        <f t="shared" si="95"/>
        <v>1036.6757940066525</v>
      </c>
      <c r="N2008" s="6">
        <v>-2.0899084971458146</v>
      </c>
    </row>
    <row r="2009" spans="1:14" x14ac:dyDescent="0.25">
      <c r="A2009" s="43">
        <v>2028</v>
      </c>
      <c r="B2009" s="43" t="s">
        <v>4</v>
      </c>
      <c r="C2009" s="43" t="s">
        <v>4967</v>
      </c>
      <c r="D2009" s="44">
        <v>195.49327705607243</v>
      </c>
      <c r="E2009" s="44">
        <v>200</v>
      </c>
      <c r="F2009" s="90">
        <v>3.6620684718420837</v>
      </c>
      <c r="G2009" s="43">
        <v>3518.685690290918</v>
      </c>
      <c r="H2009" s="44">
        <v>0</v>
      </c>
      <c r="I2009" s="44">
        <v>195.49327705607243</v>
      </c>
      <c r="J2009" s="51">
        <f t="shared" si="93"/>
        <v>195.49327705607243</v>
      </c>
      <c r="K2009" s="45">
        <f t="shared" si="94"/>
        <v>3.6620684718420837</v>
      </c>
      <c r="L2009" s="45">
        <f t="shared" si="94"/>
        <v>3518.685690290918</v>
      </c>
      <c r="M2009" s="160">
        <f t="shared" si="95"/>
        <v>960.84650446772184</v>
      </c>
      <c r="N2009" s="6">
        <v>-3.1217465018420838</v>
      </c>
    </row>
    <row r="2010" spans="1:14" x14ac:dyDescent="0.25">
      <c r="A2010" s="41">
        <v>2029</v>
      </c>
      <c r="B2010" s="41" t="s">
        <v>4</v>
      </c>
      <c r="C2010" s="41" t="s">
        <v>4967</v>
      </c>
      <c r="D2010" s="42">
        <v>195.49327705607243</v>
      </c>
      <c r="E2010" s="42">
        <v>200</v>
      </c>
      <c r="F2010" s="88">
        <v>4.61812846090693</v>
      </c>
      <c r="G2010" s="41">
        <v>4422.0761927384347</v>
      </c>
      <c r="H2010" s="42">
        <v>0</v>
      </c>
      <c r="I2010" s="42">
        <v>195.49327705607243</v>
      </c>
      <c r="J2010" s="51">
        <f t="shared" si="93"/>
        <v>195.49327705607243</v>
      </c>
      <c r="K2010" s="45">
        <f t="shared" si="94"/>
        <v>4.61812846090693</v>
      </c>
      <c r="L2010" s="45">
        <f t="shared" si="94"/>
        <v>4422.0761927384347</v>
      </c>
      <c r="M2010" s="160">
        <f t="shared" si="95"/>
        <v>957.54724671950908</v>
      </c>
      <c r="N2010" s="6">
        <v>-4.0655660579069295</v>
      </c>
    </row>
    <row r="2011" spans="1:14" x14ac:dyDescent="0.25">
      <c r="A2011" s="43">
        <v>2030</v>
      </c>
      <c r="B2011" s="43" t="s">
        <v>4</v>
      </c>
      <c r="C2011" s="43" t="s">
        <v>4967</v>
      </c>
      <c r="D2011" s="44">
        <v>195.49327705607243</v>
      </c>
      <c r="E2011" s="44">
        <v>200</v>
      </c>
      <c r="F2011" s="90">
        <v>5.699527453152414</v>
      </c>
      <c r="G2011" s="43">
        <v>5354.9880250496635</v>
      </c>
      <c r="H2011" s="44">
        <v>0</v>
      </c>
      <c r="I2011" s="44">
        <v>195.49327705607243</v>
      </c>
      <c r="J2011" s="51">
        <f t="shared" si="93"/>
        <v>195.49327705607243</v>
      </c>
      <c r="K2011" s="45">
        <f t="shared" si="94"/>
        <v>5.699527453152414</v>
      </c>
      <c r="L2011" s="45">
        <f t="shared" si="94"/>
        <v>5354.9880250496635</v>
      </c>
      <c r="M2011" s="160">
        <f t="shared" si="95"/>
        <v>939.54947477054691</v>
      </c>
      <c r="N2011" s="6">
        <v>-5.1620753981524139</v>
      </c>
    </row>
    <row r="2012" spans="1:14" x14ac:dyDescent="0.25">
      <c r="A2012" s="41">
        <v>2031</v>
      </c>
      <c r="B2012" s="41" t="s">
        <v>4</v>
      </c>
      <c r="C2012" s="41" t="s">
        <v>4967</v>
      </c>
      <c r="D2012" s="42">
        <v>195.49327705607243</v>
      </c>
      <c r="E2012" s="42">
        <v>200</v>
      </c>
      <c r="F2012" s="88">
        <v>6.8042586128551479</v>
      </c>
      <c r="G2012" s="41">
        <v>6264.1738063736411</v>
      </c>
      <c r="H2012" s="42">
        <v>0</v>
      </c>
      <c r="I2012" s="42">
        <v>195.49327705607243</v>
      </c>
      <c r="J2012" s="51">
        <f t="shared" si="93"/>
        <v>195.49327705607243</v>
      </c>
      <c r="K2012" s="45">
        <f t="shared" si="94"/>
        <v>6.8042586128551479</v>
      </c>
      <c r="L2012" s="45">
        <f t="shared" si="94"/>
        <v>6264.1738063736411</v>
      </c>
      <c r="M2012" s="160">
        <f t="shared" si="95"/>
        <v>920.62547336735031</v>
      </c>
      <c r="N2012" s="6">
        <v>-6.300386424855148</v>
      </c>
    </row>
    <row r="2013" spans="1:14" x14ac:dyDescent="0.25">
      <c r="A2013" s="43">
        <v>2032</v>
      </c>
      <c r="B2013" s="43" t="s">
        <v>4</v>
      </c>
      <c r="C2013" s="43" t="s">
        <v>4967</v>
      </c>
      <c r="D2013" s="44">
        <v>195.49327705607243</v>
      </c>
      <c r="E2013" s="44">
        <v>200</v>
      </c>
      <c r="F2013" s="90">
        <v>7.9124912831035346</v>
      </c>
      <c r="G2013" s="43">
        <v>7076.261925214385</v>
      </c>
      <c r="H2013" s="44">
        <v>0</v>
      </c>
      <c r="I2013" s="44">
        <v>195.49327705607243</v>
      </c>
      <c r="J2013" s="51">
        <f t="shared" si="93"/>
        <v>195.49327705607243</v>
      </c>
      <c r="K2013" s="45">
        <f t="shared" si="94"/>
        <v>7.9124912831035346</v>
      </c>
      <c r="L2013" s="45">
        <f t="shared" si="94"/>
        <v>7076.261925214385</v>
      </c>
      <c r="M2013" s="160">
        <f t="shared" si="95"/>
        <v>894.31528857733497</v>
      </c>
      <c r="N2013" s="6">
        <v>-7.4528803871035345</v>
      </c>
    </row>
    <row r="2014" spans="1:14" x14ac:dyDescent="0.25">
      <c r="A2014" s="41">
        <v>2033</v>
      </c>
      <c r="B2014" s="41" t="s">
        <v>4</v>
      </c>
      <c r="C2014" s="41" t="s">
        <v>4967</v>
      </c>
      <c r="D2014" s="42">
        <v>195.49327705607243</v>
      </c>
      <c r="E2014" s="42">
        <v>200</v>
      </c>
      <c r="F2014" s="88">
        <v>8.6684341366052209</v>
      </c>
      <c r="G2014" s="41">
        <v>7745.9543397436364</v>
      </c>
      <c r="H2014" s="42">
        <v>0</v>
      </c>
      <c r="I2014" s="42">
        <v>195.49327705607243</v>
      </c>
      <c r="J2014" s="51">
        <f t="shared" si="93"/>
        <v>195.49327705607243</v>
      </c>
      <c r="K2014" s="45">
        <f t="shared" si="94"/>
        <v>8.6684341366052209</v>
      </c>
      <c r="L2014" s="45">
        <f t="shared" si="94"/>
        <v>7745.9543397436364</v>
      </c>
      <c r="M2014" s="160">
        <f t="shared" si="95"/>
        <v>893.58172625825</v>
      </c>
      <c r="N2014" s="6">
        <v>-8.2590589706052207</v>
      </c>
    </row>
    <row r="2015" spans="1:14" x14ac:dyDescent="0.25">
      <c r="A2015" s="43">
        <v>2034</v>
      </c>
      <c r="B2015" s="43" t="s">
        <v>4</v>
      </c>
      <c r="C2015" s="43" t="s">
        <v>4967</v>
      </c>
      <c r="D2015" s="44">
        <v>195.49327705607243</v>
      </c>
      <c r="E2015" s="44">
        <v>200</v>
      </c>
      <c r="F2015" s="90">
        <v>9.431012710586959</v>
      </c>
      <c r="G2015" s="43">
        <v>8211.526573825884</v>
      </c>
      <c r="H2015" s="44">
        <v>0</v>
      </c>
      <c r="I2015" s="44">
        <v>195.49327705607243</v>
      </c>
      <c r="J2015" s="51">
        <f t="shared" si="93"/>
        <v>195.49327705607243</v>
      </c>
      <c r="K2015" s="45">
        <f t="shared" si="94"/>
        <v>9.431012710586959</v>
      </c>
      <c r="L2015" s="45">
        <f t="shared" si="94"/>
        <v>8211.526573825884</v>
      </c>
      <c r="M2015" s="160">
        <f t="shared" si="95"/>
        <v>870.69404164919445</v>
      </c>
      <c r="N2015" s="6">
        <v>-9.0679419225869591</v>
      </c>
    </row>
    <row r="2016" spans="1:14" x14ac:dyDescent="0.25">
      <c r="A2016" s="41">
        <v>2035</v>
      </c>
      <c r="B2016" s="41" t="s">
        <v>4</v>
      </c>
      <c r="C2016" s="41" t="s">
        <v>4967</v>
      </c>
      <c r="D2016" s="42">
        <v>195.49327705607243</v>
      </c>
      <c r="E2016" s="42">
        <v>200</v>
      </c>
      <c r="F2016" s="88">
        <v>9.8406999560020285</v>
      </c>
      <c r="G2016" s="41">
        <v>8448.1605334825599</v>
      </c>
      <c r="H2016" s="42">
        <v>0</v>
      </c>
      <c r="I2016" s="42">
        <v>195.49327705607243</v>
      </c>
      <c r="J2016" s="51">
        <f t="shared" si="93"/>
        <v>195.49327705607243</v>
      </c>
      <c r="K2016" s="45">
        <f t="shared" si="94"/>
        <v>9.8406999560020285</v>
      </c>
      <c r="L2016" s="45">
        <f t="shared" si="94"/>
        <v>8448.1605334825599</v>
      </c>
      <c r="M2016" s="160">
        <f t="shared" si="95"/>
        <v>858.49183200935488</v>
      </c>
      <c r="N2016" s="6">
        <v>-9.511635434002029</v>
      </c>
    </row>
    <row r="2017" spans="1:14" x14ac:dyDescent="0.25">
      <c r="A2017" s="43">
        <v>2036</v>
      </c>
      <c r="B2017" s="43" t="s">
        <v>4</v>
      </c>
      <c r="C2017" s="43" t="s">
        <v>4967</v>
      </c>
      <c r="D2017" s="44">
        <v>195.49327705607243</v>
      </c>
      <c r="E2017" s="44">
        <v>200</v>
      </c>
      <c r="F2017" s="90">
        <v>10.126990282103266</v>
      </c>
      <c r="G2017" s="43">
        <v>8484.1507722060669</v>
      </c>
      <c r="H2017" s="44">
        <v>0</v>
      </c>
      <c r="I2017" s="44">
        <v>195.49327705607243</v>
      </c>
      <c r="J2017" s="51">
        <f t="shared" si="93"/>
        <v>195.49327705607243</v>
      </c>
      <c r="K2017" s="45">
        <f t="shared" si="94"/>
        <v>10.126990282103266</v>
      </c>
      <c r="L2017" s="45">
        <f t="shared" si="94"/>
        <v>8484.1507722060669</v>
      </c>
      <c r="M2017" s="160">
        <f t="shared" si="95"/>
        <v>837.7761344552215</v>
      </c>
      <c r="N2017" s="6">
        <v>-9.8280379291032656</v>
      </c>
    </row>
    <row r="2018" spans="1:14" x14ac:dyDescent="0.25">
      <c r="A2018" s="41">
        <v>2037</v>
      </c>
      <c r="B2018" s="41" t="s">
        <v>4</v>
      </c>
      <c r="C2018" s="41" t="s">
        <v>4967</v>
      </c>
      <c r="D2018" s="42">
        <v>195.49327705607243</v>
      </c>
      <c r="E2018" s="42">
        <v>200</v>
      </c>
      <c r="F2018" s="88">
        <v>11.368950067139172</v>
      </c>
      <c r="G2018" s="41">
        <v>9708.3721798710194</v>
      </c>
      <c r="H2018" s="42">
        <v>0</v>
      </c>
      <c r="I2018" s="42">
        <v>195.49327705607243</v>
      </c>
      <c r="J2018" s="51">
        <f t="shared" si="93"/>
        <v>195.49327705607243</v>
      </c>
      <c r="K2018" s="45">
        <f t="shared" si="94"/>
        <v>11.368950067139172</v>
      </c>
      <c r="L2018" s="45">
        <f t="shared" si="94"/>
        <v>9708.3721798710194</v>
      </c>
      <c r="M2018" s="160">
        <f t="shared" si="95"/>
        <v>853.93744563379789</v>
      </c>
      <c r="N2018" s="6">
        <v>-11.093735209139172</v>
      </c>
    </row>
    <row r="2019" spans="1:14" x14ac:dyDescent="0.25">
      <c r="A2019" s="43">
        <v>2038</v>
      </c>
      <c r="B2019" s="43" t="s">
        <v>4</v>
      </c>
      <c r="C2019" s="43" t="s">
        <v>4967</v>
      </c>
      <c r="D2019" s="44">
        <v>195.49327705607243</v>
      </c>
      <c r="E2019" s="44">
        <v>200</v>
      </c>
      <c r="F2019" s="90">
        <v>10.900048278255248</v>
      </c>
      <c r="G2019" s="43">
        <v>9343.9004621887052</v>
      </c>
      <c r="H2019" s="44">
        <v>0</v>
      </c>
      <c r="I2019" s="44">
        <v>195.49327705607243</v>
      </c>
      <c r="J2019" s="51">
        <f t="shared" si="93"/>
        <v>195.49327705607243</v>
      </c>
      <c r="K2019" s="45">
        <f t="shared" si="94"/>
        <v>10.900048278255248</v>
      </c>
      <c r="L2019" s="45">
        <f t="shared" si="94"/>
        <v>9343.9004621887052</v>
      </c>
      <c r="M2019" s="160">
        <f t="shared" si="95"/>
        <v>857.23477765039468</v>
      </c>
      <c r="N2019" s="6">
        <v>-10.640449550255248</v>
      </c>
    </row>
    <row r="2020" spans="1:14" x14ac:dyDescent="0.25">
      <c r="A2020" s="41">
        <v>2039</v>
      </c>
      <c r="B2020" s="41" t="s">
        <v>4</v>
      </c>
      <c r="C2020" s="41" t="s">
        <v>4967</v>
      </c>
      <c r="D2020" s="42">
        <v>195.49327705607243</v>
      </c>
      <c r="E2020" s="42">
        <v>200</v>
      </c>
      <c r="F2020" s="88">
        <v>10.549562255745329</v>
      </c>
      <c r="G2020" s="41">
        <v>8975.7558997469296</v>
      </c>
      <c r="H2020" s="42">
        <v>0</v>
      </c>
      <c r="I2020" s="42">
        <v>195.49327705607243</v>
      </c>
      <c r="J2020" s="51">
        <f t="shared" si="93"/>
        <v>195.49327705607243</v>
      </c>
      <c r="K2020" s="45">
        <f t="shared" si="94"/>
        <v>10.549562255745329</v>
      </c>
      <c r="L2020" s="45">
        <f t="shared" si="94"/>
        <v>8975.7558997469296</v>
      </c>
      <c r="M2020" s="160">
        <f t="shared" si="95"/>
        <v>850.81785216810306</v>
      </c>
      <c r="N2020" s="6">
        <v>-10.304419361745328</v>
      </c>
    </row>
    <row r="2021" spans="1:14" x14ac:dyDescent="0.25">
      <c r="A2021" s="43">
        <v>2040</v>
      </c>
      <c r="B2021" s="43" t="s">
        <v>4</v>
      </c>
      <c r="C2021" s="43" t="s">
        <v>4967</v>
      </c>
      <c r="D2021" s="44">
        <v>195.49327705607243</v>
      </c>
      <c r="E2021" s="44">
        <v>200</v>
      </c>
      <c r="F2021" s="90">
        <v>10.994231015937345</v>
      </c>
      <c r="G2021" s="43">
        <v>8790.704768224492</v>
      </c>
      <c r="H2021" s="44">
        <v>0</v>
      </c>
      <c r="I2021" s="44">
        <v>195.49327705607243</v>
      </c>
      <c r="J2021" s="51">
        <f t="shared" si="93"/>
        <v>195.49327705607243</v>
      </c>
      <c r="K2021" s="45">
        <f t="shared" si="94"/>
        <v>10.994231015937345</v>
      </c>
      <c r="L2021" s="45">
        <f t="shared" si="94"/>
        <v>8790.704768224492</v>
      </c>
      <c r="M2021" s="160">
        <f t="shared" si="95"/>
        <v>799.57431815662233</v>
      </c>
      <c r="N2021" s="6">
        <v>-10.725529522937345</v>
      </c>
    </row>
    <row r="2022" spans="1:14" hidden="1" x14ac:dyDescent="0.25">
      <c r="A2022" s="41">
        <v>2021</v>
      </c>
      <c r="B2022" s="41" t="s">
        <v>4</v>
      </c>
      <c r="C2022" s="41" t="s">
        <v>4968</v>
      </c>
      <c r="D2022" s="42">
        <v>226.24746568322104</v>
      </c>
      <c r="E2022" s="42">
        <v>250</v>
      </c>
      <c r="F2022" s="88">
        <v>2.4521539511541075</v>
      </c>
      <c r="G2022" s="41">
        <v>7069.0024338585199</v>
      </c>
      <c r="H2022" s="42">
        <v>0</v>
      </c>
      <c r="I2022" s="42">
        <v>226.24746568322104</v>
      </c>
      <c r="J2022" s="51">
        <f t="shared" si="93"/>
        <v>226.24746568322104</v>
      </c>
      <c r="K2022" s="45">
        <f t="shared" si="94"/>
        <v>2.4521539511541075</v>
      </c>
      <c r="L2022" s="45">
        <f t="shared" si="94"/>
        <v>7069.0024338585199</v>
      </c>
      <c r="M2022" s="160">
        <f t="shared" si="95"/>
        <v>2882.7726866543148</v>
      </c>
      <c r="N2022" s="6">
        <v>-2.0477836151541076</v>
      </c>
    </row>
    <row r="2023" spans="1:14" x14ac:dyDescent="0.25">
      <c r="A2023" s="43">
        <v>2022</v>
      </c>
      <c r="B2023" s="43" t="s">
        <v>4</v>
      </c>
      <c r="C2023" s="43" t="s">
        <v>4968</v>
      </c>
      <c r="D2023" s="44">
        <v>226.24746568322104</v>
      </c>
      <c r="E2023" s="44">
        <v>250</v>
      </c>
      <c r="F2023" s="90">
        <v>3.4969117877055185</v>
      </c>
      <c r="G2023" s="43">
        <v>9906.6739575590927</v>
      </c>
      <c r="H2023" s="44">
        <v>0</v>
      </c>
      <c r="I2023" s="44">
        <v>226.24746568322104</v>
      </c>
      <c r="J2023" s="51">
        <f t="shared" si="93"/>
        <v>226.24746568322104</v>
      </c>
      <c r="K2023" s="45">
        <f t="shared" si="94"/>
        <v>3.4969117877055185</v>
      </c>
      <c r="L2023" s="45">
        <f t="shared" si="94"/>
        <v>9906.6739575590927</v>
      </c>
      <c r="M2023" s="160">
        <f t="shared" si="95"/>
        <v>2832.9779413907686</v>
      </c>
      <c r="N2023" s="6">
        <v>-3.0591382387055184</v>
      </c>
    </row>
    <row r="2024" spans="1:14" x14ac:dyDescent="0.25">
      <c r="A2024" s="41">
        <v>2023</v>
      </c>
      <c r="B2024" s="41" t="s">
        <v>4</v>
      </c>
      <c r="C2024" s="41" t="s">
        <v>4968</v>
      </c>
      <c r="D2024" s="42">
        <v>226.24746568322104</v>
      </c>
      <c r="E2024" s="42">
        <v>250</v>
      </c>
      <c r="F2024" s="88">
        <v>4.4979351605762714</v>
      </c>
      <c r="G2024" s="41">
        <v>12110.045290851393</v>
      </c>
      <c r="H2024" s="42">
        <v>0</v>
      </c>
      <c r="I2024" s="42">
        <v>226.24746568322104</v>
      </c>
      <c r="J2024" s="51">
        <f t="shared" si="93"/>
        <v>226.24746568322104</v>
      </c>
      <c r="K2024" s="45">
        <f t="shared" si="94"/>
        <v>4.4979351605762714</v>
      </c>
      <c r="L2024" s="45">
        <f t="shared" si="94"/>
        <v>12110.045290851393</v>
      </c>
      <c r="M2024" s="160">
        <f t="shared" si="95"/>
        <v>2692.3565721876403</v>
      </c>
      <c r="N2024" s="6">
        <v>-4.0283379215762718</v>
      </c>
    </row>
    <row r="2025" spans="1:14" x14ac:dyDescent="0.25">
      <c r="A2025" s="43">
        <v>2024</v>
      </c>
      <c r="B2025" s="43" t="s">
        <v>4</v>
      </c>
      <c r="C2025" s="43" t="s">
        <v>4968</v>
      </c>
      <c r="D2025" s="44">
        <v>226.24746568322104</v>
      </c>
      <c r="E2025" s="44">
        <v>250</v>
      </c>
      <c r="F2025" s="90">
        <v>7.5838394894567385</v>
      </c>
      <c r="G2025" s="43">
        <v>16183.629616431219</v>
      </c>
      <c r="H2025" s="44">
        <v>0</v>
      </c>
      <c r="I2025" s="44">
        <v>226.24746568322104</v>
      </c>
      <c r="J2025" s="51">
        <f t="shared" si="93"/>
        <v>226.24746568322104</v>
      </c>
      <c r="K2025" s="45">
        <f t="shared" si="94"/>
        <v>7.5838394894567385</v>
      </c>
      <c r="L2025" s="45">
        <f t="shared" si="94"/>
        <v>16183.629616431219</v>
      </c>
      <c r="M2025" s="160">
        <f t="shared" si="95"/>
        <v>2133.962571192355</v>
      </c>
      <c r="N2025" s="6">
        <v>-7.2517229644567385</v>
      </c>
    </row>
    <row r="2026" spans="1:14" x14ac:dyDescent="0.25">
      <c r="A2026" s="41">
        <v>2025</v>
      </c>
      <c r="B2026" s="41" t="s">
        <v>4</v>
      </c>
      <c r="C2026" s="41" t="s">
        <v>4968</v>
      </c>
      <c r="D2026" s="42">
        <v>226.24746568322104</v>
      </c>
      <c r="E2026" s="42">
        <v>250</v>
      </c>
      <c r="F2026" s="88">
        <v>9.4483443766056006</v>
      </c>
      <c r="G2026" s="41">
        <v>18363.302487514226</v>
      </c>
      <c r="H2026" s="42">
        <v>0</v>
      </c>
      <c r="I2026" s="42">
        <v>226.24746568322104</v>
      </c>
      <c r="J2026" s="51">
        <f t="shared" si="93"/>
        <v>226.24746568322104</v>
      </c>
      <c r="K2026" s="45">
        <f t="shared" si="94"/>
        <v>9.4483443766056006</v>
      </c>
      <c r="L2026" s="45">
        <f t="shared" si="94"/>
        <v>18363.302487514226</v>
      </c>
      <c r="M2026" s="160">
        <f t="shared" si="95"/>
        <v>1943.5471184753112</v>
      </c>
      <c r="N2026" s="6">
        <v>-9.1332061206055997</v>
      </c>
    </row>
    <row r="2027" spans="1:14" x14ac:dyDescent="0.25">
      <c r="A2027" s="43">
        <v>2026</v>
      </c>
      <c r="B2027" s="43" t="s">
        <v>4</v>
      </c>
      <c r="C2027" s="43" t="s">
        <v>4968</v>
      </c>
      <c r="D2027" s="44">
        <v>226.24746568322104</v>
      </c>
      <c r="E2027" s="44">
        <v>250</v>
      </c>
      <c r="F2027" s="90">
        <v>12.1927236112295</v>
      </c>
      <c r="G2027" s="43">
        <v>21660.670265874469</v>
      </c>
      <c r="H2027" s="44">
        <v>0</v>
      </c>
      <c r="I2027" s="44">
        <v>226.24746568322104</v>
      </c>
      <c r="J2027" s="51">
        <f t="shared" si="93"/>
        <v>226.24746568322104</v>
      </c>
      <c r="K2027" s="45">
        <f t="shared" si="94"/>
        <v>12.1927236112295</v>
      </c>
      <c r="L2027" s="45">
        <f t="shared" si="94"/>
        <v>21660.670265874469</v>
      </c>
      <c r="M2027" s="160">
        <f t="shared" si="95"/>
        <v>1776.5243399698645</v>
      </c>
      <c r="N2027" s="6">
        <v>-11.869999443229499</v>
      </c>
    </row>
    <row r="2028" spans="1:14" x14ac:dyDescent="0.25">
      <c r="A2028" s="41">
        <v>2027</v>
      </c>
      <c r="B2028" s="41" t="s">
        <v>4</v>
      </c>
      <c r="C2028" s="41" t="s">
        <v>4968</v>
      </c>
      <c r="D2028" s="42">
        <v>226.24746568322104</v>
      </c>
      <c r="E2028" s="42">
        <v>250</v>
      </c>
      <c r="F2028" s="88">
        <v>15.048930927154204</v>
      </c>
      <c r="G2028" s="41">
        <v>25739.033946095838</v>
      </c>
      <c r="H2028" s="42">
        <v>0</v>
      </c>
      <c r="I2028" s="42">
        <v>226.24746568322104</v>
      </c>
      <c r="J2028" s="51">
        <f t="shared" si="93"/>
        <v>226.24746568322104</v>
      </c>
      <c r="K2028" s="45">
        <f t="shared" si="94"/>
        <v>15.048930927154204</v>
      </c>
      <c r="L2028" s="45">
        <f t="shared" si="94"/>
        <v>25739.033946095838</v>
      </c>
      <c r="M2028" s="160">
        <f t="shared" si="95"/>
        <v>1710.3563084107504</v>
      </c>
      <c r="N2028" s="6">
        <v>-14.685846416154204</v>
      </c>
    </row>
    <row r="2029" spans="1:14" x14ac:dyDescent="0.25">
      <c r="A2029" s="43">
        <v>2028</v>
      </c>
      <c r="B2029" s="43" t="s">
        <v>4</v>
      </c>
      <c r="C2029" s="43" t="s">
        <v>4968</v>
      </c>
      <c r="D2029" s="44">
        <v>226.24746568322104</v>
      </c>
      <c r="E2029" s="44">
        <v>250</v>
      </c>
      <c r="F2029" s="90">
        <v>18.256372965743267</v>
      </c>
      <c r="G2029" s="43">
        <v>28118.614095179706</v>
      </c>
      <c r="H2029" s="44">
        <v>0</v>
      </c>
      <c r="I2029" s="44">
        <v>226.24746568322104</v>
      </c>
      <c r="J2029" s="51">
        <f t="shared" si="93"/>
        <v>226.24746568322104</v>
      </c>
      <c r="K2029" s="45">
        <f t="shared" si="94"/>
        <v>18.256372965743267</v>
      </c>
      <c r="L2029" s="45">
        <f t="shared" si="94"/>
        <v>28118.614095179706</v>
      </c>
      <c r="M2029" s="160">
        <f t="shared" si="95"/>
        <v>1540.2081315901139</v>
      </c>
      <c r="N2029" s="6">
        <v>-17.849268010743266</v>
      </c>
    </row>
    <row r="2030" spans="1:14" x14ac:dyDescent="0.25">
      <c r="A2030" s="41">
        <v>2029</v>
      </c>
      <c r="B2030" s="41" t="s">
        <v>4</v>
      </c>
      <c r="C2030" s="41" t="s">
        <v>4968</v>
      </c>
      <c r="D2030" s="42">
        <v>226.24746568322104</v>
      </c>
      <c r="E2030" s="42">
        <v>250</v>
      </c>
      <c r="F2030" s="88">
        <v>19.441533920566968</v>
      </c>
      <c r="G2030" s="41">
        <v>29072.365831856154</v>
      </c>
      <c r="H2030" s="42">
        <v>0</v>
      </c>
      <c r="I2030" s="42">
        <v>226.24746568322104</v>
      </c>
      <c r="J2030" s="51">
        <f t="shared" si="93"/>
        <v>226.24746568322104</v>
      </c>
      <c r="K2030" s="45">
        <f t="shared" si="94"/>
        <v>19.441533920566968</v>
      </c>
      <c r="L2030" s="45">
        <f t="shared" si="94"/>
        <v>29072.365831856154</v>
      </c>
      <c r="M2030" s="160">
        <f t="shared" si="95"/>
        <v>1495.3740764817348</v>
      </c>
      <c r="N2030" s="6">
        <v>-18.987142914566967</v>
      </c>
    </row>
    <row r="2031" spans="1:14" x14ac:dyDescent="0.25">
      <c r="A2031" s="43">
        <v>2030</v>
      </c>
      <c r="B2031" s="43" t="s">
        <v>4</v>
      </c>
      <c r="C2031" s="43" t="s">
        <v>4968</v>
      </c>
      <c r="D2031" s="44">
        <v>226.24746568322104</v>
      </c>
      <c r="E2031" s="44">
        <v>250</v>
      </c>
      <c r="F2031" s="90">
        <v>20.728026280556826</v>
      </c>
      <c r="G2031" s="43">
        <v>29930.794334629671</v>
      </c>
      <c r="H2031" s="44">
        <v>0</v>
      </c>
      <c r="I2031" s="44">
        <v>226.24746568322104</v>
      </c>
      <c r="J2031" s="51">
        <f t="shared" si="93"/>
        <v>226.24746568322104</v>
      </c>
      <c r="K2031" s="45">
        <f t="shared" si="94"/>
        <v>20.728026280556826</v>
      </c>
      <c r="L2031" s="45">
        <f t="shared" si="94"/>
        <v>29930.794334629671</v>
      </c>
      <c r="M2031" s="160">
        <f t="shared" si="95"/>
        <v>1443.9770545208719</v>
      </c>
      <c r="N2031" s="6">
        <v>-20.234063256556826</v>
      </c>
    </row>
    <row r="2032" spans="1:14" x14ac:dyDescent="0.25">
      <c r="A2032" s="41">
        <v>2031</v>
      </c>
      <c r="B2032" s="41" t="s">
        <v>4</v>
      </c>
      <c r="C2032" s="41" t="s">
        <v>4968</v>
      </c>
      <c r="D2032" s="42">
        <v>226.24746568322104</v>
      </c>
      <c r="E2032" s="42">
        <v>250</v>
      </c>
      <c r="F2032" s="88">
        <v>21.135035190399911</v>
      </c>
      <c r="G2032" s="41">
        <v>28311.287572398513</v>
      </c>
      <c r="H2032" s="42">
        <v>0</v>
      </c>
      <c r="I2032" s="42">
        <v>226.24746568322104</v>
      </c>
      <c r="J2032" s="51">
        <f t="shared" si="93"/>
        <v>226.24746568322104</v>
      </c>
      <c r="K2032" s="45">
        <f t="shared" si="94"/>
        <v>21.135035190399911</v>
      </c>
      <c r="L2032" s="45">
        <f t="shared" si="94"/>
        <v>28311.287572398513</v>
      </c>
      <c r="M2032" s="160">
        <f t="shared" si="95"/>
        <v>1339.5429587577996</v>
      </c>
      <c r="N2032" s="6">
        <v>-20.618430837399913</v>
      </c>
    </row>
    <row r="2033" spans="1:14" x14ac:dyDescent="0.25">
      <c r="A2033" s="43">
        <v>2032</v>
      </c>
      <c r="B2033" s="43" t="s">
        <v>4</v>
      </c>
      <c r="C2033" s="43" t="s">
        <v>4968</v>
      </c>
      <c r="D2033" s="44">
        <v>226.24746568322104</v>
      </c>
      <c r="E2033" s="44">
        <v>250</v>
      </c>
      <c r="F2033" s="90">
        <v>21.280603743358903</v>
      </c>
      <c r="G2033" s="43">
        <v>26974.783617115041</v>
      </c>
      <c r="H2033" s="44">
        <v>0</v>
      </c>
      <c r="I2033" s="44">
        <v>226.24746568322104</v>
      </c>
      <c r="J2033" s="51">
        <f t="shared" si="93"/>
        <v>226.24746568322104</v>
      </c>
      <c r="K2033" s="45">
        <f t="shared" si="94"/>
        <v>21.280603743358903</v>
      </c>
      <c r="L2033" s="45">
        <f t="shared" si="94"/>
        <v>26974.783617115041</v>
      </c>
      <c r="M2033" s="160">
        <f t="shared" si="95"/>
        <v>1267.5760491773235</v>
      </c>
      <c r="N2033" s="6">
        <v>-20.735544414358902</v>
      </c>
    </row>
    <row r="2034" spans="1:14" x14ac:dyDescent="0.25">
      <c r="A2034" s="41">
        <v>2033</v>
      </c>
      <c r="B2034" s="41" t="s">
        <v>4</v>
      </c>
      <c r="C2034" s="41" t="s">
        <v>4968</v>
      </c>
      <c r="D2034" s="42">
        <v>226.24746568322104</v>
      </c>
      <c r="E2034" s="42">
        <v>250</v>
      </c>
      <c r="F2034" s="88">
        <v>20.441840652305196</v>
      </c>
      <c r="G2034" s="41">
        <v>25064.406655031256</v>
      </c>
      <c r="H2034" s="42">
        <v>0</v>
      </c>
      <c r="I2034" s="42">
        <v>226.24746568322104</v>
      </c>
      <c r="J2034" s="51">
        <f t="shared" si="93"/>
        <v>226.24746568322104</v>
      </c>
      <c r="K2034" s="45">
        <f t="shared" si="94"/>
        <v>20.441840652305196</v>
      </c>
      <c r="L2034" s="45">
        <f t="shared" si="94"/>
        <v>25064.406655031256</v>
      </c>
      <c r="M2034" s="160">
        <f t="shared" si="95"/>
        <v>1226.1325719807321</v>
      </c>
      <c r="N2034" s="6">
        <v>-19.880708938305197</v>
      </c>
    </row>
    <row r="2035" spans="1:14" x14ac:dyDescent="0.25">
      <c r="A2035" s="43">
        <v>2034</v>
      </c>
      <c r="B2035" s="43" t="s">
        <v>4</v>
      </c>
      <c r="C2035" s="43" t="s">
        <v>4968</v>
      </c>
      <c r="D2035" s="44">
        <v>226.24746568322104</v>
      </c>
      <c r="E2035" s="44">
        <v>250</v>
      </c>
      <c r="F2035" s="90">
        <v>19.699364198864078</v>
      </c>
      <c r="G2035" s="43">
        <v>23072.941629654157</v>
      </c>
      <c r="H2035" s="44">
        <v>0</v>
      </c>
      <c r="I2035" s="44">
        <v>226.24746568322104</v>
      </c>
      <c r="J2035" s="51">
        <f t="shared" si="93"/>
        <v>226.24746568322104</v>
      </c>
      <c r="K2035" s="45">
        <f t="shared" si="94"/>
        <v>19.699364198864078</v>
      </c>
      <c r="L2035" s="45">
        <f t="shared" si="94"/>
        <v>23072.941629654157</v>
      </c>
      <c r="M2035" s="160">
        <f t="shared" si="95"/>
        <v>1171.2531123712413</v>
      </c>
      <c r="N2035" s="6">
        <v>-19.13718582486408</v>
      </c>
    </row>
    <row r="2036" spans="1:14" x14ac:dyDescent="0.25">
      <c r="A2036" s="41">
        <v>2035</v>
      </c>
      <c r="B2036" s="41" t="s">
        <v>4</v>
      </c>
      <c r="C2036" s="41" t="s">
        <v>4968</v>
      </c>
      <c r="D2036" s="42">
        <v>226.24746568322104</v>
      </c>
      <c r="E2036" s="42">
        <v>250</v>
      </c>
      <c r="F2036" s="88">
        <v>18.462639219442831</v>
      </c>
      <c r="G2036" s="41">
        <v>21225.038792306907</v>
      </c>
      <c r="H2036" s="42">
        <v>0</v>
      </c>
      <c r="I2036" s="42">
        <v>226.24746568322104</v>
      </c>
      <c r="J2036" s="51">
        <f t="shared" si="93"/>
        <v>226.24746568322104</v>
      </c>
      <c r="K2036" s="45">
        <f t="shared" si="94"/>
        <v>18.462639219442831</v>
      </c>
      <c r="L2036" s="45">
        <f t="shared" si="94"/>
        <v>21225.038792306907</v>
      </c>
      <c r="M2036" s="160">
        <f t="shared" si="95"/>
        <v>1149.6210557998131</v>
      </c>
      <c r="N2036" s="6">
        <v>-17.90045273844283</v>
      </c>
    </row>
    <row r="2037" spans="1:14" x14ac:dyDescent="0.25">
      <c r="A2037" s="43">
        <v>2036</v>
      </c>
      <c r="B2037" s="43" t="s">
        <v>4</v>
      </c>
      <c r="C2037" s="43" t="s">
        <v>4968</v>
      </c>
      <c r="D2037" s="44">
        <v>226.24746568322104</v>
      </c>
      <c r="E2037" s="44">
        <v>250</v>
      </c>
      <c r="F2037" s="90">
        <v>17.56606659509622</v>
      </c>
      <c r="G2037" s="43">
        <v>19680.523144520052</v>
      </c>
      <c r="H2037" s="44">
        <v>0</v>
      </c>
      <c r="I2037" s="44">
        <v>226.24746568322104</v>
      </c>
      <c r="J2037" s="51">
        <f t="shared" si="93"/>
        <v>226.24746568322104</v>
      </c>
      <c r="K2037" s="45">
        <f t="shared" si="94"/>
        <v>17.56606659509622</v>
      </c>
      <c r="L2037" s="45">
        <f t="shared" si="94"/>
        <v>19680.523144520052</v>
      </c>
      <c r="M2037" s="160">
        <f t="shared" si="95"/>
        <v>1120.3716573643246</v>
      </c>
      <c r="N2037" s="6">
        <v>-17.03991158109622</v>
      </c>
    </row>
    <row r="2038" spans="1:14" x14ac:dyDescent="0.25">
      <c r="A2038" s="41">
        <v>2037</v>
      </c>
      <c r="B2038" s="41" t="s">
        <v>4</v>
      </c>
      <c r="C2038" s="41" t="s">
        <v>4968</v>
      </c>
      <c r="D2038" s="42">
        <v>226.24746568322104</v>
      </c>
      <c r="E2038" s="42">
        <v>250</v>
      </c>
      <c r="F2038" s="88">
        <v>15.770095047056902</v>
      </c>
      <c r="G2038" s="41">
        <v>18086.439365875962</v>
      </c>
      <c r="H2038" s="42">
        <v>0</v>
      </c>
      <c r="I2038" s="42">
        <v>226.24746568322104</v>
      </c>
      <c r="J2038" s="51">
        <f t="shared" si="93"/>
        <v>226.24746568322104</v>
      </c>
      <c r="K2038" s="45">
        <f t="shared" si="94"/>
        <v>15.770095047056902</v>
      </c>
      <c r="L2038" s="45">
        <f t="shared" si="94"/>
        <v>18086.439365875962</v>
      </c>
      <c r="M2038" s="160">
        <f t="shared" si="95"/>
        <v>1146.8820772422262</v>
      </c>
      <c r="N2038" s="6">
        <v>-15.279009592056902</v>
      </c>
    </row>
    <row r="2039" spans="1:14" x14ac:dyDescent="0.25">
      <c r="A2039" s="43">
        <v>2038</v>
      </c>
      <c r="B2039" s="43" t="s">
        <v>4</v>
      </c>
      <c r="C2039" s="43" t="s">
        <v>4968</v>
      </c>
      <c r="D2039" s="44">
        <v>226.24746568322104</v>
      </c>
      <c r="E2039" s="44">
        <v>250</v>
      </c>
      <c r="F2039" s="90">
        <v>14.4979283743378</v>
      </c>
      <c r="G2039" s="43">
        <v>16874.684817475019</v>
      </c>
      <c r="H2039" s="44">
        <v>0</v>
      </c>
      <c r="I2039" s="44">
        <v>226.24746568322104</v>
      </c>
      <c r="J2039" s="51">
        <f t="shared" si="93"/>
        <v>226.24746568322104</v>
      </c>
      <c r="K2039" s="45">
        <f t="shared" si="94"/>
        <v>14.4979283743378</v>
      </c>
      <c r="L2039" s="45">
        <f t="shared" si="94"/>
        <v>16874.684817475019</v>
      </c>
      <c r="M2039" s="160">
        <f t="shared" si="95"/>
        <v>1163.9376593516781</v>
      </c>
      <c r="N2039" s="6">
        <v>-14.041813434337799</v>
      </c>
    </row>
    <row r="2040" spans="1:14" x14ac:dyDescent="0.25">
      <c r="A2040" s="41">
        <v>2039</v>
      </c>
      <c r="B2040" s="41" t="s">
        <v>4</v>
      </c>
      <c r="C2040" s="41" t="s">
        <v>4968</v>
      </c>
      <c r="D2040" s="42">
        <v>226.24746568322104</v>
      </c>
      <c r="E2040" s="42">
        <v>250</v>
      </c>
      <c r="F2040" s="88">
        <v>13.605880797054205</v>
      </c>
      <c r="G2040" s="41">
        <v>15953.625778951971</v>
      </c>
      <c r="H2040" s="42">
        <v>0</v>
      </c>
      <c r="I2040" s="42">
        <v>226.24746568322104</v>
      </c>
      <c r="J2040" s="51">
        <f t="shared" si="93"/>
        <v>226.24746568322104</v>
      </c>
      <c r="K2040" s="45">
        <f t="shared" si="94"/>
        <v>13.605880797054205</v>
      </c>
      <c r="L2040" s="45">
        <f t="shared" si="94"/>
        <v>15953.625778951971</v>
      </c>
      <c r="M2040" s="160">
        <f t="shared" si="95"/>
        <v>1172.5536932828395</v>
      </c>
      <c r="N2040" s="6">
        <v>-13.175919703054205</v>
      </c>
    </row>
    <row r="2041" spans="1:14" x14ac:dyDescent="0.25">
      <c r="A2041" s="43">
        <v>2040</v>
      </c>
      <c r="B2041" s="43" t="s">
        <v>4</v>
      </c>
      <c r="C2041" s="43" t="s">
        <v>4968</v>
      </c>
      <c r="D2041" s="44">
        <v>226.24746568322104</v>
      </c>
      <c r="E2041" s="44">
        <v>250</v>
      </c>
      <c r="F2041" s="90">
        <v>13.875913680667249</v>
      </c>
      <c r="G2041" s="43">
        <v>15651.354242229869</v>
      </c>
      <c r="H2041" s="44">
        <v>0</v>
      </c>
      <c r="I2041" s="44">
        <v>226.24746568322104</v>
      </c>
      <c r="J2041" s="51">
        <f t="shared" si="93"/>
        <v>226.24746568322104</v>
      </c>
      <c r="K2041" s="45">
        <f t="shared" si="94"/>
        <v>13.875913680667249</v>
      </c>
      <c r="L2041" s="45">
        <f t="shared" si="94"/>
        <v>15651.354242229869</v>
      </c>
      <c r="M2041" s="160">
        <f t="shared" si="95"/>
        <v>1127.9512544126208</v>
      </c>
      <c r="N2041" s="6">
        <v>-13.45590468766725</v>
      </c>
    </row>
    <row r="2042" spans="1:14" x14ac:dyDescent="0.25">
      <c r="A2042" s="41">
        <v>2021</v>
      </c>
      <c r="B2042" s="41" t="s">
        <v>4</v>
      </c>
      <c r="C2042" s="41" t="s">
        <v>4969</v>
      </c>
      <c r="D2042" s="42">
        <v>273.33438940380836</v>
      </c>
      <c r="E2042" s="42">
        <v>300</v>
      </c>
      <c r="F2042" s="88">
        <v>1.0764316316198472</v>
      </c>
      <c r="G2042" s="41">
        <v>2520.2376449430144</v>
      </c>
      <c r="H2042" s="42">
        <v>0</v>
      </c>
      <c r="I2042" s="42">
        <v>273.33438940380836</v>
      </c>
      <c r="J2042" s="51">
        <f t="shared" si="93"/>
        <v>273.33438940380836</v>
      </c>
      <c r="K2042" s="45">
        <f t="shared" si="94"/>
        <v>1.0764316316198472</v>
      </c>
      <c r="L2042" s="45">
        <f t="shared" si="94"/>
        <v>2520.2376449430144</v>
      </c>
      <c r="M2042" s="160">
        <f t="shared" si="95"/>
        <v>2341.2890990117817</v>
      </c>
      <c r="N2042" s="6">
        <v>7.949599038015287E-2</v>
      </c>
    </row>
    <row r="2043" spans="1:14" x14ac:dyDescent="0.25">
      <c r="A2043" s="43">
        <v>2022</v>
      </c>
      <c r="B2043" s="43" t="s">
        <v>4</v>
      </c>
      <c r="C2043" s="43" t="s">
        <v>4969</v>
      </c>
      <c r="D2043" s="44">
        <v>273.33438940380836</v>
      </c>
      <c r="E2043" s="44">
        <v>300</v>
      </c>
      <c r="F2043" s="90">
        <v>1.4019460599692204</v>
      </c>
      <c r="G2043" s="43">
        <v>3141.0132063426281</v>
      </c>
      <c r="H2043" s="44">
        <v>0</v>
      </c>
      <c r="I2043" s="44">
        <v>273.33438940380836</v>
      </c>
      <c r="J2043" s="51">
        <f t="shared" si="93"/>
        <v>273.33438940380836</v>
      </c>
      <c r="K2043" s="45">
        <f t="shared" si="94"/>
        <v>1.4019460599692204</v>
      </c>
      <c r="L2043" s="45">
        <f t="shared" si="94"/>
        <v>3141.0132063426281</v>
      </c>
      <c r="M2043" s="160">
        <f t="shared" si="95"/>
        <v>2240.4665172436012</v>
      </c>
      <c r="N2043" s="6">
        <v>8.9970280307796191E-3</v>
      </c>
    </row>
    <row r="2044" spans="1:14" x14ac:dyDescent="0.25">
      <c r="A2044" s="41">
        <v>2023</v>
      </c>
      <c r="B2044" s="41" t="s">
        <v>4</v>
      </c>
      <c r="C2044" s="41" t="s">
        <v>4969</v>
      </c>
      <c r="D2044" s="42">
        <v>273.33438940380836</v>
      </c>
      <c r="E2044" s="42">
        <v>300</v>
      </c>
      <c r="F2044" s="88">
        <v>1.8552819496467357</v>
      </c>
      <c r="G2044" s="41">
        <v>3808.6109989581241</v>
      </c>
      <c r="H2044" s="42">
        <v>0</v>
      </c>
      <c r="I2044" s="42">
        <v>273.33438940380836</v>
      </c>
      <c r="J2044" s="51">
        <f t="shared" si="93"/>
        <v>273.33438940380836</v>
      </c>
      <c r="K2044" s="45">
        <f t="shared" si="94"/>
        <v>1.8552819496467357</v>
      </c>
      <c r="L2044" s="45">
        <f t="shared" si="94"/>
        <v>3808.6109989581241</v>
      </c>
      <c r="M2044" s="160">
        <f t="shared" si="95"/>
        <v>2052.8475468018873</v>
      </c>
      <c r="N2044" s="6">
        <v>-8.2718510646735632E-2</v>
      </c>
    </row>
    <row r="2045" spans="1:14" x14ac:dyDescent="0.25">
      <c r="A2045" s="43">
        <v>2024</v>
      </c>
      <c r="B2045" s="43" t="s">
        <v>4</v>
      </c>
      <c r="C2045" s="43" t="s">
        <v>4969</v>
      </c>
      <c r="D2045" s="44">
        <v>273.33438940380836</v>
      </c>
      <c r="E2045" s="44">
        <v>300</v>
      </c>
      <c r="F2045" s="90">
        <v>2.6953920689944724</v>
      </c>
      <c r="G2045" s="43">
        <v>4966.7150588609893</v>
      </c>
      <c r="H2045" s="44">
        <v>0</v>
      </c>
      <c r="I2045" s="44">
        <v>273.33438940380836</v>
      </c>
      <c r="J2045" s="51">
        <f t="shared" si="93"/>
        <v>273.33438940380836</v>
      </c>
      <c r="K2045" s="45">
        <f t="shared" si="94"/>
        <v>2.6953920689944724</v>
      </c>
      <c r="L2045" s="45">
        <f t="shared" si="94"/>
        <v>4966.7150588609893</v>
      </c>
      <c r="M2045" s="160">
        <f t="shared" si="95"/>
        <v>1842.6688703264767</v>
      </c>
      <c r="N2045" s="6">
        <v>-0.58333121499447227</v>
      </c>
    </row>
    <row r="2046" spans="1:14" x14ac:dyDescent="0.25">
      <c r="A2046" s="41">
        <v>2025</v>
      </c>
      <c r="B2046" s="41" t="s">
        <v>4</v>
      </c>
      <c r="C2046" s="41" t="s">
        <v>4969</v>
      </c>
      <c r="D2046" s="42">
        <v>273.33438940380836</v>
      </c>
      <c r="E2046" s="42">
        <v>300</v>
      </c>
      <c r="F2046" s="88">
        <v>3.0433147375986525</v>
      </c>
      <c r="G2046" s="41">
        <v>5933.7287571813567</v>
      </c>
      <c r="H2046" s="42">
        <v>0</v>
      </c>
      <c r="I2046" s="42">
        <v>273.33438940380836</v>
      </c>
      <c r="J2046" s="51">
        <f t="shared" si="93"/>
        <v>273.33438940380836</v>
      </c>
      <c r="K2046" s="45">
        <f t="shared" si="94"/>
        <v>3.0433147375986525</v>
      </c>
      <c r="L2046" s="45">
        <f t="shared" si="94"/>
        <v>5933.7287571813567</v>
      </c>
      <c r="M2046" s="160">
        <f t="shared" si="95"/>
        <v>1949.7584932222305</v>
      </c>
      <c r="N2046" s="6">
        <v>-0.48302221559865233</v>
      </c>
    </row>
    <row r="2047" spans="1:14" x14ac:dyDescent="0.25">
      <c r="A2047" s="43">
        <v>2026</v>
      </c>
      <c r="B2047" s="43" t="s">
        <v>4</v>
      </c>
      <c r="C2047" s="43" t="s">
        <v>4969</v>
      </c>
      <c r="D2047" s="44">
        <v>273.33438940380836</v>
      </c>
      <c r="E2047" s="44">
        <v>300</v>
      </c>
      <c r="F2047" s="90">
        <v>3.7861462484236266</v>
      </c>
      <c r="G2047" s="43">
        <v>7120.1692036602317</v>
      </c>
      <c r="H2047" s="44">
        <v>0</v>
      </c>
      <c r="I2047" s="44">
        <v>273.33438940380836</v>
      </c>
      <c r="J2047" s="51">
        <f t="shared" si="93"/>
        <v>273.33438940380836</v>
      </c>
      <c r="K2047" s="45">
        <f t="shared" si="94"/>
        <v>3.7861462484236266</v>
      </c>
      <c r="L2047" s="45">
        <f t="shared" si="94"/>
        <v>7120.1692036602317</v>
      </c>
      <c r="M2047" s="160">
        <f t="shared" si="95"/>
        <v>1880.5848312448934</v>
      </c>
      <c r="N2047" s="6">
        <v>-0.67736206542362654</v>
      </c>
    </row>
    <row r="2048" spans="1:14" x14ac:dyDescent="0.25">
      <c r="A2048" s="41">
        <v>2027</v>
      </c>
      <c r="B2048" s="41" t="s">
        <v>4</v>
      </c>
      <c r="C2048" s="41" t="s">
        <v>4969</v>
      </c>
      <c r="D2048" s="42">
        <v>273.33438940380836</v>
      </c>
      <c r="E2048" s="42">
        <v>300</v>
      </c>
      <c r="F2048" s="88">
        <v>4.4774745540907723</v>
      </c>
      <c r="G2048" s="41">
        <v>8139.7595956919058</v>
      </c>
      <c r="H2048" s="42">
        <v>0</v>
      </c>
      <c r="I2048" s="42">
        <v>273.33438940380836</v>
      </c>
      <c r="J2048" s="51">
        <f t="shared" si="93"/>
        <v>273.33438940380836</v>
      </c>
      <c r="K2048" s="45">
        <f t="shared" si="94"/>
        <v>4.4774745540907723</v>
      </c>
      <c r="L2048" s="45">
        <f t="shared" si="94"/>
        <v>8139.7595956919058</v>
      </c>
      <c r="M2048" s="160">
        <f t="shared" si="95"/>
        <v>1817.9354226045004</v>
      </c>
      <c r="N2048" s="6">
        <v>-0.85617000709077251</v>
      </c>
    </row>
    <row r="2049" spans="1:14" x14ac:dyDescent="0.25">
      <c r="A2049" s="43">
        <v>2028</v>
      </c>
      <c r="B2049" s="43" t="s">
        <v>4</v>
      </c>
      <c r="C2049" s="43" t="s">
        <v>4969</v>
      </c>
      <c r="D2049" s="44">
        <v>273.33438940380836</v>
      </c>
      <c r="E2049" s="44">
        <v>300</v>
      </c>
      <c r="F2049" s="90">
        <v>5.2026430580632814</v>
      </c>
      <c r="G2049" s="43">
        <v>8953.4921351053545</v>
      </c>
      <c r="H2049" s="44">
        <v>0</v>
      </c>
      <c r="I2049" s="44">
        <v>273.33438940380836</v>
      </c>
      <c r="J2049" s="51">
        <f t="shared" si="93"/>
        <v>273.33438940380836</v>
      </c>
      <c r="K2049" s="45">
        <f t="shared" si="94"/>
        <v>5.2026430580632814</v>
      </c>
      <c r="L2049" s="45">
        <f t="shared" si="94"/>
        <v>8953.4921351053545</v>
      </c>
      <c r="M2049" s="160">
        <f t="shared" si="95"/>
        <v>1720.9506851001136</v>
      </c>
      <c r="N2049" s="6">
        <v>-1.1194879720632818</v>
      </c>
    </row>
    <row r="2050" spans="1:14" x14ac:dyDescent="0.25">
      <c r="A2050" s="41">
        <v>2029</v>
      </c>
      <c r="B2050" s="41" t="s">
        <v>4</v>
      </c>
      <c r="C2050" s="41" t="s">
        <v>4969</v>
      </c>
      <c r="D2050" s="42">
        <v>273.33438940380836</v>
      </c>
      <c r="E2050" s="42">
        <v>300</v>
      </c>
      <c r="F2050" s="88">
        <v>5.3878531145485065</v>
      </c>
      <c r="G2050" s="41">
        <v>9320.0472128437832</v>
      </c>
      <c r="H2050" s="42">
        <v>0</v>
      </c>
      <c r="I2050" s="42">
        <v>273.33438940380836</v>
      </c>
      <c r="J2050" s="51">
        <f t="shared" ref="J2050:J2113" si="96">D2050</f>
        <v>273.33438940380836</v>
      </c>
      <c r="K2050" s="45">
        <f t="shared" si="94"/>
        <v>5.3878531145485065</v>
      </c>
      <c r="L2050" s="45">
        <f t="shared" si="94"/>
        <v>9320.0472128437832</v>
      </c>
      <c r="M2050" s="160">
        <f t="shared" si="95"/>
        <v>1729.8257793400867</v>
      </c>
      <c r="N2050" s="6">
        <v>-1.0175187745485061</v>
      </c>
    </row>
    <row r="2051" spans="1:14" x14ac:dyDescent="0.25">
      <c r="A2051" s="43">
        <v>2030</v>
      </c>
      <c r="B2051" s="43" t="s">
        <v>4</v>
      </c>
      <c r="C2051" s="43" t="s">
        <v>4969</v>
      </c>
      <c r="D2051" s="44">
        <v>273.33438940380836</v>
      </c>
      <c r="E2051" s="44">
        <v>300</v>
      </c>
      <c r="F2051" s="90">
        <v>5.3957958468294152</v>
      </c>
      <c r="G2051" s="43">
        <v>9124.7557025836468</v>
      </c>
      <c r="H2051" s="44">
        <v>0</v>
      </c>
      <c r="I2051" s="44">
        <v>273.33438940380836</v>
      </c>
      <c r="J2051" s="51">
        <f t="shared" si="96"/>
        <v>273.33438940380836</v>
      </c>
      <c r="K2051" s="45">
        <f t="shared" ref="K2051:L2114" si="97">F2051</f>
        <v>5.3957958468294152</v>
      </c>
      <c r="L2051" s="45">
        <f t="shared" si="97"/>
        <v>9124.7557025836468</v>
      </c>
      <c r="M2051" s="160">
        <f t="shared" ref="M2051:M2114" si="98">G2051/F2051</f>
        <v>1691.0861644154641</v>
      </c>
      <c r="N2051" s="6">
        <v>-1.0361997038294151</v>
      </c>
    </row>
    <row r="2052" spans="1:14" x14ac:dyDescent="0.25">
      <c r="A2052" s="41">
        <v>2031</v>
      </c>
      <c r="B2052" s="41" t="s">
        <v>4</v>
      </c>
      <c r="C2052" s="41" t="s">
        <v>4969</v>
      </c>
      <c r="D2052" s="42">
        <v>273.33438940380836</v>
      </c>
      <c r="E2052" s="42">
        <v>300</v>
      </c>
      <c r="F2052" s="88">
        <v>5.2457871042102919</v>
      </c>
      <c r="G2052" s="41">
        <v>8548.6156667882751</v>
      </c>
      <c r="H2052" s="42">
        <v>0</v>
      </c>
      <c r="I2052" s="42">
        <v>273.33438940380836</v>
      </c>
      <c r="J2052" s="51">
        <f t="shared" si="96"/>
        <v>273.33438940380836</v>
      </c>
      <c r="K2052" s="45">
        <f t="shared" si="97"/>
        <v>5.2457871042102919</v>
      </c>
      <c r="L2052" s="45">
        <f t="shared" si="97"/>
        <v>8548.6156667882751</v>
      </c>
      <c r="M2052" s="160">
        <f t="shared" si="98"/>
        <v>1629.6154412990031</v>
      </c>
      <c r="N2052" s="6">
        <v>-0.98776635521029199</v>
      </c>
    </row>
    <row r="2053" spans="1:14" x14ac:dyDescent="0.25">
      <c r="A2053" s="43">
        <v>2032</v>
      </c>
      <c r="B2053" s="43" t="s">
        <v>4</v>
      </c>
      <c r="C2053" s="43" t="s">
        <v>4969</v>
      </c>
      <c r="D2053" s="44">
        <v>273.33438940380836</v>
      </c>
      <c r="E2053" s="44">
        <v>300</v>
      </c>
      <c r="F2053" s="90">
        <v>5.0970842967767052</v>
      </c>
      <c r="G2053" s="43">
        <v>7716.9478885454737</v>
      </c>
      <c r="H2053" s="44">
        <v>0</v>
      </c>
      <c r="I2053" s="44">
        <v>273.33438940380836</v>
      </c>
      <c r="J2053" s="51">
        <f t="shared" si="96"/>
        <v>273.33438940380836</v>
      </c>
      <c r="K2053" s="45">
        <f t="shared" si="97"/>
        <v>5.0970842967767052</v>
      </c>
      <c r="L2053" s="45">
        <f t="shared" si="97"/>
        <v>7716.9478885454737</v>
      </c>
      <c r="M2053" s="160">
        <f t="shared" si="98"/>
        <v>1513.9925963997728</v>
      </c>
      <c r="N2053" s="6">
        <v>-1.138633404776705</v>
      </c>
    </row>
    <row r="2054" spans="1:14" x14ac:dyDescent="0.25">
      <c r="A2054" s="41">
        <v>2033</v>
      </c>
      <c r="B2054" s="41" t="s">
        <v>4</v>
      </c>
      <c r="C2054" s="41" t="s">
        <v>4969</v>
      </c>
      <c r="D2054" s="42">
        <v>273.33438940380836</v>
      </c>
      <c r="E2054" s="42">
        <v>300</v>
      </c>
      <c r="F2054" s="88">
        <v>4.8022481420217593</v>
      </c>
      <c r="G2054" s="41">
        <v>6915.3461865287973</v>
      </c>
      <c r="H2054" s="42">
        <v>0</v>
      </c>
      <c r="I2054" s="42">
        <v>273.33438940380836</v>
      </c>
      <c r="J2054" s="51">
        <f t="shared" si="96"/>
        <v>273.33438940380836</v>
      </c>
      <c r="K2054" s="45">
        <f t="shared" si="97"/>
        <v>4.8022481420217593</v>
      </c>
      <c r="L2054" s="45">
        <f t="shared" si="97"/>
        <v>6915.3461865287973</v>
      </c>
      <c r="M2054" s="160">
        <f t="shared" si="98"/>
        <v>1440.0226689696667</v>
      </c>
      <c r="N2054" s="6">
        <v>-1.2542096950217592</v>
      </c>
    </row>
    <row r="2055" spans="1:14" x14ac:dyDescent="0.25">
      <c r="A2055" s="43">
        <v>2034</v>
      </c>
      <c r="B2055" s="43" t="s">
        <v>4</v>
      </c>
      <c r="C2055" s="43" t="s">
        <v>4969</v>
      </c>
      <c r="D2055" s="44">
        <v>273.33438940380836</v>
      </c>
      <c r="E2055" s="44">
        <v>300</v>
      </c>
      <c r="F2055" s="90">
        <v>4.5947926298703869</v>
      </c>
      <c r="G2055" s="43">
        <v>6198.4035663168697</v>
      </c>
      <c r="H2055" s="44">
        <v>0</v>
      </c>
      <c r="I2055" s="44">
        <v>273.33438940380836</v>
      </c>
      <c r="J2055" s="51">
        <f t="shared" si="96"/>
        <v>273.33438940380836</v>
      </c>
      <c r="K2055" s="45">
        <f t="shared" si="97"/>
        <v>4.5947926298703869</v>
      </c>
      <c r="L2055" s="45">
        <f t="shared" si="97"/>
        <v>6198.4035663168697</v>
      </c>
      <c r="M2055" s="160">
        <f t="shared" si="98"/>
        <v>1349.0061610227051</v>
      </c>
      <c r="N2055" s="6">
        <v>-1.4640469598703869</v>
      </c>
    </row>
    <row r="2056" spans="1:14" x14ac:dyDescent="0.25">
      <c r="A2056" s="41">
        <v>2035</v>
      </c>
      <c r="B2056" s="41" t="s">
        <v>4</v>
      </c>
      <c r="C2056" s="41" t="s">
        <v>4969</v>
      </c>
      <c r="D2056" s="42">
        <v>273.33438940380836</v>
      </c>
      <c r="E2056" s="42">
        <v>300</v>
      </c>
      <c r="F2056" s="88">
        <v>4.2921100463865995</v>
      </c>
      <c r="G2056" s="41">
        <v>5572.4927646247015</v>
      </c>
      <c r="H2056" s="42">
        <v>0</v>
      </c>
      <c r="I2056" s="42">
        <v>273.33438940380836</v>
      </c>
      <c r="J2056" s="51">
        <f t="shared" si="96"/>
        <v>273.33438940380836</v>
      </c>
      <c r="K2056" s="45">
        <f t="shared" si="97"/>
        <v>4.2921100463865995</v>
      </c>
      <c r="L2056" s="45">
        <f t="shared" si="97"/>
        <v>5572.4927646247015</v>
      </c>
      <c r="M2056" s="160">
        <f t="shared" si="98"/>
        <v>1298.3107852316177</v>
      </c>
      <c r="N2056" s="6">
        <v>-1.6537507683865997</v>
      </c>
    </row>
    <row r="2057" spans="1:14" x14ac:dyDescent="0.25">
      <c r="A2057" s="43">
        <v>2036</v>
      </c>
      <c r="B2057" s="43" t="s">
        <v>4</v>
      </c>
      <c r="C2057" s="43" t="s">
        <v>4969</v>
      </c>
      <c r="D2057" s="44">
        <v>273.33438940380836</v>
      </c>
      <c r="E2057" s="44">
        <v>300</v>
      </c>
      <c r="F2057" s="90">
        <v>4.0465354851607334</v>
      </c>
      <c r="G2057" s="43">
        <v>5057.130066598309</v>
      </c>
      <c r="H2057" s="44">
        <v>0</v>
      </c>
      <c r="I2057" s="44">
        <v>273.33438940380836</v>
      </c>
      <c r="J2057" s="51">
        <f t="shared" si="96"/>
        <v>273.33438940380836</v>
      </c>
      <c r="K2057" s="45">
        <f t="shared" si="97"/>
        <v>4.0465354851607334</v>
      </c>
      <c r="L2057" s="45">
        <f t="shared" si="97"/>
        <v>5057.130066598309</v>
      </c>
      <c r="M2057" s="160">
        <f t="shared" si="98"/>
        <v>1249.7431655161758</v>
      </c>
      <c r="N2057" s="6">
        <v>-1.8197400441607332</v>
      </c>
    </row>
    <row r="2058" spans="1:14" x14ac:dyDescent="0.25">
      <c r="A2058" s="41">
        <v>2037</v>
      </c>
      <c r="B2058" s="41" t="s">
        <v>4</v>
      </c>
      <c r="C2058" s="41" t="s">
        <v>4969</v>
      </c>
      <c r="D2058" s="42">
        <v>273.33438940380836</v>
      </c>
      <c r="E2058" s="42">
        <v>300</v>
      </c>
      <c r="F2058" s="88">
        <v>3.6357455744328959</v>
      </c>
      <c r="G2058" s="41">
        <v>4602.4038594649519</v>
      </c>
      <c r="H2058" s="42">
        <v>0</v>
      </c>
      <c r="I2058" s="42">
        <v>273.33438940380836</v>
      </c>
      <c r="J2058" s="51">
        <f t="shared" si="96"/>
        <v>273.33438940380836</v>
      </c>
      <c r="K2058" s="45">
        <f t="shared" si="97"/>
        <v>3.6357455744328959</v>
      </c>
      <c r="L2058" s="45">
        <f t="shared" si="97"/>
        <v>4602.4038594649519</v>
      </c>
      <c r="M2058" s="160">
        <f t="shared" si="98"/>
        <v>1265.8762185752878</v>
      </c>
      <c r="N2058" s="6">
        <v>-1.7562820574328959</v>
      </c>
    </row>
    <row r="2059" spans="1:14" x14ac:dyDescent="0.25">
      <c r="A2059" s="43">
        <v>2038</v>
      </c>
      <c r="B2059" s="43" t="s">
        <v>4</v>
      </c>
      <c r="C2059" s="43" t="s">
        <v>4969</v>
      </c>
      <c r="D2059" s="44">
        <v>273.33438940380836</v>
      </c>
      <c r="E2059" s="44">
        <v>300</v>
      </c>
      <c r="F2059" s="90">
        <v>3.3389097433925854</v>
      </c>
      <c r="G2059" s="43">
        <v>4213.9052870995956</v>
      </c>
      <c r="H2059" s="44">
        <v>0</v>
      </c>
      <c r="I2059" s="44">
        <v>273.33438940380836</v>
      </c>
      <c r="J2059" s="51">
        <f t="shared" si="96"/>
        <v>273.33438940380836</v>
      </c>
      <c r="K2059" s="45">
        <f t="shared" si="97"/>
        <v>3.3389097433925854</v>
      </c>
      <c r="L2059" s="45">
        <f t="shared" si="97"/>
        <v>4213.9052870995956</v>
      </c>
      <c r="M2059" s="160">
        <f t="shared" si="98"/>
        <v>1262.0602564769986</v>
      </c>
      <c r="N2059" s="6">
        <v>-1.7556749383925854</v>
      </c>
    </row>
    <row r="2060" spans="1:14" x14ac:dyDescent="0.25">
      <c r="A2060" s="41">
        <v>2039</v>
      </c>
      <c r="B2060" s="41" t="s">
        <v>4</v>
      </c>
      <c r="C2060" s="41" t="s">
        <v>4969</v>
      </c>
      <c r="D2060" s="42">
        <v>273.33438940380836</v>
      </c>
      <c r="E2060" s="42">
        <v>300</v>
      </c>
      <c r="F2060" s="88">
        <v>3.0887425887721118</v>
      </c>
      <c r="G2060" s="41">
        <v>3930.7242625857352</v>
      </c>
      <c r="H2060" s="42">
        <v>0</v>
      </c>
      <c r="I2060" s="42">
        <v>273.33438940380836</v>
      </c>
      <c r="J2060" s="51">
        <f t="shared" si="96"/>
        <v>273.33438940380836</v>
      </c>
      <c r="K2060" s="45">
        <f t="shared" si="97"/>
        <v>3.0887425887721118</v>
      </c>
      <c r="L2060" s="45">
        <f t="shared" si="97"/>
        <v>3930.7242625857352</v>
      </c>
      <c r="M2060" s="160">
        <f t="shared" si="98"/>
        <v>1272.5969062214219</v>
      </c>
      <c r="N2060" s="6">
        <v>-1.7331147197721117</v>
      </c>
    </row>
    <row r="2061" spans="1:14" x14ac:dyDescent="0.25">
      <c r="A2061" s="43">
        <v>2040</v>
      </c>
      <c r="B2061" s="43" t="s">
        <v>4</v>
      </c>
      <c r="C2061" s="43" t="s">
        <v>4969</v>
      </c>
      <c r="D2061" s="44">
        <v>273.33438940380836</v>
      </c>
      <c r="E2061" s="44">
        <v>300</v>
      </c>
      <c r="F2061" s="90">
        <v>3.0723214174697149</v>
      </c>
      <c r="G2061" s="43">
        <v>3742.8297746820663</v>
      </c>
      <c r="H2061" s="44">
        <v>0</v>
      </c>
      <c r="I2061" s="44">
        <v>273.33438940380836</v>
      </c>
      <c r="J2061" s="51">
        <f t="shared" si="96"/>
        <v>273.33438940380836</v>
      </c>
      <c r="K2061" s="45">
        <f t="shared" si="97"/>
        <v>3.0723214174697149</v>
      </c>
      <c r="L2061" s="45">
        <f t="shared" si="97"/>
        <v>3742.8297746820663</v>
      </c>
      <c r="M2061" s="160">
        <f t="shared" si="98"/>
        <v>1218.241604996057</v>
      </c>
      <c r="N2061" s="6">
        <v>-1.8138315584697149</v>
      </c>
    </row>
    <row r="2062" spans="1:14" x14ac:dyDescent="0.25">
      <c r="A2062" s="41">
        <v>2021</v>
      </c>
      <c r="B2062" s="41" t="s">
        <v>4</v>
      </c>
      <c r="C2062" s="41" t="s">
        <v>4970</v>
      </c>
      <c r="D2062" s="42">
        <v>325.27744152944672</v>
      </c>
      <c r="E2062" s="42">
        <v>400</v>
      </c>
      <c r="F2062" s="88">
        <v>1.3438300180909144</v>
      </c>
      <c r="G2062" s="41">
        <v>2974.8575720961608</v>
      </c>
      <c r="H2062" s="42">
        <v>0</v>
      </c>
      <c r="I2062" s="42">
        <v>325.27744152944672</v>
      </c>
      <c r="J2062" s="51">
        <f t="shared" si="96"/>
        <v>325.27744152944672</v>
      </c>
      <c r="K2062" s="45">
        <f t="shared" si="97"/>
        <v>1.3438300180909144</v>
      </c>
      <c r="L2062" s="45">
        <f t="shared" si="97"/>
        <v>2974.8575720961608</v>
      </c>
      <c r="M2062" s="160">
        <f t="shared" si="98"/>
        <v>2213.7156724050064</v>
      </c>
      <c r="N2062" s="6">
        <v>0.90941689390908542</v>
      </c>
    </row>
    <row r="2063" spans="1:14" x14ac:dyDescent="0.25">
      <c r="A2063" s="43">
        <v>2022</v>
      </c>
      <c r="B2063" s="43" t="s">
        <v>4</v>
      </c>
      <c r="C2063" s="43" t="s">
        <v>4970</v>
      </c>
      <c r="D2063" s="44">
        <v>325.27744152944672</v>
      </c>
      <c r="E2063" s="44">
        <v>400</v>
      </c>
      <c r="F2063" s="90">
        <v>1.659496563926562</v>
      </c>
      <c r="G2063" s="43">
        <v>3529.6749076607271</v>
      </c>
      <c r="H2063" s="44">
        <v>0</v>
      </c>
      <c r="I2063" s="44">
        <v>325.27744152944672</v>
      </c>
      <c r="J2063" s="51">
        <f t="shared" si="96"/>
        <v>325.27744152944672</v>
      </c>
      <c r="K2063" s="45">
        <f t="shared" si="97"/>
        <v>1.659496563926562</v>
      </c>
      <c r="L2063" s="45">
        <f t="shared" si="97"/>
        <v>3529.6749076607271</v>
      </c>
      <c r="M2063" s="160">
        <f t="shared" si="98"/>
        <v>2126.9552371407781</v>
      </c>
      <c r="N2063" s="6">
        <v>1.0088785580734381</v>
      </c>
    </row>
    <row r="2064" spans="1:14" x14ac:dyDescent="0.25">
      <c r="A2064" s="41">
        <v>2023</v>
      </c>
      <c r="B2064" s="41" t="s">
        <v>4</v>
      </c>
      <c r="C2064" s="41" t="s">
        <v>4970</v>
      </c>
      <c r="D2064" s="42">
        <v>325.27744152944672</v>
      </c>
      <c r="E2064" s="42">
        <v>400</v>
      </c>
      <c r="F2064" s="88">
        <v>1.901064651646045</v>
      </c>
      <c r="G2064" s="41">
        <v>4079.8909963193332</v>
      </c>
      <c r="H2064" s="42">
        <v>0</v>
      </c>
      <c r="I2064" s="42">
        <v>325.27744152944672</v>
      </c>
      <c r="J2064" s="51">
        <f t="shared" si="96"/>
        <v>325.27744152944672</v>
      </c>
      <c r="K2064" s="45">
        <f t="shared" si="97"/>
        <v>1.901064651646045</v>
      </c>
      <c r="L2064" s="45">
        <f t="shared" si="97"/>
        <v>4079.8909963193332</v>
      </c>
      <c r="M2064" s="160">
        <f t="shared" si="98"/>
        <v>2146.1084938835415</v>
      </c>
      <c r="N2064" s="6">
        <v>1.299818062353955</v>
      </c>
    </row>
    <row r="2065" spans="1:14" x14ac:dyDescent="0.25">
      <c r="A2065" s="43">
        <v>2024</v>
      </c>
      <c r="B2065" s="43" t="s">
        <v>4</v>
      </c>
      <c r="C2065" s="43" t="s">
        <v>4970</v>
      </c>
      <c r="D2065" s="44">
        <v>325.27744152944672</v>
      </c>
      <c r="E2065" s="44">
        <v>400</v>
      </c>
      <c r="F2065" s="90">
        <v>2.204660028932441</v>
      </c>
      <c r="G2065" s="43">
        <v>4715.7771237520983</v>
      </c>
      <c r="H2065" s="44">
        <v>0</v>
      </c>
      <c r="I2065" s="44">
        <v>325.27744152944672</v>
      </c>
      <c r="J2065" s="51">
        <f t="shared" si="96"/>
        <v>325.27744152944672</v>
      </c>
      <c r="K2065" s="45">
        <f t="shared" si="97"/>
        <v>2.204660028932441</v>
      </c>
      <c r="L2065" s="45">
        <f t="shared" si="97"/>
        <v>4715.7771237520983</v>
      </c>
      <c r="M2065" s="160">
        <f t="shared" si="98"/>
        <v>2139.0042282553704</v>
      </c>
      <c r="N2065" s="6">
        <v>1.3225239510675593</v>
      </c>
    </row>
    <row r="2066" spans="1:14" x14ac:dyDescent="0.25">
      <c r="A2066" s="41">
        <v>2025</v>
      </c>
      <c r="B2066" s="41" t="s">
        <v>4</v>
      </c>
      <c r="C2066" s="41" t="s">
        <v>4970</v>
      </c>
      <c r="D2066" s="42">
        <v>325.27744152944672</v>
      </c>
      <c r="E2066" s="42">
        <v>400</v>
      </c>
      <c r="F2066" s="88">
        <v>2.3136239777374006</v>
      </c>
      <c r="G2066" s="41">
        <v>5403.1633899198323</v>
      </c>
      <c r="H2066" s="42">
        <v>0</v>
      </c>
      <c r="I2066" s="42">
        <v>325.27744152944672</v>
      </c>
      <c r="J2066" s="51">
        <f t="shared" si="96"/>
        <v>325.27744152944672</v>
      </c>
      <c r="K2066" s="45">
        <f t="shared" si="97"/>
        <v>2.3136239777374006</v>
      </c>
      <c r="L2066" s="45">
        <f t="shared" si="97"/>
        <v>5403.1633899198323</v>
      </c>
      <c r="M2066" s="160">
        <f t="shared" si="98"/>
        <v>2335.3679949340058</v>
      </c>
      <c r="N2066" s="6">
        <v>1.6138282162625992</v>
      </c>
    </row>
    <row r="2067" spans="1:14" x14ac:dyDescent="0.25">
      <c r="A2067" s="43">
        <v>2026</v>
      </c>
      <c r="B2067" s="43" t="s">
        <v>4</v>
      </c>
      <c r="C2067" s="43" t="s">
        <v>4970</v>
      </c>
      <c r="D2067" s="44">
        <v>325.27744152944672</v>
      </c>
      <c r="E2067" s="44">
        <v>400</v>
      </c>
      <c r="F2067" s="90">
        <v>2.5422721429275161</v>
      </c>
      <c r="G2067" s="43">
        <v>6223.0291005041272</v>
      </c>
      <c r="H2067" s="44">
        <v>0</v>
      </c>
      <c r="I2067" s="44">
        <v>325.27744152944672</v>
      </c>
      <c r="J2067" s="51">
        <f t="shared" si="96"/>
        <v>325.27744152944672</v>
      </c>
      <c r="K2067" s="45">
        <f t="shared" si="97"/>
        <v>2.5422721429275161</v>
      </c>
      <c r="L2067" s="45">
        <f t="shared" si="97"/>
        <v>6223.0291005041272</v>
      </c>
      <c r="M2067" s="160">
        <f t="shared" si="98"/>
        <v>2447.8217714874891</v>
      </c>
      <c r="N2067" s="6">
        <v>1.8883674760724838</v>
      </c>
    </row>
    <row r="2068" spans="1:14" x14ac:dyDescent="0.25">
      <c r="A2068" s="41">
        <v>2027</v>
      </c>
      <c r="B2068" s="41" t="s">
        <v>4</v>
      </c>
      <c r="C2068" s="41" t="s">
        <v>4970</v>
      </c>
      <c r="D2068" s="42">
        <v>325.27744152944672</v>
      </c>
      <c r="E2068" s="42">
        <v>400</v>
      </c>
      <c r="F2068" s="88">
        <v>2.5921623339581759</v>
      </c>
      <c r="G2068" s="41">
        <v>6920.2048257255901</v>
      </c>
      <c r="H2068" s="42">
        <v>0</v>
      </c>
      <c r="I2068" s="42">
        <v>325.27744152944672</v>
      </c>
      <c r="J2068" s="51">
        <f t="shared" si="96"/>
        <v>325.27744152944672</v>
      </c>
      <c r="K2068" s="45">
        <f t="shared" si="97"/>
        <v>2.5921623339581759</v>
      </c>
      <c r="L2068" s="45">
        <f t="shared" si="97"/>
        <v>6920.2048257255901</v>
      </c>
      <c r="M2068" s="160">
        <f t="shared" si="98"/>
        <v>2669.6649106688419</v>
      </c>
      <c r="N2068" s="6">
        <v>1.9899971090418243</v>
      </c>
    </row>
    <row r="2069" spans="1:14" x14ac:dyDescent="0.25">
      <c r="A2069" s="43">
        <v>2028</v>
      </c>
      <c r="B2069" s="43" t="s">
        <v>4</v>
      </c>
      <c r="C2069" s="43" t="s">
        <v>4970</v>
      </c>
      <c r="D2069" s="44">
        <v>325.27744152944672</v>
      </c>
      <c r="E2069" s="44">
        <v>400</v>
      </c>
      <c r="F2069" s="90">
        <v>2.4533656713234717</v>
      </c>
      <c r="G2069" s="43">
        <v>7329.7113642826771</v>
      </c>
      <c r="H2069" s="44">
        <v>0</v>
      </c>
      <c r="I2069" s="44">
        <v>325.27744152944672</v>
      </c>
      <c r="J2069" s="51">
        <f t="shared" si="96"/>
        <v>325.27744152944672</v>
      </c>
      <c r="K2069" s="45">
        <f t="shared" si="97"/>
        <v>2.4533656713234717</v>
      </c>
      <c r="L2069" s="45">
        <f t="shared" si="97"/>
        <v>7329.7113642826771</v>
      </c>
      <c r="M2069" s="160">
        <f t="shared" si="98"/>
        <v>2987.6147082178145</v>
      </c>
      <c r="N2069" s="6">
        <v>2.0464797516765283</v>
      </c>
    </row>
    <row r="2070" spans="1:14" x14ac:dyDescent="0.25">
      <c r="A2070" s="41">
        <v>2029</v>
      </c>
      <c r="B2070" s="41" t="s">
        <v>4</v>
      </c>
      <c r="C2070" s="41" t="s">
        <v>4970</v>
      </c>
      <c r="D2070" s="42">
        <v>325.27744152944672</v>
      </c>
      <c r="E2070" s="42">
        <v>400</v>
      </c>
      <c r="F2070" s="88">
        <v>2.008911115913544</v>
      </c>
      <c r="G2070" s="41">
        <v>7381.4686618155283</v>
      </c>
      <c r="H2070" s="42">
        <v>0</v>
      </c>
      <c r="I2070" s="42">
        <v>325.27744152944672</v>
      </c>
      <c r="J2070" s="51">
        <f t="shared" si="96"/>
        <v>325.27744152944672</v>
      </c>
      <c r="K2070" s="45">
        <f t="shared" si="97"/>
        <v>2.008911115913544</v>
      </c>
      <c r="L2070" s="45">
        <f t="shared" si="97"/>
        <v>7381.4686618155283</v>
      </c>
      <c r="M2070" s="160">
        <f t="shared" si="98"/>
        <v>3674.3629936354032</v>
      </c>
      <c r="N2070" s="6">
        <v>2.1323214270864561</v>
      </c>
    </row>
    <row r="2071" spans="1:14" x14ac:dyDescent="0.25">
      <c r="A2071" s="43">
        <v>2030</v>
      </c>
      <c r="B2071" s="43" t="s">
        <v>4</v>
      </c>
      <c r="C2071" s="43" t="s">
        <v>4970</v>
      </c>
      <c r="D2071" s="44">
        <v>325.27744152944672</v>
      </c>
      <c r="E2071" s="44">
        <v>400</v>
      </c>
      <c r="F2071" s="90">
        <v>1.8643763299890184</v>
      </c>
      <c r="G2071" s="43">
        <v>7132.4378127792397</v>
      </c>
      <c r="H2071" s="44">
        <v>0</v>
      </c>
      <c r="I2071" s="44">
        <v>325.27744152944672</v>
      </c>
      <c r="J2071" s="51">
        <f t="shared" si="96"/>
        <v>325.27744152944672</v>
      </c>
      <c r="K2071" s="45">
        <f t="shared" si="97"/>
        <v>1.8643763299890184</v>
      </c>
      <c r="L2071" s="45">
        <f t="shared" si="97"/>
        <v>7132.4378127792397</v>
      </c>
      <c r="M2071" s="160">
        <f t="shared" si="98"/>
        <v>3825.6427621676849</v>
      </c>
      <c r="N2071" s="6">
        <v>1.4521618050109817</v>
      </c>
    </row>
    <row r="2072" spans="1:14" x14ac:dyDescent="0.25">
      <c r="A2072" s="41">
        <v>2031</v>
      </c>
      <c r="B2072" s="41" t="s">
        <v>4</v>
      </c>
      <c r="C2072" s="41" t="s">
        <v>4970</v>
      </c>
      <c r="D2072" s="42">
        <v>325.27744152944672</v>
      </c>
      <c r="E2072" s="42">
        <v>400</v>
      </c>
      <c r="F2072" s="88">
        <v>1.9214677448535624</v>
      </c>
      <c r="G2072" s="41">
        <v>6704.1013297126638</v>
      </c>
      <c r="H2072" s="42">
        <v>0</v>
      </c>
      <c r="I2072" s="42">
        <v>325.27744152944672</v>
      </c>
      <c r="J2072" s="51">
        <f t="shared" si="96"/>
        <v>325.27744152944672</v>
      </c>
      <c r="K2072" s="45">
        <f t="shared" si="97"/>
        <v>1.9214677448535624</v>
      </c>
      <c r="L2072" s="45">
        <f t="shared" si="97"/>
        <v>6704.1013297126638</v>
      </c>
      <c r="M2072" s="160">
        <f t="shared" si="98"/>
        <v>3489.0522350265069</v>
      </c>
      <c r="N2072" s="6">
        <v>0.71446610114643749</v>
      </c>
    </row>
    <row r="2073" spans="1:14" x14ac:dyDescent="0.25">
      <c r="A2073" s="43">
        <v>2032</v>
      </c>
      <c r="B2073" s="43" t="s">
        <v>4</v>
      </c>
      <c r="C2073" s="43" t="s">
        <v>4970</v>
      </c>
      <c r="D2073" s="44">
        <v>325.27744152944672</v>
      </c>
      <c r="E2073" s="44">
        <v>400</v>
      </c>
      <c r="F2073" s="90">
        <v>1.9482494118105573</v>
      </c>
      <c r="G2073" s="43">
        <v>6220.2673833697027</v>
      </c>
      <c r="H2073" s="44">
        <v>0</v>
      </c>
      <c r="I2073" s="44">
        <v>325.27744152944672</v>
      </c>
      <c r="J2073" s="51">
        <f t="shared" si="96"/>
        <v>325.27744152944672</v>
      </c>
      <c r="K2073" s="45">
        <f t="shared" si="97"/>
        <v>1.9482494118105573</v>
      </c>
      <c r="L2073" s="45">
        <f t="shared" si="97"/>
        <v>6220.2673833697027</v>
      </c>
      <c r="M2073" s="160">
        <f t="shared" si="98"/>
        <v>3192.7469581982582</v>
      </c>
      <c r="N2073" s="6">
        <v>7.7705651894426353E-3</v>
      </c>
    </row>
    <row r="2074" spans="1:14" x14ac:dyDescent="0.25">
      <c r="A2074" s="41">
        <v>2033</v>
      </c>
      <c r="B2074" s="41" t="s">
        <v>4</v>
      </c>
      <c r="C2074" s="41" t="s">
        <v>4970</v>
      </c>
      <c r="D2074" s="42">
        <v>325.27744152944672</v>
      </c>
      <c r="E2074" s="42">
        <v>400</v>
      </c>
      <c r="F2074" s="88">
        <v>1.9352082047503061</v>
      </c>
      <c r="G2074" s="41">
        <v>5888.192833171358</v>
      </c>
      <c r="H2074" s="42">
        <v>0</v>
      </c>
      <c r="I2074" s="42">
        <v>325.27744152944672</v>
      </c>
      <c r="J2074" s="51">
        <f t="shared" si="96"/>
        <v>325.27744152944672</v>
      </c>
      <c r="K2074" s="45">
        <f t="shared" si="97"/>
        <v>1.9352082047503061</v>
      </c>
      <c r="L2074" s="45">
        <f t="shared" si="97"/>
        <v>5888.192833171358</v>
      </c>
      <c r="M2074" s="160">
        <f t="shared" si="98"/>
        <v>3042.6663233019381</v>
      </c>
      <c r="N2074" s="6">
        <v>-0.53788575075030609</v>
      </c>
    </row>
    <row r="2075" spans="1:14" x14ac:dyDescent="0.25">
      <c r="A2075" s="43">
        <v>2034</v>
      </c>
      <c r="B2075" s="43" t="s">
        <v>4</v>
      </c>
      <c r="C2075" s="43" t="s">
        <v>4970</v>
      </c>
      <c r="D2075" s="44">
        <v>325.27744152944672</v>
      </c>
      <c r="E2075" s="44">
        <v>400</v>
      </c>
      <c r="F2075" s="90">
        <v>1.9111561680116618</v>
      </c>
      <c r="G2075" s="43">
        <v>5776.1040204440069</v>
      </c>
      <c r="H2075" s="44">
        <v>0</v>
      </c>
      <c r="I2075" s="44">
        <v>325.27744152944672</v>
      </c>
      <c r="J2075" s="51">
        <f t="shared" si="96"/>
        <v>325.27744152944672</v>
      </c>
      <c r="K2075" s="45">
        <f t="shared" si="97"/>
        <v>1.9111561680116618</v>
      </c>
      <c r="L2075" s="45">
        <f t="shared" si="97"/>
        <v>5776.1040204440069</v>
      </c>
      <c r="M2075" s="160">
        <f t="shared" si="98"/>
        <v>3022.3087558843395</v>
      </c>
      <c r="N2075" s="6">
        <v>-0.78108925001166174</v>
      </c>
    </row>
    <row r="2076" spans="1:14" x14ac:dyDescent="0.25">
      <c r="A2076" s="41">
        <v>2035</v>
      </c>
      <c r="B2076" s="41" t="s">
        <v>4</v>
      </c>
      <c r="C2076" s="41" t="s">
        <v>4970</v>
      </c>
      <c r="D2076" s="42">
        <v>325.27744152944672</v>
      </c>
      <c r="E2076" s="42">
        <v>400</v>
      </c>
      <c r="F2076" s="88">
        <v>1.9164911437578291</v>
      </c>
      <c r="G2076" s="41">
        <v>5979.9679998421734</v>
      </c>
      <c r="H2076" s="42">
        <v>0</v>
      </c>
      <c r="I2076" s="42">
        <v>325.27744152944672</v>
      </c>
      <c r="J2076" s="51">
        <f t="shared" si="96"/>
        <v>325.27744152944672</v>
      </c>
      <c r="K2076" s="45">
        <f t="shared" si="97"/>
        <v>1.9164911437578291</v>
      </c>
      <c r="L2076" s="45">
        <f t="shared" si="97"/>
        <v>5979.9679998421734</v>
      </c>
      <c r="M2076" s="160">
        <f t="shared" si="98"/>
        <v>3120.2690496741538</v>
      </c>
      <c r="N2076" s="6">
        <v>-0.9501696747578291</v>
      </c>
    </row>
    <row r="2077" spans="1:14" x14ac:dyDescent="0.25">
      <c r="A2077" s="43">
        <v>2036</v>
      </c>
      <c r="B2077" s="43" t="s">
        <v>4</v>
      </c>
      <c r="C2077" s="43" t="s">
        <v>4970</v>
      </c>
      <c r="D2077" s="44">
        <v>325.27744152944672</v>
      </c>
      <c r="E2077" s="44">
        <v>400</v>
      </c>
      <c r="F2077" s="90">
        <v>1.8871146434872634</v>
      </c>
      <c r="G2077" s="43">
        <v>6327.6261569445669</v>
      </c>
      <c r="H2077" s="44">
        <v>0</v>
      </c>
      <c r="I2077" s="44">
        <v>325.27744152944672</v>
      </c>
      <c r="J2077" s="51">
        <f t="shared" si="96"/>
        <v>325.27744152944672</v>
      </c>
      <c r="K2077" s="45">
        <f t="shared" si="97"/>
        <v>1.8871146434872634</v>
      </c>
      <c r="L2077" s="45">
        <f t="shared" si="97"/>
        <v>6327.6261569445669</v>
      </c>
      <c r="M2077" s="160">
        <f t="shared" si="98"/>
        <v>3353.0692895538828</v>
      </c>
      <c r="N2077" s="6">
        <v>-1.0441704044872635</v>
      </c>
    </row>
    <row r="2078" spans="1:14" x14ac:dyDescent="0.25">
      <c r="A2078" s="41">
        <v>2037</v>
      </c>
      <c r="B2078" s="41" t="s">
        <v>4</v>
      </c>
      <c r="C2078" s="41" t="s">
        <v>4970</v>
      </c>
      <c r="D2078" s="42">
        <v>325.27744152944672</v>
      </c>
      <c r="E2078" s="42">
        <v>400</v>
      </c>
      <c r="F2078" s="88">
        <v>1.847985308907965</v>
      </c>
      <c r="G2078" s="41">
        <v>6719.033499405662</v>
      </c>
      <c r="H2078" s="42">
        <v>0</v>
      </c>
      <c r="I2078" s="42">
        <v>325.27744152944672</v>
      </c>
      <c r="J2078" s="51">
        <f t="shared" si="96"/>
        <v>325.27744152944672</v>
      </c>
      <c r="K2078" s="45">
        <f t="shared" si="97"/>
        <v>1.847985308907965</v>
      </c>
      <c r="L2078" s="45">
        <f t="shared" si="97"/>
        <v>6719.033499405662</v>
      </c>
      <c r="M2078" s="160">
        <f t="shared" si="98"/>
        <v>3635.8695423699874</v>
      </c>
      <c r="N2078" s="6">
        <v>-1.071166294907965</v>
      </c>
    </row>
    <row r="2079" spans="1:14" x14ac:dyDescent="0.25">
      <c r="A2079" s="43">
        <v>2038</v>
      </c>
      <c r="B2079" s="43" t="s">
        <v>4</v>
      </c>
      <c r="C2079" s="43" t="s">
        <v>4970</v>
      </c>
      <c r="D2079" s="44">
        <v>325.27744152944672</v>
      </c>
      <c r="E2079" s="44">
        <v>400</v>
      </c>
      <c r="F2079" s="90">
        <v>2.0058361562327489</v>
      </c>
      <c r="G2079" s="43">
        <v>7107.5747790287032</v>
      </c>
      <c r="H2079" s="44">
        <v>0</v>
      </c>
      <c r="I2079" s="44">
        <v>325.27744152944672</v>
      </c>
      <c r="J2079" s="51">
        <f t="shared" si="96"/>
        <v>325.27744152944672</v>
      </c>
      <c r="K2079" s="45">
        <f t="shared" si="97"/>
        <v>2.0058361562327489</v>
      </c>
      <c r="L2079" s="45">
        <f t="shared" si="97"/>
        <v>7107.5747790287032</v>
      </c>
      <c r="M2079" s="160">
        <f t="shared" si="98"/>
        <v>3543.4473333942483</v>
      </c>
      <c r="N2079" s="6">
        <v>-1.2820435272327488</v>
      </c>
    </row>
    <row r="2080" spans="1:14" x14ac:dyDescent="0.25">
      <c r="A2080" s="41">
        <v>2039</v>
      </c>
      <c r="B2080" s="41" t="s">
        <v>4</v>
      </c>
      <c r="C2080" s="41" t="s">
        <v>4970</v>
      </c>
      <c r="D2080" s="42">
        <v>325.27744152944672</v>
      </c>
      <c r="E2080" s="42">
        <v>400</v>
      </c>
      <c r="F2080" s="88">
        <v>2.5087141026759121</v>
      </c>
      <c r="G2080" s="41">
        <v>7503.9407385167442</v>
      </c>
      <c r="H2080" s="42">
        <v>0</v>
      </c>
      <c r="I2080" s="42">
        <v>325.27744152944672</v>
      </c>
      <c r="J2080" s="51">
        <f t="shared" si="96"/>
        <v>325.27744152944672</v>
      </c>
      <c r="K2080" s="45">
        <f t="shared" si="97"/>
        <v>2.5087141026759121</v>
      </c>
      <c r="L2080" s="45">
        <f t="shared" si="97"/>
        <v>7503.9407385167442</v>
      </c>
      <c r="M2080" s="160">
        <f t="shared" si="98"/>
        <v>2991.1502193544848</v>
      </c>
      <c r="N2080" s="6">
        <v>-1.8264713416759122</v>
      </c>
    </row>
    <row r="2081" spans="1:14" x14ac:dyDescent="0.25">
      <c r="A2081" s="43">
        <v>2040</v>
      </c>
      <c r="B2081" s="43" t="s">
        <v>4</v>
      </c>
      <c r="C2081" s="43" t="s">
        <v>4970</v>
      </c>
      <c r="D2081" s="44">
        <v>325.27744152944672</v>
      </c>
      <c r="E2081" s="44">
        <v>400</v>
      </c>
      <c r="F2081" s="90">
        <v>2.9767610731414402</v>
      </c>
      <c r="G2081" s="43">
        <v>7795.2033226230797</v>
      </c>
      <c r="H2081" s="44">
        <v>0</v>
      </c>
      <c r="I2081" s="44">
        <v>325.27744152944672</v>
      </c>
      <c r="J2081" s="51">
        <f t="shared" si="96"/>
        <v>325.27744152944672</v>
      </c>
      <c r="K2081" s="45">
        <f t="shared" si="97"/>
        <v>2.9767610731414402</v>
      </c>
      <c r="L2081" s="45">
        <f t="shared" si="97"/>
        <v>7795.2033226230797</v>
      </c>
      <c r="M2081" s="160">
        <f t="shared" si="98"/>
        <v>2618.6862603644013</v>
      </c>
      <c r="N2081" s="6">
        <v>-2.3391844621414402</v>
      </c>
    </row>
    <row r="2082" spans="1:14" x14ac:dyDescent="0.25">
      <c r="A2082" s="41">
        <v>2021</v>
      </c>
      <c r="B2082" s="41" t="s">
        <v>4</v>
      </c>
      <c r="C2082" s="41" t="s">
        <v>4971</v>
      </c>
      <c r="D2082" s="42">
        <v>449.69139829904077</v>
      </c>
      <c r="E2082" s="42">
        <v>500</v>
      </c>
      <c r="F2082" s="88">
        <v>2.9690190599485655</v>
      </c>
      <c r="G2082" s="41">
        <v>3724.9275705016266</v>
      </c>
      <c r="H2082" s="42">
        <v>0</v>
      </c>
      <c r="I2082" s="42">
        <v>449.69139829904077</v>
      </c>
      <c r="J2082" s="51">
        <f t="shared" si="96"/>
        <v>449.69139829904077</v>
      </c>
      <c r="K2082" s="45">
        <f t="shared" si="97"/>
        <v>2.9690190599485655</v>
      </c>
      <c r="L2082" s="45">
        <f t="shared" si="97"/>
        <v>3724.9275705016266</v>
      </c>
      <c r="M2082" s="160">
        <f t="shared" si="98"/>
        <v>1254.5987396140717</v>
      </c>
      <c r="N2082" s="6">
        <v>-0.65503868294856549</v>
      </c>
    </row>
    <row r="2083" spans="1:14" x14ac:dyDescent="0.25">
      <c r="A2083" s="43">
        <v>2022</v>
      </c>
      <c r="B2083" s="43" t="s">
        <v>4</v>
      </c>
      <c r="C2083" s="43" t="s">
        <v>4971</v>
      </c>
      <c r="D2083" s="44">
        <v>449.69139829904077</v>
      </c>
      <c r="E2083" s="44">
        <v>500</v>
      </c>
      <c r="F2083" s="90">
        <v>3.0839776264114147</v>
      </c>
      <c r="G2083" s="43">
        <v>4116.6134569974147</v>
      </c>
      <c r="H2083" s="44">
        <v>0</v>
      </c>
      <c r="I2083" s="44">
        <v>449.69139829904077</v>
      </c>
      <c r="J2083" s="51">
        <f t="shared" si="96"/>
        <v>449.69139829904077</v>
      </c>
      <c r="K2083" s="45">
        <f t="shared" si="97"/>
        <v>3.0839776264114147</v>
      </c>
      <c r="L2083" s="45">
        <f t="shared" si="97"/>
        <v>4116.6134569974147</v>
      </c>
      <c r="M2083" s="160">
        <f t="shared" si="98"/>
        <v>1334.8389501085967</v>
      </c>
      <c r="N2083" s="6">
        <v>-0.54900826741141451</v>
      </c>
    </row>
    <row r="2084" spans="1:14" x14ac:dyDescent="0.25">
      <c r="A2084" s="41">
        <v>2023</v>
      </c>
      <c r="B2084" s="41" t="s">
        <v>4</v>
      </c>
      <c r="C2084" s="41" t="s">
        <v>4971</v>
      </c>
      <c r="D2084" s="42">
        <v>449.69139829904077</v>
      </c>
      <c r="E2084" s="42">
        <v>500</v>
      </c>
      <c r="F2084" s="88">
        <v>3.2921228872880253</v>
      </c>
      <c r="G2084" s="41">
        <v>4649.3073283789254</v>
      </c>
      <c r="H2084" s="42">
        <v>0</v>
      </c>
      <c r="I2084" s="42">
        <v>449.69139829904077</v>
      </c>
      <c r="J2084" s="51">
        <f t="shared" si="96"/>
        <v>449.69139829904077</v>
      </c>
      <c r="K2084" s="45">
        <f t="shared" si="97"/>
        <v>3.2921228872880253</v>
      </c>
      <c r="L2084" s="45">
        <f t="shared" si="97"/>
        <v>4649.3073283789254</v>
      </c>
      <c r="M2084" s="160">
        <f t="shared" si="98"/>
        <v>1412.2520597063487</v>
      </c>
      <c r="N2084" s="6">
        <v>-0.10057857328802511</v>
      </c>
    </row>
    <row r="2085" spans="1:14" x14ac:dyDescent="0.25">
      <c r="A2085" s="43">
        <v>2024</v>
      </c>
      <c r="B2085" s="43" t="s">
        <v>4</v>
      </c>
      <c r="C2085" s="43" t="s">
        <v>4971</v>
      </c>
      <c r="D2085" s="44">
        <v>449.69139829904077</v>
      </c>
      <c r="E2085" s="44">
        <v>500</v>
      </c>
      <c r="F2085" s="90">
        <v>3.7929964386071204</v>
      </c>
      <c r="G2085" s="43">
        <v>5311.5127008133459</v>
      </c>
      <c r="H2085" s="44">
        <v>0</v>
      </c>
      <c r="I2085" s="44">
        <v>449.69139829904077</v>
      </c>
      <c r="J2085" s="51">
        <f t="shared" si="96"/>
        <v>449.69139829904077</v>
      </c>
      <c r="K2085" s="45">
        <f t="shared" si="97"/>
        <v>3.7929964386071204</v>
      </c>
      <c r="L2085" s="45">
        <f t="shared" si="97"/>
        <v>5311.5127008133459</v>
      </c>
      <c r="M2085" s="160">
        <f t="shared" si="98"/>
        <v>1400.3473999474309</v>
      </c>
      <c r="N2085" s="6">
        <v>0.70026977839287996</v>
      </c>
    </row>
    <row r="2086" spans="1:14" x14ac:dyDescent="0.25">
      <c r="A2086" s="41">
        <v>2025</v>
      </c>
      <c r="B2086" s="41" t="s">
        <v>4</v>
      </c>
      <c r="C2086" s="41" t="s">
        <v>4971</v>
      </c>
      <c r="D2086" s="42">
        <v>449.69139829904077</v>
      </c>
      <c r="E2086" s="42">
        <v>500</v>
      </c>
      <c r="F2086" s="88">
        <v>3.8411597989156592</v>
      </c>
      <c r="G2086" s="41">
        <v>5962.650623939523</v>
      </c>
      <c r="H2086" s="42">
        <v>0</v>
      </c>
      <c r="I2086" s="42">
        <v>449.69139829904077</v>
      </c>
      <c r="J2086" s="51">
        <f t="shared" si="96"/>
        <v>449.69139829904077</v>
      </c>
      <c r="K2086" s="45">
        <f t="shared" si="97"/>
        <v>3.8411597989156592</v>
      </c>
      <c r="L2086" s="45">
        <f t="shared" si="97"/>
        <v>5962.650623939523</v>
      </c>
      <c r="M2086" s="160">
        <f t="shared" si="98"/>
        <v>1552.3047558767928</v>
      </c>
      <c r="N2086" s="6">
        <v>2.6320545710843408</v>
      </c>
    </row>
    <row r="2087" spans="1:14" x14ac:dyDescent="0.25">
      <c r="A2087" s="43">
        <v>2026</v>
      </c>
      <c r="B2087" s="43" t="s">
        <v>4</v>
      </c>
      <c r="C2087" s="43" t="s">
        <v>4971</v>
      </c>
      <c r="D2087" s="44">
        <v>449.69139829904077</v>
      </c>
      <c r="E2087" s="44">
        <v>500</v>
      </c>
      <c r="F2087" s="90">
        <v>4.0781360103114972</v>
      </c>
      <c r="G2087" s="43">
        <v>6740.5515075348503</v>
      </c>
      <c r="H2087" s="44">
        <v>0</v>
      </c>
      <c r="I2087" s="44">
        <v>449.69139829904077</v>
      </c>
      <c r="J2087" s="51">
        <f t="shared" si="96"/>
        <v>449.69139829904077</v>
      </c>
      <c r="K2087" s="45">
        <f t="shared" si="97"/>
        <v>4.0781360103114972</v>
      </c>
      <c r="L2087" s="45">
        <f t="shared" si="97"/>
        <v>6740.5515075348503</v>
      </c>
      <c r="M2087" s="160">
        <f t="shared" si="98"/>
        <v>1652.851079633313</v>
      </c>
      <c r="N2087" s="6">
        <v>4.5466882616885025</v>
      </c>
    </row>
    <row r="2088" spans="1:14" x14ac:dyDescent="0.25">
      <c r="A2088" s="41">
        <v>2027</v>
      </c>
      <c r="B2088" s="41" t="s">
        <v>4</v>
      </c>
      <c r="C2088" s="41" t="s">
        <v>4971</v>
      </c>
      <c r="D2088" s="42">
        <v>449.69139829904077</v>
      </c>
      <c r="E2088" s="42">
        <v>500</v>
      </c>
      <c r="F2088" s="88">
        <v>4.2429431207130364</v>
      </c>
      <c r="G2088" s="41">
        <v>7377.6208902504013</v>
      </c>
      <c r="H2088" s="42">
        <v>0</v>
      </c>
      <c r="I2088" s="42">
        <v>449.69139829904077</v>
      </c>
      <c r="J2088" s="51">
        <f t="shared" si="96"/>
        <v>449.69139829904077</v>
      </c>
      <c r="K2088" s="45">
        <f t="shared" si="97"/>
        <v>4.2429431207130364</v>
      </c>
      <c r="L2088" s="45">
        <f t="shared" si="97"/>
        <v>7377.6208902504013</v>
      </c>
      <c r="M2088" s="160">
        <f t="shared" si="98"/>
        <v>1738.7979712088563</v>
      </c>
      <c r="N2088" s="6">
        <v>6.7099928192869633</v>
      </c>
    </row>
    <row r="2089" spans="1:14" x14ac:dyDescent="0.25">
      <c r="A2089" s="43">
        <v>2028</v>
      </c>
      <c r="B2089" s="43" t="s">
        <v>4</v>
      </c>
      <c r="C2089" s="43" t="s">
        <v>4971</v>
      </c>
      <c r="D2089" s="44">
        <v>449.69139829904077</v>
      </c>
      <c r="E2089" s="44">
        <v>500</v>
      </c>
      <c r="F2089" s="90">
        <v>4.50629860772663</v>
      </c>
      <c r="G2089" s="43">
        <v>7715.7171182180564</v>
      </c>
      <c r="H2089" s="44">
        <v>0</v>
      </c>
      <c r="I2089" s="44">
        <v>449.69139829904077</v>
      </c>
      <c r="J2089" s="51">
        <f t="shared" si="96"/>
        <v>449.69139829904077</v>
      </c>
      <c r="K2089" s="45">
        <f t="shared" si="97"/>
        <v>4.50629860772663</v>
      </c>
      <c r="L2089" s="45">
        <f t="shared" si="97"/>
        <v>7715.7171182180564</v>
      </c>
      <c r="M2089" s="160">
        <f t="shared" si="98"/>
        <v>1712.2072436541298</v>
      </c>
      <c r="N2089" s="6">
        <v>8.3715333722733689</v>
      </c>
    </row>
    <row r="2090" spans="1:14" x14ac:dyDescent="0.25">
      <c r="A2090" s="41">
        <v>2029</v>
      </c>
      <c r="B2090" s="41" t="s">
        <v>4</v>
      </c>
      <c r="C2090" s="41" t="s">
        <v>4971</v>
      </c>
      <c r="D2090" s="42">
        <v>449.69139829904077</v>
      </c>
      <c r="E2090" s="42">
        <v>500</v>
      </c>
      <c r="F2090" s="88">
        <v>4.2379565684964957</v>
      </c>
      <c r="G2090" s="41">
        <v>7665.0165173437172</v>
      </c>
      <c r="H2090" s="42">
        <v>0</v>
      </c>
      <c r="I2090" s="42">
        <v>449.69139829904077</v>
      </c>
      <c r="J2090" s="51">
        <f t="shared" si="96"/>
        <v>449.69139829904077</v>
      </c>
      <c r="K2090" s="45">
        <f t="shared" si="97"/>
        <v>4.2379565684964957</v>
      </c>
      <c r="L2090" s="45">
        <f t="shared" si="97"/>
        <v>7665.0165173437172</v>
      </c>
      <c r="M2090" s="160">
        <f t="shared" si="98"/>
        <v>1808.6585819030804</v>
      </c>
      <c r="N2090" s="6">
        <v>10.153839921503504</v>
      </c>
    </row>
    <row r="2091" spans="1:14" x14ac:dyDescent="0.25">
      <c r="A2091" s="43">
        <v>2030</v>
      </c>
      <c r="B2091" s="43" t="s">
        <v>4</v>
      </c>
      <c r="C2091" s="43" t="s">
        <v>4971</v>
      </c>
      <c r="D2091" s="44">
        <v>449.69139829904077</v>
      </c>
      <c r="E2091" s="44">
        <v>500</v>
      </c>
      <c r="F2091" s="90">
        <v>3.9768002178552897</v>
      </c>
      <c r="G2091" s="43">
        <v>7217.4945785134478</v>
      </c>
      <c r="H2091" s="44">
        <v>0</v>
      </c>
      <c r="I2091" s="44">
        <v>449.69139829904077</v>
      </c>
      <c r="J2091" s="51">
        <f t="shared" si="96"/>
        <v>449.69139829904077</v>
      </c>
      <c r="K2091" s="45">
        <f t="shared" si="97"/>
        <v>3.9768002178552897</v>
      </c>
      <c r="L2091" s="45">
        <f t="shared" si="97"/>
        <v>7217.4945785134478</v>
      </c>
      <c r="M2091" s="160">
        <f t="shared" si="98"/>
        <v>1814.8999655823502</v>
      </c>
      <c r="N2091" s="6">
        <v>11.215622432144709</v>
      </c>
    </row>
    <row r="2092" spans="1:14" x14ac:dyDescent="0.25">
      <c r="A2092" s="41">
        <v>2031</v>
      </c>
      <c r="B2092" s="41" t="s">
        <v>4</v>
      </c>
      <c r="C2092" s="41" t="s">
        <v>4971</v>
      </c>
      <c r="D2092" s="42">
        <v>449.69139829904077</v>
      </c>
      <c r="E2092" s="42">
        <v>500</v>
      </c>
      <c r="F2092" s="88">
        <v>3.602586139182971</v>
      </c>
      <c r="G2092" s="41">
        <v>6460.2843284945302</v>
      </c>
      <c r="H2092" s="42">
        <v>0</v>
      </c>
      <c r="I2092" s="42">
        <v>449.69139829904077</v>
      </c>
      <c r="J2092" s="51">
        <f t="shared" si="96"/>
        <v>449.69139829904077</v>
      </c>
      <c r="K2092" s="45">
        <f t="shared" si="97"/>
        <v>3.602586139182971</v>
      </c>
      <c r="L2092" s="45">
        <f t="shared" si="97"/>
        <v>6460.2843284945302</v>
      </c>
      <c r="M2092" s="160">
        <f t="shared" si="98"/>
        <v>1793.2352146226974</v>
      </c>
      <c r="N2092" s="6">
        <v>11.809540250817028</v>
      </c>
    </row>
    <row r="2093" spans="1:14" x14ac:dyDescent="0.25">
      <c r="A2093" s="43">
        <v>2032</v>
      </c>
      <c r="B2093" s="43" t="s">
        <v>4</v>
      </c>
      <c r="C2093" s="43" t="s">
        <v>4971</v>
      </c>
      <c r="D2093" s="44">
        <v>449.69139829904077</v>
      </c>
      <c r="E2093" s="44">
        <v>500</v>
      </c>
      <c r="F2093" s="90">
        <v>3.3059048093110519</v>
      </c>
      <c r="G2093" s="43">
        <v>5582.0407913712261</v>
      </c>
      <c r="H2093" s="44">
        <v>0</v>
      </c>
      <c r="I2093" s="44">
        <v>449.69139829904077</v>
      </c>
      <c r="J2093" s="51">
        <f t="shared" si="96"/>
        <v>449.69139829904077</v>
      </c>
      <c r="K2093" s="45">
        <f t="shared" si="97"/>
        <v>3.3059048093110519</v>
      </c>
      <c r="L2093" s="45">
        <f t="shared" si="97"/>
        <v>5582.0407913712261</v>
      </c>
      <c r="M2093" s="160">
        <f t="shared" si="98"/>
        <v>1688.5062073322429</v>
      </c>
      <c r="N2093" s="6">
        <v>11.663954230688947</v>
      </c>
    </row>
    <row r="2094" spans="1:14" x14ac:dyDescent="0.25">
      <c r="A2094" s="41">
        <v>2033</v>
      </c>
      <c r="B2094" s="41" t="s">
        <v>4</v>
      </c>
      <c r="C2094" s="41" t="s">
        <v>4971</v>
      </c>
      <c r="D2094" s="42">
        <v>449.69139829904077</v>
      </c>
      <c r="E2094" s="42">
        <v>500</v>
      </c>
      <c r="F2094" s="88">
        <v>3.0228994059137082</v>
      </c>
      <c r="G2094" s="41">
        <v>4826.4948737322266</v>
      </c>
      <c r="H2094" s="42">
        <v>0</v>
      </c>
      <c r="I2094" s="42">
        <v>449.69139829904077</v>
      </c>
      <c r="J2094" s="51">
        <f t="shared" si="96"/>
        <v>449.69139829904077</v>
      </c>
      <c r="K2094" s="45">
        <f t="shared" si="97"/>
        <v>3.0228994059137082</v>
      </c>
      <c r="L2094" s="45">
        <f t="shared" si="97"/>
        <v>4826.4948737322266</v>
      </c>
      <c r="M2094" s="160">
        <f t="shared" si="98"/>
        <v>1596.6442231885515</v>
      </c>
      <c r="N2094" s="6">
        <v>10.86495706408629</v>
      </c>
    </row>
    <row r="2095" spans="1:14" x14ac:dyDescent="0.25">
      <c r="A2095" s="43">
        <v>2034</v>
      </c>
      <c r="B2095" s="43" t="s">
        <v>4</v>
      </c>
      <c r="C2095" s="43" t="s">
        <v>4971</v>
      </c>
      <c r="D2095" s="44">
        <v>449.69139829904077</v>
      </c>
      <c r="E2095" s="44">
        <v>500</v>
      </c>
      <c r="F2095" s="90">
        <v>2.8566286151210236</v>
      </c>
      <c r="G2095" s="43">
        <v>4231.4349618718752</v>
      </c>
      <c r="H2095" s="44">
        <v>0</v>
      </c>
      <c r="I2095" s="44">
        <v>449.69139829904077</v>
      </c>
      <c r="J2095" s="51">
        <f t="shared" si="96"/>
        <v>449.69139829904077</v>
      </c>
      <c r="K2095" s="45">
        <f t="shared" si="97"/>
        <v>2.8566286151210236</v>
      </c>
      <c r="L2095" s="45">
        <f t="shared" si="97"/>
        <v>4231.4349618718752</v>
      </c>
      <c r="M2095" s="160">
        <f t="shared" si="98"/>
        <v>1481.2688423946936</v>
      </c>
      <c r="N2095" s="6">
        <v>9.412606664878977</v>
      </c>
    </row>
    <row r="2096" spans="1:14" x14ac:dyDescent="0.25">
      <c r="A2096" s="41">
        <v>2035</v>
      </c>
      <c r="B2096" s="41" t="s">
        <v>4</v>
      </c>
      <c r="C2096" s="41" t="s">
        <v>4971</v>
      </c>
      <c r="D2096" s="42">
        <v>449.69139829904077</v>
      </c>
      <c r="E2096" s="42">
        <v>500</v>
      </c>
      <c r="F2096" s="88">
        <v>2.7421331280093959</v>
      </c>
      <c r="G2096" s="41">
        <v>3859.6576943967225</v>
      </c>
      <c r="H2096" s="42">
        <v>0</v>
      </c>
      <c r="I2096" s="42">
        <v>449.69139829904077</v>
      </c>
      <c r="J2096" s="51">
        <f t="shared" si="96"/>
        <v>449.69139829904077</v>
      </c>
      <c r="K2096" s="45">
        <f t="shared" si="97"/>
        <v>2.7421331280093959</v>
      </c>
      <c r="L2096" s="45">
        <f t="shared" si="97"/>
        <v>3859.6576943967225</v>
      </c>
      <c r="M2096" s="160">
        <f t="shared" si="98"/>
        <v>1407.5384068601272</v>
      </c>
      <c r="N2096" s="6">
        <v>7.5712930119906048</v>
      </c>
    </row>
    <row r="2097" spans="1:14" x14ac:dyDescent="0.25">
      <c r="A2097" s="43">
        <v>2036</v>
      </c>
      <c r="B2097" s="43" t="s">
        <v>4</v>
      </c>
      <c r="C2097" s="43" t="s">
        <v>4971</v>
      </c>
      <c r="D2097" s="44">
        <v>449.69139829904077</v>
      </c>
      <c r="E2097" s="44">
        <v>500</v>
      </c>
      <c r="F2097" s="90">
        <v>2.6974200532869879</v>
      </c>
      <c r="G2097" s="43">
        <v>3613.9623961169964</v>
      </c>
      <c r="H2097" s="44">
        <v>0</v>
      </c>
      <c r="I2097" s="44">
        <v>449.69139829904077</v>
      </c>
      <c r="J2097" s="51">
        <f t="shared" si="96"/>
        <v>449.69139829904077</v>
      </c>
      <c r="K2097" s="45">
        <f t="shared" si="97"/>
        <v>2.6974200532869879</v>
      </c>
      <c r="L2097" s="45">
        <f t="shared" si="97"/>
        <v>3613.9623961169964</v>
      </c>
      <c r="M2097" s="160">
        <f t="shared" si="98"/>
        <v>1339.7848035248126</v>
      </c>
      <c r="N2097" s="6">
        <v>5.6294869977130109</v>
      </c>
    </row>
    <row r="2098" spans="1:14" x14ac:dyDescent="0.25">
      <c r="A2098" s="41">
        <v>2037</v>
      </c>
      <c r="B2098" s="41" t="s">
        <v>4</v>
      </c>
      <c r="C2098" s="41" t="s">
        <v>4971</v>
      </c>
      <c r="D2098" s="42">
        <v>449.69139829904077</v>
      </c>
      <c r="E2098" s="42">
        <v>500</v>
      </c>
      <c r="F2098" s="88">
        <v>2.6265816854354762</v>
      </c>
      <c r="G2098" s="41">
        <v>3464.1673905416947</v>
      </c>
      <c r="H2098" s="42">
        <v>0</v>
      </c>
      <c r="I2098" s="42">
        <v>449.69139829904077</v>
      </c>
      <c r="J2098" s="51">
        <f t="shared" si="96"/>
        <v>449.69139829904077</v>
      </c>
      <c r="K2098" s="45">
        <f t="shared" si="97"/>
        <v>2.6265816854354762</v>
      </c>
      <c r="L2098" s="45">
        <f t="shared" si="97"/>
        <v>3464.1673905416947</v>
      </c>
      <c r="M2098" s="160">
        <f t="shared" si="98"/>
        <v>1318.8881235830861</v>
      </c>
      <c r="N2098" s="6">
        <v>3.7754043305645242</v>
      </c>
    </row>
    <row r="2099" spans="1:14" x14ac:dyDescent="0.25">
      <c r="A2099" s="43">
        <v>2038</v>
      </c>
      <c r="B2099" s="43" t="s">
        <v>4</v>
      </c>
      <c r="C2099" s="43" t="s">
        <v>4971</v>
      </c>
      <c r="D2099" s="44">
        <v>449.69139829904077</v>
      </c>
      <c r="E2099" s="44">
        <v>500</v>
      </c>
      <c r="F2099" s="90">
        <v>2.6289591362623992</v>
      </c>
      <c r="G2099" s="43">
        <v>3370.6103343145201</v>
      </c>
      <c r="H2099" s="44">
        <v>0</v>
      </c>
      <c r="I2099" s="44">
        <v>449.69139829904077</v>
      </c>
      <c r="J2099" s="51">
        <f t="shared" si="96"/>
        <v>449.69139829904077</v>
      </c>
      <c r="K2099" s="45">
        <f t="shared" si="97"/>
        <v>2.6289591362623992</v>
      </c>
      <c r="L2099" s="45">
        <f t="shared" si="97"/>
        <v>3370.6103343145201</v>
      </c>
      <c r="M2099" s="160">
        <f t="shared" si="98"/>
        <v>1282.10830203566</v>
      </c>
      <c r="N2099" s="6">
        <v>2.0113636277376012</v>
      </c>
    </row>
    <row r="2100" spans="1:14" x14ac:dyDescent="0.25">
      <c r="A2100" s="41">
        <v>2039</v>
      </c>
      <c r="B2100" s="41" t="s">
        <v>4</v>
      </c>
      <c r="C2100" s="41" t="s">
        <v>4971</v>
      </c>
      <c r="D2100" s="42">
        <v>449.69139829904077</v>
      </c>
      <c r="E2100" s="42">
        <v>500</v>
      </c>
      <c r="F2100" s="88">
        <v>2.6666660065472185</v>
      </c>
      <c r="G2100" s="41">
        <v>3328.1557724571685</v>
      </c>
      <c r="H2100" s="42">
        <v>0</v>
      </c>
      <c r="I2100" s="42">
        <v>449.69139829904077</v>
      </c>
      <c r="J2100" s="51">
        <f t="shared" si="96"/>
        <v>449.69139829904077</v>
      </c>
      <c r="K2100" s="45">
        <f t="shared" si="97"/>
        <v>2.6666660065472185</v>
      </c>
      <c r="L2100" s="45">
        <f t="shared" si="97"/>
        <v>3328.1557724571685</v>
      </c>
      <c r="M2100" s="160">
        <f t="shared" si="98"/>
        <v>1248.0587236218767</v>
      </c>
      <c r="N2100" s="6">
        <v>0.61475718445278149</v>
      </c>
    </row>
    <row r="2101" spans="1:14" x14ac:dyDescent="0.25">
      <c r="A2101" s="43">
        <v>2040</v>
      </c>
      <c r="B2101" s="43" t="s">
        <v>4</v>
      </c>
      <c r="C2101" s="43" t="s">
        <v>4971</v>
      </c>
      <c r="D2101" s="44">
        <v>449.69139829904077</v>
      </c>
      <c r="E2101" s="44">
        <v>500</v>
      </c>
      <c r="F2101" s="90">
        <v>2.8003672944772235</v>
      </c>
      <c r="G2101" s="43">
        <v>3306.4133097663002</v>
      </c>
      <c r="H2101" s="44">
        <v>0</v>
      </c>
      <c r="I2101" s="44">
        <v>449.69139829904077</v>
      </c>
      <c r="J2101" s="51">
        <f t="shared" si="96"/>
        <v>449.69139829904077</v>
      </c>
      <c r="K2101" s="45">
        <f t="shared" si="97"/>
        <v>2.8003672944772235</v>
      </c>
      <c r="L2101" s="45">
        <f t="shared" si="97"/>
        <v>3306.4133097663002</v>
      </c>
      <c r="M2101" s="160">
        <f t="shared" si="98"/>
        <v>1180.7070152144261</v>
      </c>
      <c r="N2101" s="6">
        <v>-0.32961855247722349</v>
      </c>
    </row>
    <row r="2102" spans="1:14" x14ac:dyDescent="0.25">
      <c r="A2102" s="41">
        <v>2021</v>
      </c>
      <c r="B2102" s="41" t="s">
        <v>4</v>
      </c>
      <c r="C2102" s="41" t="s">
        <v>4972</v>
      </c>
      <c r="D2102" s="42">
        <v>593.27860241260805</v>
      </c>
      <c r="E2102" s="42">
        <v>750</v>
      </c>
      <c r="F2102" s="88">
        <v>0.72947633958384295</v>
      </c>
      <c r="G2102" s="41">
        <v>1788.9020727813597</v>
      </c>
      <c r="H2102" s="42">
        <v>0</v>
      </c>
      <c r="I2102" s="42">
        <v>593.27860241260805</v>
      </c>
      <c r="J2102" s="51">
        <f t="shared" si="96"/>
        <v>593.27860241260805</v>
      </c>
      <c r="K2102" s="45">
        <f t="shared" si="97"/>
        <v>0.72947633958384295</v>
      </c>
      <c r="L2102" s="45">
        <f t="shared" si="97"/>
        <v>1788.9020727813597</v>
      </c>
      <c r="M2102" s="160">
        <f t="shared" si="98"/>
        <v>2452.3099320834804</v>
      </c>
      <c r="N2102" s="6">
        <v>-0.28841406058384295</v>
      </c>
    </row>
    <row r="2103" spans="1:14" x14ac:dyDescent="0.25">
      <c r="A2103" s="43">
        <v>2022</v>
      </c>
      <c r="B2103" s="43" t="s">
        <v>4</v>
      </c>
      <c r="C2103" s="43" t="s">
        <v>4972</v>
      </c>
      <c r="D2103" s="44">
        <v>593.27860241260805</v>
      </c>
      <c r="E2103" s="44">
        <v>750</v>
      </c>
      <c r="F2103" s="90">
        <v>1.0429362595412488</v>
      </c>
      <c r="G2103" s="43">
        <v>2317.1869456345071</v>
      </c>
      <c r="H2103" s="44">
        <v>0</v>
      </c>
      <c r="I2103" s="44">
        <v>593.27860241260805</v>
      </c>
      <c r="J2103" s="51">
        <f t="shared" si="96"/>
        <v>593.27860241260805</v>
      </c>
      <c r="K2103" s="45">
        <f t="shared" si="97"/>
        <v>1.0429362595412488</v>
      </c>
      <c r="L2103" s="45">
        <f t="shared" si="97"/>
        <v>2317.1869456345071</v>
      </c>
      <c r="M2103" s="160">
        <f t="shared" si="98"/>
        <v>2221.7915279441495</v>
      </c>
      <c r="N2103" s="6">
        <v>-0.51448976354124876</v>
      </c>
    </row>
    <row r="2104" spans="1:14" x14ac:dyDescent="0.25">
      <c r="A2104" s="41">
        <v>2023</v>
      </c>
      <c r="B2104" s="41" t="s">
        <v>4</v>
      </c>
      <c r="C2104" s="41" t="s">
        <v>4972</v>
      </c>
      <c r="D2104" s="42">
        <v>593.27860241260805</v>
      </c>
      <c r="E2104" s="42">
        <v>750</v>
      </c>
      <c r="F2104" s="88">
        <v>1.5393939473294092</v>
      </c>
      <c r="G2104" s="41">
        <v>3064.6917959158313</v>
      </c>
      <c r="H2104" s="42">
        <v>0</v>
      </c>
      <c r="I2104" s="42">
        <v>593.27860241260805</v>
      </c>
      <c r="J2104" s="51">
        <f t="shared" si="96"/>
        <v>593.27860241260805</v>
      </c>
      <c r="K2104" s="45">
        <f t="shared" si="97"/>
        <v>1.5393939473294092</v>
      </c>
      <c r="L2104" s="45">
        <f t="shared" si="97"/>
        <v>3064.6917959158313</v>
      </c>
      <c r="M2104" s="160">
        <f t="shared" si="98"/>
        <v>1990.8430855094362</v>
      </c>
      <c r="N2104" s="6">
        <v>-0.90500658932940914</v>
      </c>
    </row>
    <row r="2105" spans="1:14" x14ac:dyDescent="0.25">
      <c r="A2105" s="43">
        <v>2024</v>
      </c>
      <c r="B2105" s="43" t="s">
        <v>4</v>
      </c>
      <c r="C2105" s="43" t="s">
        <v>4972</v>
      </c>
      <c r="D2105" s="44">
        <v>593.27860241260805</v>
      </c>
      <c r="E2105" s="44">
        <v>750</v>
      </c>
      <c r="F2105" s="90">
        <v>2.2934371399176157</v>
      </c>
      <c r="G2105" s="43">
        <v>3969.2512002110116</v>
      </c>
      <c r="H2105" s="44">
        <v>0</v>
      </c>
      <c r="I2105" s="44">
        <v>593.27860241260805</v>
      </c>
      <c r="J2105" s="51">
        <f t="shared" si="96"/>
        <v>593.27860241260805</v>
      </c>
      <c r="K2105" s="45">
        <f t="shared" si="97"/>
        <v>2.2934371399176157</v>
      </c>
      <c r="L2105" s="45">
        <f t="shared" si="97"/>
        <v>3969.2512002110116</v>
      </c>
      <c r="M2105" s="160">
        <f t="shared" si="98"/>
        <v>1730.6998003675801</v>
      </c>
      <c r="N2105" s="6">
        <v>-1.5722693339176157</v>
      </c>
    </row>
    <row r="2106" spans="1:14" x14ac:dyDescent="0.25">
      <c r="A2106" s="41">
        <v>2025</v>
      </c>
      <c r="B2106" s="41" t="s">
        <v>4</v>
      </c>
      <c r="C2106" s="41" t="s">
        <v>4972</v>
      </c>
      <c r="D2106" s="42">
        <v>593.27860241260805</v>
      </c>
      <c r="E2106" s="42">
        <v>750</v>
      </c>
      <c r="F2106" s="88">
        <v>2.9954310432460285</v>
      </c>
      <c r="G2106" s="41">
        <v>5098.0580514430967</v>
      </c>
      <c r="H2106" s="42">
        <v>0</v>
      </c>
      <c r="I2106" s="42">
        <v>593.27860241260805</v>
      </c>
      <c r="J2106" s="51">
        <f t="shared" si="96"/>
        <v>593.27860241260805</v>
      </c>
      <c r="K2106" s="45">
        <f t="shared" si="97"/>
        <v>2.9954310432460285</v>
      </c>
      <c r="L2106" s="45">
        <f t="shared" si="97"/>
        <v>5098.0580514430967</v>
      </c>
      <c r="M2106" s="160">
        <f t="shared" si="98"/>
        <v>1701.9447210904698</v>
      </c>
      <c r="N2106" s="6">
        <v>-2.1800801802460286</v>
      </c>
    </row>
    <row r="2107" spans="1:14" x14ac:dyDescent="0.25">
      <c r="A2107" s="43">
        <v>2026</v>
      </c>
      <c r="B2107" s="43" t="s">
        <v>4</v>
      </c>
      <c r="C2107" s="43" t="s">
        <v>4972</v>
      </c>
      <c r="D2107" s="44">
        <v>593.27860241260805</v>
      </c>
      <c r="E2107" s="44">
        <v>750</v>
      </c>
      <c r="F2107" s="90">
        <v>4.071984046230086</v>
      </c>
      <c r="G2107" s="43">
        <v>6533.0690618448989</v>
      </c>
      <c r="H2107" s="44">
        <v>0</v>
      </c>
      <c r="I2107" s="44">
        <v>593.27860241260805</v>
      </c>
      <c r="J2107" s="51">
        <f t="shared" si="96"/>
        <v>593.27860241260805</v>
      </c>
      <c r="K2107" s="45">
        <f t="shared" si="97"/>
        <v>4.071984046230086</v>
      </c>
      <c r="L2107" s="45">
        <f t="shared" si="97"/>
        <v>6533.0690618448989</v>
      </c>
      <c r="M2107" s="160">
        <f t="shared" si="98"/>
        <v>1604.3945623739189</v>
      </c>
      <c r="N2107" s="6">
        <v>-3.1339951662300862</v>
      </c>
    </row>
    <row r="2108" spans="1:14" x14ac:dyDescent="0.25">
      <c r="A2108" s="41">
        <v>2027</v>
      </c>
      <c r="B2108" s="41" t="s">
        <v>4</v>
      </c>
      <c r="C2108" s="41" t="s">
        <v>4972</v>
      </c>
      <c r="D2108" s="42">
        <v>593.27860241260805</v>
      </c>
      <c r="E2108" s="42">
        <v>750</v>
      </c>
      <c r="F2108" s="88">
        <v>5.2429421413583963</v>
      </c>
      <c r="G2108" s="41">
        <v>8031.612711582603</v>
      </c>
      <c r="H2108" s="42">
        <v>0</v>
      </c>
      <c r="I2108" s="42">
        <v>593.27860241260805</v>
      </c>
      <c r="J2108" s="51">
        <f t="shared" si="96"/>
        <v>593.27860241260805</v>
      </c>
      <c r="K2108" s="45">
        <f t="shared" si="97"/>
        <v>5.2429421413583963</v>
      </c>
      <c r="L2108" s="45">
        <f t="shared" si="97"/>
        <v>8031.612711582603</v>
      </c>
      <c r="M2108" s="160">
        <f t="shared" si="98"/>
        <v>1531.8903957047462</v>
      </c>
      <c r="N2108" s="6">
        <v>-4.2192809533583961</v>
      </c>
    </row>
    <row r="2109" spans="1:14" x14ac:dyDescent="0.25">
      <c r="A2109" s="43">
        <v>2028</v>
      </c>
      <c r="B2109" s="43" t="s">
        <v>4</v>
      </c>
      <c r="C2109" s="43" t="s">
        <v>4972</v>
      </c>
      <c r="D2109" s="44">
        <v>593.27860241260805</v>
      </c>
      <c r="E2109" s="44">
        <v>750</v>
      </c>
      <c r="F2109" s="90">
        <v>6.7409524290052891</v>
      </c>
      <c r="G2109" s="43">
        <v>9460.0319034467866</v>
      </c>
      <c r="H2109" s="44">
        <v>0</v>
      </c>
      <c r="I2109" s="44">
        <v>593.27860241260805</v>
      </c>
      <c r="J2109" s="51">
        <f t="shared" si="96"/>
        <v>593.27860241260805</v>
      </c>
      <c r="K2109" s="45">
        <f t="shared" si="97"/>
        <v>6.7409524290052891</v>
      </c>
      <c r="L2109" s="45">
        <f t="shared" si="97"/>
        <v>9460.0319034467866</v>
      </c>
      <c r="M2109" s="160">
        <f t="shared" si="98"/>
        <v>1403.3672545650543</v>
      </c>
      <c r="N2109" s="6">
        <v>-5.6854590250052892</v>
      </c>
    </row>
    <row r="2110" spans="1:14" x14ac:dyDescent="0.25">
      <c r="A2110" s="41">
        <v>2029</v>
      </c>
      <c r="B2110" s="41" t="s">
        <v>4</v>
      </c>
      <c r="C2110" s="41" t="s">
        <v>4972</v>
      </c>
      <c r="D2110" s="42">
        <v>593.27860241260805</v>
      </c>
      <c r="E2110" s="42">
        <v>750</v>
      </c>
      <c r="F2110" s="88">
        <v>7.7038455127024843</v>
      </c>
      <c r="G2110" s="41">
        <v>10668.271391636081</v>
      </c>
      <c r="H2110" s="42">
        <v>0</v>
      </c>
      <c r="I2110" s="42">
        <v>593.27860241260805</v>
      </c>
      <c r="J2110" s="51">
        <f t="shared" si="96"/>
        <v>593.27860241260805</v>
      </c>
      <c r="K2110" s="45">
        <f t="shared" si="97"/>
        <v>7.7038455127024843</v>
      </c>
      <c r="L2110" s="45">
        <f t="shared" si="97"/>
        <v>10668.271391636081</v>
      </c>
      <c r="M2110" s="160">
        <f t="shared" si="98"/>
        <v>1384.7981990352355</v>
      </c>
      <c r="N2110" s="6">
        <v>-6.6756067967024846</v>
      </c>
    </row>
    <row r="2111" spans="1:14" x14ac:dyDescent="0.25">
      <c r="A2111" s="43">
        <v>2030</v>
      </c>
      <c r="B2111" s="43" t="s">
        <v>4</v>
      </c>
      <c r="C2111" s="43" t="s">
        <v>4972</v>
      </c>
      <c r="D2111" s="44">
        <v>593.27860241260805</v>
      </c>
      <c r="E2111" s="44">
        <v>750</v>
      </c>
      <c r="F2111" s="90">
        <v>8.6622954575864846</v>
      </c>
      <c r="G2111" s="43">
        <v>11543.469049475145</v>
      </c>
      <c r="H2111" s="44">
        <v>0</v>
      </c>
      <c r="I2111" s="44">
        <v>593.27860241260805</v>
      </c>
      <c r="J2111" s="51">
        <f t="shared" si="96"/>
        <v>593.27860241260805</v>
      </c>
      <c r="K2111" s="45">
        <f t="shared" si="97"/>
        <v>8.6622954575864846</v>
      </c>
      <c r="L2111" s="45">
        <f t="shared" si="97"/>
        <v>11543.469049475145</v>
      </c>
      <c r="M2111" s="160">
        <f t="shared" si="98"/>
        <v>1332.6108657913894</v>
      </c>
      <c r="N2111" s="6">
        <v>-7.7138256515864843</v>
      </c>
    </row>
    <row r="2112" spans="1:14" x14ac:dyDescent="0.25">
      <c r="A2112" s="41">
        <v>2031</v>
      </c>
      <c r="B2112" s="41" t="s">
        <v>4</v>
      </c>
      <c r="C2112" s="41" t="s">
        <v>4972</v>
      </c>
      <c r="D2112" s="42">
        <v>593.27860241260805</v>
      </c>
      <c r="E2112" s="42">
        <v>750</v>
      </c>
      <c r="F2112" s="88">
        <v>9.3880978860536182</v>
      </c>
      <c r="G2112" s="41">
        <v>12003.619350134291</v>
      </c>
      <c r="H2112" s="42">
        <v>0</v>
      </c>
      <c r="I2112" s="42">
        <v>593.27860241260805</v>
      </c>
      <c r="J2112" s="51">
        <f t="shared" si="96"/>
        <v>593.27860241260805</v>
      </c>
      <c r="K2112" s="45">
        <f t="shared" si="97"/>
        <v>9.3880978860536182</v>
      </c>
      <c r="L2112" s="45">
        <f t="shared" si="97"/>
        <v>12003.619350134291</v>
      </c>
      <c r="M2112" s="160">
        <f t="shared" si="98"/>
        <v>1278.5997223107495</v>
      </c>
      <c r="N2112" s="6">
        <v>-8.5218440490536178</v>
      </c>
    </row>
    <row r="2113" spans="1:14" x14ac:dyDescent="0.25">
      <c r="A2113" s="43">
        <v>2032</v>
      </c>
      <c r="B2113" s="43" t="s">
        <v>4</v>
      </c>
      <c r="C2113" s="43" t="s">
        <v>4972</v>
      </c>
      <c r="D2113" s="44">
        <v>593.27860241260805</v>
      </c>
      <c r="E2113" s="44">
        <v>750</v>
      </c>
      <c r="F2113" s="90">
        <v>9.8015979695829163</v>
      </c>
      <c r="G2113" s="43">
        <v>11992.38559356493</v>
      </c>
      <c r="H2113" s="44">
        <v>0</v>
      </c>
      <c r="I2113" s="44">
        <v>593.27860241260805</v>
      </c>
      <c r="J2113" s="51">
        <f t="shared" si="96"/>
        <v>593.27860241260805</v>
      </c>
      <c r="K2113" s="45">
        <f t="shared" si="97"/>
        <v>9.8015979695829163</v>
      </c>
      <c r="L2113" s="45">
        <f t="shared" si="97"/>
        <v>11992.38559356493</v>
      </c>
      <c r="M2113" s="160">
        <f t="shared" si="98"/>
        <v>1223.5133118885958</v>
      </c>
      <c r="N2113" s="6">
        <v>-8.9981592965829158</v>
      </c>
    </row>
    <row r="2114" spans="1:14" x14ac:dyDescent="0.25">
      <c r="A2114" s="41">
        <v>2033</v>
      </c>
      <c r="B2114" s="41" t="s">
        <v>4</v>
      </c>
      <c r="C2114" s="41" t="s">
        <v>4972</v>
      </c>
      <c r="D2114" s="42">
        <v>593.27860241260805</v>
      </c>
      <c r="E2114" s="42">
        <v>750</v>
      </c>
      <c r="F2114" s="88">
        <v>9.6437746646102802</v>
      </c>
      <c r="G2114" s="41">
        <v>11644.290214674505</v>
      </c>
      <c r="H2114" s="42">
        <v>0</v>
      </c>
      <c r="I2114" s="42">
        <v>593.27860241260805</v>
      </c>
      <c r="J2114" s="51">
        <f t="shared" ref="J2114:J2177" si="99">D2114</f>
        <v>593.27860241260805</v>
      </c>
      <c r="K2114" s="45">
        <f t="shared" si="97"/>
        <v>9.6437746646102802</v>
      </c>
      <c r="L2114" s="45">
        <f t="shared" si="97"/>
        <v>11644.290214674505</v>
      </c>
      <c r="M2114" s="160">
        <f t="shared" si="98"/>
        <v>1207.4411337508236</v>
      </c>
      <c r="N2114" s="6">
        <v>-8.8856897876102803</v>
      </c>
    </row>
    <row r="2115" spans="1:14" x14ac:dyDescent="0.25">
      <c r="A2115" s="43">
        <v>2034</v>
      </c>
      <c r="B2115" s="43" t="s">
        <v>4</v>
      </c>
      <c r="C2115" s="43" t="s">
        <v>4972</v>
      </c>
      <c r="D2115" s="44">
        <v>593.27860241260805</v>
      </c>
      <c r="E2115" s="44">
        <v>750</v>
      </c>
      <c r="F2115" s="90">
        <v>9.2010064175933035</v>
      </c>
      <c r="G2115" s="43">
        <v>10927.955426322504</v>
      </c>
      <c r="H2115" s="44">
        <v>0</v>
      </c>
      <c r="I2115" s="44">
        <v>593.27860241260805</v>
      </c>
      <c r="J2115" s="51">
        <f t="shared" si="99"/>
        <v>593.27860241260805</v>
      </c>
      <c r="K2115" s="45">
        <f t="shared" ref="K2115:L2161" si="100">F2115</f>
        <v>9.2010064175933035</v>
      </c>
      <c r="L2115" s="45">
        <f t="shared" si="100"/>
        <v>10927.955426322504</v>
      </c>
      <c r="M2115" s="160">
        <f t="shared" ref="M2115:M2178" si="101">G2115/F2115</f>
        <v>1187.6913166180484</v>
      </c>
      <c r="N2115" s="6">
        <v>-8.4712436565933036</v>
      </c>
    </row>
    <row r="2116" spans="1:14" x14ac:dyDescent="0.25">
      <c r="A2116" s="41">
        <v>2035</v>
      </c>
      <c r="B2116" s="41" t="s">
        <v>4</v>
      </c>
      <c r="C2116" s="41" t="s">
        <v>4972</v>
      </c>
      <c r="D2116" s="42">
        <v>593.27860241260805</v>
      </c>
      <c r="E2116" s="42">
        <v>750</v>
      </c>
      <c r="F2116" s="88">
        <v>8.2645378049388469</v>
      </c>
      <c r="G2116" s="41">
        <v>9915.2363227023834</v>
      </c>
      <c r="H2116" s="42">
        <v>0</v>
      </c>
      <c r="I2116" s="42">
        <v>593.27860241260805</v>
      </c>
      <c r="J2116" s="51">
        <f t="shared" si="99"/>
        <v>593.27860241260805</v>
      </c>
      <c r="K2116" s="45">
        <f t="shared" si="100"/>
        <v>8.2645378049388469</v>
      </c>
      <c r="L2116" s="45">
        <f t="shared" si="100"/>
        <v>9915.2363227023834</v>
      </c>
      <c r="M2116" s="160">
        <f t="shared" si="101"/>
        <v>1199.7327081953799</v>
      </c>
      <c r="N2116" s="6">
        <v>-7.5393143559388474</v>
      </c>
    </row>
    <row r="2117" spans="1:14" x14ac:dyDescent="0.25">
      <c r="A2117" s="43">
        <v>2036</v>
      </c>
      <c r="B2117" s="43" t="s">
        <v>4</v>
      </c>
      <c r="C2117" s="43" t="s">
        <v>4972</v>
      </c>
      <c r="D2117" s="44">
        <v>593.27860241260805</v>
      </c>
      <c r="E2117" s="44">
        <v>750</v>
      </c>
      <c r="F2117" s="90">
        <v>7.1154102401642634</v>
      </c>
      <c r="G2117" s="43">
        <v>8731.0716906112611</v>
      </c>
      <c r="H2117" s="44">
        <v>0</v>
      </c>
      <c r="I2117" s="44">
        <v>593.27860241260805</v>
      </c>
      <c r="J2117" s="51">
        <f t="shared" si="99"/>
        <v>593.27860241260805</v>
      </c>
      <c r="K2117" s="45">
        <f t="shared" si="100"/>
        <v>7.1154102401642634</v>
      </c>
      <c r="L2117" s="45">
        <f t="shared" si="100"/>
        <v>8731.0716906112611</v>
      </c>
      <c r="M2117" s="160">
        <f t="shared" si="101"/>
        <v>1227.0651158421049</v>
      </c>
      <c r="N2117" s="6">
        <v>-6.4015143451642631</v>
      </c>
    </row>
    <row r="2118" spans="1:14" x14ac:dyDescent="0.25">
      <c r="A2118" s="41">
        <v>2037</v>
      </c>
      <c r="B2118" s="41" t="s">
        <v>4</v>
      </c>
      <c r="C2118" s="41" t="s">
        <v>4972</v>
      </c>
      <c r="D2118" s="42">
        <v>593.27860241260805</v>
      </c>
      <c r="E2118" s="42">
        <v>750</v>
      </c>
      <c r="F2118" s="88">
        <v>5.6772450672244181</v>
      </c>
      <c r="G2118" s="41">
        <v>7464.8378251778413</v>
      </c>
      <c r="H2118" s="42">
        <v>0</v>
      </c>
      <c r="I2118" s="42">
        <v>593.27860241260805</v>
      </c>
      <c r="J2118" s="51">
        <f t="shared" si="99"/>
        <v>593.27860241260805</v>
      </c>
      <c r="K2118" s="45">
        <f t="shared" si="100"/>
        <v>5.6772450672244181</v>
      </c>
      <c r="L2118" s="45">
        <f t="shared" si="100"/>
        <v>7464.8378251778413</v>
      </c>
      <c r="M2118" s="160">
        <f t="shared" si="101"/>
        <v>1314.8697540420551</v>
      </c>
      <c r="N2118" s="6">
        <v>-4.9546584032244176</v>
      </c>
    </row>
    <row r="2119" spans="1:14" x14ac:dyDescent="0.25">
      <c r="A2119" s="43">
        <v>2038</v>
      </c>
      <c r="B2119" s="43" t="s">
        <v>4</v>
      </c>
      <c r="C2119" s="43" t="s">
        <v>4972</v>
      </c>
      <c r="D2119" s="44">
        <v>593.27860241260805</v>
      </c>
      <c r="E2119" s="44">
        <v>750</v>
      </c>
      <c r="F2119" s="90">
        <v>4.3208692115672411</v>
      </c>
      <c r="G2119" s="43">
        <v>6205.3196978761653</v>
      </c>
      <c r="H2119" s="44">
        <v>0</v>
      </c>
      <c r="I2119" s="44">
        <v>593.27860241260805</v>
      </c>
      <c r="J2119" s="51">
        <f t="shared" si="99"/>
        <v>593.27860241260805</v>
      </c>
      <c r="K2119" s="45">
        <f t="shared" si="100"/>
        <v>4.3208692115672411</v>
      </c>
      <c r="L2119" s="45">
        <f t="shared" si="100"/>
        <v>6205.3196978761653</v>
      </c>
      <c r="M2119" s="160">
        <f t="shared" si="101"/>
        <v>1436.1276386853206</v>
      </c>
      <c r="N2119" s="6">
        <v>-3.5435824425672413</v>
      </c>
    </row>
    <row r="2120" spans="1:14" x14ac:dyDescent="0.25">
      <c r="A2120" s="41">
        <v>2039</v>
      </c>
      <c r="B2120" s="41" t="s">
        <v>4</v>
      </c>
      <c r="C2120" s="41" t="s">
        <v>4972</v>
      </c>
      <c r="D2120" s="42">
        <v>593.27860241260805</v>
      </c>
      <c r="E2120" s="42">
        <v>750</v>
      </c>
      <c r="F2120" s="88">
        <v>3.2396736979626222</v>
      </c>
      <c r="G2120" s="41">
        <v>5189.7678671419226</v>
      </c>
      <c r="H2120" s="42">
        <v>0</v>
      </c>
      <c r="I2120" s="42">
        <v>593.27860241260805</v>
      </c>
      <c r="J2120" s="51">
        <f t="shared" si="99"/>
        <v>593.27860241260805</v>
      </c>
      <c r="K2120" s="45">
        <f t="shared" si="100"/>
        <v>3.2396736979626222</v>
      </c>
      <c r="L2120" s="45">
        <f t="shared" si="100"/>
        <v>5189.7678671419226</v>
      </c>
      <c r="M2120" s="160">
        <f t="shared" si="101"/>
        <v>1601.9415382498808</v>
      </c>
      <c r="N2120" s="6">
        <v>-2.4498641139626223</v>
      </c>
    </row>
    <row r="2121" spans="1:14" x14ac:dyDescent="0.25">
      <c r="A2121" s="43">
        <v>2040</v>
      </c>
      <c r="B2121" s="43" t="s">
        <v>4</v>
      </c>
      <c r="C2121" s="43" t="s">
        <v>4972</v>
      </c>
      <c r="D2121" s="44">
        <v>593.27860241260805</v>
      </c>
      <c r="E2121" s="44">
        <v>750</v>
      </c>
      <c r="F2121" s="90">
        <v>2.5923835921967071</v>
      </c>
      <c r="G2121" s="43">
        <v>4590.4113306895679</v>
      </c>
      <c r="H2121" s="44">
        <v>0</v>
      </c>
      <c r="I2121" s="44">
        <v>593.27860241260805</v>
      </c>
      <c r="J2121" s="51">
        <f t="shared" si="99"/>
        <v>593.27860241260805</v>
      </c>
      <c r="K2121" s="45">
        <f t="shared" si="100"/>
        <v>2.5923835921967071</v>
      </c>
      <c r="L2121" s="45">
        <f t="shared" si="100"/>
        <v>4590.4113306895679</v>
      </c>
      <c r="M2121" s="160">
        <f t="shared" si="101"/>
        <v>1770.7299739541218</v>
      </c>
      <c r="N2121" s="6">
        <v>-1.785154429196707</v>
      </c>
    </row>
    <row r="2122" spans="1:14" x14ac:dyDescent="0.25">
      <c r="A2122" s="41">
        <v>2021</v>
      </c>
      <c r="B2122" s="41" t="s">
        <v>4</v>
      </c>
      <c r="C2122" s="41" t="s">
        <v>4973</v>
      </c>
      <c r="D2122" s="42">
        <v>851.5045333158298</v>
      </c>
      <c r="E2122" s="42">
        <v>1000</v>
      </c>
      <c r="F2122" s="88">
        <v>0.94129830274417414</v>
      </c>
      <c r="G2122" s="41">
        <v>4388.2645918998196</v>
      </c>
      <c r="H2122" s="42">
        <v>0</v>
      </c>
      <c r="I2122" s="42">
        <v>851.5045333158298</v>
      </c>
      <c r="J2122" s="51">
        <f t="shared" si="99"/>
        <v>851.5045333158298</v>
      </c>
      <c r="K2122" s="45">
        <f t="shared" si="100"/>
        <v>0.94129830274417414</v>
      </c>
      <c r="L2122" s="45">
        <f t="shared" si="100"/>
        <v>4388.2645918998196</v>
      </c>
      <c r="M2122" s="160">
        <f t="shared" si="101"/>
        <v>4661.9276579025782</v>
      </c>
      <c r="N2122" s="6">
        <v>-0.46964408774417415</v>
      </c>
    </row>
    <row r="2123" spans="1:14" x14ac:dyDescent="0.25">
      <c r="A2123" s="43">
        <v>2022</v>
      </c>
      <c r="B2123" s="43" t="s">
        <v>4</v>
      </c>
      <c r="C2123" s="43" t="s">
        <v>4973</v>
      </c>
      <c r="D2123" s="44">
        <v>851.5045333158298</v>
      </c>
      <c r="E2123" s="44">
        <v>1000</v>
      </c>
      <c r="F2123" s="90">
        <v>0.99257387005759212</v>
      </c>
      <c r="G2123" s="43">
        <v>4494.9608698111169</v>
      </c>
      <c r="H2123" s="44">
        <v>0</v>
      </c>
      <c r="I2123" s="44">
        <v>851.5045333158298</v>
      </c>
      <c r="J2123" s="51">
        <f t="shared" si="99"/>
        <v>851.5045333158298</v>
      </c>
      <c r="K2123" s="45">
        <f t="shared" si="100"/>
        <v>0.99257387005759212</v>
      </c>
      <c r="L2123" s="45">
        <f t="shared" si="100"/>
        <v>4494.9608698111169</v>
      </c>
      <c r="M2123" s="160">
        <f t="shared" si="101"/>
        <v>4528.5907733500035</v>
      </c>
      <c r="N2123" s="6">
        <v>-0.38459697105759216</v>
      </c>
    </row>
    <row r="2124" spans="1:14" x14ac:dyDescent="0.25">
      <c r="A2124" s="41">
        <v>2023</v>
      </c>
      <c r="B2124" s="41" t="s">
        <v>4</v>
      </c>
      <c r="C2124" s="41" t="s">
        <v>4973</v>
      </c>
      <c r="D2124" s="42">
        <v>851.5045333158298</v>
      </c>
      <c r="E2124" s="42">
        <v>1000</v>
      </c>
      <c r="F2124" s="88">
        <v>1.0847214327551506</v>
      </c>
      <c r="G2124" s="41">
        <v>4649.2850662368446</v>
      </c>
      <c r="H2124" s="42">
        <v>0</v>
      </c>
      <c r="I2124" s="42">
        <v>851.5045333158298</v>
      </c>
      <c r="J2124" s="51">
        <f t="shared" si="99"/>
        <v>851.5045333158298</v>
      </c>
      <c r="K2124" s="45">
        <f t="shared" si="100"/>
        <v>1.0847214327551506</v>
      </c>
      <c r="L2124" s="45">
        <f t="shared" si="100"/>
        <v>4649.2850662368446</v>
      </c>
      <c r="M2124" s="160">
        <f t="shared" si="101"/>
        <v>4286.1558053922099</v>
      </c>
      <c r="N2124" s="6">
        <v>-0.1295920337551506</v>
      </c>
    </row>
    <row r="2125" spans="1:14" x14ac:dyDescent="0.25">
      <c r="A2125" s="43">
        <v>2024</v>
      </c>
      <c r="B2125" s="43" t="s">
        <v>4</v>
      </c>
      <c r="C2125" s="43" t="s">
        <v>4973</v>
      </c>
      <c r="D2125" s="44">
        <v>851.5045333158298</v>
      </c>
      <c r="E2125" s="44">
        <v>1000</v>
      </c>
      <c r="F2125" s="90">
        <v>1.2420096942615977</v>
      </c>
      <c r="G2125" s="43">
        <v>4878.2281636677408</v>
      </c>
      <c r="H2125" s="44">
        <v>0</v>
      </c>
      <c r="I2125" s="44">
        <v>851.5045333158298</v>
      </c>
      <c r="J2125" s="51">
        <f t="shared" si="99"/>
        <v>851.5045333158298</v>
      </c>
      <c r="K2125" s="45">
        <f t="shared" si="100"/>
        <v>1.2420096942615977</v>
      </c>
      <c r="L2125" s="45">
        <f t="shared" si="100"/>
        <v>4878.2281636677408</v>
      </c>
      <c r="M2125" s="160">
        <f t="shared" si="101"/>
        <v>3927.6892814978837</v>
      </c>
      <c r="N2125" s="6">
        <v>0.2074674907384022</v>
      </c>
    </row>
    <row r="2126" spans="1:14" x14ac:dyDescent="0.25">
      <c r="A2126" s="41">
        <v>2025</v>
      </c>
      <c r="B2126" s="41" t="s">
        <v>4</v>
      </c>
      <c r="C2126" s="41" t="s">
        <v>4973</v>
      </c>
      <c r="D2126" s="42">
        <v>851.5045333158298</v>
      </c>
      <c r="E2126" s="42">
        <v>1000</v>
      </c>
      <c r="F2126" s="88">
        <v>1.3070075239433916</v>
      </c>
      <c r="G2126" s="41">
        <v>5135.4697495644141</v>
      </c>
      <c r="H2126" s="42">
        <v>0</v>
      </c>
      <c r="I2126" s="42">
        <v>851.5045333158298</v>
      </c>
      <c r="J2126" s="51">
        <f t="shared" si="99"/>
        <v>851.5045333158298</v>
      </c>
      <c r="K2126" s="45">
        <f t="shared" si="100"/>
        <v>1.3070075239433916</v>
      </c>
      <c r="L2126" s="45">
        <f t="shared" si="100"/>
        <v>5135.4697495644141</v>
      </c>
      <c r="M2126" s="160">
        <f t="shared" si="101"/>
        <v>3929.1814740821942</v>
      </c>
      <c r="N2126" s="6">
        <v>0.7968121670566084</v>
      </c>
    </row>
    <row r="2127" spans="1:14" x14ac:dyDescent="0.25">
      <c r="A2127" s="43">
        <v>2026</v>
      </c>
      <c r="B2127" s="43" t="s">
        <v>4</v>
      </c>
      <c r="C2127" s="43" t="s">
        <v>4973</v>
      </c>
      <c r="D2127" s="44">
        <v>851.5045333158298</v>
      </c>
      <c r="E2127" s="44">
        <v>1000</v>
      </c>
      <c r="F2127" s="90">
        <v>1.386674743510707</v>
      </c>
      <c r="G2127" s="43">
        <v>5053.3925587620852</v>
      </c>
      <c r="H2127" s="44">
        <v>0</v>
      </c>
      <c r="I2127" s="44">
        <v>851.5045333158298</v>
      </c>
      <c r="J2127" s="51">
        <f t="shared" si="99"/>
        <v>851.5045333158298</v>
      </c>
      <c r="K2127" s="45">
        <f t="shared" si="100"/>
        <v>1.386674743510707</v>
      </c>
      <c r="L2127" s="45">
        <f t="shared" si="100"/>
        <v>5053.3925587620852</v>
      </c>
      <c r="M2127" s="160">
        <f t="shared" si="101"/>
        <v>3644.2522533930223</v>
      </c>
      <c r="N2127" s="6">
        <v>1.4881843724892931</v>
      </c>
    </row>
    <row r="2128" spans="1:14" x14ac:dyDescent="0.25">
      <c r="A2128" s="41">
        <v>2027</v>
      </c>
      <c r="B2128" s="41" t="s">
        <v>4</v>
      </c>
      <c r="C2128" s="41" t="s">
        <v>4973</v>
      </c>
      <c r="D2128" s="42">
        <v>851.5045333158298</v>
      </c>
      <c r="E2128" s="42">
        <v>1000</v>
      </c>
      <c r="F2128" s="88">
        <v>1.3878627905016014</v>
      </c>
      <c r="G2128" s="41">
        <v>4679.8938185688894</v>
      </c>
      <c r="H2128" s="42">
        <v>0</v>
      </c>
      <c r="I2128" s="42">
        <v>851.5045333158298</v>
      </c>
      <c r="J2128" s="51">
        <f t="shared" si="99"/>
        <v>851.5045333158298</v>
      </c>
      <c r="K2128" s="45">
        <f t="shared" si="100"/>
        <v>1.3878627905016014</v>
      </c>
      <c r="L2128" s="45">
        <f t="shared" si="100"/>
        <v>4679.8938185688894</v>
      </c>
      <c r="M2128" s="160">
        <f t="shared" si="101"/>
        <v>3372.0147629849503</v>
      </c>
      <c r="N2128" s="6">
        <v>2.3318512654983987</v>
      </c>
    </row>
    <row r="2129" spans="1:14" x14ac:dyDescent="0.25">
      <c r="A2129" s="43">
        <v>2028</v>
      </c>
      <c r="B2129" s="43" t="s">
        <v>4</v>
      </c>
      <c r="C2129" s="43" t="s">
        <v>4973</v>
      </c>
      <c r="D2129" s="44">
        <v>851.5045333158298</v>
      </c>
      <c r="E2129" s="44">
        <v>1000</v>
      </c>
      <c r="F2129" s="90">
        <v>1.4069887254502282</v>
      </c>
      <c r="G2129" s="43">
        <v>4237.1318866048641</v>
      </c>
      <c r="H2129" s="44">
        <v>0</v>
      </c>
      <c r="I2129" s="44">
        <v>851.5045333158298</v>
      </c>
      <c r="J2129" s="51">
        <f t="shared" si="99"/>
        <v>851.5045333158298</v>
      </c>
      <c r="K2129" s="45">
        <f t="shared" si="100"/>
        <v>1.4069887254502282</v>
      </c>
      <c r="L2129" s="45">
        <f t="shared" si="100"/>
        <v>4237.1318866048641</v>
      </c>
      <c r="M2129" s="160">
        <f t="shared" si="101"/>
        <v>3011.4895805216966</v>
      </c>
      <c r="N2129" s="6">
        <v>3.1308260955497724</v>
      </c>
    </row>
    <row r="2130" spans="1:14" x14ac:dyDescent="0.25">
      <c r="A2130" s="41">
        <v>2029</v>
      </c>
      <c r="B2130" s="41" t="s">
        <v>4</v>
      </c>
      <c r="C2130" s="41" t="s">
        <v>4973</v>
      </c>
      <c r="D2130" s="42">
        <v>851.5045333158298</v>
      </c>
      <c r="E2130" s="42">
        <v>1000</v>
      </c>
      <c r="F2130" s="88">
        <v>1.2852658442354548</v>
      </c>
      <c r="G2130" s="41">
        <v>3981.6542543656205</v>
      </c>
      <c r="H2130" s="42">
        <v>0</v>
      </c>
      <c r="I2130" s="42">
        <v>851.5045333158298</v>
      </c>
      <c r="J2130" s="51">
        <f t="shared" si="99"/>
        <v>851.5045333158298</v>
      </c>
      <c r="K2130" s="45">
        <f t="shared" si="100"/>
        <v>1.2852658442354548</v>
      </c>
      <c r="L2130" s="45">
        <f t="shared" si="100"/>
        <v>3981.6542543656205</v>
      </c>
      <c r="M2130" s="160">
        <f t="shared" si="101"/>
        <v>3097.9227155407079</v>
      </c>
      <c r="N2130" s="6">
        <v>3.9948974747645449</v>
      </c>
    </row>
    <row r="2131" spans="1:14" x14ac:dyDescent="0.25">
      <c r="A2131" s="43">
        <v>2030</v>
      </c>
      <c r="B2131" s="43" t="s">
        <v>4</v>
      </c>
      <c r="C2131" s="43" t="s">
        <v>4973</v>
      </c>
      <c r="D2131" s="44">
        <v>851.5045333158298</v>
      </c>
      <c r="E2131" s="44">
        <v>1000</v>
      </c>
      <c r="F2131" s="90">
        <v>1.2053631288511906</v>
      </c>
      <c r="G2131" s="43">
        <v>3796.9792388372302</v>
      </c>
      <c r="H2131" s="44">
        <v>0</v>
      </c>
      <c r="I2131" s="44">
        <v>851.5045333158298</v>
      </c>
      <c r="J2131" s="51">
        <f t="shared" si="99"/>
        <v>851.5045333158298</v>
      </c>
      <c r="K2131" s="45">
        <f t="shared" si="100"/>
        <v>1.2053631288511906</v>
      </c>
      <c r="L2131" s="45">
        <f t="shared" si="100"/>
        <v>3796.9792388372302</v>
      </c>
      <c r="M2131" s="160">
        <f t="shared" si="101"/>
        <v>3150.0708358783641</v>
      </c>
      <c r="N2131" s="6">
        <v>4.62422987514881</v>
      </c>
    </row>
    <row r="2132" spans="1:14" x14ac:dyDescent="0.25">
      <c r="A2132" s="41">
        <v>2031</v>
      </c>
      <c r="B2132" s="41" t="s">
        <v>4</v>
      </c>
      <c r="C2132" s="41" t="s">
        <v>4973</v>
      </c>
      <c r="D2132" s="42">
        <v>851.5045333158298</v>
      </c>
      <c r="E2132" s="42">
        <v>1000</v>
      </c>
      <c r="F2132" s="88">
        <v>1.1010949958108764</v>
      </c>
      <c r="G2132" s="41">
        <v>3658.4745038296446</v>
      </c>
      <c r="H2132" s="42">
        <v>0</v>
      </c>
      <c r="I2132" s="42">
        <v>851.5045333158298</v>
      </c>
      <c r="J2132" s="51">
        <f t="shared" si="99"/>
        <v>851.5045333158298</v>
      </c>
      <c r="K2132" s="45">
        <f t="shared" si="100"/>
        <v>1.1010949958108764</v>
      </c>
      <c r="L2132" s="45">
        <f t="shared" si="100"/>
        <v>3658.4745038296446</v>
      </c>
      <c r="M2132" s="160">
        <f t="shared" si="101"/>
        <v>3322.5784494056702</v>
      </c>
      <c r="N2132" s="6">
        <v>5.0652472131891235</v>
      </c>
    </row>
    <row r="2133" spans="1:14" x14ac:dyDescent="0.25">
      <c r="A2133" s="43">
        <v>2032</v>
      </c>
      <c r="B2133" s="43" t="s">
        <v>4</v>
      </c>
      <c r="C2133" s="43" t="s">
        <v>4973</v>
      </c>
      <c r="D2133" s="44">
        <v>851.5045333158298</v>
      </c>
      <c r="E2133" s="44">
        <v>1000</v>
      </c>
      <c r="F2133" s="90">
        <v>1.010757014943801</v>
      </c>
      <c r="G2133" s="43">
        <v>3501.9586617874015</v>
      </c>
      <c r="H2133" s="44">
        <v>0</v>
      </c>
      <c r="I2133" s="44">
        <v>851.5045333158298</v>
      </c>
      <c r="J2133" s="51">
        <f t="shared" si="99"/>
        <v>851.5045333158298</v>
      </c>
      <c r="K2133" s="45">
        <f t="shared" si="100"/>
        <v>1.010757014943801</v>
      </c>
      <c r="L2133" s="45">
        <f t="shared" si="100"/>
        <v>3501.9586617874015</v>
      </c>
      <c r="M2133" s="160">
        <f t="shared" si="101"/>
        <v>3464.6889509662356</v>
      </c>
      <c r="N2133" s="6">
        <v>5.1995796780561996</v>
      </c>
    </row>
    <row r="2134" spans="1:14" x14ac:dyDescent="0.25">
      <c r="A2134" s="41">
        <v>2033</v>
      </c>
      <c r="B2134" s="41" t="s">
        <v>4</v>
      </c>
      <c r="C2134" s="41" t="s">
        <v>4973</v>
      </c>
      <c r="D2134" s="42">
        <v>851.5045333158298</v>
      </c>
      <c r="E2134" s="42">
        <v>1000</v>
      </c>
      <c r="F2134" s="88">
        <v>0.91107955387021378</v>
      </c>
      <c r="G2134" s="41">
        <v>3295.2596374817913</v>
      </c>
      <c r="H2134" s="42">
        <v>0</v>
      </c>
      <c r="I2134" s="42">
        <v>851.5045333158298</v>
      </c>
      <c r="J2134" s="51">
        <f t="shared" si="99"/>
        <v>851.5045333158298</v>
      </c>
      <c r="K2134" s="45">
        <f t="shared" si="100"/>
        <v>0.91107955387021378</v>
      </c>
      <c r="L2134" s="45">
        <f t="shared" si="100"/>
        <v>3295.2596374817913</v>
      </c>
      <c r="M2134" s="160">
        <f t="shared" si="101"/>
        <v>3616.8736566238558</v>
      </c>
      <c r="N2134" s="6">
        <v>5.0341497651297864</v>
      </c>
    </row>
    <row r="2135" spans="1:14" x14ac:dyDescent="0.25">
      <c r="A2135" s="43">
        <v>2034</v>
      </c>
      <c r="B2135" s="43" t="s">
        <v>4</v>
      </c>
      <c r="C2135" s="43" t="s">
        <v>4973</v>
      </c>
      <c r="D2135" s="44">
        <v>851.5045333158298</v>
      </c>
      <c r="E2135" s="44">
        <v>1000</v>
      </c>
      <c r="F2135" s="90">
        <v>0.84028848480610285</v>
      </c>
      <c r="G2135" s="43">
        <v>3037.1281039293344</v>
      </c>
      <c r="H2135" s="44">
        <v>0</v>
      </c>
      <c r="I2135" s="44">
        <v>851.5045333158298</v>
      </c>
      <c r="J2135" s="51">
        <f t="shared" si="99"/>
        <v>851.5045333158298</v>
      </c>
      <c r="K2135" s="45">
        <f t="shared" si="100"/>
        <v>0.84028848480610285</v>
      </c>
      <c r="L2135" s="45">
        <f t="shared" si="100"/>
        <v>3037.1281039293344</v>
      </c>
      <c r="M2135" s="160">
        <f t="shared" si="101"/>
        <v>3614.3873905759328</v>
      </c>
      <c r="N2135" s="6">
        <v>4.5194089881938968</v>
      </c>
    </row>
    <row r="2136" spans="1:14" x14ac:dyDescent="0.25">
      <c r="A2136" s="41">
        <v>2035</v>
      </c>
      <c r="B2136" s="41" t="s">
        <v>4</v>
      </c>
      <c r="C2136" s="41" t="s">
        <v>4973</v>
      </c>
      <c r="D2136" s="42">
        <v>851.5045333158298</v>
      </c>
      <c r="E2136" s="42">
        <v>1000</v>
      </c>
      <c r="F2136" s="88">
        <v>0.79425596563934142</v>
      </c>
      <c r="G2136" s="41">
        <v>2741.7195058939715</v>
      </c>
      <c r="H2136" s="42">
        <v>0</v>
      </c>
      <c r="I2136" s="42">
        <v>851.5045333158298</v>
      </c>
      <c r="J2136" s="51">
        <f t="shared" si="99"/>
        <v>851.5045333158298</v>
      </c>
      <c r="K2136" s="45">
        <f t="shared" si="100"/>
        <v>0.79425596563934142</v>
      </c>
      <c r="L2136" s="45">
        <f t="shared" si="100"/>
        <v>2741.7195058939715</v>
      </c>
      <c r="M2136" s="160">
        <f t="shared" si="101"/>
        <v>3451.9344197648006</v>
      </c>
      <c r="N2136" s="6">
        <v>3.8049932343606585</v>
      </c>
    </row>
    <row r="2137" spans="1:14" x14ac:dyDescent="0.25">
      <c r="A2137" s="43">
        <v>2036</v>
      </c>
      <c r="B2137" s="43" t="s">
        <v>4</v>
      </c>
      <c r="C2137" s="43" t="s">
        <v>4973</v>
      </c>
      <c r="D2137" s="44">
        <v>851.5045333158298</v>
      </c>
      <c r="E2137" s="44">
        <v>1000</v>
      </c>
      <c r="F2137" s="90">
        <v>0.76176248151920456</v>
      </c>
      <c r="G2137" s="43">
        <v>2384.0970850992308</v>
      </c>
      <c r="H2137" s="44">
        <v>0</v>
      </c>
      <c r="I2137" s="44">
        <v>851.5045333158298</v>
      </c>
      <c r="J2137" s="51">
        <f t="shared" si="99"/>
        <v>851.5045333158298</v>
      </c>
      <c r="K2137" s="45">
        <f t="shared" si="100"/>
        <v>0.76176248151920456</v>
      </c>
      <c r="L2137" s="45">
        <f t="shared" si="100"/>
        <v>2384.0970850992308</v>
      </c>
      <c r="M2137" s="160">
        <f t="shared" si="101"/>
        <v>3129.7118759965156</v>
      </c>
      <c r="N2137" s="6">
        <v>2.9306041404807956</v>
      </c>
    </row>
    <row r="2138" spans="1:14" x14ac:dyDescent="0.25">
      <c r="A2138" s="41">
        <v>2037</v>
      </c>
      <c r="B2138" s="41" t="s">
        <v>4</v>
      </c>
      <c r="C2138" s="41" t="s">
        <v>4973</v>
      </c>
      <c r="D2138" s="42">
        <v>851.5045333158298</v>
      </c>
      <c r="E2138" s="42">
        <v>1000</v>
      </c>
      <c r="F2138" s="88">
        <v>0.65574168827632284</v>
      </c>
      <c r="G2138" s="41">
        <v>1863.3313087906783</v>
      </c>
      <c r="H2138" s="42">
        <v>0</v>
      </c>
      <c r="I2138" s="42">
        <v>851.5045333158298</v>
      </c>
      <c r="J2138" s="51">
        <f t="shared" si="99"/>
        <v>851.5045333158298</v>
      </c>
      <c r="K2138" s="45">
        <f t="shared" si="100"/>
        <v>0.65574168827632284</v>
      </c>
      <c r="L2138" s="45">
        <f t="shared" si="100"/>
        <v>1863.3313087906783</v>
      </c>
      <c r="M2138" s="160">
        <f t="shared" si="101"/>
        <v>2841.5629844864911</v>
      </c>
      <c r="N2138" s="6">
        <v>2.1034878667236772</v>
      </c>
    </row>
    <row r="2139" spans="1:14" x14ac:dyDescent="0.25">
      <c r="A2139" s="43">
        <v>2038</v>
      </c>
      <c r="B2139" s="43" t="s">
        <v>4</v>
      </c>
      <c r="C2139" s="43" t="s">
        <v>4973</v>
      </c>
      <c r="D2139" s="44">
        <v>851.5045333158298</v>
      </c>
      <c r="E2139" s="44">
        <v>1000</v>
      </c>
      <c r="F2139" s="90">
        <v>0.61452889627466256</v>
      </c>
      <c r="G2139" s="43">
        <v>1581.0674001411151</v>
      </c>
      <c r="H2139" s="44">
        <v>0</v>
      </c>
      <c r="I2139" s="44">
        <v>851.5045333158298</v>
      </c>
      <c r="J2139" s="51">
        <f t="shared" si="99"/>
        <v>851.5045333158298</v>
      </c>
      <c r="K2139" s="45">
        <f t="shared" si="100"/>
        <v>0.61452889627466256</v>
      </c>
      <c r="L2139" s="45">
        <f t="shared" si="100"/>
        <v>1581.0674001411151</v>
      </c>
      <c r="M2139" s="160">
        <f t="shared" si="101"/>
        <v>2572.8121325550487</v>
      </c>
      <c r="N2139" s="6">
        <v>1.2215833727253376</v>
      </c>
    </row>
    <row r="2140" spans="1:14" x14ac:dyDescent="0.25">
      <c r="A2140" s="41">
        <v>2039</v>
      </c>
      <c r="B2140" s="41" t="s">
        <v>4</v>
      </c>
      <c r="C2140" s="41" t="s">
        <v>4973</v>
      </c>
      <c r="D2140" s="42">
        <v>851.5045333158298</v>
      </c>
      <c r="E2140" s="42">
        <v>1000</v>
      </c>
      <c r="F2140" s="88">
        <v>0.57741208032055147</v>
      </c>
      <c r="G2140" s="41">
        <v>1342.9072334039288</v>
      </c>
      <c r="H2140" s="42">
        <v>0</v>
      </c>
      <c r="I2140" s="42">
        <v>851.5045333158298</v>
      </c>
      <c r="J2140" s="51">
        <f t="shared" si="99"/>
        <v>851.5045333158298</v>
      </c>
      <c r="K2140" s="45">
        <f t="shared" si="100"/>
        <v>0.57741208032055147</v>
      </c>
      <c r="L2140" s="45">
        <f t="shared" si="100"/>
        <v>1342.9072334039288</v>
      </c>
      <c r="M2140" s="160">
        <f t="shared" si="101"/>
        <v>2325.734564920102</v>
      </c>
      <c r="N2140" s="6">
        <v>0.93673790867944862</v>
      </c>
    </row>
    <row r="2141" spans="1:14" x14ac:dyDescent="0.25">
      <c r="A2141" s="43">
        <v>2040</v>
      </c>
      <c r="B2141" s="43" t="s">
        <v>4</v>
      </c>
      <c r="C2141" s="43" t="s">
        <v>4973</v>
      </c>
      <c r="D2141" s="44">
        <v>851.5045333158298</v>
      </c>
      <c r="E2141" s="44">
        <v>1000</v>
      </c>
      <c r="F2141" s="90">
        <v>0.5565025365890518</v>
      </c>
      <c r="G2141" s="43">
        <v>1185.5871328406204</v>
      </c>
      <c r="H2141" s="44">
        <v>0</v>
      </c>
      <c r="I2141" s="44">
        <v>851.5045333158298</v>
      </c>
      <c r="J2141" s="51">
        <f t="shared" si="99"/>
        <v>851.5045333158298</v>
      </c>
      <c r="K2141" s="45">
        <f t="shared" si="100"/>
        <v>0.5565025365890518</v>
      </c>
      <c r="L2141" s="45">
        <f t="shared" si="100"/>
        <v>1185.5871328406204</v>
      </c>
      <c r="M2141" s="160">
        <f t="shared" si="101"/>
        <v>2130.4253887275895</v>
      </c>
      <c r="N2141" s="6">
        <v>0.9100144464109482</v>
      </c>
    </row>
    <row r="2142" spans="1:14" x14ac:dyDescent="0.25">
      <c r="A2142" s="41">
        <v>2021</v>
      </c>
      <c r="B2142" s="41" t="s">
        <v>4</v>
      </c>
      <c r="C2142" s="41" t="s">
        <v>4974</v>
      </c>
      <c r="D2142" s="42">
        <v>2495.6585085821266</v>
      </c>
      <c r="E2142" s="42">
        <v>9999</v>
      </c>
      <c r="F2142" s="88">
        <v>2.3151264813610148</v>
      </c>
      <c r="G2142" s="41">
        <v>10433.504616513299</v>
      </c>
      <c r="H2142" s="42">
        <v>0</v>
      </c>
      <c r="I2142" s="42">
        <v>2495.6585085821266</v>
      </c>
      <c r="J2142" s="51">
        <f t="shared" si="99"/>
        <v>2495.6585085821266</v>
      </c>
      <c r="K2142" s="45">
        <f t="shared" si="100"/>
        <v>2.3151264813610148</v>
      </c>
      <c r="L2142" s="45">
        <f t="shared" si="100"/>
        <v>10433.504616513299</v>
      </c>
      <c r="M2142" s="160">
        <f t="shared" si="101"/>
        <v>4506.6672168941968</v>
      </c>
      <c r="N2142" s="6">
        <v>-1.5090066723610147</v>
      </c>
    </row>
    <row r="2143" spans="1:14" x14ac:dyDescent="0.25">
      <c r="A2143" s="43">
        <v>2022</v>
      </c>
      <c r="B2143" s="43" t="s">
        <v>4</v>
      </c>
      <c r="C2143" s="43" t="s">
        <v>4974</v>
      </c>
      <c r="D2143" s="44">
        <v>2495.6585085821266</v>
      </c>
      <c r="E2143" s="44">
        <v>9999</v>
      </c>
      <c r="F2143" s="90">
        <v>2.3779728513872427</v>
      </c>
      <c r="G2143" s="43">
        <v>10628.054764410988</v>
      </c>
      <c r="H2143" s="44">
        <v>0</v>
      </c>
      <c r="I2143" s="44">
        <v>2495.6585085821266</v>
      </c>
      <c r="J2143" s="51">
        <f t="shared" si="99"/>
        <v>2495.6585085821266</v>
      </c>
      <c r="K2143" s="45">
        <f t="shared" si="100"/>
        <v>2.3779728513872427</v>
      </c>
      <c r="L2143" s="45">
        <f t="shared" si="100"/>
        <v>10628.054764410988</v>
      </c>
      <c r="M2143" s="160">
        <f t="shared" si="101"/>
        <v>4469.3759889692938</v>
      </c>
      <c r="N2143" s="6">
        <v>-1.5236288613872426</v>
      </c>
    </row>
    <row r="2144" spans="1:14" x14ac:dyDescent="0.25">
      <c r="A2144" s="41">
        <v>2023</v>
      </c>
      <c r="B2144" s="41" t="s">
        <v>4</v>
      </c>
      <c r="C2144" s="41" t="s">
        <v>4974</v>
      </c>
      <c r="D2144" s="42">
        <v>2495.6585085821266</v>
      </c>
      <c r="E2144" s="42">
        <v>9999</v>
      </c>
      <c r="F2144" s="88">
        <v>2.6007419612514204</v>
      </c>
      <c r="G2144" s="41">
        <v>10987.594160082641</v>
      </c>
      <c r="H2144" s="42">
        <v>0</v>
      </c>
      <c r="I2144" s="42">
        <v>2495.6585085821266</v>
      </c>
      <c r="J2144" s="51">
        <f t="shared" si="99"/>
        <v>2495.6585085821266</v>
      </c>
      <c r="K2144" s="45">
        <f t="shared" si="100"/>
        <v>2.6007419612514204</v>
      </c>
      <c r="L2144" s="45">
        <f t="shared" si="100"/>
        <v>10987.594160082641</v>
      </c>
      <c r="M2144" s="160">
        <f t="shared" si="101"/>
        <v>4224.7921261652773</v>
      </c>
      <c r="N2144" s="6">
        <v>-1.6826353892514203</v>
      </c>
    </row>
    <row r="2145" spans="1:14" x14ac:dyDescent="0.25">
      <c r="A2145" s="43">
        <v>2024</v>
      </c>
      <c r="B2145" s="43" t="s">
        <v>4</v>
      </c>
      <c r="C2145" s="43" t="s">
        <v>4974</v>
      </c>
      <c r="D2145" s="44">
        <v>2495.6585085821266</v>
      </c>
      <c r="E2145" s="44">
        <v>9999</v>
      </c>
      <c r="F2145" s="90">
        <v>3.0513254662054394</v>
      </c>
      <c r="G2145" s="43">
        <v>11486.398881188334</v>
      </c>
      <c r="H2145" s="44">
        <v>0</v>
      </c>
      <c r="I2145" s="44">
        <v>2495.6585085821266</v>
      </c>
      <c r="J2145" s="51">
        <f t="shared" si="99"/>
        <v>2495.6585085821266</v>
      </c>
      <c r="K2145" s="45">
        <f t="shared" si="100"/>
        <v>3.0513254662054394</v>
      </c>
      <c r="L2145" s="45">
        <f t="shared" si="100"/>
        <v>11486.398881188334</v>
      </c>
      <c r="M2145" s="160">
        <f t="shared" si="101"/>
        <v>3764.396492083345</v>
      </c>
      <c r="N2145" s="6">
        <v>-2.0921064352054395</v>
      </c>
    </row>
    <row r="2146" spans="1:14" x14ac:dyDescent="0.25">
      <c r="A2146" s="41">
        <v>2025</v>
      </c>
      <c r="B2146" s="41" t="s">
        <v>4</v>
      </c>
      <c r="C2146" s="41" t="s">
        <v>4974</v>
      </c>
      <c r="D2146" s="42">
        <v>2495.6585085821266</v>
      </c>
      <c r="E2146" s="42">
        <v>9999</v>
      </c>
      <c r="F2146" s="88">
        <v>3.2595990710131613</v>
      </c>
      <c r="G2146" s="41">
        <v>12091.107438662551</v>
      </c>
      <c r="H2146" s="42">
        <v>0</v>
      </c>
      <c r="I2146" s="42">
        <v>2495.6585085821266</v>
      </c>
      <c r="J2146" s="51">
        <f t="shared" si="99"/>
        <v>2495.6585085821266</v>
      </c>
      <c r="K2146" s="45">
        <f t="shared" si="100"/>
        <v>3.2595990710131613</v>
      </c>
      <c r="L2146" s="45">
        <f t="shared" si="100"/>
        <v>12091.107438662551</v>
      </c>
      <c r="M2146" s="160">
        <f t="shared" si="101"/>
        <v>3709.3848584587877</v>
      </c>
      <c r="N2146" s="6">
        <v>-2.2649123250131611</v>
      </c>
    </row>
    <row r="2147" spans="1:14" x14ac:dyDescent="0.25">
      <c r="A2147" s="43">
        <v>2026</v>
      </c>
      <c r="B2147" s="43" t="s">
        <v>4</v>
      </c>
      <c r="C2147" s="43" t="s">
        <v>4974</v>
      </c>
      <c r="D2147" s="44">
        <v>2495.6585085821266</v>
      </c>
      <c r="E2147" s="44">
        <v>9999</v>
      </c>
      <c r="F2147" s="90">
        <v>3.5330898818242087</v>
      </c>
      <c r="G2147" s="43">
        <v>11832.878032940598</v>
      </c>
      <c r="H2147" s="44">
        <v>0</v>
      </c>
      <c r="I2147" s="44">
        <v>2495.6585085821266</v>
      </c>
      <c r="J2147" s="51">
        <f t="shared" si="99"/>
        <v>2495.6585085821266</v>
      </c>
      <c r="K2147" s="45">
        <f t="shared" si="100"/>
        <v>3.5330898818242087</v>
      </c>
      <c r="L2147" s="45">
        <f t="shared" si="100"/>
        <v>11832.878032940598</v>
      </c>
      <c r="M2147" s="160">
        <f t="shared" si="101"/>
        <v>3349.1585067830297</v>
      </c>
      <c r="N2147" s="6">
        <v>-2.5311816348242084</v>
      </c>
    </row>
    <row r="2148" spans="1:14" hidden="1" x14ac:dyDescent="0.25">
      <c r="A2148" s="41">
        <v>2027</v>
      </c>
      <c r="B2148" s="41" t="s">
        <v>4</v>
      </c>
      <c r="C2148" s="41" t="s">
        <v>4974</v>
      </c>
      <c r="D2148" s="42">
        <v>2495.6585085821266</v>
      </c>
      <c r="E2148" s="42">
        <v>9999</v>
      </c>
      <c r="F2148" s="88">
        <v>3.6404991144475494</v>
      </c>
      <c r="G2148" s="41">
        <v>10795.188505570046</v>
      </c>
      <c r="H2148" s="42">
        <v>0</v>
      </c>
      <c r="I2148" s="42">
        <v>2495.6585085821266</v>
      </c>
      <c r="J2148" s="51">
        <f t="shared" si="99"/>
        <v>2495.6585085821266</v>
      </c>
      <c r="K2148" s="45">
        <f t="shared" si="100"/>
        <v>3.6404991144475494</v>
      </c>
      <c r="L2148" s="45">
        <f t="shared" si="100"/>
        <v>10795.188505570046</v>
      </c>
      <c r="M2148" s="160">
        <f t="shared" si="101"/>
        <v>2965.3045272634904</v>
      </c>
      <c r="N2148" s="6">
        <v>-2.6883671274475494</v>
      </c>
    </row>
    <row r="2149" spans="1:14" x14ac:dyDescent="0.25">
      <c r="A2149" s="43">
        <v>2028</v>
      </c>
      <c r="B2149" s="43" t="s">
        <v>4</v>
      </c>
      <c r="C2149" s="43" t="s">
        <v>4974</v>
      </c>
      <c r="D2149" s="44">
        <v>2495.6585085821266</v>
      </c>
      <c r="E2149" s="44">
        <v>9999</v>
      </c>
      <c r="F2149" s="90">
        <v>3.8578214068183327</v>
      </c>
      <c r="G2149" s="43">
        <v>9505.1553643212083</v>
      </c>
      <c r="H2149" s="44">
        <v>0</v>
      </c>
      <c r="I2149" s="44">
        <v>2495.6585085821266</v>
      </c>
      <c r="J2149" s="51">
        <f t="shared" si="99"/>
        <v>2495.6585085821266</v>
      </c>
      <c r="K2149" s="45">
        <f t="shared" si="100"/>
        <v>3.8578214068183327</v>
      </c>
      <c r="L2149" s="45">
        <f t="shared" si="100"/>
        <v>9505.1553643212083</v>
      </c>
      <c r="M2149" s="160">
        <f t="shared" si="101"/>
        <v>2463.8660948694383</v>
      </c>
      <c r="N2149" s="6">
        <v>-2.9842568118183328</v>
      </c>
    </row>
    <row r="2150" spans="1:14" x14ac:dyDescent="0.25">
      <c r="A2150" s="41">
        <v>2029</v>
      </c>
      <c r="B2150" s="41" t="s">
        <v>4</v>
      </c>
      <c r="C2150" s="41" t="s">
        <v>4974</v>
      </c>
      <c r="D2150" s="42">
        <v>2495.6585085821266</v>
      </c>
      <c r="E2150" s="42">
        <v>9999</v>
      </c>
      <c r="F2150" s="88">
        <v>3.6352765243939871</v>
      </c>
      <c r="G2150" s="41">
        <v>8611.1253056804871</v>
      </c>
      <c r="H2150" s="42">
        <v>0</v>
      </c>
      <c r="I2150" s="42">
        <v>2495.6585085821266</v>
      </c>
      <c r="J2150" s="51">
        <f t="shared" si="99"/>
        <v>2495.6585085821266</v>
      </c>
      <c r="K2150" s="45">
        <f t="shared" si="100"/>
        <v>3.6352765243939871</v>
      </c>
      <c r="L2150" s="45">
        <f t="shared" si="100"/>
        <v>8611.1253056804871</v>
      </c>
      <c r="M2150" s="160">
        <f t="shared" si="101"/>
        <v>2368.7676158599766</v>
      </c>
      <c r="N2150" s="6">
        <v>-2.8683239733939869</v>
      </c>
    </row>
    <row r="2151" spans="1:14" x14ac:dyDescent="0.25">
      <c r="A2151" s="43">
        <v>2030</v>
      </c>
      <c r="B2151" s="43" t="s">
        <v>4</v>
      </c>
      <c r="C2151" s="43" t="s">
        <v>4974</v>
      </c>
      <c r="D2151" s="44">
        <v>2495.6585085821266</v>
      </c>
      <c r="E2151" s="44">
        <v>9999</v>
      </c>
      <c r="F2151" s="90">
        <v>3.5196572930356504</v>
      </c>
      <c r="G2151" s="43">
        <v>7791.6500346651464</v>
      </c>
      <c r="H2151" s="44">
        <v>0</v>
      </c>
      <c r="I2151" s="44">
        <v>2495.6585085821266</v>
      </c>
      <c r="J2151" s="51">
        <f t="shared" si="99"/>
        <v>2495.6585085821266</v>
      </c>
      <c r="K2151" s="45">
        <f t="shared" si="100"/>
        <v>3.5196572930356504</v>
      </c>
      <c r="L2151" s="45">
        <f t="shared" si="100"/>
        <v>7791.6500346651464</v>
      </c>
      <c r="M2151" s="160">
        <f t="shared" si="101"/>
        <v>2213.7524724587511</v>
      </c>
      <c r="N2151" s="6">
        <v>-2.8841341500356505</v>
      </c>
    </row>
    <row r="2152" spans="1:14" x14ac:dyDescent="0.25">
      <c r="A2152" s="41">
        <v>2031</v>
      </c>
      <c r="B2152" s="41" t="s">
        <v>4</v>
      </c>
      <c r="C2152" s="41" t="s">
        <v>4974</v>
      </c>
      <c r="D2152" s="42">
        <v>2495.6585085821266</v>
      </c>
      <c r="E2152" s="42">
        <v>9999</v>
      </c>
      <c r="F2152" s="88">
        <v>3.2815759230180626</v>
      </c>
      <c r="G2152" s="41">
        <v>6991.0190543474428</v>
      </c>
      <c r="H2152" s="42">
        <v>0</v>
      </c>
      <c r="I2152" s="42">
        <v>2495.6585085821266</v>
      </c>
      <c r="J2152" s="51">
        <f t="shared" si="99"/>
        <v>2495.6585085821266</v>
      </c>
      <c r="K2152" s="45">
        <f t="shared" si="100"/>
        <v>3.2815759230180626</v>
      </c>
      <c r="L2152" s="45">
        <f t="shared" si="100"/>
        <v>6991.0190543474428</v>
      </c>
      <c r="M2152" s="160">
        <f t="shared" si="101"/>
        <v>2130.3846744212483</v>
      </c>
      <c r="N2152" s="6">
        <v>-2.7728173940180625</v>
      </c>
    </row>
    <row r="2153" spans="1:14" x14ac:dyDescent="0.25">
      <c r="A2153" s="43">
        <v>2032</v>
      </c>
      <c r="B2153" s="43" t="s">
        <v>4</v>
      </c>
      <c r="C2153" s="43" t="s">
        <v>4974</v>
      </c>
      <c r="D2153" s="44">
        <v>2495.6585085821266</v>
      </c>
      <c r="E2153" s="44">
        <v>9999</v>
      </c>
      <c r="F2153" s="90">
        <v>2.9819958552577659</v>
      </c>
      <c r="G2153" s="43">
        <v>6145.1667819761788</v>
      </c>
      <c r="H2153" s="44">
        <v>0</v>
      </c>
      <c r="I2153" s="44">
        <v>2495.6585085821266</v>
      </c>
      <c r="J2153" s="51">
        <f t="shared" si="99"/>
        <v>2495.6585085821266</v>
      </c>
      <c r="K2153" s="45">
        <f t="shared" si="100"/>
        <v>2.9819958552577659</v>
      </c>
      <c r="L2153" s="45">
        <f t="shared" si="100"/>
        <v>6145.1667819761788</v>
      </c>
      <c r="M2153" s="160">
        <f t="shared" si="101"/>
        <v>2060.7563123004361</v>
      </c>
      <c r="N2153" s="6">
        <v>-2.5993299672577659</v>
      </c>
    </row>
    <row r="2154" spans="1:14" x14ac:dyDescent="0.25">
      <c r="A2154" s="41">
        <v>2033</v>
      </c>
      <c r="B2154" s="41" t="s">
        <v>4</v>
      </c>
      <c r="C2154" s="41" t="s">
        <v>4974</v>
      </c>
      <c r="D2154" s="42">
        <v>2495.6585085821266</v>
      </c>
      <c r="E2154" s="42">
        <v>9999</v>
      </c>
      <c r="F2154" s="88">
        <v>2.6171985516651217</v>
      </c>
      <c r="G2154" s="41">
        <v>5324.247376104975</v>
      </c>
      <c r="H2154" s="42">
        <v>0</v>
      </c>
      <c r="I2154" s="42">
        <v>2495.6585085821266</v>
      </c>
      <c r="J2154" s="51">
        <f t="shared" si="99"/>
        <v>2495.6585085821266</v>
      </c>
      <c r="K2154" s="45">
        <f t="shared" si="100"/>
        <v>2.6171985516651217</v>
      </c>
      <c r="L2154" s="45">
        <f t="shared" si="100"/>
        <v>5324.247376104975</v>
      </c>
      <c r="M2154" s="160">
        <f t="shared" si="101"/>
        <v>2034.3307055238765</v>
      </c>
      <c r="N2154" s="6">
        <v>-2.3287075556651216</v>
      </c>
    </row>
    <row r="2155" spans="1:14" x14ac:dyDescent="0.25">
      <c r="A2155" s="43">
        <v>2034</v>
      </c>
      <c r="B2155" s="43" t="s">
        <v>4</v>
      </c>
      <c r="C2155" s="43" t="s">
        <v>4974</v>
      </c>
      <c r="D2155" s="44">
        <v>2495.6585085821266</v>
      </c>
      <c r="E2155" s="44">
        <v>9999</v>
      </c>
      <c r="F2155" s="90">
        <v>2.2533706722864535</v>
      </c>
      <c r="G2155" s="43">
        <v>4503.8801483522957</v>
      </c>
      <c r="H2155" s="44">
        <v>0</v>
      </c>
      <c r="I2155" s="44">
        <v>2495.6585085821266</v>
      </c>
      <c r="J2155" s="51">
        <f t="shared" si="99"/>
        <v>2495.6585085821266</v>
      </c>
      <c r="K2155" s="45">
        <f t="shared" si="100"/>
        <v>2.2533706722864535</v>
      </c>
      <c r="L2155" s="45">
        <f t="shared" si="100"/>
        <v>4503.8801483522957</v>
      </c>
      <c r="M2155" s="160">
        <f t="shared" si="101"/>
        <v>1998.7302594039231</v>
      </c>
      <c r="N2155" s="6">
        <v>-2.0217860432864536</v>
      </c>
    </row>
    <row r="2156" spans="1:14" x14ac:dyDescent="0.25">
      <c r="A2156" s="41">
        <v>2035</v>
      </c>
      <c r="B2156" s="41" t="s">
        <v>4</v>
      </c>
      <c r="C2156" s="41" t="s">
        <v>4974</v>
      </c>
      <c r="D2156" s="42">
        <v>2495.6585085821266</v>
      </c>
      <c r="E2156" s="42">
        <v>9999</v>
      </c>
      <c r="F2156" s="88">
        <v>1.8755524724049966</v>
      </c>
      <c r="G2156" s="41">
        <v>3729.8768289101217</v>
      </c>
      <c r="H2156" s="42">
        <v>0</v>
      </c>
      <c r="I2156" s="42">
        <v>2495.6585085821266</v>
      </c>
      <c r="J2156" s="51">
        <f t="shared" si="99"/>
        <v>2495.6585085821266</v>
      </c>
      <c r="K2156" s="45">
        <f t="shared" si="100"/>
        <v>1.8755524724049966</v>
      </c>
      <c r="L2156" s="45">
        <f t="shared" si="100"/>
        <v>3729.8768289101217</v>
      </c>
      <c r="M2156" s="160">
        <f t="shared" si="101"/>
        <v>1988.6816731538036</v>
      </c>
      <c r="N2156" s="6">
        <v>-1.6722211374049967</v>
      </c>
    </row>
    <row r="2157" spans="1:14" x14ac:dyDescent="0.25">
      <c r="A2157" s="43">
        <v>2036</v>
      </c>
      <c r="B2157" s="43" t="s">
        <v>4</v>
      </c>
      <c r="C2157" s="43" t="s">
        <v>4974</v>
      </c>
      <c r="D2157" s="44">
        <v>2495.6585085821266</v>
      </c>
      <c r="E2157" s="44">
        <v>9999</v>
      </c>
      <c r="F2157" s="90">
        <v>1.558010313869447</v>
      </c>
      <c r="G2157" s="43">
        <v>2997.8863174810613</v>
      </c>
      <c r="H2157" s="44">
        <v>0</v>
      </c>
      <c r="I2157" s="44">
        <v>2495.6585085821266</v>
      </c>
      <c r="J2157" s="51">
        <f t="shared" si="99"/>
        <v>2495.6585085821266</v>
      </c>
      <c r="K2157" s="45">
        <f t="shared" si="100"/>
        <v>1.558010313869447</v>
      </c>
      <c r="L2157" s="45">
        <f t="shared" si="100"/>
        <v>2997.8863174810613</v>
      </c>
      <c r="M2157" s="160">
        <f t="shared" si="101"/>
        <v>1924.1761693063274</v>
      </c>
      <c r="N2157" s="6">
        <v>-1.3841756178694471</v>
      </c>
    </row>
    <row r="2158" spans="1:14" x14ac:dyDescent="0.25">
      <c r="A2158" s="41">
        <v>2037</v>
      </c>
      <c r="B2158" s="41" t="s">
        <v>4</v>
      </c>
      <c r="C2158" s="41" t="s">
        <v>4974</v>
      </c>
      <c r="D2158" s="42">
        <v>2495.6585085821266</v>
      </c>
      <c r="E2158" s="42">
        <v>9999</v>
      </c>
      <c r="F2158" s="88">
        <v>1.0658154592965932</v>
      </c>
      <c r="G2158" s="41">
        <v>1793.733340921968</v>
      </c>
      <c r="H2158" s="42">
        <v>0</v>
      </c>
      <c r="I2158" s="42">
        <v>2495.6585085821266</v>
      </c>
      <c r="J2158" s="51">
        <f t="shared" si="99"/>
        <v>2495.6585085821266</v>
      </c>
      <c r="K2158" s="45">
        <f t="shared" si="100"/>
        <v>1.0658154592965932</v>
      </c>
      <c r="L2158" s="45">
        <f t="shared" si="100"/>
        <v>1793.733340921968</v>
      </c>
      <c r="M2158" s="160">
        <f t="shared" si="101"/>
        <v>1682.9680272284465</v>
      </c>
      <c r="N2158" s="6">
        <v>-0.91597413529659311</v>
      </c>
    </row>
    <row r="2159" spans="1:14" x14ac:dyDescent="0.25">
      <c r="A2159" s="43">
        <v>2038</v>
      </c>
      <c r="B2159" s="43" t="s">
        <v>4</v>
      </c>
      <c r="C2159" s="43" t="s">
        <v>4974</v>
      </c>
      <c r="D2159" s="44">
        <v>2495.6585085821266</v>
      </c>
      <c r="E2159" s="44">
        <v>9999</v>
      </c>
      <c r="F2159" s="90">
        <v>0.78416982487913944</v>
      </c>
      <c r="G2159" s="43">
        <v>1328.5056025040476</v>
      </c>
      <c r="H2159" s="44">
        <v>0</v>
      </c>
      <c r="I2159" s="44">
        <v>2495.6585085821266</v>
      </c>
      <c r="J2159" s="51">
        <f t="shared" si="99"/>
        <v>2495.6585085821266</v>
      </c>
      <c r="K2159" s="45">
        <f t="shared" si="100"/>
        <v>0.78416982487913944</v>
      </c>
      <c r="L2159" s="45">
        <f t="shared" si="100"/>
        <v>1328.5056025040476</v>
      </c>
      <c r="M2159" s="160">
        <f t="shared" si="101"/>
        <v>1694.1554754530425</v>
      </c>
      <c r="N2159" s="6">
        <v>-0.62844712887913945</v>
      </c>
    </row>
    <row r="2160" spans="1:14" x14ac:dyDescent="0.25">
      <c r="A2160" s="41">
        <v>2039</v>
      </c>
      <c r="B2160" s="41" t="s">
        <v>4</v>
      </c>
      <c r="C2160" s="41" t="s">
        <v>4974</v>
      </c>
      <c r="D2160" s="42">
        <v>2495.6585085821266</v>
      </c>
      <c r="E2160" s="42">
        <v>9999</v>
      </c>
      <c r="F2160" s="88">
        <v>0.57457315655114127</v>
      </c>
      <c r="G2160" s="41">
        <v>981.47180713490161</v>
      </c>
      <c r="H2160" s="42">
        <v>0</v>
      </c>
      <c r="I2160" s="42">
        <v>2495.6585085821266</v>
      </c>
      <c r="J2160" s="51">
        <f t="shared" si="99"/>
        <v>2495.6585085821266</v>
      </c>
      <c r="K2160" s="45">
        <f t="shared" si="100"/>
        <v>0.57457315655114127</v>
      </c>
      <c r="L2160" s="45">
        <f t="shared" si="100"/>
        <v>981.47180713490161</v>
      </c>
      <c r="M2160" s="160">
        <f t="shared" si="101"/>
        <v>1708.1755316001145</v>
      </c>
      <c r="N2160" s="6">
        <v>-0.41900234255114127</v>
      </c>
    </row>
    <row r="2161" spans="1:14" x14ac:dyDescent="0.25">
      <c r="A2161" s="43">
        <v>2040</v>
      </c>
      <c r="B2161" s="43" t="s">
        <v>4</v>
      </c>
      <c r="C2161" s="43" t="s">
        <v>4974</v>
      </c>
      <c r="D2161" s="44">
        <v>2495.6585085821266</v>
      </c>
      <c r="E2161" s="44">
        <v>9999</v>
      </c>
      <c r="F2161" s="90">
        <v>0.48254797923596915</v>
      </c>
      <c r="G2161" s="43">
        <v>785.23148569864577</v>
      </c>
      <c r="H2161" s="44">
        <v>0</v>
      </c>
      <c r="I2161" s="44">
        <v>2495.6585085821266</v>
      </c>
      <c r="J2161" s="51">
        <f t="shared" si="99"/>
        <v>2495.6585085821266</v>
      </c>
      <c r="K2161" s="45">
        <f t="shared" si="100"/>
        <v>0.48254797923596915</v>
      </c>
      <c r="L2161" s="45">
        <f t="shared" si="100"/>
        <v>785.23148569864577</v>
      </c>
      <c r="M2161" s="160">
        <f t="shared" si="101"/>
        <v>1627.2609553601765</v>
      </c>
      <c r="N2161" s="6">
        <v>-0.32477997323596919</v>
      </c>
    </row>
    <row r="2162" spans="1:14" x14ac:dyDescent="0.25">
      <c r="A2162" s="41">
        <v>2021</v>
      </c>
      <c r="B2162" s="41" t="s">
        <v>11</v>
      </c>
      <c r="C2162" s="41" t="s">
        <v>4975</v>
      </c>
      <c r="D2162" s="42">
        <v>-4.5340828735844401</v>
      </c>
      <c r="E2162" s="42">
        <v>10</v>
      </c>
      <c r="F2162" s="88">
        <v>1.7339775481285913</v>
      </c>
      <c r="G2162" s="89">
        <v>7393.4168718356204</v>
      </c>
      <c r="H2162" s="42">
        <v>-4.5340828735844401</v>
      </c>
      <c r="I2162" s="42">
        <v>0</v>
      </c>
      <c r="J2162" s="51">
        <f t="shared" si="99"/>
        <v>-4.5340828735844401</v>
      </c>
      <c r="K2162" s="45">
        <f t="shared" ref="K2162:L2214" si="102">F2162</f>
        <v>1.7339775481285913</v>
      </c>
      <c r="L2162" s="45">
        <f t="shared" si="102"/>
        <v>7393.4168718356204</v>
      </c>
      <c r="M2162" s="160">
        <f t="shared" si="101"/>
        <v>4263.8480987340481</v>
      </c>
      <c r="N2162" s="6">
        <v>2.2322132658714087</v>
      </c>
    </row>
    <row r="2163" spans="1:14" x14ac:dyDescent="0.25">
      <c r="A2163" s="43">
        <v>2022</v>
      </c>
      <c r="B2163" s="43" t="s">
        <v>11</v>
      </c>
      <c r="C2163" s="43" t="s">
        <v>4975</v>
      </c>
      <c r="D2163" s="44">
        <v>-4.5340828735844401</v>
      </c>
      <c r="E2163" s="44">
        <v>10</v>
      </c>
      <c r="F2163" s="90">
        <v>1.7957988596700596</v>
      </c>
      <c r="G2163" s="91">
        <v>7758.3221900968783</v>
      </c>
      <c r="H2163" s="44">
        <v>-4.5340828735844401</v>
      </c>
      <c r="I2163" s="44">
        <v>0</v>
      </c>
      <c r="J2163" s="51">
        <f t="shared" si="99"/>
        <v>-4.5340828735844401</v>
      </c>
      <c r="K2163" s="45">
        <f t="shared" si="102"/>
        <v>1.7957988596700596</v>
      </c>
      <c r="L2163" s="45">
        <f t="shared" si="102"/>
        <v>7758.3221900968783</v>
      </c>
      <c r="M2163" s="160">
        <f t="shared" si="101"/>
        <v>4320.2623435913683</v>
      </c>
      <c r="N2163" s="6">
        <v>2.0901783703299404</v>
      </c>
    </row>
    <row r="2164" spans="1:14" x14ac:dyDescent="0.25">
      <c r="A2164" s="41">
        <v>2023</v>
      </c>
      <c r="B2164" s="41" t="s">
        <v>11</v>
      </c>
      <c r="C2164" s="41" t="s">
        <v>4975</v>
      </c>
      <c r="D2164" s="42">
        <v>-4.5340828735844401</v>
      </c>
      <c r="E2164" s="42">
        <v>10</v>
      </c>
      <c r="F2164" s="88">
        <v>1.884221631650054</v>
      </c>
      <c r="G2164" s="89">
        <v>8083.4212187122157</v>
      </c>
      <c r="H2164" s="42">
        <v>-4.5340828735844401</v>
      </c>
      <c r="I2164" s="42">
        <v>0</v>
      </c>
      <c r="J2164" s="51">
        <f t="shared" si="99"/>
        <v>-4.5340828735844401</v>
      </c>
      <c r="K2164" s="45">
        <f t="shared" si="102"/>
        <v>1.884221631650054</v>
      </c>
      <c r="L2164" s="45">
        <f t="shared" si="102"/>
        <v>8083.4212187122157</v>
      </c>
      <c r="M2164" s="160">
        <f t="shared" si="101"/>
        <v>4290.0586018818749</v>
      </c>
      <c r="N2164" s="6">
        <v>1.9390379963499462</v>
      </c>
    </row>
    <row r="2165" spans="1:14" x14ac:dyDescent="0.25">
      <c r="A2165" s="43">
        <v>2024</v>
      </c>
      <c r="B2165" s="43" t="s">
        <v>11</v>
      </c>
      <c r="C2165" s="43" t="s">
        <v>4975</v>
      </c>
      <c r="D2165" s="44">
        <v>-4.5340828735844401</v>
      </c>
      <c r="E2165" s="44">
        <v>10</v>
      </c>
      <c r="F2165" s="90">
        <v>2.0351767498076514</v>
      </c>
      <c r="G2165" s="91">
        <v>8394.1626991111443</v>
      </c>
      <c r="H2165" s="44">
        <v>-4.5340828735844401</v>
      </c>
      <c r="I2165" s="44">
        <v>0</v>
      </c>
      <c r="J2165" s="51">
        <f t="shared" si="99"/>
        <v>-4.5340828735844401</v>
      </c>
      <c r="K2165" s="45">
        <f t="shared" si="102"/>
        <v>2.0351767498076514</v>
      </c>
      <c r="L2165" s="45">
        <f t="shared" si="102"/>
        <v>8394.1626991111443</v>
      </c>
      <c r="M2165" s="160">
        <f t="shared" si="101"/>
        <v>4124.5374387774882</v>
      </c>
      <c r="N2165" s="6">
        <v>1.6903994681923487</v>
      </c>
    </row>
    <row r="2166" spans="1:14" x14ac:dyDescent="0.25">
      <c r="A2166" s="41">
        <v>2025</v>
      </c>
      <c r="B2166" s="41" t="s">
        <v>11</v>
      </c>
      <c r="C2166" s="41" t="s">
        <v>4975</v>
      </c>
      <c r="D2166" s="42">
        <v>-4.5340828735844401</v>
      </c>
      <c r="E2166" s="42">
        <v>10</v>
      </c>
      <c r="F2166" s="88">
        <v>2.141873365724356</v>
      </c>
      <c r="G2166" s="89">
        <v>9143.1491455563355</v>
      </c>
      <c r="H2166" s="42">
        <v>-4.5340828735844401</v>
      </c>
      <c r="I2166" s="42">
        <v>0</v>
      </c>
      <c r="J2166" s="51">
        <f t="shared" si="99"/>
        <v>-4.5340828735844401</v>
      </c>
      <c r="K2166" s="45">
        <f t="shared" si="102"/>
        <v>2.141873365724356</v>
      </c>
      <c r="L2166" s="45">
        <f t="shared" si="102"/>
        <v>9143.1491455563355</v>
      </c>
      <c r="M2166" s="160">
        <f t="shared" si="101"/>
        <v>4268.7627064563785</v>
      </c>
      <c r="N2166" s="6">
        <v>1.4721808232756439</v>
      </c>
    </row>
    <row r="2167" spans="1:14" x14ac:dyDescent="0.25">
      <c r="A2167" s="43">
        <v>2026</v>
      </c>
      <c r="B2167" s="43" t="s">
        <v>11</v>
      </c>
      <c r="C2167" s="43" t="s">
        <v>4975</v>
      </c>
      <c r="D2167" s="44">
        <v>-4.5340828735844401</v>
      </c>
      <c r="E2167" s="44">
        <v>10</v>
      </c>
      <c r="F2167" s="90">
        <v>2.2376233856167382</v>
      </c>
      <c r="G2167" s="91">
        <v>9587.116081550188</v>
      </c>
      <c r="H2167" s="44">
        <v>-4.5340828735844401</v>
      </c>
      <c r="I2167" s="44">
        <v>0</v>
      </c>
      <c r="J2167" s="51">
        <f t="shared" si="99"/>
        <v>-4.5340828735844401</v>
      </c>
      <c r="K2167" s="45">
        <f t="shared" si="102"/>
        <v>2.2376233856167382</v>
      </c>
      <c r="L2167" s="45">
        <f t="shared" si="102"/>
        <v>9587.116081550188</v>
      </c>
      <c r="M2167" s="160">
        <f t="shared" si="101"/>
        <v>4284.5083507686741</v>
      </c>
      <c r="N2167" s="6">
        <v>0.98545159938326155</v>
      </c>
    </row>
    <row r="2168" spans="1:14" x14ac:dyDescent="0.25">
      <c r="A2168" s="41">
        <v>2027</v>
      </c>
      <c r="B2168" s="41" t="s">
        <v>11</v>
      </c>
      <c r="C2168" s="41" t="s">
        <v>4975</v>
      </c>
      <c r="D2168" s="42">
        <v>-4.5340828735844401</v>
      </c>
      <c r="E2168" s="42">
        <v>10</v>
      </c>
      <c r="F2168" s="88">
        <v>2.2426873807464824</v>
      </c>
      <c r="G2168" s="89">
        <v>9627.4356607959726</v>
      </c>
      <c r="H2168" s="42">
        <v>-4.5340828735844401</v>
      </c>
      <c r="I2168" s="42">
        <v>0</v>
      </c>
      <c r="J2168" s="51">
        <f t="shared" si="99"/>
        <v>-4.5340828735844401</v>
      </c>
      <c r="K2168" s="45">
        <f t="shared" si="102"/>
        <v>2.2426873807464824</v>
      </c>
      <c r="L2168" s="45">
        <f t="shared" si="102"/>
        <v>9627.4356607959726</v>
      </c>
      <c r="M2168" s="160">
        <f t="shared" si="101"/>
        <v>4292.8121607352441</v>
      </c>
      <c r="N2168" s="6">
        <v>0.38583050725351775</v>
      </c>
    </row>
    <row r="2169" spans="1:14" x14ac:dyDescent="0.25">
      <c r="A2169" s="43">
        <v>2028</v>
      </c>
      <c r="B2169" s="43" t="s">
        <v>11</v>
      </c>
      <c r="C2169" s="43" t="s">
        <v>4975</v>
      </c>
      <c r="D2169" s="44">
        <v>-4.5340828735844401</v>
      </c>
      <c r="E2169" s="44">
        <v>10</v>
      </c>
      <c r="F2169" s="90">
        <v>2.3144025448297749</v>
      </c>
      <c r="G2169" s="91">
        <v>9431.1333321074198</v>
      </c>
      <c r="H2169" s="44">
        <v>-4.5340828735844401</v>
      </c>
      <c r="I2169" s="44">
        <v>0</v>
      </c>
      <c r="J2169" s="51">
        <f t="shared" si="99"/>
        <v>-4.5340828735844401</v>
      </c>
      <c r="K2169" s="45">
        <f t="shared" si="102"/>
        <v>2.3144025448297749</v>
      </c>
      <c r="L2169" s="45">
        <f t="shared" si="102"/>
        <v>9431.1333321074198</v>
      </c>
      <c r="M2169" s="160">
        <f t="shared" si="101"/>
        <v>4074.9753551628087</v>
      </c>
      <c r="N2169" s="6">
        <v>-0.16892809682977505</v>
      </c>
    </row>
    <row r="2170" spans="1:14" x14ac:dyDescent="0.25">
      <c r="A2170" s="41">
        <v>2029</v>
      </c>
      <c r="B2170" s="41" t="s">
        <v>11</v>
      </c>
      <c r="C2170" s="41" t="s">
        <v>4975</v>
      </c>
      <c r="D2170" s="42">
        <v>-4.5340828735844401</v>
      </c>
      <c r="E2170" s="42">
        <v>10</v>
      </c>
      <c r="F2170" s="88">
        <v>2.2233893904168385</v>
      </c>
      <c r="G2170" s="89">
        <v>9037.6830584840336</v>
      </c>
      <c r="H2170" s="42">
        <v>-4.5340828735844401</v>
      </c>
      <c r="I2170" s="42">
        <v>0</v>
      </c>
      <c r="J2170" s="51">
        <f t="shared" si="99"/>
        <v>-4.5340828735844401</v>
      </c>
      <c r="K2170" s="45">
        <f t="shared" si="102"/>
        <v>2.2233893904168385</v>
      </c>
      <c r="L2170" s="45">
        <f t="shared" si="102"/>
        <v>9037.6830584840336</v>
      </c>
      <c r="M2170" s="160">
        <f t="shared" si="101"/>
        <v>4064.8224271636286</v>
      </c>
      <c r="N2170" s="6">
        <v>-0.44976929341683847</v>
      </c>
    </row>
    <row r="2171" spans="1:14" x14ac:dyDescent="0.25">
      <c r="A2171" s="43">
        <v>2030</v>
      </c>
      <c r="B2171" s="43" t="s">
        <v>11</v>
      </c>
      <c r="C2171" s="43" t="s">
        <v>4975</v>
      </c>
      <c r="D2171" s="44">
        <v>-4.5340828735844401</v>
      </c>
      <c r="E2171" s="44">
        <v>10</v>
      </c>
      <c r="F2171" s="90">
        <v>2.3171355949161794</v>
      </c>
      <c r="G2171" s="91">
        <v>9276.8171816791873</v>
      </c>
      <c r="H2171" s="44">
        <v>-4.5340828735844401</v>
      </c>
      <c r="I2171" s="44">
        <v>0</v>
      </c>
      <c r="J2171" s="51">
        <f t="shared" si="99"/>
        <v>-4.5340828735844401</v>
      </c>
      <c r="K2171" s="45">
        <f t="shared" si="102"/>
        <v>2.3171355949161794</v>
      </c>
      <c r="L2171" s="45">
        <f t="shared" si="102"/>
        <v>9276.8171816791873</v>
      </c>
      <c r="M2171" s="160">
        <f t="shared" si="101"/>
        <v>4003.5711341332917</v>
      </c>
      <c r="N2171" s="6">
        <v>-0.59592927691617947</v>
      </c>
    </row>
    <row r="2172" spans="1:14" x14ac:dyDescent="0.25">
      <c r="A2172" s="41">
        <v>2031</v>
      </c>
      <c r="B2172" s="41" t="s">
        <v>11</v>
      </c>
      <c r="C2172" s="41" t="s">
        <v>4975</v>
      </c>
      <c r="D2172" s="42">
        <v>-4.5340828735844401</v>
      </c>
      <c r="E2172" s="42">
        <v>10</v>
      </c>
      <c r="F2172" s="88">
        <v>2.2173500333379668</v>
      </c>
      <c r="G2172" s="89">
        <v>8475.9318822119603</v>
      </c>
      <c r="H2172" s="42">
        <v>-4.5340828735844401</v>
      </c>
      <c r="I2172" s="42">
        <v>0</v>
      </c>
      <c r="J2172" s="51">
        <f t="shared" si="99"/>
        <v>-4.5340828735844401</v>
      </c>
      <c r="K2172" s="45">
        <f t="shared" si="102"/>
        <v>2.2173500333379668</v>
      </c>
      <c r="L2172" s="45">
        <f t="shared" si="102"/>
        <v>8475.9318822119603</v>
      </c>
      <c r="M2172" s="160">
        <f t="shared" si="101"/>
        <v>3822.5502310306933</v>
      </c>
      <c r="N2172" s="6">
        <v>-0.53220550333796668</v>
      </c>
    </row>
    <row r="2173" spans="1:14" x14ac:dyDescent="0.25">
      <c r="A2173" s="43">
        <v>2032</v>
      </c>
      <c r="B2173" s="43" t="s">
        <v>11</v>
      </c>
      <c r="C2173" s="43" t="s">
        <v>4975</v>
      </c>
      <c r="D2173" s="44">
        <v>-4.5340828735844401</v>
      </c>
      <c r="E2173" s="44">
        <v>10</v>
      </c>
      <c r="F2173" s="90">
        <v>2.1019860032322408</v>
      </c>
      <c r="G2173" s="91">
        <v>7515.2715452895054</v>
      </c>
      <c r="H2173" s="44">
        <v>-4.5340828735844401</v>
      </c>
      <c r="I2173" s="44">
        <v>0</v>
      </c>
      <c r="J2173" s="51">
        <f t="shared" si="99"/>
        <v>-4.5340828735844401</v>
      </c>
      <c r="K2173" s="45">
        <f t="shared" si="102"/>
        <v>2.1019860032322408</v>
      </c>
      <c r="L2173" s="45">
        <f t="shared" si="102"/>
        <v>7515.2715452895054</v>
      </c>
      <c r="M2173" s="160">
        <f t="shared" si="101"/>
        <v>3575.3194996223629</v>
      </c>
      <c r="N2173" s="6">
        <v>-0.48297907023224074</v>
      </c>
    </row>
    <row r="2174" spans="1:14" x14ac:dyDescent="0.25">
      <c r="A2174" s="41">
        <v>2033</v>
      </c>
      <c r="B2174" s="41" t="s">
        <v>11</v>
      </c>
      <c r="C2174" s="41" t="s">
        <v>4975</v>
      </c>
      <c r="D2174" s="42">
        <v>-4.5340828735844401</v>
      </c>
      <c r="E2174" s="42">
        <v>10</v>
      </c>
      <c r="F2174" s="88">
        <v>1.9448770341557766</v>
      </c>
      <c r="G2174" s="89">
        <v>6466.1070893885208</v>
      </c>
      <c r="H2174" s="42">
        <v>-4.5340828735844401</v>
      </c>
      <c r="I2174" s="42">
        <v>0</v>
      </c>
      <c r="J2174" s="51">
        <f t="shared" si="99"/>
        <v>-4.5340828735844401</v>
      </c>
      <c r="K2174" s="45">
        <f t="shared" si="102"/>
        <v>1.9448770341557766</v>
      </c>
      <c r="L2174" s="45">
        <f t="shared" si="102"/>
        <v>6466.1070893885208</v>
      </c>
      <c r="M2174" s="160">
        <f t="shared" si="101"/>
        <v>3324.6868443769245</v>
      </c>
      <c r="N2174" s="6">
        <v>-0.42324220915577659</v>
      </c>
    </row>
    <row r="2175" spans="1:14" x14ac:dyDescent="0.25">
      <c r="A2175" s="43">
        <v>2034</v>
      </c>
      <c r="B2175" s="43" t="s">
        <v>11</v>
      </c>
      <c r="C2175" s="43" t="s">
        <v>4975</v>
      </c>
      <c r="D2175" s="44">
        <v>-4.5340828735844401</v>
      </c>
      <c r="E2175" s="44">
        <v>10</v>
      </c>
      <c r="F2175" s="90">
        <v>1.7972157808759923</v>
      </c>
      <c r="G2175" s="91">
        <v>5836.4314108198432</v>
      </c>
      <c r="H2175" s="44">
        <v>-4.5340828735844401</v>
      </c>
      <c r="I2175" s="44">
        <v>0</v>
      </c>
      <c r="J2175" s="51">
        <f t="shared" si="99"/>
        <v>-4.5340828735844401</v>
      </c>
      <c r="K2175" s="45">
        <f t="shared" si="102"/>
        <v>1.7972157808759923</v>
      </c>
      <c r="L2175" s="45">
        <f t="shared" si="102"/>
        <v>5836.4314108198432</v>
      </c>
      <c r="M2175" s="160">
        <f t="shared" si="101"/>
        <v>3247.485067138166</v>
      </c>
      <c r="N2175" s="6">
        <v>-0.42202113987599232</v>
      </c>
    </row>
    <row r="2176" spans="1:14" x14ac:dyDescent="0.25">
      <c r="A2176" s="41">
        <v>2035</v>
      </c>
      <c r="B2176" s="41" t="s">
        <v>11</v>
      </c>
      <c r="C2176" s="41" t="s">
        <v>4975</v>
      </c>
      <c r="D2176" s="42">
        <v>-4.5340828735844401</v>
      </c>
      <c r="E2176" s="42">
        <v>10</v>
      </c>
      <c r="F2176" s="88">
        <v>1.6099121012569724</v>
      </c>
      <c r="G2176" s="89">
        <v>5180.2106510924223</v>
      </c>
      <c r="H2176" s="42">
        <v>-4.5340828735844401</v>
      </c>
      <c r="I2176" s="42">
        <v>0</v>
      </c>
      <c r="J2176" s="51">
        <f t="shared" si="99"/>
        <v>-4.5340828735844401</v>
      </c>
      <c r="K2176" s="45">
        <f t="shared" si="102"/>
        <v>1.6099121012569724</v>
      </c>
      <c r="L2176" s="45">
        <f t="shared" si="102"/>
        <v>5180.2106510924223</v>
      </c>
      <c r="M2176" s="160">
        <f t="shared" si="101"/>
        <v>3217.6978153328155</v>
      </c>
      <c r="N2176" s="6">
        <v>-0.41676199325697239</v>
      </c>
    </row>
    <row r="2177" spans="1:14" x14ac:dyDescent="0.25">
      <c r="A2177" s="43">
        <v>2036</v>
      </c>
      <c r="B2177" s="43" t="s">
        <v>11</v>
      </c>
      <c r="C2177" s="43" t="s">
        <v>4975</v>
      </c>
      <c r="D2177" s="44">
        <v>-4.5340828735844401</v>
      </c>
      <c r="E2177" s="44">
        <v>10</v>
      </c>
      <c r="F2177" s="90">
        <v>1.0949834958093723</v>
      </c>
      <c r="G2177" s="91">
        <v>2926.1960381213071</v>
      </c>
      <c r="H2177" s="44">
        <v>-4.5340828735844401</v>
      </c>
      <c r="I2177" s="44">
        <v>0</v>
      </c>
      <c r="J2177" s="51">
        <f t="shared" si="99"/>
        <v>-4.5340828735844401</v>
      </c>
      <c r="K2177" s="45">
        <f t="shared" si="102"/>
        <v>1.0949834958093723</v>
      </c>
      <c r="L2177" s="45">
        <f t="shared" si="102"/>
        <v>2926.1960381213071</v>
      </c>
      <c r="M2177" s="160">
        <f t="shared" si="101"/>
        <v>2672.3654277166693</v>
      </c>
      <c r="N2177" s="6">
        <v>-0.12178704580937227</v>
      </c>
    </row>
    <row r="2178" spans="1:14" hidden="1" x14ac:dyDescent="0.25">
      <c r="A2178" s="41">
        <v>2037</v>
      </c>
      <c r="B2178" s="41" t="s">
        <v>11</v>
      </c>
      <c r="C2178" s="41" t="s">
        <v>4975</v>
      </c>
      <c r="D2178" s="42">
        <v>-4.5340828735844401</v>
      </c>
      <c r="E2178" s="42">
        <v>10</v>
      </c>
      <c r="F2178" s="88">
        <v>0.7928894309287583</v>
      </c>
      <c r="G2178" s="89">
        <v>2216.4416607966091</v>
      </c>
      <c r="H2178" s="42">
        <v>-4.5340828735844401</v>
      </c>
      <c r="I2178" s="42">
        <v>0</v>
      </c>
      <c r="J2178" s="51">
        <f t="shared" ref="J2178:J2241" si="103">D2178</f>
        <v>-4.5340828735844401</v>
      </c>
      <c r="K2178" s="45">
        <f t="shared" si="102"/>
        <v>0.7928894309287583</v>
      </c>
      <c r="L2178" s="45">
        <f t="shared" si="102"/>
        <v>2216.4416607966091</v>
      </c>
      <c r="M2178" s="160">
        <f t="shared" si="101"/>
        <v>2795.3981656690262</v>
      </c>
      <c r="N2178" s="6">
        <v>-9.5584996928758326E-2</v>
      </c>
    </row>
    <row r="2179" spans="1:14" hidden="1" x14ac:dyDescent="0.25">
      <c r="A2179" s="43">
        <v>2038</v>
      </c>
      <c r="B2179" s="43" t="s">
        <v>11</v>
      </c>
      <c r="C2179" s="43" t="s">
        <v>4975</v>
      </c>
      <c r="D2179" s="44">
        <v>-4.5340828735844401</v>
      </c>
      <c r="E2179" s="44">
        <v>10</v>
      </c>
      <c r="F2179" s="90">
        <v>0.65211015433607622</v>
      </c>
      <c r="G2179" s="91">
        <v>2171.5569618650593</v>
      </c>
      <c r="H2179" s="44">
        <v>-4.5340828735844401</v>
      </c>
      <c r="I2179" s="44">
        <v>0</v>
      </c>
      <c r="J2179" s="51">
        <f t="shared" si="103"/>
        <v>-4.5340828735844401</v>
      </c>
      <c r="K2179" s="45">
        <f t="shared" si="102"/>
        <v>0.65211015433607622</v>
      </c>
      <c r="L2179" s="45">
        <f t="shared" si="102"/>
        <v>2171.5569618650593</v>
      </c>
      <c r="M2179" s="160">
        <f t="shared" ref="M2179:M2242" si="104">G2179/F2179</f>
        <v>3330.0462313394833</v>
      </c>
      <c r="N2179" s="6">
        <v>-0.15693881333607623</v>
      </c>
    </row>
    <row r="2180" spans="1:14" x14ac:dyDescent="0.25">
      <c r="A2180" s="41">
        <v>2039</v>
      </c>
      <c r="B2180" s="41" t="s">
        <v>11</v>
      </c>
      <c r="C2180" s="41" t="s">
        <v>4975</v>
      </c>
      <c r="D2180" s="42">
        <v>-4.5340828735844401</v>
      </c>
      <c r="E2180" s="42">
        <v>10</v>
      </c>
      <c r="F2180" s="88">
        <v>0.53193774882234779</v>
      </c>
      <c r="G2180" s="89">
        <v>2103.9729043752859</v>
      </c>
      <c r="H2180" s="42">
        <v>-4.5340828735844401</v>
      </c>
      <c r="I2180" s="42">
        <v>0</v>
      </c>
      <c r="J2180" s="51">
        <f t="shared" si="103"/>
        <v>-4.5340828735844401</v>
      </c>
      <c r="K2180" s="45">
        <f t="shared" si="102"/>
        <v>0.53193774882234779</v>
      </c>
      <c r="L2180" s="45">
        <f t="shared" si="102"/>
        <v>2103.9729043752859</v>
      </c>
      <c r="M2180" s="160">
        <f t="shared" si="104"/>
        <v>3955.2991097797676</v>
      </c>
      <c r="N2180" s="6">
        <v>-0.2142486268223478</v>
      </c>
    </row>
    <row r="2181" spans="1:14" x14ac:dyDescent="0.25">
      <c r="A2181" s="43">
        <v>2040</v>
      </c>
      <c r="B2181" s="43" t="s">
        <v>11</v>
      </c>
      <c r="C2181" s="43" t="s">
        <v>4975</v>
      </c>
      <c r="D2181" s="44">
        <v>-4.5340828735844401</v>
      </c>
      <c r="E2181" s="44">
        <v>10</v>
      </c>
      <c r="F2181" s="90">
        <v>0.49648151324225626</v>
      </c>
      <c r="G2181" s="91">
        <v>2118.338847253845</v>
      </c>
      <c r="H2181" s="44">
        <v>-4.5340828735844401</v>
      </c>
      <c r="I2181" s="44">
        <v>0</v>
      </c>
      <c r="J2181" s="51">
        <f t="shared" si="103"/>
        <v>-4.5340828735844401</v>
      </c>
      <c r="K2181" s="45">
        <f t="shared" si="102"/>
        <v>0.49648151324225626</v>
      </c>
      <c r="L2181" s="45">
        <f t="shared" si="102"/>
        <v>2118.338847253845</v>
      </c>
      <c r="M2181" s="160">
        <f t="shared" si="104"/>
        <v>4266.7023660560944</v>
      </c>
      <c r="N2181" s="6">
        <v>-0.27327471224225625</v>
      </c>
    </row>
    <row r="2182" spans="1:14" x14ac:dyDescent="0.25">
      <c r="A2182" s="41">
        <v>2021</v>
      </c>
      <c r="B2182" s="41" t="s">
        <v>11</v>
      </c>
      <c r="C2182" s="41" t="s">
        <v>4976</v>
      </c>
      <c r="D2182" s="42">
        <v>22.279539169651247</v>
      </c>
      <c r="E2182" s="42">
        <v>20</v>
      </c>
      <c r="F2182" s="88">
        <v>0.74971511134030555</v>
      </c>
      <c r="G2182" s="89">
        <v>3429.430467964246</v>
      </c>
      <c r="H2182" s="42">
        <v>22.279539169651247</v>
      </c>
      <c r="I2182" s="42">
        <v>0</v>
      </c>
      <c r="J2182" s="51">
        <f t="shared" si="103"/>
        <v>22.279539169651247</v>
      </c>
      <c r="K2182" s="45">
        <f t="shared" si="102"/>
        <v>0.74971511134030555</v>
      </c>
      <c r="L2182" s="45">
        <f t="shared" si="102"/>
        <v>3429.430467964246</v>
      </c>
      <c r="M2182" s="160">
        <f t="shared" si="104"/>
        <v>4574.3115165883091</v>
      </c>
      <c r="N2182" s="6">
        <v>-0.74403264034030558</v>
      </c>
    </row>
    <row r="2183" spans="1:14" x14ac:dyDescent="0.25">
      <c r="A2183" s="43">
        <v>2022</v>
      </c>
      <c r="B2183" s="43" t="s">
        <v>11</v>
      </c>
      <c r="C2183" s="43" t="s">
        <v>4976</v>
      </c>
      <c r="D2183" s="44">
        <v>22.279539169651247</v>
      </c>
      <c r="E2183" s="44">
        <v>20</v>
      </c>
      <c r="F2183" s="90">
        <v>0.79336272408947472</v>
      </c>
      <c r="G2183" s="91">
        <v>3750.3007523761626</v>
      </c>
      <c r="H2183" s="44">
        <v>22.279539169651247</v>
      </c>
      <c r="I2183" s="44">
        <v>0</v>
      </c>
      <c r="J2183" s="51">
        <f t="shared" si="103"/>
        <v>22.279539169651247</v>
      </c>
      <c r="K2183" s="45">
        <f t="shared" si="102"/>
        <v>0.79336272408947472</v>
      </c>
      <c r="L2183" s="45">
        <f t="shared" si="102"/>
        <v>3750.3007523761626</v>
      </c>
      <c r="M2183" s="160">
        <f t="shared" si="104"/>
        <v>4727.094730446659</v>
      </c>
      <c r="N2183" s="6">
        <v>-0.78063486708947472</v>
      </c>
    </row>
    <row r="2184" spans="1:14" x14ac:dyDescent="0.25">
      <c r="A2184" s="41">
        <v>2023</v>
      </c>
      <c r="B2184" s="41" t="s">
        <v>11</v>
      </c>
      <c r="C2184" s="41" t="s">
        <v>4976</v>
      </c>
      <c r="D2184" s="42">
        <v>22.279539169651247</v>
      </c>
      <c r="E2184" s="42">
        <v>20</v>
      </c>
      <c r="F2184" s="88">
        <v>0.84340573140232478</v>
      </c>
      <c r="G2184" s="89">
        <v>4072.3798726435271</v>
      </c>
      <c r="H2184" s="42">
        <v>22.279539169651247</v>
      </c>
      <c r="I2184" s="42">
        <v>0</v>
      </c>
      <c r="J2184" s="51">
        <f t="shared" si="103"/>
        <v>22.279539169651247</v>
      </c>
      <c r="K2184" s="45">
        <f t="shared" si="102"/>
        <v>0.84340573140232478</v>
      </c>
      <c r="L2184" s="45">
        <f t="shared" si="102"/>
        <v>4072.3798726435271</v>
      </c>
      <c r="M2184" s="160">
        <f t="shared" si="104"/>
        <v>4828.4944256572808</v>
      </c>
      <c r="N2184" s="6">
        <v>-0.80963636640232473</v>
      </c>
    </row>
    <row r="2185" spans="1:14" x14ac:dyDescent="0.25">
      <c r="A2185" s="43">
        <v>2024</v>
      </c>
      <c r="B2185" s="43" t="s">
        <v>11</v>
      </c>
      <c r="C2185" s="43" t="s">
        <v>4976</v>
      </c>
      <c r="D2185" s="44">
        <v>22.279539169651247</v>
      </c>
      <c r="E2185" s="44">
        <v>20</v>
      </c>
      <c r="F2185" s="90">
        <v>0.92138848005503704</v>
      </c>
      <c r="G2185" s="91">
        <v>4401.4574027689287</v>
      </c>
      <c r="H2185" s="44">
        <v>22.279539169651247</v>
      </c>
      <c r="I2185" s="44">
        <v>0</v>
      </c>
      <c r="J2185" s="51">
        <f t="shared" si="103"/>
        <v>22.279539169651247</v>
      </c>
      <c r="K2185" s="45">
        <f t="shared" si="102"/>
        <v>0.92138848005503704</v>
      </c>
      <c r="L2185" s="45">
        <f t="shared" si="102"/>
        <v>4401.4574027689287</v>
      </c>
      <c r="M2185" s="160">
        <f t="shared" si="104"/>
        <v>4776.9833225025968</v>
      </c>
      <c r="N2185" s="6">
        <v>-0.84781610405503705</v>
      </c>
    </row>
    <row r="2186" spans="1:14" x14ac:dyDescent="0.25">
      <c r="A2186" s="41">
        <v>2025</v>
      </c>
      <c r="B2186" s="41" t="s">
        <v>11</v>
      </c>
      <c r="C2186" s="41" t="s">
        <v>4976</v>
      </c>
      <c r="D2186" s="42">
        <v>22.279539169651247</v>
      </c>
      <c r="E2186" s="42">
        <v>20</v>
      </c>
      <c r="F2186" s="88">
        <v>1.0429769643587057</v>
      </c>
      <c r="G2186" s="89">
        <v>5299.489423819301</v>
      </c>
      <c r="H2186" s="42">
        <v>22.279539169651247</v>
      </c>
      <c r="I2186" s="42">
        <v>0</v>
      </c>
      <c r="J2186" s="51">
        <f t="shared" si="103"/>
        <v>22.279539169651247</v>
      </c>
      <c r="K2186" s="45">
        <f t="shared" si="102"/>
        <v>1.0429769643587057</v>
      </c>
      <c r="L2186" s="45">
        <f t="shared" si="102"/>
        <v>5299.489423819301</v>
      </c>
      <c r="M2186" s="160">
        <f t="shared" si="104"/>
        <v>5081.1183802873284</v>
      </c>
      <c r="N2186" s="6">
        <v>-0.90626720235870573</v>
      </c>
    </row>
    <row r="2187" spans="1:14" x14ac:dyDescent="0.25">
      <c r="A2187" s="43">
        <v>2026</v>
      </c>
      <c r="B2187" s="43" t="s">
        <v>11</v>
      </c>
      <c r="C2187" s="43" t="s">
        <v>4976</v>
      </c>
      <c r="D2187" s="44">
        <v>22.279539169651247</v>
      </c>
      <c r="E2187" s="44">
        <v>20</v>
      </c>
      <c r="F2187" s="90">
        <v>1.1231417749017225</v>
      </c>
      <c r="G2187" s="91">
        <v>5760.7803365217742</v>
      </c>
      <c r="H2187" s="44">
        <v>22.279539169651247</v>
      </c>
      <c r="I2187" s="44">
        <v>0</v>
      </c>
      <c r="J2187" s="51">
        <f t="shared" si="103"/>
        <v>22.279539169651247</v>
      </c>
      <c r="K2187" s="45">
        <f t="shared" si="102"/>
        <v>1.1231417749017225</v>
      </c>
      <c r="L2187" s="45">
        <f t="shared" si="102"/>
        <v>5760.7803365217742</v>
      </c>
      <c r="M2187" s="160">
        <f t="shared" si="104"/>
        <v>5129.1657609528911</v>
      </c>
      <c r="N2187" s="6">
        <v>-0.90122513490172251</v>
      </c>
    </row>
    <row r="2188" spans="1:14" x14ac:dyDescent="0.25">
      <c r="A2188" s="41">
        <v>2027</v>
      </c>
      <c r="B2188" s="41" t="s">
        <v>11</v>
      </c>
      <c r="C2188" s="41" t="s">
        <v>4976</v>
      </c>
      <c r="D2188" s="42">
        <v>22.279539169651247</v>
      </c>
      <c r="E2188" s="42">
        <v>20</v>
      </c>
      <c r="F2188" s="88">
        <v>1.1734182242071165</v>
      </c>
      <c r="G2188" s="89">
        <v>6079.3852721022085</v>
      </c>
      <c r="H2188" s="42">
        <v>22.279539169651247</v>
      </c>
      <c r="I2188" s="42">
        <v>0</v>
      </c>
      <c r="J2188" s="51">
        <f t="shared" si="103"/>
        <v>22.279539169651247</v>
      </c>
      <c r="K2188" s="45">
        <f t="shared" si="102"/>
        <v>1.1734182242071165</v>
      </c>
      <c r="L2188" s="45">
        <f t="shared" si="102"/>
        <v>6079.3852721022085</v>
      </c>
      <c r="M2188" s="160">
        <f t="shared" si="104"/>
        <v>5180.9194255612265</v>
      </c>
      <c r="N2188" s="6">
        <v>-0.84998009620711645</v>
      </c>
    </row>
    <row r="2189" spans="1:14" x14ac:dyDescent="0.25">
      <c r="A2189" s="43">
        <v>2028</v>
      </c>
      <c r="B2189" s="43" t="s">
        <v>11</v>
      </c>
      <c r="C2189" s="43" t="s">
        <v>4976</v>
      </c>
      <c r="D2189" s="44">
        <v>22.279539169651247</v>
      </c>
      <c r="E2189" s="44">
        <v>20</v>
      </c>
      <c r="F2189" s="90">
        <v>1.1770651153041627</v>
      </c>
      <c r="G2189" s="91">
        <v>5943.2383233483479</v>
      </c>
      <c r="H2189" s="44">
        <v>22.279539169651247</v>
      </c>
      <c r="I2189" s="44">
        <v>0</v>
      </c>
      <c r="J2189" s="51">
        <f t="shared" si="103"/>
        <v>22.279539169651247</v>
      </c>
      <c r="K2189" s="45">
        <f t="shared" si="102"/>
        <v>1.1770651153041627</v>
      </c>
      <c r="L2189" s="45">
        <f t="shared" si="102"/>
        <v>5943.2383233483479</v>
      </c>
      <c r="M2189" s="160">
        <f t="shared" si="104"/>
        <v>5049.2009711905948</v>
      </c>
      <c r="N2189" s="6">
        <v>-0.75216312930416263</v>
      </c>
    </row>
    <row r="2190" spans="1:14" x14ac:dyDescent="0.25">
      <c r="A2190" s="41">
        <v>2029</v>
      </c>
      <c r="B2190" s="41" t="s">
        <v>11</v>
      </c>
      <c r="C2190" s="41" t="s">
        <v>4976</v>
      </c>
      <c r="D2190" s="42">
        <v>22.279539169651247</v>
      </c>
      <c r="E2190" s="42">
        <v>20</v>
      </c>
      <c r="F2190" s="88">
        <v>1.0744195657176554</v>
      </c>
      <c r="G2190" s="89">
        <v>5657.2102767440929</v>
      </c>
      <c r="H2190" s="42">
        <v>22.279539169651247</v>
      </c>
      <c r="I2190" s="42">
        <v>0</v>
      </c>
      <c r="J2190" s="51">
        <f t="shared" si="103"/>
        <v>22.279539169651247</v>
      </c>
      <c r="K2190" s="45">
        <f t="shared" si="102"/>
        <v>1.0744195657176554</v>
      </c>
      <c r="L2190" s="45">
        <f t="shared" si="102"/>
        <v>5657.2102767440929</v>
      </c>
      <c r="M2190" s="160">
        <f t="shared" si="104"/>
        <v>5265.3641624306938</v>
      </c>
      <c r="N2190" s="6">
        <v>-0.56433209771765536</v>
      </c>
    </row>
    <row r="2191" spans="1:14" x14ac:dyDescent="0.25">
      <c r="A2191" s="43">
        <v>2030</v>
      </c>
      <c r="B2191" s="43" t="s">
        <v>11</v>
      </c>
      <c r="C2191" s="43" t="s">
        <v>4976</v>
      </c>
      <c r="D2191" s="44">
        <v>22.279539169651247</v>
      </c>
      <c r="E2191" s="44">
        <v>20</v>
      </c>
      <c r="F2191" s="90">
        <v>1.1117272158865656</v>
      </c>
      <c r="G2191" s="91">
        <v>5910.5339716889503</v>
      </c>
      <c r="H2191" s="44">
        <v>22.279539169651247</v>
      </c>
      <c r="I2191" s="44">
        <v>0</v>
      </c>
      <c r="J2191" s="51">
        <f t="shared" si="103"/>
        <v>22.279539169651247</v>
      </c>
      <c r="K2191" s="45">
        <f t="shared" si="102"/>
        <v>1.1117272158865656</v>
      </c>
      <c r="L2191" s="45">
        <f t="shared" si="102"/>
        <v>5910.5339716889503</v>
      </c>
      <c r="M2191" s="160">
        <f t="shared" si="104"/>
        <v>5316.5325875156304</v>
      </c>
      <c r="N2191" s="6">
        <v>-0.54917379388656562</v>
      </c>
    </row>
    <row r="2192" spans="1:14" x14ac:dyDescent="0.25">
      <c r="A2192" s="41">
        <v>2031</v>
      </c>
      <c r="B2192" s="41" t="s">
        <v>11</v>
      </c>
      <c r="C2192" s="41" t="s">
        <v>4976</v>
      </c>
      <c r="D2192" s="42">
        <v>22.279539169651247</v>
      </c>
      <c r="E2192" s="42">
        <v>20</v>
      </c>
      <c r="F2192" s="88">
        <v>1.0451467403599726</v>
      </c>
      <c r="G2192" s="89">
        <v>5544.4776453222748</v>
      </c>
      <c r="H2192" s="42">
        <v>22.279539169651247</v>
      </c>
      <c r="I2192" s="42">
        <v>0</v>
      </c>
      <c r="J2192" s="51">
        <f t="shared" si="103"/>
        <v>22.279539169651247</v>
      </c>
      <c r="K2192" s="45">
        <f t="shared" si="102"/>
        <v>1.0451467403599726</v>
      </c>
      <c r="L2192" s="45">
        <f t="shared" si="102"/>
        <v>5544.4776453222748</v>
      </c>
      <c r="M2192" s="160">
        <f t="shared" si="104"/>
        <v>5304.9753027145543</v>
      </c>
      <c r="N2192" s="6">
        <v>-0.46678066435997256</v>
      </c>
    </row>
    <row r="2193" spans="1:14" x14ac:dyDescent="0.25">
      <c r="A2193" s="43">
        <v>2032</v>
      </c>
      <c r="B2193" s="43" t="s">
        <v>11</v>
      </c>
      <c r="C2193" s="43" t="s">
        <v>4976</v>
      </c>
      <c r="D2193" s="44">
        <v>22.279539169651247</v>
      </c>
      <c r="E2193" s="44">
        <v>20</v>
      </c>
      <c r="F2193" s="90">
        <v>0.97086268567161282</v>
      </c>
      <c r="G2193" s="91">
        <v>5089.9566705038351</v>
      </c>
      <c r="H2193" s="44">
        <v>22.279539169651247</v>
      </c>
      <c r="I2193" s="44">
        <v>0</v>
      </c>
      <c r="J2193" s="51">
        <f t="shared" si="103"/>
        <v>22.279539169651247</v>
      </c>
      <c r="K2193" s="45">
        <f t="shared" si="102"/>
        <v>0.97086268567161282</v>
      </c>
      <c r="L2193" s="45">
        <f t="shared" si="102"/>
        <v>5089.9566705038351</v>
      </c>
      <c r="M2193" s="160">
        <f t="shared" si="104"/>
        <v>5242.7153145583716</v>
      </c>
      <c r="N2193" s="6">
        <v>-0.41790069067161284</v>
      </c>
    </row>
    <row r="2194" spans="1:14" x14ac:dyDescent="0.25">
      <c r="A2194" s="41">
        <v>2033</v>
      </c>
      <c r="B2194" s="41" t="s">
        <v>11</v>
      </c>
      <c r="C2194" s="41" t="s">
        <v>4976</v>
      </c>
      <c r="D2194" s="42">
        <v>22.279539169651247</v>
      </c>
      <c r="E2194" s="42">
        <v>20</v>
      </c>
      <c r="F2194" s="88">
        <v>0.87416594556627603</v>
      </c>
      <c r="G2194" s="89">
        <v>4535.8784402208557</v>
      </c>
      <c r="H2194" s="42">
        <v>22.279539169651247</v>
      </c>
      <c r="I2194" s="42">
        <v>0</v>
      </c>
      <c r="J2194" s="51">
        <f t="shared" si="103"/>
        <v>22.279539169651247</v>
      </c>
      <c r="K2194" s="45">
        <f t="shared" si="102"/>
        <v>0.87416594556627603</v>
      </c>
      <c r="L2194" s="45">
        <f t="shared" si="102"/>
        <v>4535.8784402208557</v>
      </c>
      <c r="M2194" s="160">
        <f t="shared" si="104"/>
        <v>5188.8070717311675</v>
      </c>
      <c r="N2194" s="6">
        <v>-0.37964711056627604</v>
      </c>
    </row>
    <row r="2195" spans="1:14" x14ac:dyDescent="0.25">
      <c r="A2195" s="43">
        <v>2034</v>
      </c>
      <c r="B2195" s="43" t="s">
        <v>11</v>
      </c>
      <c r="C2195" s="43" t="s">
        <v>4976</v>
      </c>
      <c r="D2195" s="44">
        <v>22.279539169651247</v>
      </c>
      <c r="E2195" s="44">
        <v>20</v>
      </c>
      <c r="F2195" s="90">
        <v>0.81050161822310673</v>
      </c>
      <c r="G2195" s="91">
        <v>4134.0417433934508</v>
      </c>
      <c r="H2195" s="44">
        <v>22.279539169651247</v>
      </c>
      <c r="I2195" s="44">
        <v>0</v>
      </c>
      <c r="J2195" s="51">
        <f t="shared" si="103"/>
        <v>22.279539169651247</v>
      </c>
      <c r="K2195" s="45">
        <f t="shared" si="102"/>
        <v>0.81050161822310673</v>
      </c>
      <c r="L2195" s="45">
        <f t="shared" si="102"/>
        <v>4134.0417433934508</v>
      </c>
      <c r="M2195" s="160">
        <f t="shared" si="104"/>
        <v>5100.5965323754272</v>
      </c>
      <c r="N2195" s="6">
        <v>-0.39736267322310675</v>
      </c>
    </row>
    <row r="2196" spans="1:14" x14ac:dyDescent="0.25">
      <c r="A2196" s="41">
        <v>2035</v>
      </c>
      <c r="B2196" s="41" t="s">
        <v>11</v>
      </c>
      <c r="C2196" s="41" t="s">
        <v>4976</v>
      </c>
      <c r="D2196" s="42">
        <v>22.279539169651247</v>
      </c>
      <c r="E2196" s="42">
        <v>20</v>
      </c>
      <c r="F2196" s="88">
        <v>0.7608519788831144</v>
      </c>
      <c r="G2196" s="89">
        <v>3799.0283990749604</v>
      </c>
      <c r="H2196" s="42">
        <v>22.279539169651247</v>
      </c>
      <c r="I2196" s="42">
        <v>0</v>
      </c>
      <c r="J2196" s="51">
        <f t="shared" si="103"/>
        <v>22.279539169651247</v>
      </c>
      <c r="K2196" s="45">
        <f t="shared" si="102"/>
        <v>0.7608519788831144</v>
      </c>
      <c r="L2196" s="45">
        <f t="shared" si="102"/>
        <v>3799.0283990749604</v>
      </c>
      <c r="M2196" s="160">
        <f t="shared" si="104"/>
        <v>4993.1241614850087</v>
      </c>
      <c r="N2196" s="6">
        <v>-0.43212038988311441</v>
      </c>
    </row>
    <row r="2197" spans="1:14" x14ac:dyDescent="0.25">
      <c r="A2197" s="43">
        <v>2036</v>
      </c>
      <c r="B2197" s="43" t="s">
        <v>11</v>
      </c>
      <c r="C2197" s="43" t="s">
        <v>4976</v>
      </c>
      <c r="D2197" s="44">
        <v>22.279539169651247</v>
      </c>
      <c r="E2197" s="44">
        <v>20</v>
      </c>
      <c r="F2197" s="90">
        <v>0.45538790579904609</v>
      </c>
      <c r="G2197" s="91">
        <v>2127.3197775058375</v>
      </c>
      <c r="H2197" s="44">
        <v>22.279539169651247</v>
      </c>
      <c r="I2197" s="44">
        <v>0</v>
      </c>
      <c r="J2197" s="51">
        <f t="shared" si="103"/>
        <v>22.279539169651247</v>
      </c>
      <c r="K2197" s="45">
        <f t="shared" si="102"/>
        <v>0.45538790579904609</v>
      </c>
      <c r="L2197" s="45">
        <f t="shared" si="102"/>
        <v>2127.3197775058375</v>
      </c>
      <c r="M2197" s="160">
        <f t="shared" si="104"/>
        <v>4671.4454872777906</v>
      </c>
      <c r="N2197" s="6">
        <v>-0.2088839857990461</v>
      </c>
    </row>
    <row r="2198" spans="1:14" x14ac:dyDescent="0.25">
      <c r="A2198" s="41">
        <v>2037</v>
      </c>
      <c r="B2198" s="41" t="s">
        <v>11</v>
      </c>
      <c r="C2198" s="41" t="s">
        <v>4976</v>
      </c>
      <c r="D2198" s="42">
        <v>22.279539169651247</v>
      </c>
      <c r="E2198" s="42">
        <v>20</v>
      </c>
      <c r="F2198" s="88">
        <v>0.38782083545686424</v>
      </c>
      <c r="G2198" s="89">
        <v>1771.0035128397551</v>
      </c>
      <c r="H2198" s="42">
        <v>22.279539169651247</v>
      </c>
      <c r="I2198" s="42">
        <v>0</v>
      </c>
      <c r="J2198" s="51">
        <f t="shared" si="103"/>
        <v>22.279539169651247</v>
      </c>
      <c r="K2198" s="45">
        <f t="shared" si="102"/>
        <v>0.38782083545686424</v>
      </c>
      <c r="L2198" s="45">
        <f t="shared" si="102"/>
        <v>1771.0035128397551</v>
      </c>
      <c r="M2198" s="160">
        <f t="shared" si="104"/>
        <v>4566.5507134330765</v>
      </c>
      <c r="N2198" s="6">
        <v>-0.21231774145686425</v>
      </c>
    </row>
    <row r="2199" spans="1:14" x14ac:dyDescent="0.25">
      <c r="A2199" s="43">
        <v>2038</v>
      </c>
      <c r="B2199" s="43" t="s">
        <v>11</v>
      </c>
      <c r="C2199" s="43" t="s">
        <v>4976</v>
      </c>
      <c r="D2199" s="44">
        <v>22.279539169651247</v>
      </c>
      <c r="E2199" s="44">
        <v>20</v>
      </c>
      <c r="F2199" s="90">
        <v>0.43096583444665576</v>
      </c>
      <c r="G2199" s="91">
        <v>1936.8750062572112</v>
      </c>
      <c r="H2199" s="44">
        <v>22.279539169651247</v>
      </c>
      <c r="I2199" s="44">
        <v>0</v>
      </c>
      <c r="J2199" s="51">
        <f t="shared" si="103"/>
        <v>22.279539169651247</v>
      </c>
      <c r="K2199" s="45">
        <f t="shared" si="102"/>
        <v>0.43096583444665576</v>
      </c>
      <c r="L2199" s="45">
        <f t="shared" si="102"/>
        <v>1936.8750062572112</v>
      </c>
      <c r="M2199" s="160">
        <f t="shared" si="104"/>
        <v>4494.265789639885</v>
      </c>
      <c r="N2199" s="6">
        <v>-0.31245171444665576</v>
      </c>
    </row>
    <row r="2200" spans="1:14" x14ac:dyDescent="0.25">
      <c r="A2200" s="41">
        <v>2039</v>
      </c>
      <c r="B2200" s="41" t="s">
        <v>11</v>
      </c>
      <c r="C2200" s="41" t="s">
        <v>4976</v>
      </c>
      <c r="D2200" s="42">
        <v>22.279539169651247</v>
      </c>
      <c r="E2200" s="42">
        <v>20</v>
      </c>
      <c r="F2200" s="88">
        <v>0.47020949218755242</v>
      </c>
      <c r="G2200" s="89">
        <v>2129.0074421074451</v>
      </c>
      <c r="H2200" s="42">
        <v>22.279539169651247</v>
      </c>
      <c r="I2200" s="42">
        <v>0</v>
      </c>
      <c r="J2200" s="51">
        <f t="shared" si="103"/>
        <v>22.279539169651247</v>
      </c>
      <c r="K2200" s="45">
        <f t="shared" si="102"/>
        <v>0.47020949218755242</v>
      </c>
      <c r="L2200" s="45">
        <f t="shared" si="102"/>
        <v>2129.0074421074451</v>
      </c>
      <c r="M2200" s="160">
        <f t="shared" si="104"/>
        <v>4527.7849075370177</v>
      </c>
      <c r="N2200" s="6">
        <v>-0.39301006118755244</v>
      </c>
    </row>
    <row r="2201" spans="1:14" x14ac:dyDescent="0.25">
      <c r="A2201" s="43">
        <v>2040</v>
      </c>
      <c r="B2201" s="43" t="s">
        <v>11</v>
      </c>
      <c r="C2201" s="43" t="s">
        <v>4976</v>
      </c>
      <c r="D2201" s="44">
        <v>22.279539169651247</v>
      </c>
      <c r="E2201" s="44">
        <v>20</v>
      </c>
      <c r="F2201" s="90">
        <v>0.52573746763202511</v>
      </c>
      <c r="G2201" s="91">
        <v>2306.1519390767694</v>
      </c>
      <c r="H2201" s="44">
        <v>22.279539169651247</v>
      </c>
      <c r="I2201" s="44">
        <v>0</v>
      </c>
      <c r="J2201" s="51">
        <f t="shared" si="103"/>
        <v>22.279539169651247</v>
      </c>
      <c r="K2201" s="45">
        <f t="shared" si="102"/>
        <v>0.52573746763202511</v>
      </c>
      <c r="L2201" s="45">
        <f t="shared" si="102"/>
        <v>2306.1519390767694</v>
      </c>
      <c r="M2201" s="160">
        <f t="shared" si="104"/>
        <v>4386.5086303700436</v>
      </c>
      <c r="N2201" s="6">
        <v>-0.47002604063202513</v>
      </c>
    </row>
    <row r="2202" spans="1:14" x14ac:dyDescent="0.25">
      <c r="A2202" s="41">
        <v>2021</v>
      </c>
      <c r="B2202" s="41" t="s">
        <v>11</v>
      </c>
      <c r="C2202" s="41" t="s">
        <v>4977</v>
      </c>
      <c r="D2202" s="42">
        <v>1865.9083307801463</v>
      </c>
      <c r="E2202" s="42">
        <v>30</v>
      </c>
      <c r="F2202" s="88">
        <v>0.73522048641622106</v>
      </c>
      <c r="G2202" s="89">
        <v>2397.8601740554027</v>
      </c>
      <c r="H2202" s="42">
        <v>1865.9083307801463</v>
      </c>
      <c r="I2202" s="42">
        <v>0</v>
      </c>
      <c r="J2202" s="51">
        <f t="shared" si="103"/>
        <v>1865.9083307801463</v>
      </c>
      <c r="K2202" s="45">
        <f t="shared" si="102"/>
        <v>0.73522048641622106</v>
      </c>
      <c r="L2202" s="45">
        <f t="shared" si="102"/>
        <v>2397.8601740554027</v>
      </c>
      <c r="M2202" s="160">
        <f t="shared" si="104"/>
        <v>3261.4164299795266</v>
      </c>
      <c r="N2202" s="6">
        <v>1.2964753715837789</v>
      </c>
    </row>
    <row r="2203" spans="1:14" x14ac:dyDescent="0.25">
      <c r="A2203" s="43">
        <v>2022</v>
      </c>
      <c r="B2203" s="43" t="s">
        <v>11</v>
      </c>
      <c r="C2203" s="43" t="s">
        <v>4977</v>
      </c>
      <c r="D2203" s="44">
        <v>1865.9083307801463</v>
      </c>
      <c r="E2203" s="44">
        <v>30</v>
      </c>
      <c r="F2203" s="90">
        <v>0.85214113468507813</v>
      </c>
      <c r="G2203" s="91">
        <v>2840.84385176759</v>
      </c>
      <c r="H2203" s="44">
        <v>1865.9083307801463</v>
      </c>
      <c r="I2203" s="44">
        <v>0</v>
      </c>
      <c r="J2203" s="51">
        <f t="shared" si="103"/>
        <v>1865.9083307801463</v>
      </c>
      <c r="K2203" s="45">
        <f t="shared" si="102"/>
        <v>0.85214113468507813</v>
      </c>
      <c r="L2203" s="45">
        <f t="shared" si="102"/>
        <v>2840.84385176759</v>
      </c>
      <c r="M2203" s="160">
        <f t="shared" si="104"/>
        <v>3333.771526963626</v>
      </c>
      <c r="N2203" s="6">
        <v>1.5846890673149217</v>
      </c>
    </row>
    <row r="2204" spans="1:14" x14ac:dyDescent="0.25">
      <c r="A2204" s="41">
        <v>2023</v>
      </c>
      <c r="B2204" s="41" t="s">
        <v>11</v>
      </c>
      <c r="C2204" s="41" t="s">
        <v>4977</v>
      </c>
      <c r="D2204" s="42">
        <v>1865.9083307801463</v>
      </c>
      <c r="E2204" s="42">
        <v>30</v>
      </c>
      <c r="F2204" s="88">
        <v>1.002340231912884</v>
      </c>
      <c r="G2204" s="89">
        <v>3322.7704378499566</v>
      </c>
      <c r="H2204" s="42">
        <v>1865.9083307801463</v>
      </c>
      <c r="I2204" s="42">
        <v>0</v>
      </c>
      <c r="J2204" s="51">
        <f t="shared" si="103"/>
        <v>1865.9083307801463</v>
      </c>
      <c r="K2204" s="45">
        <f t="shared" si="102"/>
        <v>1.002340231912884</v>
      </c>
      <c r="L2204" s="45">
        <f t="shared" si="102"/>
        <v>3322.7704378499566</v>
      </c>
      <c r="M2204" s="160">
        <f t="shared" si="104"/>
        <v>3315.0125397129095</v>
      </c>
      <c r="N2204" s="6">
        <v>1.8338283630871162</v>
      </c>
    </row>
    <row r="2205" spans="1:14" x14ac:dyDescent="0.25">
      <c r="A2205" s="43">
        <v>2024</v>
      </c>
      <c r="B2205" s="43" t="s">
        <v>11</v>
      </c>
      <c r="C2205" s="43" t="s">
        <v>4977</v>
      </c>
      <c r="D2205" s="44">
        <v>1865.9083307801463</v>
      </c>
      <c r="E2205" s="44">
        <v>30</v>
      </c>
      <c r="F2205" s="90">
        <v>1.2006697992986834</v>
      </c>
      <c r="G2205" s="91">
        <v>3764.615212351147</v>
      </c>
      <c r="H2205" s="44">
        <v>1865.9083307801463</v>
      </c>
      <c r="I2205" s="44">
        <v>0</v>
      </c>
      <c r="J2205" s="51">
        <f t="shared" si="103"/>
        <v>1865.9083307801463</v>
      </c>
      <c r="K2205" s="45">
        <f t="shared" si="102"/>
        <v>1.2006697992986834</v>
      </c>
      <c r="L2205" s="45">
        <f t="shared" si="102"/>
        <v>3764.615212351147</v>
      </c>
      <c r="M2205" s="160">
        <f t="shared" si="104"/>
        <v>3135.4292533634771</v>
      </c>
      <c r="N2205" s="6">
        <v>1.9368020247013165</v>
      </c>
    </row>
    <row r="2206" spans="1:14" x14ac:dyDescent="0.25">
      <c r="A2206" s="41">
        <v>2025</v>
      </c>
      <c r="B2206" s="41" t="s">
        <v>11</v>
      </c>
      <c r="C2206" s="41" t="s">
        <v>4977</v>
      </c>
      <c r="D2206" s="42">
        <v>1865.9083307801463</v>
      </c>
      <c r="E2206" s="42">
        <v>30</v>
      </c>
      <c r="F2206" s="88">
        <v>1.3678781236526558</v>
      </c>
      <c r="G2206" s="89">
        <v>4543.9692461735831</v>
      </c>
      <c r="H2206" s="42">
        <v>1865.9083307801463</v>
      </c>
      <c r="I2206" s="42">
        <v>0</v>
      </c>
      <c r="J2206" s="51">
        <f t="shared" si="103"/>
        <v>1865.9083307801463</v>
      </c>
      <c r="K2206" s="45">
        <f t="shared" si="102"/>
        <v>1.3678781236526558</v>
      </c>
      <c r="L2206" s="45">
        <f t="shared" si="102"/>
        <v>4543.9692461735831</v>
      </c>
      <c r="M2206" s="160">
        <f t="shared" si="104"/>
        <v>3321.9108980555857</v>
      </c>
      <c r="N2206" s="6">
        <v>2.0428903433473442</v>
      </c>
    </row>
    <row r="2207" spans="1:14" x14ac:dyDescent="0.25">
      <c r="A2207" s="43">
        <v>2026</v>
      </c>
      <c r="B2207" s="43" t="s">
        <v>11</v>
      </c>
      <c r="C2207" s="43" t="s">
        <v>4977</v>
      </c>
      <c r="D2207" s="44">
        <v>1865.9083307801463</v>
      </c>
      <c r="E2207" s="44">
        <v>30</v>
      </c>
      <c r="F2207" s="90">
        <v>1.5782126830325283</v>
      </c>
      <c r="G2207" s="91">
        <v>5090.6670312926535</v>
      </c>
      <c r="H2207" s="44">
        <v>1865.9083307801463</v>
      </c>
      <c r="I2207" s="44">
        <v>0</v>
      </c>
      <c r="J2207" s="51">
        <f t="shared" si="103"/>
        <v>1865.9083307801463</v>
      </c>
      <c r="K2207" s="45">
        <f t="shared" si="102"/>
        <v>1.5782126830325283</v>
      </c>
      <c r="L2207" s="45">
        <f t="shared" si="102"/>
        <v>5090.6670312926535</v>
      </c>
      <c r="M2207" s="160">
        <f t="shared" si="104"/>
        <v>3225.5899892471784</v>
      </c>
      <c r="N2207" s="6">
        <v>2.1449010009674714</v>
      </c>
    </row>
    <row r="2208" spans="1:14" x14ac:dyDescent="0.25">
      <c r="A2208" s="41">
        <v>2027</v>
      </c>
      <c r="B2208" s="41" t="s">
        <v>11</v>
      </c>
      <c r="C2208" s="41" t="s">
        <v>4977</v>
      </c>
      <c r="D2208" s="42">
        <v>1865.9083307801463</v>
      </c>
      <c r="E2208" s="42">
        <v>30</v>
      </c>
      <c r="F2208" s="88">
        <v>1.7787608459264483</v>
      </c>
      <c r="G2208" s="89">
        <v>5456.3531306449549</v>
      </c>
      <c r="H2208" s="42">
        <v>1865.9083307801463</v>
      </c>
      <c r="I2208" s="42">
        <v>0</v>
      </c>
      <c r="J2208" s="51">
        <f t="shared" si="103"/>
        <v>1865.9083307801463</v>
      </c>
      <c r="K2208" s="45">
        <f t="shared" si="102"/>
        <v>1.7787608459264483</v>
      </c>
      <c r="L2208" s="45">
        <f t="shared" si="102"/>
        <v>5456.3531306449549</v>
      </c>
      <c r="M2208" s="160">
        <f t="shared" si="104"/>
        <v>3067.5023813013336</v>
      </c>
      <c r="N2208" s="6">
        <v>2.1223060610735516</v>
      </c>
    </row>
    <row r="2209" spans="1:14" x14ac:dyDescent="0.25">
      <c r="A2209" s="43">
        <v>2028</v>
      </c>
      <c r="B2209" s="43" t="s">
        <v>11</v>
      </c>
      <c r="C2209" s="43" t="s">
        <v>4977</v>
      </c>
      <c r="D2209" s="44">
        <v>1865.9083307801463</v>
      </c>
      <c r="E2209" s="44">
        <v>30</v>
      </c>
      <c r="F2209" s="90">
        <v>1.9560684648495816</v>
      </c>
      <c r="G2209" s="91">
        <v>5381.1577731115176</v>
      </c>
      <c r="H2209" s="44">
        <v>1865.9083307801463</v>
      </c>
      <c r="I2209" s="44">
        <v>0</v>
      </c>
      <c r="J2209" s="51">
        <f t="shared" si="103"/>
        <v>1865.9083307801463</v>
      </c>
      <c r="K2209" s="45">
        <f t="shared" si="102"/>
        <v>1.9560684648495816</v>
      </c>
      <c r="L2209" s="45">
        <f t="shared" si="102"/>
        <v>5381.1577731115176</v>
      </c>
      <c r="M2209" s="160">
        <f t="shared" si="104"/>
        <v>2751.0068639265751</v>
      </c>
      <c r="N2209" s="6">
        <v>2.1572750971504182</v>
      </c>
    </row>
    <row r="2210" spans="1:14" x14ac:dyDescent="0.25">
      <c r="A2210" s="41">
        <v>2029</v>
      </c>
      <c r="B2210" s="41" t="s">
        <v>11</v>
      </c>
      <c r="C2210" s="41" t="s">
        <v>4977</v>
      </c>
      <c r="D2210" s="42">
        <v>1865.9083307801463</v>
      </c>
      <c r="E2210" s="42">
        <v>30</v>
      </c>
      <c r="F2210" s="88">
        <v>1.9384336748729067</v>
      </c>
      <c r="G2210" s="89">
        <v>5091.7095057579954</v>
      </c>
      <c r="H2210" s="42">
        <v>1865.9083307801463</v>
      </c>
      <c r="I2210" s="42">
        <v>0</v>
      </c>
      <c r="J2210" s="51">
        <f t="shared" si="103"/>
        <v>1865.9083307801463</v>
      </c>
      <c r="K2210" s="45">
        <f t="shared" si="102"/>
        <v>1.9384336748729067</v>
      </c>
      <c r="L2210" s="45">
        <f t="shared" si="102"/>
        <v>5091.7095057579954</v>
      </c>
      <c r="M2210" s="160">
        <f t="shared" si="104"/>
        <v>2626.7132952546508</v>
      </c>
      <c r="N2210" s="6">
        <v>2.1787686521270935</v>
      </c>
    </row>
    <row r="2211" spans="1:14" x14ac:dyDescent="0.25">
      <c r="A2211" s="43">
        <v>2030</v>
      </c>
      <c r="B2211" s="43" t="s">
        <v>11</v>
      </c>
      <c r="C2211" s="43" t="s">
        <v>4977</v>
      </c>
      <c r="D2211" s="44">
        <v>1865.9083307801463</v>
      </c>
      <c r="E2211" s="44">
        <v>30</v>
      </c>
      <c r="F2211" s="90">
        <v>1.9387406882039742</v>
      </c>
      <c r="G2211" s="91">
        <v>4763.1918624653927</v>
      </c>
      <c r="H2211" s="44">
        <v>1865.9083307801463</v>
      </c>
      <c r="I2211" s="44">
        <v>0</v>
      </c>
      <c r="J2211" s="51">
        <f t="shared" si="103"/>
        <v>1865.9083307801463</v>
      </c>
      <c r="K2211" s="45">
        <f t="shared" si="102"/>
        <v>1.9387406882039742</v>
      </c>
      <c r="L2211" s="45">
        <f t="shared" si="102"/>
        <v>4763.1918624653927</v>
      </c>
      <c r="M2211" s="160">
        <f t="shared" si="104"/>
        <v>2456.8483508116578</v>
      </c>
      <c r="N2211" s="6">
        <v>1.975684393796026</v>
      </c>
    </row>
    <row r="2212" spans="1:14" x14ac:dyDescent="0.25">
      <c r="A2212" s="41">
        <v>2031</v>
      </c>
      <c r="B2212" s="41" t="s">
        <v>11</v>
      </c>
      <c r="C2212" s="41" t="s">
        <v>4977</v>
      </c>
      <c r="D2212" s="42">
        <v>1865.9083307801463</v>
      </c>
      <c r="E2212" s="42">
        <v>30</v>
      </c>
      <c r="F2212" s="88">
        <v>1.8411641949363371</v>
      </c>
      <c r="G2212" s="89">
        <v>4079.6512529845536</v>
      </c>
      <c r="H2212" s="42">
        <v>1865.9083307801463</v>
      </c>
      <c r="I2212" s="42">
        <v>0</v>
      </c>
      <c r="J2212" s="51">
        <f t="shared" si="103"/>
        <v>1865.9083307801463</v>
      </c>
      <c r="K2212" s="45">
        <f t="shared" si="102"/>
        <v>1.8411641949363371</v>
      </c>
      <c r="L2212" s="45">
        <f t="shared" si="102"/>
        <v>4079.6512529845536</v>
      </c>
      <c r="M2212" s="160">
        <f t="shared" si="104"/>
        <v>2215.7997989558003</v>
      </c>
      <c r="N2212" s="6">
        <v>1.7513496100636627</v>
      </c>
    </row>
    <row r="2213" spans="1:14" x14ac:dyDescent="0.25">
      <c r="A2213" s="43">
        <v>2032</v>
      </c>
      <c r="B2213" s="43" t="s">
        <v>11</v>
      </c>
      <c r="C2213" s="43" t="s">
        <v>4977</v>
      </c>
      <c r="D2213" s="44">
        <v>1865.9083307801463</v>
      </c>
      <c r="E2213" s="44">
        <v>30</v>
      </c>
      <c r="F2213" s="90">
        <v>1.6801863465607845</v>
      </c>
      <c r="G2213" s="91">
        <v>3288.6920954810444</v>
      </c>
      <c r="H2213" s="44">
        <v>1865.9083307801463</v>
      </c>
      <c r="I2213" s="44">
        <v>0</v>
      </c>
      <c r="J2213" s="51">
        <f t="shared" si="103"/>
        <v>1865.9083307801463</v>
      </c>
      <c r="K2213" s="45">
        <f t="shared" si="102"/>
        <v>1.6801863465607845</v>
      </c>
      <c r="L2213" s="45">
        <f t="shared" si="102"/>
        <v>3288.6920954810444</v>
      </c>
      <c r="M2213" s="160">
        <f t="shared" si="104"/>
        <v>1957.3377097205621</v>
      </c>
      <c r="N2213" s="6">
        <v>1.6879871964392157</v>
      </c>
    </row>
    <row r="2214" spans="1:14" x14ac:dyDescent="0.25">
      <c r="A2214" s="41">
        <v>2033</v>
      </c>
      <c r="B2214" s="41" t="s">
        <v>11</v>
      </c>
      <c r="C2214" s="41" t="s">
        <v>4977</v>
      </c>
      <c r="D2214" s="42">
        <v>1865.9083307801463</v>
      </c>
      <c r="E2214" s="42">
        <v>30</v>
      </c>
      <c r="F2214" s="88">
        <v>1.4961687682414078</v>
      </c>
      <c r="G2214" s="89">
        <v>2598.6462584295541</v>
      </c>
      <c r="H2214" s="42">
        <v>1865.9083307801463</v>
      </c>
      <c r="I2214" s="42">
        <v>0</v>
      </c>
      <c r="J2214" s="51">
        <f t="shared" si="103"/>
        <v>1865.9083307801463</v>
      </c>
      <c r="K2214" s="45">
        <f t="shared" si="102"/>
        <v>1.4961687682414078</v>
      </c>
      <c r="L2214" s="45">
        <f t="shared" si="102"/>
        <v>2598.6462584295541</v>
      </c>
      <c r="M2214" s="160">
        <f t="shared" si="104"/>
        <v>1736.8670657949872</v>
      </c>
      <c r="N2214" s="6">
        <v>1.7096959837585923</v>
      </c>
    </row>
    <row r="2215" spans="1:14" x14ac:dyDescent="0.25">
      <c r="A2215" s="43">
        <v>2034</v>
      </c>
      <c r="B2215" s="43" t="s">
        <v>11</v>
      </c>
      <c r="C2215" s="43" t="s">
        <v>4977</v>
      </c>
      <c r="D2215" s="44">
        <v>1865.9083307801463</v>
      </c>
      <c r="E2215" s="44">
        <v>30</v>
      </c>
      <c r="F2215" s="90">
        <v>1.3090374584844116</v>
      </c>
      <c r="G2215" s="91">
        <v>2106.8503808202822</v>
      </c>
      <c r="H2215" s="44">
        <v>1865.9083307801463</v>
      </c>
      <c r="I2215" s="44">
        <v>0</v>
      </c>
      <c r="J2215" s="51">
        <f t="shared" si="103"/>
        <v>1865.9083307801463</v>
      </c>
      <c r="K2215" s="45">
        <f t="shared" ref="K2215:L2278" si="105">F2215</f>
        <v>1.3090374584844116</v>
      </c>
      <c r="L2215" s="45">
        <f t="shared" si="105"/>
        <v>2106.8503808202822</v>
      </c>
      <c r="M2215" s="160">
        <f t="shared" si="104"/>
        <v>1609.4653114507275</v>
      </c>
      <c r="N2215" s="6">
        <v>1.7171464855155885</v>
      </c>
    </row>
    <row r="2216" spans="1:14" x14ac:dyDescent="0.25">
      <c r="A2216" s="41">
        <v>2035</v>
      </c>
      <c r="B2216" s="41" t="s">
        <v>11</v>
      </c>
      <c r="C2216" s="41" t="s">
        <v>4977</v>
      </c>
      <c r="D2216" s="42">
        <v>1865.9083307801463</v>
      </c>
      <c r="E2216" s="42">
        <v>30</v>
      </c>
      <c r="F2216" s="88">
        <v>1.1197450780526379</v>
      </c>
      <c r="G2216" s="89">
        <v>1778.3907305793307</v>
      </c>
      <c r="H2216" s="42">
        <v>1865.9083307801463</v>
      </c>
      <c r="I2216" s="42">
        <v>0</v>
      </c>
      <c r="J2216" s="51">
        <f t="shared" si="103"/>
        <v>1865.9083307801463</v>
      </c>
      <c r="K2216" s="45">
        <f t="shared" si="105"/>
        <v>1.1197450780526379</v>
      </c>
      <c r="L2216" s="45">
        <f t="shared" si="105"/>
        <v>1778.3907305793307</v>
      </c>
      <c r="M2216" s="160">
        <f t="shared" si="104"/>
        <v>1588.2103573718327</v>
      </c>
      <c r="N2216" s="6">
        <v>1.7467742839473621</v>
      </c>
    </row>
    <row r="2217" spans="1:14" x14ac:dyDescent="0.25">
      <c r="A2217" s="43">
        <v>2036</v>
      </c>
      <c r="B2217" s="43" t="s">
        <v>11</v>
      </c>
      <c r="C2217" s="43" t="s">
        <v>4977</v>
      </c>
      <c r="D2217" s="44">
        <v>1865.9083307801463</v>
      </c>
      <c r="E2217" s="44">
        <v>30</v>
      </c>
      <c r="F2217" s="90">
        <v>0.93700743157785127</v>
      </c>
      <c r="G2217" s="91">
        <v>1525.6023958050082</v>
      </c>
      <c r="H2217" s="44">
        <v>1865.9083307801463</v>
      </c>
      <c r="I2217" s="44">
        <v>0</v>
      </c>
      <c r="J2217" s="51">
        <f t="shared" si="103"/>
        <v>1865.9083307801463</v>
      </c>
      <c r="K2217" s="45">
        <f t="shared" si="105"/>
        <v>0.93700743157785127</v>
      </c>
      <c r="L2217" s="45">
        <f t="shared" si="105"/>
        <v>1525.6023958050082</v>
      </c>
      <c r="M2217" s="160">
        <f t="shared" si="104"/>
        <v>1628.164670194778</v>
      </c>
      <c r="N2217" s="6">
        <v>1.5238203934221488</v>
      </c>
    </row>
    <row r="2218" spans="1:14" x14ac:dyDescent="0.25">
      <c r="A2218" s="41">
        <v>2037</v>
      </c>
      <c r="B2218" s="41" t="s">
        <v>11</v>
      </c>
      <c r="C2218" s="41" t="s">
        <v>4977</v>
      </c>
      <c r="D2218" s="42">
        <v>1865.9083307801463</v>
      </c>
      <c r="E2218" s="42">
        <v>30</v>
      </c>
      <c r="F2218" s="88">
        <v>0.72129125703677255</v>
      </c>
      <c r="G2218" s="89">
        <v>1330.5336015308176</v>
      </c>
      <c r="H2218" s="42">
        <v>1865.9083307801463</v>
      </c>
      <c r="I2218" s="42">
        <v>0</v>
      </c>
      <c r="J2218" s="51">
        <f t="shared" si="103"/>
        <v>1865.9083307801463</v>
      </c>
      <c r="K2218" s="45">
        <f t="shared" si="105"/>
        <v>0.72129125703677255</v>
      </c>
      <c r="L2218" s="45">
        <f t="shared" si="105"/>
        <v>1330.5336015308176</v>
      </c>
      <c r="M2218" s="160">
        <f t="shared" si="104"/>
        <v>1844.6551078366738</v>
      </c>
      <c r="N2218" s="6">
        <v>1.5202435249632273</v>
      </c>
    </row>
    <row r="2219" spans="1:14" x14ac:dyDescent="0.25">
      <c r="A2219" s="43">
        <v>2038</v>
      </c>
      <c r="B2219" s="43" t="s">
        <v>11</v>
      </c>
      <c r="C2219" s="43" t="s">
        <v>4977</v>
      </c>
      <c r="D2219" s="44">
        <v>1865.9083307801463</v>
      </c>
      <c r="E2219" s="44">
        <v>30</v>
      </c>
      <c r="F2219" s="90">
        <v>0.58428663161844807</v>
      </c>
      <c r="G2219" s="91">
        <v>1386.4197463866699</v>
      </c>
      <c r="H2219" s="44">
        <v>1865.9083307801463</v>
      </c>
      <c r="I2219" s="44">
        <v>0</v>
      </c>
      <c r="J2219" s="51">
        <f t="shared" si="103"/>
        <v>1865.9083307801463</v>
      </c>
      <c r="K2219" s="45">
        <f t="shared" si="105"/>
        <v>0.58428663161844807</v>
      </c>
      <c r="L2219" s="45">
        <f t="shared" si="105"/>
        <v>1386.4197463866699</v>
      </c>
      <c r="M2219" s="160">
        <f t="shared" si="104"/>
        <v>2372.8418063345871</v>
      </c>
      <c r="N2219" s="6">
        <v>1.550281870381552</v>
      </c>
    </row>
    <row r="2220" spans="1:14" x14ac:dyDescent="0.25">
      <c r="A2220" s="41">
        <v>2039</v>
      </c>
      <c r="B2220" s="41" t="s">
        <v>11</v>
      </c>
      <c r="C2220" s="41" t="s">
        <v>4977</v>
      </c>
      <c r="D2220" s="42">
        <v>1865.9083307801463</v>
      </c>
      <c r="E2220" s="42">
        <v>30</v>
      </c>
      <c r="F2220" s="88">
        <v>0.47590995719616858</v>
      </c>
      <c r="G2220" s="89">
        <v>1452.2225315570984</v>
      </c>
      <c r="H2220" s="42">
        <v>1865.9083307801463</v>
      </c>
      <c r="I2220" s="42">
        <v>0</v>
      </c>
      <c r="J2220" s="51">
        <f t="shared" si="103"/>
        <v>1865.9083307801463</v>
      </c>
      <c r="K2220" s="45">
        <f t="shared" si="105"/>
        <v>0.47590995719616858</v>
      </c>
      <c r="L2220" s="45">
        <f t="shared" si="105"/>
        <v>1452.2225315570984</v>
      </c>
      <c r="M2220" s="160">
        <f t="shared" si="104"/>
        <v>3051.4649033882197</v>
      </c>
      <c r="N2220" s="6">
        <v>1.5498051478038315</v>
      </c>
    </row>
    <row r="2221" spans="1:14" x14ac:dyDescent="0.25">
      <c r="A2221" s="43">
        <v>2040</v>
      </c>
      <c r="B2221" s="43" t="s">
        <v>11</v>
      </c>
      <c r="C2221" s="43" t="s">
        <v>4977</v>
      </c>
      <c r="D2221" s="44">
        <v>1865.9083307801463</v>
      </c>
      <c r="E2221" s="44">
        <v>30</v>
      </c>
      <c r="F2221" s="90">
        <v>0.43828570315255011</v>
      </c>
      <c r="G2221" s="91">
        <v>1504.8466173473666</v>
      </c>
      <c r="H2221" s="44">
        <v>1865.9083307801463</v>
      </c>
      <c r="I2221" s="44">
        <v>0</v>
      </c>
      <c r="J2221" s="51">
        <f t="shared" si="103"/>
        <v>1865.9083307801463</v>
      </c>
      <c r="K2221" s="45">
        <f t="shared" si="105"/>
        <v>0.43828570315255011</v>
      </c>
      <c r="L2221" s="45">
        <f t="shared" si="105"/>
        <v>1504.8466173473666</v>
      </c>
      <c r="M2221" s="160">
        <f t="shared" si="104"/>
        <v>3433.4832428325603</v>
      </c>
      <c r="N2221" s="6">
        <v>1.6124421088474499</v>
      </c>
    </row>
    <row r="2222" spans="1:14" x14ac:dyDescent="0.25">
      <c r="A2222" s="41">
        <v>2021</v>
      </c>
      <c r="B2222" s="41" t="s">
        <v>11</v>
      </c>
      <c r="C2222" s="41" t="s">
        <v>4978</v>
      </c>
      <c r="D2222" s="42">
        <v>402.37317819367627</v>
      </c>
      <c r="E2222" s="42">
        <v>40</v>
      </c>
      <c r="F2222" s="88">
        <v>0.81691126835945005</v>
      </c>
      <c r="G2222" s="89">
        <v>2328.2432024977475</v>
      </c>
      <c r="H2222" s="42">
        <v>402.37317819367627</v>
      </c>
      <c r="I2222" s="42">
        <v>0</v>
      </c>
      <c r="J2222" s="51">
        <f t="shared" si="103"/>
        <v>402.37317819367627</v>
      </c>
      <c r="K2222" s="45">
        <f t="shared" si="105"/>
        <v>0.81691126835945005</v>
      </c>
      <c r="L2222" s="45">
        <f t="shared" si="105"/>
        <v>2328.2432024977475</v>
      </c>
      <c r="M2222" s="160">
        <f t="shared" si="104"/>
        <v>2850.0564169881109</v>
      </c>
      <c r="N2222" s="6">
        <v>-0.46635479635945004</v>
      </c>
    </row>
    <row r="2223" spans="1:14" x14ac:dyDescent="0.25">
      <c r="A2223" s="43">
        <v>2022</v>
      </c>
      <c r="B2223" s="43" t="s">
        <v>11</v>
      </c>
      <c r="C2223" s="43" t="s">
        <v>4978</v>
      </c>
      <c r="D2223" s="44">
        <v>402.37317819367627</v>
      </c>
      <c r="E2223" s="44">
        <v>40</v>
      </c>
      <c r="F2223" s="90">
        <v>1.0014470850693571</v>
      </c>
      <c r="G2223" s="91">
        <v>2730.5417318795498</v>
      </c>
      <c r="H2223" s="44">
        <v>402.37317819367627</v>
      </c>
      <c r="I2223" s="44">
        <v>0</v>
      </c>
      <c r="J2223" s="51">
        <f t="shared" si="103"/>
        <v>402.37317819367627</v>
      </c>
      <c r="K2223" s="45">
        <f t="shared" si="105"/>
        <v>1.0014470850693571</v>
      </c>
      <c r="L2223" s="45">
        <f t="shared" si="105"/>
        <v>2730.5417318795498</v>
      </c>
      <c r="M2223" s="160">
        <f t="shared" si="104"/>
        <v>2726.5961153508588</v>
      </c>
      <c r="N2223" s="6">
        <v>-0.57244734106935713</v>
      </c>
    </row>
    <row r="2224" spans="1:14" x14ac:dyDescent="0.25">
      <c r="A2224" s="41">
        <v>2023</v>
      </c>
      <c r="B2224" s="41" t="s">
        <v>11</v>
      </c>
      <c r="C2224" s="41" t="s">
        <v>4978</v>
      </c>
      <c r="D2224" s="42">
        <v>402.37317819367627</v>
      </c>
      <c r="E2224" s="42">
        <v>40</v>
      </c>
      <c r="F2224" s="88">
        <v>1.2368509053827079</v>
      </c>
      <c r="G2224" s="89">
        <v>3210.8059615547236</v>
      </c>
      <c r="H2224" s="42">
        <v>402.37317819367627</v>
      </c>
      <c r="I2224" s="42">
        <v>0</v>
      </c>
      <c r="J2224" s="51">
        <f t="shared" si="103"/>
        <v>402.37317819367627</v>
      </c>
      <c r="K2224" s="45">
        <f t="shared" si="105"/>
        <v>1.2368509053827079</v>
      </c>
      <c r="L2224" s="45">
        <f t="shared" si="105"/>
        <v>3210.8059615547236</v>
      </c>
      <c r="M2224" s="160">
        <f t="shared" si="104"/>
        <v>2595.9523072518041</v>
      </c>
      <c r="N2224" s="6">
        <v>-0.70432993438270797</v>
      </c>
    </row>
    <row r="2225" spans="1:14" x14ac:dyDescent="0.25">
      <c r="A2225" s="43">
        <v>2024</v>
      </c>
      <c r="B2225" s="43" t="s">
        <v>11</v>
      </c>
      <c r="C2225" s="43" t="s">
        <v>4978</v>
      </c>
      <c r="D2225" s="44">
        <v>402.37317819367627</v>
      </c>
      <c r="E2225" s="44">
        <v>40</v>
      </c>
      <c r="F2225" s="90">
        <v>1.508450550414242</v>
      </c>
      <c r="G2225" s="91">
        <v>3655.3352404499974</v>
      </c>
      <c r="H2225" s="44">
        <v>402.37317819367627</v>
      </c>
      <c r="I2225" s="44">
        <v>0</v>
      </c>
      <c r="J2225" s="51">
        <f t="shared" si="103"/>
        <v>402.37317819367627</v>
      </c>
      <c r="K2225" s="45">
        <f t="shared" si="105"/>
        <v>1.508450550414242</v>
      </c>
      <c r="L2225" s="45">
        <f t="shared" si="105"/>
        <v>3655.3352404499974</v>
      </c>
      <c r="M2225" s="160">
        <f t="shared" si="104"/>
        <v>2423.2383616726383</v>
      </c>
      <c r="N2225" s="6">
        <v>-0.87054438941424206</v>
      </c>
    </row>
    <row r="2226" spans="1:14" x14ac:dyDescent="0.25">
      <c r="A2226" s="41">
        <v>2025</v>
      </c>
      <c r="B2226" s="41" t="s">
        <v>11</v>
      </c>
      <c r="C2226" s="41" t="s">
        <v>4978</v>
      </c>
      <c r="D2226" s="42">
        <v>402.37317819367627</v>
      </c>
      <c r="E2226" s="42">
        <v>40</v>
      </c>
      <c r="F2226" s="88">
        <v>1.6989754295896515</v>
      </c>
      <c r="G2226" s="89">
        <v>4119.7343206396363</v>
      </c>
      <c r="H2226" s="42">
        <v>402.37317819367627</v>
      </c>
      <c r="I2226" s="42">
        <v>0</v>
      </c>
      <c r="J2226" s="51">
        <f t="shared" si="103"/>
        <v>402.37317819367627</v>
      </c>
      <c r="K2226" s="45">
        <f t="shared" si="105"/>
        <v>1.6989754295896515</v>
      </c>
      <c r="L2226" s="45">
        <f t="shared" si="105"/>
        <v>4119.7343206396363</v>
      </c>
      <c r="M2226" s="160">
        <f t="shared" si="104"/>
        <v>2424.8345496289276</v>
      </c>
      <c r="N2226" s="6">
        <v>-1.0569152385896516</v>
      </c>
    </row>
    <row r="2227" spans="1:14" x14ac:dyDescent="0.25">
      <c r="A2227" s="43">
        <v>2026</v>
      </c>
      <c r="B2227" s="43" t="s">
        <v>11</v>
      </c>
      <c r="C2227" s="43" t="s">
        <v>4978</v>
      </c>
      <c r="D2227" s="44">
        <v>402.37317819367627</v>
      </c>
      <c r="E2227" s="44">
        <v>40</v>
      </c>
      <c r="F2227" s="90">
        <v>2.0223565050613592</v>
      </c>
      <c r="G2227" s="91">
        <v>4716.814017752672</v>
      </c>
      <c r="H2227" s="44">
        <v>402.37317819367627</v>
      </c>
      <c r="I2227" s="44">
        <v>0</v>
      </c>
      <c r="J2227" s="51">
        <f t="shared" si="103"/>
        <v>402.37317819367627</v>
      </c>
      <c r="K2227" s="45">
        <f t="shared" si="105"/>
        <v>2.0223565050613592</v>
      </c>
      <c r="L2227" s="45">
        <f t="shared" si="105"/>
        <v>4716.814017752672</v>
      </c>
      <c r="M2227" s="160">
        <f t="shared" si="104"/>
        <v>2332.3355728566571</v>
      </c>
      <c r="N2227" s="6">
        <v>-1.2526009910613594</v>
      </c>
    </row>
    <row r="2228" spans="1:14" x14ac:dyDescent="0.25">
      <c r="A2228" s="41">
        <v>2027</v>
      </c>
      <c r="B2228" s="41" t="s">
        <v>11</v>
      </c>
      <c r="C2228" s="41" t="s">
        <v>4978</v>
      </c>
      <c r="D2228" s="42">
        <v>402.37317819367627</v>
      </c>
      <c r="E2228" s="42">
        <v>40</v>
      </c>
      <c r="F2228" s="88">
        <v>2.2856999042961057</v>
      </c>
      <c r="G2228" s="89">
        <v>5132.8922019093234</v>
      </c>
      <c r="H2228" s="42">
        <v>402.37317819367627</v>
      </c>
      <c r="I2228" s="42">
        <v>0</v>
      </c>
      <c r="J2228" s="51">
        <f t="shared" si="103"/>
        <v>402.37317819367627</v>
      </c>
      <c r="K2228" s="45">
        <f t="shared" si="105"/>
        <v>2.2856999042961057</v>
      </c>
      <c r="L2228" s="45">
        <f t="shared" si="105"/>
        <v>5132.8922019093234</v>
      </c>
      <c r="M2228" s="160">
        <f t="shared" si="104"/>
        <v>2245.6544677023235</v>
      </c>
      <c r="N2228" s="6">
        <v>-1.4277716382961056</v>
      </c>
    </row>
    <row r="2229" spans="1:14" x14ac:dyDescent="0.25">
      <c r="A2229" s="43">
        <v>2028</v>
      </c>
      <c r="B2229" s="43" t="s">
        <v>11</v>
      </c>
      <c r="C2229" s="43" t="s">
        <v>4978</v>
      </c>
      <c r="D2229" s="44">
        <v>402.37317819367627</v>
      </c>
      <c r="E2229" s="44">
        <v>40</v>
      </c>
      <c r="F2229" s="90">
        <v>2.5131157585318249</v>
      </c>
      <c r="G2229" s="91">
        <v>5308.850372554929</v>
      </c>
      <c r="H2229" s="44">
        <v>402.37317819367627</v>
      </c>
      <c r="I2229" s="44">
        <v>0</v>
      </c>
      <c r="J2229" s="51">
        <f t="shared" si="103"/>
        <v>402.37317819367627</v>
      </c>
      <c r="K2229" s="45">
        <f t="shared" si="105"/>
        <v>2.5131157585318249</v>
      </c>
      <c r="L2229" s="45">
        <f t="shared" si="105"/>
        <v>5308.850372554929</v>
      </c>
      <c r="M2229" s="160">
        <f t="shared" si="104"/>
        <v>2112.4575557380558</v>
      </c>
      <c r="N2229" s="6">
        <v>-1.611662905531825</v>
      </c>
    </row>
    <row r="2230" spans="1:14" x14ac:dyDescent="0.25">
      <c r="A2230" s="41">
        <v>2029</v>
      </c>
      <c r="B2230" s="41" t="s">
        <v>11</v>
      </c>
      <c r="C2230" s="41" t="s">
        <v>4978</v>
      </c>
      <c r="D2230" s="42">
        <v>402.37317819367627</v>
      </c>
      <c r="E2230" s="42">
        <v>40</v>
      </c>
      <c r="F2230" s="88">
        <v>2.4851987391452655</v>
      </c>
      <c r="G2230" s="89">
        <v>5183.1177676394418</v>
      </c>
      <c r="H2230" s="42">
        <v>402.37317819367627</v>
      </c>
      <c r="I2230" s="42">
        <v>0</v>
      </c>
      <c r="J2230" s="51">
        <f t="shared" si="103"/>
        <v>402.37317819367627</v>
      </c>
      <c r="K2230" s="45">
        <f t="shared" si="105"/>
        <v>2.4851987391452655</v>
      </c>
      <c r="L2230" s="45">
        <f t="shared" si="105"/>
        <v>5183.1177676394418</v>
      </c>
      <c r="M2230" s="160">
        <f t="shared" si="104"/>
        <v>2085.5948806018114</v>
      </c>
      <c r="N2230" s="6">
        <v>-1.6089623051452655</v>
      </c>
    </row>
    <row r="2231" spans="1:14" x14ac:dyDescent="0.25">
      <c r="A2231" s="43">
        <v>2030</v>
      </c>
      <c r="B2231" s="43" t="s">
        <v>11</v>
      </c>
      <c r="C2231" s="43" t="s">
        <v>4978</v>
      </c>
      <c r="D2231" s="44">
        <v>402.37317819367627</v>
      </c>
      <c r="E2231" s="44">
        <v>40</v>
      </c>
      <c r="F2231" s="90">
        <v>2.3653242056156367</v>
      </c>
      <c r="G2231" s="91">
        <v>4783.8311389008468</v>
      </c>
      <c r="H2231" s="44">
        <v>402.37317819367627</v>
      </c>
      <c r="I2231" s="44">
        <v>0</v>
      </c>
      <c r="J2231" s="51">
        <f t="shared" si="103"/>
        <v>402.37317819367627</v>
      </c>
      <c r="K2231" s="45">
        <f t="shared" si="105"/>
        <v>2.3653242056156367</v>
      </c>
      <c r="L2231" s="45">
        <f t="shared" si="105"/>
        <v>4783.8311389008468</v>
      </c>
      <c r="M2231" s="160">
        <f t="shared" si="104"/>
        <v>2022.4843290164238</v>
      </c>
      <c r="N2231" s="6">
        <v>-1.5761330956156367</v>
      </c>
    </row>
    <row r="2232" spans="1:14" x14ac:dyDescent="0.25">
      <c r="A2232" s="41">
        <v>2031</v>
      </c>
      <c r="B2232" s="41" t="s">
        <v>11</v>
      </c>
      <c r="C2232" s="41" t="s">
        <v>4978</v>
      </c>
      <c r="D2232" s="42">
        <v>402.37317819367627</v>
      </c>
      <c r="E2232" s="42">
        <v>40</v>
      </c>
      <c r="F2232" s="88">
        <v>2.1454186480293149</v>
      </c>
      <c r="G2232" s="89">
        <v>4129.9744972005783</v>
      </c>
      <c r="H2232" s="42">
        <v>402.37317819367627</v>
      </c>
      <c r="I2232" s="42">
        <v>0</v>
      </c>
      <c r="J2232" s="51">
        <f t="shared" si="103"/>
        <v>402.37317819367627</v>
      </c>
      <c r="K2232" s="45">
        <f t="shared" si="105"/>
        <v>2.1454186480293149</v>
      </c>
      <c r="L2232" s="45">
        <f t="shared" si="105"/>
        <v>4129.9744972005783</v>
      </c>
      <c r="M2232" s="160">
        <f t="shared" si="104"/>
        <v>1925.0203222546738</v>
      </c>
      <c r="N2232" s="6">
        <v>-1.4480241790293149</v>
      </c>
    </row>
    <row r="2233" spans="1:14" x14ac:dyDescent="0.25">
      <c r="A2233" s="43">
        <v>2032</v>
      </c>
      <c r="B2233" s="43" t="s">
        <v>11</v>
      </c>
      <c r="C2233" s="43" t="s">
        <v>4978</v>
      </c>
      <c r="D2233" s="44">
        <v>402.37317819367627</v>
      </c>
      <c r="E2233" s="44">
        <v>40</v>
      </c>
      <c r="F2233" s="90">
        <v>1.8403720562766317</v>
      </c>
      <c r="G2233" s="91">
        <v>3327.8141488528145</v>
      </c>
      <c r="H2233" s="44">
        <v>402.37317819367627</v>
      </c>
      <c r="I2233" s="44">
        <v>0</v>
      </c>
      <c r="J2233" s="51">
        <f t="shared" si="103"/>
        <v>402.37317819367627</v>
      </c>
      <c r="K2233" s="45">
        <f t="shared" si="105"/>
        <v>1.8403720562766317</v>
      </c>
      <c r="L2233" s="45">
        <f t="shared" si="105"/>
        <v>3327.8141488528145</v>
      </c>
      <c r="M2233" s="160">
        <f t="shared" si="104"/>
        <v>1808.2290140752937</v>
      </c>
      <c r="N2233" s="6">
        <v>-1.2547647802766317</v>
      </c>
    </row>
    <row r="2234" spans="1:14" x14ac:dyDescent="0.25">
      <c r="A2234" s="41">
        <v>2033</v>
      </c>
      <c r="B2234" s="41" t="s">
        <v>11</v>
      </c>
      <c r="C2234" s="41" t="s">
        <v>4978</v>
      </c>
      <c r="D2234" s="42">
        <v>402.37317819367627</v>
      </c>
      <c r="E2234" s="42">
        <v>40</v>
      </c>
      <c r="F2234" s="88">
        <v>1.543641501970906</v>
      </c>
      <c r="G2234" s="89">
        <v>2542.0108691104679</v>
      </c>
      <c r="H2234" s="42">
        <v>402.37317819367627</v>
      </c>
      <c r="I2234" s="42">
        <v>0</v>
      </c>
      <c r="J2234" s="51">
        <f t="shared" si="103"/>
        <v>402.37317819367627</v>
      </c>
      <c r="K2234" s="45">
        <f t="shared" si="105"/>
        <v>1.543641501970906</v>
      </c>
      <c r="L2234" s="45">
        <f t="shared" si="105"/>
        <v>2542.0108691104679</v>
      </c>
      <c r="M2234" s="160">
        <f t="shared" si="104"/>
        <v>1646.7624547959185</v>
      </c>
      <c r="N2234" s="6">
        <v>-1.064757250970906</v>
      </c>
    </row>
    <row r="2235" spans="1:14" x14ac:dyDescent="0.25">
      <c r="A2235" s="43">
        <v>2034</v>
      </c>
      <c r="B2235" s="43" t="s">
        <v>11</v>
      </c>
      <c r="C2235" s="43" t="s">
        <v>4978</v>
      </c>
      <c r="D2235" s="44">
        <v>402.37317819367627</v>
      </c>
      <c r="E2235" s="44">
        <v>40</v>
      </c>
      <c r="F2235" s="90">
        <v>1.283858533397249</v>
      </c>
      <c r="G2235" s="91">
        <v>1999.6590392071998</v>
      </c>
      <c r="H2235" s="44">
        <v>402.37317819367627</v>
      </c>
      <c r="I2235" s="44">
        <v>0</v>
      </c>
      <c r="J2235" s="51">
        <f t="shared" si="103"/>
        <v>402.37317819367627</v>
      </c>
      <c r="K2235" s="45">
        <f t="shared" si="105"/>
        <v>1.283858533397249</v>
      </c>
      <c r="L2235" s="45">
        <f t="shared" si="105"/>
        <v>1999.6590392071998</v>
      </c>
      <c r="M2235" s="160">
        <f t="shared" si="104"/>
        <v>1557.5384570727226</v>
      </c>
      <c r="N2235" s="6">
        <v>-0.90017510439724902</v>
      </c>
    </row>
    <row r="2236" spans="1:14" x14ac:dyDescent="0.25">
      <c r="A2236" s="41">
        <v>2035</v>
      </c>
      <c r="B2236" s="41" t="s">
        <v>11</v>
      </c>
      <c r="C2236" s="41" t="s">
        <v>4978</v>
      </c>
      <c r="D2236" s="42">
        <v>402.37317819367627</v>
      </c>
      <c r="E2236" s="42">
        <v>40</v>
      </c>
      <c r="F2236" s="88">
        <v>1.0786386127002408</v>
      </c>
      <c r="G2236" s="89">
        <v>1706.7043794463164</v>
      </c>
      <c r="H2236" s="42">
        <v>402.37317819367627</v>
      </c>
      <c r="I2236" s="42">
        <v>0</v>
      </c>
      <c r="J2236" s="51">
        <f t="shared" si="103"/>
        <v>402.37317819367627</v>
      </c>
      <c r="K2236" s="45">
        <f t="shared" si="105"/>
        <v>1.0786386127002408</v>
      </c>
      <c r="L2236" s="45">
        <f t="shared" si="105"/>
        <v>1706.7043794463164</v>
      </c>
      <c r="M2236" s="160">
        <f t="shared" si="104"/>
        <v>1582.2763614717901</v>
      </c>
      <c r="N2236" s="6">
        <v>-0.77365013770024071</v>
      </c>
    </row>
    <row r="2237" spans="1:14" x14ac:dyDescent="0.25">
      <c r="A2237" s="43">
        <v>2036</v>
      </c>
      <c r="B2237" s="43" t="s">
        <v>11</v>
      </c>
      <c r="C2237" s="43" t="s">
        <v>4978</v>
      </c>
      <c r="D2237" s="44">
        <v>402.37317819367627</v>
      </c>
      <c r="E2237" s="44">
        <v>40</v>
      </c>
      <c r="F2237" s="90">
        <v>0.9037632233188716</v>
      </c>
      <c r="G2237" s="91">
        <v>1490.324312870405</v>
      </c>
      <c r="H2237" s="44">
        <v>402.37317819367627</v>
      </c>
      <c r="I2237" s="44">
        <v>0</v>
      </c>
      <c r="J2237" s="51">
        <f t="shared" si="103"/>
        <v>402.37317819367627</v>
      </c>
      <c r="K2237" s="45">
        <f t="shared" si="105"/>
        <v>0.9037632233188716</v>
      </c>
      <c r="L2237" s="45">
        <f t="shared" si="105"/>
        <v>1490.324312870405</v>
      </c>
      <c r="M2237" s="160">
        <f t="shared" si="104"/>
        <v>1649.0207550131515</v>
      </c>
      <c r="N2237" s="6">
        <v>-0.65372390631887156</v>
      </c>
    </row>
    <row r="2238" spans="1:14" x14ac:dyDescent="0.25">
      <c r="A2238" s="41">
        <v>2037</v>
      </c>
      <c r="B2238" s="41" t="s">
        <v>11</v>
      </c>
      <c r="C2238" s="41" t="s">
        <v>4978</v>
      </c>
      <c r="D2238" s="42">
        <v>402.37317819367627</v>
      </c>
      <c r="E2238" s="42">
        <v>40</v>
      </c>
      <c r="F2238" s="88">
        <v>0.71618433794084946</v>
      </c>
      <c r="G2238" s="89">
        <v>1322.1370781848725</v>
      </c>
      <c r="H2238" s="42">
        <v>402.37317819367627</v>
      </c>
      <c r="I2238" s="42">
        <v>0</v>
      </c>
      <c r="J2238" s="51">
        <f t="shared" si="103"/>
        <v>402.37317819367627</v>
      </c>
      <c r="K2238" s="45">
        <f t="shared" si="105"/>
        <v>0.71618433794084946</v>
      </c>
      <c r="L2238" s="45">
        <f t="shared" si="105"/>
        <v>1322.1370781848725</v>
      </c>
      <c r="M2238" s="160">
        <f t="shared" si="104"/>
        <v>1846.0848808649448</v>
      </c>
      <c r="N2238" s="6">
        <v>-0.5110663789408495</v>
      </c>
    </row>
    <row r="2239" spans="1:14" x14ac:dyDescent="0.25">
      <c r="A2239" s="43">
        <v>2038</v>
      </c>
      <c r="B2239" s="43" t="s">
        <v>11</v>
      </c>
      <c r="C2239" s="43" t="s">
        <v>4978</v>
      </c>
      <c r="D2239" s="44">
        <v>402.37317819367627</v>
      </c>
      <c r="E2239" s="44">
        <v>40</v>
      </c>
      <c r="F2239" s="90">
        <v>0.55939785411760912</v>
      </c>
      <c r="G2239" s="91">
        <v>1203.3801569435736</v>
      </c>
      <c r="H2239" s="44">
        <v>402.37317819367627</v>
      </c>
      <c r="I2239" s="44">
        <v>0</v>
      </c>
      <c r="J2239" s="51">
        <f t="shared" si="103"/>
        <v>402.37317819367627</v>
      </c>
      <c r="K2239" s="45">
        <f t="shared" si="105"/>
        <v>0.55939785411760912</v>
      </c>
      <c r="L2239" s="45">
        <f t="shared" si="105"/>
        <v>1203.3801569435736</v>
      </c>
      <c r="M2239" s="160">
        <f t="shared" si="104"/>
        <v>2151.2062445104984</v>
      </c>
      <c r="N2239" s="6">
        <v>-0.38234261811760911</v>
      </c>
    </row>
    <row r="2240" spans="1:14" x14ac:dyDescent="0.25">
      <c r="A2240" s="41">
        <v>2039</v>
      </c>
      <c r="B2240" s="41" t="s">
        <v>11</v>
      </c>
      <c r="C2240" s="41" t="s">
        <v>4978</v>
      </c>
      <c r="D2240" s="42">
        <v>402.37317819367627</v>
      </c>
      <c r="E2240" s="42">
        <v>40</v>
      </c>
      <c r="F2240" s="88">
        <v>0.43731884051695552</v>
      </c>
      <c r="G2240" s="89">
        <v>1118.7889405004159</v>
      </c>
      <c r="H2240" s="42">
        <v>402.37317819367627</v>
      </c>
      <c r="I2240" s="42">
        <v>0</v>
      </c>
      <c r="J2240" s="51">
        <f t="shared" si="103"/>
        <v>402.37317819367627</v>
      </c>
      <c r="K2240" s="45">
        <f t="shared" si="105"/>
        <v>0.43731884051695552</v>
      </c>
      <c r="L2240" s="45">
        <f t="shared" si="105"/>
        <v>1118.7889405004159</v>
      </c>
      <c r="M2240" s="160">
        <f t="shared" si="104"/>
        <v>2558.2911981973912</v>
      </c>
      <c r="N2240" s="6">
        <v>-0.28446928051695552</v>
      </c>
    </row>
    <row r="2241" spans="1:14" x14ac:dyDescent="0.25">
      <c r="A2241" s="43">
        <v>2040</v>
      </c>
      <c r="B2241" s="43" t="s">
        <v>11</v>
      </c>
      <c r="C2241" s="43" t="s">
        <v>4978</v>
      </c>
      <c r="D2241" s="44">
        <v>402.37317819367627</v>
      </c>
      <c r="E2241" s="44">
        <v>40</v>
      </c>
      <c r="F2241" s="90">
        <v>0.38255652910325633</v>
      </c>
      <c r="G2241" s="91">
        <v>1089.5835804564249</v>
      </c>
      <c r="H2241" s="44">
        <v>402.37317819367627</v>
      </c>
      <c r="I2241" s="44">
        <v>0</v>
      </c>
      <c r="J2241" s="51">
        <f t="shared" si="103"/>
        <v>402.37317819367627</v>
      </c>
      <c r="K2241" s="45">
        <f t="shared" si="105"/>
        <v>0.38255652910325633</v>
      </c>
      <c r="L2241" s="45">
        <f t="shared" si="105"/>
        <v>1089.5835804564249</v>
      </c>
      <c r="M2241" s="160">
        <f t="shared" si="104"/>
        <v>2848.1635982282087</v>
      </c>
      <c r="N2241" s="6">
        <v>-0.23840552210325633</v>
      </c>
    </row>
    <row r="2242" spans="1:14" hidden="1" x14ac:dyDescent="0.25">
      <c r="A2242" s="41">
        <v>2021</v>
      </c>
      <c r="B2242" s="41" t="s">
        <v>11</v>
      </c>
      <c r="C2242" s="41" t="s">
        <v>4979</v>
      </c>
      <c r="D2242" s="42">
        <v>67.110389361906073</v>
      </c>
      <c r="E2242" s="42">
        <v>50</v>
      </c>
      <c r="F2242" s="88">
        <v>0.303565180540526</v>
      </c>
      <c r="G2242" s="89">
        <v>1196.6625840983224</v>
      </c>
      <c r="H2242" s="42">
        <v>67.110389361906073</v>
      </c>
      <c r="I2242" s="42">
        <v>0</v>
      </c>
      <c r="J2242" s="51">
        <f t="shared" ref="J2242:J2305" si="106">D2242</f>
        <v>67.110389361906073</v>
      </c>
      <c r="K2242" s="45">
        <f t="shared" si="105"/>
        <v>0.303565180540526</v>
      </c>
      <c r="L2242" s="45">
        <f t="shared" si="105"/>
        <v>1196.6625840983224</v>
      </c>
      <c r="M2242" s="160">
        <f t="shared" si="104"/>
        <v>3942.0284696932422</v>
      </c>
      <c r="N2242" s="6">
        <v>4.9726925459473992E-2</v>
      </c>
    </row>
    <row r="2243" spans="1:14" hidden="1" x14ac:dyDescent="0.25">
      <c r="A2243" s="43">
        <v>2022</v>
      </c>
      <c r="B2243" s="43" t="s">
        <v>11</v>
      </c>
      <c r="C2243" s="43" t="s">
        <v>4979</v>
      </c>
      <c r="D2243" s="44">
        <v>67.110389361906073</v>
      </c>
      <c r="E2243" s="44">
        <v>50</v>
      </c>
      <c r="F2243" s="90">
        <v>0.37886240670661048</v>
      </c>
      <c r="G2243" s="91">
        <v>1206.7150248578578</v>
      </c>
      <c r="H2243" s="44">
        <v>67.110389361906073</v>
      </c>
      <c r="I2243" s="44">
        <v>0</v>
      </c>
      <c r="J2243" s="51">
        <f t="shared" si="106"/>
        <v>67.110389361906073</v>
      </c>
      <c r="K2243" s="45">
        <f t="shared" si="105"/>
        <v>0.37886240670661048</v>
      </c>
      <c r="L2243" s="45">
        <f t="shared" si="105"/>
        <v>1206.7150248578578</v>
      </c>
      <c r="M2243" s="160">
        <f t="shared" ref="M2243:M2306" si="107">G2243/F2243</f>
        <v>3185.1009852036677</v>
      </c>
      <c r="N2243" s="6">
        <v>4.1164368293389542E-2</v>
      </c>
    </row>
    <row r="2244" spans="1:14" x14ac:dyDescent="0.25">
      <c r="A2244" s="41">
        <v>2023</v>
      </c>
      <c r="B2244" s="41" t="s">
        <v>11</v>
      </c>
      <c r="C2244" s="41" t="s">
        <v>4979</v>
      </c>
      <c r="D2244" s="42">
        <v>67.110389361906073</v>
      </c>
      <c r="E2244" s="42">
        <v>50</v>
      </c>
      <c r="F2244" s="88">
        <v>0.47140339029366957</v>
      </c>
      <c r="G2244" s="89">
        <v>1281.2986887979152</v>
      </c>
      <c r="H2244" s="42">
        <v>67.110389361906073</v>
      </c>
      <c r="I2244" s="42">
        <v>0</v>
      </c>
      <c r="J2244" s="51">
        <f t="shared" si="106"/>
        <v>67.110389361906073</v>
      </c>
      <c r="K2244" s="45">
        <f t="shared" si="105"/>
        <v>0.47140339029366957</v>
      </c>
      <c r="L2244" s="45">
        <f t="shared" si="105"/>
        <v>1281.2986887979152</v>
      </c>
      <c r="M2244" s="160">
        <f t="shared" si="107"/>
        <v>2718.05149301049</v>
      </c>
      <c r="N2244" s="6">
        <v>3.3820178706330417E-2</v>
      </c>
    </row>
    <row r="2245" spans="1:14" hidden="1" x14ac:dyDescent="0.25">
      <c r="A2245" s="43">
        <v>2024</v>
      </c>
      <c r="B2245" s="43" t="s">
        <v>11</v>
      </c>
      <c r="C2245" s="43" t="s">
        <v>4979</v>
      </c>
      <c r="D2245" s="44">
        <v>67.110389361906073</v>
      </c>
      <c r="E2245" s="44">
        <v>50</v>
      </c>
      <c r="F2245" s="90">
        <v>0.5807003918172724</v>
      </c>
      <c r="G2245" s="91">
        <v>1246.6832842977922</v>
      </c>
      <c r="H2245" s="44">
        <v>67.110389361906073</v>
      </c>
      <c r="I2245" s="44">
        <v>0</v>
      </c>
      <c r="J2245" s="51">
        <f t="shared" si="106"/>
        <v>67.110389361906073</v>
      </c>
      <c r="K2245" s="45">
        <f t="shared" si="105"/>
        <v>0.5807003918172724</v>
      </c>
      <c r="L2245" s="45">
        <f t="shared" si="105"/>
        <v>1246.6832842977922</v>
      </c>
      <c r="M2245" s="160">
        <f t="shared" si="107"/>
        <v>2146.8614484594373</v>
      </c>
      <c r="N2245" s="6">
        <v>-3.7915598172724163E-3</v>
      </c>
    </row>
    <row r="2246" spans="1:14" x14ac:dyDescent="0.25">
      <c r="A2246" s="41">
        <v>2025</v>
      </c>
      <c r="B2246" s="41" t="s">
        <v>11</v>
      </c>
      <c r="C2246" s="41" t="s">
        <v>4979</v>
      </c>
      <c r="D2246" s="42">
        <v>67.110389361906073</v>
      </c>
      <c r="E2246" s="42">
        <v>50</v>
      </c>
      <c r="F2246" s="88">
        <v>0.66835929201301747</v>
      </c>
      <c r="G2246" s="89">
        <v>1458.0928585619977</v>
      </c>
      <c r="H2246" s="42">
        <v>67.110389361906073</v>
      </c>
      <c r="I2246" s="42">
        <v>0</v>
      </c>
      <c r="J2246" s="51">
        <f t="shared" si="106"/>
        <v>67.110389361906073</v>
      </c>
      <c r="K2246" s="45">
        <f t="shared" si="105"/>
        <v>0.66835929201301747</v>
      </c>
      <c r="L2246" s="45">
        <f t="shared" si="105"/>
        <v>1458.0928585619977</v>
      </c>
      <c r="M2246" s="160">
        <f t="shared" si="107"/>
        <v>2181.6003397968748</v>
      </c>
      <c r="N2246" s="6">
        <v>-5.1323920130175171E-3</v>
      </c>
    </row>
    <row r="2247" spans="1:14" x14ac:dyDescent="0.25">
      <c r="A2247" s="43">
        <v>2026</v>
      </c>
      <c r="B2247" s="43" t="s">
        <v>11</v>
      </c>
      <c r="C2247" s="43" t="s">
        <v>4979</v>
      </c>
      <c r="D2247" s="44">
        <v>67.110389361906073</v>
      </c>
      <c r="E2247" s="44">
        <v>50</v>
      </c>
      <c r="F2247" s="90">
        <v>0.81208765747618761</v>
      </c>
      <c r="G2247" s="91">
        <v>1711.2916156540125</v>
      </c>
      <c r="H2247" s="44">
        <v>67.110389361906073</v>
      </c>
      <c r="I2247" s="44">
        <v>0</v>
      </c>
      <c r="J2247" s="51">
        <f t="shared" si="106"/>
        <v>67.110389361906073</v>
      </c>
      <c r="K2247" s="45">
        <f t="shared" si="105"/>
        <v>0.81208765747618761</v>
      </c>
      <c r="L2247" s="45">
        <f t="shared" si="105"/>
        <v>1711.2916156540125</v>
      </c>
      <c r="M2247" s="160">
        <f t="shared" si="107"/>
        <v>2107.2745040509271</v>
      </c>
      <c r="N2247" s="6">
        <v>-3.9723992476187631E-2</v>
      </c>
    </row>
    <row r="2248" spans="1:14" x14ac:dyDescent="0.25">
      <c r="A2248" s="41">
        <v>2027</v>
      </c>
      <c r="B2248" s="41" t="s">
        <v>11</v>
      </c>
      <c r="C2248" s="41" t="s">
        <v>4979</v>
      </c>
      <c r="D2248" s="42">
        <v>67.110389361906073</v>
      </c>
      <c r="E2248" s="42">
        <v>50</v>
      </c>
      <c r="F2248" s="88">
        <v>0.94293874601734218</v>
      </c>
      <c r="G2248" s="89">
        <v>1908.4677433801282</v>
      </c>
      <c r="H2248" s="42">
        <v>67.110389361906073</v>
      </c>
      <c r="I2248" s="42">
        <v>0</v>
      </c>
      <c r="J2248" s="51">
        <f t="shared" si="106"/>
        <v>67.110389361906073</v>
      </c>
      <c r="K2248" s="45">
        <f t="shared" si="105"/>
        <v>0.94293874601734218</v>
      </c>
      <c r="L2248" s="45">
        <f t="shared" si="105"/>
        <v>1908.4677433801282</v>
      </c>
      <c r="M2248" s="160">
        <f t="shared" si="107"/>
        <v>2023.9572840132591</v>
      </c>
      <c r="N2248" s="6">
        <v>-0.10452637901734219</v>
      </c>
    </row>
    <row r="2249" spans="1:14" x14ac:dyDescent="0.25">
      <c r="A2249" s="43">
        <v>2028</v>
      </c>
      <c r="B2249" s="43" t="s">
        <v>11</v>
      </c>
      <c r="C2249" s="43" t="s">
        <v>4979</v>
      </c>
      <c r="D2249" s="44">
        <v>67.110389361906073</v>
      </c>
      <c r="E2249" s="44">
        <v>50</v>
      </c>
      <c r="F2249" s="90">
        <v>1.0942693974072497</v>
      </c>
      <c r="G2249" s="91">
        <v>2021.6967891791139</v>
      </c>
      <c r="H2249" s="44">
        <v>67.110389361906073</v>
      </c>
      <c r="I2249" s="44">
        <v>0</v>
      </c>
      <c r="J2249" s="51">
        <f t="shared" si="106"/>
        <v>67.110389361906073</v>
      </c>
      <c r="K2249" s="45">
        <f t="shared" si="105"/>
        <v>1.0942693974072497</v>
      </c>
      <c r="L2249" s="45">
        <f t="shared" si="105"/>
        <v>2021.6967891791139</v>
      </c>
      <c r="M2249" s="160">
        <f t="shared" si="107"/>
        <v>1847.5311417547643</v>
      </c>
      <c r="N2249" s="6">
        <v>-0.22137806240724967</v>
      </c>
    </row>
    <row r="2250" spans="1:14" x14ac:dyDescent="0.25">
      <c r="A2250" s="41">
        <v>2029</v>
      </c>
      <c r="B2250" s="41" t="s">
        <v>11</v>
      </c>
      <c r="C2250" s="41" t="s">
        <v>4979</v>
      </c>
      <c r="D2250" s="42">
        <v>67.110389361906073</v>
      </c>
      <c r="E2250" s="42">
        <v>50</v>
      </c>
      <c r="F2250" s="88">
        <v>1.1206517125606759</v>
      </c>
      <c r="G2250" s="89">
        <v>2023.7432437852865</v>
      </c>
      <c r="H2250" s="42">
        <v>67.110389361906073</v>
      </c>
      <c r="I2250" s="42">
        <v>0</v>
      </c>
      <c r="J2250" s="51">
        <f t="shared" si="106"/>
        <v>67.110389361906073</v>
      </c>
      <c r="K2250" s="45">
        <f t="shared" si="105"/>
        <v>1.1206517125606759</v>
      </c>
      <c r="L2250" s="45">
        <f t="shared" si="105"/>
        <v>2023.7432437852865</v>
      </c>
      <c r="M2250" s="160">
        <f t="shared" si="107"/>
        <v>1805.8628038510353</v>
      </c>
      <c r="N2250" s="6">
        <v>-0.26975010756067586</v>
      </c>
    </row>
    <row r="2251" spans="1:14" x14ac:dyDescent="0.25">
      <c r="A2251" s="43">
        <v>2030</v>
      </c>
      <c r="B2251" s="43" t="s">
        <v>11</v>
      </c>
      <c r="C2251" s="43" t="s">
        <v>4979</v>
      </c>
      <c r="D2251" s="44">
        <v>67.110389361906073</v>
      </c>
      <c r="E2251" s="44">
        <v>50</v>
      </c>
      <c r="F2251" s="90">
        <v>1.1445368813210099</v>
      </c>
      <c r="G2251" s="91">
        <v>1917.8921398042457</v>
      </c>
      <c r="H2251" s="44">
        <v>67.110389361906073</v>
      </c>
      <c r="I2251" s="44">
        <v>0</v>
      </c>
      <c r="J2251" s="51">
        <f t="shared" si="106"/>
        <v>67.110389361906073</v>
      </c>
      <c r="K2251" s="45">
        <f t="shared" si="105"/>
        <v>1.1445368813210099</v>
      </c>
      <c r="L2251" s="45">
        <f t="shared" si="105"/>
        <v>1917.8921398042457</v>
      </c>
      <c r="M2251" s="160">
        <f t="shared" si="107"/>
        <v>1675.6927374770476</v>
      </c>
      <c r="N2251" s="6">
        <v>-0.38134929732100997</v>
      </c>
    </row>
    <row r="2252" spans="1:14" x14ac:dyDescent="0.25">
      <c r="A2252" s="41">
        <v>2031</v>
      </c>
      <c r="B2252" s="41" t="s">
        <v>11</v>
      </c>
      <c r="C2252" s="41" t="s">
        <v>4979</v>
      </c>
      <c r="D2252" s="42">
        <v>67.110389361906073</v>
      </c>
      <c r="E2252" s="42">
        <v>50</v>
      </c>
      <c r="F2252" s="88">
        <v>1.1531359638112073</v>
      </c>
      <c r="G2252" s="89">
        <v>1776.4417359878555</v>
      </c>
      <c r="H2252" s="42">
        <v>67.110389361906073</v>
      </c>
      <c r="I2252" s="42">
        <v>0</v>
      </c>
      <c r="J2252" s="51">
        <f t="shared" si="106"/>
        <v>67.110389361906073</v>
      </c>
      <c r="K2252" s="45">
        <f t="shared" si="105"/>
        <v>1.1531359638112073</v>
      </c>
      <c r="L2252" s="45">
        <f t="shared" si="105"/>
        <v>1776.4417359878555</v>
      </c>
      <c r="M2252" s="160">
        <f t="shared" si="107"/>
        <v>1540.5310316717314</v>
      </c>
      <c r="N2252" s="6">
        <v>-0.49183353581120726</v>
      </c>
    </row>
    <row r="2253" spans="1:14" x14ac:dyDescent="0.25">
      <c r="A2253" s="43">
        <v>2032</v>
      </c>
      <c r="B2253" s="43" t="s">
        <v>11</v>
      </c>
      <c r="C2253" s="43" t="s">
        <v>4979</v>
      </c>
      <c r="D2253" s="44">
        <v>67.110389361906073</v>
      </c>
      <c r="E2253" s="44">
        <v>50</v>
      </c>
      <c r="F2253" s="90">
        <v>1.1150431274313886</v>
      </c>
      <c r="G2253" s="91">
        <v>1576.2481836795434</v>
      </c>
      <c r="H2253" s="44">
        <v>67.110389361906073</v>
      </c>
      <c r="I2253" s="44">
        <v>0</v>
      </c>
      <c r="J2253" s="51">
        <f t="shared" si="106"/>
        <v>67.110389361906073</v>
      </c>
      <c r="K2253" s="45">
        <f t="shared" si="105"/>
        <v>1.1150431274313886</v>
      </c>
      <c r="L2253" s="45">
        <f t="shared" si="105"/>
        <v>1576.2481836795434</v>
      </c>
      <c r="M2253" s="160">
        <f t="shared" si="107"/>
        <v>1413.620823178908</v>
      </c>
      <c r="N2253" s="6">
        <v>-0.56649039543138857</v>
      </c>
    </row>
    <row r="2254" spans="1:14" x14ac:dyDescent="0.25">
      <c r="A2254" s="41">
        <v>2033</v>
      </c>
      <c r="B2254" s="41" t="s">
        <v>11</v>
      </c>
      <c r="C2254" s="41" t="s">
        <v>4979</v>
      </c>
      <c r="D2254" s="42">
        <v>67.110389361906073</v>
      </c>
      <c r="E2254" s="42">
        <v>50</v>
      </c>
      <c r="F2254" s="88">
        <v>1.0569861854612845</v>
      </c>
      <c r="G2254" s="89">
        <v>1372.1309633840272</v>
      </c>
      <c r="H2254" s="42">
        <v>67.110389361906073</v>
      </c>
      <c r="I2254" s="42">
        <v>0</v>
      </c>
      <c r="J2254" s="51">
        <f t="shared" si="106"/>
        <v>67.110389361906073</v>
      </c>
      <c r="K2254" s="45">
        <f t="shared" si="105"/>
        <v>1.0569861854612845</v>
      </c>
      <c r="L2254" s="45">
        <f t="shared" si="105"/>
        <v>1372.1309633840272</v>
      </c>
      <c r="M2254" s="160">
        <f t="shared" si="107"/>
        <v>1298.1541123786862</v>
      </c>
      <c r="N2254" s="6">
        <v>-0.60144689246128458</v>
      </c>
    </row>
    <row r="2255" spans="1:14" x14ac:dyDescent="0.25">
      <c r="A2255" s="43">
        <v>2034</v>
      </c>
      <c r="B2255" s="43" t="s">
        <v>11</v>
      </c>
      <c r="C2255" s="43" t="s">
        <v>4979</v>
      </c>
      <c r="D2255" s="44">
        <v>67.110389361906073</v>
      </c>
      <c r="E2255" s="44">
        <v>50</v>
      </c>
      <c r="F2255" s="90">
        <v>0.96911329545794944</v>
      </c>
      <c r="G2255" s="91">
        <v>1163.831141623986</v>
      </c>
      <c r="H2255" s="44">
        <v>67.110389361906073</v>
      </c>
      <c r="I2255" s="44">
        <v>0</v>
      </c>
      <c r="J2255" s="51">
        <f t="shared" si="106"/>
        <v>67.110389361906073</v>
      </c>
      <c r="K2255" s="45">
        <f t="shared" si="105"/>
        <v>0.96911329545794944</v>
      </c>
      <c r="L2255" s="45">
        <f t="shared" si="105"/>
        <v>1163.831141623986</v>
      </c>
      <c r="M2255" s="160">
        <f t="shared" si="107"/>
        <v>1200.9237176691747</v>
      </c>
      <c r="N2255" s="6">
        <v>-0.57102496445794948</v>
      </c>
    </row>
    <row r="2256" spans="1:14" x14ac:dyDescent="0.25">
      <c r="A2256" s="41">
        <v>2035</v>
      </c>
      <c r="B2256" s="41" t="s">
        <v>11</v>
      </c>
      <c r="C2256" s="41" t="s">
        <v>4979</v>
      </c>
      <c r="D2256" s="42">
        <v>67.110389361906073</v>
      </c>
      <c r="E2256" s="42">
        <v>50</v>
      </c>
      <c r="F2256" s="88">
        <v>0.86232524447671044</v>
      </c>
      <c r="G2256" s="89">
        <v>981.76536429478301</v>
      </c>
      <c r="H2256" s="42">
        <v>67.110389361906073</v>
      </c>
      <c r="I2256" s="42">
        <v>0</v>
      </c>
      <c r="J2256" s="51">
        <f t="shared" si="106"/>
        <v>67.110389361906073</v>
      </c>
      <c r="K2256" s="45">
        <f t="shared" si="105"/>
        <v>0.86232524447671044</v>
      </c>
      <c r="L2256" s="45">
        <f t="shared" si="105"/>
        <v>981.76536429478301</v>
      </c>
      <c r="M2256" s="160">
        <f t="shared" si="107"/>
        <v>1138.5093624280396</v>
      </c>
      <c r="N2256" s="6">
        <v>-0.52590745347671042</v>
      </c>
    </row>
    <row r="2257" spans="1:14" x14ac:dyDescent="0.25">
      <c r="A2257" s="43">
        <v>2036</v>
      </c>
      <c r="B2257" s="43" t="s">
        <v>11</v>
      </c>
      <c r="C2257" s="43" t="s">
        <v>4979</v>
      </c>
      <c r="D2257" s="44">
        <v>67.110389361906073</v>
      </c>
      <c r="E2257" s="44">
        <v>50</v>
      </c>
      <c r="F2257" s="90">
        <v>0.76485045474393587</v>
      </c>
      <c r="G2257" s="91">
        <v>813.40840667674286</v>
      </c>
      <c r="H2257" s="44">
        <v>67.110389361906073</v>
      </c>
      <c r="I2257" s="44">
        <v>0</v>
      </c>
      <c r="J2257" s="51">
        <f t="shared" si="106"/>
        <v>67.110389361906073</v>
      </c>
      <c r="K2257" s="45">
        <f t="shared" si="105"/>
        <v>0.76485045474393587</v>
      </c>
      <c r="L2257" s="45">
        <f t="shared" si="105"/>
        <v>813.40840667674286</v>
      </c>
      <c r="M2257" s="160">
        <f t="shared" si="107"/>
        <v>1063.4868576355409</v>
      </c>
      <c r="N2257" s="6">
        <v>-0.47229289074393588</v>
      </c>
    </row>
    <row r="2258" spans="1:14" x14ac:dyDescent="0.25">
      <c r="A2258" s="41">
        <v>2037</v>
      </c>
      <c r="B2258" s="41" t="s">
        <v>11</v>
      </c>
      <c r="C2258" s="41" t="s">
        <v>4979</v>
      </c>
      <c r="D2258" s="42">
        <v>67.110389361906073</v>
      </c>
      <c r="E2258" s="42">
        <v>50</v>
      </c>
      <c r="F2258" s="88">
        <v>0.61352755383731616</v>
      </c>
      <c r="G2258" s="89">
        <v>684.62799827415211</v>
      </c>
      <c r="H2258" s="42">
        <v>67.110389361906073</v>
      </c>
      <c r="I2258" s="42">
        <v>0</v>
      </c>
      <c r="J2258" s="51">
        <f t="shared" si="106"/>
        <v>67.110389361906073</v>
      </c>
      <c r="K2258" s="45">
        <f t="shared" si="105"/>
        <v>0.61352755383731616</v>
      </c>
      <c r="L2258" s="45">
        <f t="shared" si="105"/>
        <v>684.62799827415211</v>
      </c>
      <c r="M2258" s="160">
        <f t="shared" si="107"/>
        <v>1115.8879401456988</v>
      </c>
      <c r="N2258" s="6">
        <v>-0.35310156783731617</v>
      </c>
    </row>
    <row r="2259" spans="1:14" x14ac:dyDescent="0.25">
      <c r="A2259" s="43">
        <v>2038</v>
      </c>
      <c r="B2259" s="43" t="s">
        <v>11</v>
      </c>
      <c r="C2259" s="43" t="s">
        <v>4979</v>
      </c>
      <c r="D2259" s="44">
        <v>67.110389361906073</v>
      </c>
      <c r="E2259" s="44">
        <v>50</v>
      </c>
      <c r="F2259" s="90">
        <v>0.49374364582758878</v>
      </c>
      <c r="G2259" s="91">
        <v>544.08934221659968</v>
      </c>
      <c r="H2259" s="44">
        <v>67.110389361906073</v>
      </c>
      <c r="I2259" s="44">
        <v>0</v>
      </c>
      <c r="J2259" s="51">
        <f t="shared" si="106"/>
        <v>67.110389361906073</v>
      </c>
      <c r="K2259" s="45">
        <f t="shared" si="105"/>
        <v>0.49374364582758878</v>
      </c>
      <c r="L2259" s="45">
        <f t="shared" si="105"/>
        <v>544.08934221659968</v>
      </c>
      <c r="M2259" s="160">
        <f t="shared" si="107"/>
        <v>1101.9672796084776</v>
      </c>
      <c r="N2259" s="6">
        <v>-0.24141872982758877</v>
      </c>
    </row>
    <row r="2260" spans="1:14" x14ac:dyDescent="0.25">
      <c r="A2260" s="41">
        <v>2039</v>
      </c>
      <c r="B2260" s="41" t="s">
        <v>11</v>
      </c>
      <c r="C2260" s="41" t="s">
        <v>4979</v>
      </c>
      <c r="D2260" s="42">
        <v>67.110389361906073</v>
      </c>
      <c r="E2260" s="42">
        <v>50</v>
      </c>
      <c r="F2260" s="88">
        <v>0.39329016156365415</v>
      </c>
      <c r="G2260" s="89">
        <v>429.07744326077454</v>
      </c>
      <c r="H2260" s="42">
        <v>67.110389361906073</v>
      </c>
      <c r="I2260" s="42">
        <v>0</v>
      </c>
      <c r="J2260" s="51">
        <f t="shared" si="106"/>
        <v>67.110389361906073</v>
      </c>
      <c r="K2260" s="45">
        <f t="shared" si="105"/>
        <v>0.39329016156365415</v>
      </c>
      <c r="L2260" s="45">
        <f t="shared" si="105"/>
        <v>429.07744326077454</v>
      </c>
      <c r="M2260" s="160">
        <f t="shared" si="107"/>
        <v>1090.9946019367387</v>
      </c>
      <c r="N2260" s="6">
        <v>-0.16046377756365415</v>
      </c>
    </row>
    <row r="2261" spans="1:14" hidden="1" x14ac:dyDescent="0.25">
      <c r="A2261" s="43">
        <v>2040</v>
      </c>
      <c r="B2261" s="43" t="s">
        <v>11</v>
      </c>
      <c r="C2261" s="43" t="s">
        <v>4979</v>
      </c>
      <c r="D2261" s="44">
        <v>67.110389361906073</v>
      </c>
      <c r="E2261" s="44">
        <v>50</v>
      </c>
      <c r="F2261" s="90">
        <v>0.34522247591331018</v>
      </c>
      <c r="G2261" s="91">
        <v>356.09644137539402</v>
      </c>
      <c r="H2261" s="44">
        <v>67.110389361906073</v>
      </c>
      <c r="I2261" s="44">
        <v>0</v>
      </c>
      <c r="J2261" s="51">
        <f t="shared" si="106"/>
        <v>67.110389361906073</v>
      </c>
      <c r="K2261" s="45">
        <f t="shared" si="105"/>
        <v>0.34522247591331018</v>
      </c>
      <c r="L2261" s="45">
        <f t="shared" si="105"/>
        <v>356.09644137539402</v>
      </c>
      <c r="M2261" s="160">
        <f t="shared" si="107"/>
        <v>1031.4984284650529</v>
      </c>
      <c r="N2261" s="6">
        <v>-0.10298879291331017</v>
      </c>
    </row>
    <row r="2262" spans="1:14" x14ac:dyDescent="0.25">
      <c r="A2262" s="41">
        <v>2021</v>
      </c>
      <c r="B2262" s="41" t="s">
        <v>11</v>
      </c>
      <c r="C2262" s="41" t="s">
        <v>4980</v>
      </c>
      <c r="D2262" s="42">
        <v>96.654185048500111</v>
      </c>
      <c r="E2262" s="42">
        <v>60</v>
      </c>
      <c r="F2262" s="88">
        <v>2.2559575712134023</v>
      </c>
      <c r="G2262" s="89">
        <v>1954.2056596777938</v>
      </c>
      <c r="H2262" s="42">
        <v>96.654185048500111</v>
      </c>
      <c r="I2262" s="42">
        <v>0</v>
      </c>
      <c r="J2262" s="51">
        <f t="shared" si="106"/>
        <v>96.654185048500111</v>
      </c>
      <c r="K2262" s="45">
        <f t="shared" si="105"/>
        <v>2.2559575712134023</v>
      </c>
      <c r="L2262" s="45">
        <f t="shared" si="105"/>
        <v>1954.2056596777938</v>
      </c>
      <c r="M2262" s="160">
        <f t="shared" si="107"/>
        <v>866.2422044696051</v>
      </c>
      <c r="N2262" s="6">
        <v>-2.0549437522134024</v>
      </c>
    </row>
    <row r="2263" spans="1:14" x14ac:dyDescent="0.25">
      <c r="A2263" s="43">
        <v>2022</v>
      </c>
      <c r="B2263" s="43" t="s">
        <v>11</v>
      </c>
      <c r="C2263" s="43" t="s">
        <v>4980</v>
      </c>
      <c r="D2263" s="44">
        <v>96.654185048500111</v>
      </c>
      <c r="E2263" s="44">
        <v>60</v>
      </c>
      <c r="F2263" s="90">
        <v>2.7778636365235259</v>
      </c>
      <c r="G2263" s="91">
        <v>2350.4097918586872</v>
      </c>
      <c r="H2263" s="44">
        <v>96.654185048500111</v>
      </c>
      <c r="I2263" s="44">
        <v>0</v>
      </c>
      <c r="J2263" s="51">
        <f t="shared" si="106"/>
        <v>96.654185048500111</v>
      </c>
      <c r="K2263" s="45">
        <f t="shared" si="105"/>
        <v>2.7778636365235259</v>
      </c>
      <c r="L2263" s="45">
        <f t="shared" si="105"/>
        <v>2350.4097918586872</v>
      </c>
      <c r="M2263" s="160">
        <f t="shared" si="107"/>
        <v>846.12137217801171</v>
      </c>
      <c r="N2263" s="6">
        <v>-2.527231568523526</v>
      </c>
    </row>
    <row r="2264" spans="1:14" x14ac:dyDescent="0.25">
      <c r="A2264" s="41">
        <v>2023</v>
      </c>
      <c r="B2264" s="41" t="s">
        <v>11</v>
      </c>
      <c r="C2264" s="41" t="s">
        <v>4980</v>
      </c>
      <c r="D2264" s="42">
        <v>96.654185048500111</v>
      </c>
      <c r="E2264" s="42">
        <v>60</v>
      </c>
      <c r="F2264" s="88">
        <v>3.4592168970275901</v>
      </c>
      <c r="G2264" s="89">
        <v>2875.171635275166</v>
      </c>
      <c r="H2264" s="42">
        <v>96.654185048500111</v>
      </c>
      <c r="I2264" s="42">
        <v>0</v>
      </c>
      <c r="J2264" s="51">
        <f t="shared" si="106"/>
        <v>96.654185048500111</v>
      </c>
      <c r="K2264" s="45">
        <f t="shared" si="105"/>
        <v>3.4592168970275901</v>
      </c>
      <c r="L2264" s="45">
        <f t="shared" si="105"/>
        <v>2875.171635275166</v>
      </c>
      <c r="M2264" s="160">
        <f t="shared" si="107"/>
        <v>831.162578370186</v>
      </c>
      <c r="N2264" s="6">
        <v>-3.1021600100275899</v>
      </c>
    </row>
    <row r="2265" spans="1:14" x14ac:dyDescent="0.25">
      <c r="A2265" s="43">
        <v>2024</v>
      </c>
      <c r="B2265" s="43" t="s">
        <v>11</v>
      </c>
      <c r="C2265" s="43" t="s">
        <v>4980</v>
      </c>
      <c r="D2265" s="44">
        <v>96.654185048500111</v>
      </c>
      <c r="E2265" s="44">
        <v>60</v>
      </c>
      <c r="F2265" s="90">
        <v>4.1570821007965675</v>
      </c>
      <c r="G2265" s="91">
        <v>3367.3922874675395</v>
      </c>
      <c r="H2265" s="44">
        <v>96.654185048500111</v>
      </c>
      <c r="I2265" s="44">
        <v>0</v>
      </c>
      <c r="J2265" s="51">
        <f t="shared" si="106"/>
        <v>96.654185048500111</v>
      </c>
      <c r="K2265" s="45">
        <f t="shared" si="105"/>
        <v>4.1570821007965675</v>
      </c>
      <c r="L2265" s="45">
        <f t="shared" si="105"/>
        <v>3367.3922874675395</v>
      </c>
      <c r="M2265" s="160">
        <f t="shared" si="107"/>
        <v>810.03747480048321</v>
      </c>
      <c r="N2265" s="6">
        <v>-3.6507327487965675</v>
      </c>
    </row>
    <row r="2266" spans="1:14" x14ac:dyDescent="0.25">
      <c r="A2266" s="41">
        <v>2025</v>
      </c>
      <c r="B2266" s="41" t="s">
        <v>11</v>
      </c>
      <c r="C2266" s="41" t="s">
        <v>4980</v>
      </c>
      <c r="D2266" s="42">
        <v>96.654185048500111</v>
      </c>
      <c r="E2266" s="42">
        <v>60</v>
      </c>
      <c r="F2266" s="88">
        <v>4.6693817152046044</v>
      </c>
      <c r="G2266" s="89">
        <v>3911.8207317244892</v>
      </c>
      <c r="H2266" s="42">
        <v>96.654185048500111</v>
      </c>
      <c r="I2266" s="42">
        <v>0</v>
      </c>
      <c r="J2266" s="51">
        <f t="shared" si="106"/>
        <v>96.654185048500111</v>
      </c>
      <c r="K2266" s="45">
        <f t="shared" si="105"/>
        <v>4.6693817152046044</v>
      </c>
      <c r="L2266" s="45">
        <f t="shared" si="105"/>
        <v>3911.8207317244892</v>
      </c>
      <c r="M2266" s="160">
        <f t="shared" si="107"/>
        <v>837.75989420326925</v>
      </c>
      <c r="N2266" s="6">
        <v>-3.9854618392046044</v>
      </c>
    </row>
    <row r="2267" spans="1:14" x14ac:dyDescent="0.25">
      <c r="A2267" s="43">
        <v>2026</v>
      </c>
      <c r="B2267" s="43" t="s">
        <v>11</v>
      </c>
      <c r="C2267" s="43" t="s">
        <v>4980</v>
      </c>
      <c r="D2267" s="44">
        <v>96.654185048500111</v>
      </c>
      <c r="E2267" s="44">
        <v>60</v>
      </c>
      <c r="F2267" s="90">
        <v>5.551654918330688</v>
      </c>
      <c r="G2267" s="91">
        <v>4588.1765042266143</v>
      </c>
      <c r="H2267" s="44">
        <v>96.654185048500111</v>
      </c>
      <c r="I2267" s="44">
        <v>0</v>
      </c>
      <c r="J2267" s="51">
        <f t="shared" si="106"/>
        <v>96.654185048500111</v>
      </c>
      <c r="K2267" s="45">
        <f t="shared" si="105"/>
        <v>5.551654918330688</v>
      </c>
      <c r="L2267" s="45">
        <f t="shared" si="105"/>
        <v>4588.1765042266143</v>
      </c>
      <c r="M2267" s="160">
        <f t="shared" si="107"/>
        <v>826.4520348837209</v>
      </c>
      <c r="N2267" s="6">
        <v>-4.6559221603306877</v>
      </c>
    </row>
    <row r="2268" spans="1:14" x14ac:dyDescent="0.25">
      <c r="A2268" s="41">
        <v>2027</v>
      </c>
      <c r="B2268" s="41" t="s">
        <v>11</v>
      </c>
      <c r="C2268" s="41" t="s">
        <v>4980</v>
      </c>
      <c r="D2268" s="42">
        <v>96.654185048500111</v>
      </c>
      <c r="E2268" s="42">
        <v>60</v>
      </c>
      <c r="F2268" s="88">
        <v>6.1909703380738819</v>
      </c>
      <c r="G2268" s="89">
        <v>5058.5167883511713</v>
      </c>
      <c r="H2268" s="42">
        <v>96.654185048500111</v>
      </c>
      <c r="I2268" s="42">
        <v>0</v>
      </c>
      <c r="J2268" s="51">
        <f t="shared" si="106"/>
        <v>96.654185048500111</v>
      </c>
      <c r="K2268" s="45">
        <f t="shared" si="105"/>
        <v>6.1909703380738819</v>
      </c>
      <c r="L2268" s="45">
        <f t="shared" si="105"/>
        <v>5058.5167883511713</v>
      </c>
      <c r="M2268" s="160">
        <f t="shared" si="107"/>
        <v>817.07979720751871</v>
      </c>
      <c r="N2268" s="6">
        <v>-5.0980144870738817</v>
      </c>
    </row>
    <row r="2269" spans="1:14" x14ac:dyDescent="0.25">
      <c r="A2269" s="43">
        <v>2028</v>
      </c>
      <c r="B2269" s="43" t="s">
        <v>11</v>
      </c>
      <c r="C2269" s="43" t="s">
        <v>4980</v>
      </c>
      <c r="D2269" s="44">
        <v>96.654185048500111</v>
      </c>
      <c r="E2269" s="44">
        <v>60</v>
      </c>
      <c r="F2269" s="90">
        <v>6.4566574611411403</v>
      </c>
      <c r="G2269" s="91">
        <v>5230.4420727727847</v>
      </c>
      <c r="H2269" s="44">
        <v>96.654185048500111</v>
      </c>
      <c r="I2269" s="44">
        <v>0</v>
      </c>
      <c r="J2269" s="51">
        <f t="shared" si="106"/>
        <v>96.654185048500111</v>
      </c>
      <c r="K2269" s="45">
        <f t="shared" si="105"/>
        <v>6.4566574611411403</v>
      </c>
      <c r="L2269" s="45">
        <f t="shared" si="105"/>
        <v>5230.4420727727847</v>
      </c>
      <c r="M2269" s="160">
        <f t="shared" si="107"/>
        <v>810.08511048507194</v>
      </c>
      <c r="N2269" s="6">
        <v>-5.2062437791411398</v>
      </c>
    </row>
    <row r="2270" spans="1:14" x14ac:dyDescent="0.25">
      <c r="A2270" s="41">
        <v>2029</v>
      </c>
      <c r="B2270" s="41" t="s">
        <v>11</v>
      </c>
      <c r="C2270" s="41" t="s">
        <v>4980</v>
      </c>
      <c r="D2270" s="42">
        <v>96.654185048500111</v>
      </c>
      <c r="E2270" s="42">
        <v>60</v>
      </c>
      <c r="F2270" s="88">
        <v>6.2534643148524474</v>
      </c>
      <c r="G2270" s="89">
        <v>5017.091799179896</v>
      </c>
      <c r="H2270" s="42">
        <v>96.654185048500111</v>
      </c>
      <c r="I2270" s="42">
        <v>0</v>
      </c>
      <c r="J2270" s="51">
        <f t="shared" si="106"/>
        <v>96.654185048500111</v>
      </c>
      <c r="K2270" s="45">
        <f t="shared" si="105"/>
        <v>6.2534643148524474</v>
      </c>
      <c r="L2270" s="45">
        <f t="shared" si="105"/>
        <v>5017.091799179896</v>
      </c>
      <c r="M2270" s="160">
        <f t="shared" si="107"/>
        <v>802.28998625032943</v>
      </c>
      <c r="N2270" s="6">
        <v>-4.9153438918524479</v>
      </c>
    </row>
    <row r="2271" spans="1:14" x14ac:dyDescent="0.25">
      <c r="A2271" s="43">
        <v>2030</v>
      </c>
      <c r="B2271" s="43" t="s">
        <v>11</v>
      </c>
      <c r="C2271" s="43" t="s">
        <v>4980</v>
      </c>
      <c r="D2271" s="44">
        <v>96.654185048500111</v>
      </c>
      <c r="E2271" s="44">
        <v>60</v>
      </c>
      <c r="F2271" s="90">
        <v>5.4289129460576744</v>
      </c>
      <c r="G2271" s="91">
        <v>4425.7931137979813</v>
      </c>
      <c r="H2271" s="44">
        <v>96.654185048500111</v>
      </c>
      <c r="I2271" s="44">
        <v>0</v>
      </c>
      <c r="J2271" s="51">
        <f t="shared" si="106"/>
        <v>96.654185048500111</v>
      </c>
      <c r="K2271" s="45">
        <f t="shared" si="105"/>
        <v>5.4289129460576744</v>
      </c>
      <c r="L2271" s="45">
        <f t="shared" si="105"/>
        <v>4425.7931137979813</v>
      </c>
      <c r="M2271" s="160">
        <f t="shared" si="107"/>
        <v>815.22639205549785</v>
      </c>
      <c r="N2271" s="6">
        <v>-4.0886201040576742</v>
      </c>
    </row>
    <row r="2272" spans="1:14" x14ac:dyDescent="0.25">
      <c r="A2272" s="41">
        <v>2031</v>
      </c>
      <c r="B2272" s="41" t="s">
        <v>11</v>
      </c>
      <c r="C2272" s="41" t="s">
        <v>4980</v>
      </c>
      <c r="D2272" s="42">
        <v>96.654185048500111</v>
      </c>
      <c r="E2272" s="42">
        <v>60</v>
      </c>
      <c r="F2272" s="88">
        <v>4.4145476030960884</v>
      </c>
      <c r="G2272" s="89">
        <v>3638.7443610130963</v>
      </c>
      <c r="H2272" s="42">
        <v>96.654185048500111</v>
      </c>
      <c r="I2272" s="42">
        <v>0</v>
      </c>
      <c r="J2272" s="51">
        <f t="shared" si="106"/>
        <v>96.654185048500111</v>
      </c>
      <c r="K2272" s="45">
        <f t="shared" si="105"/>
        <v>4.4145476030960884</v>
      </c>
      <c r="L2272" s="45">
        <f t="shared" si="105"/>
        <v>3638.7443610130963</v>
      </c>
      <c r="M2272" s="160">
        <f t="shared" si="107"/>
        <v>824.26211883208782</v>
      </c>
      <c r="N2272" s="6">
        <v>-3.1381284730960886</v>
      </c>
    </row>
    <row r="2273" spans="1:14" x14ac:dyDescent="0.25">
      <c r="A2273" s="43">
        <v>2032</v>
      </c>
      <c r="B2273" s="43" t="s">
        <v>11</v>
      </c>
      <c r="C2273" s="43" t="s">
        <v>4980</v>
      </c>
      <c r="D2273" s="44">
        <v>96.654185048500111</v>
      </c>
      <c r="E2273" s="44">
        <v>60</v>
      </c>
      <c r="F2273" s="90">
        <v>3.2181789752646255</v>
      </c>
      <c r="G2273" s="91">
        <v>2699.9024307286882</v>
      </c>
      <c r="H2273" s="44">
        <v>96.654185048500111</v>
      </c>
      <c r="I2273" s="44">
        <v>0</v>
      </c>
      <c r="J2273" s="51">
        <f t="shared" si="106"/>
        <v>96.654185048500111</v>
      </c>
      <c r="K2273" s="45">
        <f t="shared" si="105"/>
        <v>3.2181789752646255</v>
      </c>
      <c r="L2273" s="45">
        <f t="shared" si="105"/>
        <v>2699.9024307286882</v>
      </c>
      <c r="M2273" s="160">
        <f t="shared" si="107"/>
        <v>838.9534738373834</v>
      </c>
      <c r="N2273" s="6">
        <v>-2.0562228172646257</v>
      </c>
    </row>
    <row r="2274" spans="1:14" x14ac:dyDescent="0.25">
      <c r="A2274" s="41">
        <v>2033</v>
      </c>
      <c r="B2274" s="41" t="s">
        <v>11</v>
      </c>
      <c r="C2274" s="41" t="s">
        <v>4980</v>
      </c>
      <c r="D2274" s="42">
        <v>96.654185048500111</v>
      </c>
      <c r="E2274" s="42">
        <v>60</v>
      </c>
      <c r="F2274" s="88">
        <v>2.2489938129874338</v>
      </c>
      <c r="G2274" s="89">
        <v>1877.2934910386459</v>
      </c>
      <c r="H2274" s="42">
        <v>96.654185048500111</v>
      </c>
      <c r="I2274" s="42">
        <v>0</v>
      </c>
      <c r="J2274" s="51">
        <f t="shared" si="106"/>
        <v>96.654185048500111</v>
      </c>
      <c r="K2274" s="45">
        <f t="shared" si="105"/>
        <v>2.2489938129874338</v>
      </c>
      <c r="L2274" s="45">
        <f t="shared" si="105"/>
        <v>1877.2934910386459</v>
      </c>
      <c r="M2274" s="160">
        <f t="shared" si="107"/>
        <v>834.72594730928017</v>
      </c>
      <c r="N2274" s="6">
        <v>-1.2071154649874338</v>
      </c>
    </row>
    <row r="2275" spans="1:14" x14ac:dyDescent="0.25">
      <c r="A2275" s="43">
        <v>2034</v>
      </c>
      <c r="B2275" s="43" t="s">
        <v>11</v>
      </c>
      <c r="C2275" s="43" t="s">
        <v>4980</v>
      </c>
      <c r="D2275" s="44">
        <v>96.654185048500111</v>
      </c>
      <c r="E2275" s="44">
        <v>60</v>
      </c>
      <c r="F2275" s="90">
        <v>1.4576395863862801</v>
      </c>
      <c r="G2275" s="91">
        <v>1231.0245095005926</v>
      </c>
      <c r="H2275" s="44">
        <v>96.654185048500111</v>
      </c>
      <c r="I2275" s="44">
        <v>0</v>
      </c>
      <c r="J2275" s="51">
        <f t="shared" si="106"/>
        <v>96.654185048500111</v>
      </c>
      <c r="K2275" s="45">
        <f t="shared" si="105"/>
        <v>1.4576395863862801</v>
      </c>
      <c r="L2275" s="45">
        <f t="shared" si="105"/>
        <v>1231.0245095005926</v>
      </c>
      <c r="M2275" s="160">
        <f t="shared" si="107"/>
        <v>844.53284680096931</v>
      </c>
      <c r="N2275" s="6">
        <v>-0.57109266138628012</v>
      </c>
    </row>
    <row r="2276" spans="1:14" x14ac:dyDescent="0.25">
      <c r="A2276" s="41">
        <v>2035</v>
      </c>
      <c r="B2276" s="41" t="s">
        <v>11</v>
      </c>
      <c r="C2276" s="41" t="s">
        <v>4980</v>
      </c>
      <c r="D2276" s="42">
        <v>96.654185048500111</v>
      </c>
      <c r="E2276" s="42">
        <v>60</v>
      </c>
      <c r="F2276" s="88">
        <v>0.94928624816998153</v>
      </c>
      <c r="G2276" s="89">
        <v>806.8054751567222</v>
      </c>
      <c r="H2276" s="42">
        <v>96.654185048500111</v>
      </c>
      <c r="I2276" s="42">
        <v>0</v>
      </c>
      <c r="J2276" s="51">
        <f t="shared" si="106"/>
        <v>96.654185048500111</v>
      </c>
      <c r="K2276" s="45">
        <f t="shared" si="105"/>
        <v>0.94928624816998153</v>
      </c>
      <c r="L2276" s="45">
        <f t="shared" si="105"/>
        <v>806.8054751567222</v>
      </c>
      <c r="M2276" s="160">
        <f t="shared" si="107"/>
        <v>849.9074717579324</v>
      </c>
      <c r="N2276" s="6">
        <v>-0.22502199816998147</v>
      </c>
    </row>
    <row r="2277" spans="1:14" x14ac:dyDescent="0.25">
      <c r="A2277" s="43">
        <v>2036</v>
      </c>
      <c r="B2277" s="43" t="s">
        <v>11</v>
      </c>
      <c r="C2277" s="43" t="s">
        <v>4980</v>
      </c>
      <c r="D2277" s="44">
        <v>96.654185048500111</v>
      </c>
      <c r="E2277" s="44">
        <v>60</v>
      </c>
      <c r="F2277" s="90">
        <v>0.61923355352701681</v>
      </c>
      <c r="G2277" s="91">
        <v>517.96847302129243</v>
      </c>
      <c r="H2277" s="44">
        <v>96.654185048500111</v>
      </c>
      <c r="I2277" s="44">
        <v>0</v>
      </c>
      <c r="J2277" s="51">
        <f t="shared" si="106"/>
        <v>96.654185048500111</v>
      </c>
      <c r="K2277" s="45">
        <f t="shared" si="105"/>
        <v>0.61923355352701681</v>
      </c>
      <c r="L2277" s="45">
        <f t="shared" si="105"/>
        <v>517.96847302129243</v>
      </c>
      <c r="M2277" s="160">
        <f t="shared" si="107"/>
        <v>836.46706492414535</v>
      </c>
      <c r="N2277" s="6">
        <v>-5.7024143527016791E-2</v>
      </c>
    </row>
    <row r="2278" spans="1:14" x14ac:dyDescent="0.25">
      <c r="A2278" s="41">
        <v>2037</v>
      </c>
      <c r="B2278" s="41" t="s">
        <v>11</v>
      </c>
      <c r="C2278" s="41" t="s">
        <v>4980</v>
      </c>
      <c r="D2278" s="42">
        <v>96.654185048500111</v>
      </c>
      <c r="E2278" s="42">
        <v>60</v>
      </c>
      <c r="F2278" s="88">
        <v>0.40582649495970607</v>
      </c>
      <c r="G2278" s="89">
        <v>341.07117503803323</v>
      </c>
      <c r="H2278" s="42">
        <v>96.654185048500111</v>
      </c>
      <c r="I2278" s="42">
        <v>0</v>
      </c>
      <c r="J2278" s="51">
        <f t="shared" si="106"/>
        <v>96.654185048500111</v>
      </c>
      <c r="K2278" s="45">
        <f t="shared" si="105"/>
        <v>0.40582649495970607</v>
      </c>
      <c r="L2278" s="45">
        <f t="shared" si="105"/>
        <v>341.07117503803323</v>
      </c>
      <c r="M2278" s="160">
        <f t="shared" si="107"/>
        <v>840.43594805681107</v>
      </c>
      <c r="N2278" s="6">
        <v>4.6372730402939322E-3</v>
      </c>
    </row>
    <row r="2279" spans="1:14" x14ac:dyDescent="0.25">
      <c r="A2279" s="43">
        <v>2038</v>
      </c>
      <c r="B2279" s="43" t="s">
        <v>11</v>
      </c>
      <c r="C2279" s="43" t="s">
        <v>4980</v>
      </c>
      <c r="D2279" s="44">
        <v>96.654185048500111</v>
      </c>
      <c r="E2279" s="44">
        <v>60</v>
      </c>
      <c r="F2279" s="90">
        <v>0.26542962163785183</v>
      </c>
      <c r="G2279" s="91">
        <v>230.64167102226946</v>
      </c>
      <c r="H2279" s="44">
        <v>96.654185048500111</v>
      </c>
      <c r="I2279" s="44">
        <v>0</v>
      </c>
      <c r="J2279" s="51">
        <f t="shared" si="106"/>
        <v>96.654185048500111</v>
      </c>
      <c r="K2279" s="45">
        <f t="shared" ref="K2279:L2342" si="108">F2279</f>
        <v>0.26542962163785183</v>
      </c>
      <c r="L2279" s="45">
        <f t="shared" si="108"/>
        <v>230.64167102226946</v>
      </c>
      <c r="M2279" s="160">
        <f t="shared" si="107"/>
        <v>868.93719547607043</v>
      </c>
      <c r="N2279" s="6">
        <v>1.2642905362148182E-2</v>
      </c>
    </row>
    <row r="2280" spans="1:14" x14ac:dyDescent="0.25">
      <c r="A2280" s="41">
        <v>2039</v>
      </c>
      <c r="B2280" s="41" t="s">
        <v>11</v>
      </c>
      <c r="C2280" s="41" t="s">
        <v>4980</v>
      </c>
      <c r="D2280" s="42">
        <v>96.654185048500111</v>
      </c>
      <c r="E2280" s="42">
        <v>60</v>
      </c>
      <c r="F2280" s="88">
        <v>0.16964699866835048</v>
      </c>
      <c r="G2280" s="89">
        <v>156.6223606667904</v>
      </c>
      <c r="H2280" s="42">
        <v>96.654185048500111</v>
      </c>
      <c r="I2280" s="42">
        <v>0</v>
      </c>
      <c r="J2280" s="51">
        <f t="shared" si="106"/>
        <v>96.654185048500111</v>
      </c>
      <c r="K2280" s="45">
        <f t="shared" si="108"/>
        <v>0.16964699866835048</v>
      </c>
      <c r="L2280" s="45">
        <f t="shared" si="108"/>
        <v>156.6223606667904</v>
      </c>
      <c r="M2280" s="160">
        <f t="shared" si="107"/>
        <v>923.22506083928749</v>
      </c>
      <c r="N2280" s="6">
        <v>7.0458663316495251E-3</v>
      </c>
    </row>
    <row r="2281" spans="1:14" hidden="1" x14ac:dyDescent="0.25">
      <c r="A2281" s="43">
        <v>2040</v>
      </c>
      <c r="B2281" s="43" t="s">
        <v>11</v>
      </c>
      <c r="C2281" s="43" t="s">
        <v>4980</v>
      </c>
      <c r="D2281" s="44">
        <v>96.654185048500111</v>
      </c>
      <c r="E2281" s="44">
        <v>60</v>
      </c>
      <c r="F2281" s="90">
        <v>0.11890322499974208</v>
      </c>
      <c r="G2281" s="91">
        <v>117.49264751001374</v>
      </c>
      <c r="H2281" s="44">
        <v>96.654185048500111</v>
      </c>
      <c r="I2281" s="44">
        <v>0</v>
      </c>
      <c r="J2281" s="51">
        <f t="shared" si="106"/>
        <v>96.654185048500111</v>
      </c>
      <c r="K2281" s="45">
        <f t="shared" si="108"/>
        <v>0.11890322499974208</v>
      </c>
      <c r="L2281" s="45">
        <f t="shared" si="108"/>
        <v>117.49264751001374</v>
      </c>
      <c r="M2281" s="160">
        <f t="shared" si="107"/>
        <v>988.13676004388105</v>
      </c>
      <c r="N2281" s="6">
        <v>-2.0410449997420865E-3</v>
      </c>
    </row>
    <row r="2282" spans="1:14" hidden="1" x14ac:dyDescent="0.25">
      <c r="A2282" s="41">
        <v>2021</v>
      </c>
      <c r="B2282" s="41" t="s">
        <v>11</v>
      </c>
      <c r="C2282" s="41" t="s">
        <v>4981</v>
      </c>
      <c r="D2282" s="42">
        <v>65.692081687782206</v>
      </c>
      <c r="E2282" s="42">
        <v>70</v>
      </c>
      <c r="F2282" s="88">
        <v>0.46168083691479045</v>
      </c>
      <c r="G2282" s="89">
        <v>2306.3826615784942</v>
      </c>
      <c r="H2282" s="42">
        <v>65.692081687782206</v>
      </c>
      <c r="I2282" s="42">
        <v>0</v>
      </c>
      <c r="J2282" s="51">
        <f t="shared" si="106"/>
        <v>65.692081687782206</v>
      </c>
      <c r="K2282" s="45">
        <f t="shared" si="108"/>
        <v>0.46168083691479045</v>
      </c>
      <c r="L2282" s="45">
        <f t="shared" si="108"/>
        <v>2306.3826615784942</v>
      </c>
      <c r="M2282" s="160">
        <f t="shared" si="107"/>
        <v>4995.6213842251564</v>
      </c>
      <c r="N2282" s="6">
        <v>-0.36653923791479048</v>
      </c>
    </row>
    <row r="2283" spans="1:14" x14ac:dyDescent="0.25">
      <c r="A2283" s="43">
        <v>2022</v>
      </c>
      <c r="B2283" s="43" t="s">
        <v>11</v>
      </c>
      <c r="C2283" s="43" t="s">
        <v>4981</v>
      </c>
      <c r="D2283" s="44">
        <v>65.692081687782206</v>
      </c>
      <c r="E2283" s="44">
        <v>70</v>
      </c>
      <c r="F2283" s="90">
        <v>0.53821578025315475</v>
      </c>
      <c r="G2283" s="91">
        <v>2562.2393352867589</v>
      </c>
      <c r="H2283" s="44">
        <v>65.692081687782206</v>
      </c>
      <c r="I2283" s="44">
        <v>0</v>
      </c>
      <c r="J2283" s="51">
        <f t="shared" si="106"/>
        <v>65.692081687782206</v>
      </c>
      <c r="K2283" s="45">
        <f t="shared" si="108"/>
        <v>0.53821578025315475</v>
      </c>
      <c r="L2283" s="45">
        <f t="shared" si="108"/>
        <v>2562.2393352867589</v>
      </c>
      <c r="M2283" s="160">
        <f t="shared" si="107"/>
        <v>4760.6172641047169</v>
      </c>
      <c r="N2283" s="6">
        <v>-0.42438899725315476</v>
      </c>
    </row>
    <row r="2284" spans="1:14" x14ac:dyDescent="0.25">
      <c r="A2284" s="41">
        <v>2023</v>
      </c>
      <c r="B2284" s="41" t="s">
        <v>11</v>
      </c>
      <c r="C2284" s="41" t="s">
        <v>4981</v>
      </c>
      <c r="D2284" s="42">
        <v>65.692081687782206</v>
      </c>
      <c r="E2284" s="42">
        <v>70</v>
      </c>
      <c r="F2284" s="88">
        <v>0.66210884465611086</v>
      </c>
      <c r="G2284" s="89">
        <v>3156.9743613569485</v>
      </c>
      <c r="H2284" s="42">
        <v>65.692081687782206</v>
      </c>
      <c r="I2284" s="42">
        <v>0</v>
      </c>
      <c r="J2284" s="51">
        <f t="shared" si="106"/>
        <v>65.692081687782206</v>
      </c>
      <c r="K2284" s="45">
        <f t="shared" si="108"/>
        <v>0.66210884465611086</v>
      </c>
      <c r="L2284" s="45">
        <f t="shared" si="108"/>
        <v>3156.9743613569485</v>
      </c>
      <c r="M2284" s="160">
        <f t="shared" si="107"/>
        <v>4768.0594917843646</v>
      </c>
      <c r="N2284" s="6">
        <v>-0.52378664965611088</v>
      </c>
    </row>
    <row r="2285" spans="1:14" hidden="1" x14ac:dyDescent="0.25">
      <c r="A2285" s="43">
        <v>2024</v>
      </c>
      <c r="B2285" s="43" t="s">
        <v>11</v>
      </c>
      <c r="C2285" s="43" t="s">
        <v>4981</v>
      </c>
      <c r="D2285" s="44">
        <v>65.692081687782206</v>
      </c>
      <c r="E2285" s="44">
        <v>70</v>
      </c>
      <c r="F2285" s="90">
        <v>0.8002818926264601</v>
      </c>
      <c r="G2285" s="91">
        <v>3480.9417711951164</v>
      </c>
      <c r="H2285" s="44">
        <v>65.692081687782206</v>
      </c>
      <c r="I2285" s="44">
        <v>0</v>
      </c>
      <c r="J2285" s="51">
        <f t="shared" si="106"/>
        <v>65.692081687782206</v>
      </c>
      <c r="K2285" s="45">
        <f t="shared" si="108"/>
        <v>0.8002818926264601</v>
      </c>
      <c r="L2285" s="45">
        <f t="shared" si="108"/>
        <v>3480.9417711951164</v>
      </c>
      <c r="M2285" s="160">
        <f t="shared" si="107"/>
        <v>4349.6445480866105</v>
      </c>
      <c r="N2285" s="6">
        <v>-0.63613541662646012</v>
      </c>
    </row>
    <row r="2286" spans="1:14" x14ac:dyDescent="0.25">
      <c r="A2286" s="41">
        <v>2025</v>
      </c>
      <c r="B2286" s="41" t="s">
        <v>11</v>
      </c>
      <c r="C2286" s="41" t="s">
        <v>4981</v>
      </c>
      <c r="D2286" s="42">
        <v>65.692081687782206</v>
      </c>
      <c r="E2286" s="42">
        <v>70</v>
      </c>
      <c r="F2286" s="88">
        <v>0.93777788849598331</v>
      </c>
      <c r="G2286" s="89">
        <v>4099.3671625216066</v>
      </c>
      <c r="H2286" s="42">
        <v>65.692081687782206</v>
      </c>
      <c r="I2286" s="42">
        <v>0</v>
      </c>
      <c r="J2286" s="51">
        <f t="shared" si="106"/>
        <v>65.692081687782206</v>
      </c>
      <c r="K2286" s="45">
        <f t="shared" si="108"/>
        <v>0.93777788849598331</v>
      </c>
      <c r="L2286" s="45">
        <f t="shared" si="108"/>
        <v>4099.3671625216066</v>
      </c>
      <c r="M2286" s="160">
        <f t="shared" si="107"/>
        <v>4371.3625718945123</v>
      </c>
      <c r="N2286" s="6">
        <v>-0.74551443249598326</v>
      </c>
    </row>
    <row r="2287" spans="1:14" x14ac:dyDescent="0.25">
      <c r="A2287" s="43">
        <v>2026</v>
      </c>
      <c r="B2287" s="43" t="s">
        <v>11</v>
      </c>
      <c r="C2287" s="43" t="s">
        <v>4981</v>
      </c>
      <c r="D2287" s="44">
        <v>65.692081687782206</v>
      </c>
      <c r="E2287" s="44">
        <v>70</v>
      </c>
      <c r="F2287" s="90">
        <v>1.139715157202474</v>
      </c>
      <c r="G2287" s="91">
        <v>4832.4024075274247</v>
      </c>
      <c r="H2287" s="44">
        <v>65.692081687782206</v>
      </c>
      <c r="I2287" s="44">
        <v>0</v>
      </c>
      <c r="J2287" s="51">
        <f t="shared" si="106"/>
        <v>65.692081687782206</v>
      </c>
      <c r="K2287" s="45">
        <f t="shared" si="108"/>
        <v>1.139715157202474</v>
      </c>
      <c r="L2287" s="45">
        <f t="shared" si="108"/>
        <v>4832.4024075274247</v>
      </c>
      <c r="M2287" s="160">
        <f t="shared" si="107"/>
        <v>4240.0088978275589</v>
      </c>
      <c r="N2287" s="6">
        <v>-0.91564801020247399</v>
      </c>
    </row>
    <row r="2288" spans="1:14" x14ac:dyDescent="0.25">
      <c r="A2288" s="41">
        <v>2027</v>
      </c>
      <c r="B2288" s="41" t="s">
        <v>11</v>
      </c>
      <c r="C2288" s="41" t="s">
        <v>4981</v>
      </c>
      <c r="D2288" s="42">
        <v>65.692081687782206</v>
      </c>
      <c r="E2288" s="42">
        <v>70</v>
      </c>
      <c r="F2288" s="88">
        <v>1.3347189448495305</v>
      </c>
      <c r="G2288" s="89">
        <v>5480.7313643729567</v>
      </c>
      <c r="H2288" s="42">
        <v>65.692081687782206</v>
      </c>
      <c r="I2288" s="42">
        <v>0</v>
      </c>
      <c r="J2288" s="51">
        <f t="shared" si="106"/>
        <v>65.692081687782206</v>
      </c>
      <c r="K2288" s="45">
        <f t="shared" si="108"/>
        <v>1.3347189448495305</v>
      </c>
      <c r="L2288" s="45">
        <f t="shared" si="108"/>
        <v>5480.7313643729567</v>
      </c>
      <c r="M2288" s="160">
        <f t="shared" si="107"/>
        <v>4106.2812403481894</v>
      </c>
      <c r="N2288" s="6">
        <v>-1.0851106468495304</v>
      </c>
    </row>
    <row r="2289" spans="1:14" x14ac:dyDescent="0.25">
      <c r="A2289" s="43">
        <v>2028</v>
      </c>
      <c r="B2289" s="43" t="s">
        <v>11</v>
      </c>
      <c r="C2289" s="43" t="s">
        <v>4981</v>
      </c>
      <c r="D2289" s="44">
        <v>65.692081687782206</v>
      </c>
      <c r="E2289" s="44">
        <v>70</v>
      </c>
      <c r="F2289" s="90">
        <v>1.5305913385445322</v>
      </c>
      <c r="G2289" s="91">
        <v>5964.6174217753442</v>
      </c>
      <c r="H2289" s="44">
        <v>65.692081687782206</v>
      </c>
      <c r="I2289" s="44">
        <v>0</v>
      </c>
      <c r="J2289" s="51">
        <f t="shared" si="106"/>
        <v>65.692081687782206</v>
      </c>
      <c r="K2289" s="45">
        <f t="shared" si="108"/>
        <v>1.5305913385445322</v>
      </c>
      <c r="L2289" s="45">
        <f t="shared" si="108"/>
        <v>5964.6174217753442</v>
      </c>
      <c r="M2289" s="160">
        <f t="shared" si="107"/>
        <v>3896.9366097728016</v>
      </c>
      <c r="N2289" s="6">
        <v>-1.2642588795445322</v>
      </c>
    </row>
    <row r="2290" spans="1:14" x14ac:dyDescent="0.25">
      <c r="A2290" s="41">
        <v>2029</v>
      </c>
      <c r="B2290" s="41" t="s">
        <v>11</v>
      </c>
      <c r="C2290" s="41" t="s">
        <v>4981</v>
      </c>
      <c r="D2290" s="42">
        <v>65.692081687782206</v>
      </c>
      <c r="E2290" s="42">
        <v>70</v>
      </c>
      <c r="F2290" s="88">
        <v>1.6624272104537612</v>
      </c>
      <c r="G2290" s="89">
        <v>6229.3844717255733</v>
      </c>
      <c r="H2290" s="42">
        <v>65.692081687782206</v>
      </c>
      <c r="I2290" s="42">
        <v>0</v>
      </c>
      <c r="J2290" s="51">
        <f t="shared" si="106"/>
        <v>65.692081687782206</v>
      </c>
      <c r="K2290" s="45">
        <f t="shared" si="108"/>
        <v>1.6624272104537612</v>
      </c>
      <c r="L2290" s="45">
        <f t="shared" si="108"/>
        <v>6229.3844717255733</v>
      </c>
      <c r="M2290" s="160">
        <f t="shared" si="107"/>
        <v>3747.1622411818298</v>
      </c>
      <c r="N2290" s="6">
        <v>-1.3911838584537612</v>
      </c>
    </row>
    <row r="2291" spans="1:14" x14ac:dyDescent="0.25">
      <c r="A2291" s="43">
        <v>2030</v>
      </c>
      <c r="B2291" s="43" t="s">
        <v>11</v>
      </c>
      <c r="C2291" s="43" t="s">
        <v>4981</v>
      </c>
      <c r="D2291" s="44">
        <v>65.692081687782206</v>
      </c>
      <c r="E2291" s="44">
        <v>70</v>
      </c>
      <c r="F2291" s="90">
        <v>1.7797173425589157</v>
      </c>
      <c r="G2291" s="91">
        <v>6611.1220728343569</v>
      </c>
      <c r="H2291" s="44">
        <v>65.692081687782206</v>
      </c>
      <c r="I2291" s="44">
        <v>0</v>
      </c>
      <c r="J2291" s="51">
        <f t="shared" si="106"/>
        <v>65.692081687782206</v>
      </c>
      <c r="K2291" s="45">
        <f t="shared" si="108"/>
        <v>1.7797173425589157</v>
      </c>
      <c r="L2291" s="45">
        <f t="shared" si="108"/>
        <v>6611.1220728343569</v>
      </c>
      <c r="M2291" s="160">
        <f t="shared" si="107"/>
        <v>3714.7034052771237</v>
      </c>
      <c r="N2291" s="6">
        <v>-1.5186387685589158</v>
      </c>
    </row>
    <row r="2292" spans="1:14" x14ac:dyDescent="0.25">
      <c r="A2292" s="41">
        <v>2031</v>
      </c>
      <c r="B2292" s="41" t="s">
        <v>11</v>
      </c>
      <c r="C2292" s="41" t="s">
        <v>4981</v>
      </c>
      <c r="D2292" s="42">
        <v>65.692081687782206</v>
      </c>
      <c r="E2292" s="42">
        <v>70</v>
      </c>
      <c r="F2292" s="88">
        <v>1.8475258138698665</v>
      </c>
      <c r="G2292" s="89">
        <v>6744.851304085475</v>
      </c>
      <c r="H2292" s="42">
        <v>65.692081687782206</v>
      </c>
      <c r="I2292" s="42">
        <v>0</v>
      </c>
      <c r="J2292" s="51">
        <f t="shared" si="106"/>
        <v>65.692081687782206</v>
      </c>
      <c r="K2292" s="45">
        <f t="shared" si="108"/>
        <v>1.8475258138698665</v>
      </c>
      <c r="L2292" s="45">
        <f t="shared" si="108"/>
        <v>6744.851304085475</v>
      </c>
      <c r="M2292" s="160">
        <f t="shared" si="107"/>
        <v>3650.7480726115364</v>
      </c>
      <c r="N2292" s="6">
        <v>-1.5909613618698666</v>
      </c>
    </row>
    <row r="2293" spans="1:14" x14ac:dyDescent="0.25">
      <c r="A2293" s="43">
        <v>2032</v>
      </c>
      <c r="B2293" s="43" t="s">
        <v>11</v>
      </c>
      <c r="C2293" s="43" t="s">
        <v>4981</v>
      </c>
      <c r="D2293" s="44">
        <v>65.692081687782206</v>
      </c>
      <c r="E2293" s="44">
        <v>70</v>
      </c>
      <c r="F2293" s="90">
        <v>1.8368653309032774</v>
      </c>
      <c r="G2293" s="91">
        <v>6571.7439161938</v>
      </c>
      <c r="H2293" s="44">
        <v>65.692081687782206</v>
      </c>
      <c r="I2293" s="44">
        <v>0</v>
      </c>
      <c r="J2293" s="51">
        <f t="shared" si="106"/>
        <v>65.692081687782206</v>
      </c>
      <c r="K2293" s="45">
        <f t="shared" si="108"/>
        <v>1.8368653309032774</v>
      </c>
      <c r="L2293" s="45">
        <f t="shared" si="108"/>
        <v>6571.7439161938</v>
      </c>
      <c r="M2293" s="160">
        <f t="shared" si="107"/>
        <v>3577.695003346897</v>
      </c>
      <c r="N2293" s="6">
        <v>-1.5930646059032774</v>
      </c>
    </row>
    <row r="2294" spans="1:14" x14ac:dyDescent="0.25">
      <c r="A2294" s="41">
        <v>2033</v>
      </c>
      <c r="B2294" s="41" t="s">
        <v>11</v>
      </c>
      <c r="C2294" s="41" t="s">
        <v>4981</v>
      </c>
      <c r="D2294" s="42">
        <v>65.692081687782206</v>
      </c>
      <c r="E2294" s="42">
        <v>70</v>
      </c>
      <c r="F2294" s="88">
        <v>1.7776629910956516</v>
      </c>
      <c r="G2294" s="89">
        <v>6326.6217340743415</v>
      </c>
      <c r="H2294" s="42">
        <v>65.692081687782206</v>
      </c>
      <c r="I2294" s="42">
        <v>0</v>
      </c>
      <c r="J2294" s="51">
        <f t="shared" si="106"/>
        <v>65.692081687782206</v>
      </c>
      <c r="K2294" s="45">
        <f t="shared" si="108"/>
        <v>1.7776629910956516</v>
      </c>
      <c r="L2294" s="45">
        <f t="shared" si="108"/>
        <v>6326.6217340743415</v>
      </c>
      <c r="M2294" s="160">
        <f t="shared" si="107"/>
        <v>3558.9545182436223</v>
      </c>
      <c r="N2294" s="6">
        <v>-1.5500980930956516</v>
      </c>
    </row>
    <row r="2295" spans="1:14" x14ac:dyDescent="0.25">
      <c r="A2295" s="43">
        <v>2034</v>
      </c>
      <c r="B2295" s="43" t="s">
        <v>11</v>
      </c>
      <c r="C2295" s="43" t="s">
        <v>4981</v>
      </c>
      <c r="D2295" s="44">
        <v>65.692081687782206</v>
      </c>
      <c r="E2295" s="44">
        <v>70</v>
      </c>
      <c r="F2295" s="90">
        <v>1.6385070720178234</v>
      </c>
      <c r="G2295" s="91">
        <v>5833.3219476089462</v>
      </c>
      <c r="H2295" s="44">
        <v>65.692081687782206</v>
      </c>
      <c r="I2295" s="44">
        <v>0</v>
      </c>
      <c r="J2295" s="51">
        <f t="shared" si="106"/>
        <v>65.692081687782206</v>
      </c>
      <c r="K2295" s="45">
        <f t="shared" si="108"/>
        <v>1.6385070720178234</v>
      </c>
      <c r="L2295" s="45">
        <f t="shared" si="108"/>
        <v>5833.3219476089462</v>
      </c>
      <c r="M2295" s="160">
        <f t="shared" si="107"/>
        <v>3560.1445042438563</v>
      </c>
      <c r="N2295" s="6">
        <v>-1.4382340430178235</v>
      </c>
    </row>
    <row r="2296" spans="1:14" x14ac:dyDescent="0.25">
      <c r="A2296" s="41">
        <v>2035</v>
      </c>
      <c r="B2296" s="41" t="s">
        <v>11</v>
      </c>
      <c r="C2296" s="41" t="s">
        <v>4981</v>
      </c>
      <c r="D2296" s="42">
        <v>65.692081687782206</v>
      </c>
      <c r="E2296" s="42">
        <v>70</v>
      </c>
      <c r="F2296" s="88">
        <v>1.4584460045474921</v>
      </c>
      <c r="G2296" s="89">
        <v>5332.7780795868912</v>
      </c>
      <c r="H2296" s="42">
        <v>65.692081687782206</v>
      </c>
      <c r="I2296" s="42">
        <v>0</v>
      </c>
      <c r="J2296" s="51">
        <f t="shared" si="106"/>
        <v>65.692081687782206</v>
      </c>
      <c r="K2296" s="45">
        <f t="shared" si="108"/>
        <v>1.4584460045474921</v>
      </c>
      <c r="L2296" s="45">
        <f t="shared" si="108"/>
        <v>5332.7780795868912</v>
      </c>
      <c r="M2296" s="160">
        <f t="shared" si="107"/>
        <v>3656.4796111471246</v>
      </c>
      <c r="N2296" s="6">
        <v>-1.2860876565474921</v>
      </c>
    </row>
    <row r="2297" spans="1:14" x14ac:dyDescent="0.25">
      <c r="A2297" s="43">
        <v>2036</v>
      </c>
      <c r="B2297" s="43" t="s">
        <v>11</v>
      </c>
      <c r="C2297" s="43" t="s">
        <v>4981</v>
      </c>
      <c r="D2297" s="44">
        <v>65.692081687782206</v>
      </c>
      <c r="E2297" s="44">
        <v>70</v>
      </c>
      <c r="F2297" s="90">
        <v>1.2271539136431713</v>
      </c>
      <c r="G2297" s="91">
        <v>4814.3690860637098</v>
      </c>
      <c r="H2297" s="44">
        <v>65.692081687782206</v>
      </c>
      <c r="I2297" s="44">
        <v>0</v>
      </c>
      <c r="J2297" s="51">
        <f t="shared" si="106"/>
        <v>65.692081687782206</v>
      </c>
      <c r="K2297" s="45">
        <f t="shared" si="108"/>
        <v>1.2271539136431713</v>
      </c>
      <c r="L2297" s="45">
        <f t="shared" si="108"/>
        <v>4814.3690860637098</v>
      </c>
      <c r="M2297" s="160">
        <f t="shared" si="107"/>
        <v>3923.1990645499582</v>
      </c>
      <c r="N2297" s="6">
        <v>-1.0842567406431713</v>
      </c>
    </row>
    <row r="2298" spans="1:14" x14ac:dyDescent="0.25">
      <c r="A2298" s="41">
        <v>2037</v>
      </c>
      <c r="B2298" s="41" t="s">
        <v>11</v>
      </c>
      <c r="C2298" s="41" t="s">
        <v>4981</v>
      </c>
      <c r="D2298" s="42">
        <v>65.692081687782206</v>
      </c>
      <c r="E2298" s="42">
        <v>70</v>
      </c>
      <c r="F2298" s="88">
        <v>1.5971729245414716</v>
      </c>
      <c r="G2298" s="89">
        <v>6019.1180885781941</v>
      </c>
      <c r="H2298" s="42">
        <v>65.692081687782206</v>
      </c>
      <c r="I2298" s="42">
        <v>0</v>
      </c>
      <c r="J2298" s="51">
        <f t="shared" si="106"/>
        <v>65.692081687782206</v>
      </c>
      <c r="K2298" s="45">
        <f t="shared" si="108"/>
        <v>1.5971729245414716</v>
      </c>
      <c r="L2298" s="45">
        <f t="shared" si="108"/>
        <v>6019.1180885781941</v>
      </c>
      <c r="M2298" s="160">
        <f t="shared" si="107"/>
        <v>3768.6076417218301</v>
      </c>
      <c r="N2298" s="6">
        <v>-1.4846289775414716</v>
      </c>
    </row>
    <row r="2299" spans="1:14" x14ac:dyDescent="0.25">
      <c r="A2299" s="43">
        <v>2038</v>
      </c>
      <c r="B2299" s="43" t="s">
        <v>11</v>
      </c>
      <c r="C2299" s="43" t="s">
        <v>4981</v>
      </c>
      <c r="D2299" s="44">
        <v>65.692081687782206</v>
      </c>
      <c r="E2299" s="44">
        <v>70</v>
      </c>
      <c r="F2299" s="90">
        <v>1.3813046557196438</v>
      </c>
      <c r="G2299" s="91">
        <v>5184.4590598023606</v>
      </c>
      <c r="H2299" s="44">
        <v>65.692081687782206</v>
      </c>
      <c r="I2299" s="44">
        <v>0</v>
      </c>
      <c r="J2299" s="51">
        <f t="shared" si="106"/>
        <v>65.692081687782206</v>
      </c>
      <c r="K2299" s="45">
        <f t="shared" si="108"/>
        <v>1.3813046557196438</v>
      </c>
      <c r="L2299" s="45">
        <f t="shared" si="108"/>
        <v>5184.4590598023606</v>
      </c>
      <c r="M2299" s="160">
        <f t="shared" si="107"/>
        <v>3753.3060055468482</v>
      </c>
      <c r="N2299" s="6">
        <v>-1.2862146127196439</v>
      </c>
    </row>
    <row r="2300" spans="1:14" x14ac:dyDescent="0.25">
      <c r="A2300" s="41">
        <v>2039</v>
      </c>
      <c r="B2300" s="41" t="s">
        <v>11</v>
      </c>
      <c r="C2300" s="41" t="s">
        <v>4981</v>
      </c>
      <c r="D2300" s="42">
        <v>65.692081687782206</v>
      </c>
      <c r="E2300" s="42">
        <v>70</v>
      </c>
      <c r="F2300" s="88">
        <v>1.1243522387918223</v>
      </c>
      <c r="G2300" s="89">
        <v>4224.1285482396952</v>
      </c>
      <c r="H2300" s="42">
        <v>65.692081687782206</v>
      </c>
      <c r="I2300" s="42">
        <v>0</v>
      </c>
      <c r="J2300" s="51">
        <f t="shared" si="106"/>
        <v>65.692081687782206</v>
      </c>
      <c r="K2300" s="45">
        <f t="shared" si="108"/>
        <v>1.1243522387918223</v>
      </c>
      <c r="L2300" s="45">
        <f t="shared" si="108"/>
        <v>4224.1285482396952</v>
      </c>
      <c r="M2300" s="160">
        <f t="shared" si="107"/>
        <v>3756.9441341431857</v>
      </c>
      <c r="N2300" s="6">
        <v>-1.0504130777918224</v>
      </c>
    </row>
    <row r="2301" spans="1:14" x14ac:dyDescent="0.25">
      <c r="A2301" s="43">
        <v>2040</v>
      </c>
      <c r="B2301" s="43" t="s">
        <v>11</v>
      </c>
      <c r="C2301" s="43" t="s">
        <v>4981</v>
      </c>
      <c r="D2301" s="44">
        <v>65.692081687782206</v>
      </c>
      <c r="E2301" s="44">
        <v>70</v>
      </c>
      <c r="F2301" s="90">
        <v>0.92258177352819593</v>
      </c>
      <c r="G2301" s="91">
        <v>3501.5119676554923</v>
      </c>
      <c r="H2301" s="44">
        <v>65.692081687782206</v>
      </c>
      <c r="I2301" s="44">
        <v>0</v>
      </c>
      <c r="J2301" s="51">
        <f t="shared" si="106"/>
        <v>65.692081687782206</v>
      </c>
      <c r="K2301" s="45">
        <f t="shared" si="108"/>
        <v>0.92258177352819593</v>
      </c>
      <c r="L2301" s="45">
        <f t="shared" si="108"/>
        <v>3501.5119676554923</v>
      </c>
      <c r="M2301" s="160">
        <f t="shared" si="107"/>
        <v>3795.3404978561275</v>
      </c>
      <c r="N2301" s="6">
        <v>-0.86757748552819591</v>
      </c>
    </row>
    <row r="2302" spans="1:14" x14ac:dyDescent="0.25">
      <c r="A2302" s="41">
        <v>2021</v>
      </c>
      <c r="B2302" s="41" t="s">
        <v>11</v>
      </c>
      <c r="C2302" s="41" t="s">
        <v>4982</v>
      </c>
      <c r="D2302" s="42">
        <v>98.342934308309296</v>
      </c>
      <c r="E2302" s="42">
        <v>80</v>
      </c>
      <c r="F2302" s="88">
        <v>1.7411380520357707</v>
      </c>
      <c r="G2302" s="89">
        <v>7040.2422594318223</v>
      </c>
      <c r="H2302" s="42">
        <v>98.342934308309296</v>
      </c>
      <c r="I2302" s="42">
        <v>0</v>
      </c>
      <c r="J2302" s="51">
        <f t="shared" si="106"/>
        <v>98.342934308309296</v>
      </c>
      <c r="K2302" s="45">
        <f t="shared" si="108"/>
        <v>1.7411380520357707</v>
      </c>
      <c r="L2302" s="45">
        <f t="shared" si="108"/>
        <v>7040.2422594318223</v>
      </c>
      <c r="M2302" s="160">
        <f t="shared" si="107"/>
        <v>4043.471596752619</v>
      </c>
      <c r="N2302" s="6">
        <v>-0.93198875103577061</v>
      </c>
    </row>
    <row r="2303" spans="1:14" x14ac:dyDescent="0.25">
      <c r="A2303" s="43">
        <v>2022</v>
      </c>
      <c r="B2303" s="43" t="s">
        <v>11</v>
      </c>
      <c r="C2303" s="43" t="s">
        <v>4982</v>
      </c>
      <c r="D2303" s="44">
        <v>98.342934308309296</v>
      </c>
      <c r="E2303" s="44">
        <v>80</v>
      </c>
      <c r="F2303" s="90">
        <v>1.9269443451302311</v>
      </c>
      <c r="G2303" s="91">
        <v>7131.0675703292254</v>
      </c>
      <c r="H2303" s="44">
        <v>98.342934308309296</v>
      </c>
      <c r="I2303" s="44">
        <v>0</v>
      </c>
      <c r="J2303" s="51">
        <f t="shared" si="106"/>
        <v>98.342934308309296</v>
      </c>
      <c r="K2303" s="45">
        <f t="shared" si="108"/>
        <v>1.9269443451302311</v>
      </c>
      <c r="L2303" s="45">
        <f t="shared" si="108"/>
        <v>7131.0675703292254</v>
      </c>
      <c r="M2303" s="160">
        <f t="shared" si="107"/>
        <v>3700.7127830914483</v>
      </c>
      <c r="N2303" s="6">
        <v>-1.1031857501302311</v>
      </c>
    </row>
    <row r="2304" spans="1:14" hidden="1" x14ac:dyDescent="0.25">
      <c r="A2304" s="41">
        <v>2023</v>
      </c>
      <c r="B2304" s="41" t="s">
        <v>11</v>
      </c>
      <c r="C2304" s="41" t="s">
        <v>4982</v>
      </c>
      <c r="D2304" s="42">
        <v>98.342934308309296</v>
      </c>
      <c r="E2304" s="42">
        <v>80</v>
      </c>
      <c r="F2304" s="88">
        <v>2.3485962134817795</v>
      </c>
      <c r="G2304" s="89">
        <v>7315.362424798519</v>
      </c>
      <c r="H2304" s="42">
        <v>98.342934308309296</v>
      </c>
      <c r="I2304" s="42">
        <v>0</v>
      </c>
      <c r="J2304" s="51">
        <f t="shared" si="106"/>
        <v>98.342934308309296</v>
      </c>
      <c r="K2304" s="45">
        <f t="shared" si="108"/>
        <v>2.3485962134817795</v>
      </c>
      <c r="L2304" s="45">
        <f t="shared" si="108"/>
        <v>7315.362424798519</v>
      </c>
      <c r="M2304" s="160">
        <f t="shared" si="107"/>
        <v>3114.7808136646609</v>
      </c>
      <c r="N2304" s="6">
        <v>-1.5067705334817796</v>
      </c>
    </row>
    <row r="2305" spans="1:14" x14ac:dyDescent="0.25">
      <c r="A2305" s="43">
        <v>2024</v>
      </c>
      <c r="B2305" s="43" t="s">
        <v>11</v>
      </c>
      <c r="C2305" s="43" t="s">
        <v>4982</v>
      </c>
      <c r="D2305" s="44">
        <v>98.342934308309296</v>
      </c>
      <c r="E2305" s="44">
        <v>80</v>
      </c>
      <c r="F2305" s="90">
        <v>2.9795800945419626</v>
      </c>
      <c r="G2305" s="91">
        <v>7518.6510113358299</v>
      </c>
      <c r="H2305" s="44">
        <v>98.342934308309296</v>
      </c>
      <c r="I2305" s="44">
        <v>0</v>
      </c>
      <c r="J2305" s="51">
        <f t="shared" si="106"/>
        <v>98.342934308309296</v>
      </c>
      <c r="K2305" s="45">
        <f t="shared" si="108"/>
        <v>2.9795800945419626</v>
      </c>
      <c r="L2305" s="45">
        <f t="shared" si="108"/>
        <v>7518.6510113358299</v>
      </c>
      <c r="M2305" s="160">
        <f t="shared" si="107"/>
        <v>2523.3928180378848</v>
      </c>
      <c r="N2305" s="6">
        <v>-2.1232187495419623</v>
      </c>
    </row>
    <row r="2306" spans="1:14" x14ac:dyDescent="0.25">
      <c r="A2306" s="41">
        <v>2025</v>
      </c>
      <c r="B2306" s="41" t="s">
        <v>11</v>
      </c>
      <c r="C2306" s="41" t="s">
        <v>4982</v>
      </c>
      <c r="D2306" s="42">
        <v>98.342934308309296</v>
      </c>
      <c r="E2306" s="42">
        <v>80</v>
      </c>
      <c r="F2306" s="88">
        <v>3.5480219658571763</v>
      </c>
      <c r="G2306" s="89">
        <v>7716.9608274170296</v>
      </c>
      <c r="H2306" s="42">
        <v>98.342934308309296</v>
      </c>
      <c r="I2306" s="42">
        <v>0</v>
      </c>
      <c r="J2306" s="51">
        <f t="shared" ref="J2306:J2369" si="109">D2306</f>
        <v>98.342934308309296</v>
      </c>
      <c r="K2306" s="45">
        <f t="shared" si="108"/>
        <v>3.5480219658571763</v>
      </c>
      <c r="L2306" s="45">
        <f t="shared" si="108"/>
        <v>7716.9608274170296</v>
      </c>
      <c r="M2306" s="160">
        <f t="shared" si="107"/>
        <v>2175.0036785785987</v>
      </c>
      <c r="N2306" s="6">
        <v>-2.6680911198571762</v>
      </c>
    </row>
    <row r="2307" spans="1:14" x14ac:dyDescent="0.25">
      <c r="A2307" s="43">
        <v>2026</v>
      </c>
      <c r="B2307" s="43" t="s">
        <v>11</v>
      </c>
      <c r="C2307" s="43" t="s">
        <v>4982</v>
      </c>
      <c r="D2307" s="44">
        <v>98.342934308309296</v>
      </c>
      <c r="E2307" s="44">
        <v>80</v>
      </c>
      <c r="F2307" s="90">
        <v>4.2929558424531589</v>
      </c>
      <c r="G2307" s="91">
        <v>7627.5739276591084</v>
      </c>
      <c r="H2307" s="44">
        <v>98.342934308309296</v>
      </c>
      <c r="I2307" s="44">
        <v>0</v>
      </c>
      <c r="J2307" s="51">
        <f t="shared" si="109"/>
        <v>98.342934308309296</v>
      </c>
      <c r="K2307" s="45">
        <f t="shared" si="108"/>
        <v>4.2929558424531589</v>
      </c>
      <c r="L2307" s="45">
        <f t="shared" si="108"/>
        <v>7627.5739276591084</v>
      </c>
      <c r="M2307" s="160">
        <f t="shared" ref="M2307:M2370" si="110">G2307/F2307</f>
        <v>1776.7650559620995</v>
      </c>
      <c r="N2307" s="6">
        <v>-3.4463107384531586</v>
      </c>
    </row>
    <row r="2308" spans="1:14" x14ac:dyDescent="0.25">
      <c r="A2308" s="41">
        <v>2027</v>
      </c>
      <c r="B2308" s="41" t="s">
        <v>11</v>
      </c>
      <c r="C2308" s="41" t="s">
        <v>4982</v>
      </c>
      <c r="D2308" s="42">
        <v>98.342934308309296</v>
      </c>
      <c r="E2308" s="42">
        <v>80</v>
      </c>
      <c r="F2308" s="88">
        <v>4.9711234570529754</v>
      </c>
      <c r="G2308" s="89">
        <v>7265.2488123764915</v>
      </c>
      <c r="H2308" s="42">
        <v>98.342934308309296</v>
      </c>
      <c r="I2308" s="42">
        <v>0</v>
      </c>
      <c r="J2308" s="51">
        <f t="shared" si="109"/>
        <v>98.342934308309296</v>
      </c>
      <c r="K2308" s="45">
        <f t="shared" si="108"/>
        <v>4.9711234570529754</v>
      </c>
      <c r="L2308" s="45">
        <f t="shared" si="108"/>
        <v>7265.2488123764915</v>
      </c>
      <c r="M2308" s="160">
        <f t="shared" si="110"/>
        <v>1461.4903200741546</v>
      </c>
      <c r="N2308" s="6">
        <v>-4.2283342780529756</v>
      </c>
    </row>
    <row r="2309" spans="1:14" x14ac:dyDescent="0.25">
      <c r="A2309" s="43">
        <v>2028</v>
      </c>
      <c r="B2309" s="43" t="s">
        <v>11</v>
      </c>
      <c r="C2309" s="43" t="s">
        <v>4982</v>
      </c>
      <c r="D2309" s="44">
        <v>98.342934308309296</v>
      </c>
      <c r="E2309" s="44">
        <v>80</v>
      </c>
      <c r="F2309" s="90">
        <v>5.6569560074538661</v>
      </c>
      <c r="G2309" s="91">
        <v>6938.0216331395786</v>
      </c>
      <c r="H2309" s="44">
        <v>98.342934308309296</v>
      </c>
      <c r="I2309" s="44">
        <v>0</v>
      </c>
      <c r="J2309" s="51">
        <f t="shared" si="109"/>
        <v>98.342934308309296</v>
      </c>
      <c r="K2309" s="45">
        <f t="shared" si="108"/>
        <v>5.6569560074538661</v>
      </c>
      <c r="L2309" s="45">
        <f t="shared" si="108"/>
        <v>6938.0216331395786</v>
      </c>
      <c r="M2309" s="160">
        <f t="shared" si="110"/>
        <v>1226.4584741330357</v>
      </c>
      <c r="N2309" s="6">
        <v>-4.9909742404538662</v>
      </c>
    </row>
    <row r="2310" spans="1:14" x14ac:dyDescent="0.25">
      <c r="A2310" s="41">
        <v>2029</v>
      </c>
      <c r="B2310" s="41" t="s">
        <v>11</v>
      </c>
      <c r="C2310" s="41" t="s">
        <v>4982</v>
      </c>
      <c r="D2310" s="42">
        <v>98.342934308309296</v>
      </c>
      <c r="E2310" s="42">
        <v>80</v>
      </c>
      <c r="F2310" s="88">
        <v>5.9983315474190073</v>
      </c>
      <c r="G2310" s="89">
        <v>6586.1348058359736</v>
      </c>
      <c r="H2310" s="42">
        <v>98.342934308309296</v>
      </c>
      <c r="I2310" s="42">
        <v>0</v>
      </c>
      <c r="J2310" s="51">
        <f t="shared" si="109"/>
        <v>98.342934308309296</v>
      </c>
      <c r="K2310" s="45">
        <f t="shared" si="108"/>
        <v>5.9983315474190073</v>
      </c>
      <c r="L2310" s="45">
        <f t="shared" si="108"/>
        <v>6586.1348058359736</v>
      </c>
      <c r="M2310" s="160">
        <f t="shared" si="110"/>
        <v>1097.9944595876648</v>
      </c>
      <c r="N2310" s="6">
        <v>-5.4064569024190074</v>
      </c>
    </row>
    <row r="2311" spans="1:14" x14ac:dyDescent="0.25">
      <c r="A2311" s="43">
        <v>2030</v>
      </c>
      <c r="B2311" s="43" t="s">
        <v>11</v>
      </c>
      <c r="C2311" s="43" t="s">
        <v>4982</v>
      </c>
      <c r="D2311" s="44">
        <v>98.342934308309296</v>
      </c>
      <c r="E2311" s="44">
        <v>80</v>
      </c>
      <c r="F2311" s="90">
        <v>6.0594286049568398</v>
      </c>
      <c r="G2311" s="91">
        <v>6180.2509252544951</v>
      </c>
      <c r="H2311" s="44">
        <v>98.342934308309296</v>
      </c>
      <c r="I2311" s="44">
        <v>0</v>
      </c>
      <c r="J2311" s="51">
        <f t="shared" si="109"/>
        <v>98.342934308309296</v>
      </c>
      <c r="K2311" s="45">
        <f t="shared" si="108"/>
        <v>6.0594286049568398</v>
      </c>
      <c r="L2311" s="45">
        <f t="shared" si="108"/>
        <v>6180.2509252544951</v>
      </c>
      <c r="M2311" s="160">
        <f t="shared" si="110"/>
        <v>1019.9395567098221</v>
      </c>
      <c r="N2311" s="6">
        <v>-5.5438463139568395</v>
      </c>
    </row>
    <row r="2312" spans="1:14" x14ac:dyDescent="0.25">
      <c r="A2312" s="41">
        <v>2031</v>
      </c>
      <c r="B2312" s="41" t="s">
        <v>11</v>
      </c>
      <c r="C2312" s="41" t="s">
        <v>4982</v>
      </c>
      <c r="D2312" s="42">
        <v>98.342934308309296</v>
      </c>
      <c r="E2312" s="42">
        <v>80</v>
      </c>
      <c r="F2312" s="88">
        <v>5.9188319406935772</v>
      </c>
      <c r="G2312" s="89">
        <v>5570.2288427814192</v>
      </c>
      <c r="H2312" s="42">
        <v>98.342934308309296</v>
      </c>
      <c r="I2312" s="42">
        <v>0</v>
      </c>
      <c r="J2312" s="51">
        <f t="shared" si="109"/>
        <v>98.342934308309296</v>
      </c>
      <c r="K2312" s="45">
        <f t="shared" si="108"/>
        <v>5.9188319406935772</v>
      </c>
      <c r="L2312" s="45">
        <f t="shared" si="108"/>
        <v>5570.2288427814192</v>
      </c>
      <c r="M2312" s="160">
        <f t="shared" si="110"/>
        <v>941.10272070483757</v>
      </c>
      <c r="N2312" s="6">
        <v>-5.444711456693577</v>
      </c>
    </row>
    <row r="2313" spans="1:14" x14ac:dyDescent="0.25">
      <c r="A2313" s="43">
        <v>2032</v>
      </c>
      <c r="B2313" s="43" t="s">
        <v>11</v>
      </c>
      <c r="C2313" s="43" t="s">
        <v>4982</v>
      </c>
      <c r="D2313" s="44">
        <v>98.342934308309296</v>
      </c>
      <c r="E2313" s="44">
        <v>80</v>
      </c>
      <c r="F2313" s="90">
        <v>5.5553062945494434</v>
      </c>
      <c r="G2313" s="91">
        <v>4999.2377292597484</v>
      </c>
      <c r="H2313" s="44">
        <v>98.342934308309296</v>
      </c>
      <c r="I2313" s="44">
        <v>0</v>
      </c>
      <c r="J2313" s="51">
        <f t="shared" si="109"/>
        <v>98.342934308309296</v>
      </c>
      <c r="K2313" s="45">
        <f t="shared" si="108"/>
        <v>5.5553062945494434</v>
      </c>
      <c r="L2313" s="45">
        <f t="shared" si="108"/>
        <v>4999.2377292597484</v>
      </c>
      <c r="M2313" s="160">
        <f t="shared" si="110"/>
        <v>899.90316720514977</v>
      </c>
      <c r="N2313" s="6">
        <v>-5.0811392935494437</v>
      </c>
    </row>
    <row r="2314" spans="1:14" hidden="1" x14ac:dyDescent="0.25">
      <c r="A2314" s="41">
        <v>2033</v>
      </c>
      <c r="B2314" s="41" t="s">
        <v>11</v>
      </c>
      <c r="C2314" s="41" t="s">
        <v>4982</v>
      </c>
      <c r="D2314" s="42">
        <v>98.342934308309296</v>
      </c>
      <c r="E2314" s="42">
        <v>80</v>
      </c>
      <c r="F2314" s="88">
        <v>5.1298743674530547</v>
      </c>
      <c r="G2314" s="89">
        <v>4408.9843288357597</v>
      </c>
      <c r="H2314" s="42">
        <v>98.342934308309296</v>
      </c>
      <c r="I2314" s="42">
        <v>0</v>
      </c>
      <c r="J2314" s="51">
        <f t="shared" si="109"/>
        <v>98.342934308309296</v>
      </c>
      <c r="K2314" s="45">
        <f t="shared" si="108"/>
        <v>5.1298743674530547</v>
      </c>
      <c r="L2314" s="45">
        <f t="shared" si="108"/>
        <v>4408.9843288357597</v>
      </c>
      <c r="M2314" s="160">
        <f t="shared" si="110"/>
        <v>859.47218450591186</v>
      </c>
      <c r="N2314" s="6">
        <v>-4.6797451804530548</v>
      </c>
    </row>
    <row r="2315" spans="1:14" x14ac:dyDescent="0.25">
      <c r="A2315" s="43">
        <v>2034</v>
      </c>
      <c r="B2315" s="43" t="s">
        <v>11</v>
      </c>
      <c r="C2315" s="43" t="s">
        <v>4982</v>
      </c>
      <c r="D2315" s="44">
        <v>98.342934308309296</v>
      </c>
      <c r="E2315" s="44">
        <v>80</v>
      </c>
      <c r="F2315" s="90">
        <v>4.4909846055794027</v>
      </c>
      <c r="G2315" s="91">
        <v>3826.1235059430392</v>
      </c>
      <c r="H2315" s="44">
        <v>98.342934308309296</v>
      </c>
      <c r="I2315" s="44">
        <v>0</v>
      </c>
      <c r="J2315" s="51">
        <f t="shared" si="109"/>
        <v>98.342934308309296</v>
      </c>
      <c r="K2315" s="45">
        <f t="shared" si="108"/>
        <v>4.4909846055794027</v>
      </c>
      <c r="L2315" s="45">
        <f t="shared" si="108"/>
        <v>3826.1235059430392</v>
      </c>
      <c r="M2315" s="160">
        <f t="shared" si="110"/>
        <v>851.9564955064933</v>
      </c>
      <c r="N2315" s="6">
        <v>-4.0665989445794031</v>
      </c>
    </row>
    <row r="2316" spans="1:14" x14ac:dyDescent="0.25">
      <c r="A2316" s="41">
        <v>2035</v>
      </c>
      <c r="B2316" s="41" t="s">
        <v>11</v>
      </c>
      <c r="C2316" s="41" t="s">
        <v>4982</v>
      </c>
      <c r="D2316" s="42">
        <v>98.342934308309296</v>
      </c>
      <c r="E2316" s="42">
        <v>80</v>
      </c>
      <c r="F2316" s="88">
        <v>3.7611276788849834</v>
      </c>
      <c r="G2316" s="89">
        <v>3280.7312287138789</v>
      </c>
      <c r="H2316" s="42">
        <v>98.342934308309296</v>
      </c>
      <c r="I2316" s="42">
        <v>0</v>
      </c>
      <c r="J2316" s="51">
        <f t="shared" si="109"/>
        <v>98.342934308309296</v>
      </c>
      <c r="K2316" s="45">
        <f t="shared" si="108"/>
        <v>3.7611276788849834</v>
      </c>
      <c r="L2316" s="45">
        <f t="shared" si="108"/>
        <v>3280.7312287138789</v>
      </c>
      <c r="M2316" s="160">
        <f t="shared" si="110"/>
        <v>872.27329376025807</v>
      </c>
      <c r="N2316" s="6">
        <v>-3.3686010738849834</v>
      </c>
    </row>
    <row r="2317" spans="1:14" x14ac:dyDescent="0.25">
      <c r="A2317" s="43">
        <v>2036</v>
      </c>
      <c r="B2317" s="43" t="s">
        <v>11</v>
      </c>
      <c r="C2317" s="43" t="s">
        <v>4982</v>
      </c>
      <c r="D2317" s="44">
        <v>98.342934308309296</v>
      </c>
      <c r="E2317" s="44">
        <v>80</v>
      </c>
      <c r="F2317" s="90">
        <v>2.9992397098023447</v>
      </c>
      <c r="G2317" s="91">
        <v>2762.6320515784519</v>
      </c>
      <c r="H2317" s="44">
        <v>98.342934308309296</v>
      </c>
      <c r="I2317" s="44">
        <v>0</v>
      </c>
      <c r="J2317" s="51">
        <f t="shared" si="109"/>
        <v>98.342934308309296</v>
      </c>
      <c r="K2317" s="45">
        <f t="shared" si="108"/>
        <v>2.9992397098023447</v>
      </c>
      <c r="L2317" s="45">
        <f t="shared" si="108"/>
        <v>2762.6320515784519</v>
      </c>
      <c r="M2317" s="160">
        <f t="shared" si="110"/>
        <v>921.11078769376331</v>
      </c>
      <c r="N2317" s="6">
        <v>-2.6302084338023448</v>
      </c>
    </row>
    <row r="2318" spans="1:14" x14ac:dyDescent="0.25">
      <c r="A2318" s="41">
        <v>2037</v>
      </c>
      <c r="B2318" s="41" t="s">
        <v>11</v>
      </c>
      <c r="C2318" s="41" t="s">
        <v>4982</v>
      </c>
      <c r="D2318" s="42">
        <v>98.342934308309296</v>
      </c>
      <c r="E2318" s="42">
        <v>80</v>
      </c>
      <c r="F2318" s="88">
        <v>2.1914159285034125</v>
      </c>
      <c r="G2318" s="89">
        <v>2090.6448660466499</v>
      </c>
      <c r="H2318" s="42">
        <v>98.342934308309296</v>
      </c>
      <c r="I2318" s="42">
        <v>0</v>
      </c>
      <c r="J2318" s="51">
        <f t="shared" si="109"/>
        <v>98.342934308309296</v>
      </c>
      <c r="K2318" s="45">
        <f t="shared" si="108"/>
        <v>2.1914159285034125</v>
      </c>
      <c r="L2318" s="45">
        <f t="shared" si="108"/>
        <v>2090.6448660466499</v>
      </c>
      <c r="M2318" s="160">
        <f t="shared" si="110"/>
        <v>954.01554714189638</v>
      </c>
      <c r="N2318" s="6">
        <v>-1.8480740845034125</v>
      </c>
    </row>
    <row r="2319" spans="1:14" hidden="1" x14ac:dyDescent="0.25">
      <c r="A2319" s="43">
        <v>2038</v>
      </c>
      <c r="B2319" s="43" t="s">
        <v>11</v>
      </c>
      <c r="C2319" s="43" t="s">
        <v>4982</v>
      </c>
      <c r="D2319" s="44">
        <v>98.342934308309296</v>
      </c>
      <c r="E2319" s="44">
        <v>80</v>
      </c>
      <c r="F2319" s="90">
        <v>1.5541656380687061</v>
      </c>
      <c r="G2319" s="91">
        <v>1737.459700776111</v>
      </c>
      <c r="H2319" s="44">
        <v>98.342934308309296</v>
      </c>
      <c r="I2319" s="44">
        <v>0</v>
      </c>
      <c r="J2319" s="51">
        <f t="shared" si="109"/>
        <v>98.342934308309296</v>
      </c>
      <c r="K2319" s="45">
        <f t="shared" si="108"/>
        <v>1.5541656380687061</v>
      </c>
      <c r="L2319" s="45">
        <f t="shared" si="108"/>
        <v>1737.459700776111</v>
      </c>
      <c r="M2319" s="160">
        <f t="shared" si="110"/>
        <v>1117.9372765795906</v>
      </c>
      <c r="N2319" s="6">
        <v>-1.2269466010687062</v>
      </c>
    </row>
    <row r="2320" spans="1:14" x14ac:dyDescent="0.25">
      <c r="A2320" s="41">
        <v>2039</v>
      </c>
      <c r="B2320" s="41" t="s">
        <v>11</v>
      </c>
      <c r="C2320" s="41" t="s">
        <v>4982</v>
      </c>
      <c r="D2320" s="42">
        <v>98.342934308309296</v>
      </c>
      <c r="E2320" s="42">
        <v>80</v>
      </c>
      <c r="F2320" s="88">
        <v>1.0458434930544489</v>
      </c>
      <c r="G2320" s="89">
        <v>1464.5158805454805</v>
      </c>
      <c r="H2320" s="42">
        <v>98.342934308309296</v>
      </c>
      <c r="I2320" s="42">
        <v>0</v>
      </c>
      <c r="J2320" s="51">
        <f t="shared" si="109"/>
        <v>98.342934308309296</v>
      </c>
      <c r="K2320" s="45">
        <f t="shared" si="108"/>
        <v>1.0458434930544489</v>
      </c>
      <c r="L2320" s="45">
        <f t="shared" si="108"/>
        <v>1464.5158805454805</v>
      </c>
      <c r="M2320" s="160">
        <f t="shared" si="110"/>
        <v>1400.3203063091914</v>
      </c>
      <c r="N2320" s="6">
        <v>-0.73507077605444893</v>
      </c>
    </row>
    <row r="2321" spans="1:14" x14ac:dyDescent="0.25">
      <c r="A2321" s="43">
        <v>2040</v>
      </c>
      <c r="B2321" s="43" t="s">
        <v>11</v>
      </c>
      <c r="C2321" s="43" t="s">
        <v>4982</v>
      </c>
      <c r="D2321" s="44">
        <v>98.342934308309296</v>
      </c>
      <c r="E2321" s="44">
        <v>80</v>
      </c>
      <c r="F2321" s="90">
        <v>0.75808607745919898</v>
      </c>
      <c r="G2321" s="91">
        <v>1289.1322124526637</v>
      </c>
      <c r="H2321" s="44">
        <v>98.342934308309296</v>
      </c>
      <c r="I2321" s="44">
        <v>0</v>
      </c>
      <c r="J2321" s="51">
        <f t="shared" si="109"/>
        <v>98.342934308309296</v>
      </c>
      <c r="K2321" s="45">
        <f t="shared" si="108"/>
        <v>0.75808607745919898</v>
      </c>
      <c r="L2321" s="45">
        <f t="shared" si="108"/>
        <v>1289.1322124526637</v>
      </c>
      <c r="M2321" s="160">
        <f t="shared" si="110"/>
        <v>1700.5090197320583</v>
      </c>
      <c r="N2321" s="6">
        <v>-0.45472866845919896</v>
      </c>
    </row>
    <row r="2322" spans="1:14" x14ac:dyDescent="0.25">
      <c r="A2322" s="41">
        <v>2021</v>
      </c>
      <c r="B2322" s="41" t="s">
        <v>11</v>
      </c>
      <c r="C2322" s="41" t="s">
        <v>4983</v>
      </c>
      <c r="D2322" s="42">
        <v>135.09480954950499</v>
      </c>
      <c r="E2322" s="42">
        <v>90</v>
      </c>
      <c r="F2322" s="88">
        <v>0.30018022208374434</v>
      </c>
      <c r="G2322" s="89">
        <v>432.67747604847881</v>
      </c>
      <c r="H2322" s="42">
        <v>135.09480954950499</v>
      </c>
      <c r="I2322" s="42">
        <v>0</v>
      </c>
      <c r="J2322" s="51">
        <f t="shared" si="109"/>
        <v>135.09480954950499</v>
      </c>
      <c r="K2322" s="45">
        <f t="shared" si="108"/>
        <v>0.30018022208374434</v>
      </c>
      <c r="L2322" s="45">
        <f t="shared" si="108"/>
        <v>432.67747604847881</v>
      </c>
      <c r="M2322" s="160">
        <f t="shared" si="110"/>
        <v>1441.3923510515972</v>
      </c>
      <c r="N2322" s="6">
        <v>-1.6413369083744356E-2</v>
      </c>
    </row>
    <row r="2323" spans="1:14" x14ac:dyDescent="0.25">
      <c r="A2323" s="43">
        <v>2022</v>
      </c>
      <c r="B2323" s="43" t="s">
        <v>11</v>
      </c>
      <c r="C2323" s="43" t="s">
        <v>4983</v>
      </c>
      <c r="D2323" s="44">
        <v>135.09480954950499</v>
      </c>
      <c r="E2323" s="44">
        <v>90</v>
      </c>
      <c r="F2323" s="90">
        <v>0.33707407135851181</v>
      </c>
      <c r="G2323" s="91">
        <v>494.64497565374353</v>
      </c>
      <c r="H2323" s="44">
        <v>135.09480954950499</v>
      </c>
      <c r="I2323" s="44">
        <v>0</v>
      </c>
      <c r="J2323" s="51">
        <f t="shared" si="109"/>
        <v>135.09480954950499</v>
      </c>
      <c r="K2323" s="45">
        <f t="shared" si="108"/>
        <v>0.33707407135851181</v>
      </c>
      <c r="L2323" s="45">
        <f t="shared" si="108"/>
        <v>494.64497565374353</v>
      </c>
      <c r="M2323" s="160">
        <f t="shared" si="110"/>
        <v>1467.4667014884078</v>
      </c>
      <c r="N2323" s="6">
        <v>6.1429864148820901E-4</v>
      </c>
    </row>
    <row r="2324" spans="1:14" x14ac:dyDescent="0.25">
      <c r="A2324" s="41">
        <v>2023</v>
      </c>
      <c r="B2324" s="41" t="s">
        <v>11</v>
      </c>
      <c r="C2324" s="41" t="s">
        <v>4983</v>
      </c>
      <c r="D2324" s="42">
        <v>135.09480954950499</v>
      </c>
      <c r="E2324" s="42">
        <v>90</v>
      </c>
      <c r="F2324" s="88">
        <v>0.39064194988316997</v>
      </c>
      <c r="G2324" s="89">
        <v>567.67690364875023</v>
      </c>
      <c r="H2324" s="42">
        <v>135.09480954950499</v>
      </c>
      <c r="I2324" s="42">
        <v>0</v>
      </c>
      <c r="J2324" s="51">
        <f t="shared" si="109"/>
        <v>135.09480954950499</v>
      </c>
      <c r="K2324" s="45">
        <f t="shared" si="108"/>
        <v>0.39064194988316997</v>
      </c>
      <c r="L2324" s="45">
        <f t="shared" si="108"/>
        <v>567.67690364875023</v>
      </c>
      <c r="M2324" s="160">
        <f t="shared" si="110"/>
        <v>1453.1898169628901</v>
      </c>
      <c r="N2324" s="6">
        <v>1.2735837116830018E-2</v>
      </c>
    </row>
    <row r="2325" spans="1:14" x14ac:dyDescent="0.25">
      <c r="A2325" s="43">
        <v>2024</v>
      </c>
      <c r="B2325" s="43" t="s">
        <v>11</v>
      </c>
      <c r="C2325" s="43" t="s">
        <v>4983</v>
      </c>
      <c r="D2325" s="44">
        <v>135.09480954950499</v>
      </c>
      <c r="E2325" s="44">
        <v>90</v>
      </c>
      <c r="F2325" s="90">
        <v>0.45948702790735463</v>
      </c>
      <c r="G2325" s="91">
        <v>643.88789790839212</v>
      </c>
      <c r="H2325" s="44">
        <v>135.09480954950499</v>
      </c>
      <c r="I2325" s="44">
        <v>0</v>
      </c>
      <c r="J2325" s="51">
        <f t="shared" si="109"/>
        <v>135.09480954950499</v>
      </c>
      <c r="K2325" s="45">
        <f t="shared" si="108"/>
        <v>0.45948702790735463</v>
      </c>
      <c r="L2325" s="45">
        <f t="shared" si="108"/>
        <v>643.88789790839212</v>
      </c>
      <c r="M2325" s="160">
        <f t="shared" si="110"/>
        <v>1401.3189900939224</v>
      </c>
      <c r="N2325" s="6">
        <v>2.1063770092645373E-2</v>
      </c>
    </row>
    <row r="2326" spans="1:14" hidden="1" x14ac:dyDescent="0.25">
      <c r="A2326" s="41">
        <v>2025</v>
      </c>
      <c r="B2326" s="41" t="s">
        <v>11</v>
      </c>
      <c r="C2326" s="41" t="s">
        <v>4983</v>
      </c>
      <c r="D2326" s="42">
        <v>135.09480954950499</v>
      </c>
      <c r="E2326" s="42">
        <v>90</v>
      </c>
      <c r="F2326" s="88">
        <v>0.53406413475472703</v>
      </c>
      <c r="G2326" s="89">
        <v>733.7179757699821</v>
      </c>
      <c r="H2326" s="42">
        <v>135.09480954950499</v>
      </c>
      <c r="I2326" s="42">
        <v>0</v>
      </c>
      <c r="J2326" s="51">
        <f t="shared" si="109"/>
        <v>135.09480954950499</v>
      </c>
      <c r="K2326" s="45">
        <f t="shared" si="108"/>
        <v>0.53406413475472703</v>
      </c>
      <c r="L2326" s="45">
        <f t="shared" si="108"/>
        <v>733.7179757699821</v>
      </c>
      <c r="M2326" s="160">
        <f t="shared" si="110"/>
        <v>1373.838698430756</v>
      </c>
      <c r="N2326" s="6">
        <v>4.2120946245272961E-2</v>
      </c>
    </row>
    <row r="2327" spans="1:14" hidden="1" x14ac:dyDescent="0.25">
      <c r="A2327" s="43">
        <v>2026</v>
      </c>
      <c r="B2327" s="43" t="s">
        <v>11</v>
      </c>
      <c r="C2327" s="43" t="s">
        <v>4983</v>
      </c>
      <c r="D2327" s="44">
        <v>135.09480954950499</v>
      </c>
      <c r="E2327" s="44">
        <v>90</v>
      </c>
      <c r="F2327" s="90">
        <v>0.63345526120205164</v>
      </c>
      <c r="G2327" s="91">
        <v>820.34079750681349</v>
      </c>
      <c r="H2327" s="44">
        <v>135.09480954950499</v>
      </c>
      <c r="I2327" s="44">
        <v>0</v>
      </c>
      <c r="J2327" s="51">
        <f t="shared" si="109"/>
        <v>135.09480954950499</v>
      </c>
      <c r="K2327" s="45">
        <f t="shared" si="108"/>
        <v>0.63345526120205164</v>
      </c>
      <c r="L2327" s="45">
        <f t="shared" si="108"/>
        <v>820.34079750681349</v>
      </c>
      <c r="M2327" s="160">
        <f t="shared" si="110"/>
        <v>1295.0256280927019</v>
      </c>
      <c r="N2327" s="6">
        <v>9.3455857979483081E-3</v>
      </c>
    </row>
    <row r="2328" spans="1:14" hidden="1" x14ac:dyDescent="0.25">
      <c r="A2328" s="41">
        <v>2027</v>
      </c>
      <c r="B2328" s="41" t="s">
        <v>11</v>
      </c>
      <c r="C2328" s="41" t="s">
        <v>4983</v>
      </c>
      <c r="D2328" s="42">
        <v>135.09480954950499</v>
      </c>
      <c r="E2328" s="42">
        <v>90</v>
      </c>
      <c r="F2328" s="88">
        <v>0.73949231016851502</v>
      </c>
      <c r="G2328" s="89">
        <v>882.57820323172336</v>
      </c>
      <c r="H2328" s="42">
        <v>135.09480954950499</v>
      </c>
      <c r="I2328" s="42">
        <v>0</v>
      </c>
      <c r="J2328" s="51">
        <f t="shared" si="109"/>
        <v>135.09480954950499</v>
      </c>
      <c r="K2328" s="45">
        <f t="shared" si="108"/>
        <v>0.73949231016851502</v>
      </c>
      <c r="L2328" s="45">
        <f t="shared" si="108"/>
        <v>882.57820323172336</v>
      </c>
      <c r="M2328" s="160">
        <f t="shared" si="110"/>
        <v>1193.4920635355925</v>
      </c>
      <c r="N2328" s="6">
        <v>6.4273120831484953E-2</v>
      </c>
    </row>
    <row r="2329" spans="1:14" hidden="1" x14ac:dyDescent="0.25">
      <c r="A2329" s="43">
        <v>2028</v>
      </c>
      <c r="B2329" s="43" t="s">
        <v>11</v>
      </c>
      <c r="C2329" s="43" t="s">
        <v>4983</v>
      </c>
      <c r="D2329" s="44">
        <v>135.09480954950499</v>
      </c>
      <c r="E2329" s="44">
        <v>90</v>
      </c>
      <c r="F2329" s="90">
        <v>0.85712860502995147</v>
      </c>
      <c r="G2329" s="91">
        <v>930.23473764911182</v>
      </c>
      <c r="H2329" s="44">
        <v>135.09480954950499</v>
      </c>
      <c r="I2329" s="44">
        <v>0</v>
      </c>
      <c r="J2329" s="51">
        <f t="shared" si="109"/>
        <v>135.09480954950499</v>
      </c>
      <c r="K2329" s="45">
        <f t="shared" si="108"/>
        <v>0.85712860502995147</v>
      </c>
      <c r="L2329" s="45">
        <f t="shared" si="108"/>
        <v>930.23473764911182</v>
      </c>
      <c r="M2329" s="160">
        <f t="shared" si="110"/>
        <v>1085.2919062438777</v>
      </c>
      <c r="N2329" s="6">
        <v>0.13249946597004858</v>
      </c>
    </row>
    <row r="2330" spans="1:14" x14ac:dyDescent="0.25">
      <c r="A2330" s="41">
        <v>2029</v>
      </c>
      <c r="B2330" s="41" t="s">
        <v>11</v>
      </c>
      <c r="C2330" s="41" t="s">
        <v>4983</v>
      </c>
      <c r="D2330" s="42">
        <v>135.09480954950499</v>
      </c>
      <c r="E2330" s="42">
        <v>90</v>
      </c>
      <c r="F2330" s="88">
        <v>0.97263179496916807</v>
      </c>
      <c r="G2330" s="89">
        <v>958.51888709000093</v>
      </c>
      <c r="H2330" s="42">
        <v>135.09480954950499</v>
      </c>
      <c r="I2330" s="42">
        <v>0</v>
      </c>
      <c r="J2330" s="51">
        <f t="shared" si="109"/>
        <v>135.09480954950499</v>
      </c>
      <c r="K2330" s="45">
        <f t="shared" si="108"/>
        <v>0.97263179496916807</v>
      </c>
      <c r="L2330" s="45">
        <f t="shared" si="108"/>
        <v>958.51888709000093</v>
      </c>
      <c r="M2330" s="160">
        <f t="shared" si="110"/>
        <v>985.48997888803899</v>
      </c>
      <c r="N2330" s="6">
        <v>0.19178888503083202</v>
      </c>
    </row>
    <row r="2331" spans="1:14" x14ac:dyDescent="0.25">
      <c r="A2331" s="43">
        <v>2030</v>
      </c>
      <c r="B2331" s="43" t="s">
        <v>11</v>
      </c>
      <c r="C2331" s="43" t="s">
        <v>4983</v>
      </c>
      <c r="D2331" s="44">
        <v>135.09480954950499</v>
      </c>
      <c r="E2331" s="44">
        <v>90</v>
      </c>
      <c r="F2331" s="90">
        <v>1.0437463285744857</v>
      </c>
      <c r="G2331" s="91">
        <v>970.17529478334416</v>
      </c>
      <c r="H2331" s="44">
        <v>135.09480954950499</v>
      </c>
      <c r="I2331" s="44">
        <v>0</v>
      </c>
      <c r="J2331" s="51">
        <f t="shared" si="109"/>
        <v>135.09480954950499</v>
      </c>
      <c r="K2331" s="45">
        <f t="shared" si="108"/>
        <v>1.0437463285744857</v>
      </c>
      <c r="L2331" s="45">
        <f t="shared" si="108"/>
        <v>970.17529478334416</v>
      </c>
      <c r="M2331" s="160">
        <f t="shared" si="110"/>
        <v>929.51253405449347</v>
      </c>
      <c r="N2331" s="6">
        <v>0.27507012742551429</v>
      </c>
    </row>
    <row r="2332" spans="1:14" x14ac:dyDescent="0.25">
      <c r="A2332" s="41">
        <v>2031</v>
      </c>
      <c r="B2332" s="41" t="s">
        <v>11</v>
      </c>
      <c r="C2332" s="41" t="s">
        <v>4983</v>
      </c>
      <c r="D2332" s="42">
        <v>135.09480954950499</v>
      </c>
      <c r="E2332" s="42">
        <v>90</v>
      </c>
      <c r="F2332" s="88">
        <v>1.1032081913427154</v>
      </c>
      <c r="G2332" s="89">
        <v>951.80623806663209</v>
      </c>
      <c r="H2332" s="42">
        <v>135.09480954950499</v>
      </c>
      <c r="I2332" s="42">
        <v>0</v>
      </c>
      <c r="J2332" s="51">
        <f t="shared" si="109"/>
        <v>135.09480954950499</v>
      </c>
      <c r="K2332" s="45">
        <f t="shared" si="108"/>
        <v>1.1032081913427154</v>
      </c>
      <c r="L2332" s="45">
        <f t="shared" si="108"/>
        <v>951.80623806663209</v>
      </c>
      <c r="M2332" s="160">
        <f t="shared" si="110"/>
        <v>862.76212009284313</v>
      </c>
      <c r="N2332" s="6">
        <v>0.28317922565728448</v>
      </c>
    </row>
    <row r="2333" spans="1:14" x14ac:dyDescent="0.25">
      <c r="A2333" s="43">
        <v>2032</v>
      </c>
      <c r="B2333" s="43" t="s">
        <v>11</v>
      </c>
      <c r="C2333" s="43" t="s">
        <v>4983</v>
      </c>
      <c r="D2333" s="44">
        <v>135.09480954950499</v>
      </c>
      <c r="E2333" s="44">
        <v>90</v>
      </c>
      <c r="F2333" s="90">
        <v>1.1211229675252443</v>
      </c>
      <c r="G2333" s="91">
        <v>903.37043048973896</v>
      </c>
      <c r="H2333" s="44">
        <v>135.09480954950499</v>
      </c>
      <c r="I2333" s="44">
        <v>0</v>
      </c>
      <c r="J2333" s="51">
        <f t="shared" si="109"/>
        <v>135.09480954950499</v>
      </c>
      <c r="K2333" s="45">
        <f t="shared" si="108"/>
        <v>1.1211229675252443</v>
      </c>
      <c r="L2333" s="45">
        <f t="shared" si="108"/>
        <v>903.37043048973896</v>
      </c>
      <c r="M2333" s="160">
        <f t="shared" si="110"/>
        <v>805.77283371852582</v>
      </c>
      <c r="N2333" s="6">
        <v>0.30653844747475567</v>
      </c>
    </row>
    <row r="2334" spans="1:14" x14ac:dyDescent="0.25">
      <c r="A2334" s="41">
        <v>2033</v>
      </c>
      <c r="B2334" s="41" t="s">
        <v>11</v>
      </c>
      <c r="C2334" s="41" t="s">
        <v>4983</v>
      </c>
      <c r="D2334" s="42">
        <v>135.09480954950499</v>
      </c>
      <c r="E2334" s="42">
        <v>90</v>
      </c>
      <c r="F2334" s="88">
        <v>1.1226950548677952</v>
      </c>
      <c r="G2334" s="89">
        <v>837.69582812579335</v>
      </c>
      <c r="H2334" s="42">
        <v>135.09480954950499</v>
      </c>
      <c r="I2334" s="42">
        <v>0</v>
      </c>
      <c r="J2334" s="51">
        <f t="shared" si="109"/>
        <v>135.09480954950499</v>
      </c>
      <c r="K2334" s="45">
        <f t="shared" si="108"/>
        <v>1.1226950548677952</v>
      </c>
      <c r="L2334" s="45">
        <f t="shared" si="108"/>
        <v>837.69582812579335</v>
      </c>
      <c r="M2334" s="160">
        <f t="shared" si="110"/>
        <v>746.14725030960221</v>
      </c>
      <c r="N2334" s="6">
        <v>0.3152468961322048</v>
      </c>
    </row>
    <row r="2335" spans="1:14" hidden="1" x14ac:dyDescent="0.25">
      <c r="A2335" s="43">
        <v>2034</v>
      </c>
      <c r="B2335" s="43" t="s">
        <v>11</v>
      </c>
      <c r="C2335" s="43" t="s">
        <v>4983</v>
      </c>
      <c r="D2335" s="44">
        <v>135.09480954950499</v>
      </c>
      <c r="E2335" s="44">
        <v>90</v>
      </c>
      <c r="F2335" s="90">
        <v>1.0564919480761676</v>
      </c>
      <c r="G2335" s="91">
        <v>744.36169182484332</v>
      </c>
      <c r="H2335" s="44">
        <v>135.09480954950499</v>
      </c>
      <c r="I2335" s="44">
        <v>0</v>
      </c>
      <c r="J2335" s="51">
        <f t="shared" si="109"/>
        <v>135.09480954950499</v>
      </c>
      <c r="K2335" s="45">
        <f t="shared" si="108"/>
        <v>1.0564919480761676</v>
      </c>
      <c r="L2335" s="45">
        <f t="shared" si="108"/>
        <v>744.36169182484332</v>
      </c>
      <c r="M2335" s="160">
        <f t="shared" si="110"/>
        <v>704.55973959886603</v>
      </c>
      <c r="N2335" s="6">
        <v>0.33266467092383234</v>
      </c>
    </row>
    <row r="2336" spans="1:14" hidden="1" x14ac:dyDescent="0.25">
      <c r="A2336" s="41">
        <v>2035</v>
      </c>
      <c r="B2336" s="41" t="s">
        <v>11</v>
      </c>
      <c r="C2336" s="41" t="s">
        <v>4983</v>
      </c>
      <c r="D2336" s="42">
        <v>135.09480954950499</v>
      </c>
      <c r="E2336" s="42">
        <v>90</v>
      </c>
      <c r="F2336" s="88">
        <v>0.9480973350656835</v>
      </c>
      <c r="G2336" s="89">
        <v>651.90266549713056</v>
      </c>
      <c r="H2336" s="42">
        <v>135.09480954950499</v>
      </c>
      <c r="I2336" s="42">
        <v>0</v>
      </c>
      <c r="J2336" s="51">
        <f t="shared" si="109"/>
        <v>135.09480954950499</v>
      </c>
      <c r="K2336" s="45">
        <f t="shared" si="108"/>
        <v>0.9480973350656835</v>
      </c>
      <c r="L2336" s="45">
        <f t="shared" si="108"/>
        <v>651.90266549713056</v>
      </c>
      <c r="M2336" s="160">
        <f t="shared" si="110"/>
        <v>687.59044181045738</v>
      </c>
      <c r="N2336" s="6">
        <v>0.35951034693431649</v>
      </c>
    </row>
    <row r="2337" spans="1:14" x14ac:dyDescent="0.25">
      <c r="A2337" s="43">
        <v>2036</v>
      </c>
      <c r="B2337" s="43" t="s">
        <v>11</v>
      </c>
      <c r="C2337" s="43" t="s">
        <v>4983</v>
      </c>
      <c r="D2337" s="44">
        <v>135.09480954950499</v>
      </c>
      <c r="E2337" s="44">
        <v>90</v>
      </c>
      <c r="F2337" s="90">
        <v>0.79611037728328815</v>
      </c>
      <c r="G2337" s="91">
        <v>543.22670142688196</v>
      </c>
      <c r="H2337" s="44">
        <v>135.09480954950499</v>
      </c>
      <c r="I2337" s="44">
        <v>0</v>
      </c>
      <c r="J2337" s="51">
        <f t="shared" si="109"/>
        <v>135.09480954950499</v>
      </c>
      <c r="K2337" s="45">
        <f t="shared" si="108"/>
        <v>0.79611037728328815</v>
      </c>
      <c r="L2337" s="45">
        <f t="shared" si="108"/>
        <v>543.22670142688196</v>
      </c>
      <c r="M2337" s="160">
        <f t="shared" si="110"/>
        <v>682.35098665669068</v>
      </c>
      <c r="N2337" s="6">
        <v>0.40360928771671178</v>
      </c>
    </row>
    <row r="2338" spans="1:14" x14ac:dyDescent="0.25">
      <c r="A2338" s="41">
        <v>2037</v>
      </c>
      <c r="B2338" s="41" t="s">
        <v>11</v>
      </c>
      <c r="C2338" s="41" t="s">
        <v>4983</v>
      </c>
      <c r="D2338" s="42">
        <v>135.09480954950499</v>
      </c>
      <c r="E2338" s="42">
        <v>90</v>
      </c>
      <c r="F2338" s="88">
        <v>0.63493835912870034</v>
      </c>
      <c r="G2338" s="89">
        <v>439.32355805648604</v>
      </c>
      <c r="H2338" s="42">
        <v>135.09480954950499</v>
      </c>
      <c r="I2338" s="42">
        <v>0</v>
      </c>
      <c r="J2338" s="51">
        <f t="shared" si="109"/>
        <v>135.09480954950499</v>
      </c>
      <c r="K2338" s="45">
        <f t="shared" si="108"/>
        <v>0.63493835912870034</v>
      </c>
      <c r="L2338" s="45">
        <f t="shared" si="108"/>
        <v>439.32355805648604</v>
      </c>
      <c r="M2338" s="160">
        <f t="shared" si="110"/>
        <v>691.91528868936439</v>
      </c>
      <c r="N2338" s="6">
        <v>0.43796848687129963</v>
      </c>
    </row>
    <row r="2339" spans="1:14" x14ac:dyDescent="0.25">
      <c r="A2339" s="43">
        <v>2038</v>
      </c>
      <c r="B2339" s="43" t="s">
        <v>11</v>
      </c>
      <c r="C2339" s="43" t="s">
        <v>4983</v>
      </c>
      <c r="D2339" s="44">
        <v>135.09480954950499</v>
      </c>
      <c r="E2339" s="44">
        <v>90</v>
      </c>
      <c r="F2339" s="90">
        <v>0.49443631236693031</v>
      </c>
      <c r="G2339" s="91">
        <v>352.52003492804971</v>
      </c>
      <c r="H2339" s="44">
        <v>135.09480954950499</v>
      </c>
      <c r="I2339" s="44">
        <v>0</v>
      </c>
      <c r="J2339" s="51">
        <f t="shared" si="109"/>
        <v>135.09480954950499</v>
      </c>
      <c r="K2339" s="45">
        <f t="shared" si="108"/>
        <v>0.49443631236693031</v>
      </c>
      <c r="L2339" s="45">
        <f t="shared" si="108"/>
        <v>352.52003492804971</v>
      </c>
      <c r="M2339" s="160">
        <f t="shared" si="110"/>
        <v>712.97359459804011</v>
      </c>
      <c r="N2339" s="6">
        <v>0.61649697763306965</v>
      </c>
    </row>
    <row r="2340" spans="1:14" hidden="1" x14ac:dyDescent="0.25">
      <c r="A2340" s="41">
        <v>2039</v>
      </c>
      <c r="B2340" s="41" t="s">
        <v>11</v>
      </c>
      <c r="C2340" s="41" t="s">
        <v>4983</v>
      </c>
      <c r="D2340" s="42">
        <v>135.09480954950499</v>
      </c>
      <c r="E2340" s="42">
        <v>90</v>
      </c>
      <c r="F2340" s="88">
        <v>0.3768783949039119</v>
      </c>
      <c r="G2340" s="89">
        <v>283.41468210861564</v>
      </c>
      <c r="H2340" s="42">
        <v>135.09480954950499</v>
      </c>
      <c r="I2340" s="42">
        <v>0</v>
      </c>
      <c r="J2340" s="51">
        <f t="shared" si="109"/>
        <v>135.09480954950499</v>
      </c>
      <c r="K2340" s="45">
        <f t="shared" si="108"/>
        <v>0.3768783949039119</v>
      </c>
      <c r="L2340" s="45">
        <f t="shared" si="108"/>
        <v>283.41468210861564</v>
      </c>
      <c r="M2340" s="160">
        <f t="shared" si="110"/>
        <v>752.00564941079847</v>
      </c>
      <c r="N2340" s="6">
        <v>0.62269125409608805</v>
      </c>
    </row>
    <row r="2341" spans="1:14" hidden="1" x14ac:dyDescent="0.25">
      <c r="A2341" s="43">
        <v>2040</v>
      </c>
      <c r="B2341" s="43" t="s">
        <v>11</v>
      </c>
      <c r="C2341" s="43" t="s">
        <v>4983</v>
      </c>
      <c r="D2341" s="44">
        <v>135.09480954950499</v>
      </c>
      <c r="E2341" s="44">
        <v>90</v>
      </c>
      <c r="F2341" s="90">
        <v>0.30849027570135723</v>
      </c>
      <c r="G2341" s="91">
        <v>239.73561363648625</v>
      </c>
      <c r="H2341" s="44">
        <v>135.09480954950499</v>
      </c>
      <c r="I2341" s="44">
        <v>0</v>
      </c>
      <c r="J2341" s="51">
        <f t="shared" si="109"/>
        <v>135.09480954950499</v>
      </c>
      <c r="K2341" s="45">
        <f t="shared" si="108"/>
        <v>0.30849027570135723</v>
      </c>
      <c r="L2341" s="45">
        <f t="shared" si="108"/>
        <v>239.73561363648625</v>
      </c>
      <c r="M2341" s="160">
        <f t="shared" si="110"/>
        <v>777.12535052018666</v>
      </c>
      <c r="N2341" s="6">
        <v>0.56271023729864278</v>
      </c>
    </row>
    <row r="2342" spans="1:14" x14ac:dyDescent="0.25">
      <c r="A2342" s="41">
        <v>2021</v>
      </c>
      <c r="B2342" s="41" t="s">
        <v>11</v>
      </c>
      <c r="C2342" s="41" t="s">
        <v>4984</v>
      </c>
      <c r="D2342" s="42">
        <v>94.799944337354972</v>
      </c>
      <c r="E2342" s="42">
        <v>100</v>
      </c>
      <c r="F2342" s="88">
        <v>0.50932038202167706</v>
      </c>
      <c r="G2342" s="89">
        <v>953.56486664411568</v>
      </c>
      <c r="H2342" s="42">
        <v>94.799944337354972</v>
      </c>
      <c r="I2342" s="42">
        <v>0</v>
      </c>
      <c r="J2342" s="51">
        <f t="shared" si="109"/>
        <v>94.799944337354972</v>
      </c>
      <c r="K2342" s="45">
        <f t="shared" si="108"/>
        <v>0.50932038202167706</v>
      </c>
      <c r="L2342" s="45">
        <f t="shared" si="108"/>
        <v>953.56486664411568</v>
      </c>
      <c r="M2342" s="160">
        <f t="shared" si="110"/>
        <v>1872.2299368014124</v>
      </c>
      <c r="N2342" s="6">
        <v>-0.11366226602167706</v>
      </c>
    </row>
    <row r="2343" spans="1:14" x14ac:dyDescent="0.25">
      <c r="A2343" s="43">
        <v>2022</v>
      </c>
      <c r="B2343" s="43" t="s">
        <v>11</v>
      </c>
      <c r="C2343" s="43" t="s">
        <v>4984</v>
      </c>
      <c r="D2343" s="44">
        <v>94.799944337354972</v>
      </c>
      <c r="E2343" s="44">
        <v>100</v>
      </c>
      <c r="F2343" s="90">
        <v>0.55280528728470923</v>
      </c>
      <c r="G2343" s="91">
        <v>1116.1155535166872</v>
      </c>
      <c r="H2343" s="44">
        <v>94.799944337354972</v>
      </c>
      <c r="I2343" s="44">
        <v>0</v>
      </c>
      <c r="J2343" s="51">
        <f t="shared" si="109"/>
        <v>94.799944337354972</v>
      </c>
      <c r="K2343" s="45">
        <f t="shared" ref="K2343:L2406" si="111">F2343</f>
        <v>0.55280528728470923</v>
      </c>
      <c r="L2343" s="45">
        <f t="shared" si="111"/>
        <v>1116.1155535166872</v>
      </c>
      <c r="M2343" s="160">
        <f t="shared" si="110"/>
        <v>2019.003036311153</v>
      </c>
      <c r="N2343" s="6">
        <v>-0.13216888728470921</v>
      </c>
    </row>
    <row r="2344" spans="1:14" x14ac:dyDescent="0.25">
      <c r="A2344" s="41">
        <v>2023</v>
      </c>
      <c r="B2344" s="41" t="s">
        <v>11</v>
      </c>
      <c r="C2344" s="41" t="s">
        <v>4984</v>
      </c>
      <c r="D2344" s="42">
        <v>94.799944337354972</v>
      </c>
      <c r="E2344" s="42">
        <v>100</v>
      </c>
      <c r="F2344" s="88">
        <v>0.61456996732909719</v>
      </c>
      <c r="G2344" s="89">
        <v>1302.049474695764</v>
      </c>
      <c r="H2344" s="42">
        <v>94.799944337354972</v>
      </c>
      <c r="I2344" s="42">
        <v>0</v>
      </c>
      <c r="J2344" s="51">
        <f t="shared" si="109"/>
        <v>94.799944337354972</v>
      </c>
      <c r="K2344" s="45">
        <f t="shared" si="111"/>
        <v>0.61456996732909719</v>
      </c>
      <c r="L2344" s="45">
        <f t="shared" si="111"/>
        <v>1302.049474695764</v>
      </c>
      <c r="M2344" s="160">
        <f t="shared" si="110"/>
        <v>2118.6350520095089</v>
      </c>
      <c r="N2344" s="6">
        <v>-0.15856882332909716</v>
      </c>
    </row>
    <row r="2345" spans="1:14" x14ac:dyDescent="0.25">
      <c r="A2345" s="43">
        <v>2024</v>
      </c>
      <c r="B2345" s="43" t="s">
        <v>11</v>
      </c>
      <c r="C2345" s="43" t="s">
        <v>4984</v>
      </c>
      <c r="D2345" s="44">
        <v>94.799944337354972</v>
      </c>
      <c r="E2345" s="44">
        <v>100</v>
      </c>
      <c r="F2345" s="90">
        <v>0.70648834918130876</v>
      </c>
      <c r="G2345" s="91">
        <v>1469.7053339377298</v>
      </c>
      <c r="H2345" s="44">
        <v>94.799944337354972</v>
      </c>
      <c r="I2345" s="44">
        <v>0</v>
      </c>
      <c r="J2345" s="51">
        <f t="shared" si="109"/>
        <v>94.799944337354972</v>
      </c>
      <c r="K2345" s="45">
        <f t="shared" si="111"/>
        <v>0.70648834918130876</v>
      </c>
      <c r="L2345" s="45">
        <f t="shared" si="111"/>
        <v>1469.7053339377298</v>
      </c>
      <c r="M2345" s="160">
        <f t="shared" si="110"/>
        <v>2080.2966328331536</v>
      </c>
      <c r="N2345" s="6">
        <v>-0.20691462618130874</v>
      </c>
    </row>
    <row r="2346" spans="1:14" x14ac:dyDescent="0.25">
      <c r="A2346" s="41">
        <v>2025</v>
      </c>
      <c r="B2346" s="41" t="s">
        <v>11</v>
      </c>
      <c r="C2346" s="41" t="s">
        <v>4984</v>
      </c>
      <c r="D2346" s="42">
        <v>94.799944337354972</v>
      </c>
      <c r="E2346" s="42">
        <v>100</v>
      </c>
      <c r="F2346" s="88">
        <v>0.7283421490265527</v>
      </c>
      <c r="G2346" s="89">
        <v>1643.4380867697698</v>
      </c>
      <c r="H2346" s="42">
        <v>94.799944337354972</v>
      </c>
      <c r="I2346" s="42">
        <v>0</v>
      </c>
      <c r="J2346" s="51">
        <f t="shared" si="109"/>
        <v>94.799944337354972</v>
      </c>
      <c r="K2346" s="45">
        <f t="shared" si="111"/>
        <v>0.7283421490265527</v>
      </c>
      <c r="L2346" s="45">
        <f t="shared" si="111"/>
        <v>1643.4380867697698</v>
      </c>
      <c r="M2346" s="160">
        <f t="shared" si="110"/>
        <v>2256.4094209929572</v>
      </c>
      <c r="N2346" s="6">
        <v>-0.14601153302655268</v>
      </c>
    </row>
    <row r="2347" spans="1:14" x14ac:dyDescent="0.25">
      <c r="A2347" s="43">
        <v>2026</v>
      </c>
      <c r="B2347" s="43" t="s">
        <v>11</v>
      </c>
      <c r="C2347" s="43" t="s">
        <v>4984</v>
      </c>
      <c r="D2347" s="44">
        <v>94.799944337354972</v>
      </c>
      <c r="E2347" s="44">
        <v>100</v>
      </c>
      <c r="F2347" s="90">
        <v>0.76380249822133028</v>
      </c>
      <c r="G2347" s="91">
        <v>1772.3969092923592</v>
      </c>
      <c r="H2347" s="44">
        <v>94.799944337354972</v>
      </c>
      <c r="I2347" s="44">
        <v>0</v>
      </c>
      <c r="J2347" s="51">
        <f t="shared" si="109"/>
        <v>94.799944337354972</v>
      </c>
      <c r="K2347" s="45">
        <f t="shared" si="111"/>
        <v>0.76380249822133028</v>
      </c>
      <c r="L2347" s="45">
        <f t="shared" si="111"/>
        <v>1772.3969092923592</v>
      </c>
      <c r="M2347" s="160">
        <f t="shared" si="110"/>
        <v>2320.4911131080958</v>
      </c>
      <c r="N2347" s="6">
        <v>-9.2772020221330243E-2</v>
      </c>
    </row>
    <row r="2348" spans="1:14" x14ac:dyDescent="0.25">
      <c r="A2348" s="41">
        <v>2027</v>
      </c>
      <c r="B2348" s="41" t="s">
        <v>11</v>
      </c>
      <c r="C2348" s="41" t="s">
        <v>4984</v>
      </c>
      <c r="D2348" s="42">
        <v>94.799944337354972</v>
      </c>
      <c r="E2348" s="42">
        <v>100</v>
      </c>
      <c r="F2348" s="88">
        <v>0.74311277446942459</v>
      </c>
      <c r="G2348" s="89">
        <v>1768.7723806330746</v>
      </c>
      <c r="H2348" s="42">
        <v>94.799944337354972</v>
      </c>
      <c r="I2348" s="42">
        <v>0</v>
      </c>
      <c r="J2348" s="51">
        <f t="shared" si="109"/>
        <v>94.799944337354972</v>
      </c>
      <c r="K2348" s="45">
        <f t="shared" si="111"/>
        <v>0.74311277446942459</v>
      </c>
      <c r="L2348" s="45">
        <f t="shared" si="111"/>
        <v>1768.7723806330746</v>
      </c>
      <c r="M2348" s="160">
        <f t="shared" si="110"/>
        <v>2380.2206628677068</v>
      </c>
      <c r="N2348" s="6">
        <v>8.025050353057539E-2</v>
      </c>
    </row>
    <row r="2349" spans="1:14" x14ac:dyDescent="0.25">
      <c r="A2349" s="43">
        <v>2028</v>
      </c>
      <c r="B2349" s="43" t="s">
        <v>11</v>
      </c>
      <c r="C2349" s="43" t="s">
        <v>4984</v>
      </c>
      <c r="D2349" s="44">
        <v>94.799944337354972</v>
      </c>
      <c r="E2349" s="44">
        <v>100</v>
      </c>
      <c r="F2349" s="90">
        <v>0.734744427942293</v>
      </c>
      <c r="G2349" s="91">
        <v>1689.0208300183683</v>
      </c>
      <c r="H2349" s="44">
        <v>94.799944337354972</v>
      </c>
      <c r="I2349" s="44">
        <v>0</v>
      </c>
      <c r="J2349" s="51">
        <f t="shared" si="109"/>
        <v>94.799944337354972</v>
      </c>
      <c r="K2349" s="45">
        <f t="shared" si="111"/>
        <v>0.734744427942293</v>
      </c>
      <c r="L2349" s="45">
        <f t="shared" si="111"/>
        <v>1689.0208300183683</v>
      </c>
      <c r="M2349" s="160">
        <f t="shared" si="110"/>
        <v>2298.78685129821</v>
      </c>
      <c r="N2349" s="6">
        <v>0.28094650305770696</v>
      </c>
    </row>
    <row r="2350" spans="1:14" x14ac:dyDescent="0.25">
      <c r="A2350" s="41">
        <v>2029</v>
      </c>
      <c r="B2350" s="41" t="s">
        <v>11</v>
      </c>
      <c r="C2350" s="41" t="s">
        <v>4984</v>
      </c>
      <c r="D2350" s="42">
        <v>94.799944337354972</v>
      </c>
      <c r="E2350" s="42">
        <v>100</v>
      </c>
      <c r="F2350" s="88">
        <v>0.63740084526785856</v>
      </c>
      <c r="G2350" s="89">
        <v>1540.0488804067566</v>
      </c>
      <c r="H2350" s="42">
        <v>94.799944337354972</v>
      </c>
      <c r="I2350" s="42">
        <v>0</v>
      </c>
      <c r="J2350" s="51">
        <f t="shared" si="109"/>
        <v>94.799944337354972</v>
      </c>
      <c r="K2350" s="45">
        <f t="shared" si="111"/>
        <v>0.63740084526785856</v>
      </c>
      <c r="L2350" s="45">
        <f t="shared" si="111"/>
        <v>1540.0488804067566</v>
      </c>
      <c r="M2350" s="160">
        <f t="shared" si="110"/>
        <v>2416.1387482308296</v>
      </c>
      <c r="N2350" s="6">
        <v>0.56311509673214144</v>
      </c>
    </row>
    <row r="2351" spans="1:14" hidden="1" x14ac:dyDescent="0.25">
      <c r="A2351" s="43">
        <v>2030</v>
      </c>
      <c r="B2351" s="43" t="s">
        <v>11</v>
      </c>
      <c r="C2351" s="43" t="s">
        <v>4984</v>
      </c>
      <c r="D2351" s="44">
        <v>94.799944337354972</v>
      </c>
      <c r="E2351" s="44">
        <v>100</v>
      </c>
      <c r="F2351" s="90">
        <v>0.55069610149449277</v>
      </c>
      <c r="G2351" s="91">
        <v>1335.4618244106759</v>
      </c>
      <c r="H2351" s="44">
        <v>94.799944337354972</v>
      </c>
      <c r="I2351" s="44">
        <v>0</v>
      </c>
      <c r="J2351" s="51">
        <f t="shared" si="109"/>
        <v>94.799944337354972</v>
      </c>
      <c r="K2351" s="45">
        <f t="shared" si="111"/>
        <v>0.55069610149449277</v>
      </c>
      <c r="L2351" s="45">
        <f t="shared" si="111"/>
        <v>1335.4618244106759</v>
      </c>
      <c r="M2351" s="160">
        <f t="shared" si="110"/>
        <v>2425.0431785997148</v>
      </c>
      <c r="N2351" s="6">
        <v>0.80563571150550717</v>
      </c>
    </row>
    <row r="2352" spans="1:14" x14ac:dyDescent="0.25">
      <c r="A2352" s="41">
        <v>2031</v>
      </c>
      <c r="B2352" s="41" t="s">
        <v>11</v>
      </c>
      <c r="C2352" s="41" t="s">
        <v>4984</v>
      </c>
      <c r="D2352" s="42">
        <v>94.799944337354972</v>
      </c>
      <c r="E2352" s="42">
        <v>100</v>
      </c>
      <c r="F2352" s="88">
        <v>0.41478421371133423</v>
      </c>
      <c r="G2352" s="89">
        <v>878.25625030331287</v>
      </c>
      <c r="H2352" s="42">
        <v>94.799944337354972</v>
      </c>
      <c r="I2352" s="42">
        <v>0</v>
      </c>
      <c r="J2352" s="51">
        <f t="shared" si="109"/>
        <v>94.799944337354972</v>
      </c>
      <c r="K2352" s="45">
        <f t="shared" si="111"/>
        <v>0.41478421371133423</v>
      </c>
      <c r="L2352" s="45">
        <f t="shared" si="111"/>
        <v>878.25625030331287</v>
      </c>
      <c r="M2352" s="160">
        <f t="shared" si="110"/>
        <v>2117.3810894223866</v>
      </c>
      <c r="N2352" s="6">
        <v>1.0016961182886657</v>
      </c>
    </row>
    <row r="2353" spans="1:14" x14ac:dyDescent="0.25">
      <c r="A2353" s="43">
        <v>2032</v>
      </c>
      <c r="B2353" s="43" t="s">
        <v>11</v>
      </c>
      <c r="C2353" s="43" t="s">
        <v>4984</v>
      </c>
      <c r="D2353" s="44">
        <v>94.799944337354972</v>
      </c>
      <c r="E2353" s="44">
        <v>100</v>
      </c>
      <c r="F2353" s="90">
        <v>0.31323892247626373</v>
      </c>
      <c r="G2353" s="91">
        <v>623.21654564534947</v>
      </c>
      <c r="H2353" s="44">
        <v>94.799944337354972</v>
      </c>
      <c r="I2353" s="44">
        <v>0</v>
      </c>
      <c r="J2353" s="51">
        <f t="shared" si="109"/>
        <v>94.799944337354972</v>
      </c>
      <c r="K2353" s="45">
        <f t="shared" si="111"/>
        <v>0.31323892247626373</v>
      </c>
      <c r="L2353" s="45">
        <f t="shared" si="111"/>
        <v>623.21654564534947</v>
      </c>
      <c r="M2353" s="160">
        <f t="shared" si="110"/>
        <v>1989.5884608419788</v>
      </c>
      <c r="N2353" s="6">
        <v>1.1410082715237362</v>
      </c>
    </row>
    <row r="2354" spans="1:14" x14ac:dyDescent="0.25">
      <c r="A2354" s="41">
        <v>2033</v>
      </c>
      <c r="B2354" s="41" t="s">
        <v>11</v>
      </c>
      <c r="C2354" s="41" t="s">
        <v>4984</v>
      </c>
      <c r="D2354" s="42">
        <v>94.799944337354972</v>
      </c>
      <c r="E2354" s="42">
        <v>100</v>
      </c>
      <c r="F2354" s="88">
        <v>0.23115825671569917</v>
      </c>
      <c r="G2354" s="89">
        <v>434.69477794545458</v>
      </c>
      <c r="H2354" s="42">
        <v>94.799944337354972</v>
      </c>
      <c r="I2354" s="42">
        <v>0</v>
      </c>
      <c r="J2354" s="51">
        <f t="shared" si="109"/>
        <v>94.799944337354972</v>
      </c>
      <c r="K2354" s="45">
        <f t="shared" si="111"/>
        <v>0.23115825671569917</v>
      </c>
      <c r="L2354" s="45">
        <f t="shared" si="111"/>
        <v>434.69477794545458</v>
      </c>
      <c r="M2354" s="160">
        <f t="shared" si="110"/>
        <v>1880.5072512728125</v>
      </c>
      <c r="N2354" s="6">
        <v>1.2283817312843008</v>
      </c>
    </row>
    <row r="2355" spans="1:14" x14ac:dyDescent="0.25">
      <c r="A2355" s="43">
        <v>2034</v>
      </c>
      <c r="B2355" s="43" t="s">
        <v>11</v>
      </c>
      <c r="C2355" s="43" t="s">
        <v>4984</v>
      </c>
      <c r="D2355" s="44">
        <v>94.799944337354972</v>
      </c>
      <c r="E2355" s="44">
        <v>100</v>
      </c>
      <c r="F2355" s="90">
        <v>0.1699691077926016</v>
      </c>
      <c r="G2355" s="91">
        <v>294.26230369414429</v>
      </c>
      <c r="H2355" s="44">
        <v>94.799944337354972</v>
      </c>
      <c r="I2355" s="44">
        <v>0</v>
      </c>
      <c r="J2355" s="51">
        <f t="shared" si="109"/>
        <v>94.799944337354972</v>
      </c>
      <c r="K2355" s="45">
        <f t="shared" si="111"/>
        <v>0.1699691077926016</v>
      </c>
      <c r="L2355" s="45">
        <f t="shared" si="111"/>
        <v>294.26230369414429</v>
      </c>
      <c r="M2355" s="160">
        <f t="shared" si="110"/>
        <v>1731.2693319141663</v>
      </c>
      <c r="N2355" s="6">
        <v>1.2439937662073985</v>
      </c>
    </row>
    <row r="2356" spans="1:14" x14ac:dyDescent="0.25">
      <c r="A2356" s="41">
        <v>2035</v>
      </c>
      <c r="B2356" s="41" t="s">
        <v>11</v>
      </c>
      <c r="C2356" s="41" t="s">
        <v>4984</v>
      </c>
      <c r="D2356" s="42">
        <v>94.799944337354972</v>
      </c>
      <c r="E2356" s="42">
        <v>100</v>
      </c>
      <c r="F2356" s="88">
        <v>0.12851021679547767</v>
      </c>
      <c r="G2356" s="89">
        <v>206.06230432634476</v>
      </c>
      <c r="H2356" s="42">
        <v>94.799944337354972</v>
      </c>
      <c r="I2356" s="42">
        <v>0</v>
      </c>
      <c r="J2356" s="51">
        <f t="shared" si="109"/>
        <v>94.799944337354972</v>
      </c>
      <c r="K2356" s="45">
        <f t="shared" si="111"/>
        <v>0.12851021679547767</v>
      </c>
      <c r="L2356" s="45">
        <f t="shared" si="111"/>
        <v>206.06230432634476</v>
      </c>
      <c r="M2356" s="160">
        <f t="shared" si="110"/>
        <v>1603.4702101101443</v>
      </c>
      <c r="N2356" s="6">
        <v>1.2177164952045223</v>
      </c>
    </row>
    <row r="2357" spans="1:14" x14ac:dyDescent="0.25">
      <c r="A2357" s="43">
        <v>2036</v>
      </c>
      <c r="B2357" s="43" t="s">
        <v>11</v>
      </c>
      <c r="C2357" s="43" t="s">
        <v>4984</v>
      </c>
      <c r="D2357" s="44">
        <v>94.799944337354972</v>
      </c>
      <c r="E2357" s="44">
        <v>100</v>
      </c>
      <c r="F2357" s="90">
        <v>9.0460329057308372E-2</v>
      </c>
      <c r="G2357" s="91">
        <v>145.92191653307449</v>
      </c>
      <c r="H2357" s="44">
        <v>94.799944337354972</v>
      </c>
      <c r="I2357" s="44">
        <v>0</v>
      </c>
      <c r="J2357" s="51">
        <f t="shared" si="109"/>
        <v>94.799944337354972</v>
      </c>
      <c r="K2357" s="45">
        <f t="shared" si="111"/>
        <v>9.0460329057308372E-2</v>
      </c>
      <c r="L2357" s="45">
        <f t="shared" si="111"/>
        <v>145.92191653307449</v>
      </c>
      <c r="M2357" s="160">
        <f t="shared" si="110"/>
        <v>1613.1039766683816</v>
      </c>
      <c r="N2357" s="6">
        <v>1.1692927679426917</v>
      </c>
    </row>
    <row r="2358" spans="1:14" x14ac:dyDescent="0.25">
      <c r="A2358" s="41">
        <v>2037</v>
      </c>
      <c r="B2358" s="41" t="s">
        <v>11</v>
      </c>
      <c r="C2358" s="41" t="s">
        <v>4984</v>
      </c>
      <c r="D2358" s="42">
        <v>94.799944337354972</v>
      </c>
      <c r="E2358" s="42">
        <v>100</v>
      </c>
      <c r="F2358" s="88">
        <v>5.6060865713538736E-2</v>
      </c>
      <c r="G2358" s="89">
        <v>102.01519495065703</v>
      </c>
      <c r="H2358" s="42">
        <v>94.799944337354972</v>
      </c>
      <c r="I2358" s="42">
        <v>0</v>
      </c>
      <c r="J2358" s="51">
        <f t="shared" si="109"/>
        <v>94.799944337354972</v>
      </c>
      <c r="K2358" s="45">
        <f t="shared" si="111"/>
        <v>5.6060865713538736E-2</v>
      </c>
      <c r="L2358" s="45">
        <f t="shared" si="111"/>
        <v>102.01519495065703</v>
      </c>
      <c r="M2358" s="160">
        <f t="shared" si="110"/>
        <v>1819.7220762151073</v>
      </c>
      <c r="N2358" s="6">
        <v>1.1084911402864615</v>
      </c>
    </row>
    <row r="2359" spans="1:14" hidden="1" x14ac:dyDescent="0.25">
      <c r="A2359" s="43">
        <v>2038</v>
      </c>
      <c r="B2359" s="43" t="s">
        <v>11</v>
      </c>
      <c r="C2359" s="43" t="s">
        <v>4984</v>
      </c>
      <c r="D2359" s="44">
        <v>94.799944337354972</v>
      </c>
      <c r="E2359" s="44">
        <v>100</v>
      </c>
      <c r="F2359" s="90">
        <v>4.0562492202020461E-2</v>
      </c>
      <c r="G2359" s="91">
        <v>82.932895859807275</v>
      </c>
      <c r="H2359" s="44">
        <v>94.799944337354972</v>
      </c>
      <c r="I2359" s="44">
        <v>0</v>
      </c>
      <c r="J2359" s="51">
        <f t="shared" si="109"/>
        <v>94.799944337354972</v>
      </c>
      <c r="K2359" s="45">
        <f t="shared" si="111"/>
        <v>4.0562492202020461E-2</v>
      </c>
      <c r="L2359" s="45">
        <f t="shared" si="111"/>
        <v>82.932895859807275</v>
      </c>
      <c r="M2359" s="160">
        <f t="shared" si="110"/>
        <v>2044.571015182255</v>
      </c>
      <c r="N2359" s="6">
        <v>1.2283950467979796</v>
      </c>
    </row>
    <row r="2360" spans="1:14" hidden="1" x14ac:dyDescent="0.25">
      <c r="A2360" s="41">
        <v>2039</v>
      </c>
      <c r="B2360" s="41" t="s">
        <v>11</v>
      </c>
      <c r="C2360" s="41" t="s">
        <v>4984</v>
      </c>
      <c r="D2360" s="42">
        <v>94.799944337354972</v>
      </c>
      <c r="E2360" s="42">
        <v>100</v>
      </c>
      <c r="F2360" s="88">
        <v>2.8415402193714412E-2</v>
      </c>
      <c r="G2360" s="89">
        <v>70.579619791162727</v>
      </c>
      <c r="H2360" s="42">
        <v>94.799944337354972</v>
      </c>
      <c r="I2360" s="42">
        <v>0</v>
      </c>
      <c r="J2360" s="51">
        <f t="shared" si="109"/>
        <v>94.799944337354972</v>
      </c>
      <c r="K2360" s="45">
        <f t="shared" si="111"/>
        <v>2.8415402193714412E-2</v>
      </c>
      <c r="L2360" s="45">
        <f t="shared" si="111"/>
        <v>70.579619791162727</v>
      </c>
      <c r="M2360" s="160">
        <f t="shared" si="110"/>
        <v>2483.8508112609152</v>
      </c>
      <c r="N2360" s="6">
        <v>1.1375247708062857</v>
      </c>
    </row>
    <row r="2361" spans="1:14" hidden="1" x14ac:dyDescent="0.25">
      <c r="A2361" s="43">
        <v>2040</v>
      </c>
      <c r="B2361" s="43" t="s">
        <v>11</v>
      </c>
      <c r="C2361" s="43" t="s">
        <v>4984</v>
      </c>
      <c r="D2361" s="44">
        <v>94.799944337354972</v>
      </c>
      <c r="E2361" s="44">
        <v>100</v>
      </c>
      <c r="F2361" s="90">
        <v>2.1503146111547532E-2</v>
      </c>
      <c r="G2361" s="91">
        <v>62.530431605833336</v>
      </c>
      <c r="H2361" s="44">
        <v>94.799944337354972</v>
      </c>
      <c r="I2361" s="44">
        <v>0</v>
      </c>
      <c r="J2361" s="51">
        <f t="shared" si="109"/>
        <v>94.799944337354972</v>
      </c>
      <c r="K2361" s="45">
        <f t="shared" si="111"/>
        <v>2.1503146111547532E-2</v>
      </c>
      <c r="L2361" s="45">
        <f t="shared" si="111"/>
        <v>62.530431605833336</v>
      </c>
      <c r="M2361" s="160">
        <f t="shared" si="110"/>
        <v>2907.9666427162256</v>
      </c>
      <c r="N2361" s="6">
        <v>1.0104937468884525</v>
      </c>
    </row>
    <row r="2362" spans="1:14" x14ac:dyDescent="0.25">
      <c r="A2362" s="41">
        <v>2021</v>
      </c>
      <c r="B2362" s="41" t="s">
        <v>11</v>
      </c>
      <c r="C2362" s="41" t="s">
        <v>4985</v>
      </c>
      <c r="D2362" s="42">
        <v>207.27174536323636</v>
      </c>
      <c r="E2362" s="42">
        <v>110</v>
      </c>
      <c r="F2362" s="88">
        <v>0.10390480260087638</v>
      </c>
      <c r="G2362" s="89">
        <v>291.72294464662548</v>
      </c>
      <c r="H2362" s="42">
        <v>207.27174536323636</v>
      </c>
      <c r="I2362" s="42">
        <v>0</v>
      </c>
      <c r="J2362" s="51">
        <f t="shared" si="109"/>
        <v>207.27174536323636</v>
      </c>
      <c r="K2362" s="45">
        <f t="shared" si="111"/>
        <v>0.10390480260087638</v>
      </c>
      <c r="L2362" s="45">
        <f t="shared" si="111"/>
        <v>291.72294464662548</v>
      </c>
      <c r="M2362" s="160">
        <f t="shared" si="110"/>
        <v>2807.5982759642425</v>
      </c>
      <c r="N2362" s="6">
        <v>3.8080008399123608E-2</v>
      </c>
    </row>
    <row r="2363" spans="1:14" x14ac:dyDescent="0.25">
      <c r="A2363" s="43">
        <v>2022</v>
      </c>
      <c r="B2363" s="43" t="s">
        <v>11</v>
      </c>
      <c r="C2363" s="43" t="s">
        <v>4985</v>
      </c>
      <c r="D2363" s="44">
        <v>207.27174536323636</v>
      </c>
      <c r="E2363" s="44">
        <v>110</v>
      </c>
      <c r="F2363" s="90">
        <v>0.11016374711854894</v>
      </c>
      <c r="G2363" s="91">
        <v>323.79793617329159</v>
      </c>
      <c r="H2363" s="44">
        <v>207.27174536323636</v>
      </c>
      <c r="I2363" s="44">
        <v>0</v>
      </c>
      <c r="J2363" s="51">
        <f t="shared" si="109"/>
        <v>207.27174536323636</v>
      </c>
      <c r="K2363" s="45">
        <f t="shared" si="111"/>
        <v>0.11016374711854894</v>
      </c>
      <c r="L2363" s="45">
        <f t="shared" si="111"/>
        <v>323.79793617329159</v>
      </c>
      <c r="M2363" s="160">
        <f t="shared" si="110"/>
        <v>2939.242215724993</v>
      </c>
      <c r="N2363" s="6">
        <v>6.0486377881451073E-2</v>
      </c>
    </row>
    <row r="2364" spans="1:14" hidden="1" x14ac:dyDescent="0.25">
      <c r="A2364" s="41">
        <v>2023</v>
      </c>
      <c r="B2364" s="41" t="s">
        <v>11</v>
      </c>
      <c r="C2364" s="41" t="s">
        <v>4985</v>
      </c>
      <c r="D2364" s="42">
        <v>207.27174536323636</v>
      </c>
      <c r="E2364" s="42">
        <v>110</v>
      </c>
      <c r="F2364" s="88">
        <v>0.11971737812951252</v>
      </c>
      <c r="G2364" s="89">
        <v>360.53004874974977</v>
      </c>
      <c r="H2364" s="42">
        <v>207.27174536323636</v>
      </c>
      <c r="I2364" s="42">
        <v>0</v>
      </c>
      <c r="J2364" s="51">
        <f t="shared" si="109"/>
        <v>207.27174536323636</v>
      </c>
      <c r="K2364" s="45">
        <f t="shared" si="111"/>
        <v>0.11971737812951252</v>
      </c>
      <c r="L2364" s="45">
        <f t="shared" si="111"/>
        <v>360.53004874974977</v>
      </c>
      <c r="M2364" s="160">
        <f t="shared" si="110"/>
        <v>3011.5097271819764</v>
      </c>
      <c r="N2364" s="6">
        <v>8.644241987048748E-2</v>
      </c>
    </row>
    <row r="2365" spans="1:14" x14ac:dyDescent="0.25">
      <c r="A2365" s="43">
        <v>2024</v>
      </c>
      <c r="B2365" s="43" t="s">
        <v>11</v>
      </c>
      <c r="C2365" s="43" t="s">
        <v>4985</v>
      </c>
      <c r="D2365" s="44">
        <v>207.27174536323636</v>
      </c>
      <c r="E2365" s="44">
        <v>110</v>
      </c>
      <c r="F2365" s="90">
        <v>0.13949478042748367</v>
      </c>
      <c r="G2365" s="91">
        <v>402.5413970869871</v>
      </c>
      <c r="H2365" s="44">
        <v>207.27174536323636</v>
      </c>
      <c r="I2365" s="44">
        <v>0</v>
      </c>
      <c r="J2365" s="51">
        <f t="shared" si="109"/>
        <v>207.27174536323636</v>
      </c>
      <c r="K2365" s="45">
        <f t="shared" si="111"/>
        <v>0.13949478042748367</v>
      </c>
      <c r="L2365" s="45">
        <f t="shared" si="111"/>
        <v>402.5413970869871</v>
      </c>
      <c r="M2365" s="160">
        <f t="shared" si="110"/>
        <v>2885.7093853504302</v>
      </c>
      <c r="N2365" s="6">
        <v>9.5573130572516318E-2</v>
      </c>
    </row>
    <row r="2366" spans="1:14" hidden="1" x14ac:dyDescent="0.25">
      <c r="A2366" s="41">
        <v>2025</v>
      </c>
      <c r="B2366" s="41" t="s">
        <v>11</v>
      </c>
      <c r="C2366" s="41" t="s">
        <v>4985</v>
      </c>
      <c r="D2366" s="42">
        <v>207.27174536323636</v>
      </c>
      <c r="E2366" s="42">
        <v>110</v>
      </c>
      <c r="F2366" s="88">
        <v>0.14974240259824204</v>
      </c>
      <c r="G2366" s="89">
        <v>453.88227884680958</v>
      </c>
      <c r="H2366" s="42">
        <v>207.27174536323636</v>
      </c>
      <c r="I2366" s="42">
        <v>0</v>
      </c>
      <c r="J2366" s="51">
        <f t="shared" si="109"/>
        <v>207.27174536323636</v>
      </c>
      <c r="K2366" s="45">
        <f t="shared" si="111"/>
        <v>0.14974240259824204</v>
      </c>
      <c r="L2366" s="45">
        <f t="shared" si="111"/>
        <v>453.88227884680958</v>
      </c>
      <c r="M2366" s="160">
        <f t="shared" si="110"/>
        <v>3031.0871935491314</v>
      </c>
      <c r="N2366" s="6">
        <v>0.12170477040175795</v>
      </c>
    </row>
    <row r="2367" spans="1:14" hidden="1" x14ac:dyDescent="0.25">
      <c r="A2367" s="43">
        <v>2026</v>
      </c>
      <c r="B2367" s="43" t="s">
        <v>11</v>
      </c>
      <c r="C2367" s="43" t="s">
        <v>4985</v>
      </c>
      <c r="D2367" s="44">
        <v>207.27174536323636</v>
      </c>
      <c r="E2367" s="44">
        <v>110</v>
      </c>
      <c r="F2367" s="90">
        <v>0.17145011494163628</v>
      </c>
      <c r="G2367" s="91">
        <v>504.44285761423885</v>
      </c>
      <c r="H2367" s="44">
        <v>207.27174536323636</v>
      </c>
      <c r="I2367" s="44">
        <v>0</v>
      </c>
      <c r="J2367" s="51">
        <f t="shared" si="109"/>
        <v>207.27174536323636</v>
      </c>
      <c r="K2367" s="45">
        <f t="shared" si="111"/>
        <v>0.17145011494163628</v>
      </c>
      <c r="L2367" s="45">
        <f t="shared" si="111"/>
        <v>504.44285761423885</v>
      </c>
      <c r="M2367" s="160">
        <f t="shared" si="110"/>
        <v>2942.2135866514723</v>
      </c>
      <c r="N2367" s="6">
        <v>0.14316491705836373</v>
      </c>
    </row>
    <row r="2368" spans="1:14" hidden="1" x14ac:dyDescent="0.25">
      <c r="A2368" s="41">
        <v>2027</v>
      </c>
      <c r="B2368" s="41" t="s">
        <v>11</v>
      </c>
      <c r="C2368" s="41" t="s">
        <v>4985</v>
      </c>
      <c r="D2368" s="42">
        <v>207.27174536323636</v>
      </c>
      <c r="E2368" s="42">
        <v>110</v>
      </c>
      <c r="F2368" s="88">
        <v>0.19680706276022561</v>
      </c>
      <c r="G2368" s="89">
        <v>554.86896949206869</v>
      </c>
      <c r="H2368" s="42">
        <v>207.27174536323636</v>
      </c>
      <c r="I2368" s="42">
        <v>0</v>
      </c>
      <c r="J2368" s="51">
        <f t="shared" si="109"/>
        <v>207.27174536323636</v>
      </c>
      <c r="K2368" s="45">
        <f t="shared" si="111"/>
        <v>0.19680706276022561</v>
      </c>
      <c r="L2368" s="45">
        <f t="shared" si="111"/>
        <v>554.86896949206869</v>
      </c>
      <c r="M2368" s="160">
        <f t="shared" si="110"/>
        <v>2819.354964755903</v>
      </c>
      <c r="N2368" s="6">
        <v>0.14511477823977439</v>
      </c>
    </row>
    <row r="2369" spans="1:14" x14ac:dyDescent="0.25">
      <c r="A2369" s="43">
        <v>2028</v>
      </c>
      <c r="B2369" s="43" t="s">
        <v>11</v>
      </c>
      <c r="C2369" s="43" t="s">
        <v>4985</v>
      </c>
      <c r="D2369" s="44">
        <v>207.27174536323636</v>
      </c>
      <c r="E2369" s="44">
        <v>110</v>
      </c>
      <c r="F2369" s="90">
        <v>0.2297767351544924</v>
      </c>
      <c r="G2369" s="91">
        <v>600.81159060059474</v>
      </c>
      <c r="H2369" s="44">
        <v>207.27174536323636</v>
      </c>
      <c r="I2369" s="44">
        <v>0</v>
      </c>
      <c r="J2369" s="51">
        <f t="shared" si="109"/>
        <v>207.27174536323636</v>
      </c>
      <c r="K2369" s="45">
        <f t="shared" si="111"/>
        <v>0.2297767351544924</v>
      </c>
      <c r="L2369" s="45">
        <f t="shared" si="111"/>
        <v>600.81159060059474</v>
      </c>
      <c r="M2369" s="160">
        <f t="shared" si="110"/>
        <v>2614.7625006362537</v>
      </c>
      <c r="N2369" s="6">
        <v>0.13194442484550759</v>
      </c>
    </row>
    <row r="2370" spans="1:14" hidden="1" x14ac:dyDescent="0.25">
      <c r="A2370" s="41">
        <v>2029</v>
      </c>
      <c r="B2370" s="41" t="s">
        <v>11</v>
      </c>
      <c r="C2370" s="41" t="s">
        <v>4985</v>
      </c>
      <c r="D2370" s="42">
        <v>207.27174536323636</v>
      </c>
      <c r="E2370" s="42">
        <v>110</v>
      </c>
      <c r="F2370" s="88">
        <v>0.25624052615903492</v>
      </c>
      <c r="G2370" s="89">
        <v>657.52463666094582</v>
      </c>
      <c r="H2370" s="42">
        <v>207.27174536323636</v>
      </c>
      <c r="I2370" s="42">
        <v>0</v>
      </c>
      <c r="J2370" s="51">
        <f t="shared" ref="J2370:J2433" si="112">D2370</f>
        <v>207.27174536323636</v>
      </c>
      <c r="K2370" s="45">
        <f t="shared" si="111"/>
        <v>0.25624052615903492</v>
      </c>
      <c r="L2370" s="45">
        <f t="shared" si="111"/>
        <v>657.52463666094582</v>
      </c>
      <c r="M2370" s="160">
        <f t="shared" si="110"/>
        <v>2566.0446710636829</v>
      </c>
      <c r="N2370" s="6">
        <v>0.1198841018409651</v>
      </c>
    </row>
    <row r="2371" spans="1:14" hidden="1" x14ac:dyDescent="0.25">
      <c r="A2371" s="43">
        <v>2030</v>
      </c>
      <c r="B2371" s="43" t="s">
        <v>11</v>
      </c>
      <c r="C2371" s="43" t="s">
        <v>4985</v>
      </c>
      <c r="D2371" s="44">
        <v>207.27174536323636</v>
      </c>
      <c r="E2371" s="44">
        <v>110</v>
      </c>
      <c r="F2371" s="90">
        <v>0.28203580202943546</v>
      </c>
      <c r="G2371" s="91">
        <v>731.24117304018444</v>
      </c>
      <c r="H2371" s="44">
        <v>207.27174536323636</v>
      </c>
      <c r="I2371" s="44">
        <v>0</v>
      </c>
      <c r="J2371" s="51">
        <f t="shared" si="112"/>
        <v>207.27174536323636</v>
      </c>
      <c r="K2371" s="45">
        <f t="shared" si="111"/>
        <v>0.28203580202943546</v>
      </c>
      <c r="L2371" s="45">
        <f t="shared" si="111"/>
        <v>731.24117304018444</v>
      </c>
      <c r="M2371" s="160">
        <f t="shared" ref="M2371:M2434" si="113">G2371/F2371</f>
        <v>2592.7246391359436</v>
      </c>
      <c r="N2371" s="6">
        <v>8.1281065970564559E-2</v>
      </c>
    </row>
    <row r="2372" spans="1:14" hidden="1" x14ac:dyDescent="0.25">
      <c r="A2372" s="41">
        <v>2031</v>
      </c>
      <c r="B2372" s="41" t="s">
        <v>11</v>
      </c>
      <c r="C2372" s="41" t="s">
        <v>4985</v>
      </c>
      <c r="D2372" s="42">
        <v>207.27174536323636</v>
      </c>
      <c r="E2372" s="42">
        <v>110</v>
      </c>
      <c r="F2372" s="88">
        <v>0.30944764911923178</v>
      </c>
      <c r="G2372" s="89">
        <v>799.53376580801182</v>
      </c>
      <c r="H2372" s="42">
        <v>207.27174536323636</v>
      </c>
      <c r="I2372" s="42">
        <v>0</v>
      </c>
      <c r="J2372" s="51">
        <f t="shared" si="112"/>
        <v>207.27174536323636</v>
      </c>
      <c r="K2372" s="45">
        <f t="shared" si="111"/>
        <v>0.30944764911923178</v>
      </c>
      <c r="L2372" s="45">
        <f t="shared" si="111"/>
        <v>799.53376580801182</v>
      </c>
      <c r="M2372" s="160">
        <f t="shared" si="113"/>
        <v>2583.7448372404579</v>
      </c>
      <c r="N2372" s="6">
        <v>3.1655509880768207E-2</v>
      </c>
    </row>
    <row r="2373" spans="1:14" hidden="1" x14ac:dyDescent="0.25">
      <c r="A2373" s="43">
        <v>2032</v>
      </c>
      <c r="B2373" s="43" t="s">
        <v>11</v>
      </c>
      <c r="C2373" s="43" t="s">
        <v>4985</v>
      </c>
      <c r="D2373" s="44">
        <v>207.27174536323636</v>
      </c>
      <c r="E2373" s="44">
        <v>110</v>
      </c>
      <c r="F2373" s="90">
        <v>0.32741186246840454</v>
      </c>
      <c r="G2373" s="91">
        <v>848.2428230633958</v>
      </c>
      <c r="H2373" s="44">
        <v>207.27174536323636</v>
      </c>
      <c r="I2373" s="44">
        <v>0</v>
      </c>
      <c r="J2373" s="51">
        <f t="shared" si="112"/>
        <v>207.27174536323636</v>
      </c>
      <c r="K2373" s="45">
        <f t="shared" si="111"/>
        <v>0.32741186246840454</v>
      </c>
      <c r="L2373" s="45">
        <f t="shared" si="111"/>
        <v>848.2428230633958</v>
      </c>
      <c r="M2373" s="160">
        <f t="shared" si="113"/>
        <v>2590.7516504392133</v>
      </c>
      <c r="N2373" s="6">
        <v>-1.3762429468404558E-2</v>
      </c>
    </row>
    <row r="2374" spans="1:14" hidden="1" x14ac:dyDescent="0.25">
      <c r="A2374" s="41">
        <v>2033</v>
      </c>
      <c r="B2374" s="41" t="s">
        <v>11</v>
      </c>
      <c r="C2374" s="41" t="s">
        <v>4985</v>
      </c>
      <c r="D2374" s="42">
        <v>207.27174536323636</v>
      </c>
      <c r="E2374" s="42">
        <v>110</v>
      </c>
      <c r="F2374" s="88">
        <v>0.33386095422071382</v>
      </c>
      <c r="G2374" s="89">
        <v>872.63128240062292</v>
      </c>
      <c r="H2374" s="42">
        <v>207.27174536323636</v>
      </c>
      <c r="I2374" s="42">
        <v>0</v>
      </c>
      <c r="J2374" s="51">
        <f t="shared" si="112"/>
        <v>207.27174536323636</v>
      </c>
      <c r="K2374" s="45">
        <f t="shared" si="111"/>
        <v>0.33386095422071382</v>
      </c>
      <c r="L2374" s="45">
        <f t="shared" si="111"/>
        <v>872.63128240062292</v>
      </c>
      <c r="M2374" s="160">
        <f t="shared" si="113"/>
        <v>2613.7566294252269</v>
      </c>
      <c r="N2374" s="6">
        <v>-3.6804338220713828E-2</v>
      </c>
    </row>
    <row r="2375" spans="1:14" hidden="1" x14ac:dyDescent="0.25">
      <c r="A2375" s="43">
        <v>2034</v>
      </c>
      <c r="B2375" s="43" t="s">
        <v>11</v>
      </c>
      <c r="C2375" s="43" t="s">
        <v>4985</v>
      </c>
      <c r="D2375" s="44">
        <v>207.27174536323636</v>
      </c>
      <c r="E2375" s="44">
        <v>110</v>
      </c>
      <c r="F2375" s="90">
        <v>0.33181593816550409</v>
      </c>
      <c r="G2375" s="91">
        <v>870.28273798542489</v>
      </c>
      <c r="H2375" s="44">
        <v>207.27174536323636</v>
      </c>
      <c r="I2375" s="44">
        <v>0</v>
      </c>
      <c r="J2375" s="51">
        <f t="shared" si="112"/>
        <v>207.27174536323636</v>
      </c>
      <c r="K2375" s="45">
        <f t="shared" si="111"/>
        <v>0.33181593816550409</v>
      </c>
      <c r="L2375" s="45">
        <f t="shared" si="111"/>
        <v>870.28273798542489</v>
      </c>
      <c r="M2375" s="160">
        <f t="shared" si="113"/>
        <v>2622.7876297833013</v>
      </c>
      <c r="N2375" s="6">
        <v>-5.2359337165504061E-2</v>
      </c>
    </row>
    <row r="2376" spans="1:14" x14ac:dyDescent="0.25">
      <c r="A2376" s="41">
        <v>2035</v>
      </c>
      <c r="B2376" s="41" t="s">
        <v>11</v>
      </c>
      <c r="C2376" s="41" t="s">
        <v>4985</v>
      </c>
      <c r="D2376" s="42">
        <v>207.27174536323636</v>
      </c>
      <c r="E2376" s="42">
        <v>110</v>
      </c>
      <c r="F2376" s="88">
        <v>0.31983563057574155</v>
      </c>
      <c r="G2376" s="89">
        <v>850.34230997867292</v>
      </c>
      <c r="H2376" s="42">
        <v>207.27174536323636</v>
      </c>
      <c r="I2376" s="42">
        <v>0</v>
      </c>
      <c r="J2376" s="51">
        <f t="shared" si="112"/>
        <v>207.27174536323636</v>
      </c>
      <c r="K2376" s="45">
        <f t="shared" si="111"/>
        <v>0.31983563057574155</v>
      </c>
      <c r="L2376" s="45">
        <f t="shared" si="111"/>
        <v>850.34230997867292</v>
      </c>
      <c r="M2376" s="160">
        <f t="shared" si="113"/>
        <v>2658.6853642539991</v>
      </c>
      <c r="N2376" s="6">
        <v>-6.1799927575741542E-2</v>
      </c>
    </row>
    <row r="2377" spans="1:14" x14ac:dyDescent="0.25">
      <c r="A2377" s="43">
        <v>2036</v>
      </c>
      <c r="B2377" s="43" t="s">
        <v>11</v>
      </c>
      <c r="C2377" s="43" t="s">
        <v>4985</v>
      </c>
      <c r="D2377" s="44">
        <v>207.27174536323636</v>
      </c>
      <c r="E2377" s="44">
        <v>110</v>
      </c>
      <c r="F2377" s="90">
        <v>0.29422643764227568</v>
      </c>
      <c r="G2377" s="91">
        <v>798.71929290320202</v>
      </c>
      <c r="H2377" s="44">
        <v>207.27174536323636</v>
      </c>
      <c r="I2377" s="44">
        <v>0</v>
      </c>
      <c r="J2377" s="51">
        <f t="shared" si="112"/>
        <v>207.27174536323636</v>
      </c>
      <c r="K2377" s="45">
        <f t="shared" si="111"/>
        <v>0.29422643764227568</v>
      </c>
      <c r="L2377" s="45">
        <f t="shared" si="111"/>
        <v>798.71929290320202</v>
      </c>
      <c r="M2377" s="160">
        <f t="shared" si="113"/>
        <v>2714.641482606316</v>
      </c>
      <c r="N2377" s="6">
        <v>-5.9738617642275671E-2</v>
      </c>
    </row>
    <row r="2378" spans="1:14" hidden="1" x14ac:dyDescent="0.25">
      <c r="A2378" s="41">
        <v>2037</v>
      </c>
      <c r="B2378" s="41" t="s">
        <v>11</v>
      </c>
      <c r="C2378" s="41" t="s">
        <v>4985</v>
      </c>
      <c r="D2378" s="42">
        <v>207.27174536323636</v>
      </c>
      <c r="E2378" s="42">
        <v>110</v>
      </c>
      <c r="F2378" s="88">
        <v>0.26226055075147259</v>
      </c>
      <c r="G2378" s="89">
        <v>728.59660683112872</v>
      </c>
      <c r="H2378" s="42">
        <v>207.27174536323636</v>
      </c>
      <c r="I2378" s="42">
        <v>0</v>
      </c>
      <c r="J2378" s="51">
        <f t="shared" si="112"/>
        <v>207.27174536323636</v>
      </c>
      <c r="K2378" s="45">
        <f t="shared" si="111"/>
        <v>0.26226055075147259</v>
      </c>
      <c r="L2378" s="45">
        <f t="shared" si="111"/>
        <v>728.59660683112872</v>
      </c>
      <c r="M2378" s="160">
        <f t="shared" si="113"/>
        <v>2778.1403064373671</v>
      </c>
      <c r="N2378" s="6">
        <v>-5.4899907751472576E-2</v>
      </c>
    </row>
    <row r="2379" spans="1:14" x14ac:dyDescent="0.25">
      <c r="A2379" s="43">
        <v>2038</v>
      </c>
      <c r="B2379" s="43" t="s">
        <v>11</v>
      </c>
      <c r="C2379" s="43" t="s">
        <v>4985</v>
      </c>
      <c r="D2379" s="44">
        <v>207.27174536323636</v>
      </c>
      <c r="E2379" s="44">
        <v>110</v>
      </c>
      <c r="F2379" s="90">
        <v>0.23861174852180872</v>
      </c>
      <c r="G2379" s="91">
        <v>677.19171472227663</v>
      </c>
      <c r="H2379" s="44">
        <v>207.27174536323636</v>
      </c>
      <c r="I2379" s="44">
        <v>0</v>
      </c>
      <c r="J2379" s="51">
        <f t="shared" si="112"/>
        <v>207.27174536323636</v>
      </c>
      <c r="K2379" s="45">
        <f t="shared" si="111"/>
        <v>0.23861174852180872</v>
      </c>
      <c r="L2379" s="45">
        <f t="shared" si="111"/>
        <v>677.19171472227663</v>
      </c>
      <c r="M2379" s="160">
        <f t="shared" si="113"/>
        <v>2838.0484989421316</v>
      </c>
      <c r="N2379" s="6">
        <v>-3.9136972521808727E-2</v>
      </c>
    </row>
    <row r="2380" spans="1:14" x14ac:dyDescent="0.25">
      <c r="A2380" s="41">
        <v>2039</v>
      </c>
      <c r="B2380" s="41" t="s">
        <v>11</v>
      </c>
      <c r="C2380" s="41" t="s">
        <v>4985</v>
      </c>
      <c r="D2380" s="42">
        <v>207.27174536323636</v>
      </c>
      <c r="E2380" s="42">
        <v>110</v>
      </c>
      <c r="F2380" s="88">
        <v>0.21792847680884875</v>
      </c>
      <c r="G2380" s="89">
        <v>631.49456113565441</v>
      </c>
      <c r="H2380" s="42">
        <v>207.27174536323636</v>
      </c>
      <c r="I2380" s="42">
        <v>0</v>
      </c>
      <c r="J2380" s="51">
        <f t="shared" si="112"/>
        <v>207.27174536323636</v>
      </c>
      <c r="K2380" s="45">
        <f t="shared" si="111"/>
        <v>0.21792847680884875</v>
      </c>
      <c r="L2380" s="45">
        <f t="shared" si="111"/>
        <v>631.49456113565441</v>
      </c>
      <c r="M2380" s="160">
        <f t="shared" si="113"/>
        <v>2897.7147474377853</v>
      </c>
      <c r="N2380" s="6">
        <v>-4.6160291808848758E-2</v>
      </c>
    </row>
    <row r="2381" spans="1:14" x14ac:dyDescent="0.25">
      <c r="A2381" s="43">
        <v>2040</v>
      </c>
      <c r="B2381" s="43" t="s">
        <v>11</v>
      </c>
      <c r="C2381" s="43" t="s">
        <v>4985</v>
      </c>
      <c r="D2381" s="44">
        <v>207.27174536323636</v>
      </c>
      <c r="E2381" s="44">
        <v>110</v>
      </c>
      <c r="F2381" s="90">
        <v>0.20836003518912766</v>
      </c>
      <c r="G2381" s="91">
        <v>599.44926714757491</v>
      </c>
      <c r="H2381" s="44">
        <v>207.27174536323636</v>
      </c>
      <c r="I2381" s="44">
        <v>0</v>
      </c>
      <c r="J2381" s="51">
        <f t="shared" si="112"/>
        <v>207.27174536323636</v>
      </c>
      <c r="K2381" s="45">
        <f t="shared" si="111"/>
        <v>0.20836003518912766</v>
      </c>
      <c r="L2381" s="45">
        <f t="shared" si="111"/>
        <v>599.44926714757491</v>
      </c>
      <c r="M2381" s="160">
        <f t="shared" si="113"/>
        <v>2876.9877419316854</v>
      </c>
      <c r="N2381" s="6">
        <v>-6.1280990189127665E-2</v>
      </c>
    </row>
    <row r="2382" spans="1:14" x14ac:dyDescent="0.25">
      <c r="A2382" s="41">
        <v>2021</v>
      </c>
      <c r="B2382" s="41" t="s">
        <v>11</v>
      </c>
      <c r="C2382" s="41" t="s">
        <v>4986</v>
      </c>
      <c r="D2382" s="42">
        <v>981.35261396691885</v>
      </c>
      <c r="E2382" s="42">
        <v>120</v>
      </c>
      <c r="F2382" s="88">
        <v>0.27333446988410293</v>
      </c>
      <c r="G2382" s="89">
        <v>629.44815795158217</v>
      </c>
      <c r="H2382" s="42">
        <v>981.35261396691885</v>
      </c>
      <c r="I2382" s="42">
        <v>0</v>
      </c>
      <c r="J2382" s="51">
        <f t="shared" si="112"/>
        <v>981.35261396691885</v>
      </c>
      <c r="K2382" s="45">
        <f t="shared" si="111"/>
        <v>0.27333446988410293</v>
      </c>
      <c r="L2382" s="45">
        <f t="shared" si="111"/>
        <v>629.44815795158217</v>
      </c>
      <c r="M2382" s="160">
        <f t="shared" si="113"/>
        <v>2302.8495389493892</v>
      </c>
      <c r="N2382" s="6">
        <v>-3.3924672884102919E-2</v>
      </c>
    </row>
    <row r="2383" spans="1:14" x14ac:dyDescent="0.25">
      <c r="A2383" s="43">
        <v>2022</v>
      </c>
      <c r="B2383" s="43" t="s">
        <v>11</v>
      </c>
      <c r="C2383" s="43" t="s">
        <v>4986</v>
      </c>
      <c r="D2383" s="44">
        <v>981.35261396691885</v>
      </c>
      <c r="E2383" s="44">
        <v>120</v>
      </c>
      <c r="F2383" s="90">
        <v>0.434198630315485</v>
      </c>
      <c r="G2383" s="91">
        <v>821.31752901779214</v>
      </c>
      <c r="H2383" s="44">
        <v>981.35261396691885</v>
      </c>
      <c r="I2383" s="44">
        <v>0</v>
      </c>
      <c r="J2383" s="51">
        <f t="shared" si="112"/>
        <v>981.35261396691885</v>
      </c>
      <c r="K2383" s="45">
        <f t="shared" si="111"/>
        <v>0.434198630315485</v>
      </c>
      <c r="L2383" s="45">
        <f t="shared" si="111"/>
        <v>821.31752901779214</v>
      </c>
      <c r="M2383" s="160">
        <f t="shared" si="113"/>
        <v>1891.5709808228319</v>
      </c>
      <c r="N2383" s="6">
        <v>-0.17795419131548501</v>
      </c>
    </row>
    <row r="2384" spans="1:14" x14ac:dyDescent="0.25">
      <c r="A2384" s="41">
        <v>2023</v>
      </c>
      <c r="B2384" s="41" t="s">
        <v>11</v>
      </c>
      <c r="C2384" s="41" t="s">
        <v>4986</v>
      </c>
      <c r="D2384" s="42">
        <v>981.35261396691885</v>
      </c>
      <c r="E2384" s="42">
        <v>120</v>
      </c>
      <c r="F2384" s="88">
        <v>0.67075385772331853</v>
      </c>
      <c r="G2384" s="89">
        <v>1066.0287561109587</v>
      </c>
      <c r="H2384" s="42">
        <v>981.35261396691885</v>
      </c>
      <c r="I2384" s="42">
        <v>0</v>
      </c>
      <c r="J2384" s="51">
        <f t="shared" si="112"/>
        <v>981.35261396691885</v>
      </c>
      <c r="K2384" s="45">
        <f t="shared" si="111"/>
        <v>0.67075385772331853</v>
      </c>
      <c r="L2384" s="45">
        <f t="shared" si="111"/>
        <v>1066.0287561109587</v>
      </c>
      <c r="M2384" s="160">
        <f t="shared" si="113"/>
        <v>1589.2994782456972</v>
      </c>
      <c r="N2384" s="6">
        <v>-0.38882411672331851</v>
      </c>
    </row>
    <row r="2385" spans="1:14" x14ac:dyDescent="0.25">
      <c r="A2385" s="43">
        <v>2024</v>
      </c>
      <c r="B2385" s="43" t="s">
        <v>11</v>
      </c>
      <c r="C2385" s="43" t="s">
        <v>4986</v>
      </c>
      <c r="D2385" s="44">
        <v>981.35261396691885</v>
      </c>
      <c r="E2385" s="44">
        <v>120</v>
      </c>
      <c r="F2385" s="90">
        <v>0.99981749510847329</v>
      </c>
      <c r="G2385" s="91">
        <v>1341.0067646310342</v>
      </c>
      <c r="H2385" s="44">
        <v>981.35261396691885</v>
      </c>
      <c r="I2385" s="44">
        <v>0</v>
      </c>
      <c r="J2385" s="51">
        <f t="shared" si="112"/>
        <v>981.35261396691885</v>
      </c>
      <c r="K2385" s="45">
        <f t="shared" si="111"/>
        <v>0.99981749510847329</v>
      </c>
      <c r="L2385" s="45">
        <f t="shared" si="111"/>
        <v>1341.0067646310342</v>
      </c>
      <c r="M2385" s="160">
        <f t="shared" si="113"/>
        <v>1341.251549599604</v>
      </c>
      <c r="N2385" s="6">
        <v>-0.73864453310847322</v>
      </c>
    </row>
    <row r="2386" spans="1:14" x14ac:dyDescent="0.25">
      <c r="A2386" s="41">
        <v>2025</v>
      </c>
      <c r="B2386" s="41" t="s">
        <v>11</v>
      </c>
      <c r="C2386" s="41" t="s">
        <v>4986</v>
      </c>
      <c r="D2386" s="42">
        <v>981.35261396691885</v>
      </c>
      <c r="E2386" s="42">
        <v>120</v>
      </c>
      <c r="F2386" s="88">
        <v>1.3742349291830531</v>
      </c>
      <c r="G2386" s="89">
        <v>1697.1175622091612</v>
      </c>
      <c r="H2386" s="42">
        <v>981.35261396691885</v>
      </c>
      <c r="I2386" s="42">
        <v>0</v>
      </c>
      <c r="J2386" s="51">
        <f t="shared" si="112"/>
        <v>981.35261396691885</v>
      </c>
      <c r="K2386" s="45">
        <f t="shared" si="111"/>
        <v>1.3742349291830531</v>
      </c>
      <c r="L2386" s="45">
        <f t="shared" si="111"/>
        <v>1697.1175622091612</v>
      </c>
      <c r="M2386" s="160">
        <f t="shared" si="113"/>
        <v>1234.9544653315234</v>
      </c>
      <c r="N2386" s="6">
        <v>-1.0559577781830531</v>
      </c>
    </row>
    <row r="2387" spans="1:14" x14ac:dyDescent="0.25">
      <c r="A2387" s="43">
        <v>2026</v>
      </c>
      <c r="B2387" s="43" t="s">
        <v>11</v>
      </c>
      <c r="C2387" s="43" t="s">
        <v>4986</v>
      </c>
      <c r="D2387" s="44">
        <v>981.35261396691885</v>
      </c>
      <c r="E2387" s="44">
        <v>120</v>
      </c>
      <c r="F2387" s="90">
        <v>1.8384942995105413</v>
      </c>
      <c r="G2387" s="91">
        <v>2074.3207073420281</v>
      </c>
      <c r="H2387" s="44">
        <v>981.35261396691885</v>
      </c>
      <c r="I2387" s="44">
        <v>0</v>
      </c>
      <c r="J2387" s="51">
        <f t="shared" si="112"/>
        <v>981.35261396691885</v>
      </c>
      <c r="K2387" s="45">
        <f t="shared" si="111"/>
        <v>1.8384942995105413</v>
      </c>
      <c r="L2387" s="45">
        <f t="shared" si="111"/>
        <v>2074.3207073420281</v>
      </c>
      <c r="M2387" s="160">
        <f t="shared" si="113"/>
        <v>1128.2714925438008</v>
      </c>
      <c r="N2387" s="6">
        <v>-1.4536518735105413</v>
      </c>
    </row>
    <row r="2388" spans="1:14" x14ac:dyDescent="0.25">
      <c r="A2388" s="41">
        <v>2027</v>
      </c>
      <c r="B2388" s="41" t="s">
        <v>11</v>
      </c>
      <c r="C2388" s="41" t="s">
        <v>4986</v>
      </c>
      <c r="D2388" s="42">
        <v>981.35261396691885</v>
      </c>
      <c r="E2388" s="42">
        <v>120</v>
      </c>
      <c r="F2388" s="88">
        <v>2.3846813676473122</v>
      </c>
      <c r="G2388" s="89">
        <v>2448.469596249347</v>
      </c>
      <c r="H2388" s="42">
        <v>981.35261396691885</v>
      </c>
      <c r="I2388" s="42">
        <v>0</v>
      </c>
      <c r="J2388" s="51">
        <f t="shared" si="112"/>
        <v>981.35261396691885</v>
      </c>
      <c r="K2388" s="45">
        <f t="shared" si="111"/>
        <v>2.3846813676473122</v>
      </c>
      <c r="L2388" s="45">
        <f t="shared" si="111"/>
        <v>2448.469596249347</v>
      </c>
      <c r="M2388" s="160">
        <f t="shared" si="113"/>
        <v>1026.7491621595414</v>
      </c>
      <c r="N2388" s="6">
        <v>-1.9274411036473122</v>
      </c>
    </row>
    <row r="2389" spans="1:14" x14ac:dyDescent="0.25">
      <c r="A2389" s="43">
        <v>2028</v>
      </c>
      <c r="B2389" s="43" t="s">
        <v>11</v>
      </c>
      <c r="C2389" s="43" t="s">
        <v>4986</v>
      </c>
      <c r="D2389" s="44">
        <v>981.35261396691885</v>
      </c>
      <c r="E2389" s="44">
        <v>120</v>
      </c>
      <c r="F2389" s="90">
        <v>2.9423760708621889</v>
      </c>
      <c r="G2389" s="91">
        <v>2766.9343071461481</v>
      </c>
      <c r="H2389" s="44">
        <v>981.35261396691885</v>
      </c>
      <c r="I2389" s="44">
        <v>0</v>
      </c>
      <c r="J2389" s="51">
        <f t="shared" si="112"/>
        <v>981.35261396691885</v>
      </c>
      <c r="K2389" s="45">
        <f t="shared" si="111"/>
        <v>2.9423760708621889</v>
      </c>
      <c r="L2389" s="45">
        <f t="shared" si="111"/>
        <v>2766.9343071461481</v>
      </c>
      <c r="M2389" s="160">
        <f t="shared" si="113"/>
        <v>940.37411959218662</v>
      </c>
      <c r="N2389" s="6">
        <v>-2.4062344818621888</v>
      </c>
    </row>
    <row r="2390" spans="1:14" x14ac:dyDescent="0.25">
      <c r="A2390" s="41">
        <v>2029</v>
      </c>
      <c r="B2390" s="41" t="s">
        <v>11</v>
      </c>
      <c r="C2390" s="41" t="s">
        <v>4986</v>
      </c>
      <c r="D2390" s="42">
        <v>981.35261396691885</v>
      </c>
      <c r="E2390" s="42">
        <v>120</v>
      </c>
      <c r="F2390" s="88">
        <v>3.5005593775730919</v>
      </c>
      <c r="G2390" s="89">
        <v>3001.4617287520459</v>
      </c>
      <c r="H2390" s="42">
        <v>981.35261396691885</v>
      </c>
      <c r="I2390" s="42">
        <v>0</v>
      </c>
      <c r="J2390" s="51">
        <f t="shared" si="112"/>
        <v>981.35261396691885</v>
      </c>
      <c r="K2390" s="45">
        <f t="shared" si="111"/>
        <v>3.5005593775730919</v>
      </c>
      <c r="L2390" s="45">
        <f t="shared" si="111"/>
        <v>3001.4617287520459</v>
      </c>
      <c r="M2390" s="160">
        <f t="shared" si="113"/>
        <v>857.42345865675156</v>
      </c>
      <c r="N2390" s="6">
        <v>-2.8896680015730918</v>
      </c>
    </row>
    <row r="2391" spans="1:14" x14ac:dyDescent="0.25">
      <c r="A2391" s="43">
        <v>2030</v>
      </c>
      <c r="B2391" s="43" t="s">
        <v>11</v>
      </c>
      <c r="C2391" s="43" t="s">
        <v>4986</v>
      </c>
      <c r="D2391" s="44">
        <v>981.35261396691885</v>
      </c>
      <c r="E2391" s="44">
        <v>120</v>
      </c>
      <c r="F2391" s="90">
        <v>3.864965550879869</v>
      </c>
      <c r="G2391" s="91">
        <v>3148.9077929648611</v>
      </c>
      <c r="H2391" s="44">
        <v>981.35261396691885</v>
      </c>
      <c r="I2391" s="44">
        <v>0</v>
      </c>
      <c r="J2391" s="51">
        <f t="shared" si="112"/>
        <v>981.35261396691885</v>
      </c>
      <c r="K2391" s="45">
        <f t="shared" si="111"/>
        <v>3.864965550879869</v>
      </c>
      <c r="L2391" s="45">
        <f t="shared" si="111"/>
        <v>3148.9077929648611</v>
      </c>
      <c r="M2391" s="160">
        <f t="shared" si="113"/>
        <v>814.73114094070115</v>
      </c>
      <c r="N2391" s="6">
        <v>-3.1933611908798691</v>
      </c>
    </row>
    <row r="2392" spans="1:14" x14ac:dyDescent="0.25">
      <c r="A2392" s="41">
        <v>2031</v>
      </c>
      <c r="B2392" s="41" t="s">
        <v>11</v>
      </c>
      <c r="C2392" s="41" t="s">
        <v>4986</v>
      </c>
      <c r="D2392" s="42">
        <v>981.35261396691885</v>
      </c>
      <c r="E2392" s="42">
        <v>120</v>
      </c>
      <c r="F2392" s="88">
        <v>4.1173031184090707</v>
      </c>
      <c r="G2392" s="89">
        <v>3145.3924713704869</v>
      </c>
      <c r="H2392" s="42">
        <v>981.35261396691885</v>
      </c>
      <c r="I2392" s="42">
        <v>0</v>
      </c>
      <c r="J2392" s="51">
        <f t="shared" si="112"/>
        <v>981.35261396691885</v>
      </c>
      <c r="K2392" s="45">
        <f t="shared" si="111"/>
        <v>4.1173031184090707</v>
      </c>
      <c r="L2392" s="45">
        <f t="shared" si="111"/>
        <v>3145.3924713704869</v>
      </c>
      <c r="M2392" s="160">
        <f t="shared" si="113"/>
        <v>763.9448398411505</v>
      </c>
      <c r="N2392" s="6">
        <v>-3.4171373994090706</v>
      </c>
    </row>
    <row r="2393" spans="1:14" x14ac:dyDescent="0.25">
      <c r="A2393" s="43">
        <v>2032</v>
      </c>
      <c r="B2393" s="43" t="s">
        <v>11</v>
      </c>
      <c r="C2393" s="43" t="s">
        <v>4986</v>
      </c>
      <c r="D2393" s="44">
        <v>981.35261396691885</v>
      </c>
      <c r="E2393" s="44">
        <v>120</v>
      </c>
      <c r="F2393" s="90">
        <v>4.2298373331927053</v>
      </c>
      <c r="G2393" s="91">
        <v>3046.4347924301201</v>
      </c>
      <c r="H2393" s="44">
        <v>981.35261396691885</v>
      </c>
      <c r="I2393" s="44">
        <v>0</v>
      </c>
      <c r="J2393" s="51">
        <f t="shared" si="112"/>
        <v>981.35261396691885</v>
      </c>
      <c r="K2393" s="45">
        <f t="shared" si="111"/>
        <v>4.2298373331927053</v>
      </c>
      <c r="L2393" s="45">
        <f t="shared" si="111"/>
        <v>3046.4347924301201</v>
      </c>
      <c r="M2393" s="160">
        <f t="shared" si="113"/>
        <v>720.2250470777924</v>
      </c>
      <c r="N2393" s="6">
        <v>-3.5222903351927055</v>
      </c>
    </row>
    <row r="2394" spans="1:14" x14ac:dyDescent="0.25">
      <c r="A2394" s="41">
        <v>2033</v>
      </c>
      <c r="B2394" s="41" t="s">
        <v>11</v>
      </c>
      <c r="C2394" s="41" t="s">
        <v>4986</v>
      </c>
      <c r="D2394" s="42">
        <v>981.35261396691885</v>
      </c>
      <c r="E2394" s="42">
        <v>120</v>
      </c>
      <c r="F2394" s="88">
        <v>4.2705271589170071</v>
      </c>
      <c r="G2394" s="89">
        <v>2857.6580470883027</v>
      </c>
      <c r="H2394" s="42">
        <v>981.35261396691885</v>
      </c>
      <c r="I2394" s="42">
        <v>0</v>
      </c>
      <c r="J2394" s="51">
        <f t="shared" si="112"/>
        <v>981.35261396691885</v>
      </c>
      <c r="K2394" s="45">
        <f t="shared" si="111"/>
        <v>4.2705271589170071</v>
      </c>
      <c r="L2394" s="45">
        <f t="shared" si="111"/>
        <v>2857.6580470883027</v>
      </c>
      <c r="M2394" s="160">
        <f t="shared" si="113"/>
        <v>669.15814857222369</v>
      </c>
      <c r="N2394" s="6">
        <v>-3.5814065909170072</v>
      </c>
    </row>
    <row r="2395" spans="1:14" x14ac:dyDescent="0.25">
      <c r="A2395" s="43">
        <v>2034</v>
      </c>
      <c r="B2395" s="43" t="s">
        <v>11</v>
      </c>
      <c r="C2395" s="43" t="s">
        <v>4986</v>
      </c>
      <c r="D2395" s="44">
        <v>981.35261396691885</v>
      </c>
      <c r="E2395" s="44">
        <v>120</v>
      </c>
      <c r="F2395" s="90">
        <v>3.9892042407935384</v>
      </c>
      <c r="G2395" s="91">
        <v>2585.3443941475311</v>
      </c>
      <c r="H2395" s="44">
        <v>981.35261396691885</v>
      </c>
      <c r="I2395" s="44">
        <v>0</v>
      </c>
      <c r="J2395" s="51">
        <f t="shared" si="112"/>
        <v>981.35261396691885</v>
      </c>
      <c r="K2395" s="45">
        <f t="shared" si="111"/>
        <v>3.9892042407935384</v>
      </c>
      <c r="L2395" s="45">
        <f t="shared" si="111"/>
        <v>2585.3443941475311</v>
      </c>
      <c r="M2395" s="160">
        <f t="shared" si="113"/>
        <v>648.08524159025023</v>
      </c>
      <c r="N2395" s="6">
        <v>-3.3483273747935383</v>
      </c>
    </row>
    <row r="2396" spans="1:14" x14ac:dyDescent="0.25">
      <c r="A2396" s="41">
        <v>2035</v>
      </c>
      <c r="B2396" s="41" t="s">
        <v>11</v>
      </c>
      <c r="C2396" s="41" t="s">
        <v>4986</v>
      </c>
      <c r="D2396" s="42">
        <v>981.35261396691885</v>
      </c>
      <c r="E2396" s="42">
        <v>120</v>
      </c>
      <c r="F2396" s="88">
        <v>3.5000692851508348</v>
      </c>
      <c r="G2396" s="89">
        <v>2246.4675669458047</v>
      </c>
      <c r="H2396" s="42">
        <v>981.35261396691885</v>
      </c>
      <c r="I2396" s="42">
        <v>0</v>
      </c>
      <c r="J2396" s="51">
        <f t="shared" si="112"/>
        <v>981.35261396691885</v>
      </c>
      <c r="K2396" s="45">
        <f t="shared" si="111"/>
        <v>3.5000692851508348</v>
      </c>
      <c r="L2396" s="45">
        <f t="shared" si="111"/>
        <v>2246.4675669458047</v>
      </c>
      <c r="M2396" s="160">
        <f t="shared" si="113"/>
        <v>641.83517065691274</v>
      </c>
      <c r="N2396" s="6">
        <v>-2.9349707481508349</v>
      </c>
    </row>
    <row r="2397" spans="1:14" x14ac:dyDescent="0.25">
      <c r="A2397" s="43">
        <v>2036</v>
      </c>
      <c r="B2397" s="43" t="s">
        <v>11</v>
      </c>
      <c r="C2397" s="43" t="s">
        <v>4986</v>
      </c>
      <c r="D2397" s="44">
        <v>981.35261396691885</v>
      </c>
      <c r="E2397" s="44">
        <v>120</v>
      </c>
      <c r="F2397" s="90">
        <v>2.8579537896500975</v>
      </c>
      <c r="G2397" s="91">
        <v>1874.1392131848336</v>
      </c>
      <c r="H2397" s="44">
        <v>981.35261396691885</v>
      </c>
      <c r="I2397" s="44">
        <v>0</v>
      </c>
      <c r="J2397" s="51">
        <f t="shared" si="112"/>
        <v>981.35261396691885</v>
      </c>
      <c r="K2397" s="45">
        <f t="shared" si="111"/>
        <v>2.8579537896500975</v>
      </c>
      <c r="L2397" s="45">
        <f t="shared" si="111"/>
        <v>1874.1392131848336</v>
      </c>
      <c r="M2397" s="160">
        <f t="shared" si="113"/>
        <v>655.76260189087475</v>
      </c>
      <c r="N2397" s="6">
        <v>-2.3609409676500976</v>
      </c>
    </row>
    <row r="2398" spans="1:14" x14ac:dyDescent="0.25">
      <c r="A2398" s="41">
        <v>2037</v>
      </c>
      <c r="B2398" s="41" t="s">
        <v>11</v>
      </c>
      <c r="C2398" s="41" t="s">
        <v>4986</v>
      </c>
      <c r="D2398" s="42">
        <v>981.35261396691885</v>
      </c>
      <c r="E2398" s="42">
        <v>120</v>
      </c>
      <c r="F2398" s="88">
        <v>2.160328578011363</v>
      </c>
      <c r="G2398" s="89">
        <v>1491.8921737710566</v>
      </c>
      <c r="H2398" s="42">
        <v>981.35261396691885</v>
      </c>
      <c r="I2398" s="42">
        <v>0</v>
      </c>
      <c r="J2398" s="51">
        <f t="shared" si="112"/>
        <v>981.35261396691885</v>
      </c>
      <c r="K2398" s="45">
        <f t="shared" si="111"/>
        <v>2.160328578011363</v>
      </c>
      <c r="L2398" s="45">
        <f t="shared" si="111"/>
        <v>1491.8921737710566</v>
      </c>
      <c r="M2398" s="160">
        <f t="shared" si="113"/>
        <v>690.58576966304872</v>
      </c>
      <c r="N2398" s="6">
        <v>-1.7391005410113629</v>
      </c>
    </row>
    <row r="2399" spans="1:14" x14ac:dyDescent="0.25">
      <c r="A2399" s="43">
        <v>2038</v>
      </c>
      <c r="B2399" s="43" t="s">
        <v>11</v>
      </c>
      <c r="C2399" s="43" t="s">
        <v>4986</v>
      </c>
      <c r="D2399" s="44">
        <v>981.35261396691885</v>
      </c>
      <c r="E2399" s="44">
        <v>120</v>
      </c>
      <c r="F2399" s="90">
        <v>1.5262024191066283</v>
      </c>
      <c r="G2399" s="91">
        <v>1136.4484196337467</v>
      </c>
      <c r="H2399" s="44">
        <v>981.35261396691885</v>
      </c>
      <c r="I2399" s="44">
        <v>0</v>
      </c>
      <c r="J2399" s="51">
        <f t="shared" si="112"/>
        <v>981.35261396691885</v>
      </c>
      <c r="K2399" s="45">
        <f t="shared" si="111"/>
        <v>1.5262024191066283</v>
      </c>
      <c r="L2399" s="45">
        <f t="shared" si="111"/>
        <v>1136.4484196337467</v>
      </c>
      <c r="M2399" s="160">
        <f t="shared" si="113"/>
        <v>744.62496285320628</v>
      </c>
      <c r="N2399" s="6">
        <v>-1.1500968291066282</v>
      </c>
    </row>
    <row r="2400" spans="1:14" x14ac:dyDescent="0.25">
      <c r="A2400" s="41">
        <v>2039</v>
      </c>
      <c r="B2400" s="41" t="s">
        <v>11</v>
      </c>
      <c r="C2400" s="41" t="s">
        <v>4986</v>
      </c>
      <c r="D2400" s="42">
        <v>981.35261396691885</v>
      </c>
      <c r="E2400" s="42">
        <v>120</v>
      </c>
      <c r="F2400" s="88">
        <v>1.0061102314947203</v>
      </c>
      <c r="G2400" s="89">
        <v>854.00841535430061</v>
      </c>
      <c r="H2400" s="42">
        <v>981.35261396691885</v>
      </c>
      <c r="I2400" s="42">
        <v>0</v>
      </c>
      <c r="J2400" s="51">
        <f t="shared" si="112"/>
        <v>981.35261396691885</v>
      </c>
      <c r="K2400" s="45">
        <f t="shared" si="111"/>
        <v>1.0061102314947203</v>
      </c>
      <c r="L2400" s="45">
        <f t="shared" si="111"/>
        <v>854.00841535430061</v>
      </c>
      <c r="M2400" s="160">
        <f t="shared" si="113"/>
        <v>848.82191694398057</v>
      </c>
      <c r="N2400" s="6">
        <v>-0.68854322149472036</v>
      </c>
    </row>
    <row r="2401" spans="1:14" x14ac:dyDescent="0.25">
      <c r="A2401" s="43">
        <v>2040</v>
      </c>
      <c r="B2401" s="43" t="s">
        <v>11</v>
      </c>
      <c r="C2401" s="43" t="s">
        <v>4986</v>
      </c>
      <c r="D2401" s="44">
        <v>981.35261396691885</v>
      </c>
      <c r="E2401" s="44">
        <v>120</v>
      </c>
      <c r="F2401" s="90">
        <v>0.69604458745478726</v>
      </c>
      <c r="G2401" s="91">
        <v>677.90078927872662</v>
      </c>
      <c r="H2401" s="44">
        <v>981.35261396691885</v>
      </c>
      <c r="I2401" s="44">
        <v>0</v>
      </c>
      <c r="J2401" s="51">
        <f t="shared" si="112"/>
        <v>981.35261396691885</v>
      </c>
      <c r="K2401" s="45">
        <f t="shared" si="111"/>
        <v>0.69604458745478726</v>
      </c>
      <c r="L2401" s="45">
        <f t="shared" si="111"/>
        <v>677.90078927872662</v>
      </c>
      <c r="M2401" s="160">
        <f t="shared" si="113"/>
        <v>973.93299437553753</v>
      </c>
      <c r="N2401" s="6">
        <v>-0.40202884445478726</v>
      </c>
    </row>
    <row r="2402" spans="1:14" hidden="1" x14ac:dyDescent="0.25">
      <c r="A2402" s="41">
        <v>2021</v>
      </c>
      <c r="B2402" s="41" t="s">
        <v>11</v>
      </c>
      <c r="C2402" s="41" t="s">
        <v>4987</v>
      </c>
      <c r="D2402" s="42">
        <v>1115.680292328075</v>
      </c>
      <c r="E2402" s="42">
        <v>130</v>
      </c>
      <c r="F2402" s="88">
        <v>0.11338086014742987</v>
      </c>
      <c r="G2402" s="89">
        <v>409.29129137301146</v>
      </c>
      <c r="H2402" s="42">
        <v>1115.680292328075</v>
      </c>
      <c r="I2402" s="42">
        <v>0</v>
      </c>
      <c r="J2402" s="51">
        <f t="shared" si="112"/>
        <v>1115.680292328075</v>
      </c>
      <c r="K2402" s="45">
        <f t="shared" si="111"/>
        <v>0.11338086014742987</v>
      </c>
      <c r="L2402" s="45">
        <f t="shared" si="111"/>
        <v>409.29129137301146</v>
      </c>
      <c r="M2402" s="160">
        <f t="shared" si="113"/>
        <v>3609.8799289475078</v>
      </c>
      <c r="N2402" s="6">
        <v>0.10233542785257013</v>
      </c>
    </row>
    <row r="2403" spans="1:14" hidden="1" x14ac:dyDescent="0.25">
      <c r="A2403" s="43">
        <v>2022</v>
      </c>
      <c r="B2403" s="43" t="s">
        <v>11</v>
      </c>
      <c r="C2403" s="43" t="s">
        <v>4987</v>
      </c>
      <c r="D2403" s="44">
        <v>1115.680292328075</v>
      </c>
      <c r="E2403" s="44">
        <v>130</v>
      </c>
      <c r="F2403" s="90">
        <v>0.16008522671751499</v>
      </c>
      <c r="G2403" s="91">
        <v>447.53845131955035</v>
      </c>
      <c r="H2403" s="44">
        <v>1115.680292328075</v>
      </c>
      <c r="I2403" s="44">
        <v>0</v>
      </c>
      <c r="J2403" s="51">
        <f t="shared" si="112"/>
        <v>1115.680292328075</v>
      </c>
      <c r="K2403" s="45">
        <f t="shared" si="111"/>
        <v>0.16008522671751499</v>
      </c>
      <c r="L2403" s="45">
        <f t="shared" si="111"/>
        <v>447.53845131955035</v>
      </c>
      <c r="M2403" s="160">
        <f t="shared" si="113"/>
        <v>2795.6261829786008</v>
      </c>
      <c r="N2403" s="6">
        <v>0.11090194028248498</v>
      </c>
    </row>
    <row r="2404" spans="1:14" hidden="1" x14ac:dyDescent="0.25">
      <c r="A2404" s="41">
        <v>2023</v>
      </c>
      <c r="B2404" s="41" t="s">
        <v>11</v>
      </c>
      <c r="C2404" s="41" t="s">
        <v>4987</v>
      </c>
      <c r="D2404" s="42">
        <v>1115.680292328075</v>
      </c>
      <c r="E2404" s="42">
        <v>130</v>
      </c>
      <c r="F2404" s="88">
        <v>0.233096728041122</v>
      </c>
      <c r="G2404" s="89">
        <v>495.89585492844299</v>
      </c>
      <c r="H2404" s="42">
        <v>1115.680292328075</v>
      </c>
      <c r="I2404" s="42">
        <v>0</v>
      </c>
      <c r="J2404" s="51">
        <f t="shared" si="112"/>
        <v>1115.680292328075</v>
      </c>
      <c r="K2404" s="45">
        <f t="shared" si="111"/>
        <v>0.233096728041122</v>
      </c>
      <c r="L2404" s="45">
        <f t="shared" si="111"/>
        <v>495.89585492844299</v>
      </c>
      <c r="M2404" s="160">
        <f t="shared" si="113"/>
        <v>2127.4252071052624</v>
      </c>
      <c r="N2404" s="6">
        <v>0.110445611958878</v>
      </c>
    </row>
    <row r="2405" spans="1:14" x14ac:dyDescent="0.25">
      <c r="A2405" s="43">
        <v>2024</v>
      </c>
      <c r="B2405" s="43" t="s">
        <v>11</v>
      </c>
      <c r="C2405" s="43" t="s">
        <v>4987</v>
      </c>
      <c r="D2405" s="44">
        <v>1115.680292328075</v>
      </c>
      <c r="E2405" s="44">
        <v>130</v>
      </c>
      <c r="F2405" s="90">
        <v>0.34827417941561495</v>
      </c>
      <c r="G2405" s="91">
        <v>555.08155589939349</v>
      </c>
      <c r="H2405" s="44">
        <v>1115.680292328075</v>
      </c>
      <c r="I2405" s="44">
        <v>0</v>
      </c>
      <c r="J2405" s="51">
        <f t="shared" si="112"/>
        <v>1115.680292328075</v>
      </c>
      <c r="K2405" s="45">
        <f t="shared" si="111"/>
        <v>0.34827417941561495</v>
      </c>
      <c r="L2405" s="45">
        <f t="shared" si="111"/>
        <v>555.08155589939349</v>
      </c>
      <c r="M2405" s="160">
        <f t="shared" si="113"/>
        <v>1593.8062271248189</v>
      </c>
      <c r="N2405" s="6">
        <v>5.7117839584385044E-2</v>
      </c>
    </row>
    <row r="2406" spans="1:14" hidden="1" x14ac:dyDescent="0.25">
      <c r="A2406" s="41">
        <v>2025</v>
      </c>
      <c r="B2406" s="41" t="s">
        <v>11</v>
      </c>
      <c r="C2406" s="41" t="s">
        <v>4987</v>
      </c>
      <c r="D2406" s="42">
        <v>1115.680292328075</v>
      </c>
      <c r="E2406" s="42">
        <v>130</v>
      </c>
      <c r="F2406" s="88">
        <v>0.46042853105050552</v>
      </c>
      <c r="G2406" s="89">
        <v>629.62611500704952</v>
      </c>
      <c r="H2406" s="42">
        <v>1115.680292328075</v>
      </c>
      <c r="I2406" s="42">
        <v>0</v>
      </c>
      <c r="J2406" s="51">
        <f t="shared" si="112"/>
        <v>1115.680292328075</v>
      </c>
      <c r="K2406" s="45">
        <f t="shared" si="111"/>
        <v>0.46042853105050552</v>
      </c>
      <c r="L2406" s="45">
        <f t="shared" si="111"/>
        <v>629.62611500704952</v>
      </c>
      <c r="M2406" s="160">
        <f t="shared" si="113"/>
        <v>1367.478495675552</v>
      </c>
      <c r="N2406" s="6">
        <v>2.3353684949494469E-2</v>
      </c>
    </row>
    <row r="2407" spans="1:14" x14ac:dyDescent="0.25">
      <c r="A2407" s="43">
        <v>2026</v>
      </c>
      <c r="B2407" s="43" t="s">
        <v>11</v>
      </c>
      <c r="C2407" s="43" t="s">
        <v>4987</v>
      </c>
      <c r="D2407" s="44">
        <v>1115.680292328075</v>
      </c>
      <c r="E2407" s="44">
        <v>130</v>
      </c>
      <c r="F2407" s="90">
        <v>0.62053740786315059</v>
      </c>
      <c r="G2407" s="91">
        <v>696.19817458428918</v>
      </c>
      <c r="H2407" s="44">
        <v>1115.680292328075</v>
      </c>
      <c r="I2407" s="44">
        <v>0</v>
      </c>
      <c r="J2407" s="51">
        <f t="shared" si="112"/>
        <v>1115.680292328075</v>
      </c>
      <c r="K2407" s="45">
        <f t="shared" ref="K2407:L2470" si="114">F2407</f>
        <v>0.62053740786315059</v>
      </c>
      <c r="L2407" s="45">
        <f t="shared" si="114"/>
        <v>696.19817458428918</v>
      </c>
      <c r="M2407" s="160">
        <f t="shared" si="113"/>
        <v>1121.9278092865989</v>
      </c>
      <c r="N2407" s="6">
        <v>-4.5698989863150574E-2</v>
      </c>
    </row>
    <row r="2408" spans="1:14" x14ac:dyDescent="0.25">
      <c r="A2408" s="41">
        <v>2027</v>
      </c>
      <c r="B2408" s="41" t="s">
        <v>11</v>
      </c>
      <c r="C2408" s="41" t="s">
        <v>4987</v>
      </c>
      <c r="D2408" s="42">
        <v>1115.680292328075</v>
      </c>
      <c r="E2408" s="42">
        <v>130</v>
      </c>
      <c r="F2408" s="88">
        <v>0.80364649231620466</v>
      </c>
      <c r="G2408" s="89">
        <v>752.07430352382391</v>
      </c>
      <c r="H2408" s="42">
        <v>1115.680292328075</v>
      </c>
      <c r="I2408" s="42">
        <v>0</v>
      </c>
      <c r="J2408" s="51">
        <f t="shared" si="112"/>
        <v>1115.680292328075</v>
      </c>
      <c r="K2408" s="45">
        <f t="shared" si="114"/>
        <v>0.80364649231620466</v>
      </c>
      <c r="L2408" s="45">
        <f t="shared" si="114"/>
        <v>752.07430352382391</v>
      </c>
      <c r="M2408" s="160">
        <f t="shared" si="113"/>
        <v>935.82727071483441</v>
      </c>
      <c r="N2408" s="6">
        <v>-0.14774381831620464</v>
      </c>
    </row>
    <row r="2409" spans="1:14" hidden="1" x14ac:dyDescent="0.25">
      <c r="A2409" s="43">
        <v>2028</v>
      </c>
      <c r="B2409" s="43" t="s">
        <v>11</v>
      </c>
      <c r="C2409" s="43" t="s">
        <v>4987</v>
      </c>
      <c r="D2409" s="44">
        <v>1115.680292328075</v>
      </c>
      <c r="E2409" s="44">
        <v>130</v>
      </c>
      <c r="F2409" s="90">
        <v>1.0136249231149579</v>
      </c>
      <c r="G2409" s="91">
        <v>809.99347114971363</v>
      </c>
      <c r="H2409" s="44">
        <v>1115.680292328075</v>
      </c>
      <c r="I2409" s="44">
        <v>0</v>
      </c>
      <c r="J2409" s="51">
        <f t="shared" si="112"/>
        <v>1115.680292328075</v>
      </c>
      <c r="K2409" s="45">
        <f t="shared" si="114"/>
        <v>1.0136249231149579</v>
      </c>
      <c r="L2409" s="45">
        <f t="shared" si="114"/>
        <v>809.99347114971363</v>
      </c>
      <c r="M2409" s="160">
        <f t="shared" si="113"/>
        <v>799.10571719224595</v>
      </c>
      <c r="N2409" s="6">
        <v>-0.4297067051149579</v>
      </c>
    </row>
    <row r="2410" spans="1:14" x14ac:dyDescent="0.25">
      <c r="A2410" s="41">
        <v>2029</v>
      </c>
      <c r="B2410" s="41" t="s">
        <v>11</v>
      </c>
      <c r="C2410" s="41" t="s">
        <v>4987</v>
      </c>
      <c r="D2410" s="42">
        <v>1115.680292328075</v>
      </c>
      <c r="E2410" s="42">
        <v>130</v>
      </c>
      <c r="F2410" s="88">
        <v>1.2020532284542167</v>
      </c>
      <c r="G2410" s="89">
        <v>873.60526632431629</v>
      </c>
      <c r="H2410" s="42">
        <v>1115.680292328075</v>
      </c>
      <c r="I2410" s="42">
        <v>0</v>
      </c>
      <c r="J2410" s="51">
        <f t="shared" si="112"/>
        <v>1115.680292328075</v>
      </c>
      <c r="K2410" s="45">
        <f t="shared" si="114"/>
        <v>1.2020532284542167</v>
      </c>
      <c r="L2410" s="45">
        <f t="shared" si="114"/>
        <v>873.60526632431629</v>
      </c>
      <c r="M2410" s="160">
        <f t="shared" si="113"/>
        <v>726.76088349908696</v>
      </c>
      <c r="N2410" s="6">
        <v>-0.62965515945421668</v>
      </c>
    </row>
    <row r="2411" spans="1:14" x14ac:dyDescent="0.25">
      <c r="A2411" s="43">
        <v>2030</v>
      </c>
      <c r="B2411" s="43" t="s">
        <v>11</v>
      </c>
      <c r="C2411" s="43" t="s">
        <v>4987</v>
      </c>
      <c r="D2411" s="44">
        <v>1115.680292328075</v>
      </c>
      <c r="E2411" s="44">
        <v>130</v>
      </c>
      <c r="F2411" s="90">
        <v>1.3465776240826308</v>
      </c>
      <c r="G2411" s="91">
        <v>943.56155318994422</v>
      </c>
      <c r="H2411" s="44">
        <v>1115.680292328075</v>
      </c>
      <c r="I2411" s="44">
        <v>0</v>
      </c>
      <c r="J2411" s="51">
        <f t="shared" si="112"/>
        <v>1115.680292328075</v>
      </c>
      <c r="K2411" s="45">
        <f t="shared" si="114"/>
        <v>1.3465776240826308</v>
      </c>
      <c r="L2411" s="45">
        <f t="shared" si="114"/>
        <v>943.56155318994422</v>
      </c>
      <c r="M2411" s="160">
        <f t="shared" si="113"/>
        <v>700.7108512090083</v>
      </c>
      <c r="N2411" s="6">
        <v>-0.82623451808263082</v>
      </c>
    </row>
    <row r="2412" spans="1:14" x14ac:dyDescent="0.25">
      <c r="A2412" s="41">
        <v>2031</v>
      </c>
      <c r="B2412" s="41" t="s">
        <v>11</v>
      </c>
      <c r="C2412" s="41" t="s">
        <v>4987</v>
      </c>
      <c r="D2412" s="42">
        <v>1115.680292328075</v>
      </c>
      <c r="E2412" s="42">
        <v>130</v>
      </c>
      <c r="F2412" s="88">
        <v>1.4655792537190568</v>
      </c>
      <c r="G2412" s="89">
        <v>985.16785602208233</v>
      </c>
      <c r="H2412" s="42">
        <v>1115.680292328075</v>
      </c>
      <c r="I2412" s="42">
        <v>0</v>
      </c>
      <c r="J2412" s="51">
        <f t="shared" si="112"/>
        <v>1115.680292328075</v>
      </c>
      <c r="K2412" s="45">
        <f t="shared" si="114"/>
        <v>1.4655792537190568</v>
      </c>
      <c r="L2412" s="45">
        <f t="shared" si="114"/>
        <v>985.16785602208233</v>
      </c>
      <c r="M2412" s="160">
        <f t="shared" si="113"/>
        <v>672.20374027683488</v>
      </c>
      <c r="N2412" s="6">
        <v>-0.98355641971905683</v>
      </c>
    </row>
    <row r="2413" spans="1:14" x14ac:dyDescent="0.25">
      <c r="A2413" s="43">
        <v>2032</v>
      </c>
      <c r="B2413" s="43" t="s">
        <v>11</v>
      </c>
      <c r="C2413" s="43" t="s">
        <v>4987</v>
      </c>
      <c r="D2413" s="44">
        <v>1115.680292328075</v>
      </c>
      <c r="E2413" s="44">
        <v>130</v>
      </c>
      <c r="F2413" s="90">
        <v>1.5243655212594911</v>
      </c>
      <c r="G2413" s="91">
        <v>1007.2675697052459</v>
      </c>
      <c r="H2413" s="44">
        <v>1115.680292328075</v>
      </c>
      <c r="I2413" s="44">
        <v>0</v>
      </c>
      <c r="J2413" s="51">
        <f t="shared" si="112"/>
        <v>1115.680292328075</v>
      </c>
      <c r="K2413" s="45">
        <f t="shared" si="114"/>
        <v>1.5243655212594911</v>
      </c>
      <c r="L2413" s="45">
        <f t="shared" si="114"/>
        <v>1007.2675697052459</v>
      </c>
      <c r="M2413" s="160">
        <f t="shared" si="113"/>
        <v>660.77824226370694</v>
      </c>
      <c r="N2413" s="6">
        <v>-1.050596197259491</v>
      </c>
    </row>
    <row r="2414" spans="1:14" x14ac:dyDescent="0.25">
      <c r="A2414" s="41">
        <v>2033</v>
      </c>
      <c r="B2414" s="41" t="s">
        <v>11</v>
      </c>
      <c r="C2414" s="41" t="s">
        <v>4987</v>
      </c>
      <c r="D2414" s="42">
        <v>1115.680292328075</v>
      </c>
      <c r="E2414" s="42">
        <v>130</v>
      </c>
      <c r="F2414" s="88">
        <v>1.5486809152518493</v>
      </c>
      <c r="G2414" s="89">
        <v>992.30711665258877</v>
      </c>
      <c r="H2414" s="42">
        <v>1115.680292328075</v>
      </c>
      <c r="I2414" s="42">
        <v>0</v>
      </c>
      <c r="J2414" s="51">
        <f t="shared" si="112"/>
        <v>1115.680292328075</v>
      </c>
      <c r="K2414" s="45">
        <f t="shared" si="114"/>
        <v>1.5486809152518493</v>
      </c>
      <c r="L2414" s="45">
        <f t="shared" si="114"/>
        <v>992.30711665258877</v>
      </c>
      <c r="M2414" s="160">
        <f t="shared" si="113"/>
        <v>640.7434267963572</v>
      </c>
      <c r="N2414" s="6">
        <v>-1.0892212092518492</v>
      </c>
    </row>
    <row r="2415" spans="1:14" hidden="1" x14ac:dyDescent="0.25">
      <c r="A2415" s="43">
        <v>2034</v>
      </c>
      <c r="B2415" s="43" t="s">
        <v>11</v>
      </c>
      <c r="C2415" s="43" t="s">
        <v>4987</v>
      </c>
      <c r="D2415" s="44">
        <v>1115.680292328075</v>
      </c>
      <c r="E2415" s="44">
        <v>130</v>
      </c>
      <c r="F2415" s="90">
        <v>1.458951236055501</v>
      </c>
      <c r="G2415" s="91">
        <v>933.15862487690333</v>
      </c>
      <c r="H2415" s="44">
        <v>1115.680292328075</v>
      </c>
      <c r="I2415" s="44">
        <v>0</v>
      </c>
      <c r="J2415" s="51">
        <f t="shared" si="112"/>
        <v>1115.680292328075</v>
      </c>
      <c r="K2415" s="45">
        <f t="shared" si="114"/>
        <v>1.458951236055501</v>
      </c>
      <c r="L2415" s="45">
        <f t="shared" si="114"/>
        <v>933.15862487690333</v>
      </c>
      <c r="M2415" s="160">
        <f t="shared" si="113"/>
        <v>639.60919447852223</v>
      </c>
      <c r="N2415" s="6">
        <v>-1.0200217200555011</v>
      </c>
    </row>
    <row r="2416" spans="1:14" x14ac:dyDescent="0.25">
      <c r="A2416" s="41">
        <v>2035</v>
      </c>
      <c r="B2416" s="41" t="s">
        <v>11</v>
      </c>
      <c r="C2416" s="41" t="s">
        <v>4987</v>
      </c>
      <c r="D2416" s="42">
        <v>1115.680292328075</v>
      </c>
      <c r="E2416" s="42">
        <v>130</v>
      </c>
      <c r="F2416" s="88">
        <v>1.2944455625629163</v>
      </c>
      <c r="G2416" s="89">
        <v>836.83181850579479</v>
      </c>
      <c r="H2416" s="42">
        <v>1115.680292328075</v>
      </c>
      <c r="I2416" s="42">
        <v>0</v>
      </c>
      <c r="J2416" s="51">
        <f t="shared" si="112"/>
        <v>1115.680292328075</v>
      </c>
      <c r="K2416" s="45">
        <f t="shared" si="114"/>
        <v>1.2944455625629163</v>
      </c>
      <c r="L2416" s="45">
        <f t="shared" si="114"/>
        <v>836.83181850579479</v>
      </c>
      <c r="M2416" s="160">
        <f t="shared" si="113"/>
        <v>646.47895802502762</v>
      </c>
      <c r="N2416" s="6">
        <v>-0.87512728856291633</v>
      </c>
    </row>
    <row r="2417" spans="1:14" x14ac:dyDescent="0.25">
      <c r="A2417" s="43">
        <v>2036</v>
      </c>
      <c r="B2417" s="43" t="s">
        <v>11</v>
      </c>
      <c r="C2417" s="43" t="s">
        <v>4987</v>
      </c>
      <c r="D2417" s="44">
        <v>1115.680292328075</v>
      </c>
      <c r="E2417" s="44">
        <v>130</v>
      </c>
      <c r="F2417" s="90">
        <v>1.0788399614565185</v>
      </c>
      <c r="G2417" s="91">
        <v>716.34899479298167</v>
      </c>
      <c r="H2417" s="44">
        <v>1115.680292328075</v>
      </c>
      <c r="I2417" s="44">
        <v>0</v>
      </c>
      <c r="J2417" s="51">
        <f t="shared" si="112"/>
        <v>1115.680292328075</v>
      </c>
      <c r="K2417" s="45">
        <f t="shared" si="114"/>
        <v>1.0788399614565185</v>
      </c>
      <c r="L2417" s="45">
        <f t="shared" si="114"/>
        <v>716.34899479298167</v>
      </c>
      <c r="M2417" s="160">
        <f t="shared" si="113"/>
        <v>663.99931443571518</v>
      </c>
      <c r="N2417" s="6">
        <v>-0.68143928545651855</v>
      </c>
    </row>
    <row r="2418" spans="1:14" x14ac:dyDescent="0.25">
      <c r="A2418" s="41">
        <v>2037</v>
      </c>
      <c r="B2418" s="41" t="s">
        <v>11</v>
      </c>
      <c r="C2418" s="41" t="s">
        <v>4987</v>
      </c>
      <c r="D2418" s="42">
        <v>1115.680292328075</v>
      </c>
      <c r="E2418" s="42">
        <v>130</v>
      </c>
      <c r="F2418" s="88">
        <v>0.82409834734963472</v>
      </c>
      <c r="G2418" s="89">
        <v>572.26459207527193</v>
      </c>
      <c r="H2418" s="42">
        <v>1115.680292328075</v>
      </c>
      <c r="I2418" s="42">
        <v>0</v>
      </c>
      <c r="J2418" s="51">
        <f t="shared" si="112"/>
        <v>1115.680292328075</v>
      </c>
      <c r="K2418" s="45">
        <f t="shared" si="114"/>
        <v>0.82409834734963472</v>
      </c>
      <c r="L2418" s="45">
        <f t="shared" si="114"/>
        <v>572.26459207527193</v>
      </c>
      <c r="M2418" s="160">
        <f t="shared" si="113"/>
        <v>694.41298349368128</v>
      </c>
      <c r="N2418" s="6">
        <v>-0.44889615334963473</v>
      </c>
    </row>
    <row r="2419" spans="1:14" x14ac:dyDescent="0.25">
      <c r="A2419" s="43">
        <v>2038</v>
      </c>
      <c r="B2419" s="43" t="s">
        <v>11</v>
      </c>
      <c r="C2419" s="43" t="s">
        <v>4987</v>
      </c>
      <c r="D2419" s="44">
        <v>1115.680292328075</v>
      </c>
      <c r="E2419" s="44">
        <v>130</v>
      </c>
      <c r="F2419" s="90">
        <v>0.60847425122442267</v>
      </c>
      <c r="G2419" s="91">
        <v>459.07472001104054</v>
      </c>
      <c r="H2419" s="44">
        <v>1115.680292328075</v>
      </c>
      <c r="I2419" s="44">
        <v>0</v>
      </c>
      <c r="J2419" s="51">
        <f t="shared" si="112"/>
        <v>1115.680292328075</v>
      </c>
      <c r="K2419" s="45">
        <f t="shared" si="114"/>
        <v>0.60847425122442267</v>
      </c>
      <c r="L2419" s="45">
        <f t="shared" si="114"/>
        <v>459.07472001104054</v>
      </c>
      <c r="M2419" s="160">
        <f t="shared" si="113"/>
        <v>754.46860584034914</v>
      </c>
      <c r="N2419" s="6">
        <v>-0.24576282822442269</v>
      </c>
    </row>
    <row r="2420" spans="1:14" hidden="1" x14ac:dyDescent="0.25">
      <c r="A2420" s="41">
        <v>2039</v>
      </c>
      <c r="B2420" s="41" t="s">
        <v>11</v>
      </c>
      <c r="C2420" s="41" t="s">
        <v>4987</v>
      </c>
      <c r="D2420" s="42">
        <v>1115.680292328075</v>
      </c>
      <c r="E2420" s="42">
        <v>130</v>
      </c>
      <c r="F2420" s="88">
        <v>0.42768147788402588</v>
      </c>
      <c r="G2420" s="89">
        <v>369.13722671952422</v>
      </c>
      <c r="H2420" s="42">
        <v>1115.680292328075</v>
      </c>
      <c r="I2420" s="42">
        <v>0</v>
      </c>
      <c r="J2420" s="51">
        <f t="shared" si="112"/>
        <v>1115.680292328075</v>
      </c>
      <c r="K2420" s="45">
        <f t="shared" si="114"/>
        <v>0.42768147788402588</v>
      </c>
      <c r="L2420" s="45">
        <f t="shared" si="114"/>
        <v>369.13722671952422</v>
      </c>
      <c r="M2420" s="160">
        <f t="shared" si="113"/>
        <v>863.11249331125566</v>
      </c>
      <c r="N2420" s="6">
        <v>-7.0871092884025877E-2</v>
      </c>
    </row>
    <row r="2421" spans="1:14" x14ac:dyDescent="0.25">
      <c r="A2421" s="43">
        <v>2040</v>
      </c>
      <c r="B2421" s="43" t="s">
        <v>11</v>
      </c>
      <c r="C2421" s="43" t="s">
        <v>4987</v>
      </c>
      <c r="D2421" s="44">
        <v>1115.680292328075</v>
      </c>
      <c r="E2421" s="44">
        <v>130</v>
      </c>
      <c r="F2421" s="90">
        <v>0.33017080729113779</v>
      </c>
      <c r="G2421" s="91">
        <v>314.49264765149962</v>
      </c>
      <c r="H2421" s="44">
        <v>1115.680292328075</v>
      </c>
      <c r="I2421" s="44">
        <v>0</v>
      </c>
      <c r="J2421" s="51">
        <f t="shared" si="112"/>
        <v>1115.680292328075</v>
      </c>
      <c r="K2421" s="45">
        <f t="shared" si="114"/>
        <v>0.33017080729113779</v>
      </c>
      <c r="L2421" s="45">
        <f t="shared" si="114"/>
        <v>314.49264765149962</v>
      </c>
      <c r="M2421" s="160">
        <f t="shared" si="113"/>
        <v>952.51500346663454</v>
      </c>
      <c r="N2421" s="6">
        <v>3.1473064708862186E-2</v>
      </c>
    </row>
    <row r="2422" spans="1:14" hidden="1" x14ac:dyDescent="0.25">
      <c r="A2422" s="41">
        <v>2021</v>
      </c>
      <c r="B2422" s="41" t="s">
        <v>11</v>
      </c>
      <c r="C2422" s="41" t="s">
        <v>4988</v>
      </c>
      <c r="D2422" s="42">
        <v>200.5748786369783</v>
      </c>
      <c r="E2422" s="42">
        <v>140</v>
      </c>
      <c r="F2422" s="88">
        <v>4.3725716738850944E-2</v>
      </c>
      <c r="G2422" s="89">
        <v>120.03551014951104</v>
      </c>
      <c r="H2422" s="42">
        <v>200.5748786369783</v>
      </c>
      <c r="I2422" s="42">
        <v>0</v>
      </c>
      <c r="J2422" s="51">
        <f t="shared" si="112"/>
        <v>200.5748786369783</v>
      </c>
      <c r="K2422" s="45">
        <f t="shared" si="114"/>
        <v>4.3725716738850944E-2</v>
      </c>
      <c r="L2422" s="45">
        <f t="shared" si="114"/>
        <v>120.03551014951104</v>
      </c>
      <c r="M2422" s="160">
        <f t="shared" si="113"/>
        <v>2745.1925114553405</v>
      </c>
      <c r="N2422" s="6">
        <v>0.51092531326114909</v>
      </c>
    </row>
    <row r="2423" spans="1:14" x14ac:dyDescent="0.25">
      <c r="A2423" s="43">
        <v>2022</v>
      </c>
      <c r="B2423" s="43" t="s">
        <v>11</v>
      </c>
      <c r="C2423" s="43" t="s">
        <v>4988</v>
      </c>
      <c r="D2423" s="44">
        <v>200.5748786369783</v>
      </c>
      <c r="E2423" s="44">
        <v>140</v>
      </c>
      <c r="F2423" s="90">
        <v>6.7420567920388239E-2</v>
      </c>
      <c r="G2423" s="91">
        <v>140.98527306282969</v>
      </c>
      <c r="H2423" s="44">
        <v>200.5748786369783</v>
      </c>
      <c r="I2423" s="44">
        <v>0</v>
      </c>
      <c r="J2423" s="51">
        <f t="shared" si="112"/>
        <v>200.5748786369783</v>
      </c>
      <c r="K2423" s="45">
        <f t="shared" si="114"/>
        <v>6.7420567920388239E-2</v>
      </c>
      <c r="L2423" s="45">
        <f t="shared" si="114"/>
        <v>140.98527306282969</v>
      </c>
      <c r="M2423" s="160">
        <f t="shared" si="113"/>
        <v>2091.1314960934228</v>
      </c>
      <c r="N2423" s="6">
        <v>0.59007759507961177</v>
      </c>
    </row>
    <row r="2424" spans="1:14" x14ac:dyDescent="0.25">
      <c r="A2424" s="41">
        <v>2023</v>
      </c>
      <c r="B2424" s="41" t="s">
        <v>11</v>
      </c>
      <c r="C2424" s="41" t="s">
        <v>4988</v>
      </c>
      <c r="D2424" s="42">
        <v>200.5748786369783</v>
      </c>
      <c r="E2424" s="42">
        <v>140</v>
      </c>
      <c r="F2424" s="88">
        <v>8.4762455661215069E-2</v>
      </c>
      <c r="G2424" s="89">
        <v>163.04771443425162</v>
      </c>
      <c r="H2424" s="42">
        <v>200.5748786369783</v>
      </c>
      <c r="I2424" s="42">
        <v>0</v>
      </c>
      <c r="J2424" s="51">
        <f t="shared" si="112"/>
        <v>200.5748786369783</v>
      </c>
      <c r="K2424" s="45">
        <f t="shared" si="114"/>
        <v>8.4762455661215069E-2</v>
      </c>
      <c r="L2424" s="45">
        <f t="shared" si="114"/>
        <v>163.04771443425162</v>
      </c>
      <c r="M2424" s="160">
        <f t="shared" si="113"/>
        <v>1923.5841288734357</v>
      </c>
      <c r="N2424" s="6">
        <v>0.68971521333878494</v>
      </c>
    </row>
    <row r="2425" spans="1:14" x14ac:dyDescent="0.25">
      <c r="A2425" s="43">
        <v>2024</v>
      </c>
      <c r="B2425" s="43" t="s">
        <v>11</v>
      </c>
      <c r="C2425" s="43" t="s">
        <v>4988</v>
      </c>
      <c r="D2425" s="44">
        <v>200.5748786369783</v>
      </c>
      <c r="E2425" s="44">
        <v>140</v>
      </c>
      <c r="F2425" s="90">
        <v>0.12008752614808044</v>
      </c>
      <c r="G2425" s="91">
        <v>196.22083828508261</v>
      </c>
      <c r="H2425" s="44">
        <v>200.5748786369783</v>
      </c>
      <c r="I2425" s="44">
        <v>0</v>
      </c>
      <c r="J2425" s="51">
        <f t="shared" si="112"/>
        <v>200.5748786369783</v>
      </c>
      <c r="K2425" s="45">
        <f t="shared" si="114"/>
        <v>0.12008752614808044</v>
      </c>
      <c r="L2425" s="45">
        <f t="shared" si="114"/>
        <v>196.22083828508261</v>
      </c>
      <c r="M2425" s="160">
        <f t="shared" si="113"/>
        <v>1633.9818512300924</v>
      </c>
      <c r="N2425" s="6">
        <v>0.64109304485191965</v>
      </c>
    </row>
    <row r="2426" spans="1:14" x14ac:dyDescent="0.25">
      <c r="A2426" s="41">
        <v>2025</v>
      </c>
      <c r="B2426" s="41" t="s">
        <v>11</v>
      </c>
      <c r="C2426" s="41" t="s">
        <v>4988</v>
      </c>
      <c r="D2426" s="42">
        <v>200.5748786369783</v>
      </c>
      <c r="E2426" s="42">
        <v>140</v>
      </c>
      <c r="F2426" s="88">
        <v>0.15038919087796693</v>
      </c>
      <c r="G2426" s="89">
        <v>238.37624881384784</v>
      </c>
      <c r="H2426" s="42">
        <v>200.5748786369783</v>
      </c>
      <c r="I2426" s="42">
        <v>0</v>
      </c>
      <c r="J2426" s="51">
        <f t="shared" si="112"/>
        <v>200.5748786369783</v>
      </c>
      <c r="K2426" s="45">
        <f t="shared" si="114"/>
        <v>0.15038919087796693</v>
      </c>
      <c r="L2426" s="45">
        <f t="shared" si="114"/>
        <v>238.37624881384784</v>
      </c>
      <c r="M2426" s="160">
        <f t="shared" si="113"/>
        <v>1585.062379963716</v>
      </c>
      <c r="N2426" s="6">
        <v>0.72826386012203304</v>
      </c>
    </row>
    <row r="2427" spans="1:14" x14ac:dyDescent="0.25">
      <c r="A2427" s="43">
        <v>2026</v>
      </c>
      <c r="B2427" s="43" t="s">
        <v>11</v>
      </c>
      <c r="C2427" s="43" t="s">
        <v>4988</v>
      </c>
      <c r="D2427" s="44">
        <v>200.5748786369783</v>
      </c>
      <c r="E2427" s="44">
        <v>140</v>
      </c>
      <c r="F2427" s="90">
        <v>0.19757132070367528</v>
      </c>
      <c r="G2427" s="91">
        <v>288.94938385336013</v>
      </c>
      <c r="H2427" s="44">
        <v>200.5748786369783</v>
      </c>
      <c r="I2427" s="44">
        <v>0</v>
      </c>
      <c r="J2427" s="51">
        <f t="shared" si="112"/>
        <v>200.5748786369783</v>
      </c>
      <c r="K2427" s="45">
        <f t="shared" si="114"/>
        <v>0.19757132070367528</v>
      </c>
      <c r="L2427" s="45">
        <f t="shared" si="114"/>
        <v>288.94938385336013</v>
      </c>
      <c r="M2427" s="160">
        <f t="shared" si="113"/>
        <v>1462.5067182029775</v>
      </c>
      <c r="N2427" s="6">
        <v>0.80868728629632458</v>
      </c>
    </row>
    <row r="2428" spans="1:14" x14ac:dyDescent="0.25">
      <c r="A2428" s="41">
        <v>2027</v>
      </c>
      <c r="B2428" s="41" t="s">
        <v>11</v>
      </c>
      <c r="C2428" s="41" t="s">
        <v>4988</v>
      </c>
      <c r="D2428" s="42">
        <v>200.5748786369783</v>
      </c>
      <c r="E2428" s="42">
        <v>140</v>
      </c>
      <c r="F2428" s="88">
        <v>0.24789540947042762</v>
      </c>
      <c r="G2428" s="89">
        <v>337.39197554659506</v>
      </c>
      <c r="H2428" s="42">
        <v>200.5748786369783</v>
      </c>
      <c r="I2428" s="42">
        <v>0</v>
      </c>
      <c r="J2428" s="51">
        <f t="shared" si="112"/>
        <v>200.5748786369783</v>
      </c>
      <c r="K2428" s="45">
        <f t="shared" si="114"/>
        <v>0.24789540947042762</v>
      </c>
      <c r="L2428" s="45">
        <f t="shared" si="114"/>
        <v>337.39197554659506</v>
      </c>
      <c r="M2428" s="160">
        <f t="shared" si="113"/>
        <v>1361.0255077629577</v>
      </c>
      <c r="N2428" s="6">
        <v>0.8601106725295723</v>
      </c>
    </row>
    <row r="2429" spans="1:14" x14ac:dyDescent="0.25">
      <c r="A2429" s="43">
        <v>2028</v>
      </c>
      <c r="B2429" s="43" t="s">
        <v>11</v>
      </c>
      <c r="C2429" s="43" t="s">
        <v>4988</v>
      </c>
      <c r="D2429" s="44">
        <v>200.5748786369783</v>
      </c>
      <c r="E2429" s="44">
        <v>140</v>
      </c>
      <c r="F2429" s="90">
        <v>0.30753284342397363</v>
      </c>
      <c r="G2429" s="91">
        <v>383.73870488280909</v>
      </c>
      <c r="H2429" s="44">
        <v>200.5748786369783</v>
      </c>
      <c r="I2429" s="44">
        <v>0</v>
      </c>
      <c r="J2429" s="51">
        <f t="shared" si="112"/>
        <v>200.5748786369783</v>
      </c>
      <c r="K2429" s="45">
        <f t="shared" si="114"/>
        <v>0.30753284342397363</v>
      </c>
      <c r="L2429" s="45">
        <f t="shared" si="114"/>
        <v>383.73870488280909</v>
      </c>
      <c r="M2429" s="160">
        <f t="shared" si="113"/>
        <v>1247.7974729800676</v>
      </c>
      <c r="N2429" s="6">
        <v>0.87181080257602628</v>
      </c>
    </row>
    <row r="2430" spans="1:14" x14ac:dyDescent="0.25">
      <c r="A2430" s="41">
        <v>2029</v>
      </c>
      <c r="B2430" s="41" t="s">
        <v>11</v>
      </c>
      <c r="C2430" s="41" t="s">
        <v>4988</v>
      </c>
      <c r="D2430" s="42">
        <v>200.5748786369783</v>
      </c>
      <c r="E2430" s="42">
        <v>140</v>
      </c>
      <c r="F2430" s="88">
        <v>0.34006358668655634</v>
      </c>
      <c r="G2430" s="89">
        <v>422.15686590662261</v>
      </c>
      <c r="H2430" s="42">
        <v>200.5748786369783</v>
      </c>
      <c r="I2430" s="42">
        <v>0</v>
      </c>
      <c r="J2430" s="51">
        <f t="shared" si="112"/>
        <v>200.5748786369783</v>
      </c>
      <c r="K2430" s="45">
        <f t="shared" si="114"/>
        <v>0.34006358668655634</v>
      </c>
      <c r="L2430" s="45">
        <f t="shared" si="114"/>
        <v>422.15686590662261</v>
      </c>
      <c r="M2430" s="160">
        <f t="shared" si="113"/>
        <v>1241.4056736269542</v>
      </c>
      <c r="N2430" s="6">
        <v>0.86695167231344372</v>
      </c>
    </row>
    <row r="2431" spans="1:14" x14ac:dyDescent="0.25">
      <c r="A2431" s="43">
        <v>2030</v>
      </c>
      <c r="B2431" s="43" t="s">
        <v>11</v>
      </c>
      <c r="C2431" s="43" t="s">
        <v>4988</v>
      </c>
      <c r="D2431" s="44">
        <v>200.5748786369783</v>
      </c>
      <c r="E2431" s="44">
        <v>140</v>
      </c>
      <c r="F2431" s="90">
        <v>0.37022072244047266</v>
      </c>
      <c r="G2431" s="91">
        <v>450.07856825558798</v>
      </c>
      <c r="H2431" s="44">
        <v>200.5748786369783</v>
      </c>
      <c r="I2431" s="44">
        <v>0</v>
      </c>
      <c r="J2431" s="51">
        <f t="shared" si="112"/>
        <v>200.5748786369783</v>
      </c>
      <c r="K2431" s="45">
        <f t="shared" si="114"/>
        <v>0.37022072244047266</v>
      </c>
      <c r="L2431" s="45">
        <f t="shared" si="114"/>
        <v>450.07856825558798</v>
      </c>
      <c r="M2431" s="160">
        <f t="shared" si="113"/>
        <v>1215.7033385076265</v>
      </c>
      <c r="N2431" s="6">
        <v>0.80661211755952744</v>
      </c>
    </row>
    <row r="2432" spans="1:14" x14ac:dyDescent="0.25">
      <c r="A2432" s="41">
        <v>2031</v>
      </c>
      <c r="B2432" s="41" t="s">
        <v>11</v>
      </c>
      <c r="C2432" s="41" t="s">
        <v>4988</v>
      </c>
      <c r="D2432" s="42">
        <v>200.5748786369783</v>
      </c>
      <c r="E2432" s="42">
        <v>140</v>
      </c>
      <c r="F2432" s="88">
        <v>0.39764889961849642</v>
      </c>
      <c r="G2432" s="89">
        <v>463.8393660978744</v>
      </c>
      <c r="H2432" s="42">
        <v>200.5748786369783</v>
      </c>
      <c r="I2432" s="42">
        <v>0</v>
      </c>
      <c r="J2432" s="51">
        <f t="shared" si="112"/>
        <v>200.5748786369783</v>
      </c>
      <c r="K2432" s="45">
        <f t="shared" si="114"/>
        <v>0.39764889961849642</v>
      </c>
      <c r="L2432" s="45">
        <f t="shared" si="114"/>
        <v>463.8393660978744</v>
      </c>
      <c r="M2432" s="160">
        <f t="shared" si="113"/>
        <v>1166.4545445564693</v>
      </c>
      <c r="N2432" s="6">
        <v>0.7291274353815036</v>
      </c>
    </row>
    <row r="2433" spans="1:14" x14ac:dyDescent="0.25">
      <c r="A2433" s="43">
        <v>2032</v>
      </c>
      <c r="B2433" s="43" t="s">
        <v>11</v>
      </c>
      <c r="C2433" s="43" t="s">
        <v>4988</v>
      </c>
      <c r="D2433" s="44">
        <v>200.5748786369783</v>
      </c>
      <c r="E2433" s="44">
        <v>140</v>
      </c>
      <c r="F2433" s="90">
        <v>0.4077186969668507</v>
      </c>
      <c r="G2433" s="91">
        <v>459.34130113364535</v>
      </c>
      <c r="H2433" s="44">
        <v>200.5748786369783</v>
      </c>
      <c r="I2433" s="44">
        <v>0</v>
      </c>
      <c r="J2433" s="51">
        <f t="shared" si="112"/>
        <v>200.5748786369783</v>
      </c>
      <c r="K2433" s="45">
        <f t="shared" si="114"/>
        <v>0.4077186969668507</v>
      </c>
      <c r="L2433" s="45">
        <f t="shared" si="114"/>
        <v>459.34130113364535</v>
      </c>
      <c r="M2433" s="160">
        <f t="shared" si="113"/>
        <v>1126.6132864419308</v>
      </c>
      <c r="N2433" s="6">
        <v>0.62749668703314931</v>
      </c>
    </row>
    <row r="2434" spans="1:14" x14ac:dyDescent="0.25">
      <c r="A2434" s="41">
        <v>2033</v>
      </c>
      <c r="B2434" s="41" t="s">
        <v>11</v>
      </c>
      <c r="C2434" s="41" t="s">
        <v>4988</v>
      </c>
      <c r="D2434" s="42">
        <v>200.5748786369783</v>
      </c>
      <c r="E2434" s="42">
        <v>140</v>
      </c>
      <c r="F2434" s="88">
        <v>0.40343756449695378</v>
      </c>
      <c r="G2434" s="89">
        <v>437.9083060194443</v>
      </c>
      <c r="H2434" s="42">
        <v>200.5748786369783</v>
      </c>
      <c r="I2434" s="42">
        <v>0</v>
      </c>
      <c r="J2434" s="51">
        <f t="shared" ref="J2434:J2497" si="115">D2434</f>
        <v>200.5748786369783</v>
      </c>
      <c r="K2434" s="45">
        <f t="shared" si="114"/>
        <v>0.40343756449695378</v>
      </c>
      <c r="L2434" s="45">
        <f t="shared" si="114"/>
        <v>437.9083060194443</v>
      </c>
      <c r="M2434" s="160">
        <f t="shared" si="113"/>
        <v>1085.4425679608494</v>
      </c>
      <c r="N2434" s="6">
        <v>0.54049970550304627</v>
      </c>
    </row>
    <row r="2435" spans="1:14" x14ac:dyDescent="0.25">
      <c r="A2435" s="43">
        <v>2034</v>
      </c>
      <c r="B2435" s="43" t="s">
        <v>11</v>
      </c>
      <c r="C2435" s="43" t="s">
        <v>4988</v>
      </c>
      <c r="D2435" s="44">
        <v>200.5748786369783</v>
      </c>
      <c r="E2435" s="44">
        <v>140</v>
      </c>
      <c r="F2435" s="90">
        <v>0.38891535710259956</v>
      </c>
      <c r="G2435" s="91">
        <v>406.55520161872442</v>
      </c>
      <c r="H2435" s="44">
        <v>200.5748786369783</v>
      </c>
      <c r="I2435" s="44">
        <v>0</v>
      </c>
      <c r="J2435" s="51">
        <f t="shared" si="115"/>
        <v>200.5748786369783</v>
      </c>
      <c r="K2435" s="45">
        <f t="shared" si="114"/>
        <v>0.38891535710259956</v>
      </c>
      <c r="L2435" s="45">
        <f t="shared" si="114"/>
        <v>406.55520161872442</v>
      </c>
      <c r="M2435" s="160">
        <f t="shared" ref="M2435:M2498" si="116">G2435/F2435</f>
        <v>1045.3565131691914</v>
      </c>
      <c r="N2435" s="6">
        <v>0.4732454308974004</v>
      </c>
    </row>
    <row r="2436" spans="1:14" x14ac:dyDescent="0.25">
      <c r="A2436" s="41">
        <v>2035</v>
      </c>
      <c r="B2436" s="41" t="s">
        <v>11</v>
      </c>
      <c r="C2436" s="41" t="s">
        <v>4988</v>
      </c>
      <c r="D2436" s="42">
        <v>200.5748786369783</v>
      </c>
      <c r="E2436" s="42">
        <v>140</v>
      </c>
      <c r="F2436" s="88">
        <v>0.36804831724841935</v>
      </c>
      <c r="G2436" s="89">
        <v>365.5911223394877</v>
      </c>
      <c r="H2436" s="42">
        <v>200.5748786369783</v>
      </c>
      <c r="I2436" s="42">
        <v>0</v>
      </c>
      <c r="J2436" s="51">
        <f t="shared" si="115"/>
        <v>200.5748786369783</v>
      </c>
      <c r="K2436" s="45">
        <f t="shared" si="114"/>
        <v>0.36804831724841935</v>
      </c>
      <c r="L2436" s="45">
        <f t="shared" si="114"/>
        <v>365.5911223394877</v>
      </c>
      <c r="M2436" s="160">
        <f t="shared" si="116"/>
        <v>993.32371649651327</v>
      </c>
      <c r="N2436" s="6">
        <v>0.42722626175158063</v>
      </c>
    </row>
    <row r="2437" spans="1:14" x14ac:dyDescent="0.25">
      <c r="A2437" s="43">
        <v>2036</v>
      </c>
      <c r="B2437" s="43" t="s">
        <v>11</v>
      </c>
      <c r="C2437" s="43" t="s">
        <v>4988</v>
      </c>
      <c r="D2437" s="44">
        <v>200.5748786369783</v>
      </c>
      <c r="E2437" s="44">
        <v>140</v>
      </c>
      <c r="F2437" s="90">
        <v>0.34795992388655494</v>
      </c>
      <c r="G2437" s="91">
        <v>317.09136505043222</v>
      </c>
      <c r="H2437" s="44">
        <v>200.5748786369783</v>
      </c>
      <c r="I2437" s="44">
        <v>0</v>
      </c>
      <c r="J2437" s="51">
        <f t="shared" si="115"/>
        <v>200.5748786369783</v>
      </c>
      <c r="K2437" s="45">
        <f t="shared" si="114"/>
        <v>0.34795992388655494</v>
      </c>
      <c r="L2437" s="45">
        <f t="shared" si="114"/>
        <v>317.09136505043222</v>
      </c>
      <c r="M2437" s="160">
        <f t="shared" si="116"/>
        <v>911.28702842748419</v>
      </c>
      <c r="N2437" s="6">
        <v>0.36323430311344507</v>
      </c>
    </row>
    <row r="2438" spans="1:14" x14ac:dyDescent="0.25">
      <c r="A2438" s="41">
        <v>2037</v>
      </c>
      <c r="B2438" s="41" t="s">
        <v>11</v>
      </c>
      <c r="C2438" s="41" t="s">
        <v>4988</v>
      </c>
      <c r="D2438" s="42">
        <v>200.5748786369783</v>
      </c>
      <c r="E2438" s="42">
        <v>140</v>
      </c>
      <c r="F2438" s="88">
        <v>0.31179825555310153</v>
      </c>
      <c r="G2438" s="89">
        <v>266.9124066066924</v>
      </c>
      <c r="H2438" s="42">
        <v>200.5748786369783</v>
      </c>
      <c r="I2438" s="42">
        <v>0</v>
      </c>
      <c r="J2438" s="51">
        <f t="shared" si="115"/>
        <v>200.5748786369783</v>
      </c>
      <c r="K2438" s="45">
        <f t="shared" si="114"/>
        <v>0.31179825555310153</v>
      </c>
      <c r="L2438" s="45">
        <f t="shared" si="114"/>
        <v>266.9124066066924</v>
      </c>
      <c r="M2438" s="160">
        <f t="shared" si="116"/>
        <v>856.04201387597323</v>
      </c>
      <c r="N2438" s="6">
        <v>0.31779143044689845</v>
      </c>
    </row>
    <row r="2439" spans="1:14" x14ac:dyDescent="0.25">
      <c r="A2439" s="43">
        <v>2038</v>
      </c>
      <c r="B2439" s="43" t="s">
        <v>11</v>
      </c>
      <c r="C2439" s="43" t="s">
        <v>4988</v>
      </c>
      <c r="D2439" s="44">
        <v>200.5748786369783</v>
      </c>
      <c r="E2439" s="44">
        <v>140</v>
      </c>
      <c r="F2439" s="90">
        <v>0.28281784147748135</v>
      </c>
      <c r="G2439" s="91">
        <v>217.31896598302126</v>
      </c>
      <c r="H2439" s="44">
        <v>200.5748786369783</v>
      </c>
      <c r="I2439" s="44">
        <v>0</v>
      </c>
      <c r="J2439" s="51">
        <f t="shared" si="115"/>
        <v>200.5748786369783</v>
      </c>
      <c r="K2439" s="45">
        <f t="shared" si="114"/>
        <v>0.28281784147748135</v>
      </c>
      <c r="L2439" s="45">
        <f t="shared" si="114"/>
        <v>217.31896598302126</v>
      </c>
      <c r="M2439" s="160">
        <f t="shared" si="116"/>
        <v>768.40614031885514</v>
      </c>
      <c r="N2439" s="6">
        <v>0.29180061452251871</v>
      </c>
    </row>
    <row r="2440" spans="1:14" x14ac:dyDescent="0.25">
      <c r="A2440" s="41">
        <v>2039</v>
      </c>
      <c r="B2440" s="41" t="s">
        <v>11</v>
      </c>
      <c r="C2440" s="41" t="s">
        <v>4988</v>
      </c>
      <c r="D2440" s="42">
        <v>200.5748786369783</v>
      </c>
      <c r="E2440" s="42">
        <v>140</v>
      </c>
      <c r="F2440" s="88">
        <v>0.25410659086088322</v>
      </c>
      <c r="G2440" s="89">
        <v>177.41159771025363</v>
      </c>
      <c r="H2440" s="42">
        <v>200.5748786369783</v>
      </c>
      <c r="I2440" s="42">
        <v>0</v>
      </c>
      <c r="J2440" s="51">
        <f t="shared" si="115"/>
        <v>200.5748786369783</v>
      </c>
      <c r="K2440" s="45">
        <f t="shared" si="114"/>
        <v>0.25410659086088322</v>
      </c>
      <c r="L2440" s="45">
        <f t="shared" si="114"/>
        <v>177.41159771025363</v>
      </c>
      <c r="M2440" s="160">
        <f t="shared" si="116"/>
        <v>698.17786744217858</v>
      </c>
      <c r="N2440" s="6">
        <v>0.28495728913911683</v>
      </c>
    </row>
    <row r="2441" spans="1:14" x14ac:dyDescent="0.25">
      <c r="A2441" s="43">
        <v>2040</v>
      </c>
      <c r="B2441" s="43" t="s">
        <v>11</v>
      </c>
      <c r="C2441" s="43" t="s">
        <v>4988</v>
      </c>
      <c r="D2441" s="44">
        <v>200.5748786369783</v>
      </c>
      <c r="E2441" s="44">
        <v>140</v>
      </c>
      <c r="F2441" s="90">
        <v>0.25149214132487907</v>
      </c>
      <c r="G2441" s="91">
        <v>151.61085344272777</v>
      </c>
      <c r="H2441" s="44">
        <v>200.5748786369783</v>
      </c>
      <c r="I2441" s="44">
        <v>0</v>
      </c>
      <c r="J2441" s="51">
        <f t="shared" si="115"/>
        <v>200.5748786369783</v>
      </c>
      <c r="K2441" s="45">
        <f t="shared" si="114"/>
        <v>0.25149214132487907</v>
      </c>
      <c r="L2441" s="45">
        <f t="shared" si="114"/>
        <v>151.61085344272777</v>
      </c>
      <c r="M2441" s="160">
        <f t="shared" si="116"/>
        <v>602.84529227844121</v>
      </c>
      <c r="N2441" s="6">
        <v>0.26004241067512091</v>
      </c>
    </row>
    <row r="2442" spans="1:14" hidden="1" x14ac:dyDescent="0.25">
      <c r="A2442" s="41">
        <v>2021</v>
      </c>
      <c r="B2442" s="41" t="s">
        <v>11</v>
      </c>
      <c r="C2442" s="41" t="s">
        <v>4989</v>
      </c>
      <c r="D2442" s="42">
        <v>171.88736442682114</v>
      </c>
      <c r="E2442" s="42">
        <v>150</v>
      </c>
      <c r="F2442" s="88">
        <v>0.51539934538010557</v>
      </c>
      <c r="G2442" s="89">
        <v>806.81661061541161</v>
      </c>
      <c r="H2442" s="42">
        <v>171.88736442682114</v>
      </c>
      <c r="I2442" s="42">
        <v>0</v>
      </c>
      <c r="J2442" s="51">
        <f t="shared" si="115"/>
        <v>171.88736442682114</v>
      </c>
      <c r="K2442" s="45">
        <f t="shared" si="114"/>
        <v>0.51539934538010557</v>
      </c>
      <c r="L2442" s="45">
        <f t="shared" si="114"/>
        <v>806.81661061541161</v>
      </c>
      <c r="M2442" s="160">
        <f t="shared" si="116"/>
        <v>1565.4203247394244</v>
      </c>
      <c r="N2442" s="6">
        <v>-0.22927926238010554</v>
      </c>
    </row>
    <row r="2443" spans="1:14" x14ac:dyDescent="0.25">
      <c r="A2443" s="43">
        <v>2022</v>
      </c>
      <c r="B2443" s="43" t="s">
        <v>11</v>
      </c>
      <c r="C2443" s="43" t="s">
        <v>4989</v>
      </c>
      <c r="D2443" s="44">
        <v>171.88736442682114</v>
      </c>
      <c r="E2443" s="44">
        <v>150</v>
      </c>
      <c r="F2443" s="90">
        <v>0.53032829632473055</v>
      </c>
      <c r="G2443" s="91">
        <v>868.90825303683596</v>
      </c>
      <c r="H2443" s="44">
        <v>171.88736442682114</v>
      </c>
      <c r="I2443" s="44">
        <v>0</v>
      </c>
      <c r="J2443" s="51">
        <f t="shared" si="115"/>
        <v>171.88736442682114</v>
      </c>
      <c r="K2443" s="45">
        <f t="shared" si="114"/>
        <v>0.53032829632473055</v>
      </c>
      <c r="L2443" s="45">
        <f t="shared" si="114"/>
        <v>868.90825303683596</v>
      </c>
      <c r="M2443" s="160">
        <f t="shared" si="116"/>
        <v>1638.4346433304138</v>
      </c>
      <c r="N2443" s="6">
        <v>-0.20642410132473055</v>
      </c>
    </row>
    <row r="2444" spans="1:14" x14ac:dyDescent="0.25">
      <c r="A2444" s="41">
        <v>2023</v>
      </c>
      <c r="B2444" s="41" t="s">
        <v>11</v>
      </c>
      <c r="C2444" s="41" t="s">
        <v>4989</v>
      </c>
      <c r="D2444" s="42">
        <v>171.88736442682114</v>
      </c>
      <c r="E2444" s="42">
        <v>150</v>
      </c>
      <c r="F2444" s="88">
        <v>0.57227885532502487</v>
      </c>
      <c r="G2444" s="89">
        <v>990.93404614187625</v>
      </c>
      <c r="H2444" s="42">
        <v>171.88736442682114</v>
      </c>
      <c r="I2444" s="42">
        <v>0</v>
      </c>
      <c r="J2444" s="51">
        <f t="shared" si="115"/>
        <v>171.88736442682114</v>
      </c>
      <c r="K2444" s="45">
        <f t="shared" si="114"/>
        <v>0.57227885532502487</v>
      </c>
      <c r="L2444" s="45">
        <f t="shared" si="114"/>
        <v>990.93404614187625</v>
      </c>
      <c r="M2444" s="160">
        <f t="shared" si="116"/>
        <v>1731.5580279111953</v>
      </c>
      <c r="N2444" s="6">
        <v>-0.18447363732502486</v>
      </c>
    </row>
    <row r="2445" spans="1:14" x14ac:dyDescent="0.25">
      <c r="A2445" s="43">
        <v>2024</v>
      </c>
      <c r="B2445" s="43" t="s">
        <v>11</v>
      </c>
      <c r="C2445" s="43" t="s">
        <v>4989</v>
      </c>
      <c r="D2445" s="44">
        <v>171.88736442682114</v>
      </c>
      <c r="E2445" s="44">
        <v>150</v>
      </c>
      <c r="F2445" s="90">
        <v>0.64562873461992687</v>
      </c>
      <c r="G2445" s="91">
        <v>1155.2857397911826</v>
      </c>
      <c r="H2445" s="44">
        <v>171.88736442682114</v>
      </c>
      <c r="I2445" s="44">
        <v>0</v>
      </c>
      <c r="J2445" s="51">
        <f t="shared" si="115"/>
        <v>171.88736442682114</v>
      </c>
      <c r="K2445" s="45">
        <f t="shared" si="114"/>
        <v>0.64562873461992687</v>
      </c>
      <c r="L2445" s="45">
        <f t="shared" si="114"/>
        <v>1155.2857397911826</v>
      </c>
      <c r="M2445" s="160">
        <f t="shared" si="116"/>
        <v>1789.3964097977828</v>
      </c>
      <c r="N2445" s="6">
        <v>-0.32498459661992685</v>
      </c>
    </row>
    <row r="2446" spans="1:14" x14ac:dyDescent="0.25">
      <c r="A2446" s="41">
        <v>2025</v>
      </c>
      <c r="B2446" s="41" t="s">
        <v>11</v>
      </c>
      <c r="C2446" s="41" t="s">
        <v>4989</v>
      </c>
      <c r="D2446" s="42">
        <v>171.88736442682114</v>
      </c>
      <c r="E2446" s="42">
        <v>150</v>
      </c>
      <c r="F2446" s="88">
        <v>0.67580793755279323</v>
      </c>
      <c r="G2446" s="89">
        <v>1360.3904965177564</v>
      </c>
      <c r="H2446" s="42">
        <v>171.88736442682114</v>
      </c>
      <c r="I2446" s="42">
        <v>0</v>
      </c>
      <c r="J2446" s="51">
        <f t="shared" si="115"/>
        <v>171.88736442682114</v>
      </c>
      <c r="K2446" s="45">
        <f t="shared" si="114"/>
        <v>0.67580793755279323</v>
      </c>
      <c r="L2446" s="45">
        <f t="shared" si="114"/>
        <v>1360.3904965177564</v>
      </c>
      <c r="M2446" s="160">
        <f t="shared" si="116"/>
        <v>2012.9838981233993</v>
      </c>
      <c r="N2446" s="6">
        <v>-0.28620189955279324</v>
      </c>
    </row>
    <row r="2447" spans="1:14" x14ac:dyDescent="0.25">
      <c r="A2447" s="43">
        <v>2026</v>
      </c>
      <c r="B2447" s="43" t="s">
        <v>11</v>
      </c>
      <c r="C2447" s="43" t="s">
        <v>4989</v>
      </c>
      <c r="D2447" s="44">
        <v>171.88736442682114</v>
      </c>
      <c r="E2447" s="44">
        <v>150</v>
      </c>
      <c r="F2447" s="90">
        <v>0.69219219510321894</v>
      </c>
      <c r="G2447" s="91">
        <v>1517.8279694522089</v>
      </c>
      <c r="H2447" s="44">
        <v>171.88736442682114</v>
      </c>
      <c r="I2447" s="44">
        <v>0</v>
      </c>
      <c r="J2447" s="51">
        <f t="shared" si="115"/>
        <v>171.88736442682114</v>
      </c>
      <c r="K2447" s="45">
        <f t="shared" si="114"/>
        <v>0.69219219510321894</v>
      </c>
      <c r="L2447" s="45">
        <f t="shared" si="114"/>
        <v>1517.8279694522089</v>
      </c>
      <c r="M2447" s="160">
        <f t="shared" si="116"/>
        <v>2192.7839987069951</v>
      </c>
      <c r="N2447" s="6">
        <v>-0.22203610010321895</v>
      </c>
    </row>
    <row r="2448" spans="1:14" x14ac:dyDescent="0.25">
      <c r="A2448" s="41">
        <v>2027</v>
      </c>
      <c r="B2448" s="41" t="s">
        <v>11</v>
      </c>
      <c r="C2448" s="41" t="s">
        <v>4989</v>
      </c>
      <c r="D2448" s="42">
        <v>171.88736442682114</v>
      </c>
      <c r="E2448" s="42">
        <v>150</v>
      </c>
      <c r="F2448" s="88">
        <v>0.71586961800866056</v>
      </c>
      <c r="G2448" s="89">
        <v>1620.0842439164865</v>
      </c>
      <c r="H2448" s="42">
        <v>171.88736442682114</v>
      </c>
      <c r="I2448" s="42">
        <v>0</v>
      </c>
      <c r="J2448" s="51">
        <f t="shared" si="115"/>
        <v>171.88736442682114</v>
      </c>
      <c r="K2448" s="45">
        <f t="shared" si="114"/>
        <v>0.71586961800866056</v>
      </c>
      <c r="L2448" s="45">
        <f t="shared" si="114"/>
        <v>1620.0842439164865</v>
      </c>
      <c r="M2448" s="160">
        <f t="shared" si="116"/>
        <v>2263.0995968554803</v>
      </c>
      <c r="N2448" s="6">
        <v>-0.17459265800866053</v>
      </c>
    </row>
    <row r="2449" spans="1:14" x14ac:dyDescent="0.25">
      <c r="A2449" s="43">
        <v>2028</v>
      </c>
      <c r="B2449" s="43" t="s">
        <v>11</v>
      </c>
      <c r="C2449" s="43" t="s">
        <v>4989</v>
      </c>
      <c r="D2449" s="44">
        <v>171.88736442682114</v>
      </c>
      <c r="E2449" s="44">
        <v>150</v>
      </c>
      <c r="F2449" s="90">
        <v>0.77645132754851109</v>
      </c>
      <c r="G2449" s="91">
        <v>1691.077189552705</v>
      </c>
      <c r="H2449" s="44">
        <v>171.88736442682114</v>
      </c>
      <c r="I2449" s="44">
        <v>0</v>
      </c>
      <c r="J2449" s="51">
        <f t="shared" si="115"/>
        <v>171.88736442682114</v>
      </c>
      <c r="K2449" s="45">
        <f t="shared" si="114"/>
        <v>0.77645132754851109</v>
      </c>
      <c r="L2449" s="45">
        <f t="shared" si="114"/>
        <v>1691.077189552705</v>
      </c>
      <c r="M2449" s="160">
        <f t="shared" si="116"/>
        <v>2177.9564662371577</v>
      </c>
      <c r="N2449" s="6">
        <v>-0.30964960154851112</v>
      </c>
    </row>
    <row r="2450" spans="1:14" x14ac:dyDescent="0.25">
      <c r="A2450" s="41">
        <v>2029</v>
      </c>
      <c r="B2450" s="41" t="s">
        <v>11</v>
      </c>
      <c r="C2450" s="41" t="s">
        <v>4989</v>
      </c>
      <c r="D2450" s="42">
        <v>171.88736442682114</v>
      </c>
      <c r="E2450" s="42">
        <v>150</v>
      </c>
      <c r="F2450" s="88">
        <v>0.78482057229626689</v>
      </c>
      <c r="G2450" s="89">
        <v>1704.1588799573658</v>
      </c>
      <c r="H2450" s="42">
        <v>171.88736442682114</v>
      </c>
      <c r="I2450" s="42">
        <v>0</v>
      </c>
      <c r="J2450" s="51">
        <f t="shared" si="115"/>
        <v>171.88736442682114</v>
      </c>
      <c r="K2450" s="45">
        <f t="shared" si="114"/>
        <v>0.78482057229626689</v>
      </c>
      <c r="L2450" s="45">
        <f t="shared" si="114"/>
        <v>1704.1588799573658</v>
      </c>
      <c r="M2450" s="160">
        <f t="shared" si="116"/>
        <v>2171.399349243934</v>
      </c>
      <c r="N2450" s="6">
        <v>-0.30028106429626689</v>
      </c>
    </row>
    <row r="2451" spans="1:14" x14ac:dyDescent="0.25">
      <c r="A2451" s="43">
        <v>2030</v>
      </c>
      <c r="B2451" s="43" t="s">
        <v>11</v>
      </c>
      <c r="C2451" s="43" t="s">
        <v>4989</v>
      </c>
      <c r="D2451" s="44">
        <v>171.88736442682114</v>
      </c>
      <c r="E2451" s="44">
        <v>150</v>
      </c>
      <c r="F2451" s="90">
        <v>0.72273693786757176</v>
      </c>
      <c r="G2451" s="91">
        <v>1650.1849169946447</v>
      </c>
      <c r="H2451" s="44">
        <v>171.88736442682114</v>
      </c>
      <c r="I2451" s="44">
        <v>0</v>
      </c>
      <c r="J2451" s="51">
        <f t="shared" si="115"/>
        <v>171.88736442682114</v>
      </c>
      <c r="K2451" s="45">
        <f t="shared" si="114"/>
        <v>0.72273693786757176</v>
      </c>
      <c r="L2451" s="45">
        <f t="shared" si="114"/>
        <v>1650.1849169946447</v>
      </c>
      <c r="M2451" s="160">
        <f t="shared" si="116"/>
        <v>2283.244193749802</v>
      </c>
      <c r="N2451" s="6">
        <v>-0.23464359386757178</v>
      </c>
    </row>
    <row r="2452" spans="1:14" x14ac:dyDescent="0.25">
      <c r="A2452" s="41">
        <v>2031</v>
      </c>
      <c r="B2452" s="41" t="s">
        <v>11</v>
      </c>
      <c r="C2452" s="41" t="s">
        <v>4989</v>
      </c>
      <c r="D2452" s="42">
        <v>171.88736442682114</v>
      </c>
      <c r="E2452" s="42">
        <v>150</v>
      </c>
      <c r="F2452" s="88">
        <v>0.6561808955993691</v>
      </c>
      <c r="G2452" s="89">
        <v>1527.0853886691216</v>
      </c>
      <c r="H2452" s="42">
        <v>171.88736442682114</v>
      </c>
      <c r="I2452" s="42">
        <v>0</v>
      </c>
      <c r="J2452" s="51">
        <f t="shared" si="115"/>
        <v>171.88736442682114</v>
      </c>
      <c r="K2452" s="45">
        <f t="shared" si="114"/>
        <v>0.6561808955993691</v>
      </c>
      <c r="L2452" s="45">
        <f t="shared" si="114"/>
        <v>1527.0853886691216</v>
      </c>
      <c r="M2452" s="160">
        <f t="shared" si="116"/>
        <v>2327.2323210114955</v>
      </c>
      <c r="N2452" s="6">
        <v>-0.17423577659936912</v>
      </c>
    </row>
    <row r="2453" spans="1:14" x14ac:dyDescent="0.25">
      <c r="A2453" s="43">
        <v>2032</v>
      </c>
      <c r="B2453" s="43" t="s">
        <v>11</v>
      </c>
      <c r="C2453" s="43" t="s">
        <v>4989</v>
      </c>
      <c r="D2453" s="44">
        <v>171.88736442682114</v>
      </c>
      <c r="E2453" s="44">
        <v>150</v>
      </c>
      <c r="F2453" s="90">
        <v>0.59455887188043388</v>
      </c>
      <c r="G2453" s="91">
        <v>1360.3666781335662</v>
      </c>
      <c r="H2453" s="44">
        <v>171.88736442682114</v>
      </c>
      <c r="I2453" s="44">
        <v>0</v>
      </c>
      <c r="J2453" s="51">
        <f t="shared" si="115"/>
        <v>171.88736442682114</v>
      </c>
      <c r="K2453" s="45">
        <f t="shared" si="114"/>
        <v>0.59455887188043388</v>
      </c>
      <c r="L2453" s="45">
        <f t="shared" si="114"/>
        <v>1360.3666781335662</v>
      </c>
      <c r="M2453" s="160">
        <f t="shared" si="116"/>
        <v>2288.0268758434013</v>
      </c>
      <c r="N2453" s="6">
        <v>-9.2505520880433845E-2</v>
      </c>
    </row>
    <row r="2454" spans="1:14" x14ac:dyDescent="0.25">
      <c r="A2454" s="41">
        <v>2033</v>
      </c>
      <c r="B2454" s="41" t="s">
        <v>11</v>
      </c>
      <c r="C2454" s="41" t="s">
        <v>4989</v>
      </c>
      <c r="D2454" s="42">
        <v>171.88736442682114</v>
      </c>
      <c r="E2454" s="42">
        <v>150</v>
      </c>
      <c r="F2454" s="88">
        <v>0.52470287849825314</v>
      </c>
      <c r="G2454" s="89">
        <v>1169.1966290036673</v>
      </c>
      <c r="H2454" s="42">
        <v>171.88736442682114</v>
      </c>
      <c r="I2454" s="42">
        <v>0</v>
      </c>
      <c r="J2454" s="51">
        <f t="shared" si="115"/>
        <v>171.88736442682114</v>
      </c>
      <c r="K2454" s="45">
        <f t="shared" si="114"/>
        <v>0.52470287849825314</v>
      </c>
      <c r="L2454" s="45">
        <f t="shared" si="114"/>
        <v>1169.1966290036673</v>
      </c>
      <c r="M2454" s="160">
        <f t="shared" si="116"/>
        <v>2228.3022962443301</v>
      </c>
      <c r="N2454" s="6">
        <v>-2.6302742498253151E-2</v>
      </c>
    </row>
    <row r="2455" spans="1:14" x14ac:dyDescent="0.25">
      <c r="A2455" s="43">
        <v>2034</v>
      </c>
      <c r="B2455" s="43" t="s">
        <v>11</v>
      </c>
      <c r="C2455" s="43" t="s">
        <v>4989</v>
      </c>
      <c r="D2455" s="44">
        <v>171.88736442682114</v>
      </c>
      <c r="E2455" s="44">
        <v>150</v>
      </c>
      <c r="F2455" s="90">
        <v>0.47307050302848774</v>
      </c>
      <c r="G2455" s="91">
        <v>979.20872321084369</v>
      </c>
      <c r="H2455" s="44">
        <v>171.88736442682114</v>
      </c>
      <c r="I2455" s="44">
        <v>0</v>
      </c>
      <c r="J2455" s="51">
        <f t="shared" si="115"/>
        <v>171.88736442682114</v>
      </c>
      <c r="K2455" s="45">
        <f t="shared" si="114"/>
        <v>0.47307050302848774</v>
      </c>
      <c r="L2455" s="45">
        <f t="shared" si="114"/>
        <v>979.20872321084369</v>
      </c>
      <c r="M2455" s="160">
        <f t="shared" si="116"/>
        <v>2069.9001881160975</v>
      </c>
      <c r="N2455" s="6">
        <v>1.2287069971512243E-2</v>
      </c>
    </row>
    <row r="2456" spans="1:14" x14ac:dyDescent="0.25">
      <c r="A2456" s="41">
        <v>2035</v>
      </c>
      <c r="B2456" s="41" t="s">
        <v>11</v>
      </c>
      <c r="C2456" s="41" t="s">
        <v>4989</v>
      </c>
      <c r="D2456" s="42">
        <v>171.88736442682114</v>
      </c>
      <c r="E2456" s="42">
        <v>150</v>
      </c>
      <c r="F2456" s="88">
        <v>0.4159237593127158</v>
      </c>
      <c r="G2456" s="89">
        <v>801.71306768507748</v>
      </c>
      <c r="H2456" s="42">
        <v>171.88736442682114</v>
      </c>
      <c r="I2456" s="42">
        <v>0</v>
      </c>
      <c r="J2456" s="51">
        <f t="shared" si="115"/>
        <v>171.88736442682114</v>
      </c>
      <c r="K2456" s="45">
        <f t="shared" si="114"/>
        <v>0.4159237593127158</v>
      </c>
      <c r="L2456" s="45">
        <f t="shared" si="114"/>
        <v>801.71306768507748</v>
      </c>
      <c r="M2456" s="160">
        <f t="shared" si="116"/>
        <v>1927.5481376919915</v>
      </c>
      <c r="N2456" s="6">
        <v>5.2281357687284202E-2</v>
      </c>
    </row>
    <row r="2457" spans="1:14" x14ac:dyDescent="0.25">
      <c r="A2457" s="43">
        <v>2036</v>
      </c>
      <c r="B2457" s="43" t="s">
        <v>11</v>
      </c>
      <c r="C2457" s="43" t="s">
        <v>4989</v>
      </c>
      <c r="D2457" s="44">
        <v>171.88736442682114</v>
      </c>
      <c r="E2457" s="44">
        <v>150</v>
      </c>
      <c r="F2457" s="90">
        <v>0.34995584072577207</v>
      </c>
      <c r="G2457" s="91">
        <v>639.39053532661819</v>
      </c>
      <c r="H2457" s="44">
        <v>171.88736442682114</v>
      </c>
      <c r="I2457" s="44">
        <v>0</v>
      </c>
      <c r="J2457" s="51">
        <f t="shared" si="115"/>
        <v>171.88736442682114</v>
      </c>
      <c r="K2457" s="45">
        <f t="shared" si="114"/>
        <v>0.34995584072577207</v>
      </c>
      <c r="L2457" s="45">
        <f t="shared" si="114"/>
        <v>639.39053532661819</v>
      </c>
      <c r="M2457" s="160">
        <f t="shared" si="116"/>
        <v>1827.0606199930501</v>
      </c>
      <c r="N2457" s="6">
        <v>9.5530266274227948E-2</v>
      </c>
    </row>
    <row r="2458" spans="1:14" x14ac:dyDescent="0.25">
      <c r="A2458" s="41">
        <v>2037</v>
      </c>
      <c r="B2458" s="41" t="s">
        <v>11</v>
      </c>
      <c r="C2458" s="41" t="s">
        <v>4989</v>
      </c>
      <c r="D2458" s="42">
        <v>171.88736442682114</v>
      </c>
      <c r="E2458" s="42">
        <v>150</v>
      </c>
      <c r="F2458" s="88">
        <v>0.25986461667725014</v>
      </c>
      <c r="G2458" s="89">
        <v>468.49515647525669</v>
      </c>
      <c r="H2458" s="42">
        <v>171.88736442682114</v>
      </c>
      <c r="I2458" s="42">
        <v>0</v>
      </c>
      <c r="J2458" s="51">
        <f t="shared" si="115"/>
        <v>171.88736442682114</v>
      </c>
      <c r="K2458" s="45">
        <f t="shared" si="114"/>
        <v>0.25986461667725014</v>
      </c>
      <c r="L2458" s="45">
        <f t="shared" si="114"/>
        <v>468.49515647525669</v>
      </c>
      <c r="M2458" s="160">
        <f t="shared" si="116"/>
        <v>1802.8431976067141</v>
      </c>
      <c r="N2458" s="6">
        <v>0.15997675332274985</v>
      </c>
    </row>
    <row r="2459" spans="1:14" hidden="1" x14ac:dyDescent="0.25">
      <c r="A2459" s="43">
        <v>2038</v>
      </c>
      <c r="B2459" s="43" t="s">
        <v>11</v>
      </c>
      <c r="C2459" s="43" t="s">
        <v>4989</v>
      </c>
      <c r="D2459" s="44">
        <v>171.88736442682114</v>
      </c>
      <c r="E2459" s="44">
        <v>150</v>
      </c>
      <c r="F2459" s="90">
        <v>0.21416178728926435</v>
      </c>
      <c r="G2459" s="91">
        <v>369.0378899096907</v>
      </c>
      <c r="H2459" s="44">
        <v>171.88736442682114</v>
      </c>
      <c r="I2459" s="44">
        <v>0</v>
      </c>
      <c r="J2459" s="51">
        <f t="shared" si="115"/>
        <v>171.88736442682114</v>
      </c>
      <c r="K2459" s="45">
        <f t="shared" si="114"/>
        <v>0.21416178728926435</v>
      </c>
      <c r="L2459" s="45">
        <f t="shared" si="114"/>
        <v>369.0378899096907</v>
      </c>
      <c r="M2459" s="160">
        <f t="shared" si="116"/>
        <v>1723.1733755155772</v>
      </c>
      <c r="N2459" s="6">
        <v>0.17989507671073565</v>
      </c>
    </row>
    <row r="2460" spans="1:14" hidden="1" x14ac:dyDescent="0.25">
      <c r="A2460" s="41">
        <v>2039</v>
      </c>
      <c r="B2460" s="41" t="s">
        <v>11</v>
      </c>
      <c r="C2460" s="41" t="s">
        <v>4989</v>
      </c>
      <c r="D2460" s="42">
        <v>171.88736442682114</v>
      </c>
      <c r="E2460" s="42">
        <v>150</v>
      </c>
      <c r="F2460" s="88">
        <v>0.17712810277358587</v>
      </c>
      <c r="G2460" s="89">
        <v>302.75963922841026</v>
      </c>
      <c r="H2460" s="42">
        <v>171.88736442682114</v>
      </c>
      <c r="I2460" s="42">
        <v>0</v>
      </c>
      <c r="J2460" s="51">
        <f t="shared" si="115"/>
        <v>171.88736442682114</v>
      </c>
      <c r="K2460" s="45">
        <f t="shared" si="114"/>
        <v>0.17712810277358587</v>
      </c>
      <c r="L2460" s="45">
        <f t="shared" si="114"/>
        <v>302.75963922841026</v>
      </c>
      <c r="M2460" s="160">
        <f t="shared" si="116"/>
        <v>1709.2693620470434</v>
      </c>
      <c r="N2460" s="6">
        <v>0.19242544522641414</v>
      </c>
    </row>
    <row r="2461" spans="1:14" x14ac:dyDescent="0.25">
      <c r="A2461" s="43">
        <v>2040</v>
      </c>
      <c r="B2461" s="43" t="s">
        <v>11</v>
      </c>
      <c r="C2461" s="43" t="s">
        <v>4989</v>
      </c>
      <c r="D2461" s="44">
        <v>171.88736442682114</v>
      </c>
      <c r="E2461" s="44">
        <v>150</v>
      </c>
      <c r="F2461" s="90">
        <v>0.16149079330538002</v>
      </c>
      <c r="G2461" s="91">
        <v>263.22413503543766</v>
      </c>
      <c r="H2461" s="44">
        <v>171.88736442682114</v>
      </c>
      <c r="I2461" s="44">
        <v>0</v>
      </c>
      <c r="J2461" s="51">
        <f t="shared" si="115"/>
        <v>171.88736442682114</v>
      </c>
      <c r="K2461" s="45">
        <f t="shared" si="114"/>
        <v>0.16149079330538002</v>
      </c>
      <c r="L2461" s="45">
        <f t="shared" si="114"/>
        <v>263.22413503543766</v>
      </c>
      <c r="M2461" s="160">
        <f t="shared" si="116"/>
        <v>1629.9637251622098</v>
      </c>
      <c r="N2461" s="6">
        <v>0.20067660269461995</v>
      </c>
    </row>
    <row r="2462" spans="1:14" x14ac:dyDescent="0.25">
      <c r="A2462" s="41">
        <v>2021</v>
      </c>
      <c r="B2462" s="41" t="s">
        <v>11</v>
      </c>
      <c r="C2462" s="41" t="s">
        <v>4990</v>
      </c>
      <c r="D2462" s="42">
        <v>1573.1542927390456</v>
      </c>
      <c r="E2462" s="42">
        <v>160</v>
      </c>
      <c r="F2462" s="88">
        <v>1.4562981829128709</v>
      </c>
      <c r="G2462" s="89">
        <v>1077.6509569319385</v>
      </c>
      <c r="H2462" s="42">
        <v>1573.1542927390456</v>
      </c>
      <c r="I2462" s="42">
        <v>0</v>
      </c>
      <c r="J2462" s="51">
        <f t="shared" si="115"/>
        <v>1573.1542927390456</v>
      </c>
      <c r="K2462" s="45">
        <f t="shared" si="114"/>
        <v>1.4562981829128709</v>
      </c>
      <c r="L2462" s="45">
        <f t="shared" si="114"/>
        <v>1077.6509569319385</v>
      </c>
      <c r="M2462" s="160">
        <f t="shared" si="116"/>
        <v>739.99334035865741</v>
      </c>
      <c r="N2462" s="6">
        <v>-1.3143692899128709</v>
      </c>
    </row>
    <row r="2463" spans="1:14" x14ac:dyDescent="0.25">
      <c r="A2463" s="43">
        <v>2022</v>
      </c>
      <c r="B2463" s="43" t="s">
        <v>11</v>
      </c>
      <c r="C2463" s="43" t="s">
        <v>4990</v>
      </c>
      <c r="D2463" s="44">
        <v>1573.1542927390456</v>
      </c>
      <c r="E2463" s="44">
        <v>160</v>
      </c>
      <c r="F2463" s="90">
        <v>1.8331079933813901</v>
      </c>
      <c r="G2463" s="91">
        <v>1296.3210500730122</v>
      </c>
      <c r="H2463" s="44">
        <v>1573.1542927390456</v>
      </c>
      <c r="I2463" s="44">
        <v>0</v>
      </c>
      <c r="J2463" s="51">
        <f t="shared" si="115"/>
        <v>1573.1542927390456</v>
      </c>
      <c r="K2463" s="45">
        <f t="shared" si="114"/>
        <v>1.8331079933813901</v>
      </c>
      <c r="L2463" s="45">
        <f t="shared" si="114"/>
        <v>1296.3210500730122</v>
      </c>
      <c r="M2463" s="160">
        <f t="shared" si="116"/>
        <v>707.17112944436553</v>
      </c>
      <c r="N2463" s="6">
        <v>-1.6748239303813901</v>
      </c>
    </row>
    <row r="2464" spans="1:14" x14ac:dyDescent="0.25">
      <c r="A2464" s="41">
        <v>2023</v>
      </c>
      <c r="B2464" s="41" t="s">
        <v>11</v>
      </c>
      <c r="C2464" s="41" t="s">
        <v>4990</v>
      </c>
      <c r="D2464" s="42">
        <v>1573.1542927390456</v>
      </c>
      <c r="E2464" s="42">
        <v>160</v>
      </c>
      <c r="F2464" s="88">
        <v>2.3239124152738007</v>
      </c>
      <c r="G2464" s="89">
        <v>1581.6871680060303</v>
      </c>
      <c r="H2464" s="42">
        <v>1573.1542927390456</v>
      </c>
      <c r="I2464" s="42">
        <v>0</v>
      </c>
      <c r="J2464" s="51">
        <f t="shared" si="115"/>
        <v>1573.1542927390456</v>
      </c>
      <c r="K2464" s="45">
        <f t="shared" si="114"/>
        <v>2.3239124152738007</v>
      </c>
      <c r="L2464" s="45">
        <f t="shared" si="114"/>
        <v>1581.6871680060303</v>
      </c>
      <c r="M2464" s="160">
        <f t="shared" si="116"/>
        <v>680.61393261229159</v>
      </c>
      <c r="N2464" s="6">
        <v>-2.1401858542738008</v>
      </c>
    </row>
    <row r="2465" spans="1:14" x14ac:dyDescent="0.25">
      <c r="A2465" s="43">
        <v>2024</v>
      </c>
      <c r="B2465" s="43" t="s">
        <v>11</v>
      </c>
      <c r="C2465" s="43" t="s">
        <v>4990</v>
      </c>
      <c r="D2465" s="44">
        <v>1573.1542927390456</v>
      </c>
      <c r="E2465" s="44">
        <v>160</v>
      </c>
      <c r="F2465" s="90">
        <v>2.8655467492466915</v>
      </c>
      <c r="G2465" s="91">
        <v>1886.918668603407</v>
      </c>
      <c r="H2465" s="44">
        <v>1573.1542927390456</v>
      </c>
      <c r="I2465" s="44">
        <v>0</v>
      </c>
      <c r="J2465" s="51">
        <f t="shared" si="115"/>
        <v>1573.1542927390456</v>
      </c>
      <c r="K2465" s="45">
        <f t="shared" si="114"/>
        <v>2.8655467492466915</v>
      </c>
      <c r="L2465" s="45">
        <f t="shared" si="114"/>
        <v>1886.918668603407</v>
      </c>
      <c r="M2465" s="160">
        <f t="shared" si="116"/>
        <v>658.48469200491991</v>
      </c>
      <c r="N2465" s="6">
        <v>-2.6753938602466913</v>
      </c>
    </row>
    <row r="2466" spans="1:14" x14ac:dyDescent="0.25">
      <c r="A2466" s="41">
        <v>2025</v>
      </c>
      <c r="B2466" s="41" t="s">
        <v>11</v>
      </c>
      <c r="C2466" s="41" t="s">
        <v>4990</v>
      </c>
      <c r="D2466" s="42">
        <v>1573.1542927390456</v>
      </c>
      <c r="E2466" s="42">
        <v>160</v>
      </c>
      <c r="F2466" s="88">
        <v>3.3202490939802374</v>
      </c>
      <c r="G2466" s="89">
        <v>2243.7652859471441</v>
      </c>
      <c r="H2466" s="42">
        <v>1573.1542927390456</v>
      </c>
      <c r="I2466" s="42">
        <v>0</v>
      </c>
      <c r="J2466" s="51">
        <f t="shared" si="115"/>
        <v>1573.1542927390456</v>
      </c>
      <c r="K2466" s="45">
        <f t="shared" si="114"/>
        <v>3.3202490939802374</v>
      </c>
      <c r="L2466" s="45">
        <f t="shared" si="114"/>
        <v>2243.7652859471441</v>
      </c>
      <c r="M2466" s="160">
        <f t="shared" si="116"/>
        <v>675.78221465828949</v>
      </c>
      <c r="N2466" s="6">
        <v>-3.0769857129802372</v>
      </c>
    </row>
    <row r="2467" spans="1:14" x14ac:dyDescent="0.25">
      <c r="A2467" s="43">
        <v>2026</v>
      </c>
      <c r="B2467" s="43" t="s">
        <v>11</v>
      </c>
      <c r="C2467" s="43" t="s">
        <v>4990</v>
      </c>
      <c r="D2467" s="44">
        <v>1573.1542927390456</v>
      </c>
      <c r="E2467" s="44">
        <v>160</v>
      </c>
      <c r="F2467" s="90">
        <v>4.0678211035146745</v>
      </c>
      <c r="G2467" s="91">
        <v>2682.9851935297579</v>
      </c>
      <c r="H2467" s="44">
        <v>1573.1542927390456</v>
      </c>
      <c r="I2467" s="44">
        <v>0</v>
      </c>
      <c r="J2467" s="51">
        <f t="shared" si="115"/>
        <v>1573.1542927390456</v>
      </c>
      <c r="K2467" s="45">
        <f t="shared" si="114"/>
        <v>4.0678211035146745</v>
      </c>
      <c r="L2467" s="45">
        <f t="shared" si="114"/>
        <v>2682.9851935297579</v>
      </c>
      <c r="M2467" s="160">
        <f t="shared" si="116"/>
        <v>659.5632219941059</v>
      </c>
      <c r="N2467" s="6">
        <v>-3.7405247675146747</v>
      </c>
    </row>
    <row r="2468" spans="1:14" x14ac:dyDescent="0.25">
      <c r="A2468" s="41">
        <v>2027</v>
      </c>
      <c r="B2468" s="41" t="s">
        <v>11</v>
      </c>
      <c r="C2468" s="41" t="s">
        <v>4990</v>
      </c>
      <c r="D2468" s="42">
        <v>1573.1542927390456</v>
      </c>
      <c r="E2468" s="42">
        <v>160</v>
      </c>
      <c r="F2468" s="88">
        <v>4.7543908467147942</v>
      </c>
      <c r="G2468" s="89">
        <v>3069.0091644218942</v>
      </c>
      <c r="H2468" s="42">
        <v>1573.1542927390456</v>
      </c>
      <c r="I2468" s="42">
        <v>0</v>
      </c>
      <c r="J2468" s="51">
        <f t="shared" si="115"/>
        <v>1573.1542927390456</v>
      </c>
      <c r="K2468" s="45">
        <f t="shared" si="114"/>
        <v>4.7543908467147942</v>
      </c>
      <c r="L2468" s="45">
        <f t="shared" si="114"/>
        <v>3069.0091644218942</v>
      </c>
      <c r="M2468" s="160">
        <f t="shared" si="116"/>
        <v>645.51048985434784</v>
      </c>
      <c r="N2468" s="6">
        <v>-4.3232351007147942</v>
      </c>
    </row>
    <row r="2469" spans="1:14" x14ac:dyDescent="0.25">
      <c r="A2469" s="43">
        <v>2028</v>
      </c>
      <c r="B2469" s="43" t="s">
        <v>11</v>
      </c>
      <c r="C2469" s="43" t="s">
        <v>4990</v>
      </c>
      <c r="D2469" s="44">
        <v>1573.1542927390456</v>
      </c>
      <c r="E2469" s="44">
        <v>160</v>
      </c>
      <c r="F2469" s="90">
        <v>5.2507597821916674</v>
      </c>
      <c r="G2469" s="91">
        <v>3385.584996453606</v>
      </c>
      <c r="H2469" s="44">
        <v>1573.1542927390456</v>
      </c>
      <c r="I2469" s="44">
        <v>0</v>
      </c>
      <c r="J2469" s="51">
        <f t="shared" si="115"/>
        <v>1573.1542927390456</v>
      </c>
      <c r="K2469" s="45">
        <f t="shared" si="114"/>
        <v>5.2507597821916674</v>
      </c>
      <c r="L2469" s="45">
        <f t="shared" si="114"/>
        <v>3385.584996453606</v>
      </c>
      <c r="M2469" s="160">
        <f t="shared" si="116"/>
        <v>644.78001982419062</v>
      </c>
      <c r="N2469" s="6">
        <v>-4.7053204001916678</v>
      </c>
    </row>
    <row r="2470" spans="1:14" x14ac:dyDescent="0.25">
      <c r="A2470" s="41">
        <v>2029</v>
      </c>
      <c r="B2470" s="41" t="s">
        <v>11</v>
      </c>
      <c r="C2470" s="41" t="s">
        <v>4990</v>
      </c>
      <c r="D2470" s="42">
        <v>1573.1542927390456</v>
      </c>
      <c r="E2470" s="42">
        <v>160</v>
      </c>
      <c r="F2470" s="88">
        <v>5.6587023159471359</v>
      </c>
      <c r="G2470" s="89">
        <v>3593.2633660435499</v>
      </c>
      <c r="H2470" s="42">
        <v>1573.1542927390456</v>
      </c>
      <c r="I2470" s="42">
        <v>0</v>
      </c>
      <c r="J2470" s="51">
        <f t="shared" si="115"/>
        <v>1573.1542927390456</v>
      </c>
      <c r="K2470" s="45">
        <f t="shared" si="114"/>
        <v>5.6587023159471359</v>
      </c>
      <c r="L2470" s="45">
        <f t="shared" si="114"/>
        <v>3593.2633660435499</v>
      </c>
      <c r="M2470" s="160">
        <f t="shared" si="116"/>
        <v>634.99777253119578</v>
      </c>
      <c r="N2470" s="6">
        <v>-4.9974186899471356</v>
      </c>
    </row>
    <row r="2471" spans="1:14" x14ac:dyDescent="0.25">
      <c r="A2471" s="43">
        <v>2030</v>
      </c>
      <c r="B2471" s="43" t="s">
        <v>11</v>
      </c>
      <c r="C2471" s="43" t="s">
        <v>4990</v>
      </c>
      <c r="D2471" s="44">
        <v>1573.1542927390456</v>
      </c>
      <c r="E2471" s="44">
        <v>160</v>
      </c>
      <c r="F2471" s="90">
        <v>5.5649779573766702</v>
      </c>
      <c r="G2471" s="91">
        <v>3690.0370526401452</v>
      </c>
      <c r="H2471" s="44">
        <v>1573.1542927390456</v>
      </c>
      <c r="I2471" s="44">
        <v>0</v>
      </c>
      <c r="J2471" s="51">
        <f t="shared" si="115"/>
        <v>1573.1542927390456</v>
      </c>
      <c r="K2471" s="45">
        <f t="shared" ref="K2471:L2534" si="117">F2471</f>
        <v>5.5649779573766702</v>
      </c>
      <c r="L2471" s="45">
        <f t="shared" si="117"/>
        <v>3690.0370526401452</v>
      </c>
      <c r="M2471" s="160">
        <f t="shared" si="116"/>
        <v>663.08206086401606</v>
      </c>
      <c r="N2471" s="6">
        <v>-4.7985662553766701</v>
      </c>
    </row>
    <row r="2472" spans="1:14" x14ac:dyDescent="0.25">
      <c r="A2472" s="41">
        <v>2031</v>
      </c>
      <c r="B2472" s="41" t="s">
        <v>11</v>
      </c>
      <c r="C2472" s="41" t="s">
        <v>4990</v>
      </c>
      <c r="D2472" s="42">
        <v>1573.1542927390456</v>
      </c>
      <c r="E2472" s="42">
        <v>160</v>
      </c>
      <c r="F2472" s="88">
        <v>5.3972255036834138</v>
      </c>
      <c r="G2472" s="89">
        <v>3653.9220166374416</v>
      </c>
      <c r="H2472" s="42">
        <v>1573.1542927390456</v>
      </c>
      <c r="I2472" s="42">
        <v>0</v>
      </c>
      <c r="J2472" s="51">
        <f t="shared" si="115"/>
        <v>1573.1542927390456</v>
      </c>
      <c r="K2472" s="45">
        <f t="shared" si="117"/>
        <v>5.3972255036834138</v>
      </c>
      <c r="L2472" s="45">
        <f t="shared" si="117"/>
        <v>3653.9220166374416</v>
      </c>
      <c r="M2472" s="160">
        <f t="shared" si="116"/>
        <v>677.0000649674115</v>
      </c>
      <c r="N2472" s="6">
        <v>-4.5369084826834136</v>
      </c>
    </row>
    <row r="2473" spans="1:14" x14ac:dyDescent="0.25">
      <c r="A2473" s="43">
        <v>2032</v>
      </c>
      <c r="B2473" s="43" t="s">
        <v>11</v>
      </c>
      <c r="C2473" s="43" t="s">
        <v>4990</v>
      </c>
      <c r="D2473" s="44">
        <v>1573.1542927390456</v>
      </c>
      <c r="E2473" s="44">
        <v>160</v>
      </c>
      <c r="F2473" s="90">
        <v>5.0248435211561633</v>
      </c>
      <c r="G2473" s="91">
        <v>3497.5803784162795</v>
      </c>
      <c r="H2473" s="44">
        <v>1573.1542927390456</v>
      </c>
      <c r="I2473" s="44">
        <v>0</v>
      </c>
      <c r="J2473" s="51">
        <f t="shared" si="115"/>
        <v>1573.1542927390456</v>
      </c>
      <c r="K2473" s="45">
        <f t="shared" si="117"/>
        <v>5.0248435211561633</v>
      </c>
      <c r="L2473" s="45">
        <f t="shared" si="117"/>
        <v>3497.5803784162795</v>
      </c>
      <c r="M2473" s="160">
        <f t="shared" si="116"/>
        <v>696.05757148264854</v>
      </c>
      <c r="N2473" s="6">
        <v>-4.0936012901561636</v>
      </c>
    </row>
    <row r="2474" spans="1:14" x14ac:dyDescent="0.25">
      <c r="A2474" s="41">
        <v>2033</v>
      </c>
      <c r="B2474" s="41" t="s">
        <v>11</v>
      </c>
      <c r="C2474" s="41" t="s">
        <v>4990</v>
      </c>
      <c r="D2474" s="42">
        <v>1573.1542927390456</v>
      </c>
      <c r="E2474" s="42">
        <v>160</v>
      </c>
      <c r="F2474" s="88">
        <v>4.6860700271080091</v>
      </c>
      <c r="G2474" s="89">
        <v>3265.3201161960078</v>
      </c>
      <c r="H2474" s="42">
        <v>1573.1542927390456</v>
      </c>
      <c r="I2474" s="42">
        <v>0</v>
      </c>
      <c r="J2474" s="51">
        <f t="shared" si="115"/>
        <v>1573.1542927390456</v>
      </c>
      <c r="K2474" s="45">
        <f t="shared" si="117"/>
        <v>4.6860700271080091</v>
      </c>
      <c r="L2474" s="45">
        <f t="shared" si="117"/>
        <v>3265.3201161960078</v>
      </c>
      <c r="M2474" s="160">
        <f t="shared" si="116"/>
        <v>696.81419554269621</v>
      </c>
      <c r="N2474" s="6">
        <v>-3.7255705791080089</v>
      </c>
    </row>
    <row r="2475" spans="1:14" x14ac:dyDescent="0.25">
      <c r="A2475" s="43">
        <v>2034</v>
      </c>
      <c r="B2475" s="43" t="s">
        <v>11</v>
      </c>
      <c r="C2475" s="43" t="s">
        <v>4990</v>
      </c>
      <c r="D2475" s="44">
        <v>1573.1542927390456</v>
      </c>
      <c r="E2475" s="44">
        <v>160</v>
      </c>
      <c r="F2475" s="90">
        <v>4.1669843458343374</v>
      </c>
      <c r="G2475" s="91">
        <v>2964.9367085594999</v>
      </c>
      <c r="H2475" s="44">
        <v>1573.1542927390456</v>
      </c>
      <c r="I2475" s="44">
        <v>0</v>
      </c>
      <c r="J2475" s="51">
        <f t="shared" si="115"/>
        <v>1573.1542927390456</v>
      </c>
      <c r="K2475" s="45">
        <f t="shared" si="117"/>
        <v>4.1669843458343374</v>
      </c>
      <c r="L2475" s="45">
        <f t="shared" si="117"/>
        <v>2964.9367085594999</v>
      </c>
      <c r="M2475" s="160">
        <f t="shared" si="116"/>
        <v>711.53056082955925</v>
      </c>
      <c r="N2475" s="6">
        <v>-3.1964774798343374</v>
      </c>
    </row>
    <row r="2476" spans="1:14" x14ac:dyDescent="0.25">
      <c r="A2476" s="41">
        <v>2035</v>
      </c>
      <c r="B2476" s="41" t="s">
        <v>11</v>
      </c>
      <c r="C2476" s="41" t="s">
        <v>4990</v>
      </c>
      <c r="D2476" s="42">
        <v>1573.1542927390456</v>
      </c>
      <c r="E2476" s="42">
        <v>160</v>
      </c>
      <c r="F2476" s="88">
        <v>3.5775079050541971</v>
      </c>
      <c r="G2476" s="89">
        <v>2601.7876351107602</v>
      </c>
      <c r="H2476" s="42">
        <v>1573.1542927390456</v>
      </c>
      <c r="I2476" s="42">
        <v>0</v>
      </c>
      <c r="J2476" s="51">
        <f t="shared" si="115"/>
        <v>1573.1542927390456</v>
      </c>
      <c r="K2476" s="45">
        <f t="shared" si="117"/>
        <v>3.5775079050541971</v>
      </c>
      <c r="L2476" s="45">
        <f t="shared" si="117"/>
        <v>2601.7876351107602</v>
      </c>
      <c r="M2476" s="160">
        <f t="shared" si="116"/>
        <v>727.26258170807444</v>
      </c>
      <c r="N2476" s="6">
        <v>-2.604454889054197</v>
      </c>
    </row>
    <row r="2477" spans="1:14" x14ac:dyDescent="0.25">
      <c r="A2477" s="43">
        <v>2036</v>
      </c>
      <c r="B2477" s="43" t="s">
        <v>11</v>
      </c>
      <c r="C2477" s="43" t="s">
        <v>4990</v>
      </c>
      <c r="D2477" s="44">
        <v>1573.1542927390456</v>
      </c>
      <c r="E2477" s="44">
        <v>160</v>
      </c>
      <c r="F2477" s="90">
        <v>2.8933054345870519</v>
      </c>
      <c r="G2477" s="91">
        <v>2200.4011869477149</v>
      </c>
      <c r="H2477" s="44">
        <v>1573.1542927390456</v>
      </c>
      <c r="I2477" s="44">
        <v>0</v>
      </c>
      <c r="J2477" s="51">
        <f t="shared" si="115"/>
        <v>1573.1542927390456</v>
      </c>
      <c r="K2477" s="45">
        <f t="shared" si="117"/>
        <v>2.8933054345870519</v>
      </c>
      <c r="L2477" s="45">
        <f t="shared" si="117"/>
        <v>2200.4011869477149</v>
      </c>
      <c r="M2477" s="160">
        <f t="shared" si="116"/>
        <v>760.51465588242263</v>
      </c>
      <c r="N2477" s="6">
        <v>-1.9286641505870519</v>
      </c>
    </row>
    <row r="2478" spans="1:14" x14ac:dyDescent="0.25">
      <c r="A2478" s="41">
        <v>2037</v>
      </c>
      <c r="B2478" s="41" t="s">
        <v>11</v>
      </c>
      <c r="C2478" s="41" t="s">
        <v>4990</v>
      </c>
      <c r="D2478" s="42">
        <v>1573.1542927390456</v>
      </c>
      <c r="E2478" s="42">
        <v>160</v>
      </c>
      <c r="F2478" s="88">
        <v>2.1888038846384505</v>
      </c>
      <c r="G2478" s="89">
        <v>1775.3256813567093</v>
      </c>
      <c r="H2478" s="42">
        <v>1573.1542927390456</v>
      </c>
      <c r="I2478" s="42">
        <v>0</v>
      </c>
      <c r="J2478" s="51">
        <f t="shared" si="115"/>
        <v>1573.1542927390456</v>
      </c>
      <c r="K2478" s="45">
        <f t="shared" si="117"/>
        <v>2.1888038846384505</v>
      </c>
      <c r="L2478" s="45">
        <f t="shared" si="117"/>
        <v>1775.3256813567093</v>
      </c>
      <c r="M2478" s="160">
        <f t="shared" si="116"/>
        <v>811.09399239300046</v>
      </c>
      <c r="N2478" s="6">
        <v>-1.2368968456384506</v>
      </c>
    </row>
    <row r="2479" spans="1:14" x14ac:dyDescent="0.25">
      <c r="A2479" s="43">
        <v>2038</v>
      </c>
      <c r="B2479" s="43" t="s">
        <v>11</v>
      </c>
      <c r="C2479" s="43" t="s">
        <v>4990</v>
      </c>
      <c r="D2479" s="44">
        <v>1573.1542927390456</v>
      </c>
      <c r="E2479" s="44">
        <v>160</v>
      </c>
      <c r="F2479" s="90">
        <v>1.5596703015139717</v>
      </c>
      <c r="G2479" s="91">
        <v>1360.955694005303</v>
      </c>
      <c r="H2479" s="44">
        <v>1573.1542927390456</v>
      </c>
      <c r="I2479" s="44">
        <v>0</v>
      </c>
      <c r="J2479" s="51">
        <f t="shared" si="115"/>
        <v>1573.1542927390456</v>
      </c>
      <c r="K2479" s="45">
        <f t="shared" si="117"/>
        <v>1.5596703015139717</v>
      </c>
      <c r="L2479" s="45">
        <f t="shared" si="117"/>
        <v>1360.955694005303</v>
      </c>
      <c r="M2479" s="160">
        <f t="shared" si="116"/>
        <v>872.59191425535482</v>
      </c>
      <c r="N2479" s="6">
        <v>-0.62559378351397166</v>
      </c>
    </row>
    <row r="2480" spans="1:14" x14ac:dyDescent="0.25">
      <c r="A2480" s="41">
        <v>2039</v>
      </c>
      <c r="B2480" s="41" t="s">
        <v>11</v>
      </c>
      <c r="C2480" s="41" t="s">
        <v>4990</v>
      </c>
      <c r="D2480" s="42">
        <v>1573.1542927390456</v>
      </c>
      <c r="E2480" s="42">
        <v>160</v>
      </c>
      <c r="F2480" s="88">
        <v>1.0366342183125064</v>
      </c>
      <c r="G2480" s="89">
        <v>1039.2709740985088</v>
      </c>
      <c r="H2480" s="42">
        <v>1573.1542927390456</v>
      </c>
      <c r="I2480" s="42">
        <v>0</v>
      </c>
      <c r="J2480" s="51">
        <f t="shared" si="115"/>
        <v>1573.1542927390456</v>
      </c>
      <c r="K2480" s="45">
        <f t="shared" si="117"/>
        <v>1.0366342183125064</v>
      </c>
      <c r="L2480" s="45">
        <f t="shared" si="117"/>
        <v>1039.2709740985088</v>
      </c>
      <c r="M2480" s="160">
        <f t="shared" si="116"/>
        <v>1002.5435739428848</v>
      </c>
      <c r="N2480" s="6">
        <v>-0.1106009573125063</v>
      </c>
    </row>
    <row r="2481" spans="1:14" x14ac:dyDescent="0.25">
      <c r="A2481" s="43">
        <v>2040</v>
      </c>
      <c r="B2481" s="43" t="s">
        <v>11</v>
      </c>
      <c r="C2481" s="43" t="s">
        <v>4990</v>
      </c>
      <c r="D2481" s="44">
        <v>1573.1542927390456</v>
      </c>
      <c r="E2481" s="44">
        <v>160</v>
      </c>
      <c r="F2481" s="90">
        <v>0.73831562715933119</v>
      </c>
      <c r="G2481" s="91">
        <v>838.71298822778169</v>
      </c>
      <c r="H2481" s="44">
        <v>1573.1542927390456</v>
      </c>
      <c r="I2481" s="44">
        <v>0</v>
      </c>
      <c r="J2481" s="51">
        <f t="shared" si="115"/>
        <v>1573.1542927390456</v>
      </c>
      <c r="K2481" s="45">
        <f t="shared" si="117"/>
        <v>0.73831562715933119</v>
      </c>
      <c r="L2481" s="45">
        <f t="shared" si="117"/>
        <v>838.71298822778169</v>
      </c>
      <c r="M2481" s="160">
        <f t="shared" si="116"/>
        <v>1135.9816281482883</v>
      </c>
      <c r="N2481" s="6">
        <v>0.19001117584066884</v>
      </c>
    </row>
    <row r="2482" spans="1:14" x14ac:dyDescent="0.25">
      <c r="A2482" s="41">
        <v>2021</v>
      </c>
      <c r="B2482" s="41" t="s">
        <v>11</v>
      </c>
      <c r="C2482" s="41" t="s">
        <v>4991</v>
      </c>
      <c r="D2482" s="42">
        <v>923.18508012428799</v>
      </c>
      <c r="E2482" s="42">
        <v>170</v>
      </c>
      <c r="F2482" s="88">
        <v>0.11157790688682362</v>
      </c>
      <c r="G2482" s="89">
        <v>478.34591007502524</v>
      </c>
      <c r="H2482" s="42">
        <v>923.18508012428799</v>
      </c>
      <c r="I2482" s="42">
        <v>0</v>
      </c>
      <c r="J2482" s="51">
        <f t="shared" si="115"/>
        <v>923.18508012428799</v>
      </c>
      <c r="K2482" s="45">
        <f t="shared" si="117"/>
        <v>0.11157790688682362</v>
      </c>
      <c r="L2482" s="45">
        <f t="shared" si="117"/>
        <v>478.34591007502524</v>
      </c>
      <c r="M2482" s="160">
        <f t="shared" si="116"/>
        <v>4287.1023791495209</v>
      </c>
      <c r="N2482" s="6">
        <v>-7.1592359886823609E-2</v>
      </c>
    </row>
    <row r="2483" spans="1:14" x14ac:dyDescent="0.25">
      <c r="A2483" s="43">
        <v>2022</v>
      </c>
      <c r="B2483" s="43" t="s">
        <v>11</v>
      </c>
      <c r="C2483" s="43" t="s">
        <v>4991</v>
      </c>
      <c r="D2483" s="44">
        <v>923.18508012428799</v>
      </c>
      <c r="E2483" s="44">
        <v>170</v>
      </c>
      <c r="F2483" s="90">
        <v>0.16785208087241185</v>
      </c>
      <c r="G2483" s="91">
        <v>550.69170475228145</v>
      </c>
      <c r="H2483" s="44">
        <v>923.18508012428799</v>
      </c>
      <c r="I2483" s="44">
        <v>0</v>
      </c>
      <c r="J2483" s="51">
        <f t="shared" si="115"/>
        <v>923.18508012428799</v>
      </c>
      <c r="K2483" s="45">
        <f t="shared" si="117"/>
        <v>0.16785208087241185</v>
      </c>
      <c r="L2483" s="45">
        <f t="shared" si="117"/>
        <v>550.69170475228145</v>
      </c>
      <c r="M2483" s="160">
        <f t="shared" si="116"/>
        <v>3280.8154768773743</v>
      </c>
      <c r="N2483" s="6">
        <v>-0.11180383587241186</v>
      </c>
    </row>
    <row r="2484" spans="1:14" x14ac:dyDescent="0.25">
      <c r="A2484" s="41">
        <v>2023</v>
      </c>
      <c r="B2484" s="41" t="s">
        <v>11</v>
      </c>
      <c r="C2484" s="41" t="s">
        <v>4991</v>
      </c>
      <c r="D2484" s="42">
        <v>923.18508012428799</v>
      </c>
      <c r="E2484" s="42">
        <v>170</v>
      </c>
      <c r="F2484" s="88">
        <v>0.25197587584814146</v>
      </c>
      <c r="G2484" s="89">
        <v>644.03124445261392</v>
      </c>
      <c r="H2484" s="42">
        <v>923.18508012428799</v>
      </c>
      <c r="I2484" s="42">
        <v>0</v>
      </c>
      <c r="J2484" s="51">
        <f t="shared" si="115"/>
        <v>923.18508012428799</v>
      </c>
      <c r="K2484" s="45">
        <f t="shared" si="117"/>
        <v>0.25197587584814146</v>
      </c>
      <c r="L2484" s="45">
        <f t="shared" si="117"/>
        <v>644.03124445261392</v>
      </c>
      <c r="M2484" s="160">
        <f t="shared" si="116"/>
        <v>2555.9242220503397</v>
      </c>
      <c r="N2484" s="6">
        <v>-0.17431381284814146</v>
      </c>
    </row>
    <row r="2485" spans="1:14" x14ac:dyDescent="0.25">
      <c r="A2485" s="43">
        <v>2024</v>
      </c>
      <c r="B2485" s="43" t="s">
        <v>11</v>
      </c>
      <c r="C2485" s="43" t="s">
        <v>4991</v>
      </c>
      <c r="D2485" s="44">
        <v>923.18508012428799</v>
      </c>
      <c r="E2485" s="44">
        <v>170</v>
      </c>
      <c r="F2485" s="90">
        <v>0.37484812625354302</v>
      </c>
      <c r="G2485" s="91">
        <v>759.94907871534838</v>
      </c>
      <c r="H2485" s="44">
        <v>923.18508012428799</v>
      </c>
      <c r="I2485" s="44">
        <v>0</v>
      </c>
      <c r="J2485" s="51">
        <f t="shared" si="115"/>
        <v>923.18508012428799</v>
      </c>
      <c r="K2485" s="45">
        <f t="shared" si="117"/>
        <v>0.37484812625354302</v>
      </c>
      <c r="L2485" s="45">
        <f t="shared" si="117"/>
        <v>759.94907871534838</v>
      </c>
      <c r="M2485" s="160">
        <f t="shared" si="116"/>
        <v>2027.351947335939</v>
      </c>
      <c r="N2485" s="6">
        <v>-0.27363787025354303</v>
      </c>
    </row>
    <row r="2486" spans="1:14" hidden="1" x14ac:dyDescent="0.25">
      <c r="A2486" s="41">
        <v>2025</v>
      </c>
      <c r="B2486" s="41" t="s">
        <v>11</v>
      </c>
      <c r="C2486" s="41" t="s">
        <v>4991</v>
      </c>
      <c r="D2486" s="42">
        <v>923.18508012428799</v>
      </c>
      <c r="E2486" s="42">
        <v>170</v>
      </c>
      <c r="F2486" s="88">
        <v>0.51388246713152119</v>
      </c>
      <c r="G2486" s="89">
        <v>899.48559513857833</v>
      </c>
      <c r="H2486" s="42">
        <v>923.18508012428799</v>
      </c>
      <c r="I2486" s="42">
        <v>0</v>
      </c>
      <c r="J2486" s="51">
        <f t="shared" si="115"/>
        <v>923.18508012428799</v>
      </c>
      <c r="K2486" s="45">
        <f t="shared" si="117"/>
        <v>0.51388246713152119</v>
      </c>
      <c r="L2486" s="45">
        <f t="shared" si="117"/>
        <v>899.48559513857833</v>
      </c>
      <c r="M2486" s="160">
        <f t="shared" si="116"/>
        <v>1750.3722206353605</v>
      </c>
      <c r="N2486" s="6">
        <v>-0.38440296913152117</v>
      </c>
    </row>
    <row r="2487" spans="1:14" hidden="1" x14ac:dyDescent="0.25">
      <c r="A2487" s="43">
        <v>2026</v>
      </c>
      <c r="B2487" s="43" t="s">
        <v>11</v>
      </c>
      <c r="C2487" s="43" t="s">
        <v>4991</v>
      </c>
      <c r="D2487" s="44">
        <v>923.18508012428799</v>
      </c>
      <c r="E2487" s="44">
        <v>170</v>
      </c>
      <c r="F2487" s="90">
        <v>0.69655774870987963</v>
      </c>
      <c r="G2487" s="91">
        <v>1050.6692392348421</v>
      </c>
      <c r="H2487" s="44">
        <v>923.18508012428799</v>
      </c>
      <c r="I2487" s="44">
        <v>0</v>
      </c>
      <c r="J2487" s="51">
        <f t="shared" si="115"/>
        <v>923.18508012428799</v>
      </c>
      <c r="K2487" s="45">
        <f t="shared" si="117"/>
        <v>0.69655774870987963</v>
      </c>
      <c r="L2487" s="45">
        <f t="shared" si="117"/>
        <v>1050.6692392348421</v>
      </c>
      <c r="M2487" s="160">
        <f t="shared" si="116"/>
        <v>1508.3734854444235</v>
      </c>
      <c r="N2487" s="6">
        <v>-0.53424567770987963</v>
      </c>
    </row>
    <row r="2488" spans="1:14" hidden="1" x14ac:dyDescent="0.25">
      <c r="A2488" s="41">
        <v>2027</v>
      </c>
      <c r="B2488" s="41" t="s">
        <v>11</v>
      </c>
      <c r="C2488" s="41" t="s">
        <v>4991</v>
      </c>
      <c r="D2488" s="42">
        <v>923.18508012428799</v>
      </c>
      <c r="E2488" s="42">
        <v>170</v>
      </c>
      <c r="F2488" s="88">
        <v>0.90719159178973541</v>
      </c>
      <c r="G2488" s="89">
        <v>1211.1559345484661</v>
      </c>
      <c r="H2488" s="42">
        <v>923.18508012428799</v>
      </c>
      <c r="I2488" s="42">
        <v>0</v>
      </c>
      <c r="J2488" s="51">
        <f t="shared" si="115"/>
        <v>923.18508012428799</v>
      </c>
      <c r="K2488" s="45">
        <f t="shared" si="117"/>
        <v>0.90719159178973541</v>
      </c>
      <c r="L2488" s="45">
        <f t="shared" si="117"/>
        <v>1211.1559345484661</v>
      </c>
      <c r="M2488" s="160">
        <f t="shared" si="116"/>
        <v>1335.060802491633</v>
      </c>
      <c r="N2488" s="6">
        <v>-0.71299240678973541</v>
      </c>
    </row>
    <row r="2489" spans="1:14" x14ac:dyDescent="0.25">
      <c r="A2489" s="43">
        <v>2028</v>
      </c>
      <c r="B2489" s="43" t="s">
        <v>11</v>
      </c>
      <c r="C2489" s="43" t="s">
        <v>4991</v>
      </c>
      <c r="D2489" s="44">
        <v>923.18508012428799</v>
      </c>
      <c r="E2489" s="44">
        <v>170</v>
      </c>
      <c r="F2489" s="90">
        <v>1.1436282675162861</v>
      </c>
      <c r="G2489" s="91">
        <v>1368.1038219156844</v>
      </c>
      <c r="H2489" s="44">
        <v>923.18508012428799</v>
      </c>
      <c r="I2489" s="44">
        <v>0</v>
      </c>
      <c r="J2489" s="51">
        <f t="shared" si="115"/>
        <v>923.18508012428799</v>
      </c>
      <c r="K2489" s="45">
        <f t="shared" si="117"/>
        <v>1.1436282675162861</v>
      </c>
      <c r="L2489" s="45">
        <f t="shared" si="117"/>
        <v>1368.1038219156844</v>
      </c>
      <c r="M2489" s="160">
        <f t="shared" si="116"/>
        <v>1196.283670818063</v>
      </c>
      <c r="N2489" s="6">
        <v>-0.93997016551628609</v>
      </c>
    </row>
    <row r="2490" spans="1:14" x14ac:dyDescent="0.25">
      <c r="A2490" s="41">
        <v>2029</v>
      </c>
      <c r="B2490" s="41" t="s">
        <v>11</v>
      </c>
      <c r="C2490" s="41" t="s">
        <v>4991</v>
      </c>
      <c r="D2490" s="42">
        <v>923.18508012428799</v>
      </c>
      <c r="E2490" s="42">
        <v>170</v>
      </c>
      <c r="F2490" s="88">
        <v>1.3623311893889076</v>
      </c>
      <c r="G2490" s="89">
        <v>1527.3159836738262</v>
      </c>
      <c r="H2490" s="42">
        <v>923.18508012428799</v>
      </c>
      <c r="I2490" s="42">
        <v>0</v>
      </c>
      <c r="J2490" s="51">
        <f t="shared" si="115"/>
        <v>923.18508012428799</v>
      </c>
      <c r="K2490" s="45">
        <f t="shared" si="117"/>
        <v>1.3623311893889076</v>
      </c>
      <c r="L2490" s="45">
        <f t="shared" si="117"/>
        <v>1527.3159836738262</v>
      </c>
      <c r="M2490" s="160">
        <f t="shared" si="116"/>
        <v>1121.1047618743316</v>
      </c>
      <c r="N2490" s="6">
        <v>-1.1383296793889077</v>
      </c>
    </row>
    <row r="2491" spans="1:14" x14ac:dyDescent="0.25">
      <c r="A2491" s="43">
        <v>2030</v>
      </c>
      <c r="B2491" s="43" t="s">
        <v>11</v>
      </c>
      <c r="C2491" s="43" t="s">
        <v>4991</v>
      </c>
      <c r="D2491" s="44">
        <v>923.18508012428799</v>
      </c>
      <c r="E2491" s="44">
        <v>170</v>
      </c>
      <c r="F2491" s="90">
        <v>1.5396800222204061</v>
      </c>
      <c r="G2491" s="91">
        <v>1675.3440785274854</v>
      </c>
      <c r="H2491" s="44">
        <v>923.18508012428799</v>
      </c>
      <c r="I2491" s="44">
        <v>0</v>
      </c>
      <c r="J2491" s="51">
        <f t="shared" si="115"/>
        <v>923.18508012428799</v>
      </c>
      <c r="K2491" s="45">
        <f t="shared" si="117"/>
        <v>1.5396800222204061</v>
      </c>
      <c r="L2491" s="45">
        <f t="shared" si="117"/>
        <v>1675.3440785274854</v>
      </c>
      <c r="M2491" s="160">
        <f t="shared" si="116"/>
        <v>1088.1118507411918</v>
      </c>
      <c r="N2491" s="6">
        <v>-1.3075513392204061</v>
      </c>
    </row>
    <row r="2492" spans="1:14" x14ac:dyDescent="0.25">
      <c r="A2492" s="41">
        <v>2031</v>
      </c>
      <c r="B2492" s="41" t="s">
        <v>11</v>
      </c>
      <c r="C2492" s="41" t="s">
        <v>4991</v>
      </c>
      <c r="D2492" s="42">
        <v>923.18508012428799</v>
      </c>
      <c r="E2492" s="42">
        <v>170</v>
      </c>
      <c r="F2492" s="88">
        <v>1.6792495712480062</v>
      </c>
      <c r="G2492" s="89">
        <v>1767.8605096941817</v>
      </c>
      <c r="H2492" s="42">
        <v>923.18508012428799</v>
      </c>
      <c r="I2492" s="42">
        <v>0</v>
      </c>
      <c r="J2492" s="51">
        <f t="shared" si="115"/>
        <v>923.18508012428799</v>
      </c>
      <c r="K2492" s="45">
        <f t="shared" si="117"/>
        <v>1.6792495712480062</v>
      </c>
      <c r="L2492" s="45">
        <f t="shared" si="117"/>
        <v>1767.8605096941817</v>
      </c>
      <c r="M2492" s="160">
        <f t="shared" si="116"/>
        <v>1052.768176906736</v>
      </c>
      <c r="N2492" s="6">
        <v>-1.4459503452480063</v>
      </c>
    </row>
    <row r="2493" spans="1:14" x14ac:dyDescent="0.25">
      <c r="A2493" s="43">
        <v>2032</v>
      </c>
      <c r="B2493" s="43" t="s">
        <v>11</v>
      </c>
      <c r="C2493" s="43" t="s">
        <v>4991</v>
      </c>
      <c r="D2493" s="44">
        <v>923.18508012428799</v>
      </c>
      <c r="E2493" s="44">
        <v>170</v>
      </c>
      <c r="F2493" s="90">
        <v>1.7507253760537904</v>
      </c>
      <c r="G2493" s="91">
        <v>1810.9702135407642</v>
      </c>
      <c r="H2493" s="44">
        <v>923.18508012428799</v>
      </c>
      <c r="I2493" s="44">
        <v>0</v>
      </c>
      <c r="J2493" s="51">
        <f t="shared" si="115"/>
        <v>923.18508012428799</v>
      </c>
      <c r="K2493" s="45">
        <f t="shared" si="117"/>
        <v>1.7507253760537904</v>
      </c>
      <c r="L2493" s="45">
        <f t="shared" si="117"/>
        <v>1810.9702135407642</v>
      </c>
      <c r="M2493" s="160">
        <f t="shared" si="116"/>
        <v>1034.4113578925601</v>
      </c>
      <c r="N2493" s="6">
        <v>-1.5090080850537904</v>
      </c>
    </row>
    <row r="2494" spans="1:14" hidden="1" x14ac:dyDescent="0.25">
      <c r="A2494" s="41">
        <v>2033</v>
      </c>
      <c r="B2494" s="41" t="s">
        <v>11</v>
      </c>
      <c r="C2494" s="41" t="s">
        <v>4991</v>
      </c>
      <c r="D2494" s="42">
        <v>923.18508012428799</v>
      </c>
      <c r="E2494" s="42">
        <v>170</v>
      </c>
      <c r="F2494" s="88">
        <v>1.76967802545965</v>
      </c>
      <c r="G2494" s="89">
        <v>1847.6214849263595</v>
      </c>
      <c r="H2494" s="42">
        <v>923.18508012428799</v>
      </c>
      <c r="I2494" s="42">
        <v>0</v>
      </c>
      <c r="J2494" s="51">
        <f t="shared" si="115"/>
        <v>923.18508012428799</v>
      </c>
      <c r="K2494" s="45">
        <f t="shared" si="117"/>
        <v>1.76967802545965</v>
      </c>
      <c r="L2494" s="45">
        <f t="shared" si="117"/>
        <v>1847.6214849263595</v>
      </c>
      <c r="M2494" s="160">
        <f t="shared" si="116"/>
        <v>1044.0438646721991</v>
      </c>
      <c r="N2494" s="6">
        <v>-1.52621561245965</v>
      </c>
    </row>
    <row r="2495" spans="1:14" x14ac:dyDescent="0.25">
      <c r="A2495" s="43">
        <v>2034</v>
      </c>
      <c r="B2495" s="43" t="s">
        <v>11</v>
      </c>
      <c r="C2495" s="43" t="s">
        <v>4991</v>
      </c>
      <c r="D2495" s="44">
        <v>923.18508012428799</v>
      </c>
      <c r="E2495" s="44">
        <v>170</v>
      </c>
      <c r="F2495" s="90">
        <v>1.6704072250390793</v>
      </c>
      <c r="G2495" s="91">
        <v>1780.2408297167021</v>
      </c>
      <c r="H2495" s="44">
        <v>923.18508012428799</v>
      </c>
      <c r="I2495" s="44">
        <v>0</v>
      </c>
      <c r="J2495" s="51">
        <f t="shared" si="115"/>
        <v>923.18508012428799</v>
      </c>
      <c r="K2495" s="45">
        <f t="shared" si="117"/>
        <v>1.6704072250390793</v>
      </c>
      <c r="L2495" s="45">
        <f t="shared" si="117"/>
        <v>1780.2408297167021</v>
      </c>
      <c r="M2495" s="160">
        <f t="shared" si="116"/>
        <v>1065.7525919615518</v>
      </c>
      <c r="N2495" s="6">
        <v>-1.4282192170390793</v>
      </c>
    </row>
    <row r="2496" spans="1:14" x14ac:dyDescent="0.25">
      <c r="A2496" s="41">
        <v>2035</v>
      </c>
      <c r="B2496" s="41" t="s">
        <v>11</v>
      </c>
      <c r="C2496" s="41" t="s">
        <v>4991</v>
      </c>
      <c r="D2496" s="42">
        <v>923.18508012428799</v>
      </c>
      <c r="E2496" s="42">
        <v>170</v>
      </c>
      <c r="F2496" s="88">
        <v>1.4883910651855639</v>
      </c>
      <c r="G2496" s="89">
        <v>1659.2094083461395</v>
      </c>
      <c r="H2496" s="42">
        <v>923.18508012428799</v>
      </c>
      <c r="I2496" s="42">
        <v>0</v>
      </c>
      <c r="J2496" s="51">
        <f t="shared" si="115"/>
        <v>923.18508012428799</v>
      </c>
      <c r="K2496" s="45">
        <f t="shared" si="117"/>
        <v>1.4883910651855639</v>
      </c>
      <c r="L2496" s="45">
        <f t="shared" si="117"/>
        <v>1659.2094083461395</v>
      </c>
      <c r="M2496" s="160">
        <f t="shared" si="116"/>
        <v>1114.7671113836464</v>
      </c>
      <c r="N2496" s="6">
        <v>-1.2517600221855638</v>
      </c>
    </row>
    <row r="2497" spans="1:14" hidden="1" x14ac:dyDescent="0.25">
      <c r="A2497" s="43">
        <v>2036</v>
      </c>
      <c r="B2497" s="43" t="s">
        <v>11</v>
      </c>
      <c r="C2497" s="43" t="s">
        <v>4991</v>
      </c>
      <c r="D2497" s="44">
        <v>923.18508012428799</v>
      </c>
      <c r="E2497" s="44">
        <v>170</v>
      </c>
      <c r="F2497" s="90">
        <v>1.2608544791735969</v>
      </c>
      <c r="G2497" s="91">
        <v>1518.0874231712505</v>
      </c>
      <c r="H2497" s="44">
        <v>923.18508012428799</v>
      </c>
      <c r="I2497" s="44">
        <v>0</v>
      </c>
      <c r="J2497" s="51">
        <f t="shared" si="115"/>
        <v>923.18508012428799</v>
      </c>
      <c r="K2497" s="45">
        <f t="shared" si="117"/>
        <v>1.2608544791735969</v>
      </c>
      <c r="L2497" s="45">
        <f t="shared" si="117"/>
        <v>1518.0874231712505</v>
      </c>
      <c r="M2497" s="160">
        <f t="shared" si="116"/>
        <v>1204.0147758893254</v>
      </c>
      <c r="N2497" s="6">
        <v>-1.0386340171735968</v>
      </c>
    </row>
    <row r="2498" spans="1:14" hidden="1" x14ac:dyDescent="0.25">
      <c r="A2498" s="41">
        <v>2037</v>
      </c>
      <c r="B2498" s="41" t="s">
        <v>11</v>
      </c>
      <c r="C2498" s="41" t="s">
        <v>4991</v>
      </c>
      <c r="D2498" s="42">
        <v>923.18508012428799</v>
      </c>
      <c r="E2498" s="42">
        <v>170</v>
      </c>
      <c r="F2498" s="88">
        <v>0.99513459478610033</v>
      </c>
      <c r="G2498" s="89">
        <v>1363.5337973882772</v>
      </c>
      <c r="H2498" s="42">
        <v>923.18508012428799</v>
      </c>
      <c r="I2498" s="42">
        <v>0</v>
      </c>
      <c r="J2498" s="51">
        <f t="shared" ref="J2498:J2561" si="118">D2498</f>
        <v>923.18508012428799</v>
      </c>
      <c r="K2498" s="45">
        <f t="shared" si="117"/>
        <v>0.99513459478610033</v>
      </c>
      <c r="L2498" s="45">
        <f t="shared" si="117"/>
        <v>1363.5337973882772</v>
      </c>
      <c r="M2498" s="160">
        <f t="shared" si="116"/>
        <v>1370.2003774488039</v>
      </c>
      <c r="N2498" s="6">
        <v>-0.78860835278610031</v>
      </c>
    </row>
    <row r="2499" spans="1:14" x14ac:dyDescent="0.25">
      <c r="A2499" s="43">
        <v>2038</v>
      </c>
      <c r="B2499" s="43" t="s">
        <v>11</v>
      </c>
      <c r="C2499" s="43" t="s">
        <v>4991</v>
      </c>
      <c r="D2499" s="44">
        <v>923.18508012428799</v>
      </c>
      <c r="E2499" s="44">
        <v>170</v>
      </c>
      <c r="F2499" s="90">
        <v>0.75133291018546156</v>
      </c>
      <c r="G2499" s="91">
        <v>1224.118231468469</v>
      </c>
      <c r="H2499" s="44">
        <v>923.18508012428799</v>
      </c>
      <c r="I2499" s="44">
        <v>0</v>
      </c>
      <c r="J2499" s="51">
        <f t="shared" si="118"/>
        <v>923.18508012428799</v>
      </c>
      <c r="K2499" s="45">
        <f t="shared" si="117"/>
        <v>0.75133291018546156</v>
      </c>
      <c r="L2499" s="45">
        <f t="shared" si="117"/>
        <v>1224.118231468469</v>
      </c>
      <c r="M2499" s="160">
        <f t="shared" ref="M2499:M2562" si="119">G2499/F2499</f>
        <v>1629.2620952359234</v>
      </c>
      <c r="N2499" s="6">
        <v>-0.5604089911854615</v>
      </c>
    </row>
    <row r="2500" spans="1:14" hidden="1" x14ac:dyDescent="0.25">
      <c r="A2500" s="41">
        <v>2039</v>
      </c>
      <c r="B2500" s="41" t="s">
        <v>11</v>
      </c>
      <c r="C2500" s="41" t="s">
        <v>4991</v>
      </c>
      <c r="D2500" s="42">
        <v>923.18508012428799</v>
      </c>
      <c r="E2500" s="42">
        <v>170</v>
      </c>
      <c r="F2500" s="88">
        <v>0.55136641896249228</v>
      </c>
      <c r="G2500" s="89">
        <v>1127.4528150656181</v>
      </c>
      <c r="H2500" s="42">
        <v>923.18508012428799</v>
      </c>
      <c r="I2500" s="42">
        <v>0</v>
      </c>
      <c r="J2500" s="51">
        <f t="shared" si="118"/>
        <v>923.18508012428799</v>
      </c>
      <c r="K2500" s="45">
        <f t="shared" si="117"/>
        <v>0.55136641896249228</v>
      </c>
      <c r="L2500" s="45">
        <f t="shared" si="117"/>
        <v>1127.4528150656181</v>
      </c>
      <c r="M2500" s="160">
        <f t="shared" si="119"/>
        <v>2044.8340274098471</v>
      </c>
      <c r="N2500" s="6">
        <v>-0.37241261996249231</v>
      </c>
    </row>
    <row r="2501" spans="1:14" x14ac:dyDescent="0.25">
      <c r="A2501" s="43">
        <v>2040</v>
      </c>
      <c r="B2501" s="43" t="s">
        <v>11</v>
      </c>
      <c r="C2501" s="43" t="s">
        <v>4991</v>
      </c>
      <c r="D2501" s="44">
        <v>923.18508012428799</v>
      </c>
      <c r="E2501" s="44">
        <v>170</v>
      </c>
      <c r="F2501" s="90">
        <v>0.43428028118529272</v>
      </c>
      <c r="G2501" s="91">
        <v>1059.1658814113789</v>
      </c>
      <c r="H2501" s="44">
        <v>923.18508012428799</v>
      </c>
      <c r="I2501" s="44">
        <v>0</v>
      </c>
      <c r="J2501" s="51">
        <f t="shared" si="118"/>
        <v>923.18508012428799</v>
      </c>
      <c r="K2501" s="45">
        <f t="shared" si="117"/>
        <v>0.43428028118529272</v>
      </c>
      <c r="L2501" s="45">
        <f t="shared" si="117"/>
        <v>1059.1658814113789</v>
      </c>
      <c r="M2501" s="160">
        <f t="shared" si="119"/>
        <v>2438.899317557245</v>
      </c>
      <c r="N2501" s="6">
        <v>-0.26330995618529274</v>
      </c>
    </row>
    <row r="2502" spans="1:14" hidden="1" x14ac:dyDescent="0.25">
      <c r="A2502" s="41">
        <v>2021</v>
      </c>
      <c r="B2502" s="41" t="s">
        <v>11</v>
      </c>
      <c r="C2502" s="41" t="s">
        <v>4992</v>
      </c>
      <c r="D2502" s="42">
        <v>264.04292055334946</v>
      </c>
      <c r="E2502" s="42">
        <v>180</v>
      </c>
      <c r="F2502" s="88">
        <v>2.5338418417042034E-2</v>
      </c>
      <c r="G2502" s="89">
        <v>106.7877200915011</v>
      </c>
      <c r="H2502" s="42">
        <v>264.04292055334946</v>
      </c>
      <c r="I2502" s="42">
        <v>0</v>
      </c>
      <c r="J2502" s="51">
        <f t="shared" si="118"/>
        <v>264.04292055334946</v>
      </c>
      <c r="K2502" s="45">
        <f t="shared" si="117"/>
        <v>2.5338418417042034E-2</v>
      </c>
      <c r="L2502" s="45">
        <f t="shared" si="117"/>
        <v>106.7877200915011</v>
      </c>
      <c r="M2502" s="160">
        <f t="shared" si="119"/>
        <v>4214.4587848339479</v>
      </c>
      <c r="N2502" s="6">
        <v>0.13604833858295795</v>
      </c>
    </row>
    <row r="2503" spans="1:14" hidden="1" x14ac:dyDescent="0.25">
      <c r="A2503" s="43">
        <v>2022</v>
      </c>
      <c r="B2503" s="43" t="s">
        <v>11</v>
      </c>
      <c r="C2503" s="43" t="s">
        <v>4992</v>
      </c>
      <c r="D2503" s="44">
        <v>264.04292055334946</v>
      </c>
      <c r="E2503" s="44">
        <v>180</v>
      </c>
      <c r="F2503" s="90">
        <v>3.9546572960616477E-2</v>
      </c>
      <c r="G2503" s="91">
        <v>139.62717472271774</v>
      </c>
      <c r="H2503" s="44">
        <v>264.04292055334946</v>
      </c>
      <c r="I2503" s="44">
        <v>0</v>
      </c>
      <c r="J2503" s="51">
        <f t="shared" si="118"/>
        <v>264.04292055334946</v>
      </c>
      <c r="K2503" s="45">
        <f t="shared" si="117"/>
        <v>3.9546572960616477E-2</v>
      </c>
      <c r="L2503" s="45">
        <f t="shared" si="117"/>
        <v>139.62717472271774</v>
      </c>
      <c r="M2503" s="160">
        <f t="shared" si="119"/>
        <v>3530.7022649413702</v>
      </c>
      <c r="N2503" s="6">
        <v>0.13371211303938352</v>
      </c>
    </row>
    <row r="2504" spans="1:14" x14ac:dyDescent="0.25">
      <c r="A2504" s="41">
        <v>2023</v>
      </c>
      <c r="B2504" s="41" t="s">
        <v>11</v>
      </c>
      <c r="C2504" s="41" t="s">
        <v>4992</v>
      </c>
      <c r="D2504" s="42">
        <v>264.04292055334946</v>
      </c>
      <c r="E2504" s="42">
        <v>180</v>
      </c>
      <c r="F2504" s="88">
        <v>5.6944981952874223E-2</v>
      </c>
      <c r="G2504" s="89">
        <v>180.15766373116452</v>
      </c>
      <c r="H2504" s="42">
        <v>264.04292055334946</v>
      </c>
      <c r="I2504" s="42">
        <v>0</v>
      </c>
      <c r="J2504" s="51">
        <f t="shared" si="118"/>
        <v>264.04292055334946</v>
      </c>
      <c r="K2504" s="45">
        <f t="shared" si="117"/>
        <v>5.6944981952874223E-2</v>
      </c>
      <c r="L2504" s="45">
        <f t="shared" si="117"/>
        <v>180.15766373116452</v>
      </c>
      <c r="M2504" s="160">
        <f t="shared" si="119"/>
        <v>3163.7144758471786</v>
      </c>
      <c r="N2504" s="6">
        <v>0.14204697504712577</v>
      </c>
    </row>
    <row r="2505" spans="1:14" x14ac:dyDescent="0.25">
      <c r="A2505" s="43">
        <v>2024</v>
      </c>
      <c r="B2505" s="43" t="s">
        <v>11</v>
      </c>
      <c r="C2505" s="43" t="s">
        <v>4992</v>
      </c>
      <c r="D2505" s="44">
        <v>264.04292055334946</v>
      </c>
      <c r="E2505" s="44">
        <v>180</v>
      </c>
      <c r="F2505" s="90">
        <v>8.4952219786742403E-2</v>
      </c>
      <c r="G2505" s="91">
        <v>227.10676677807874</v>
      </c>
      <c r="H2505" s="44">
        <v>264.04292055334946</v>
      </c>
      <c r="I2505" s="44">
        <v>0</v>
      </c>
      <c r="J2505" s="51">
        <f t="shared" si="118"/>
        <v>264.04292055334946</v>
      </c>
      <c r="K2505" s="45">
        <f t="shared" si="117"/>
        <v>8.4952219786742403E-2</v>
      </c>
      <c r="L2505" s="45">
        <f t="shared" si="117"/>
        <v>227.10676677807874</v>
      </c>
      <c r="M2505" s="160">
        <f t="shared" si="119"/>
        <v>2673.3470573010372</v>
      </c>
      <c r="N2505" s="6">
        <v>0.11959144621325761</v>
      </c>
    </row>
    <row r="2506" spans="1:14" x14ac:dyDescent="0.25">
      <c r="A2506" s="41">
        <v>2025</v>
      </c>
      <c r="B2506" s="41" t="s">
        <v>11</v>
      </c>
      <c r="C2506" s="41" t="s">
        <v>4992</v>
      </c>
      <c r="D2506" s="42">
        <v>264.04292055334946</v>
      </c>
      <c r="E2506" s="42">
        <v>180</v>
      </c>
      <c r="F2506" s="88">
        <v>0.12077553714093102</v>
      </c>
      <c r="G2506" s="89">
        <v>283.69882996285412</v>
      </c>
      <c r="H2506" s="42">
        <v>264.04292055334946</v>
      </c>
      <c r="I2506" s="42">
        <v>0</v>
      </c>
      <c r="J2506" s="51">
        <f t="shared" si="118"/>
        <v>264.04292055334946</v>
      </c>
      <c r="K2506" s="45">
        <f t="shared" si="117"/>
        <v>0.12077553714093102</v>
      </c>
      <c r="L2506" s="45">
        <f t="shared" si="117"/>
        <v>283.69882996285412</v>
      </c>
      <c r="M2506" s="160">
        <f t="shared" si="119"/>
        <v>2348.9759323679145</v>
      </c>
      <c r="N2506" s="6">
        <v>0.11715729685906899</v>
      </c>
    </row>
    <row r="2507" spans="1:14" x14ac:dyDescent="0.25">
      <c r="A2507" s="43">
        <v>2026</v>
      </c>
      <c r="B2507" s="43" t="s">
        <v>11</v>
      </c>
      <c r="C2507" s="43" t="s">
        <v>4992</v>
      </c>
      <c r="D2507" s="44">
        <v>264.04292055334946</v>
      </c>
      <c r="E2507" s="44">
        <v>180</v>
      </c>
      <c r="F2507" s="90">
        <v>0.17607283016461286</v>
      </c>
      <c r="G2507" s="91">
        <v>355.2507597500329</v>
      </c>
      <c r="H2507" s="44">
        <v>264.04292055334946</v>
      </c>
      <c r="I2507" s="44">
        <v>0</v>
      </c>
      <c r="J2507" s="51">
        <f t="shared" si="118"/>
        <v>264.04292055334946</v>
      </c>
      <c r="K2507" s="45">
        <f t="shared" si="117"/>
        <v>0.17607283016461286</v>
      </c>
      <c r="L2507" s="45">
        <f t="shared" si="117"/>
        <v>355.2507597500329</v>
      </c>
      <c r="M2507" s="160">
        <f t="shared" si="119"/>
        <v>2017.6353127163582</v>
      </c>
      <c r="N2507" s="6">
        <v>8.8743836835387141E-2</v>
      </c>
    </row>
    <row r="2508" spans="1:14" x14ac:dyDescent="0.25">
      <c r="A2508" s="41">
        <v>2027</v>
      </c>
      <c r="B2508" s="41" t="s">
        <v>11</v>
      </c>
      <c r="C2508" s="41" t="s">
        <v>4992</v>
      </c>
      <c r="D2508" s="42">
        <v>264.04292055334946</v>
      </c>
      <c r="E2508" s="42">
        <v>180</v>
      </c>
      <c r="F2508" s="88">
        <v>0.24289376959643105</v>
      </c>
      <c r="G2508" s="89">
        <v>429.8819908213282</v>
      </c>
      <c r="H2508" s="42">
        <v>264.04292055334946</v>
      </c>
      <c r="I2508" s="42">
        <v>0</v>
      </c>
      <c r="J2508" s="51">
        <f t="shared" si="118"/>
        <v>264.04292055334946</v>
      </c>
      <c r="K2508" s="45">
        <f t="shared" si="117"/>
        <v>0.24289376959643105</v>
      </c>
      <c r="L2508" s="45">
        <f t="shared" si="117"/>
        <v>429.8819908213282</v>
      </c>
      <c r="M2508" s="160">
        <f t="shared" si="119"/>
        <v>1769.83539567762</v>
      </c>
      <c r="N2508" s="6">
        <v>5.4100632403568938E-2</v>
      </c>
    </row>
    <row r="2509" spans="1:14" x14ac:dyDescent="0.25">
      <c r="A2509" s="43">
        <v>2028</v>
      </c>
      <c r="B2509" s="43" t="s">
        <v>11</v>
      </c>
      <c r="C2509" s="43" t="s">
        <v>4992</v>
      </c>
      <c r="D2509" s="44">
        <v>264.04292055334946</v>
      </c>
      <c r="E2509" s="44">
        <v>180</v>
      </c>
      <c r="F2509" s="90">
        <v>0.32046133345846628</v>
      </c>
      <c r="G2509" s="91">
        <v>501.30230246390533</v>
      </c>
      <c r="H2509" s="44">
        <v>264.04292055334946</v>
      </c>
      <c r="I2509" s="44">
        <v>0</v>
      </c>
      <c r="J2509" s="51">
        <f t="shared" si="118"/>
        <v>264.04292055334946</v>
      </c>
      <c r="K2509" s="45">
        <f t="shared" si="117"/>
        <v>0.32046133345846628</v>
      </c>
      <c r="L2509" s="45">
        <f t="shared" si="117"/>
        <v>501.30230246390533</v>
      </c>
      <c r="M2509" s="160">
        <f t="shared" si="119"/>
        <v>1564.3144745538455</v>
      </c>
      <c r="N2509" s="6">
        <v>-1.2190995458466303E-2</v>
      </c>
    </row>
    <row r="2510" spans="1:14" x14ac:dyDescent="0.25">
      <c r="A2510" s="41">
        <v>2029</v>
      </c>
      <c r="B2510" s="41" t="s">
        <v>11</v>
      </c>
      <c r="C2510" s="41" t="s">
        <v>4992</v>
      </c>
      <c r="D2510" s="42">
        <v>264.04292055334946</v>
      </c>
      <c r="E2510" s="42">
        <v>180</v>
      </c>
      <c r="F2510" s="88">
        <v>0.39539214914810994</v>
      </c>
      <c r="G2510" s="89">
        <v>578.15025259354206</v>
      </c>
      <c r="H2510" s="42">
        <v>264.04292055334946</v>
      </c>
      <c r="I2510" s="42">
        <v>0</v>
      </c>
      <c r="J2510" s="51">
        <f t="shared" si="118"/>
        <v>264.04292055334946</v>
      </c>
      <c r="K2510" s="45">
        <f t="shared" si="117"/>
        <v>0.39539214914810994</v>
      </c>
      <c r="L2510" s="45">
        <f t="shared" si="117"/>
        <v>578.15025259354206</v>
      </c>
      <c r="M2510" s="160">
        <f t="shared" si="119"/>
        <v>1462.2198590416947</v>
      </c>
      <c r="N2510" s="6">
        <v>-6.5296774148109915E-2</v>
      </c>
    </row>
    <row r="2511" spans="1:14" x14ac:dyDescent="0.25">
      <c r="A2511" s="43">
        <v>2030</v>
      </c>
      <c r="B2511" s="43" t="s">
        <v>11</v>
      </c>
      <c r="C2511" s="43" t="s">
        <v>4992</v>
      </c>
      <c r="D2511" s="44">
        <v>264.04292055334946</v>
      </c>
      <c r="E2511" s="44">
        <v>180</v>
      </c>
      <c r="F2511" s="90">
        <v>0.45199258858870867</v>
      </c>
      <c r="G2511" s="91">
        <v>628.57684390843303</v>
      </c>
      <c r="H2511" s="44">
        <v>264.04292055334946</v>
      </c>
      <c r="I2511" s="44">
        <v>0</v>
      </c>
      <c r="J2511" s="51">
        <f t="shared" si="118"/>
        <v>264.04292055334946</v>
      </c>
      <c r="K2511" s="45">
        <f t="shared" si="117"/>
        <v>0.45199258858870867</v>
      </c>
      <c r="L2511" s="45">
        <f t="shared" si="117"/>
        <v>628.57684390843303</v>
      </c>
      <c r="M2511" s="160">
        <f t="shared" si="119"/>
        <v>1390.6795371824282</v>
      </c>
      <c r="N2511" s="6">
        <v>-0.10740648258870866</v>
      </c>
    </row>
    <row r="2512" spans="1:14" x14ac:dyDescent="0.25">
      <c r="A2512" s="41">
        <v>2031</v>
      </c>
      <c r="B2512" s="41" t="s">
        <v>11</v>
      </c>
      <c r="C2512" s="41" t="s">
        <v>4992</v>
      </c>
      <c r="D2512" s="42">
        <v>264.04292055334946</v>
      </c>
      <c r="E2512" s="42">
        <v>180</v>
      </c>
      <c r="F2512" s="88">
        <v>0.50789560783119236</v>
      </c>
      <c r="G2512" s="89">
        <v>662.23299758633175</v>
      </c>
      <c r="H2512" s="42">
        <v>264.04292055334946</v>
      </c>
      <c r="I2512" s="42">
        <v>0</v>
      </c>
      <c r="J2512" s="51">
        <f t="shared" si="118"/>
        <v>264.04292055334946</v>
      </c>
      <c r="K2512" s="45">
        <f t="shared" si="117"/>
        <v>0.50789560783119236</v>
      </c>
      <c r="L2512" s="45">
        <f t="shared" si="117"/>
        <v>662.23299758633175</v>
      </c>
      <c r="M2512" s="160">
        <f t="shared" si="119"/>
        <v>1303.8762048252167</v>
      </c>
      <c r="N2512" s="6">
        <v>-0.15372939983119238</v>
      </c>
    </row>
    <row r="2513" spans="1:14" x14ac:dyDescent="0.25">
      <c r="A2513" s="43">
        <v>2032</v>
      </c>
      <c r="B2513" s="43" t="s">
        <v>11</v>
      </c>
      <c r="C2513" s="43" t="s">
        <v>4992</v>
      </c>
      <c r="D2513" s="44">
        <v>264.04292055334946</v>
      </c>
      <c r="E2513" s="44">
        <v>180</v>
      </c>
      <c r="F2513" s="90">
        <v>0.55480904808830234</v>
      </c>
      <c r="G2513" s="91">
        <v>677.78745436046734</v>
      </c>
      <c r="H2513" s="44">
        <v>264.04292055334946</v>
      </c>
      <c r="I2513" s="44">
        <v>0</v>
      </c>
      <c r="J2513" s="51">
        <f t="shared" si="118"/>
        <v>264.04292055334946</v>
      </c>
      <c r="K2513" s="45">
        <f t="shared" si="117"/>
        <v>0.55480904808830234</v>
      </c>
      <c r="L2513" s="45">
        <f t="shared" si="117"/>
        <v>677.78745436046734</v>
      </c>
      <c r="M2513" s="160">
        <f t="shared" si="119"/>
        <v>1221.6589774372101</v>
      </c>
      <c r="N2513" s="6">
        <v>-0.19787180008830235</v>
      </c>
    </row>
    <row r="2514" spans="1:14" x14ac:dyDescent="0.25">
      <c r="A2514" s="41">
        <v>2033</v>
      </c>
      <c r="B2514" s="41" t="s">
        <v>11</v>
      </c>
      <c r="C2514" s="41" t="s">
        <v>4992</v>
      </c>
      <c r="D2514" s="42">
        <v>264.04292055334946</v>
      </c>
      <c r="E2514" s="42">
        <v>180</v>
      </c>
      <c r="F2514" s="88">
        <v>0.58892818304544026</v>
      </c>
      <c r="G2514" s="89">
        <v>677.93178871310795</v>
      </c>
      <c r="H2514" s="42">
        <v>264.04292055334946</v>
      </c>
      <c r="I2514" s="42">
        <v>0</v>
      </c>
      <c r="J2514" s="51">
        <f t="shared" si="118"/>
        <v>264.04292055334946</v>
      </c>
      <c r="K2514" s="45">
        <f t="shared" si="117"/>
        <v>0.58892818304544026</v>
      </c>
      <c r="L2514" s="45">
        <f t="shared" si="117"/>
        <v>677.93178871310795</v>
      </c>
      <c r="M2514" s="160">
        <f t="shared" si="119"/>
        <v>1151.1281141401928</v>
      </c>
      <c r="N2514" s="6">
        <v>-0.23533936004544026</v>
      </c>
    </row>
    <row r="2515" spans="1:14" x14ac:dyDescent="0.25">
      <c r="A2515" s="43">
        <v>2034</v>
      </c>
      <c r="B2515" s="43" t="s">
        <v>11</v>
      </c>
      <c r="C2515" s="43" t="s">
        <v>4992</v>
      </c>
      <c r="D2515" s="44">
        <v>264.04292055334946</v>
      </c>
      <c r="E2515" s="44">
        <v>180</v>
      </c>
      <c r="F2515" s="90">
        <v>0.61515919021605303</v>
      </c>
      <c r="G2515" s="91">
        <v>652.26121190318679</v>
      </c>
      <c r="H2515" s="44">
        <v>264.04292055334946</v>
      </c>
      <c r="I2515" s="44">
        <v>0</v>
      </c>
      <c r="J2515" s="51">
        <f t="shared" si="118"/>
        <v>264.04292055334946</v>
      </c>
      <c r="K2515" s="45">
        <f t="shared" si="117"/>
        <v>0.61515919021605303</v>
      </c>
      <c r="L2515" s="45">
        <f t="shared" si="117"/>
        <v>652.26121190318679</v>
      </c>
      <c r="M2515" s="160">
        <f t="shared" si="119"/>
        <v>1060.3128788080089</v>
      </c>
      <c r="N2515" s="6">
        <v>-0.27514605421605304</v>
      </c>
    </row>
    <row r="2516" spans="1:14" x14ac:dyDescent="0.25">
      <c r="A2516" s="41">
        <v>2035</v>
      </c>
      <c r="B2516" s="41" t="s">
        <v>11</v>
      </c>
      <c r="C2516" s="41" t="s">
        <v>4992</v>
      </c>
      <c r="D2516" s="42">
        <v>264.04292055334946</v>
      </c>
      <c r="E2516" s="42">
        <v>180</v>
      </c>
      <c r="F2516" s="88">
        <v>0.63894231920501554</v>
      </c>
      <c r="G2516" s="89">
        <v>631.56926362804825</v>
      </c>
      <c r="H2516" s="42">
        <v>264.04292055334946</v>
      </c>
      <c r="I2516" s="42">
        <v>0</v>
      </c>
      <c r="J2516" s="51">
        <f t="shared" si="118"/>
        <v>264.04292055334946</v>
      </c>
      <c r="K2516" s="45">
        <f t="shared" si="117"/>
        <v>0.63894231920501554</v>
      </c>
      <c r="L2516" s="45">
        <f t="shared" si="117"/>
        <v>631.56926362804825</v>
      </c>
      <c r="M2516" s="160">
        <f t="shared" si="119"/>
        <v>988.4605302304268</v>
      </c>
      <c r="N2516" s="6">
        <v>-0.31477714620501557</v>
      </c>
    </row>
    <row r="2517" spans="1:14" x14ac:dyDescent="0.25">
      <c r="A2517" s="43">
        <v>2036</v>
      </c>
      <c r="B2517" s="43" t="s">
        <v>11</v>
      </c>
      <c r="C2517" s="43" t="s">
        <v>4992</v>
      </c>
      <c r="D2517" s="44">
        <v>264.04292055334946</v>
      </c>
      <c r="E2517" s="44">
        <v>180</v>
      </c>
      <c r="F2517" s="90">
        <v>0.64414649008725888</v>
      </c>
      <c r="G2517" s="91">
        <v>602.87993951832163</v>
      </c>
      <c r="H2517" s="44">
        <v>264.04292055334946</v>
      </c>
      <c r="I2517" s="44">
        <v>0</v>
      </c>
      <c r="J2517" s="51">
        <f t="shared" si="118"/>
        <v>264.04292055334946</v>
      </c>
      <c r="K2517" s="45">
        <f t="shared" si="117"/>
        <v>0.64414649008725888</v>
      </c>
      <c r="L2517" s="45">
        <f t="shared" si="117"/>
        <v>602.87993951832163</v>
      </c>
      <c r="M2517" s="160">
        <f t="shared" si="119"/>
        <v>935.93607788913494</v>
      </c>
      <c r="N2517" s="6">
        <v>-0.34623129408725889</v>
      </c>
    </row>
    <row r="2518" spans="1:14" x14ac:dyDescent="0.25">
      <c r="A2518" s="41">
        <v>2037</v>
      </c>
      <c r="B2518" s="41" t="s">
        <v>11</v>
      </c>
      <c r="C2518" s="41" t="s">
        <v>4992</v>
      </c>
      <c r="D2518" s="42">
        <v>264.04292055334946</v>
      </c>
      <c r="E2518" s="42">
        <v>180</v>
      </c>
      <c r="F2518" s="88">
        <v>0.63252260624634782</v>
      </c>
      <c r="G2518" s="89">
        <v>568.84524675456385</v>
      </c>
      <c r="H2518" s="42">
        <v>264.04292055334946</v>
      </c>
      <c r="I2518" s="42">
        <v>0</v>
      </c>
      <c r="J2518" s="51">
        <f t="shared" si="118"/>
        <v>264.04292055334946</v>
      </c>
      <c r="K2518" s="45">
        <f t="shared" si="117"/>
        <v>0.63252260624634782</v>
      </c>
      <c r="L2518" s="45">
        <f t="shared" si="117"/>
        <v>568.84524675456385</v>
      </c>
      <c r="M2518" s="160">
        <f t="shared" si="119"/>
        <v>899.3279309498962</v>
      </c>
      <c r="N2518" s="6">
        <v>-0.36592515224634781</v>
      </c>
    </row>
    <row r="2519" spans="1:14" x14ac:dyDescent="0.25">
      <c r="A2519" s="43">
        <v>2038</v>
      </c>
      <c r="B2519" s="43" t="s">
        <v>11</v>
      </c>
      <c r="C2519" s="43" t="s">
        <v>4992</v>
      </c>
      <c r="D2519" s="44">
        <v>264.04292055334946</v>
      </c>
      <c r="E2519" s="44">
        <v>180</v>
      </c>
      <c r="F2519" s="90">
        <v>0.63598630802631062</v>
      </c>
      <c r="G2519" s="91">
        <v>538.01028171608834</v>
      </c>
      <c r="H2519" s="44">
        <v>264.04292055334946</v>
      </c>
      <c r="I2519" s="44">
        <v>0</v>
      </c>
      <c r="J2519" s="51">
        <f t="shared" si="118"/>
        <v>264.04292055334946</v>
      </c>
      <c r="K2519" s="45">
        <f t="shared" si="117"/>
        <v>0.63598630802631062</v>
      </c>
      <c r="L2519" s="45">
        <f t="shared" si="117"/>
        <v>538.01028171608834</v>
      </c>
      <c r="M2519" s="160">
        <f t="shared" si="119"/>
        <v>845.94632765872529</v>
      </c>
      <c r="N2519" s="6">
        <v>-0.40070124902631066</v>
      </c>
    </row>
    <row r="2520" spans="1:14" x14ac:dyDescent="0.25">
      <c r="A2520" s="41">
        <v>2039</v>
      </c>
      <c r="B2520" s="41" t="s">
        <v>11</v>
      </c>
      <c r="C2520" s="41" t="s">
        <v>4992</v>
      </c>
      <c r="D2520" s="42">
        <v>264.04292055334946</v>
      </c>
      <c r="E2520" s="42">
        <v>180</v>
      </c>
      <c r="F2520" s="88">
        <v>0.64048444946612249</v>
      </c>
      <c r="G2520" s="89">
        <v>519.62629560805408</v>
      </c>
      <c r="H2520" s="42">
        <v>264.04292055334946</v>
      </c>
      <c r="I2520" s="42">
        <v>0</v>
      </c>
      <c r="J2520" s="51">
        <f t="shared" si="118"/>
        <v>264.04292055334946</v>
      </c>
      <c r="K2520" s="45">
        <f t="shared" si="117"/>
        <v>0.64048444946612249</v>
      </c>
      <c r="L2520" s="45">
        <f t="shared" si="117"/>
        <v>519.62629560805408</v>
      </c>
      <c r="M2520" s="160">
        <f t="shared" si="119"/>
        <v>811.30197000284704</v>
      </c>
      <c r="N2520" s="6">
        <v>-0.43277978446612247</v>
      </c>
    </row>
    <row r="2521" spans="1:14" hidden="1" x14ac:dyDescent="0.25">
      <c r="A2521" s="43">
        <v>2040</v>
      </c>
      <c r="B2521" s="43" t="s">
        <v>11</v>
      </c>
      <c r="C2521" s="43" t="s">
        <v>4992</v>
      </c>
      <c r="D2521" s="44">
        <v>264.04292055334946</v>
      </c>
      <c r="E2521" s="44">
        <v>180</v>
      </c>
      <c r="F2521" s="90">
        <v>0.66480452646622235</v>
      </c>
      <c r="G2521" s="91">
        <v>509.18004075049157</v>
      </c>
      <c r="H2521" s="44">
        <v>264.04292055334946</v>
      </c>
      <c r="I2521" s="44">
        <v>0</v>
      </c>
      <c r="J2521" s="51">
        <f t="shared" si="118"/>
        <v>264.04292055334946</v>
      </c>
      <c r="K2521" s="45">
        <f t="shared" si="117"/>
        <v>0.66480452646622235</v>
      </c>
      <c r="L2521" s="45">
        <f t="shared" si="117"/>
        <v>509.18004075049157</v>
      </c>
      <c r="M2521" s="160">
        <f t="shared" si="119"/>
        <v>765.90940717122544</v>
      </c>
      <c r="N2521" s="6">
        <v>-0.47709670746622235</v>
      </c>
    </row>
    <row r="2522" spans="1:14" x14ac:dyDescent="0.25">
      <c r="A2522" s="41">
        <v>2021</v>
      </c>
      <c r="B2522" s="41" t="s">
        <v>11</v>
      </c>
      <c r="C2522" s="41" t="s">
        <v>4993</v>
      </c>
      <c r="D2522" s="42">
        <v>1383.8506074966429</v>
      </c>
      <c r="E2522" s="42">
        <v>190</v>
      </c>
      <c r="F2522" s="88">
        <v>0.24340082744933147</v>
      </c>
      <c r="G2522" s="89">
        <v>726.34501285222962</v>
      </c>
      <c r="H2522" s="42">
        <v>1383.8506074966429</v>
      </c>
      <c r="I2522" s="42">
        <v>0</v>
      </c>
      <c r="J2522" s="51">
        <f t="shared" si="118"/>
        <v>1383.8506074966429</v>
      </c>
      <c r="K2522" s="45">
        <f t="shared" si="117"/>
        <v>0.24340082744933147</v>
      </c>
      <c r="L2522" s="45">
        <f t="shared" si="117"/>
        <v>726.34501285222962</v>
      </c>
      <c r="M2522" s="160">
        <f t="shared" si="119"/>
        <v>2984.1517815030115</v>
      </c>
      <c r="N2522" s="6">
        <v>4.4774876550668502E-2</v>
      </c>
    </row>
    <row r="2523" spans="1:14" x14ac:dyDescent="0.25">
      <c r="A2523" s="43">
        <v>2022</v>
      </c>
      <c r="B2523" s="43" t="s">
        <v>11</v>
      </c>
      <c r="C2523" s="43" t="s">
        <v>4993</v>
      </c>
      <c r="D2523" s="44">
        <v>1383.8506074966429</v>
      </c>
      <c r="E2523" s="44">
        <v>190</v>
      </c>
      <c r="F2523" s="90">
        <v>0.27189378021686117</v>
      </c>
      <c r="G2523" s="91">
        <v>767.50889303528527</v>
      </c>
      <c r="H2523" s="44">
        <v>1383.8506074966429</v>
      </c>
      <c r="I2523" s="44">
        <v>0</v>
      </c>
      <c r="J2523" s="51">
        <f t="shared" si="118"/>
        <v>1383.8506074966429</v>
      </c>
      <c r="K2523" s="45">
        <f t="shared" si="117"/>
        <v>0.27189378021686117</v>
      </c>
      <c r="L2523" s="45">
        <f t="shared" si="117"/>
        <v>767.50889303528527</v>
      </c>
      <c r="M2523" s="160">
        <f t="shared" si="119"/>
        <v>2822.8262243554223</v>
      </c>
      <c r="N2523" s="6">
        <v>4.9713076783138854E-2</v>
      </c>
    </row>
    <row r="2524" spans="1:14" x14ac:dyDescent="0.25">
      <c r="A2524" s="41">
        <v>2023</v>
      </c>
      <c r="B2524" s="41" t="s">
        <v>11</v>
      </c>
      <c r="C2524" s="41" t="s">
        <v>4993</v>
      </c>
      <c r="D2524" s="42">
        <v>1383.8506074966429</v>
      </c>
      <c r="E2524" s="42">
        <v>190</v>
      </c>
      <c r="F2524" s="88">
        <v>0.36205498803626929</v>
      </c>
      <c r="G2524" s="89">
        <v>849.82770253440174</v>
      </c>
      <c r="H2524" s="42">
        <v>1383.8506074966429</v>
      </c>
      <c r="I2524" s="42">
        <v>0</v>
      </c>
      <c r="J2524" s="51">
        <f t="shared" si="118"/>
        <v>1383.8506074966429</v>
      </c>
      <c r="K2524" s="45">
        <f t="shared" si="117"/>
        <v>0.36205498803626929</v>
      </c>
      <c r="L2524" s="45">
        <f t="shared" si="117"/>
        <v>849.82770253440174</v>
      </c>
      <c r="M2524" s="160">
        <f t="shared" si="119"/>
        <v>2347.2337921478083</v>
      </c>
      <c r="N2524" s="6">
        <v>-6.8705270362692805E-3</v>
      </c>
    </row>
    <row r="2525" spans="1:14" hidden="1" x14ac:dyDescent="0.25">
      <c r="A2525" s="43">
        <v>2024</v>
      </c>
      <c r="B2525" s="43" t="s">
        <v>11</v>
      </c>
      <c r="C2525" s="43" t="s">
        <v>4993</v>
      </c>
      <c r="D2525" s="44">
        <v>1383.8506074966429</v>
      </c>
      <c r="E2525" s="44">
        <v>190</v>
      </c>
      <c r="F2525" s="90">
        <v>0.52880788664025069</v>
      </c>
      <c r="G2525" s="91">
        <v>962.79220952558899</v>
      </c>
      <c r="H2525" s="44">
        <v>1383.8506074966429</v>
      </c>
      <c r="I2525" s="44">
        <v>0</v>
      </c>
      <c r="J2525" s="51">
        <f t="shared" si="118"/>
        <v>1383.8506074966429</v>
      </c>
      <c r="K2525" s="45">
        <f t="shared" si="117"/>
        <v>0.52880788664025069</v>
      </c>
      <c r="L2525" s="45">
        <f t="shared" si="117"/>
        <v>962.79220952558899</v>
      </c>
      <c r="M2525" s="160">
        <f t="shared" si="119"/>
        <v>1820.6842860128879</v>
      </c>
      <c r="N2525" s="6">
        <v>-0.14994906964025068</v>
      </c>
    </row>
    <row r="2526" spans="1:14" x14ac:dyDescent="0.25">
      <c r="A2526" s="41">
        <v>2025</v>
      </c>
      <c r="B2526" s="41" t="s">
        <v>11</v>
      </c>
      <c r="C2526" s="41" t="s">
        <v>4993</v>
      </c>
      <c r="D2526" s="42">
        <v>1383.8506074966429</v>
      </c>
      <c r="E2526" s="42">
        <v>190</v>
      </c>
      <c r="F2526" s="88">
        <v>0.71207629667870376</v>
      </c>
      <c r="G2526" s="89">
        <v>1104.7192565794944</v>
      </c>
      <c r="H2526" s="42">
        <v>1383.8506074966429</v>
      </c>
      <c r="I2526" s="42">
        <v>0</v>
      </c>
      <c r="J2526" s="51">
        <f t="shared" si="118"/>
        <v>1383.8506074966429</v>
      </c>
      <c r="K2526" s="45">
        <f t="shared" si="117"/>
        <v>0.71207629667870376</v>
      </c>
      <c r="L2526" s="45">
        <f t="shared" si="117"/>
        <v>1104.7192565794944</v>
      </c>
      <c r="M2526" s="160">
        <f t="shared" si="119"/>
        <v>1551.4057436431635</v>
      </c>
      <c r="N2526" s="6">
        <v>-0.27919905967870373</v>
      </c>
    </row>
    <row r="2527" spans="1:14" x14ac:dyDescent="0.25">
      <c r="A2527" s="43">
        <v>2026</v>
      </c>
      <c r="B2527" s="43" t="s">
        <v>11</v>
      </c>
      <c r="C2527" s="43" t="s">
        <v>4993</v>
      </c>
      <c r="D2527" s="44">
        <v>1383.8506074966429</v>
      </c>
      <c r="E2527" s="44">
        <v>190</v>
      </c>
      <c r="F2527" s="90">
        <v>0.92249498789690587</v>
      </c>
      <c r="G2527" s="91">
        <v>1237.7594129945494</v>
      </c>
      <c r="H2527" s="44">
        <v>1383.8506074966429</v>
      </c>
      <c r="I2527" s="44">
        <v>0</v>
      </c>
      <c r="J2527" s="51">
        <f t="shared" si="118"/>
        <v>1383.8506074966429</v>
      </c>
      <c r="K2527" s="45">
        <f t="shared" si="117"/>
        <v>0.92249498789690587</v>
      </c>
      <c r="L2527" s="45">
        <f t="shared" si="117"/>
        <v>1237.7594129945494</v>
      </c>
      <c r="M2527" s="160">
        <f t="shared" si="119"/>
        <v>1341.7519111040158</v>
      </c>
      <c r="N2527" s="6">
        <v>-0.39702724989690585</v>
      </c>
    </row>
    <row r="2528" spans="1:14" x14ac:dyDescent="0.25">
      <c r="A2528" s="41">
        <v>2027</v>
      </c>
      <c r="B2528" s="41" t="s">
        <v>11</v>
      </c>
      <c r="C2528" s="41" t="s">
        <v>4993</v>
      </c>
      <c r="D2528" s="42">
        <v>1383.8506074966429</v>
      </c>
      <c r="E2528" s="42">
        <v>190</v>
      </c>
      <c r="F2528" s="88">
        <v>1.1136607174566144</v>
      </c>
      <c r="G2528" s="89">
        <v>1320.4617317044288</v>
      </c>
      <c r="H2528" s="42">
        <v>1383.8506074966429</v>
      </c>
      <c r="I2528" s="42">
        <v>0</v>
      </c>
      <c r="J2528" s="51">
        <f t="shared" si="118"/>
        <v>1383.8506074966429</v>
      </c>
      <c r="K2528" s="45">
        <f t="shared" si="117"/>
        <v>1.1136607174566144</v>
      </c>
      <c r="L2528" s="45">
        <f t="shared" si="117"/>
        <v>1320.4617317044288</v>
      </c>
      <c r="M2528" s="160">
        <f t="shared" si="119"/>
        <v>1185.6948090259552</v>
      </c>
      <c r="N2528" s="6">
        <v>-0.51051057845661441</v>
      </c>
    </row>
    <row r="2529" spans="1:14" x14ac:dyDescent="0.25">
      <c r="A2529" s="43">
        <v>2028</v>
      </c>
      <c r="B2529" s="43" t="s">
        <v>11</v>
      </c>
      <c r="C2529" s="43" t="s">
        <v>4993</v>
      </c>
      <c r="D2529" s="44">
        <v>1383.8506074966429</v>
      </c>
      <c r="E2529" s="44">
        <v>190</v>
      </c>
      <c r="F2529" s="90">
        <v>1.2709207982985451</v>
      </c>
      <c r="G2529" s="91">
        <v>1388.4293315758748</v>
      </c>
      <c r="H2529" s="44">
        <v>1383.8506074966429</v>
      </c>
      <c r="I2529" s="44">
        <v>0</v>
      </c>
      <c r="J2529" s="51">
        <f t="shared" si="118"/>
        <v>1383.8506074966429</v>
      </c>
      <c r="K2529" s="45">
        <f t="shared" si="117"/>
        <v>1.2709207982985451</v>
      </c>
      <c r="L2529" s="45">
        <f t="shared" si="117"/>
        <v>1388.4293315758748</v>
      </c>
      <c r="M2529" s="160">
        <f t="shared" si="119"/>
        <v>1092.4593675976073</v>
      </c>
      <c r="N2529" s="6">
        <v>-0.61641712829854511</v>
      </c>
    </row>
    <row r="2530" spans="1:14" x14ac:dyDescent="0.25">
      <c r="A2530" s="41">
        <v>2029</v>
      </c>
      <c r="B2530" s="41" t="s">
        <v>11</v>
      </c>
      <c r="C2530" s="41" t="s">
        <v>4993</v>
      </c>
      <c r="D2530" s="42">
        <v>1383.8506074966429</v>
      </c>
      <c r="E2530" s="42">
        <v>190</v>
      </c>
      <c r="F2530" s="88">
        <v>1.3372654932661767</v>
      </c>
      <c r="G2530" s="89">
        <v>1416.6070867056519</v>
      </c>
      <c r="H2530" s="42">
        <v>1383.8506074966429</v>
      </c>
      <c r="I2530" s="42">
        <v>0</v>
      </c>
      <c r="J2530" s="51">
        <f t="shared" si="118"/>
        <v>1383.8506074966429</v>
      </c>
      <c r="K2530" s="45">
        <f t="shared" si="117"/>
        <v>1.3372654932661767</v>
      </c>
      <c r="L2530" s="45">
        <f t="shared" si="117"/>
        <v>1416.6070867056519</v>
      </c>
      <c r="M2530" s="160">
        <f t="shared" si="119"/>
        <v>1059.3312201944948</v>
      </c>
      <c r="N2530" s="6">
        <v>-0.66825971726617672</v>
      </c>
    </row>
    <row r="2531" spans="1:14" x14ac:dyDescent="0.25">
      <c r="A2531" s="43">
        <v>2030</v>
      </c>
      <c r="B2531" s="43" t="s">
        <v>11</v>
      </c>
      <c r="C2531" s="43" t="s">
        <v>4993</v>
      </c>
      <c r="D2531" s="44">
        <v>1383.8506074966429</v>
      </c>
      <c r="E2531" s="44">
        <v>190</v>
      </c>
      <c r="F2531" s="90">
        <v>1.3010016947247682</v>
      </c>
      <c r="G2531" s="91">
        <v>1398.6313110831168</v>
      </c>
      <c r="H2531" s="44">
        <v>1383.8506074966429</v>
      </c>
      <c r="I2531" s="44">
        <v>0</v>
      </c>
      <c r="J2531" s="51">
        <f t="shared" si="118"/>
        <v>1383.8506074966429</v>
      </c>
      <c r="K2531" s="45">
        <f t="shared" si="117"/>
        <v>1.3010016947247682</v>
      </c>
      <c r="L2531" s="45">
        <f t="shared" si="117"/>
        <v>1398.6313110831168</v>
      </c>
      <c r="M2531" s="160">
        <f t="shared" si="119"/>
        <v>1075.0418825388251</v>
      </c>
      <c r="N2531" s="6">
        <v>-0.65907747372476821</v>
      </c>
    </row>
    <row r="2532" spans="1:14" x14ac:dyDescent="0.25">
      <c r="A2532" s="41">
        <v>2031</v>
      </c>
      <c r="B2532" s="41" t="s">
        <v>11</v>
      </c>
      <c r="C2532" s="41" t="s">
        <v>4993</v>
      </c>
      <c r="D2532" s="42">
        <v>1383.8506074966429</v>
      </c>
      <c r="E2532" s="42">
        <v>190</v>
      </c>
      <c r="F2532" s="88">
        <v>1.2118763175668463</v>
      </c>
      <c r="G2532" s="89">
        <v>1336.4132511302262</v>
      </c>
      <c r="H2532" s="42">
        <v>1383.8506074966429</v>
      </c>
      <c r="I2532" s="42">
        <v>0</v>
      </c>
      <c r="J2532" s="51">
        <f t="shared" si="118"/>
        <v>1383.8506074966429</v>
      </c>
      <c r="K2532" s="45">
        <f t="shared" si="117"/>
        <v>1.2118763175668463</v>
      </c>
      <c r="L2532" s="45">
        <f t="shared" si="117"/>
        <v>1336.4132511302262</v>
      </c>
      <c r="M2532" s="160">
        <f t="shared" si="119"/>
        <v>1102.7637323695044</v>
      </c>
      <c r="N2532" s="6">
        <v>-0.61372988256684635</v>
      </c>
    </row>
    <row r="2533" spans="1:14" x14ac:dyDescent="0.25">
      <c r="A2533" s="43">
        <v>2032</v>
      </c>
      <c r="B2533" s="43" t="s">
        <v>11</v>
      </c>
      <c r="C2533" s="43" t="s">
        <v>4993</v>
      </c>
      <c r="D2533" s="44">
        <v>1383.8506074966429</v>
      </c>
      <c r="E2533" s="44">
        <v>190</v>
      </c>
      <c r="F2533" s="90">
        <v>1.0695887063462266</v>
      </c>
      <c r="G2533" s="91">
        <v>1233.0657578135704</v>
      </c>
      <c r="H2533" s="44">
        <v>1383.8506074966429</v>
      </c>
      <c r="I2533" s="44">
        <v>0</v>
      </c>
      <c r="J2533" s="51">
        <f t="shared" si="118"/>
        <v>1383.8506074966429</v>
      </c>
      <c r="K2533" s="45">
        <f t="shared" si="117"/>
        <v>1.0695887063462266</v>
      </c>
      <c r="L2533" s="45">
        <f t="shared" si="117"/>
        <v>1233.0657578135704</v>
      </c>
      <c r="M2533" s="160">
        <f t="shared" si="119"/>
        <v>1152.8410411379439</v>
      </c>
      <c r="N2533" s="6">
        <v>-0.53447056134622661</v>
      </c>
    </row>
    <row r="2534" spans="1:14" x14ac:dyDescent="0.25">
      <c r="A2534" s="41">
        <v>2033</v>
      </c>
      <c r="B2534" s="41" t="s">
        <v>11</v>
      </c>
      <c r="C2534" s="41" t="s">
        <v>4993</v>
      </c>
      <c r="D2534" s="42">
        <v>1383.8506074966429</v>
      </c>
      <c r="E2534" s="42">
        <v>190</v>
      </c>
      <c r="F2534" s="88">
        <v>0.90897490089592836</v>
      </c>
      <c r="G2534" s="89">
        <v>1113.5406776011616</v>
      </c>
      <c r="H2534" s="42">
        <v>1383.8506074966429</v>
      </c>
      <c r="I2534" s="42">
        <v>0</v>
      </c>
      <c r="J2534" s="51">
        <f t="shared" si="118"/>
        <v>1383.8506074966429</v>
      </c>
      <c r="K2534" s="45">
        <f t="shared" si="117"/>
        <v>0.90897490089592836</v>
      </c>
      <c r="L2534" s="45">
        <f t="shared" si="117"/>
        <v>1113.5406776011616</v>
      </c>
      <c r="M2534" s="160">
        <f t="shared" si="119"/>
        <v>1225.0510729213795</v>
      </c>
      <c r="N2534" s="6">
        <v>-0.42943395689592834</v>
      </c>
    </row>
    <row r="2535" spans="1:14" x14ac:dyDescent="0.25">
      <c r="A2535" s="43">
        <v>2034</v>
      </c>
      <c r="B2535" s="43" t="s">
        <v>11</v>
      </c>
      <c r="C2535" s="43" t="s">
        <v>4993</v>
      </c>
      <c r="D2535" s="44">
        <v>1383.8506074966429</v>
      </c>
      <c r="E2535" s="44">
        <v>190</v>
      </c>
      <c r="F2535" s="90">
        <v>0.7350385702957124</v>
      </c>
      <c r="G2535" s="91">
        <v>991.74171871909573</v>
      </c>
      <c r="H2535" s="44">
        <v>1383.8506074966429</v>
      </c>
      <c r="I2535" s="44">
        <v>0</v>
      </c>
      <c r="J2535" s="51">
        <f t="shared" si="118"/>
        <v>1383.8506074966429</v>
      </c>
      <c r="K2535" s="45">
        <f t="shared" ref="K2535:L2598" si="120">F2535</f>
        <v>0.7350385702957124</v>
      </c>
      <c r="L2535" s="45">
        <f t="shared" si="120"/>
        <v>991.74171871909573</v>
      </c>
      <c r="M2535" s="160">
        <f t="shared" si="119"/>
        <v>1349.2376574471587</v>
      </c>
      <c r="N2535" s="6">
        <v>-0.31158835329571238</v>
      </c>
    </row>
    <row r="2536" spans="1:14" x14ac:dyDescent="0.25">
      <c r="A2536" s="41">
        <v>2035</v>
      </c>
      <c r="B2536" s="41" t="s">
        <v>11</v>
      </c>
      <c r="C2536" s="41" t="s">
        <v>4993</v>
      </c>
      <c r="D2536" s="42">
        <v>1383.8506074966429</v>
      </c>
      <c r="E2536" s="42">
        <v>190</v>
      </c>
      <c r="F2536" s="88">
        <v>0.57276558505206754</v>
      </c>
      <c r="G2536" s="89">
        <v>869.56051759873287</v>
      </c>
      <c r="H2536" s="42">
        <v>1383.8506074966429</v>
      </c>
      <c r="I2536" s="42">
        <v>0</v>
      </c>
      <c r="J2536" s="51">
        <f t="shared" si="118"/>
        <v>1383.8506074966429</v>
      </c>
      <c r="K2536" s="45">
        <f t="shared" si="120"/>
        <v>0.57276558505206754</v>
      </c>
      <c r="L2536" s="45">
        <f t="shared" si="120"/>
        <v>869.56051759873287</v>
      </c>
      <c r="M2536" s="160">
        <f t="shared" si="119"/>
        <v>1518.1787109637271</v>
      </c>
      <c r="N2536" s="6">
        <v>-0.19186408605206756</v>
      </c>
    </row>
    <row r="2537" spans="1:14" x14ac:dyDescent="0.25">
      <c r="A2537" s="43">
        <v>2036</v>
      </c>
      <c r="B2537" s="43" t="s">
        <v>11</v>
      </c>
      <c r="C2537" s="43" t="s">
        <v>4993</v>
      </c>
      <c r="D2537" s="44">
        <v>1383.8506074966429</v>
      </c>
      <c r="E2537" s="44">
        <v>190</v>
      </c>
      <c r="F2537" s="90">
        <v>0.43527388356805663</v>
      </c>
      <c r="G2537" s="91">
        <v>757.19998618484556</v>
      </c>
      <c r="H2537" s="44">
        <v>1383.8506074966429</v>
      </c>
      <c r="I2537" s="44">
        <v>0</v>
      </c>
      <c r="J2537" s="51">
        <f t="shared" si="118"/>
        <v>1383.8506074966429</v>
      </c>
      <c r="K2537" s="45">
        <f t="shared" si="120"/>
        <v>0.43527388356805663</v>
      </c>
      <c r="L2537" s="45">
        <f t="shared" si="120"/>
        <v>757.19998618484556</v>
      </c>
      <c r="M2537" s="160">
        <f t="shared" si="119"/>
        <v>1739.5943445489411</v>
      </c>
      <c r="N2537" s="6">
        <v>-9.0816262568056638E-2</v>
      </c>
    </row>
    <row r="2538" spans="1:14" x14ac:dyDescent="0.25">
      <c r="A2538" s="41">
        <v>2037</v>
      </c>
      <c r="B2538" s="41" t="s">
        <v>11</v>
      </c>
      <c r="C2538" s="41" t="s">
        <v>4993</v>
      </c>
      <c r="D2538" s="42">
        <v>1383.8506074966429</v>
      </c>
      <c r="E2538" s="42">
        <v>190</v>
      </c>
      <c r="F2538" s="88">
        <v>0.31512927680029013</v>
      </c>
      <c r="G2538" s="89">
        <v>622.99884563601961</v>
      </c>
      <c r="H2538" s="42">
        <v>1383.8506074966429</v>
      </c>
      <c r="I2538" s="42">
        <v>0</v>
      </c>
      <c r="J2538" s="51">
        <f t="shared" si="118"/>
        <v>1383.8506074966429</v>
      </c>
      <c r="K2538" s="45">
        <f t="shared" si="120"/>
        <v>0.31512927680029013</v>
      </c>
      <c r="L2538" s="45">
        <f t="shared" si="120"/>
        <v>622.99884563601961</v>
      </c>
      <c r="M2538" s="160">
        <f t="shared" si="119"/>
        <v>1976.9627625897756</v>
      </c>
      <c r="N2538" s="6">
        <v>4.2122791997099007E-3</v>
      </c>
    </row>
    <row r="2539" spans="1:14" x14ac:dyDescent="0.25">
      <c r="A2539" s="43">
        <v>2038</v>
      </c>
      <c r="B2539" s="43" t="s">
        <v>11</v>
      </c>
      <c r="C2539" s="43" t="s">
        <v>4993</v>
      </c>
      <c r="D2539" s="44">
        <v>1383.8506074966429</v>
      </c>
      <c r="E2539" s="44">
        <v>190</v>
      </c>
      <c r="F2539" s="90">
        <v>0.23515754699224961</v>
      </c>
      <c r="G2539" s="91">
        <v>542.60415703200715</v>
      </c>
      <c r="H2539" s="44">
        <v>1383.8506074966429</v>
      </c>
      <c r="I2539" s="44">
        <v>0</v>
      </c>
      <c r="J2539" s="51">
        <f t="shared" si="118"/>
        <v>1383.8506074966429</v>
      </c>
      <c r="K2539" s="45">
        <f t="shared" si="120"/>
        <v>0.23515754699224961</v>
      </c>
      <c r="L2539" s="45">
        <f t="shared" si="120"/>
        <v>542.60415703200715</v>
      </c>
      <c r="M2539" s="160">
        <f t="shared" si="119"/>
        <v>2307.4069447147722</v>
      </c>
      <c r="N2539" s="6">
        <v>6.4892889007750365E-2</v>
      </c>
    </row>
    <row r="2540" spans="1:14" x14ac:dyDescent="0.25">
      <c r="A2540" s="41">
        <v>2039</v>
      </c>
      <c r="B2540" s="41" t="s">
        <v>11</v>
      </c>
      <c r="C2540" s="41" t="s">
        <v>4993</v>
      </c>
      <c r="D2540" s="42">
        <v>1383.8506074966429</v>
      </c>
      <c r="E2540" s="42">
        <v>190</v>
      </c>
      <c r="F2540" s="88">
        <v>0.1780538005494699</v>
      </c>
      <c r="G2540" s="89">
        <v>491.2518228430593</v>
      </c>
      <c r="H2540" s="42">
        <v>1383.8506074966429</v>
      </c>
      <c r="I2540" s="42">
        <v>0</v>
      </c>
      <c r="J2540" s="51">
        <f t="shared" si="118"/>
        <v>1383.8506074966429</v>
      </c>
      <c r="K2540" s="45">
        <f t="shared" si="120"/>
        <v>0.1780538005494699</v>
      </c>
      <c r="L2540" s="45">
        <f t="shared" si="120"/>
        <v>491.2518228430593</v>
      </c>
      <c r="M2540" s="160">
        <f t="shared" si="119"/>
        <v>2759.0077904940395</v>
      </c>
      <c r="N2540" s="6">
        <v>0.10588863945053012</v>
      </c>
    </row>
    <row r="2541" spans="1:14" hidden="1" x14ac:dyDescent="0.25">
      <c r="A2541" s="43">
        <v>2040</v>
      </c>
      <c r="B2541" s="43" t="s">
        <v>11</v>
      </c>
      <c r="C2541" s="43" t="s">
        <v>4993</v>
      </c>
      <c r="D2541" s="44">
        <v>1383.8506074966429</v>
      </c>
      <c r="E2541" s="44">
        <v>190</v>
      </c>
      <c r="F2541" s="90">
        <v>0.14775849255017343</v>
      </c>
      <c r="G2541" s="91">
        <v>452.80850215512038</v>
      </c>
      <c r="H2541" s="44">
        <v>1383.8506074966429</v>
      </c>
      <c r="I2541" s="44">
        <v>0</v>
      </c>
      <c r="J2541" s="51">
        <f t="shared" si="118"/>
        <v>1383.8506074966429</v>
      </c>
      <c r="K2541" s="45">
        <f t="shared" si="120"/>
        <v>0.14775849255017343</v>
      </c>
      <c r="L2541" s="45">
        <f t="shared" si="120"/>
        <v>452.80850215512038</v>
      </c>
      <c r="M2541" s="160">
        <f t="shared" si="119"/>
        <v>3064.517608024209</v>
      </c>
      <c r="N2541" s="6">
        <v>0.13542118344982657</v>
      </c>
    </row>
    <row r="2542" spans="1:14" x14ac:dyDescent="0.25">
      <c r="A2542" s="41">
        <v>2021</v>
      </c>
      <c r="B2542" s="41" t="s">
        <v>11</v>
      </c>
      <c r="C2542" s="41" t="s">
        <v>4994</v>
      </c>
      <c r="D2542" s="42">
        <v>176.70976663632817</v>
      </c>
      <c r="E2542" s="42">
        <v>200</v>
      </c>
      <c r="F2542" s="88">
        <v>0.45217894440805784</v>
      </c>
      <c r="G2542" s="89">
        <v>551.56025641994768</v>
      </c>
      <c r="H2542" s="42">
        <v>176.70976663632817</v>
      </c>
      <c r="I2542" s="42">
        <v>0</v>
      </c>
      <c r="J2542" s="51">
        <f t="shared" si="118"/>
        <v>176.70976663632817</v>
      </c>
      <c r="K2542" s="45">
        <f t="shared" si="120"/>
        <v>0.45217894440805784</v>
      </c>
      <c r="L2542" s="45">
        <f t="shared" si="120"/>
        <v>551.56025641994768</v>
      </c>
      <c r="M2542" s="160">
        <f t="shared" si="119"/>
        <v>1219.7831483329874</v>
      </c>
      <c r="N2542" s="6">
        <v>-0.39823104240805784</v>
      </c>
    </row>
    <row r="2543" spans="1:14" hidden="1" x14ac:dyDescent="0.25">
      <c r="A2543" s="43">
        <v>2022</v>
      </c>
      <c r="B2543" s="43" t="s">
        <v>11</v>
      </c>
      <c r="C2543" s="43" t="s">
        <v>4994</v>
      </c>
      <c r="D2543" s="44">
        <v>176.70976663632817</v>
      </c>
      <c r="E2543" s="44">
        <v>200</v>
      </c>
      <c r="F2543" s="90">
        <v>0.6330017893238693</v>
      </c>
      <c r="G2543" s="91">
        <v>619.5974861510598</v>
      </c>
      <c r="H2543" s="44">
        <v>176.70976663632817</v>
      </c>
      <c r="I2543" s="44">
        <v>0</v>
      </c>
      <c r="J2543" s="51">
        <f t="shared" si="118"/>
        <v>176.70976663632817</v>
      </c>
      <c r="K2543" s="45">
        <f t="shared" si="120"/>
        <v>0.6330017893238693</v>
      </c>
      <c r="L2543" s="45">
        <f t="shared" si="120"/>
        <v>619.5974861510598</v>
      </c>
      <c r="M2543" s="160">
        <f t="shared" si="119"/>
        <v>978.8242254621</v>
      </c>
      <c r="N2543" s="6">
        <v>-0.55129101532386926</v>
      </c>
    </row>
    <row r="2544" spans="1:14" x14ac:dyDescent="0.25">
      <c r="A2544" s="41">
        <v>2023</v>
      </c>
      <c r="B2544" s="41" t="s">
        <v>11</v>
      </c>
      <c r="C2544" s="41" t="s">
        <v>4994</v>
      </c>
      <c r="D2544" s="42">
        <v>176.70976663632817</v>
      </c>
      <c r="E2544" s="42">
        <v>200</v>
      </c>
      <c r="F2544" s="88">
        <v>1.07264413975026</v>
      </c>
      <c r="G2544" s="89">
        <v>820.37582057371594</v>
      </c>
      <c r="H2544" s="42">
        <v>176.70976663632817</v>
      </c>
      <c r="I2544" s="42">
        <v>0</v>
      </c>
      <c r="J2544" s="51">
        <f t="shared" si="118"/>
        <v>176.70976663632817</v>
      </c>
      <c r="K2544" s="45">
        <f t="shared" si="120"/>
        <v>1.07264413975026</v>
      </c>
      <c r="L2544" s="45">
        <f t="shared" si="120"/>
        <v>820.37582057371594</v>
      </c>
      <c r="M2544" s="160">
        <f t="shared" si="119"/>
        <v>764.81639172961991</v>
      </c>
      <c r="N2544" s="6">
        <v>-0.96788949175025996</v>
      </c>
    </row>
    <row r="2545" spans="1:14" hidden="1" x14ac:dyDescent="0.25">
      <c r="A2545" s="43">
        <v>2024</v>
      </c>
      <c r="B2545" s="43" t="s">
        <v>11</v>
      </c>
      <c r="C2545" s="43" t="s">
        <v>4994</v>
      </c>
      <c r="D2545" s="44">
        <v>176.70976663632817</v>
      </c>
      <c r="E2545" s="44">
        <v>200</v>
      </c>
      <c r="F2545" s="90">
        <v>1.7069536646717647</v>
      </c>
      <c r="G2545" s="91">
        <v>1111.3911402724057</v>
      </c>
      <c r="H2545" s="44">
        <v>176.70976663632817</v>
      </c>
      <c r="I2545" s="44">
        <v>0</v>
      </c>
      <c r="J2545" s="51">
        <f t="shared" si="118"/>
        <v>176.70976663632817</v>
      </c>
      <c r="K2545" s="45">
        <f t="shared" si="120"/>
        <v>1.7069536646717647</v>
      </c>
      <c r="L2545" s="45">
        <f t="shared" si="120"/>
        <v>1111.3911402724057</v>
      </c>
      <c r="M2545" s="160">
        <f t="shared" si="119"/>
        <v>651.09625602292988</v>
      </c>
      <c r="N2545" s="6">
        <v>-1.5771794436717648</v>
      </c>
    </row>
    <row r="2546" spans="1:14" x14ac:dyDescent="0.25">
      <c r="A2546" s="41">
        <v>2025</v>
      </c>
      <c r="B2546" s="41" t="s">
        <v>11</v>
      </c>
      <c r="C2546" s="41" t="s">
        <v>4994</v>
      </c>
      <c r="D2546" s="42">
        <v>176.70976663632817</v>
      </c>
      <c r="E2546" s="42">
        <v>200</v>
      </c>
      <c r="F2546" s="88">
        <v>2.4094038168471617</v>
      </c>
      <c r="G2546" s="89">
        <v>1494.7521830526337</v>
      </c>
      <c r="H2546" s="42">
        <v>176.70976663632817</v>
      </c>
      <c r="I2546" s="42">
        <v>0</v>
      </c>
      <c r="J2546" s="51">
        <f t="shared" si="118"/>
        <v>176.70976663632817</v>
      </c>
      <c r="K2546" s="45">
        <f t="shared" si="120"/>
        <v>2.4094038168471617</v>
      </c>
      <c r="L2546" s="45">
        <f t="shared" si="120"/>
        <v>1494.7521830526337</v>
      </c>
      <c r="M2546" s="160">
        <f t="shared" si="119"/>
        <v>620.38259116257223</v>
      </c>
      <c r="N2546" s="6">
        <v>-2.2514782648471616</v>
      </c>
    </row>
    <row r="2547" spans="1:14" x14ac:dyDescent="0.25">
      <c r="A2547" s="43">
        <v>2026</v>
      </c>
      <c r="B2547" s="43" t="s">
        <v>11</v>
      </c>
      <c r="C2547" s="43" t="s">
        <v>4994</v>
      </c>
      <c r="D2547" s="44">
        <v>176.70976663632817</v>
      </c>
      <c r="E2547" s="44">
        <v>200</v>
      </c>
      <c r="F2547" s="90">
        <v>3.2569917033564439</v>
      </c>
      <c r="G2547" s="91">
        <v>1902.565499160462</v>
      </c>
      <c r="H2547" s="44">
        <v>176.70976663632817</v>
      </c>
      <c r="I2547" s="44">
        <v>0</v>
      </c>
      <c r="J2547" s="51">
        <f t="shared" si="118"/>
        <v>176.70976663632817</v>
      </c>
      <c r="K2547" s="45">
        <f t="shared" si="120"/>
        <v>3.2569917033564439</v>
      </c>
      <c r="L2547" s="45">
        <f t="shared" si="120"/>
        <v>1902.565499160462</v>
      </c>
      <c r="M2547" s="160">
        <f t="shared" si="119"/>
        <v>584.1480950657018</v>
      </c>
      <c r="N2547" s="6">
        <v>-3.0675160833564439</v>
      </c>
    </row>
    <row r="2548" spans="1:14" x14ac:dyDescent="0.25">
      <c r="A2548" s="41">
        <v>2027</v>
      </c>
      <c r="B2548" s="41" t="s">
        <v>11</v>
      </c>
      <c r="C2548" s="41" t="s">
        <v>4994</v>
      </c>
      <c r="D2548" s="42">
        <v>176.70976663632817</v>
      </c>
      <c r="E2548" s="42">
        <v>200</v>
      </c>
      <c r="F2548" s="88">
        <v>4.0402874642943578</v>
      </c>
      <c r="G2548" s="89">
        <v>2261.263296280682</v>
      </c>
      <c r="H2548" s="42">
        <v>176.70976663632817</v>
      </c>
      <c r="I2548" s="42">
        <v>0</v>
      </c>
      <c r="J2548" s="51">
        <f t="shared" si="118"/>
        <v>176.70976663632817</v>
      </c>
      <c r="K2548" s="45">
        <f t="shared" si="120"/>
        <v>4.0402874642943578</v>
      </c>
      <c r="L2548" s="45">
        <f t="shared" si="120"/>
        <v>2261.263296280682</v>
      </c>
      <c r="M2548" s="160">
        <f t="shared" si="119"/>
        <v>559.67881401122406</v>
      </c>
      <c r="N2548" s="6">
        <v>-3.8174304042943579</v>
      </c>
    </row>
    <row r="2549" spans="1:14" x14ac:dyDescent="0.25">
      <c r="A2549" s="43">
        <v>2028</v>
      </c>
      <c r="B2549" s="43" t="s">
        <v>11</v>
      </c>
      <c r="C2549" s="43" t="s">
        <v>4994</v>
      </c>
      <c r="D2549" s="44">
        <v>176.70976663632817</v>
      </c>
      <c r="E2549" s="44">
        <v>200</v>
      </c>
      <c r="F2549" s="90">
        <v>4.5336306659998042</v>
      </c>
      <c r="G2549" s="91">
        <v>2516.8364644898766</v>
      </c>
      <c r="H2549" s="44">
        <v>176.70976663632817</v>
      </c>
      <c r="I2549" s="44">
        <v>0</v>
      </c>
      <c r="J2549" s="51">
        <f t="shared" si="118"/>
        <v>176.70976663632817</v>
      </c>
      <c r="K2549" s="45">
        <f t="shared" si="120"/>
        <v>4.5336306659998042</v>
      </c>
      <c r="L2549" s="45">
        <f t="shared" si="120"/>
        <v>2516.8364644898766</v>
      </c>
      <c r="M2549" s="160">
        <f t="shared" si="119"/>
        <v>555.14810312296072</v>
      </c>
      <c r="N2549" s="6">
        <v>-4.2591417179998041</v>
      </c>
    </row>
    <row r="2550" spans="1:14" x14ac:dyDescent="0.25">
      <c r="A2550" s="41">
        <v>2029</v>
      </c>
      <c r="B2550" s="41" t="s">
        <v>11</v>
      </c>
      <c r="C2550" s="41" t="s">
        <v>4994</v>
      </c>
      <c r="D2550" s="42">
        <v>176.70976663632817</v>
      </c>
      <c r="E2550" s="42">
        <v>200</v>
      </c>
      <c r="F2550" s="88">
        <v>4.8859082245500263</v>
      </c>
      <c r="G2550" s="89">
        <v>2616.1777666240382</v>
      </c>
      <c r="H2550" s="42">
        <v>176.70976663632817</v>
      </c>
      <c r="I2550" s="42">
        <v>0</v>
      </c>
      <c r="J2550" s="51">
        <f t="shared" si="118"/>
        <v>176.70976663632817</v>
      </c>
      <c r="K2550" s="45">
        <f t="shared" si="120"/>
        <v>4.8859082245500263</v>
      </c>
      <c r="L2550" s="45">
        <f t="shared" si="120"/>
        <v>2616.1777666240382</v>
      </c>
      <c r="M2550" s="160">
        <f t="shared" si="119"/>
        <v>535.45372659245527</v>
      </c>
      <c r="N2550" s="6">
        <v>-4.5609620665500259</v>
      </c>
    </row>
    <row r="2551" spans="1:14" x14ac:dyDescent="0.25">
      <c r="A2551" s="43">
        <v>2030</v>
      </c>
      <c r="B2551" s="43" t="s">
        <v>11</v>
      </c>
      <c r="C2551" s="43" t="s">
        <v>4994</v>
      </c>
      <c r="D2551" s="44">
        <v>176.70976663632817</v>
      </c>
      <c r="E2551" s="44">
        <v>200</v>
      </c>
      <c r="F2551" s="90">
        <v>4.6310897178057999</v>
      </c>
      <c r="G2551" s="91">
        <v>2546.5795041993374</v>
      </c>
      <c r="H2551" s="44">
        <v>176.70976663632817</v>
      </c>
      <c r="I2551" s="44">
        <v>0</v>
      </c>
      <c r="J2551" s="51">
        <f t="shared" si="118"/>
        <v>176.70976663632817</v>
      </c>
      <c r="K2551" s="45">
        <f t="shared" si="120"/>
        <v>4.6310897178057999</v>
      </c>
      <c r="L2551" s="45">
        <f t="shared" si="120"/>
        <v>2546.5795041993374</v>
      </c>
      <c r="M2551" s="160">
        <f t="shared" si="119"/>
        <v>549.88774983307837</v>
      </c>
      <c r="N2551" s="6">
        <v>-4.2630967588057995</v>
      </c>
    </row>
    <row r="2552" spans="1:14" x14ac:dyDescent="0.25">
      <c r="A2552" s="41">
        <v>2031</v>
      </c>
      <c r="B2552" s="41" t="s">
        <v>11</v>
      </c>
      <c r="C2552" s="41" t="s">
        <v>4994</v>
      </c>
      <c r="D2552" s="42">
        <v>176.70976663632817</v>
      </c>
      <c r="E2552" s="42">
        <v>200</v>
      </c>
      <c r="F2552" s="88">
        <v>4.2044142811645537</v>
      </c>
      <c r="G2552" s="89">
        <v>2328.9192808276657</v>
      </c>
      <c r="H2552" s="42">
        <v>176.70976663632817</v>
      </c>
      <c r="I2552" s="42">
        <v>0</v>
      </c>
      <c r="J2552" s="51">
        <f t="shared" si="118"/>
        <v>176.70976663632817</v>
      </c>
      <c r="K2552" s="45">
        <f t="shared" si="120"/>
        <v>4.2044142811645537</v>
      </c>
      <c r="L2552" s="45">
        <f t="shared" si="120"/>
        <v>2328.9192808276657</v>
      </c>
      <c r="M2552" s="160">
        <f t="shared" si="119"/>
        <v>553.9224075184602</v>
      </c>
      <c r="N2552" s="6">
        <v>-3.8012800691645539</v>
      </c>
    </row>
    <row r="2553" spans="1:14" x14ac:dyDescent="0.25">
      <c r="A2553" s="43">
        <v>2032</v>
      </c>
      <c r="B2553" s="43" t="s">
        <v>11</v>
      </c>
      <c r="C2553" s="43" t="s">
        <v>4994</v>
      </c>
      <c r="D2553" s="44">
        <v>176.70976663632817</v>
      </c>
      <c r="E2553" s="44">
        <v>200</v>
      </c>
      <c r="F2553" s="90">
        <v>3.5785577766436454</v>
      </c>
      <c r="G2553" s="91">
        <v>2009.9142961890216</v>
      </c>
      <c r="H2553" s="44">
        <v>176.70976663632817</v>
      </c>
      <c r="I2553" s="44">
        <v>0</v>
      </c>
      <c r="J2553" s="51">
        <f t="shared" si="118"/>
        <v>176.70976663632817</v>
      </c>
      <c r="K2553" s="45">
        <f t="shared" si="120"/>
        <v>3.5785577766436454</v>
      </c>
      <c r="L2553" s="45">
        <f t="shared" si="120"/>
        <v>2009.9142961890216</v>
      </c>
      <c r="M2553" s="160">
        <f t="shared" si="119"/>
        <v>561.65484020049394</v>
      </c>
      <c r="N2553" s="6">
        <v>-3.1513038746436455</v>
      </c>
    </row>
    <row r="2554" spans="1:14" x14ac:dyDescent="0.25">
      <c r="A2554" s="41">
        <v>2033</v>
      </c>
      <c r="B2554" s="41" t="s">
        <v>11</v>
      </c>
      <c r="C2554" s="41" t="s">
        <v>4994</v>
      </c>
      <c r="D2554" s="42">
        <v>176.70976663632817</v>
      </c>
      <c r="E2554" s="42">
        <v>200</v>
      </c>
      <c r="F2554" s="88">
        <v>3.0085927015133178</v>
      </c>
      <c r="G2554" s="89">
        <v>1647.8084306134272</v>
      </c>
      <c r="H2554" s="42">
        <v>176.70976663632817</v>
      </c>
      <c r="I2554" s="42">
        <v>0</v>
      </c>
      <c r="J2554" s="51">
        <f t="shared" si="118"/>
        <v>176.70976663632817</v>
      </c>
      <c r="K2554" s="45">
        <f t="shared" si="120"/>
        <v>3.0085927015133178</v>
      </c>
      <c r="L2554" s="45">
        <f t="shared" si="120"/>
        <v>1647.8084306134272</v>
      </c>
      <c r="M2554" s="160">
        <f t="shared" si="119"/>
        <v>547.70073389614413</v>
      </c>
      <c r="N2554" s="6">
        <v>-2.5790735605133177</v>
      </c>
    </row>
    <row r="2555" spans="1:14" x14ac:dyDescent="0.25">
      <c r="A2555" s="43">
        <v>2034</v>
      </c>
      <c r="B2555" s="43" t="s">
        <v>11</v>
      </c>
      <c r="C2555" s="43" t="s">
        <v>4994</v>
      </c>
      <c r="D2555" s="44">
        <v>176.70976663632817</v>
      </c>
      <c r="E2555" s="44">
        <v>200</v>
      </c>
      <c r="F2555" s="90">
        <v>2.3400126687281495</v>
      </c>
      <c r="G2555" s="91">
        <v>1289.5392996953924</v>
      </c>
      <c r="H2555" s="44">
        <v>176.70976663632817</v>
      </c>
      <c r="I2555" s="44">
        <v>0</v>
      </c>
      <c r="J2555" s="51">
        <f t="shared" si="118"/>
        <v>176.70976663632817</v>
      </c>
      <c r="K2555" s="45">
        <f t="shared" si="120"/>
        <v>2.3400126687281495</v>
      </c>
      <c r="L2555" s="45">
        <f t="shared" si="120"/>
        <v>1289.5392996953924</v>
      </c>
      <c r="M2555" s="160">
        <f t="shared" si="119"/>
        <v>551.0821872585359</v>
      </c>
      <c r="N2555" s="6">
        <v>-1.9086105697281495</v>
      </c>
    </row>
    <row r="2556" spans="1:14" x14ac:dyDescent="0.25">
      <c r="A2556" s="41">
        <v>2035</v>
      </c>
      <c r="B2556" s="41" t="s">
        <v>11</v>
      </c>
      <c r="C2556" s="41" t="s">
        <v>4994</v>
      </c>
      <c r="D2556" s="42">
        <v>176.70976663632817</v>
      </c>
      <c r="E2556" s="42">
        <v>200</v>
      </c>
      <c r="F2556" s="88">
        <v>1.7405962062833411</v>
      </c>
      <c r="G2556" s="89">
        <v>968.34490853268551</v>
      </c>
      <c r="H2556" s="42">
        <v>176.70976663632817</v>
      </c>
      <c r="I2556" s="42">
        <v>0</v>
      </c>
      <c r="J2556" s="51">
        <f t="shared" si="118"/>
        <v>176.70976663632817</v>
      </c>
      <c r="K2556" s="45">
        <f t="shared" si="120"/>
        <v>1.7405962062833411</v>
      </c>
      <c r="L2556" s="45">
        <f t="shared" si="120"/>
        <v>968.34490853268551</v>
      </c>
      <c r="M2556" s="160">
        <f t="shared" si="119"/>
        <v>556.32943760136777</v>
      </c>
      <c r="N2556" s="6">
        <v>-1.3086001732833412</v>
      </c>
    </row>
    <row r="2557" spans="1:14" x14ac:dyDescent="0.25">
      <c r="A2557" s="43">
        <v>2036</v>
      </c>
      <c r="B2557" s="43" t="s">
        <v>11</v>
      </c>
      <c r="C2557" s="43" t="s">
        <v>4994</v>
      </c>
      <c r="D2557" s="44">
        <v>176.70976663632817</v>
      </c>
      <c r="E2557" s="44">
        <v>200</v>
      </c>
      <c r="F2557" s="90">
        <v>1.219866903039339</v>
      </c>
      <c r="G2557" s="91">
        <v>698.29088659556544</v>
      </c>
      <c r="H2557" s="44">
        <v>176.70976663632817</v>
      </c>
      <c r="I2557" s="44">
        <v>0</v>
      </c>
      <c r="J2557" s="51">
        <f t="shared" si="118"/>
        <v>176.70976663632817</v>
      </c>
      <c r="K2557" s="45">
        <f t="shared" si="120"/>
        <v>1.219866903039339</v>
      </c>
      <c r="L2557" s="45">
        <f t="shared" si="120"/>
        <v>698.29088659556544</v>
      </c>
      <c r="M2557" s="160">
        <f t="shared" si="119"/>
        <v>572.43202914658184</v>
      </c>
      <c r="N2557" s="6">
        <v>-0.79067622703933904</v>
      </c>
    </row>
    <row r="2558" spans="1:14" x14ac:dyDescent="0.25">
      <c r="A2558" s="41">
        <v>2037</v>
      </c>
      <c r="B2558" s="41" t="s">
        <v>11</v>
      </c>
      <c r="C2558" s="41" t="s">
        <v>4994</v>
      </c>
      <c r="D2558" s="42">
        <v>176.70976663632817</v>
      </c>
      <c r="E2558" s="42">
        <v>200</v>
      </c>
      <c r="F2558" s="88">
        <v>0.81439847184529401</v>
      </c>
      <c r="G2558" s="89">
        <v>479.43169350994606</v>
      </c>
      <c r="H2558" s="42">
        <v>176.70976663632817</v>
      </c>
      <c r="I2558" s="42">
        <v>0</v>
      </c>
      <c r="J2558" s="51">
        <f t="shared" si="118"/>
        <v>176.70976663632817</v>
      </c>
      <c r="K2558" s="45">
        <f t="shared" si="120"/>
        <v>0.81439847184529401</v>
      </c>
      <c r="L2558" s="45">
        <f t="shared" si="120"/>
        <v>479.43169350994606</v>
      </c>
      <c r="M2558" s="160">
        <f t="shared" si="119"/>
        <v>588.69424499733168</v>
      </c>
      <c r="N2558" s="6">
        <v>-0.38953101384529404</v>
      </c>
    </row>
    <row r="2559" spans="1:14" x14ac:dyDescent="0.25">
      <c r="A2559" s="43">
        <v>2038</v>
      </c>
      <c r="B2559" s="43" t="s">
        <v>11</v>
      </c>
      <c r="C2559" s="43" t="s">
        <v>4994</v>
      </c>
      <c r="D2559" s="44">
        <v>176.70976663632817</v>
      </c>
      <c r="E2559" s="44">
        <v>200</v>
      </c>
      <c r="F2559" s="90">
        <v>0.53326659004210619</v>
      </c>
      <c r="G2559" s="91">
        <v>324.46592738945458</v>
      </c>
      <c r="H2559" s="44">
        <v>176.70976663632817</v>
      </c>
      <c r="I2559" s="44">
        <v>0</v>
      </c>
      <c r="J2559" s="51">
        <f t="shared" si="118"/>
        <v>176.70976663632817</v>
      </c>
      <c r="K2559" s="45">
        <f t="shared" si="120"/>
        <v>0.53326659004210619</v>
      </c>
      <c r="L2559" s="45">
        <f t="shared" si="120"/>
        <v>324.46592738945458</v>
      </c>
      <c r="M2559" s="160">
        <f t="shared" si="119"/>
        <v>608.44975749152979</v>
      </c>
      <c r="N2559" s="6">
        <v>-0.11330766504210621</v>
      </c>
    </row>
    <row r="2560" spans="1:14" x14ac:dyDescent="0.25">
      <c r="A2560" s="41">
        <v>2039</v>
      </c>
      <c r="B2560" s="41" t="s">
        <v>11</v>
      </c>
      <c r="C2560" s="41" t="s">
        <v>4994</v>
      </c>
      <c r="D2560" s="42">
        <v>176.70976663632817</v>
      </c>
      <c r="E2560" s="42">
        <v>200</v>
      </c>
      <c r="F2560" s="88">
        <v>0.33458018660026734</v>
      </c>
      <c r="G2560" s="89">
        <v>216.36371151039464</v>
      </c>
      <c r="H2560" s="42">
        <v>176.70976663632817</v>
      </c>
      <c r="I2560" s="42">
        <v>0</v>
      </c>
      <c r="J2560" s="51">
        <f t="shared" si="118"/>
        <v>176.70976663632817</v>
      </c>
      <c r="K2560" s="45">
        <f t="shared" si="120"/>
        <v>0.33458018660026734</v>
      </c>
      <c r="L2560" s="45">
        <f t="shared" si="120"/>
        <v>216.36371151039464</v>
      </c>
      <c r="M2560" s="160">
        <f t="shared" si="119"/>
        <v>646.67221842664173</v>
      </c>
      <c r="N2560" s="6">
        <v>8.1839330399732679E-2</v>
      </c>
    </row>
    <row r="2561" spans="1:14" hidden="1" x14ac:dyDescent="0.25">
      <c r="A2561" s="43">
        <v>2040</v>
      </c>
      <c r="B2561" s="43" t="s">
        <v>11</v>
      </c>
      <c r="C2561" s="43" t="s">
        <v>4994</v>
      </c>
      <c r="D2561" s="44">
        <v>176.70976663632817</v>
      </c>
      <c r="E2561" s="44">
        <v>200</v>
      </c>
      <c r="F2561" s="90">
        <v>0.23521251850653385</v>
      </c>
      <c r="G2561" s="91">
        <v>160.00959156845769</v>
      </c>
      <c r="H2561" s="44">
        <v>176.70976663632817</v>
      </c>
      <c r="I2561" s="44">
        <v>0</v>
      </c>
      <c r="J2561" s="51">
        <f t="shared" si="118"/>
        <v>176.70976663632817</v>
      </c>
      <c r="K2561" s="45">
        <f t="shared" si="120"/>
        <v>0.23521251850653385</v>
      </c>
      <c r="L2561" s="45">
        <f t="shared" si="120"/>
        <v>160.00959156845769</v>
      </c>
      <c r="M2561" s="160">
        <f t="shared" si="119"/>
        <v>680.27668163424244</v>
      </c>
      <c r="N2561" s="6">
        <v>0.17840179149346613</v>
      </c>
    </row>
    <row r="2562" spans="1:14" x14ac:dyDescent="0.25">
      <c r="A2562" s="41">
        <v>2021</v>
      </c>
      <c r="B2562" s="41" t="s">
        <v>11</v>
      </c>
      <c r="C2562" s="41" t="s">
        <v>4995</v>
      </c>
      <c r="D2562" s="42">
        <v>555.93337255393851</v>
      </c>
      <c r="E2562" s="42">
        <v>250</v>
      </c>
      <c r="F2562" s="88">
        <v>0.48883501880718921</v>
      </c>
      <c r="G2562" s="89">
        <v>801.83444393757895</v>
      </c>
      <c r="H2562" s="42">
        <v>555.93337255393851</v>
      </c>
      <c r="I2562" s="42">
        <v>0</v>
      </c>
      <c r="J2562" s="51">
        <f t="shared" ref="J2562:J2625" si="121">D2562</f>
        <v>555.93337255393851</v>
      </c>
      <c r="K2562" s="45">
        <f t="shared" si="120"/>
        <v>0.48883501880718921</v>
      </c>
      <c r="L2562" s="45">
        <f t="shared" si="120"/>
        <v>801.83444393757895</v>
      </c>
      <c r="M2562" s="160">
        <f t="shared" si="119"/>
        <v>1640.2966503793907</v>
      </c>
      <c r="N2562" s="6">
        <v>-0.23059840780718921</v>
      </c>
    </row>
    <row r="2563" spans="1:14" x14ac:dyDescent="0.25">
      <c r="A2563" s="43">
        <v>2022</v>
      </c>
      <c r="B2563" s="43" t="s">
        <v>11</v>
      </c>
      <c r="C2563" s="43" t="s">
        <v>4995</v>
      </c>
      <c r="D2563" s="44">
        <v>555.93337255393851</v>
      </c>
      <c r="E2563" s="44">
        <v>250</v>
      </c>
      <c r="F2563" s="90">
        <v>0.6371136029938006</v>
      </c>
      <c r="G2563" s="91">
        <v>1005.3632447421759</v>
      </c>
      <c r="H2563" s="44">
        <v>555.93337255393851</v>
      </c>
      <c r="I2563" s="44">
        <v>0</v>
      </c>
      <c r="J2563" s="51">
        <f t="shared" si="121"/>
        <v>555.93337255393851</v>
      </c>
      <c r="K2563" s="45">
        <f t="shared" si="120"/>
        <v>0.6371136029938006</v>
      </c>
      <c r="L2563" s="45">
        <f t="shared" si="120"/>
        <v>1005.3632447421759</v>
      </c>
      <c r="M2563" s="160">
        <f t="shared" ref="M2563:M2626" si="122">G2563/F2563</f>
        <v>1577.9968282233624</v>
      </c>
      <c r="N2563" s="6">
        <v>-0.3822435209938006</v>
      </c>
    </row>
    <row r="2564" spans="1:14" x14ac:dyDescent="0.25">
      <c r="A2564" s="41">
        <v>2023</v>
      </c>
      <c r="B2564" s="41" t="s">
        <v>11</v>
      </c>
      <c r="C2564" s="41" t="s">
        <v>4995</v>
      </c>
      <c r="D2564" s="42">
        <v>555.93337255393851</v>
      </c>
      <c r="E2564" s="42">
        <v>250</v>
      </c>
      <c r="F2564" s="88">
        <v>0.93126264561912209</v>
      </c>
      <c r="G2564" s="89">
        <v>1282.6036140515714</v>
      </c>
      <c r="H2564" s="42">
        <v>555.93337255393851</v>
      </c>
      <c r="I2564" s="42">
        <v>0</v>
      </c>
      <c r="J2564" s="51">
        <f t="shared" si="121"/>
        <v>555.93337255393851</v>
      </c>
      <c r="K2564" s="45">
        <f t="shared" si="120"/>
        <v>0.93126264561912209</v>
      </c>
      <c r="L2564" s="45">
        <f t="shared" si="120"/>
        <v>1282.6036140515714</v>
      </c>
      <c r="M2564" s="160">
        <f t="shared" si="122"/>
        <v>1377.2737692048959</v>
      </c>
      <c r="N2564" s="6">
        <v>-0.67045579361912211</v>
      </c>
    </row>
    <row r="2565" spans="1:14" x14ac:dyDescent="0.25">
      <c r="A2565" s="43">
        <v>2024</v>
      </c>
      <c r="B2565" s="43" t="s">
        <v>11</v>
      </c>
      <c r="C2565" s="43" t="s">
        <v>4995</v>
      </c>
      <c r="D2565" s="44">
        <v>555.93337255393851</v>
      </c>
      <c r="E2565" s="44">
        <v>250</v>
      </c>
      <c r="F2565" s="90">
        <v>1.4056751169758666</v>
      </c>
      <c r="G2565" s="91">
        <v>1646.7088389349315</v>
      </c>
      <c r="H2565" s="44">
        <v>555.93337255393851</v>
      </c>
      <c r="I2565" s="44">
        <v>0</v>
      </c>
      <c r="J2565" s="51">
        <f t="shared" si="121"/>
        <v>555.93337255393851</v>
      </c>
      <c r="K2565" s="45">
        <f t="shared" si="120"/>
        <v>1.4056751169758666</v>
      </c>
      <c r="L2565" s="45">
        <f t="shared" si="120"/>
        <v>1646.7088389349315</v>
      </c>
      <c r="M2565" s="160">
        <f t="shared" si="122"/>
        <v>1171.471856510926</v>
      </c>
      <c r="N2565" s="6">
        <v>-1.1403671839758664</v>
      </c>
    </row>
    <row r="2566" spans="1:14" ht="13.2" thickBot="1" x14ac:dyDescent="0.3">
      <c r="A2566" s="41">
        <v>2025</v>
      </c>
      <c r="B2566" s="41" t="s">
        <v>11</v>
      </c>
      <c r="C2566" s="41" t="s">
        <v>4995</v>
      </c>
      <c r="D2566" s="42">
        <v>555.93337255393851</v>
      </c>
      <c r="E2566" s="42">
        <v>250</v>
      </c>
      <c r="F2566" s="88">
        <v>1.8367707430363067</v>
      </c>
      <c r="G2566" s="89">
        <v>2088.2568528449565</v>
      </c>
      <c r="H2566" s="42">
        <v>555.93337255393851</v>
      </c>
      <c r="I2566" s="42">
        <v>0</v>
      </c>
      <c r="J2566" s="51">
        <f t="shared" si="121"/>
        <v>555.93337255393851</v>
      </c>
      <c r="K2566" s="45">
        <f t="shared" si="120"/>
        <v>1.8367707430363067</v>
      </c>
      <c r="L2566" s="45">
        <f t="shared" si="120"/>
        <v>2088.2568528449565</v>
      </c>
      <c r="M2566" s="160">
        <f t="shared" si="122"/>
        <v>1136.9175280922245</v>
      </c>
      <c r="N2566" s="6">
        <v>-1.5659196640363067</v>
      </c>
    </row>
    <row r="2567" spans="1:14" x14ac:dyDescent="0.25">
      <c r="A2567" s="39">
        <v>2026</v>
      </c>
      <c r="B2567" s="39" t="s">
        <v>11</v>
      </c>
      <c r="C2567" s="39" t="s">
        <v>4995</v>
      </c>
      <c r="D2567" s="40">
        <v>555.93337255393851</v>
      </c>
      <c r="E2567" s="40">
        <v>250</v>
      </c>
      <c r="F2567" s="92">
        <v>2.4254634279083063</v>
      </c>
      <c r="G2567" s="93">
        <v>2552.3336445663831</v>
      </c>
      <c r="H2567" s="40">
        <v>555.93337255393851</v>
      </c>
      <c r="I2567" s="40">
        <v>0</v>
      </c>
      <c r="J2567" s="51">
        <f t="shared" si="121"/>
        <v>555.93337255393851</v>
      </c>
      <c r="K2567" s="45">
        <f t="shared" si="120"/>
        <v>2.4254634279083063</v>
      </c>
      <c r="L2567" s="45">
        <f t="shared" si="120"/>
        <v>2552.3336445663831</v>
      </c>
      <c r="M2567" s="160">
        <f t="shared" si="122"/>
        <v>1052.307618906251</v>
      </c>
      <c r="N2567" s="6">
        <v>-2.1539408929083064</v>
      </c>
    </row>
    <row r="2568" spans="1:14" x14ac:dyDescent="0.25">
      <c r="A2568" s="41">
        <v>2027</v>
      </c>
      <c r="B2568" s="41" t="s">
        <v>11</v>
      </c>
      <c r="C2568" s="41" t="s">
        <v>4995</v>
      </c>
      <c r="D2568" s="42">
        <v>555.93337255393851</v>
      </c>
      <c r="E2568" s="42">
        <v>250</v>
      </c>
      <c r="F2568" s="88">
        <v>2.9989680064456601</v>
      </c>
      <c r="G2568" s="89">
        <v>3021.1843526109187</v>
      </c>
      <c r="H2568" s="42">
        <v>555.93337255393851</v>
      </c>
      <c r="I2568" s="42">
        <v>0</v>
      </c>
      <c r="J2568" s="51">
        <f t="shared" si="121"/>
        <v>555.93337255393851</v>
      </c>
      <c r="K2568" s="45">
        <f t="shared" si="120"/>
        <v>2.9989680064456601</v>
      </c>
      <c r="L2568" s="45">
        <f t="shared" si="120"/>
        <v>3021.1843526109187</v>
      </c>
      <c r="M2568" s="160">
        <f t="shared" si="122"/>
        <v>1007.407997056824</v>
      </c>
      <c r="N2568" s="6">
        <v>-2.7109739944456601</v>
      </c>
    </row>
    <row r="2569" spans="1:14" x14ac:dyDescent="0.25">
      <c r="A2569" s="43">
        <v>2028</v>
      </c>
      <c r="B2569" s="43" t="s">
        <v>11</v>
      </c>
      <c r="C2569" s="43" t="s">
        <v>4995</v>
      </c>
      <c r="D2569" s="44">
        <v>555.93337255393851</v>
      </c>
      <c r="E2569" s="44">
        <v>250</v>
      </c>
      <c r="F2569" s="90">
        <v>3.5123046210825746</v>
      </c>
      <c r="G2569" s="91">
        <v>3429.2585986070444</v>
      </c>
      <c r="H2569" s="44">
        <v>555.93337255393851</v>
      </c>
      <c r="I2569" s="44">
        <v>0</v>
      </c>
      <c r="J2569" s="51">
        <f t="shared" si="121"/>
        <v>555.93337255393851</v>
      </c>
      <c r="K2569" s="45">
        <f t="shared" si="120"/>
        <v>3.5123046210825746</v>
      </c>
      <c r="L2569" s="45">
        <f t="shared" si="120"/>
        <v>3429.2585986070444</v>
      </c>
      <c r="M2569" s="160">
        <f t="shared" si="122"/>
        <v>976.35568908885432</v>
      </c>
      <c r="N2569" s="6">
        <v>-3.1861009210825744</v>
      </c>
    </row>
    <row r="2570" spans="1:14" x14ac:dyDescent="0.25">
      <c r="A2570" s="41">
        <v>2029</v>
      </c>
      <c r="B2570" s="41" t="s">
        <v>11</v>
      </c>
      <c r="C2570" s="41" t="s">
        <v>4995</v>
      </c>
      <c r="D2570" s="42">
        <v>555.93337255393851</v>
      </c>
      <c r="E2570" s="42">
        <v>250</v>
      </c>
      <c r="F2570" s="88">
        <v>3.7873632701025737</v>
      </c>
      <c r="G2570" s="89">
        <v>3740.460168553715</v>
      </c>
      <c r="H2570" s="42">
        <v>555.93337255393851</v>
      </c>
      <c r="I2570" s="42">
        <v>0</v>
      </c>
      <c r="J2570" s="51">
        <f t="shared" si="121"/>
        <v>555.93337255393851</v>
      </c>
      <c r="K2570" s="45">
        <f t="shared" si="120"/>
        <v>3.7873632701025737</v>
      </c>
      <c r="L2570" s="45">
        <f t="shared" si="120"/>
        <v>3740.460168553715</v>
      </c>
      <c r="M2570" s="160">
        <f t="shared" si="122"/>
        <v>987.61589575546884</v>
      </c>
      <c r="N2570" s="6">
        <v>-3.4186946991025735</v>
      </c>
    </row>
    <row r="2571" spans="1:14" x14ac:dyDescent="0.25">
      <c r="A2571" s="43">
        <v>2030</v>
      </c>
      <c r="B2571" s="43" t="s">
        <v>11</v>
      </c>
      <c r="C2571" s="43" t="s">
        <v>4995</v>
      </c>
      <c r="D2571" s="44">
        <v>555.93337255393851</v>
      </c>
      <c r="E2571" s="44">
        <v>250</v>
      </c>
      <c r="F2571" s="90">
        <v>3.8625410014821369</v>
      </c>
      <c r="G2571" s="91">
        <v>3981.4253448814779</v>
      </c>
      <c r="H2571" s="44">
        <v>555.93337255393851</v>
      </c>
      <c r="I2571" s="44">
        <v>0</v>
      </c>
      <c r="J2571" s="51">
        <f t="shared" si="121"/>
        <v>555.93337255393851</v>
      </c>
      <c r="K2571" s="45">
        <f t="shared" si="120"/>
        <v>3.8625410014821369</v>
      </c>
      <c r="L2571" s="45">
        <f t="shared" si="120"/>
        <v>3981.4253448814779</v>
      </c>
      <c r="M2571" s="160">
        <f t="shared" si="122"/>
        <v>1030.7787913069978</v>
      </c>
      <c r="N2571" s="6">
        <v>-3.4520806744821368</v>
      </c>
    </row>
    <row r="2572" spans="1:14" x14ac:dyDescent="0.25">
      <c r="A2572" s="41">
        <v>2031</v>
      </c>
      <c r="B2572" s="41" t="s">
        <v>11</v>
      </c>
      <c r="C2572" s="41" t="s">
        <v>4995</v>
      </c>
      <c r="D2572" s="42">
        <v>555.93337255393851</v>
      </c>
      <c r="E2572" s="42">
        <v>250</v>
      </c>
      <c r="F2572" s="88">
        <v>3.8341415863538497</v>
      </c>
      <c r="G2572" s="89">
        <v>4103.9476110263458</v>
      </c>
      <c r="H2572" s="42">
        <v>555.93337255393851</v>
      </c>
      <c r="I2572" s="42">
        <v>0</v>
      </c>
      <c r="J2572" s="51">
        <f t="shared" si="121"/>
        <v>555.93337255393851</v>
      </c>
      <c r="K2572" s="45">
        <f t="shared" si="120"/>
        <v>3.8341415863538497</v>
      </c>
      <c r="L2572" s="45">
        <f t="shared" si="120"/>
        <v>4103.9476110263458</v>
      </c>
      <c r="M2572" s="160">
        <f t="shared" si="122"/>
        <v>1070.3693430708888</v>
      </c>
      <c r="N2572" s="6">
        <v>-3.3875929673538496</v>
      </c>
    </row>
    <row r="2573" spans="1:14" x14ac:dyDescent="0.25">
      <c r="A2573" s="43">
        <v>2032</v>
      </c>
      <c r="B2573" s="43" t="s">
        <v>11</v>
      </c>
      <c r="C2573" s="43" t="s">
        <v>4995</v>
      </c>
      <c r="D2573" s="44">
        <v>555.93337255393851</v>
      </c>
      <c r="E2573" s="44">
        <v>250</v>
      </c>
      <c r="F2573" s="90">
        <v>3.6582766900896422</v>
      </c>
      <c r="G2573" s="91">
        <v>4061.0496473708604</v>
      </c>
      <c r="H2573" s="44">
        <v>555.93337255393851</v>
      </c>
      <c r="I2573" s="44">
        <v>0</v>
      </c>
      <c r="J2573" s="51">
        <f t="shared" si="121"/>
        <v>555.93337255393851</v>
      </c>
      <c r="K2573" s="45">
        <f t="shared" si="120"/>
        <v>3.6582766900896422</v>
      </c>
      <c r="L2573" s="45">
        <f t="shared" si="120"/>
        <v>4061.0496473708604</v>
      </c>
      <c r="M2573" s="160">
        <f t="shared" si="122"/>
        <v>1110.0990962144388</v>
      </c>
      <c r="N2573" s="6">
        <v>-3.1844797580896422</v>
      </c>
    </row>
    <row r="2574" spans="1:14" x14ac:dyDescent="0.25">
      <c r="A2574" s="41">
        <v>2033</v>
      </c>
      <c r="B2574" s="41" t="s">
        <v>11</v>
      </c>
      <c r="C2574" s="41" t="s">
        <v>4995</v>
      </c>
      <c r="D2574" s="42">
        <v>555.93337255393851</v>
      </c>
      <c r="E2574" s="42">
        <v>250</v>
      </c>
      <c r="F2574" s="88">
        <v>3.4280318666077343</v>
      </c>
      <c r="G2574" s="89">
        <v>3891.3590580531391</v>
      </c>
      <c r="H2574" s="42">
        <v>555.93337255393851</v>
      </c>
      <c r="I2574" s="42">
        <v>0</v>
      </c>
      <c r="J2574" s="51">
        <f t="shared" si="121"/>
        <v>555.93337255393851</v>
      </c>
      <c r="K2574" s="45">
        <f t="shared" si="120"/>
        <v>3.4280318666077343</v>
      </c>
      <c r="L2574" s="45">
        <f t="shared" si="120"/>
        <v>3891.3590580531391</v>
      </c>
      <c r="M2574" s="160">
        <f t="shared" si="122"/>
        <v>1135.1583676799066</v>
      </c>
      <c r="N2574" s="6">
        <v>-2.9526144046077345</v>
      </c>
    </row>
    <row r="2575" spans="1:14" x14ac:dyDescent="0.25">
      <c r="A2575" s="43">
        <v>2034</v>
      </c>
      <c r="B2575" s="43" t="s">
        <v>11</v>
      </c>
      <c r="C2575" s="43" t="s">
        <v>4995</v>
      </c>
      <c r="D2575" s="44">
        <v>555.93337255393851</v>
      </c>
      <c r="E2575" s="44">
        <v>250</v>
      </c>
      <c r="F2575" s="90">
        <v>3.1008974742325353</v>
      </c>
      <c r="G2575" s="91">
        <v>3637.0989567543461</v>
      </c>
      <c r="H2575" s="44">
        <v>555.93337255393851</v>
      </c>
      <c r="I2575" s="44">
        <v>0</v>
      </c>
      <c r="J2575" s="51">
        <f t="shared" si="121"/>
        <v>555.93337255393851</v>
      </c>
      <c r="K2575" s="45">
        <f t="shared" si="120"/>
        <v>3.1008974742325353</v>
      </c>
      <c r="L2575" s="45">
        <f t="shared" si="120"/>
        <v>3637.0989567543461</v>
      </c>
      <c r="M2575" s="160">
        <f t="shared" si="122"/>
        <v>1172.9181590096007</v>
      </c>
      <c r="N2575" s="6">
        <v>-2.6331984712325354</v>
      </c>
    </row>
    <row r="2576" spans="1:14" x14ac:dyDescent="0.25">
      <c r="A2576" s="41">
        <v>2035</v>
      </c>
      <c r="B2576" s="41" t="s">
        <v>11</v>
      </c>
      <c r="C2576" s="41" t="s">
        <v>4995</v>
      </c>
      <c r="D2576" s="42">
        <v>555.93337255393851</v>
      </c>
      <c r="E2576" s="42">
        <v>250</v>
      </c>
      <c r="F2576" s="88">
        <v>2.7500872502264402</v>
      </c>
      <c r="G2576" s="89">
        <v>3366.5005835469728</v>
      </c>
      <c r="H2576" s="42">
        <v>555.93337255393851</v>
      </c>
      <c r="I2576" s="42">
        <v>0</v>
      </c>
      <c r="J2576" s="51">
        <f t="shared" si="121"/>
        <v>555.93337255393851</v>
      </c>
      <c r="K2576" s="45">
        <f t="shared" si="120"/>
        <v>2.7500872502264402</v>
      </c>
      <c r="L2576" s="45">
        <f t="shared" si="120"/>
        <v>3366.5005835469728</v>
      </c>
      <c r="M2576" s="160">
        <f t="shared" si="122"/>
        <v>1224.1431915550233</v>
      </c>
      <c r="N2576" s="6">
        <v>-2.2918158962264403</v>
      </c>
    </row>
    <row r="2577" spans="1:14" x14ac:dyDescent="0.25">
      <c r="A2577" s="43">
        <v>2036</v>
      </c>
      <c r="B2577" s="43" t="s">
        <v>11</v>
      </c>
      <c r="C2577" s="43" t="s">
        <v>4995</v>
      </c>
      <c r="D2577" s="44">
        <v>555.93337255393851</v>
      </c>
      <c r="E2577" s="44">
        <v>250</v>
      </c>
      <c r="F2577" s="90">
        <v>2.3679765869691609</v>
      </c>
      <c r="G2577" s="91">
        <v>2970.7858141972356</v>
      </c>
      <c r="H2577" s="44">
        <v>555.93337255393851</v>
      </c>
      <c r="I2577" s="44">
        <v>0</v>
      </c>
      <c r="J2577" s="51">
        <f t="shared" si="121"/>
        <v>555.93337255393851</v>
      </c>
      <c r="K2577" s="45">
        <f t="shared" si="120"/>
        <v>2.3679765869691609</v>
      </c>
      <c r="L2577" s="45">
        <f t="shared" si="120"/>
        <v>2970.7858141972356</v>
      </c>
      <c r="M2577" s="160">
        <f t="shared" si="122"/>
        <v>1254.5672244165332</v>
      </c>
      <c r="N2577" s="6">
        <v>-1.925202695969161</v>
      </c>
    </row>
    <row r="2578" spans="1:14" x14ac:dyDescent="0.25">
      <c r="A2578" s="41">
        <v>2037</v>
      </c>
      <c r="B2578" s="41" t="s">
        <v>11</v>
      </c>
      <c r="C2578" s="41" t="s">
        <v>4995</v>
      </c>
      <c r="D2578" s="42">
        <v>555.93337255393851</v>
      </c>
      <c r="E2578" s="42">
        <v>250</v>
      </c>
      <c r="F2578" s="88">
        <v>2.2491057196991453</v>
      </c>
      <c r="G2578" s="89">
        <v>2730.4110478542743</v>
      </c>
      <c r="H2578" s="42">
        <v>555.93337255393851</v>
      </c>
      <c r="I2578" s="42">
        <v>0</v>
      </c>
      <c r="J2578" s="51">
        <f t="shared" si="121"/>
        <v>555.93337255393851</v>
      </c>
      <c r="K2578" s="45">
        <f t="shared" si="120"/>
        <v>2.2491057196991453</v>
      </c>
      <c r="L2578" s="45">
        <f t="shared" si="120"/>
        <v>2730.4110478542743</v>
      </c>
      <c r="M2578" s="160">
        <f t="shared" si="122"/>
        <v>1213.998534590678</v>
      </c>
      <c r="N2578" s="6">
        <v>-1.8274688306991453</v>
      </c>
    </row>
    <row r="2579" spans="1:14" x14ac:dyDescent="0.25">
      <c r="A2579" s="43">
        <v>2038</v>
      </c>
      <c r="B2579" s="43" t="s">
        <v>11</v>
      </c>
      <c r="C2579" s="43" t="s">
        <v>4995</v>
      </c>
      <c r="D2579" s="44">
        <v>555.93337255393851</v>
      </c>
      <c r="E2579" s="44">
        <v>250</v>
      </c>
      <c r="F2579" s="90">
        <v>1.8778981638540884</v>
      </c>
      <c r="G2579" s="91">
        <v>2325.5585354310761</v>
      </c>
      <c r="H2579" s="44">
        <v>555.93337255393851</v>
      </c>
      <c r="I2579" s="44">
        <v>0</v>
      </c>
      <c r="J2579" s="51">
        <f t="shared" si="121"/>
        <v>555.93337255393851</v>
      </c>
      <c r="K2579" s="45">
        <f t="shared" si="120"/>
        <v>1.8778981638540884</v>
      </c>
      <c r="L2579" s="45">
        <f t="shared" si="120"/>
        <v>2325.5585354310761</v>
      </c>
      <c r="M2579" s="160">
        <f t="shared" si="122"/>
        <v>1238.3837314469895</v>
      </c>
      <c r="N2579" s="6">
        <v>-1.4716728028540884</v>
      </c>
    </row>
    <row r="2580" spans="1:14" x14ac:dyDescent="0.25">
      <c r="A2580" s="41">
        <v>2039</v>
      </c>
      <c r="B2580" s="41" t="s">
        <v>11</v>
      </c>
      <c r="C2580" s="41" t="s">
        <v>4995</v>
      </c>
      <c r="D2580" s="42">
        <v>555.93337255393851</v>
      </c>
      <c r="E2580" s="42">
        <v>250</v>
      </c>
      <c r="F2580" s="88">
        <v>1.5623713440575699</v>
      </c>
      <c r="G2580" s="89">
        <v>1985.7906704417755</v>
      </c>
      <c r="H2580" s="42">
        <v>555.93337255393851</v>
      </c>
      <c r="I2580" s="42">
        <v>0</v>
      </c>
      <c r="J2580" s="51">
        <f t="shared" si="121"/>
        <v>555.93337255393851</v>
      </c>
      <c r="K2580" s="45">
        <f t="shared" si="120"/>
        <v>1.5623713440575699</v>
      </c>
      <c r="L2580" s="45">
        <f t="shared" si="120"/>
        <v>1985.7906704417755</v>
      </c>
      <c r="M2580" s="160">
        <f t="shared" si="122"/>
        <v>1271.0106838522529</v>
      </c>
      <c r="N2580" s="6">
        <v>-1.1640583660575698</v>
      </c>
    </row>
    <row r="2581" spans="1:14" x14ac:dyDescent="0.25">
      <c r="A2581" s="43">
        <v>2040</v>
      </c>
      <c r="B2581" s="43" t="s">
        <v>11</v>
      </c>
      <c r="C2581" s="43" t="s">
        <v>4995</v>
      </c>
      <c r="D2581" s="44">
        <v>555.93337255393851</v>
      </c>
      <c r="E2581" s="44">
        <v>250</v>
      </c>
      <c r="F2581" s="90">
        <v>1.3793462703655097</v>
      </c>
      <c r="G2581" s="91">
        <v>1777.5035089267953</v>
      </c>
      <c r="H2581" s="44">
        <v>555.93337255393851</v>
      </c>
      <c r="I2581" s="44">
        <v>0</v>
      </c>
      <c r="J2581" s="51">
        <f t="shared" si="121"/>
        <v>555.93337255393851</v>
      </c>
      <c r="K2581" s="45">
        <f t="shared" si="120"/>
        <v>1.3793462703655097</v>
      </c>
      <c r="L2581" s="45">
        <f t="shared" si="120"/>
        <v>1777.5035089267953</v>
      </c>
      <c r="M2581" s="160">
        <f t="shared" si="122"/>
        <v>1288.6564796059361</v>
      </c>
      <c r="N2581" s="6">
        <v>-0.9862448463655098</v>
      </c>
    </row>
    <row r="2582" spans="1:14" x14ac:dyDescent="0.25">
      <c r="A2582" s="41">
        <v>2021</v>
      </c>
      <c r="B2582" s="41" t="s">
        <v>11</v>
      </c>
      <c r="C2582" s="41" t="s">
        <v>4996</v>
      </c>
      <c r="D2582" s="42">
        <v>680.31017566133187</v>
      </c>
      <c r="E2582" s="42">
        <v>300</v>
      </c>
      <c r="F2582" s="88">
        <v>1.5384300214050768</v>
      </c>
      <c r="G2582" s="89">
        <v>1450.1777543239896</v>
      </c>
      <c r="H2582" s="42">
        <v>680.31017566133187</v>
      </c>
      <c r="I2582" s="42">
        <v>0</v>
      </c>
      <c r="J2582" s="51">
        <f t="shared" si="121"/>
        <v>680.31017566133187</v>
      </c>
      <c r="K2582" s="45">
        <f t="shared" si="120"/>
        <v>1.5384300214050768</v>
      </c>
      <c r="L2582" s="45">
        <f t="shared" si="120"/>
        <v>1450.1777543239896</v>
      </c>
      <c r="M2582" s="160">
        <f t="shared" si="122"/>
        <v>942.63485120988162</v>
      </c>
      <c r="N2582" s="6">
        <v>-1.4286832784050767</v>
      </c>
    </row>
    <row r="2583" spans="1:14" x14ac:dyDescent="0.25">
      <c r="A2583" s="43">
        <v>2022</v>
      </c>
      <c r="B2583" s="43" t="s">
        <v>11</v>
      </c>
      <c r="C2583" s="43" t="s">
        <v>4996</v>
      </c>
      <c r="D2583" s="44">
        <v>680.31017566133187</v>
      </c>
      <c r="E2583" s="44">
        <v>300</v>
      </c>
      <c r="F2583" s="90">
        <v>1.900429768059108</v>
      </c>
      <c r="G2583" s="91">
        <v>1728.8419000578269</v>
      </c>
      <c r="H2583" s="44">
        <v>680.31017566133187</v>
      </c>
      <c r="I2583" s="44">
        <v>0</v>
      </c>
      <c r="J2583" s="51">
        <f t="shared" si="121"/>
        <v>680.31017566133187</v>
      </c>
      <c r="K2583" s="45">
        <f t="shared" si="120"/>
        <v>1.900429768059108</v>
      </c>
      <c r="L2583" s="45">
        <f t="shared" si="120"/>
        <v>1728.8419000578269</v>
      </c>
      <c r="M2583" s="160">
        <f t="shared" si="122"/>
        <v>909.71101858895724</v>
      </c>
      <c r="N2583" s="6">
        <v>-1.775087975059108</v>
      </c>
    </row>
    <row r="2584" spans="1:14" x14ac:dyDescent="0.25">
      <c r="A2584" s="41">
        <v>2023</v>
      </c>
      <c r="B2584" s="41" t="s">
        <v>11</v>
      </c>
      <c r="C2584" s="41" t="s">
        <v>4996</v>
      </c>
      <c r="D2584" s="42">
        <v>680.31017566133187</v>
      </c>
      <c r="E2584" s="42">
        <v>300</v>
      </c>
      <c r="F2584" s="88">
        <v>2.3496552214851212</v>
      </c>
      <c r="G2584" s="89">
        <v>2020.5624753383004</v>
      </c>
      <c r="H2584" s="42">
        <v>680.31017566133187</v>
      </c>
      <c r="I2584" s="42">
        <v>0</v>
      </c>
      <c r="J2584" s="51">
        <f t="shared" si="121"/>
        <v>680.31017566133187</v>
      </c>
      <c r="K2584" s="45">
        <f t="shared" si="120"/>
        <v>2.3496552214851212</v>
      </c>
      <c r="L2584" s="45">
        <f t="shared" si="120"/>
        <v>2020.5624753383004</v>
      </c>
      <c r="M2584" s="160">
        <f t="shared" si="122"/>
        <v>859.93998475282058</v>
      </c>
      <c r="N2584" s="6">
        <v>-2.2054656954851213</v>
      </c>
    </row>
    <row r="2585" spans="1:14" x14ac:dyDescent="0.25">
      <c r="A2585" s="43">
        <v>2024</v>
      </c>
      <c r="B2585" s="43" t="s">
        <v>11</v>
      </c>
      <c r="C2585" s="43" t="s">
        <v>4996</v>
      </c>
      <c r="D2585" s="44">
        <v>680.31017566133187</v>
      </c>
      <c r="E2585" s="44">
        <v>300</v>
      </c>
      <c r="F2585" s="90">
        <v>2.8051950736827238</v>
      </c>
      <c r="G2585" s="91">
        <v>2344.8378851156945</v>
      </c>
      <c r="H2585" s="44">
        <v>680.31017566133187</v>
      </c>
      <c r="I2585" s="44">
        <v>0</v>
      </c>
      <c r="J2585" s="51">
        <f t="shared" si="121"/>
        <v>680.31017566133187</v>
      </c>
      <c r="K2585" s="45">
        <f t="shared" si="120"/>
        <v>2.8051950736827238</v>
      </c>
      <c r="L2585" s="45">
        <f t="shared" si="120"/>
        <v>2344.8378851156945</v>
      </c>
      <c r="M2585" s="160">
        <f t="shared" si="122"/>
        <v>835.89120311598799</v>
      </c>
      <c r="N2585" s="6">
        <v>-2.6447250546827239</v>
      </c>
    </row>
    <row r="2586" spans="1:14" x14ac:dyDescent="0.25">
      <c r="A2586" s="41">
        <v>2025</v>
      </c>
      <c r="B2586" s="41" t="s">
        <v>11</v>
      </c>
      <c r="C2586" s="41" t="s">
        <v>4996</v>
      </c>
      <c r="D2586" s="42">
        <v>680.31017566133187</v>
      </c>
      <c r="E2586" s="42">
        <v>300</v>
      </c>
      <c r="F2586" s="88">
        <v>3.164599400938632</v>
      </c>
      <c r="G2586" s="89">
        <v>2544.6236160685712</v>
      </c>
      <c r="H2586" s="42">
        <v>680.31017566133187</v>
      </c>
      <c r="I2586" s="42">
        <v>0</v>
      </c>
      <c r="J2586" s="51">
        <f t="shared" si="121"/>
        <v>680.31017566133187</v>
      </c>
      <c r="K2586" s="45">
        <f t="shared" si="120"/>
        <v>3.164599400938632</v>
      </c>
      <c r="L2586" s="45">
        <f t="shared" si="120"/>
        <v>2544.6236160685712</v>
      </c>
      <c r="M2586" s="160">
        <f t="shared" si="122"/>
        <v>804.09027926688805</v>
      </c>
      <c r="N2586" s="6">
        <v>-2.9887143039386319</v>
      </c>
    </row>
    <row r="2587" spans="1:14" x14ac:dyDescent="0.25">
      <c r="A2587" s="43">
        <v>2026</v>
      </c>
      <c r="B2587" s="43" t="s">
        <v>11</v>
      </c>
      <c r="C2587" s="43" t="s">
        <v>4996</v>
      </c>
      <c r="D2587" s="44">
        <v>680.31017566133187</v>
      </c>
      <c r="E2587" s="44">
        <v>300</v>
      </c>
      <c r="F2587" s="90">
        <v>3.7731480032546254</v>
      </c>
      <c r="G2587" s="91">
        <v>2896.5388134628147</v>
      </c>
      <c r="H2587" s="44">
        <v>680.31017566133187</v>
      </c>
      <c r="I2587" s="44">
        <v>0</v>
      </c>
      <c r="J2587" s="51">
        <f t="shared" si="121"/>
        <v>680.31017566133187</v>
      </c>
      <c r="K2587" s="45">
        <f t="shared" si="120"/>
        <v>3.7731480032546254</v>
      </c>
      <c r="L2587" s="45">
        <f t="shared" si="120"/>
        <v>2896.5388134628147</v>
      </c>
      <c r="M2587" s="160">
        <f t="shared" si="122"/>
        <v>767.67166593102922</v>
      </c>
      <c r="N2587" s="6">
        <v>-3.5783064642546254</v>
      </c>
    </row>
    <row r="2588" spans="1:14" x14ac:dyDescent="0.25">
      <c r="A2588" s="41">
        <v>2027</v>
      </c>
      <c r="B2588" s="41" t="s">
        <v>11</v>
      </c>
      <c r="C2588" s="41" t="s">
        <v>4996</v>
      </c>
      <c r="D2588" s="42">
        <v>680.31017566133187</v>
      </c>
      <c r="E2588" s="42">
        <v>300</v>
      </c>
      <c r="F2588" s="88">
        <v>4.2818468858011398</v>
      </c>
      <c r="G2588" s="89">
        <v>3251.5227246420045</v>
      </c>
      <c r="H2588" s="42">
        <v>680.31017566133187</v>
      </c>
      <c r="I2588" s="42">
        <v>0</v>
      </c>
      <c r="J2588" s="51">
        <f t="shared" si="121"/>
        <v>680.31017566133187</v>
      </c>
      <c r="K2588" s="45">
        <f t="shared" si="120"/>
        <v>4.2818468858011398</v>
      </c>
      <c r="L2588" s="45">
        <f t="shared" si="120"/>
        <v>3251.5227246420045</v>
      </c>
      <c r="M2588" s="160">
        <f t="shared" si="122"/>
        <v>759.37388966995718</v>
      </c>
      <c r="N2588" s="6">
        <v>-4.0760818798011398</v>
      </c>
    </row>
    <row r="2589" spans="1:14" x14ac:dyDescent="0.25">
      <c r="A2589" s="43">
        <v>2028</v>
      </c>
      <c r="B2589" s="43" t="s">
        <v>11</v>
      </c>
      <c r="C2589" s="43" t="s">
        <v>4996</v>
      </c>
      <c r="D2589" s="44">
        <v>680.31017566133187</v>
      </c>
      <c r="E2589" s="44">
        <v>300</v>
      </c>
      <c r="F2589" s="90">
        <v>4.5479530716409347</v>
      </c>
      <c r="G2589" s="91">
        <v>3398.4106734407073</v>
      </c>
      <c r="H2589" s="44">
        <v>680.31017566133187</v>
      </c>
      <c r="I2589" s="44">
        <v>0</v>
      </c>
      <c r="J2589" s="51">
        <f t="shared" si="121"/>
        <v>680.31017566133187</v>
      </c>
      <c r="K2589" s="45">
        <f t="shared" si="120"/>
        <v>4.5479530716409347</v>
      </c>
      <c r="L2589" s="45">
        <f t="shared" si="120"/>
        <v>3398.4106734407073</v>
      </c>
      <c r="M2589" s="160">
        <f t="shared" si="122"/>
        <v>747.23960865641391</v>
      </c>
      <c r="N2589" s="6">
        <v>-4.3419070896409346</v>
      </c>
    </row>
    <row r="2590" spans="1:14" x14ac:dyDescent="0.25">
      <c r="A2590" s="41">
        <v>2029</v>
      </c>
      <c r="B2590" s="41" t="s">
        <v>11</v>
      </c>
      <c r="C2590" s="41" t="s">
        <v>4996</v>
      </c>
      <c r="D2590" s="42">
        <v>680.31017566133187</v>
      </c>
      <c r="E2590" s="42">
        <v>300</v>
      </c>
      <c r="F2590" s="88">
        <v>4.6384310725315183</v>
      </c>
      <c r="G2590" s="89">
        <v>3386.8201216954817</v>
      </c>
      <c r="H2590" s="42">
        <v>680.31017566133187</v>
      </c>
      <c r="I2590" s="42">
        <v>0</v>
      </c>
      <c r="J2590" s="51">
        <f t="shared" si="121"/>
        <v>680.31017566133187</v>
      </c>
      <c r="K2590" s="45">
        <f t="shared" si="120"/>
        <v>4.6384310725315183</v>
      </c>
      <c r="L2590" s="45">
        <f t="shared" si="120"/>
        <v>3386.8201216954817</v>
      </c>
      <c r="M2590" s="160">
        <f t="shared" si="122"/>
        <v>730.16502104601841</v>
      </c>
      <c r="N2590" s="6">
        <v>-4.4441110995315185</v>
      </c>
    </row>
    <row r="2591" spans="1:14" x14ac:dyDescent="0.25">
      <c r="A2591" s="43">
        <v>2030</v>
      </c>
      <c r="B2591" s="43" t="s">
        <v>11</v>
      </c>
      <c r="C2591" s="43" t="s">
        <v>4996</v>
      </c>
      <c r="D2591" s="44">
        <v>680.31017566133187</v>
      </c>
      <c r="E2591" s="44">
        <v>300</v>
      </c>
      <c r="F2591" s="90">
        <v>4.405092418142571</v>
      </c>
      <c r="G2591" s="91">
        <v>3323.2727852213825</v>
      </c>
      <c r="H2591" s="44">
        <v>680.31017566133187</v>
      </c>
      <c r="I2591" s="44">
        <v>0</v>
      </c>
      <c r="J2591" s="51">
        <f t="shared" si="121"/>
        <v>680.31017566133187</v>
      </c>
      <c r="K2591" s="45">
        <f t="shared" si="120"/>
        <v>4.405092418142571</v>
      </c>
      <c r="L2591" s="45">
        <f t="shared" si="120"/>
        <v>3323.2727852213825</v>
      </c>
      <c r="M2591" s="160">
        <f t="shared" si="122"/>
        <v>754.41613245940857</v>
      </c>
      <c r="N2591" s="6">
        <v>-4.2324367981425706</v>
      </c>
    </row>
    <row r="2592" spans="1:14" x14ac:dyDescent="0.25">
      <c r="A2592" s="41">
        <v>2031</v>
      </c>
      <c r="B2592" s="41" t="s">
        <v>11</v>
      </c>
      <c r="C2592" s="41" t="s">
        <v>4996</v>
      </c>
      <c r="D2592" s="42">
        <v>680.31017566133187</v>
      </c>
      <c r="E2592" s="42">
        <v>300</v>
      </c>
      <c r="F2592" s="88">
        <v>4.0815073198766996</v>
      </c>
      <c r="G2592" s="89">
        <v>3047.3923149265738</v>
      </c>
      <c r="H2592" s="42">
        <v>680.31017566133187</v>
      </c>
      <c r="I2592" s="42">
        <v>0</v>
      </c>
      <c r="J2592" s="51">
        <f t="shared" si="121"/>
        <v>680.31017566133187</v>
      </c>
      <c r="K2592" s="45">
        <f t="shared" si="120"/>
        <v>4.0815073198766996</v>
      </c>
      <c r="L2592" s="45">
        <f t="shared" si="120"/>
        <v>3047.3923149265738</v>
      </c>
      <c r="M2592" s="160">
        <f t="shared" si="122"/>
        <v>746.6340437724939</v>
      </c>
      <c r="N2592" s="6">
        <v>-3.9227735198766998</v>
      </c>
    </row>
    <row r="2593" spans="1:14" x14ac:dyDescent="0.25">
      <c r="A2593" s="43">
        <v>2032</v>
      </c>
      <c r="B2593" s="43" t="s">
        <v>11</v>
      </c>
      <c r="C2593" s="43" t="s">
        <v>4996</v>
      </c>
      <c r="D2593" s="44">
        <v>680.31017566133187</v>
      </c>
      <c r="E2593" s="44">
        <v>300</v>
      </c>
      <c r="F2593" s="90">
        <v>3.6758480770221533</v>
      </c>
      <c r="G2593" s="91">
        <v>2805.1670338518925</v>
      </c>
      <c r="H2593" s="44">
        <v>680.31017566133187</v>
      </c>
      <c r="I2593" s="44">
        <v>0</v>
      </c>
      <c r="J2593" s="51">
        <f t="shared" si="121"/>
        <v>680.31017566133187</v>
      </c>
      <c r="K2593" s="45">
        <f t="shared" si="120"/>
        <v>3.6758480770221533</v>
      </c>
      <c r="L2593" s="45">
        <f t="shared" si="120"/>
        <v>2805.1670338518925</v>
      </c>
      <c r="M2593" s="160">
        <f t="shared" si="122"/>
        <v>763.1346494941082</v>
      </c>
      <c r="N2593" s="6">
        <v>-3.5104491670221534</v>
      </c>
    </row>
    <row r="2594" spans="1:14" x14ac:dyDescent="0.25">
      <c r="A2594" s="41">
        <v>2033</v>
      </c>
      <c r="B2594" s="41" t="s">
        <v>11</v>
      </c>
      <c r="C2594" s="41" t="s">
        <v>4996</v>
      </c>
      <c r="D2594" s="42">
        <v>680.31017566133187</v>
      </c>
      <c r="E2594" s="42">
        <v>300</v>
      </c>
      <c r="F2594" s="88">
        <v>3.4591768340690519</v>
      </c>
      <c r="G2594" s="89">
        <v>2577.2406571713782</v>
      </c>
      <c r="H2594" s="42">
        <v>680.31017566133187</v>
      </c>
      <c r="I2594" s="42">
        <v>0</v>
      </c>
      <c r="J2594" s="51">
        <f t="shared" si="121"/>
        <v>680.31017566133187</v>
      </c>
      <c r="K2594" s="45">
        <f t="shared" si="120"/>
        <v>3.4591768340690519</v>
      </c>
      <c r="L2594" s="45">
        <f t="shared" si="120"/>
        <v>2577.2406571713782</v>
      </c>
      <c r="M2594" s="160">
        <f t="shared" si="122"/>
        <v>745.04449491810271</v>
      </c>
      <c r="N2594" s="6">
        <v>-3.291442705069052</v>
      </c>
    </row>
    <row r="2595" spans="1:14" x14ac:dyDescent="0.25">
      <c r="A2595" s="43">
        <v>2034</v>
      </c>
      <c r="B2595" s="43" t="s">
        <v>11</v>
      </c>
      <c r="C2595" s="43" t="s">
        <v>4996</v>
      </c>
      <c r="D2595" s="44">
        <v>680.31017566133187</v>
      </c>
      <c r="E2595" s="44">
        <v>300</v>
      </c>
      <c r="F2595" s="90">
        <v>3.282342426371637</v>
      </c>
      <c r="G2595" s="91">
        <v>2430.4394298180241</v>
      </c>
      <c r="H2595" s="44">
        <v>680.31017566133187</v>
      </c>
      <c r="I2595" s="44">
        <v>0</v>
      </c>
      <c r="J2595" s="51">
        <f t="shared" si="121"/>
        <v>680.31017566133187</v>
      </c>
      <c r="K2595" s="45">
        <f t="shared" si="120"/>
        <v>3.282342426371637</v>
      </c>
      <c r="L2595" s="45">
        <f t="shared" si="120"/>
        <v>2430.4394298180241</v>
      </c>
      <c r="M2595" s="160">
        <f t="shared" si="122"/>
        <v>740.45882912486911</v>
      </c>
      <c r="N2595" s="6">
        <v>-3.1197704503716368</v>
      </c>
    </row>
    <row r="2596" spans="1:14" x14ac:dyDescent="0.25">
      <c r="A2596" s="41">
        <v>2035</v>
      </c>
      <c r="B2596" s="41" t="s">
        <v>11</v>
      </c>
      <c r="C2596" s="41" t="s">
        <v>4996</v>
      </c>
      <c r="D2596" s="42">
        <v>680.31017566133187</v>
      </c>
      <c r="E2596" s="42">
        <v>300</v>
      </c>
      <c r="F2596" s="88">
        <v>3.2261028497544229</v>
      </c>
      <c r="G2596" s="89">
        <v>2356.9524326137107</v>
      </c>
      <c r="H2596" s="42">
        <v>680.31017566133187</v>
      </c>
      <c r="I2596" s="42">
        <v>0</v>
      </c>
      <c r="J2596" s="51">
        <f t="shared" si="121"/>
        <v>680.31017566133187</v>
      </c>
      <c r="K2596" s="45">
        <f t="shared" si="120"/>
        <v>3.2261028497544229</v>
      </c>
      <c r="L2596" s="45">
        <f t="shared" si="120"/>
        <v>2356.9524326137107</v>
      </c>
      <c r="M2596" s="160">
        <f t="shared" si="122"/>
        <v>730.58812517186993</v>
      </c>
      <c r="N2596" s="6">
        <v>-3.0692634377544228</v>
      </c>
    </row>
    <row r="2597" spans="1:14" x14ac:dyDescent="0.25">
      <c r="A2597" s="43">
        <v>2036</v>
      </c>
      <c r="B2597" s="43" t="s">
        <v>11</v>
      </c>
      <c r="C2597" s="43" t="s">
        <v>4996</v>
      </c>
      <c r="D2597" s="44">
        <v>680.31017566133187</v>
      </c>
      <c r="E2597" s="44">
        <v>300</v>
      </c>
      <c r="F2597" s="90">
        <v>3.1674865617146217</v>
      </c>
      <c r="G2597" s="91">
        <v>2318.5738176359378</v>
      </c>
      <c r="H2597" s="44">
        <v>680.31017566133187</v>
      </c>
      <c r="I2597" s="44">
        <v>0</v>
      </c>
      <c r="J2597" s="51">
        <f t="shared" si="121"/>
        <v>680.31017566133187</v>
      </c>
      <c r="K2597" s="45">
        <f t="shared" si="120"/>
        <v>3.1674865617146217</v>
      </c>
      <c r="L2597" s="45">
        <f t="shared" si="120"/>
        <v>2318.5738176359378</v>
      </c>
      <c r="M2597" s="160">
        <f t="shared" si="122"/>
        <v>731.99168250956961</v>
      </c>
      <c r="N2597" s="6">
        <v>-3.0176662357146218</v>
      </c>
    </row>
    <row r="2598" spans="1:14" x14ac:dyDescent="0.25">
      <c r="A2598" s="41">
        <v>2037</v>
      </c>
      <c r="B2598" s="41" t="s">
        <v>11</v>
      </c>
      <c r="C2598" s="41" t="s">
        <v>4996</v>
      </c>
      <c r="D2598" s="42">
        <v>680.31017566133187</v>
      </c>
      <c r="E2598" s="42">
        <v>300</v>
      </c>
      <c r="F2598" s="88">
        <v>3.853427193902514</v>
      </c>
      <c r="G2598" s="89">
        <v>2727.9757005690335</v>
      </c>
      <c r="H2598" s="42">
        <v>680.31017566133187</v>
      </c>
      <c r="I2598" s="42">
        <v>0</v>
      </c>
      <c r="J2598" s="51">
        <f t="shared" si="121"/>
        <v>680.31017566133187</v>
      </c>
      <c r="K2598" s="45">
        <f t="shared" si="120"/>
        <v>3.853427193902514</v>
      </c>
      <c r="L2598" s="45">
        <f t="shared" si="120"/>
        <v>2727.9757005690335</v>
      </c>
      <c r="M2598" s="160">
        <f t="shared" si="122"/>
        <v>707.93492735133464</v>
      </c>
      <c r="N2598" s="6">
        <v>-3.7119394639025138</v>
      </c>
    </row>
    <row r="2599" spans="1:14" x14ac:dyDescent="0.25">
      <c r="A2599" s="43">
        <v>2038</v>
      </c>
      <c r="B2599" s="43" t="s">
        <v>11</v>
      </c>
      <c r="C2599" s="43" t="s">
        <v>4996</v>
      </c>
      <c r="D2599" s="44">
        <v>680.31017566133187</v>
      </c>
      <c r="E2599" s="44">
        <v>300</v>
      </c>
      <c r="F2599" s="90">
        <v>3.6798153218350418</v>
      </c>
      <c r="G2599" s="91">
        <v>2592.7477106186029</v>
      </c>
      <c r="H2599" s="44">
        <v>680.31017566133187</v>
      </c>
      <c r="I2599" s="44">
        <v>0</v>
      </c>
      <c r="J2599" s="51">
        <f t="shared" si="121"/>
        <v>680.31017566133187</v>
      </c>
      <c r="K2599" s="45">
        <f t="shared" ref="K2599:L2662" si="123">F2599</f>
        <v>3.6798153218350418</v>
      </c>
      <c r="L2599" s="45">
        <f t="shared" si="123"/>
        <v>2592.7477106186029</v>
      </c>
      <c r="M2599" s="160">
        <f t="shared" si="122"/>
        <v>704.58636748260983</v>
      </c>
      <c r="N2599" s="6">
        <v>-3.5451550408350418</v>
      </c>
    </row>
    <row r="2600" spans="1:14" x14ac:dyDescent="0.25">
      <c r="A2600" s="41">
        <v>2039</v>
      </c>
      <c r="B2600" s="41" t="s">
        <v>11</v>
      </c>
      <c r="C2600" s="41" t="s">
        <v>4996</v>
      </c>
      <c r="D2600" s="42">
        <v>680.31017566133187</v>
      </c>
      <c r="E2600" s="42">
        <v>300</v>
      </c>
      <c r="F2600" s="88">
        <v>3.4805214538203457</v>
      </c>
      <c r="G2600" s="89">
        <v>2450.0142008553707</v>
      </c>
      <c r="H2600" s="42">
        <v>680.31017566133187</v>
      </c>
      <c r="I2600" s="42">
        <v>0</v>
      </c>
      <c r="J2600" s="51">
        <f t="shared" si="121"/>
        <v>680.31017566133187</v>
      </c>
      <c r="K2600" s="45">
        <f t="shared" si="123"/>
        <v>3.4805214538203457</v>
      </c>
      <c r="L2600" s="45">
        <f t="shared" si="123"/>
        <v>2450.0142008553707</v>
      </c>
      <c r="M2600" s="160">
        <f t="shared" si="122"/>
        <v>703.92159145180585</v>
      </c>
      <c r="N2600" s="6">
        <v>-3.3524614628203455</v>
      </c>
    </row>
    <row r="2601" spans="1:14" hidden="1" x14ac:dyDescent="0.25">
      <c r="A2601" s="43">
        <v>2040</v>
      </c>
      <c r="B2601" s="43" t="s">
        <v>11</v>
      </c>
      <c r="C2601" s="43" t="s">
        <v>4996</v>
      </c>
      <c r="D2601" s="44">
        <v>680.31017566133187</v>
      </c>
      <c r="E2601" s="44">
        <v>300</v>
      </c>
      <c r="F2601" s="90">
        <v>3.3355461393274193</v>
      </c>
      <c r="G2601" s="91">
        <v>2332.9692055886358</v>
      </c>
      <c r="H2601" s="44">
        <v>680.31017566133187</v>
      </c>
      <c r="I2601" s="44">
        <v>0</v>
      </c>
      <c r="J2601" s="51">
        <f t="shared" si="121"/>
        <v>680.31017566133187</v>
      </c>
      <c r="K2601" s="45">
        <f t="shared" si="123"/>
        <v>3.3355461393274193</v>
      </c>
      <c r="L2601" s="45">
        <f t="shared" si="123"/>
        <v>2332.9692055886358</v>
      </c>
      <c r="M2601" s="160">
        <f t="shared" si="122"/>
        <v>699.42645316219682</v>
      </c>
      <c r="N2601" s="6">
        <v>-3.2137277773274193</v>
      </c>
    </row>
    <row r="2602" spans="1:14" x14ac:dyDescent="0.25">
      <c r="A2602" s="41">
        <v>2021</v>
      </c>
      <c r="B2602" s="41" t="s">
        <v>11</v>
      </c>
      <c r="C2602" s="41" t="s">
        <v>4997</v>
      </c>
      <c r="D2602" s="42">
        <v>528.23801021288375</v>
      </c>
      <c r="E2602" s="42">
        <v>400</v>
      </c>
      <c r="F2602" s="88">
        <v>0.63259879247934114</v>
      </c>
      <c r="G2602" s="89">
        <v>2228.3215660190331</v>
      </c>
      <c r="H2602" s="42">
        <v>528.23801021288375</v>
      </c>
      <c r="I2602" s="42">
        <v>0</v>
      </c>
      <c r="J2602" s="51">
        <f t="shared" si="121"/>
        <v>528.23801021288375</v>
      </c>
      <c r="K2602" s="45">
        <f t="shared" si="123"/>
        <v>0.63259879247934114</v>
      </c>
      <c r="L2602" s="45">
        <f t="shared" si="123"/>
        <v>2228.3215660190331</v>
      </c>
      <c r="M2602" s="160">
        <f t="shared" si="122"/>
        <v>3522.4878588300558</v>
      </c>
      <c r="N2602" s="6">
        <v>1.339100008520659</v>
      </c>
    </row>
    <row r="2603" spans="1:14" x14ac:dyDescent="0.25">
      <c r="A2603" s="43">
        <v>2022</v>
      </c>
      <c r="B2603" s="43" t="s">
        <v>11</v>
      </c>
      <c r="C2603" s="43" t="s">
        <v>4997</v>
      </c>
      <c r="D2603" s="44">
        <v>528.23801021288375</v>
      </c>
      <c r="E2603" s="44">
        <v>400</v>
      </c>
      <c r="F2603" s="90">
        <v>0.77732811645891153</v>
      </c>
      <c r="G2603" s="91">
        <v>2320.6045690776423</v>
      </c>
      <c r="H2603" s="44">
        <v>528.23801021288375</v>
      </c>
      <c r="I2603" s="44">
        <v>0</v>
      </c>
      <c r="J2603" s="51">
        <f t="shared" si="121"/>
        <v>528.23801021288375</v>
      </c>
      <c r="K2603" s="45">
        <f t="shared" si="123"/>
        <v>0.77732811645891153</v>
      </c>
      <c r="L2603" s="45">
        <f t="shared" si="123"/>
        <v>2320.6045690776423</v>
      </c>
      <c r="M2603" s="160">
        <f t="shared" si="122"/>
        <v>2985.3603902159971</v>
      </c>
      <c r="N2603" s="6">
        <v>1.1964666705410885</v>
      </c>
    </row>
    <row r="2604" spans="1:14" x14ac:dyDescent="0.25">
      <c r="A2604" s="41">
        <v>2023</v>
      </c>
      <c r="B2604" s="41" t="s">
        <v>11</v>
      </c>
      <c r="C2604" s="41" t="s">
        <v>4997</v>
      </c>
      <c r="D2604" s="42">
        <v>528.23801021288375</v>
      </c>
      <c r="E2604" s="42">
        <v>400</v>
      </c>
      <c r="F2604" s="88">
        <v>0.98454039833025564</v>
      </c>
      <c r="G2604" s="89">
        <v>2438.5740431733179</v>
      </c>
      <c r="H2604" s="42">
        <v>528.23801021288375</v>
      </c>
      <c r="I2604" s="42">
        <v>0</v>
      </c>
      <c r="J2604" s="51">
        <f t="shared" si="121"/>
        <v>528.23801021288375</v>
      </c>
      <c r="K2604" s="45">
        <f t="shared" si="123"/>
        <v>0.98454039833025564</v>
      </c>
      <c r="L2604" s="45">
        <f t="shared" si="123"/>
        <v>2438.5740431733179</v>
      </c>
      <c r="M2604" s="160">
        <f t="shared" si="122"/>
        <v>2476.8653955785358</v>
      </c>
      <c r="N2604" s="6">
        <v>1.0532591406697442</v>
      </c>
    </row>
    <row r="2605" spans="1:14" x14ac:dyDescent="0.25">
      <c r="A2605" s="43">
        <v>2024</v>
      </c>
      <c r="B2605" s="43" t="s">
        <v>11</v>
      </c>
      <c r="C2605" s="43" t="s">
        <v>4997</v>
      </c>
      <c r="D2605" s="44">
        <v>528.23801021288375</v>
      </c>
      <c r="E2605" s="44">
        <v>400</v>
      </c>
      <c r="F2605" s="90">
        <v>1.2933899897431071</v>
      </c>
      <c r="G2605" s="91">
        <v>2607.3551715547751</v>
      </c>
      <c r="H2605" s="44">
        <v>528.23801021288375</v>
      </c>
      <c r="I2605" s="44">
        <v>0</v>
      </c>
      <c r="J2605" s="51">
        <f t="shared" si="121"/>
        <v>528.23801021288375</v>
      </c>
      <c r="K2605" s="45">
        <f t="shared" si="123"/>
        <v>1.2933899897431071</v>
      </c>
      <c r="L2605" s="45">
        <f t="shared" si="123"/>
        <v>2607.3551715547751</v>
      </c>
      <c r="M2605" s="160">
        <f t="shared" si="122"/>
        <v>2015.9079567893111</v>
      </c>
      <c r="N2605" s="6">
        <v>0.8099489712568928</v>
      </c>
    </row>
    <row r="2606" spans="1:14" x14ac:dyDescent="0.25">
      <c r="A2606" s="41">
        <v>2025</v>
      </c>
      <c r="B2606" s="41" t="s">
        <v>11</v>
      </c>
      <c r="C2606" s="41" t="s">
        <v>4997</v>
      </c>
      <c r="D2606" s="42">
        <v>528.23801021288375</v>
      </c>
      <c r="E2606" s="42">
        <v>400</v>
      </c>
      <c r="F2606" s="88">
        <v>1.5904311992934559</v>
      </c>
      <c r="G2606" s="89">
        <v>2834.6213282937915</v>
      </c>
      <c r="H2606" s="42">
        <v>528.23801021288375</v>
      </c>
      <c r="I2606" s="42">
        <v>0</v>
      </c>
      <c r="J2606" s="51">
        <f t="shared" si="121"/>
        <v>528.23801021288375</v>
      </c>
      <c r="K2606" s="45">
        <f t="shared" si="123"/>
        <v>1.5904311992934559</v>
      </c>
      <c r="L2606" s="45">
        <f t="shared" si="123"/>
        <v>2834.6213282937915</v>
      </c>
      <c r="M2606" s="160">
        <f t="shared" si="122"/>
        <v>1782.2973603341429</v>
      </c>
      <c r="N2606" s="6">
        <v>0.58982308270654404</v>
      </c>
    </row>
    <row r="2607" spans="1:14" x14ac:dyDescent="0.25">
      <c r="A2607" s="43">
        <v>2026</v>
      </c>
      <c r="B2607" s="43" t="s">
        <v>11</v>
      </c>
      <c r="C2607" s="43" t="s">
        <v>4997</v>
      </c>
      <c r="D2607" s="44">
        <v>528.23801021288375</v>
      </c>
      <c r="E2607" s="44">
        <v>400</v>
      </c>
      <c r="F2607" s="90">
        <v>1.9964682498657869</v>
      </c>
      <c r="G2607" s="91">
        <v>2973.661948252457</v>
      </c>
      <c r="H2607" s="44">
        <v>528.23801021288375</v>
      </c>
      <c r="I2607" s="44">
        <v>0</v>
      </c>
      <c r="J2607" s="51">
        <f t="shared" si="121"/>
        <v>528.23801021288375</v>
      </c>
      <c r="K2607" s="45">
        <f t="shared" si="123"/>
        <v>1.9964682498657869</v>
      </c>
      <c r="L2607" s="45">
        <f t="shared" si="123"/>
        <v>2973.661948252457</v>
      </c>
      <c r="M2607" s="160">
        <f t="shared" si="122"/>
        <v>1489.4611764811998</v>
      </c>
      <c r="N2607" s="6">
        <v>0.11077793713421302</v>
      </c>
    </row>
    <row r="2608" spans="1:14" x14ac:dyDescent="0.25">
      <c r="A2608" s="41">
        <v>2027</v>
      </c>
      <c r="B2608" s="41" t="s">
        <v>11</v>
      </c>
      <c r="C2608" s="41" t="s">
        <v>4997</v>
      </c>
      <c r="D2608" s="42">
        <v>528.23801021288375</v>
      </c>
      <c r="E2608" s="42">
        <v>400</v>
      </c>
      <c r="F2608" s="88">
        <v>2.4215851623645057</v>
      </c>
      <c r="G2608" s="89">
        <v>3025.5961122980507</v>
      </c>
      <c r="H2608" s="42">
        <v>528.23801021288375</v>
      </c>
      <c r="I2608" s="42">
        <v>0</v>
      </c>
      <c r="J2608" s="51">
        <f t="shared" si="121"/>
        <v>528.23801021288375</v>
      </c>
      <c r="K2608" s="45">
        <f t="shared" si="123"/>
        <v>2.4215851623645057</v>
      </c>
      <c r="L2608" s="45">
        <f t="shared" si="123"/>
        <v>3025.5961122980507</v>
      </c>
      <c r="M2608" s="160">
        <f t="shared" si="122"/>
        <v>1249.4279199100192</v>
      </c>
      <c r="N2608" s="6">
        <v>-0.46087845636450564</v>
      </c>
    </row>
    <row r="2609" spans="1:14" x14ac:dyDescent="0.25">
      <c r="A2609" s="43">
        <v>2028</v>
      </c>
      <c r="B2609" s="43" t="s">
        <v>11</v>
      </c>
      <c r="C2609" s="43" t="s">
        <v>4997</v>
      </c>
      <c r="D2609" s="44">
        <v>528.23801021288375</v>
      </c>
      <c r="E2609" s="44">
        <v>400</v>
      </c>
      <c r="F2609" s="90">
        <v>2.9094232766025412</v>
      </c>
      <c r="G2609" s="91">
        <v>3154.3799726879211</v>
      </c>
      <c r="H2609" s="44">
        <v>528.23801021288375</v>
      </c>
      <c r="I2609" s="44">
        <v>0</v>
      </c>
      <c r="J2609" s="51">
        <f t="shared" si="121"/>
        <v>528.23801021288375</v>
      </c>
      <c r="K2609" s="45">
        <f t="shared" si="123"/>
        <v>2.9094232766025412</v>
      </c>
      <c r="L2609" s="45">
        <f t="shared" si="123"/>
        <v>3154.3799726879211</v>
      </c>
      <c r="M2609" s="160">
        <f t="shared" si="122"/>
        <v>1084.1942449747039</v>
      </c>
      <c r="N2609" s="6">
        <v>-1.0405438236025413</v>
      </c>
    </row>
    <row r="2610" spans="1:14" x14ac:dyDescent="0.25">
      <c r="A2610" s="41">
        <v>2029</v>
      </c>
      <c r="B2610" s="41" t="s">
        <v>11</v>
      </c>
      <c r="C2610" s="41" t="s">
        <v>4997</v>
      </c>
      <c r="D2610" s="42">
        <v>528.23801021288375</v>
      </c>
      <c r="E2610" s="42">
        <v>400</v>
      </c>
      <c r="F2610" s="88">
        <v>3.280407507605108</v>
      </c>
      <c r="G2610" s="89">
        <v>3295.0541655825632</v>
      </c>
      <c r="H2610" s="42">
        <v>528.23801021288375</v>
      </c>
      <c r="I2610" s="42">
        <v>0</v>
      </c>
      <c r="J2610" s="51">
        <f t="shared" si="121"/>
        <v>528.23801021288375</v>
      </c>
      <c r="K2610" s="45">
        <f t="shared" si="123"/>
        <v>3.280407507605108</v>
      </c>
      <c r="L2610" s="45">
        <f t="shared" si="123"/>
        <v>3295.0541655825632</v>
      </c>
      <c r="M2610" s="160">
        <f t="shared" si="122"/>
        <v>1004.4648897868632</v>
      </c>
      <c r="N2610" s="6">
        <v>-1.488245963605108</v>
      </c>
    </row>
    <row r="2611" spans="1:14" x14ac:dyDescent="0.25">
      <c r="A2611" s="43">
        <v>2030</v>
      </c>
      <c r="B2611" s="43" t="s">
        <v>11</v>
      </c>
      <c r="C2611" s="43" t="s">
        <v>4997</v>
      </c>
      <c r="D2611" s="44">
        <v>528.23801021288375</v>
      </c>
      <c r="E2611" s="44">
        <v>400</v>
      </c>
      <c r="F2611" s="90">
        <v>3.5293762248763363</v>
      </c>
      <c r="G2611" s="91">
        <v>3423.2656847358294</v>
      </c>
      <c r="H2611" s="44">
        <v>528.23801021288375</v>
      </c>
      <c r="I2611" s="44">
        <v>0</v>
      </c>
      <c r="J2611" s="51">
        <f t="shared" si="121"/>
        <v>528.23801021288375</v>
      </c>
      <c r="K2611" s="45">
        <f t="shared" si="123"/>
        <v>3.5293762248763363</v>
      </c>
      <c r="L2611" s="45">
        <f t="shared" si="123"/>
        <v>3423.2656847358294</v>
      </c>
      <c r="M2611" s="160">
        <f t="shared" si="122"/>
        <v>969.93504421755858</v>
      </c>
      <c r="N2611" s="6">
        <v>-1.8063605208763363</v>
      </c>
    </row>
    <row r="2612" spans="1:14" x14ac:dyDescent="0.25">
      <c r="A2612" s="41">
        <v>2031</v>
      </c>
      <c r="B2612" s="41" t="s">
        <v>11</v>
      </c>
      <c r="C2612" s="41" t="s">
        <v>4997</v>
      </c>
      <c r="D2612" s="42">
        <v>528.23801021288375</v>
      </c>
      <c r="E2612" s="42">
        <v>400</v>
      </c>
      <c r="F2612" s="88">
        <v>3.7177445536793918</v>
      </c>
      <c r="G2612" s="89">
        <v>3498.6951537381469</v>
      </c>
      <c r="H2612" s="42">
        <v>528.23801021288375</v>
      </c>
      <c r="I2612" s="42">
        <v>0</v>
      </c>
      <c r="J2612" s="51">
        <f t="shared" si="121"/>
        <v>528.23801021288375</v>
      </c>
      <c r="K2612" s="45">
        <f t="shared" si="123"/>
        <v>3.7177445536793918</v>
      </c>
      <c r="L2612" s="45">
        <f t="shared" si="123"/>
        <v>3498.6951537381469</v>
      </c>
      <c r="M2612" s="160">
        <f t="shared" si="122"/>
        <v>941.08002936230378</v>
      </c>
      <c r="N2612" s="6">
        <v>-2.069071121679392</v>
      </c>
    </row>
    <row r="2613" spans="1:14" x14ac:dyDescent="0.25">
      <c r="A2613" s="43">
        <v>2032</v>
      </c>
      <c r="B2613" s="43" t="s">
        <v>11</v>
      </c>
      <c r="C2613" s="43" t="s">
        <v>4997</v>
      </c>
      <c r="D2613" s="44">
        <v>528.23801021288375</v>
      </c>
      <c r="E2613" s="44">
        <v>400</v>
      </c>
      <c r="F2613" s="90">
        <v>3.7504266828568058</v>
      </c>
      <c r="G2613" s="91">
        <v>3484.2414618627699</v>
      </c>
      <c r="H2613" s="44">
        <v>528.23801021288375</v>
      </c>
      <c r="I2613" s="44">
        <v>0</v>
      </c>
      <c r="J2613" s="51">
        <f t="shared" si="121"/>
        <v>528.23801021288375</v>
      </c>
      <c r="K2613" s="45">
        <f t="shared" si="123"/>
        <v>3.7504266828568058</v>
      </c>
      <c r="L2613" s="45">
        <f t="shared" si="123"/>
        <v>3484.2414618627699</v>
      </c>
      <c r="M2613" s="160">
        <f t="shared" si="122"/>
        <v>929.02535004596461</v>
      </c>
      <c r="N2613" s="6">
        <v>-2.2018615808568058</v>
      </c>
    </row>
    <row r="2614" spans="1:14" x14ac:dyDescent="0.25">
      <c r="A2614" s="41">
        <v>2033</v>
      </c>
      <c r="B2614" s="41" t="s">
        <v>11</v>
      </c>
      <c r="C2614" s="41" t="s">
        <v>4997</v>
      </c>
      <c r="D2614" s="42">
        <v>528.23801021288375</v>
      </c>
      <c r="E2614" s="42">
        <v>400</v>
      </c>
      <c r="F2614" s="88">
        <v>3.6906775575761266</v>
      </c>
      <c r="G2614" s="89">
        <v>3330.2796494537447</v>
      </c>
      <c r="H2614" s="42">
        <v>528.23801021288375</v>
      </c>
      <c r="I2614" s="42">
        <v>0</v>
      </c>
      <c r="J2614" s="51">
        <f t="shared" si="121"/>
        <v>528.23801021288375</v>
      </c>
      <c r="K2614" s="45">
        <f t="shared" si="123"/>
        <v>3.6906775575761266</v>
      </c>
      <c r="L2614" s="45">
        <f t="shared" si="123"/>
        <v>3330.2796494537447</v>
      </c>
      <c r="M2614" s="160">
        <f t="shared" si="122"/>
        <v>902.34912085923997</v>
      </c>
      <c r="N2614" s="6">
        <v>-2.2602488795761264</v>
      </c>
    </row>
    <row r="2615" spans="1:14" x14ac:dyDescent="0.25">
      <c r="A2615" s="43">
        <v>2034</v>
      </c>
      <c r="B2615" s="43" t="s">
        <v>11</v>
      </c>
      <c r="C2615" s="43" t="s">
        <v>4997</v>
      </c>
      <c r="D2615" s="44">
        <v>528.23801021288375</v>
      </c>
      <c r="E2615" s="44">
        <v>400</v>
      </c>
      <c r="F2615" s="90">
        <v>3.4374031534239085</v>
      </c>
      <c r="G2615" s="91">
        <v>3075.0924153761111</v>
      </c>
      <c r="H2615" s="44">
        <v>528.23801021288375</v>
      </c>
      <c r="I2615" s="44">
        <v>0</v>
      </c>
      <c r="J2615" s="51">
        <f t="shared" si="121"/>
        <v>528.23801021288375</v>
      </c>
      <c r="K2615" s="45">
        <f t="shared" si="123"/>
        <v>3.4374031534239085</v>
      </c>
      <c r="L2615" s="45">
        <f t="shared" si="123"/>
        <v>3075.0924153761111</v>
      </c>
      <c r="M2615" s="160">
        <f t="shared" si="122"/>
        <v>894.59754300658369</v>
      </c>
      <c r="N2615" s="6">
        <v>-2.1433394404239086</v>
      </c>
    </row>
    <row r="2616" spans="1:14" x14ac:dyDescent="0.25">
      <c r="A2616" s="41">
        <v>2035</v>
      </c>
      <c r="B2616" s="41" t="s">
        <v>11</v>
      </c>
      <c r="C2616" s="41" t="s">
        <v>4997</v>
      </c>
      <c r="D2616" s="42">
        <v>528.23801021288375</v>
      </c>
      <c r="E2616" s="42">
        <v>400</v>
      </c>
      <c r="F2616" s="88">
        <v>3.0582227429980642</v>
      </c>
      <c r="G2616" s="89">
        <v>2730.9815132062695</v>
      </c>
      <c r="H2616" s="42">
        <v>528.23801021288375</v>
      </c>
      <c r="I2616" s="42">
        <v>0</v>
      </c>
      <c r="J2616" s="51">
        <f t="shared" si="121"/>
        <v>528.23801021288375</v>
      </c>
      <c r="K2616" s="45">
        <f t="shared" si="123"/>
        <v>3.0582227429980642</v>
      </c>
      <c r="L2616" s="45">
        <f t="shared" si="123"/>
        <v>2730.9815132062695</v>
      </c>
      <c r="M2616" s="160">
        <f t="shared" si="122"/>
        <v>892.99627355756604</v>
      </c>
      <c r="N2616" s="6">
        <v>-1.8922186379980641</v>
      </c>
    </row>
    <row r="2617" spans="1:14" x14ac:dyDescent="0.25">
      <c r="A2617" s="43">
        <v>2036</v>
      </c>
      <c r="B2617" s="43" t="s">
        <v>11</v>
      </c>
      <c r="C2617" s="43" t="s">
        <v>4997</v>
      </c>
      <c r="D2617" s="44">
        <v>528.23801021288375</v>
      </c>
      <c r="E2617" s="44">
        <v>400</v>
      </c>
      <c r="F2617" s="90">
        <v>2.6036109248162078</v>
      </c>
      <c r="G2617" s="91">
        <v>2341.9149757156383</v>
      </c>
      <c r="H2617" s="44">
        <v>528.23801021288375</v>
      </c>
      <c r="I2617" s="44">
        <v>0</v>
      </c>
      <c r="J2617" s="51">
        <f t="shared" si="121"/>
        <v>528.23801021288375</v>
      </c>
      <c r="K2617" s="45">
        <f t="shared" si="123"/>
        <v>2.6036109248162078</v>
      </c>
      <c r="L2617" s="45">
        <f t="shared" si="123"/>
        <v>2341.9149757156383</v>
      </c>
      <c r="M2617" s="160">
        <f t="shared" si="122"/>
        <v>899.48730564685161</v>
      </c>
      <c r="N2617" s="6">
        <v>-1.667990396816208</v>
      </c>
    </row>
    <row r="2618" spans="1:14" x14ac:dyDescent="0.25">
      <c r="A2618" s="41">
        <v>2037</v>
      </c>
      <c r="B2618" s="41" t="s">
        <v>11</v>
      </c>
      <c r="C2618" s="41" t="s">
        <v>4997</v>
      </c>
      <c r="D2618" s="42">
        <v>528.23801021288375</v>
      </c>
      <c r="E2618" s="42">
        <v>400</v>
      </c>
      <c r="F2618" s="88">
        <v>2.047571404569414</v>
      </c>
      <c r="G2618" s="89">
        <v>1921.6048680008398</v>
      </c>
      <c r="H2618" s="42">
        <v>528.23801021288375</v>
      </c>
      <c r="I2618" s="42">
        <v>0</v>
      </c>
      <c r="J2618" s="51">
        <f t="shared" si="121"/>
        <v>528.23801021288375</v>
      </c>
      <c r="K2618" s="45">
        <f t="shared" si="123"/>
        <v>2.047571404569414</v>
      </c>
      <c r="L2618" s="45">
        <f t="shared" si="123"/>
        <v>1921.6048680008398</v>
      </c>
      <c r="M2618" s="160">
        <f t="shared" si="122"/>
        <v>938.48002746694749</v>
      </c>
      <c r="N2618" s="6">
        <v>-1.2085579065694141</v>
      </c>
    </row>
    <row r="2619" spans="1:14" x14ac:dyDescent="0.25">
      <c r="A2619" s="43">
        <v>2038</v>
      </c>
      <c r="B2619" s="43" t="s">
        <v>11</v>
      </c>
      <c r="C2619" s="43" t="s">
        <v>4997</v>
      </c>
      <c r="D2619" s="44">
        <v>528.23801021288375</v>
      </c>
      <c r="E2619" s="44">
        <v>400</v>
      </c>
      <c r="F2619" s="90">
        <v>1.5754254099561114</v>
      </c>
      <c r="G2619" s="91">
        <v>1524.3715224072178</v>
      </c>
      <c r="H2619" s="44">
        <v>528.23801021288375</v>
      </c>
      <c r="I2619" s="44">
        <v>0</v>
      </c>
      <c r="J2619" s="51">
        <f t="shared" si="121"/>
        <v>528.23801021288375</v>
      </c>
      <c r="K2619" s="45">
        <f t="shared" si="123"/>
        <v>1.5754254099561114</v>
      </c>
      <c r="L2619" s="45">
        <f t="shared" si="123"/>
        <v>1524.3715224072178</v>
      </c>
      <c r="M2619" s="160">
        <f t="shared" si="122"/>
        <v>967.59358632515909</v>
      </c>
      <c r="N2619" s="6">
        <v>-0.80976638695611136</v>
      </c>
    </row>
    <row r="2620" spans="1:14" x14ac:dyDescent="0.25">
      <c r="A2620" s="41">
        <v>2039</v>
      </c>
      <c r="B2620" s="41" t="s">
        <v>11</v>
      </c>
      <c r="C2620" s="41" t="s">
        <v>4997</v>
      </c>
      <c r="D2620" s="42">
        <v>528.23801021288375</v>
      </c>
      <c r="E2620" s="42">
        <v>400</v>
      </c>
      <c r="F2620" s="88">
        <v>1.1839191237368216</v>
      </c>
      <c r="G2620" s="89">
        <v>1209.974407213909</v>
      </c>
      <c r="H2620" s="42">
        <v>528.23801021288375</v>
      </c>
      <c r="I2620" s="42">
        <v>0</v>
      </c>
      <c r="J2620" s="51">
        <f t="shared" si="121"/>
        <v>528.23801021288375</v>
      </c>
      <c r="K2620" s="45">
        <f t="shared" si="123"/>
        <v>1.1839191237368216</v>
      </c>
      <c r="L2620" s="45">
        <f t="shared" si="123"/>
        <v>1209.974407213909</v>
      </c>
      <c r="M2620" s="160">
        <f t="shared" si="122"/>
        <v>1022.0076548766682</v>
      </c>
      <c r="N2620" s="6">
        <v>-0.47251258373682159</v>
      </c>
    </row>
    <row r="2621" spans="1:14" x14ac:dyDescent="0.25">
      <c r="A2621" s="43">
        <v>2040</v>
      </c>
      <c r="B2621" s="43" t="s">
        <v>11</v>
      </c>
      <c r="C2621" s="43" t="s">
        <v>4997</v>
      </c>
      <c r="D2621" s="44">
        <v>528.23801021288375</v>
      </c>
      <c r="E2621" s="44">
        <v>400</v>
      </c>
      <c r="F2621" s="90">
        <v>0.95468033016308584</v>
      </c>
      <c r="G2621" s="91">
        <v>1002.311404256604</v>
      </c>
      <c r="H2621" s="44">
        <v>528.23801021288375</v>
      </c>
      <c r="I2621" s="44">
        <v>0</v>
      </c>
      <c r="J2621" s="51">
        <f t="shared" si="121"/>
        <v>528.23801021288375</v>
      </c>
      <c r="K2621" s="45">
        <f t="shared" si="123"/>
        <v>0.95468033016308584</v>
      </c>
      <c r="L2621" s="45">
        <f t="shared" si="123"/>
        <v>1002.311404256604</v>
      </c>
      <c r="M2621" s="160">
        <f t="shared" si="122"/>
        <v>1049.8921708016981</v>
      </c>
      <c r="N2621" s="6">
        <v>-0.27381806416308585</v>
      </c>
    </row>
    <row r="2622" spans="1:14" x14ac:dyDescent="0.25">
      <c r="A2622" s="41">
        <v>2021</v>
      </c>
      <c r="B2622" s="41" t="s">
        <v>11</v>
      </c>
      <c r="C2622" s="41" t="s">
        <v>4998</v>
      </c>
      <c r="D2622" s="42">
        <v>1370.3808605254001</v>
      </c>
      <c r="E2622" s="42">
        <v>500</v>
      </c>
      <c r="F2622" s="88">
        <v>0.34347894912333438</v>
      </c>
      <c r="G2622" s="89">
        <v>819.41300376121717</v>
      </c>
      <c r="H2622" s="42">
        <v>1370.3808605254001</v>
      </c>
      <c r="I2622" s="42">
        <v>0</v>
      </c>
      <c r="J2622" s="51">
        <f t="shared" si="121"/>
        <v>1370.3808605254001</v>
      </c>
      <c r="K2622" s="45">
        <f t="shared" si="123"/>
        <v>0.34347894912333438</v>
      </c>
      <c r="L2622" s="45">
        <f t="shared" si="123"/>
        <v>819.41300376121717</v>
      </c>
      <c r="M2622" s="160">
        <f t="shared" si="122"/>
        <v>2385.6280154944438</v>
      </c>
      <c r="N2622" s="6">
        <v>0.38819268987666561</v>
      </c>
    </row>
    <row r="2623" spans="1:14" x14ac:dyDescent="0.25">
      <c r="A2623" s="43">
        <v>2022</v>
      </c>
      <c r="B2623" s="43" t="s">
        <v>11</v>
      </c>
      <c r="C2623" s="43" t="s">
        <v>4998</v>
      </c>
      <c r="D2623" s="44">
        <v>1370.3808605254001</v>
      </c>
      <c r="E2623" s="44">
        <v>500</v>
      </c>
      <c r="F2623" s="90">
        <v>0.45906871998202442</v>
      </c>
      <c r="G2623" s="91">
        <v>1005.5563801574052</v>
      </c>
      <c r="H2623" s="44">
        <v>1370.3808605254001</v>
      </c>
      <c r="I2623" s="44">
        <v>0</v>
      </c>
      <c r="J2623" s="51">
        <f t="shared" si="121"/>
        <v>1370.3808605254001</v>
      </c>
      <c r="K2623" s="45">
        <f t="shared" si="123"/>
        <v>0.45906871998202442</v>
      </c>
      <c r="L2623" s="45">
        <f t="shared" si="123"/>
        <v>1005.5563801574052</v>
      </c>
      <c r="M2623" s="160">
        <f t="shared" si="122"/>
        <v>2190.4266973292788</v>
      </c>
      <c r="N2623" s="6">
        <v>0.29795469301797556</v>
      </c>
    </row>
    <row r="2624" spans="1:14" x14ac:dyDescent="0.25">
      <c r="A2624" s="41">
        <v>2023</v>
      </c>
      <c r="B2624" s="41" t="s">
        <v>11</v>
      </c>
      <c r="C2624" s="41" t="s">
        <v>4998</v>
      </c>
      <c r="D2624" s="42">
        <v>1370.3808605254001</v>
      </c>
      <c r="E2624" s="42">
        <v>500</v>
      </c>
      <c r="F2624" s="88">
        <v>0.58174595178243171</v>
      </c>
      <c r="G2624" s="89">
        <v>1185.9105398939196</v>
      </c>
      <c r="H2624" s="42">
        <v>1370.3808605254001</v>
      </c>
      <c r="I2624" s="42">
        <v>0</v>
      </c>
      <c r="J2624" s="51">
        <f t="shared" si="121"/>
        <v>1370.3808605254001</v>
      </c>
      <c r="K2624" s="45">
        <f t="shared" si="123"/>
        <v>0.58174595178243171</v>
      </c>
      <c r="L2624" s="45">
        <f t="shared" si="123"/>
        <v>1185.9105398939196</v>
      </c>
      <c r="M2624" s="160">
        <f t="shared" si="122"/>
        <v>2038.5368153579186</v>
      </c>
      <c r="N2624" s="6">
        <v>0.24274342621756828</v>
      </c>
    </row>
    <row r="2625" spans="1:14" x14ac:dyDescent="0.25">
      <c r="A2625" s="43">
        <v>2024</v>
      </c>
      <c r="B2625" s="43" t="s">
        <v>11</v>
      </c>
      <c r="C2625" s="43" t="s">
        <v>4998</v>
      </c>
      <c r="D2625" s="44">
        <v>1370.3808605254001</v>
      </c>
      <c r="E2625" s="44">
        <v>500</v>
      </c>
      <c r="F2625" s="90">
        <v>0.82337629074908592</v>
      </c>
      <c r="G2625" s="91">
        <v>1419.1707891064527</v>
      </c>
      <c r="H2625" s="44">
        <v>1370.3808605254001</v>
      </c>
      <c r="I2625" s="44">
        <v>0</v>
      </c>
      <c r="J2625" s="51">
        <f t="shared" si="121"/>
        <v>1370.3808605254001</v>
      </c>
      <c r="K2625" s="45">
        <f t="shared" si="123"/>
        <v>0.82337629074908592</v>
      </c>
      <c r="L2625" s="45">
        <f t="shared" si="123"/>
        <v>1419.1707891064527</v>
      </c>
      <c r="M2625" s="160">
        <f t="shared" si="122"/>
        <v>1723.5992887472248</v>
      </c>
      <c r="N2625" s="6">
        <v>6.22394442509141E-2</v>
      </c>
    </row>
    <row r="2626" spans="1:14" x14ac:dyDescent="0.25">
      <c r="A2626" s="41">
        <v>2025</v>
      </c>
      <c r="B2626" s="41" t="s">
        <v>11</v>
      </c>
      <c r="C2626" s="41" t="s">
        <v>4998</v>
      </c>
      <c r="D2626" s="42">
        <v>1370.3808605254001</v>
      </c>
      <c r="E2626" s="42">
        <v>500</v>
      </c>
      <c r="F2626" s="88">
        <v>1.0551018401425838</v>
      </c>
      <c r="G2626" s="89">
        <v>1690.148800084381</v>
      </c>
      <c r="H2626" s="42">
        <v>1370.3808605254001</v>
      </c>
      <c r="I2626" s="42">
        <v>0</v>
      </c>
      <c r="J2626" s="51">
        <f t="shared" ref="J2626:J2689" si="124">D2626</f>
        <v>1370.3808605254001</v>
      </c>
      <c r="K2626" s="45">
        <f t="shared" si="123"/>
        <v>1.0551018401425838</v>
      </c>
      <c r="L2626" s="45">
        <f t="shared" si="123"/>
        <v>1690.148800084381</v>
      </c>
      <c r="M2626" s="160">
        <f t="shared" si="122"/>
        <v>1601.8821461404889</v>
      </c>
      <c r="N2626" s="6">
        <v>-8.7375337142583831E-2</v>
      </c>
    </row>
    <row r="2627" spans="1:14" x14ac:dyDescent="0.25">
      <c r="A2627" s="43">
        <v>2026</v>
      </c>
      <c r="B2627" s="43" t="s">
        <v>11</v>
      </c>
      <c r="C2627" s="43" t="s">
        <v>4998</v>
      </c>
      <c r="D2627" s="44">
        <v>1370.3808605254001</v>
      </c>
      <c r="E2627" s="44">
        <v>500</v>
      </c>
      <c r="F2627" s="90">
        <v>1.3915038788216674</v>
      </c>
      <c r="G2627" s="91">
        <v>2004.88793517879</v>
      </c>
      <c r="H2627" s="44">
        <v>1370.3808605254001</v>
      </c>
      <c r="I2627" s="44">
        <v>0</v>
      </c>
      <c r="J2627" s="51">
        <f t="shared" si="124"/>
        <v>1370.3808605254001</v>
      </c>
      <c r="K2627" s="45">
        <f t="shared" si="123"/>
        <v>1.3915038788216674</v>
      </c>
      <c r="L2627" s="45">
        <f t="shared" si="123"/>
        <v>2004.88793517879</v>
      </c>
      <c r="M2627" s="160">
        <f t="shared" ref="M2627:M2690" si="125">G2627/F2627</f>
        <v>1440.8065731563318</v>
      </c>
      <c r="N2627" s="6">
        <v>-0.39901422182166735</v>
      </c>
    </row>
    <row r="2628" spans="1:14" x14ac:dyDescent="0.25">
      <c r="A2628" s="41">
        <v>2027</v>
      </c>
      <c r="B2628" s="41" t="s">
        <v>11</v>
      </c>
      <c r="C2628" s="41" t="s">
        <v>4998</v>
      </c>
      <c r="D2628" s="42">
        <v>1370.3808605254001</v>
      </c>
      <c r="E2628" s="42">
        <v>500</v>
      </c>
      <c r="F2628" s="88">
        <v>1.7576764668865339</v>
      </c>
      <c r="G2628" s="89">
        <v>2279.803147736251</v>
      </c>
      <c r="H2628" s="42">
        <v>1370.3808605254001</v>
      </c>
      <c r="I2628" s="42">
        <v>0</v>
      </c>
      <c r="J2628" s="51">
        <f t="shared" si="124"/>
        <v>1370.3808605254001</v>
      </c>
      <c r="K2628" s="45">
        <f t="shared" si="123"/>
        <v>1.7576764668865339</v>
      </c>
      <c r="L2628" s="45">
        <f t="shared" si="123"/>
        <v>2279.803147736251</v>
      </c>
      <c r="M2628" s="160">
        <f t="shared" si="125"/>
        <v>1297.0550557433291</v>
      </c>
      <c r="N2628" s="6">
        <v>-0.77499911688653389</v>
      </c>
    </row>
    <row r="2629" spans="1:14" x14ac:dyDescent="0.25">
      <c r="A2629" s="43">
        <v>2028</v>
      </c>
      <c r="B2629" s="43" t="s">
        <v>11</v>
      </c>
      <c r="C2629" s="43" t="s">
        <v>4998</v>
      </c>
      <c r="D2629" s="44">
        <v>1370.3808605254001</v>
      </c>
      <c r="E2629" s="44">
        <v>500</v>
      </c>
      <c r="F2629" s="90">
        <v>2.1657703180681143</v>
      </c>
      <c r="G2629" s="91">
        <v>2505.4394210589371</v>
      </c>
      <c r="H2629" s="44">
        <v>1370.3808605254001</v>
      </c>
      <c r="I2629" s="44">
        <v>0</v>
      </c>
      <c r="J2629" s="51">
        <f t="shared" si="124"/>
        <v>1370.3808605254001</v>
      </c>
      <c r="K2629" s="45">
        <f t="shared" si="123"/>
        <v>2.1657703180681143</v>
      </c>
      <c r="L2629" s="45">
        <f t="shared" si="123"/>
        <v>2505.4394210589371</v>
      </c>
      <c r="M2629" s="160">
        <f t="shared" si="125"/>
        <v>1156.8352378629932</v>
      </c>
      <c r="N2629" s="6">
        <v>-1.2007622590681142</v>
      </c>
    </row>
    <row r="2630" spans="1:14" x14ac:dyDescent="0.25">
      <c r="A2630" s="41">
        <v>2029</v>
      </c>
      <c r="B2630" s="41" t="s">
        <v>11</v>
      </c>
      <c r="C2630" s="41" t="s">
        <v>4998</v>
      </c>
      <c r="D2630" s="42">
        <v>1370.3808605254001</v>
      </c>
      <c r="E2630" s="42">
        <v>500</v>
      </c>
      <c r="F2630" s="88">
        <v>2.440991105353997</v>
      </c>
      <c r="G2630" s="89">
        <v>2652.982483972256</v>
      </c>
      <c r="H2630" s="42">
        <v>1370.3808605254001</v>
      </c>
      <c r="I2630" s="42">
        <v>0</v>
      </c>
      <c r="J2630" s="51">
        <f t="shared" si="124"/>
        <v>1370.3808605254001</v>
      </c>
      <c r="K2630" s="45">
        <f t="shared" si="123"/>
        <v>2.440991105353997</v>
      </c>
      <c r="L2630" s="45">
        <f t="shared" si="123"/>
        <v>2652.982483972256</v>
      </c>
      <c r="M2630" s="160">
        <f t="shared" si="125"/>
        <v>1086.8464363320634</v>
      </c>
      <c r="N2630" s="6">
        <v>-1.5130620993539972</v>
      </c>
    </row>
    <row r="2631" spans="1:14" x14ac:dyDescent="0.25">
      <c r="A2631" s="43">
        <v>2030</v>
      </c>
      <c r="B2631" s="43" t="s">
        <v>11</v>
      </c>
      <c r="C2631" s="43" t="s">
        <v>4998</v>
      </c>
      <c r="D2631" s="44">
        <v>1370.3808605254001</v>
      </c>
      <c r="E2631" s="44">
        <v>500</v>
      </c>
      <c r="F2631" s="90">
        <v>2.6151989384503649</v>
      </c>
      <c r="G2631" s="91">
        <v>2707.5180687626162</v>
      </c>
      <c r="H2631" s="44">
        <v>1370.3808605254001</v>
      </c>
      <c r="I2631" s="44">
        <v>0</v>
      </c>
      <c r="J2631" s="51">
        <f t="shared" si="124"/>
        <v>1370.3808605254001</v>
      </c>
      <c r="K2631" s="45">
        <f t="shared" si="123"/>
        <v>2.6151989384503649</v>
      </c>
      <c r="L2631" s="45">
        <f t="shared" si="123"/>
        <v>2707.5180687626162</v>
      </c>
      <c r="M2631" s="160">
        <f t="shared" si="125"/>
        <v>1035.3009971650397</v>
      </c>
      <c r="N2631" s="6">
        <v>-1.7518335504503648</v>
      </c>
    </row>
    <row r="2632" spans="1:14" x14ac:dyDescent="0.25">
      <c r="A2632" s="41">
        <v>2031</v>
      </c>
      <c r="B2632" s="41" t="s">
        <v>11</v>
      </c>
      <c r="C2632" s="41" t="s">
        <v>4998</v>
      </c>
      <c r="D2632" s="42">
        <v>1370.3808605254001</v>
      </c>
      <c r="E2632" s="42">
        <v>500</v>
      </c>
      <c r="F2632" s="88">
        <v>2.7156179694841707</v>
      </c>
      <c r="G2632" s="89">
        <v>2626.4830256704468</v>
      </c>
      <c r="H2632" s="42">
        <v>1370.3808605254001</v>
      </c>
      <c r="I2632" s="42">
        <v>0</v>
      </c>
      <c r="J2632" s="51">
        <f t="shared" si="124"/>
        <v>1370.3808605254001</v>
      </c>
      <c r="K2632" s="45">
        <f t="shared" si="123"/>
        <v>2.7156179694841707</v>
      </c>
      <c r="L2632" s="45">
        <f t="shared" si="123"/>
        <v>2626.4830256704468</v>
      </c>
      <c r="M2632" s="160">
        <f t="shared" si="125"/>
        <v>967.17692075419029</v>
      </c>
      <c r="N2632" s="6">
        <v>-1.9253987374841706</v>
      </c>
    </row>
    <row r="2633" spans="1:14" x14ac:dyDescent="0.25">
      <c r="A2633" s="43">
        <v>2032</v>
      </c>
      <c r="B2633" s="43" t="s">
        <v>11</v>
      </c>
      <c r="C2633" s="43" t="s">
        <v>4998</v>
      </c>
      <c r="D2633" s="44">
        <v>1370.3808605254001</v>
      </c>
      <c r="E2633" s="44">
        <v>500</v>
      </c>
      <c r="F2633" s="90">
        <v>2.6983675845163431</v>
      </c>
      <c r="G2633" s="91">
        <v>2491.2695219850129</v>
      </c>
      <c r="H2633" s="44">
        <v>1370.3808605254001</v>
      </c>
      <c r="I2633" s="44">
        <v>0</v>
      </c>
      <c r="J2633" s="51">
        <f t="shared" si="124"/>
        <v>1370.3808605254001</v>
      </c>
      <c r="K2633" s="45">
        <f t="shared" si="123"/>
        <v>2.6983675845163431</v>
      </c>
      <c r="L2633" s="45">
        <f t="shared" si="123"/>
        <v>2491.2695219850129</v>
      </c>
      <c r="M2633" s="160">
        <f t="shared" si="125"/>
        <v>923.25061132527264</v>
      </c>
      <c r="N2633" s="6">
        <v>-1.9949399165163431</v>
      </c>
    </row>
    <row r="2634" spans="1:14" x14ac:dyDescent="0.25">
      <c r="A2634" s="41">
        <v>2033</v>
      </c>
      <c r="B2634" s="41" t="s">
        <v>11</v>
      </c>
      <c r="C2634" s="41" t="s">
        <v>4998</v>
      </c>
      <c r="D2634" s="42">
        <v>1370.3808605254001</v>
      </c>
      <c r="E2634" s="42">
        <v>500</v>
      </c>
      <c r="F2634" s="88">
        <v>2.6098308615283279</v>
      </c>
      <c r="G2634" s="89">
        <v>2312.264458055387</v>
      </c>
      <c r="H2634" s="42">
        <v>1370.3808605254001</v>
      </c>
      <c r="I2634" s="42">
        <v>0</v>
      </c>
      <c r="J2634" s="51">
        <f t="shared" si="124"/>
        <v>1370.3808605254001</v>
      </c>
      <c r="K2634" s="45">
        <f t="shared" si="123"/>
        <v>2.6098308615283279</v>
      </c>
      <c r="L2634" s="45">
        <f t="shared" si="123"/>
        <v>2312.264458055387</v>
      </c>
      <c r="M2634" s="160">
        <f t="shared" si="125"/>
        <v>885.98249493506069</v>
      </c>
      <c r="N2634" s="6">
        <v>-1.990489051528328</v>
      </c>
    </row>
    <row r="2635" spans="1:14" x14ac:dyDescent="0.25">
      <c r="A2635" s="43">
        <v>2034</v>
      </c>
      <c r="B2635" s="43" t="s">
        <v>11</v>
      </c>
      <c r="C2635" s="43" t="s">
        <v>4998</v>
      </c>
      <c r="D2635" s="44">
        <v>1370.3808605254001</v>
      </c>
      <c r="E2635" s="44">
        <v>500</v>
      </c>
      <c r="F2635" s="90">
        <v>2.381925036123222</v>
      </c>
      <c r="G2635" s="91">
        <v>2097.6833350166476</v>
      </c>
      <c r="H2635" s="44">
        <v>1370.3808605254001</v>
      </c>
      <c r="I2635" s="44">
        <v>0</v>
      </c>
      <c r="J2635" s="51">
        <f t="shared" si="124"/>
        <v>1370.3808605254001</v>
      </c>
      <c r="K2635" s="45">
        <f t="shared" si="123"/>
        <v>2.381925036123222</v>
      </c>
      <c r="L2635" s="45">
        <f t="shared" si="123"/>
        <v>2097.6833350166476</v>
      </c>
      <c r="M2635" s="160">
        <f t="shared" si="125"/>
        <v>880.66723478031827</v>
      </c>
      <c r="N2635" s="6">
        <v>-1.837284945123222</v>
      </c>
    </row>
    <row r="2636" spans="1:14" x14ac:dyDescent="0.25">
      <c r="A2636" s="41">
        <v>2035</v>
      </c>
      <c r="B2636" s="41" t="s">
        <v>11</v>
      </c>
      <c r="C2636" s="41" t="s">
        <v>4998</v>
      </c>
      <c r="D2636" s="42">
        <v>1370.3808605254001</v>
      </c>
      <c r="E2636" s="42">
        <v>500</v>
      </c>
      <c r="F2636" s="88">
        <v>2.069072799101177</v>
      </c>
      <c r="G2636" s="89">
        <v>1864.9336379592921</v>
      </c>
      <c r="H2636" s="42">
        <v>1370.3808605254001</v>
      </c>
      <c r="I2636" s="42">
        <v>0</v>
      </c>
      <c r="J2636" s="51">
        <f t="shared" si="124"/>
        <v>1370.3808605254001</v>
      </c>
      <c r="K2636" s="45">
        <f t="shared" si="123"/>
        <v>2.069072799101177</v>
      </c>
      <c r="L2636" s="45">
        <f t="shared" si="123"/>
        <v>1864.9336379592921</v>
      </c>
      <c r="M2636" s="160">
        <f t="shared" si="125"/>
        <v>901.33785469966801</v>
      </c>
      <c r="N2636" s="6">
        <v>-1.5782285591011771</v>
      </c>
    </row>
    <row r="2637" spans="1:14" x14ac:dyDescent="0.25">
      <c r="A2637" s="43">
        <v>2036</v>
      </c>
      <c r="B2637" s="43" t="s">
        <v>11</v>
      </c>
      <c r="C2637" s="43" t="s">
        <v>4998</v>
      </c>
      <c r="D2637" s="44">
        <v>1370.3808605254001</v>
      </c>
      <c r="E2637" s="44">
        <v>500</v>
      </c>
      <c r="F2637" s="90">
        <v>1.7109284102011852</v>
      </c>
      <c r="G2637" s="91">
        <v>1631.5197497562494</v>
      </c>
      <c r="H2637" s="44">
        <v>1370.3808605254001</v>
      </c>
      <c r="I2637" s="44">
        <v>0</v>
      </c>
      <c r="J2637" s="51">
        <f t="shared" si="124"/>
        <v>1370.3808605254001</v>
      </c>
      <c r="K2637" s="45">
        <f t="shared" si="123"/>
        <v>1.7109284102011852</v>
      </c>
      <c r="L2637" s="45">
        <f t="shared" si="123"/>
        <v>1631.5197497562494</v>
      </c>
      <c r="M2637" s="160">
        <f t="shared" si="125"/>
        <v>953.58738567232149</v>
      </c>
      <c r="N2637" s="6">
        <v>-1.3095403072011853</v>
      </c>
    </row>
    <row r="2638" spans="1:14" x14ac:dyDescent="0.25">
      <c r="A2638" s="41">
        <v>2037</v>
      </c>
      <c r="B2638" s="41" t="s">
        <v>11</v>
      </c>
      <c r="C2638" s="41" t="s">
        <v>4998</v>
      </c>
      <c r="D2638" s="42">
        <v>1370.3808605254001</v>
      </c>
      <c r="E2638" s="42">
        <v>500</v>
      </c>
      <c r="F2638" s="88">
        <v>1.3118704169095678</v>
      </c>
      <c r="G2638" s="89">
        <v>1391.3259802120488</v>
      </c>
      <c r="H2638" s="42">
        <v>1370.3808605254001</v>
      </c>
      <c r="I2638" s="42">
        <v>0</v>
      </c>
      <c r="J2638" s="51">
        <f t="shared" si="124"/>
        <v>1370.3808605254001</v>
      </c>
      <c r="K2638" s="45">
        <f t="shared" si="123"/>
        <v>1.3118704169095678</v>
      </c>
      <c r="L2638" s="45">
        <f t="shared" si="123"/>
        <v>1391.3259802120488</v>
      </c>
      <c r="M2638" s="160">
        <f t="shared" si="125"/>
        <v>1060.5666247811716</v>
      </c>
      <c r="N2638" s="6">
        <v>-0.93534464290956787</v>
      </c>
    </row>
    <row r="2639" spans="1:14" x14ac:dyDescent="0.25">
      <c r="A2639" s="43">
        <v>2038</v>
      </c>
      <c r="B2639" s="43" t="s">
        <v>11</v>
      </c>
      <c r="C2639" s="43" t="s">
        <v>4998</v>
      </c>
      <c r="D2639" s="44">
        <v>1370.3808605254001</v>
      </c>
      <c r="E2639" s="44">
        <v>500</v>
      </c>
      <c r="F2639" s="90">
        <v>0.96521050575581679</v>
      </c>
      <c r="G2639" s="91">
        <v>1164.0886285822858</v>
      </c>
      <c r="H2639" s="44">
        <v>1370.3808605254001</v>
      </c>
      <c r="I2639" s="44">
        <v>0</v>
      </c>
      <c r="J2639" s="51">
        <f t="shared" si="124"/>
        <v>1370.3808605254001</v>
      </c>
      <c r="K2639" s="45">
        <f t="shared" si="123"/>
        <v>0.96521050575581679</v>
      </c>
      <c r="L2639" s="45">
        <f t="shared" si="123"/>
        <v>1164.0886285822858</v>
      </c>
      <c r="M2639" s="160">
        <f t="shared" si="125"/>
        <v>1206.0463718955646</v>
      </c>
      <c r="N2639" s="6">
        <v>-0.60539229575581677</v>
      </c>
    </row>
    <row r="2640" spans="1:14" x14ac:dyDescent="0.25">
      <c r="A2640" s="41">
        <v>2039</v>
      </c>
      <c r="B2640" s="41" t="s">
        <v>11</v>
      </c>
      <c r="C2640" s="41" t="s">
        <v>4998</v>
      </c>
      <c r="D2640" s="42">
        <v>1370.3808605254001</v>
      </c>
      <c r="E2640" s="42">
        <v>500</v>
      </c>
      <c r="F2640" s="88">
        <v>0.69522278605360677</v>
      </c>
      <c r="G2640" s="89">
        <v>987.81291019941</v>
      </c>
      <c r="H2640" s="42">
        <v>1370.3808605254001</v>
      </c>
      <c r="I2640" s="42">
        <v>0</v>
      </c>
      <c r="J2640" s="51">
        <f t="shared" si="124"/>
        <v>1370.3808605254001</v>
      </c>
      <c r="K2640" s="45">
        <f t="shared" si="123"/>
        <v>0.69522278605360677</v>
      </c>
      <c r="L2640" s="45">
        <f t="shared" si="123"/>
        <v>987.81291019941</v>
      </c>
      <c r="M2640" s="160">
        <f t="shared" si="125"/>
        <v>1420.8580760229029</v>
      </c>
      <c r="N2640" s="6">
        <v>-0.34159047105360679</v>
      </c>
    </row>
    <row r="2641" spans="1:14" x14ac:dyDescent="0.25">
      <c r="A2641" s="43">
        <v>2040</v>
      </c>
      <c r="B2641" s="43" t="s">
        <v>11</v>
      </c>
      <c r="C2641" s="43" t="s">
        <v>4998</v>
      </c>
      <c r="D2641" s="44">
        <v>1370.3808605254001</v>
      </c>
      <c r="E2641" s="44">
        <v>500</v>
      </c>
      <c r="F2641" s="90">
        <v>0.56990361829764768</v>
      </c>
      <c r="G2641" s="91">
        <v>888.37843992691478</v>
      </c>
      <c r="H2641" s="44">
        <v>1370.3808605254001</v>
      </c>
      <c r="I2641" s="44">
        <v>0</v>
      </c>
      <c r="J2641" s="51">
        <f t="shared" si="124"/>
        <v>1370.3808605254001</v>
      </c>
      <c r="K2641" s="45">
        <f t="shared" si="123"/>
        <v>0.56990361829764768</v>
      </c>
      <c r="L2641" s="45">
        <f t="shared" si="123"/>
        <v>888.37843992691478</v>
      </c>
      <c r="M2641" s="160">
        <f t="shared" si="125"/>
        <v>1558.8222488928557</v>
      </c>
      <c r="N2641" s="6">
        <v>-0.2157074722976477</v>
      </c>
    </row>
    <row r="2642" spans="1:14" x14ac:dyDescent="0.25">
      <c r="A2642" s="41">
        <v>2021</v>
      </c>
      <c r="B2642" s="41" t="s">
        <v>11</v>
      </c>
      <c r="C2642" s="41" t="s">
        <v>4999</v>
      </c>
      <c r="D2642" s="42">
        <v>2166.6734567455837</v>
      </c>
      <c r="E2642" s="42">
        <v>750</v>
      </c>
      <c r="F2642" s="88">
        <v>0.27707572919090467</v>
      </c>
      <c r="G2642" s="89">
        <v>522.0341211719583</v>
      </c>
      <c r="H2642" s="42">
        <v>2166.6734567455837</v>
      </c>
      <c r="I2642" s="42">
        <v>0</v>
      </c>
      <c r="J2642" s="51">
        <f t="shared" si="124"/>
        <v>2166.6734567455837</v>
      </c>
      <c r="K2642" s="45">
        <f t="shared" si="123"/>
        <v>0.27707572919090467</v>
      </c>
      <c r="L2642" s="45">
        <f t="shared" si="123"/>
        <v>522.0341211719583</v>
      </c>
      <c r="M2642" s="160">
        <f t="shared" si="125"/>
        <v>1884.0846244323252</v>
      </c>
      <c r="N2642" s="6">
        <v>0.16445528080909533</v>
      </c>
    </row>
    <row r="2643" spans="1:14" x14ac:dyDescent="0.25">
      <c r="A2643" s="43">
        <v>2022</v>
      </c>
      <c r="B2643" s="43" t="s">
        <v>11</v>
      </c>
      <c r="C2643" s="43" t="s">
        <v>4999</v>
      </c>
      <c r="D2643" s="44">
        <v>2166.6734567455837</v>
      </c>
      <c r="E2643" s="44">
        <v>750</v>
      </c>
      <c r="F2643" s="90">
        <v>0.4004467819767894</v>
      </c>
      <c r="G2643" s="91">
        <v>679.21735766485381</v>
      </c>
      <c r="H2643" s="44">
        <v>2166.6734567455837</v>
      </c>
      <c r="I2643" s="44">
        <v>0</v>
      </c>
      <c r="J2643" s="51">
        <f t="shared" si="124"/>
        <v>2166.6734567455837</v>
      </c>
      <c r="K2643" s="45">
        <f t="shared" si="123"/>
        <v>0.4004467819767894</v>
      </c>
      <c r="L2643" s="45">
        <f t="shared" si="123"/>
        <v>679.21735766485381</v>
      </c>
      <c r="M2643" s="160">
        <f t="shared" si="125"/>
        <v>1696.1488722968998</v>
      </c>
      <c r="N2643" s="6">
        <v>0.1618208330232106</v>
      </c>
    </row>
    <row r="2644" spans="1:14" x14ac:dyDescent="0.25">
      <c r="A2644" s="41">
        <v>2023</v>
      </c>
      <c r="B2644" s="41" t="s">
        <v>11</v>
      </c>
      <c r="C2644" s="41" t="s">
        <v>4999</v>
      </c>
      <c r="D2644" s="42">
        <v>2166.6734567455837</v>
      </c>
      <c r="E2644" s="42">
        <v>750</v>
      </c>
      <c r="F2644" s="88">
        <v>0.56512035495404456</v>
      </c>
      <c r="G2644" s="89">
        <v>867.01655530666767</v>
      </c>
      <c r="H2644" s="42">
        <v>2166.6734567455837</v>
      </c>
      <c r="I2644" s="42">
        <v>0</v>
      </c>
      <c r="J2644" s="51">
        <f t="shared" si="124"/>
        <v>2166.6734567455837</v>
      </c>
      <c r="K2644" s="45">
        <f t="shared" si="123"/>
        <v>0.56512035495404456</v>
      </c>
      <c r="L2644" s="45">
        <f t="shared" si="123"/>
        <v>867.01655530666767</v>
      </c>
      <c r="M2644" s="160">
        <f t="shared" si="125"/>
        <v>1534.2157607774952</v>
      </c>
      <c r="N2644" s="6">
        <v>0.15860163604595545</v>
      </c>
    </row>
    <row r="2645" spans="1:14" x14ac:dyDescent="0.25">
      <c r="A2645" s="43">
        <v>2024</v>
      </c>
      <c r="B2645" s="43" t="s">
        <v>11</v>
      </c>
      <c r="C2645" s="43" t="s">
        <v>4999</v>
      </c>
      <c r="D2645" s="44">
        <v>2166.6734567455837</v>
      </c>
      <c r="E2645" s="44">
        <v>750</v>
      </c>
      <c r="F2645" s="90">
        <v>0.95645243641864586</v>
      </c>
      <c r="G2645" s="91">
        <v>1167.2528164377268</v>
      </c>
      <c r="H2645" s="44">
        <v>2166.6734567455837</v>
      </c>
      <c r="I2645" s="44">
        <v>0</v>
      </c>
      <c r="J2645" s="51">
        <f t="shared" si="124"/>
        <v>2166.6734567455837</v>
      </c>
      <c r="K2645" s="45">
        <f t="shared" si="123"/>
        <v>0.95645243641864586</v>
      </c>
      <c r="L2645" s="45">
        <f t="shared" si="123"/>
        <v>1167.2528164377268</v>
      </c>
      <c r="M2645" s="160">
        <f t="shared" si="125"/>
        <v>1220.398183947761</v>
      </c>
      <c r="N2645" s="6">
        <v>-8.3440063418645849E-2</v>
      </c>
    </row>
    <row r="2646" spans="1:14" x14ac:dyDescent="0.25">
      <c r="A2646" s="41">
        <v>2025</v>
      </c>
      <c r="B2646" s="41" t="s">
        <v>11</v>
      </c>
      <c r="C2646" s="41" t="s">
        <v>4999</v>
      </c>
      <c r="D2646" s="42">
        <v>2166.6734567455837</v>
      </c>
      <c r="E2646" s="42">
        <v>750</v>
      </c>
      <c r="F2646" s="88">
        <v>1.2191699676599161</v>
      </c>
      <c r="G2646" s="89">
        <v>1447.8390504537208</v>
      </c>
      <c r="H2646" s="42">
        <v>2166.6734567455837</v>
      </c>
      <c r="I2646" s="42">
        <v>0</v>
      </c>
      <c r="J2646" s="51">
        <f t="shared" si="124"/>
        <v>2166.6734567455837</v>
      </c>
      <c r="K2646" s="45">
        <f t="shared" si="123"/>
        <v>1.2191699676599161</v>
      </c>
      <c r="L2646" s="45">
        <f t="shared" si="123"/>
        <v>1447.8390504537208</v>
      </c>
      <c r="M2646" s="160">
        <f t="shared" si="125"/>
        <v>1187.5612825607193</v>
      </c>
      <c r="N2646" s="6">
        <v>-0.16985787265991625</v>
      </c>
    </row>
    <row r="2647" spans="1:14" x14ac:dyDescent="0.25">
      <c r="A2647" s="43">
        <v>2026</v>
      </c>
      <c r="B2647" s="43" t="s">
        <v>11</v>
      </c>
      <c r="C2647" s="43" t="s">
        <v>4999</v>
      </c>
      <c r="D2647" s="44">
        <v>2166.6734567455837</v>
      </c>
      <c r="E2647" s="44">
        <v>750</v>
      </c>
      <c r="F2647" s="90">
        <v>1.5892389090722483</v>
      </c>
      <c r="G2647" s="91">
        <v>1805.2164433564578</v>
      </c>
      <c r="H2647" s="44">
        <v>2166.6734567455837</v>
      </c>
      <c r="I2647" s="44">
        <v>0</v>
      </c>
      <c r="J2647" s="51">
        <f t="shared" si="124"/>
        <v>2166.6734567455837</v>
      </c>
      <c r="K2647" s="45">
        <f t="shared" si="123"/>
        <v>1.5892389090722483</v>
      </c>
      <c r="L2647" s="45">
        <f t="shared" si="123"/>
        <v>1805.2164433564578</v>
      </c>
      <c r="M2647" s="160">
        <f t="shared" si="125"/>
        <v>1135.8999789467091</v>
      </c>
      <c r="N2647" s="6">
        <v>-0.36496931507224839</v>
      </c>
    </row>
    <row r="2648" spans="1:14" x14ac:dyDescent="0.25">
      <c r="A2648" s="41">
        <v>2027</v>
      </c>
      <c r="B2648" s="41" t="s">
        <v>11</v>
      </c>
      <c r="C2648" s="41" t="s">
        <v>4999</v>
      </c>
      <c r="D2648" s="42">
        <v>2166.6734567455837</v>
      </c>
      <c r="E2648" s="42">
        <v>750</v>
      </c>
      <c r="F2648" s="88">
        <v>1.9728367590160556</v>
      </c>
      <c r="G2648" s="89">
        <v>2144.7850887668806</v>
      </c>
      <c r="H2648" s="42">
        <v>2166.6734567455837</v>
      </c>
      <c r="I2648" s="42">
        <v>0</v>
      </c>
      <c r="J2648" s="51">
        <f t="shared" si="124"/>
        <v>2166.6734567455837</v>
      </c>
      <c r="K2648" s="45">
        <f t="shared" si="123"/>
        <v>1.9728367590160556</v>
      </c>
      <c r="L2648" s="45">
        <f t="shared" si="123"/>
        <v>2144.7850887668806</v>
      </c>
      <c r="M2648" s="160">
        <f t="shared" si="125"/>
        <v>1087.1579105392295</v>
      </c>
      <c r="N2648" s="6">
        <v>-0.60408523201605568</v>
      </c>
    </row>
    <row r="2649" spans="1:14" x14ac:dyDescent="0.25">
      <c r="A2649" s="43">
        <v>2028</v>
      </c>
      <c r="B2649" s="43" t="s">
        <v>11</v>
      </c>
      <c r="C2649" s="43" t="s">
        <v>4999</v>
      </c>
      <c r="D2649" s="44">
        <v>2166.6734567455837</v>
      </c>
      <c r="E2649" s="44">
        <v>750</v>
      </c>
      <c r="F2649" s="90">
        <v>2.3731633230138671</v>
      </c>
      <c r="G2649" s="91">
        <v>2434.2059548960037</v>
      </c>
      <c r="H2649" s="44">
        <v>2166.6734567455837</v>
      </c>
      <c r="I2649" s="44">
        <v>0</v>
      </c>
      <c r="J2649" s="51">
        <f t="shared" si="124"/>
        <v>2166.6734567455837</v>
      </c>
      <c r="K2649" s="45">
        <f t="shared" si="123"/>
        <v>2.3731633230138671</v>
      </c>
      <c r="L2649" s="45">
        <f t="shared" si="123"/>
        <v>2434.2059548960037</v>
      </c>
      <c r="M2649" s="160">
        <f t="shared" si="125"/>
        <v>1025.7220526249384</v>
      </c>
      <c r="N2649" s="6">
        <v>-0.90045589201386722</v>
      </c>
    </row>
    <row r="2650" spans="1:14" x14ac:dyDescent="0.25">
      <c r="A2650" s="41">
        <v>2029</v>
      </c>
      <c r="B2650" s="41" t="s">
        <v>11</v>
      </c>
      <c r="C2650" s="41" t="s">
        <v>4999</v>
      </c>
      <c r="D2650" s="42">
        <v>2166.6734567455837</v>
      </c>
      <c r="E2650" s="42">
        <v>750</v>
      </c>
      <c r="F2650" s="88">
        <v>2.6772692717996502</v>
      </c>
      <c r="G2650" s="89">
        <v>2634.2097008524138</v>
      </c>
      <c r="H2650" s="42">
        <v>2166.6734567455837</v>
      </c>
      <c r="I2650" s="42">
        <v>0</v>
      </c>
      <c r="J2650" s="51">
        <f t="shared" si="124"/>
        <v>2166.6734567455837</v>
      </c>
      <c r="K2650" s="45">
        <f t="shared" si="123"/>
        <v>2.6772692717996502</v>
      </c>
      <c r="L2650" s="45">
        <f t="shared" si="123"/>
        <v>2634.2097008524138</v>
      </c>
      <c r="M2650" s="160">
        <f t="shared" si="125"/>
        <v>983.91660808989457</v>
      </c>
      <c r="N2650" s="6">
        <v>-1.1410594227996502</v>
      </c>
    </row>
    <row r="2651" spans="1:14" x14ac:dyDescent="0.25">
      <c r="A2651" s="43">
        <v>2030</v>
      </c>
      <c r="B2651" s="43" t="s">
        <v>11</v>
      </c>
      <c r="C2651" s="43" t="s">
        <v>4999</v>
      </c>
      <c r="D2651" s="44">
        <v>2166.6734567455837</v>
      </c>
      <c r="E2651" s="44">
        <v>750</v>
      </c>
      <c r="F2651" s="90">
        <v>2.8561537970581723</v>
      </c>
      <c r="G2651" s="91">
        <v>2721.0335086251575</v>
      </c>
      <c r="H2651" s="44">
        <v>2166.6734567455837</v>
      </c>
      <c r="I2651" s="44">
        <v>0</v>
      </c>
      <c r="J2651" s="51">
        <f t="shared" si="124"/>
        <v>2166.6734567455837</v>
      </c>
      <c r="K2651" s="45">
        <f t="shared" si="123"/>
        <v>2.8561537970581723</v>
      </c>
      <c r="L2651" s="45">
        <f t="shared" si="123"/>
        <v>2721.0335086251575</v>
      </c>
      <c r="M2651" s="160">
        <f t="shared" si="125"/>
        <v>952.69152222398247</v>
      </c>
      <c r="N2651" s="6">
        <v>-1.3495389110581724</v>
      </c>
    </row>
    <row r="2652" spans="1:14" x14ac:dyDescent="0.25">
      <c r="A2652" s="41">
        <v>2031</v>
      </c>
      <c r="B2652" s="41" t="s">
        <v>11</v>
      </c>
      <c r="C2652" s="41" t="s">
        <v>4999</v>
      </c>
      <c r="D2652" s="42">
        <v>2166.6734567455837</v>
      </c>
      <c r="E2652" s="42">
        <v>750</v>
      </c>
      <c r="F2652" s="88">
        <v>2.9689249269245539</v>
      </c>
      <c r="G2652" s="89">
        <v>2692.7692660630764</v>
      </c>
      <c r="H2652" s="42">
        <v>2166.6734567455837</v>
      </c>
      <c r="I2652" s="42">
        <v>0</v>
      </c>
      <c r="J2652" s="51">
        <f t="shared" si="124"/>
        <v>2166.6734567455837</v>
      </c>
      <c r="K2652" s="45">
        <f t="shared" si="123"/>
        <v>2.9689249269245539</v>
      </c>
      <c r="L2652" s="45">
        <f t="shared" si="123"/>
        <v>2692.7692660630764</v>
      </c>
      <c r="M2652" s="160">
        <f t="shared" si="125"/>
        <v>906.98462653700665</v>
      </c>
      <c r="N2652" s="6">
        <v>-1.5130971189245539</v>
      </c>
    </row>
    <row r="2653" spans="1:14" x14ac:dyDescent="0.25">
      <c r="A2653" s="43">
        <v>2032</v>
      </c>
      <c r="B2653" s="43" t="s">
        <v>11</v>
      </c>
      <c r="C2653" s="43" t="s">
        <v>4999</v>
      </c>
      <c r="D2653" s="44">
        <v>2166.6734567455837</v>
      </c>
      <c r="E2653" s="44">
        <v>750</v>
      </c>
      <c r="F2653" s="90">
        <v>2.9528208359094439</v>
      </c>
      <c r="G2653" s="91">
        <v>2547.9780178422648</v>
      </c>
      <c r="H2653" s="44">
        <v>2166.6734567455837</v>
      </c>
      <c r="I2653" s="44">
        <v>0</v>
      </c>
      <c r="J2653" s="51">
        <f t="shared" si="124"/>
        <v>2166.6734567455837</v>
      </c>
      <c r="K2653" s="45">
        <f t="shared" si="123"/>
        <v>2.9528208359094439</v>
      </c>
      <c r="L2653" s="45">
        <f t="shared" si="123"/>
        <v>2547.9780178422648</v>
      </c>
      <c r="M2653" s="160">
        <f t="shared" si="125"/>
        <v>862.8962471600513</v>
      </c>
      <c r="N2653" s="6">
        <v>-1.5237795209094438</v>
      </c>
    </row>
    <row r="2654" spans="1:14" x14ac:dyDescent="0.25">
      <c r="A2654" s="41">
        <v>2033</v>
      </c>
      <c r="B2654" s="41" t="s">
        <v>11</v>
      </c>
      <c r="C2654" s="41" t="s">
        <v>4999</v>
      </c>
      <c r="D2654" s="42">
        <v>2166.6734567455837</v>
      </c>
      <c r="E2654" s="42">
        <v>750</v>
      </c>
      <c r="F2654" s="88">
        <v>2.8968351041265321</v>
      </c>
      <c r="G2654" s="89">
        <v>2350.2376433246045</v>
      </c>
      <c r="H2654" s="42">
        <v>2166.6734567455837</v>
      </c>
      <c r="I2654" s="42">
        <v>0</v>
      </c>
      <c r="J2654" s="51">
        <f t="shared" si="124"/>
        <v>2166.6734567455837</v>
      </c>
      <c r="K2654" s="45">
        <f t="shared" si="123"/>
        <v>2.8968351041265321</v>
      </c>
      <c r="L2654" s="45">
        <f t="shared" si="123"/>
        <v>2350.2376433246045</v>
      </c>
      <c r="M2654" s="160">
        <f t="shared" si="125"/>
        <v>811.31219377198886</v>
      </c>
      <c r="N2654" s="6">
        <v>-1.5520998451265322</v>
      </c>
    </row>
    <row r="2655" spans="1:14" x14ac:dyDescent="0.25">
      <c r="A2655" s="43">
        <v>2034</v>
      </c>
      <c r="B2655" s="43" t="s">
        <v>11</v>
      </c>
      <c r="C2655" s="43" t="s">
        <v>4999</v>
      </c>
      <c r="D2655" s="44">
        <v>2166.6734567455837</v>
      </c>
      <c r="E2655" s="44">
        <v>750</v>
      </c>
      <c r="F2655" s="90">
        <v>2.6913425052762463</v>
      </c>
      <c r="G2655" s="91">
        <v>2116.3773596018937</v>
      </c>
      <c r="H2655" s="44">
        <v>2166.6734567455837</v>
      </c>
      <c r="I2655" s="44">
        <v>0</v>
      </c>
      <c r="J2655" s="51">
        <f t="shared" si="124"/>
        <v>2166.6734567455837</v>
      </c>
      <c r="K2655" s="45">
        <f t="shared" si="123"/>
        <v>2.6913425052762463</v>
      </c>
      <c r="L2655" s="45">
        <f t="shared" si="123"/>
        <v>2116.3773596018937</v>
      </c>
      <c r="M2655" s="160">
        <f t="shared" si="125"/>
        <v>786.3649295668755</v>
      </c>
      <c r="N2655" s="6">
        <v>-1.4526330382762462</v>
      </c>
    </row>
    <row r="2656" spans="1:14" x14ac:dyDescent="0.25">
      <c r="A2656" s="41">
        <v>2035</v>
      </c>
      <c r="B2656" s="41" t="s">
        <v>11</v>
      </c>
      <c r="C2656" s="41" t="s">
        <v>4999</v>
      </c>
      <c r="D2656" s="42">
        <v>2166.6734567455837</v>
      </c>
      <c r="E2656" s="42">
        <v>750</v>
      </c>
      <c r="F2656" s="88">
        <v>2.376655582659954</v>
      </c>
      <c r="G2656" s="89">
        <v>1861.4712741839212</v>
      </c>
      <c r="H2656" s="42">
        <v>2166.6734567455837</v>
      </c>
      <c r="I2656" s="42">
        <v>0</v>
      </c>
      <c r="J2656" s="51">
        <f t="shared" si="124"/>
        <v>2166.6734567455837</v>
      </c>
      <c r="K2656" s="45">
        <f t="shared" si="123"/>
        <v>2.376655582659954</v>
      </c>
      <c r="L2656" s="45">
        <f t="shared" si="123"/>
        <v>1861.4712741839212</v>
      </c>
      <c r="M2656" s="160">
        <f t="shared" si="125"/>
        <v>783.23139783702345</v>
      </c>
      <c r="N2656" s="6">
        <v>-1.2573081526599541</v>
      </c>
    </row>
    <row r="2657" spans="1:14" x14ac:dyDescent="0.25">
      <c r="A2657" s="43">
        <v>2036</v>
      </c>
      <c r="B2657" s="43" t="s">
        <v>11</v>
      </c>
      <c r="C2657" s="43" t="s">
        <v>4999</v>
      </c>
      <c r="D2657" s="44">
        <v>2166.6734567455837</v>
      </c>
      <c r="E2657" s="44">
        <v>750</v>
      </c>
      <c r="F2657" s="90">
        <v>1.9965815834693148</v>
      </c>
      <c r="G2657" s="91">
        <v>1605.3001936639205</v>
      </c>
      <c r="H2657" s="44">
        <v>2166.6734567455837</v>
      </c>
      <c r="I2657" s="44">
        <v>0</v>
      </c>
      <c r="J2657" s="51">
        <f t="shared" si="124"/>
        <v>2166.6734567455837</v>
      </c>
      <c r="K2657" s="45">
        <f t="shared" si="123"/>
        <v>1.9965815834693148</v>
      </c>
      <c r="L2657" s="45">
        <f t="shared" si="123"/>
        <v>1605.3001936639205</v>
      </c>
      <c r="M2657" s="160">
        <f t="shared" si="125"/>
        <v>804.02434188264272</v>
      </c>
      <c r="N2657" s="6">
        <v>-1.0402155884693149</v>
      </c>
    </row>
    <row r="2658" spans="1:14" x14ac:dyDescent="0.25">
      <c r="A2658" s="41">
        <v>2037</v>
      </c>
      <c r="B2658" s="41" t="s">
        <v>11</v>
      </c>
      <c r="C2658" s="41" t="s">
        <v>4999</v>
      </c>
      <c r="D2658" s="42">
        <v>2166.6734567455837</v>
      </c>
      <c r="E2658" s="42">
        <v>750</v>
      </c>
      <c r="F2658" s="88">
        <v>1.607218313025006</v>
      </c>
      <c r="G2658" s="89">
        <v>1354.0584792242555</v>
      </c>
      <c r="H2658" s="42">
        <v>2166.6734567455837</v>
      </c>
      <c r="I2658" s="42">
        <v>0</v>
      </c>
      <c r="J2658" s="51">
        <f t="shared" si="124"/>
        <v>2166.6734567455837</v>
      </c>
      <c r="K2658" s="45">
        <f t="shared" si="123"/>
        <v>1.607218313025006</v>
      </c>
      <c r="L2658" s="45">
        <f t="shared" si="123"/>
        <v>1354.0584792242555</v>
      </c>
      <c r="M2658" s="160">
        <f t="shared" si="125"/>
        <v>842.48572098194381</v>
      </c>
      <c r="N2658" s="6">
        <v>-0.62443602102500595</v>
      </c>
    </row>
    <row r="2659" spans="1:14" x14ac:dyDescent="0.25">
      <c r="A2659" s="43">
        <v>2038</v>
      </c>
      <c r="B2659" s="43" t="s">
        <v>11</v>
      </c>
      <c r="C2659" s="43" t="s">
        <v>4999</v>
      </c>
      <c r="D2659" s="44">
        <v>2166.6734567455837</v>
      </c>
      <c r="E2659" s="44">
        <v>750</v>
      </c>
      <c r="F2659" s="90">
        <v>1.2556644435389828</v>
      </c>
      <c r="G2659" s="91">
        <v>1113.1439472310476</v>
      </c>
      <c r="H2659" s="44">
        <v>2166.6734567455837</v>
      </c>
      <c r="I2659" s="44">
        <v>0</v>
      </c>
      <c r="J2659" s="51">
        <f t="shared" si="124"/>
        <v>2166.6734567455837</v>
      </c>
      <c r="K2659" s="45">
        <f t="shared" si="123"/>
        <v>1.2556644435389828</v>
      </c>
      <c r="L2659" s="45">
        <f t="shared" si="123"/>
        <v>1113.1439472310476</v>
      </c>
      <c r="M2659" s="160">
        <f t="shared" si="125"/>
        <v>886.49794374502369</v>
      </c>
      <c r="N2659" s="6">
        <v>-0.41484127053898279</v>
      </c>
    </row>
    <row r="2660" spans="1:14" x14ac:dyDescent="0.25">
      <c r="A2660" s="41">
        <v>2039</v>
      </c>
      <c r="B2660" s="41" t="s">
        <v>11</v>
      </c>
      <c r="C2660" s="41" t="s">
        <v>4999</v>
      </c>
      <c r="D2660" s="42">
        <v>2166.6734567455837</v>
      </c>
      <c r="E2660" s="42">
        <v>750</v>
      </c>
      <c r="F2660" s="88">
        <v>0.96881888632608892</v>
      </c>
      <c r="G2660" s="89">
        <v>927.17259147419747</v>
      </c>
      <c r="H2660" s="42">
        <v>2166.6734567455837</v>
      </c>
      <c r="I2660" s="42">
        <v>0</v>
      </c>
      <c r="J2660" s="51">
        <f t="shared" si="124"/>
        <v>2166.6734567455837</v>
      </c>
      <c r="K2660" s="45">
        <f t="shared" si="123"/>
        <v>0.96881888632608892</v>
      </c>
      <c r="L2660" s="45">
        <f t="shared" si="123"/>
        <v>927.17259147419747</v>
      </c>
      <c r="M2660" s="160">
        <f t="shared" si="125"/>
        <v>957.01333299785199</v>
      </c>
      <c r="N2660" s="6">
        <v>-0.24727181132608889</v>
      </c>
    </row>
    <row r="2661" spans="1:14" x14ac:dyDescent="0.25">
      <c r="A2661" s="43">
        <v>2040</v>
      </c>
      <c r="B2661" s="43" t="s">
        <v>11</v>
      </c>
      <c r="C2661" s="43" t="s">
        <v>4999</v>
      </c>
      <c r="D2661" s="44">
        <v>2166.6734567455837</v>
      </c>
      <c r="E2661" s="44">
        <v>750</v>
      </c>
      <c r="F2661" s="90">
        <v>0.78934652581816478</v>
      </c>
      <c r="G2661" s="91">
        <v>812.20471384700647</v>
      </c>
      <c r="H2661" s="44">
        <v>2166.6734567455837</v>
      </c>
      <c r="I2661" s="44">
        <v>0</v>
      </c>
      <c r="J2661" s="51">
        <f t="shared" si="124"/>
        <v>2166.6734567455837</v>
      </c>
      <c r="K2661" s="45">
        <f t="shared" si="123"/>
        <v>0.78934652581816478</v>
      </c>
      <c r="L2661" s="45">
        <f t="shared" si="123"/>
        <v>812.20471384700647</v>
      </c>
      <c r="M2661" s="160">
        <f t="shared" si="125"/>
        <v>1028.9583690827662</v>
      </c>
      <c r="N2661" s="6">
        <v>-0.16287027481816474</v>
      </c>
    </row>
    <row r="2662" spans="1:14" x14ac:dyDescent="0.25">
      <c r="A2662" s="41">
        <v>2021</v>
      </c>
      <c r="B2662" s="41" t="s">
        <v>11</v>
      </c>
      <c r="C2662" s="41" t="s">
        <v>5000</v>
      </c>
      <c r="D2662" s="42">
        <v>1102.88386976268</v>
      </c>
      <c r="E2662" s="42">
        <v>1000</v>
      </c>
      <c r="F2662" s="88">
        <v>0.26615599324794109</v>
      </c>
      <c r="G2662" s="89">
        <v>354.32646671398032</v>
      </c>
      <c r="H2662" s="42">
        <v>1102.88386976268</v>
      </c>
      <c r="I2662" s="42">
        <v>0</v>
      </c>
      <c r="J2662" s="51">
        <f t="shared" si="124"/>
        <v>1102.88386976268</v>
      </c>
      <c r="K2662" s="45">
        <f t="shared" si="123"/>
        <v>0.26615599324794109</v>
      </c>
      <c r="L2662" s="45">
        <f t="shared" si="123"/>
        <v>354.32646671398032</v>
      </c>
      <c r="M2662" s="160">
        <f t="shared" si="125"/>
        <v>1331.2736729693058</v>
      </c>
      <c r="N2662" s="6">
        <v>0.13658129675205893</v>
      </c>
    </row>
    <row r="2663" spans="1:14" x14ac:dyDescent="0.25">
      <c r="A2663" s="43">
        <v>2022</v>
      </c>
      <c r="B2663" s="43" t="s">
        <v>11</v>
      </c>
      <c r="C2663" s="43" t="s">
        <v>5000</v>
      </c>
      <c r="D2663" s="44">
        <v>1102.88386976268</v>
      </c>
      <c r="E2663" s="44">
        <v>1000</v>
      </c>
      <c r="F2663" s="90">
        <v>0.2822553238897017</v>
      </c>
      <c r="G2663" s="91">
        <v>406.85210215909797</v>
      </c>
      <c r="H2663" s="44">
        <v>1102.88386976268</v>
      </c>
      <c r="I2663" s="44">
        <v>0</v>
      </c>
      <c r="J2663" s="51">
        <f t="shared" si="124"/>
        <v>1102.88386976268</v>
      </c>
      <c r="K2663" s="45">
        <f t="shared" ref="K2663:L2726" si="126">F2663</f>
        <v>0.2822553238897017</v>
      </c>
      <c r="L2663" s="45">
        <f t="shared" si="126"/>
        <v>406.85210215909797</v>
      </c>
      <c r="M2663" s="160">
        <f t="shared" si="125"/>
        <v>1441.4328720264832</v>
      </c>
      <c r="N2663" s="6">
        <v>0.1456768441102983</v>
      </c>
    </row>
    <row r="2664" spans="1:14" x14ac:dyDescent="0.25">
      <c r="A2664" s="41">
        <v>2023</v>
      </c>
      <c r="B2664" s="41" t="s">
        <v>11</v>
      </c>
      <c r="C2664" s="41" t="s">
        <v>5000</v>
      </c>
      <c r="D2664" s="42">
        <v>1102.88386976268</v>
      </c>
      <c r="E2664" s="42">
        <v>1000</v>
      </c>
      <c r="F2664" s="88">
        <v>0.3103184757821898</v>
      </c>
      <c r="G2664" s="89">
        <v>488.75203876026126</v>
      </c>
      <c r="H2664" s="42">
        <v>1102.88386976268</v>
      </c>
      <c r="I2664" s="42">
        <v>0</v>
      </c>
      <c r="J2664" s="51">
        <f t="shared" si="124"/>
        <v>1102.88386976268</v>
      </c>
      <c r="K2664" s="45">
        <f t="shared" si="126"/>
        <v>0.3103184757821898</v>
      </c>
      <c r="L2664" s="45">
        <f t="shared" si="126"/>
        <v>488.75203876026126</v>
      </c>
      <c r="M2664" s="160">
        <f t="shared" si="125"/>
        <v>1575.0014159753498</v>
      </c>
      <c r="N2664" s="6">
        <v>0.1545162672178102</v>
      </c>
    </row>
    <row r="2665" spans="1:14" hidden="1" x14ac:dyDescent="0.25">
      <c r="A2665" s="43">
        <v>2024</v>
      </c>
      <c r="B2665" s="43" t="s">
        <v>11</v>
      </c>
      <c r="C2665" s="43" t="s">
        <v>5000</v>
      </c>
      <c r="D2665" s="44">
        <v>1102.88386976268</v>
      </c>
      <c r="E2665" s="44">
        <v>1000</v>
      </c>
      <c r="F2665" s="90">
        <v>0.37525046592131367</v>
      </c>
      <c r="G2665" s="91">
        <v>594.30266027759399</v>
      </c>
      <c r="H2665" s="44">
        <v>1102.88386976268</v>
      </c>
      <c r="I2665" s="44">
        <v>0</v>
      </c>
      <c r="J2665" s="51">
        <f t="shared" si="124"/>
        <v>1102.88386976268</v>
      </c>
      <c r="K2665" s="45">
        <f t="shared" si="126"/>
        <v>0.37525046592131367</v>
      </c>
      <c r="L2665" s="45">
        <f t="shared" si="126"/>
        <v>594.30266027759399</v>
      </c>
      <c r="M2665" s="160">
        <f t="shared" si="125"/>
        <v>1583.7492934711329</v>
      </c>
      <c r="N2665" s="6">
        <v>9.3829448078686317E-2</v>
      </c>
    </row>
    <row r="2666" spans="1:14" x14ac:dyDescent="0.25">
      <c r="A2666" s="41">
        <v>2025</v>
      </c>
      <c r="B2666" s="41" t="s">
        <v>11</v>
      </c>
      <c r="C2666" s="41" t="s">
        <v>5000</v>
      </c>
      <c r="D2666" s="42">
        <v>1102.88386976268</v>
      </c>
      <c r="E2666" s="42">
        <v>1000</v>
      </c>
      <c r="F2666" s="88">
        <v>0.40082822121263278</v>
      </c>
      <c r="G2666" s="89">
        <v>708.66732634857385</v>
      </c>
      <c r="H2666" s="42">
        <v>1102.88386976268</v>
      </c>
      <c r="I2666" s="42">
        <v>0</v>
      </c>
      <c r="J2666" s="51">
        <f t="shared" si="124"/>
        <v>1102.88386976268</v>
      </c>
      <c r="K2666" s="45">
        <f t="shared" si="126"/>
        <v>0.40082822121263278</v>
      </c>
      <c r="L2666" s="45">
        <f t="shared" si="126"/>
        <v>708.66732634857385</v>
      </c>
      <c r="M2666" s="160">
        <f t="shared" si="125"/>
        <v>1768.0075624531376</v>
      </c>
      <c r="N2666" s="6">
        <v>0.12284476778736725</v>
      </c>
    </row>
    <row r="2667" spans="1:14" x14ac:dyDescent="0.25">
      <c r="A2667" s="43">
        <v>2026</v>
      </c>
      <c r="B2667" s="43" t="s">
        <v>11</v>
      </c>
      <c r="C2667" s="43" t="s">
        <v>5000</v>
      </c>
      <c r="D2667" s="44">
        <v>1102.88386976268</v>
      </c>
      <c r="E2667" s="44">
        <v>1000</v>
      </c>
      <c r="F2667" s="90">
        <v>0.4523656947519899</v>
      </c>
      <c r="G2667" s="91">
        <v>844.38331166903424</v>
      </c>
      <c r="H2667" s="44">
        <v>1102.88386976268</v>
      </c>
      <c r="I2667" s="44">
        <v>0</v>
      </c>
      <c r="J2667" s="51">
        <f t="shared" si="124"/>
        <v>1102.88386976268</v>
      </c>
      <c r="K2667" s="45">
        <f t="shared" si="126"/>
        <v>0.4523656947519899</v>
      </c>
      <c r="L2667" s="45">
        <f t="shared" si="126"/>
        <v>844.38331166903424</v>
      </c>
      <c r="M2667" s="160">
        <f t="shared" si="125"/>
        <v>1866.5944864187115</v>
      </c>
      <c r="N2667" s="6">
        <v>0.10885334724801005</v>
      </c>
    </row>
    <row r="2668" spans="1:14" x14ac:dyDescent="0.25">
      <c r="A2668" s="41">
        <v>2027</v>
      </c>
      <c r="B2668" s="41" t="s">
        <v>11</v>
      </c>
      <c r="C2668" s="41" t="s">
        <v>5000</v>
      </c>
      <c r="D2668" s="42">
        <v>1102.88386976268</v>
      </c>
      <c r="E2668" s="42">
        <v>1000</v>
      </c>
      <c r="F2668" s="88">
        <v>0.50018827185130799</v>
      </c>
      <c r="G2668" s="89">
        <v>962.17301178402511</v>
      </c>
      <c r="H2668" s="42">
        <v>1102.88386976268</v>
      </c>
      <c r="I2668" s="42">
        <v>0</v>
      </c>
      <c r="J2668" s="51">
        <f t="shared" si="124"/>
        <v>1102.88386976268</v>
      </c>
      <c r="K2668" s="45">
        <f t="shared" si="126"/>
        <v>0.50018827185130799</v>
      </c>
      <c r="L2668" s="45">
        <f t="shared" si="126"/>
        <v>962.17301178402511</v>
      </c>
      <c r="M2668" s="160">
        <f t="shared" si="125"/>
        <v>1923.6216959322314</v>
      </c>
      <c r="N2668" s="6">
        <v>8.1501601148691982E-2</v>
      </c>
    </row>
    <row r="2669" spans="1:14" x14ac:dyDescent="0.25">
      <c r="A2669" s="43">
        <v>2028</v>
      </c>
      <c r="B2669" s="43" t="s">
        <v>11</v>
      </c>
      <c r="C2669" s="43" t="s">
        <v>5000</v>
      </c>
      <c r="D2669" s="44">
        <v>1102.88386976268</v>
      </c>
      <c r="E2669" s="44">
        <v>1000</v>
      </c>
      <c r="F2669" s="90">
        <v>0.55766184255707318</v>
      </c>
      <c r="G2669" s="91">
        <v>1050.4521889320188</v>
      </c>
      <c r="H2669" s="44">
        <v>1102.88386976268</v>
      </c>
      <c r="I2669" s="44">
        <v>0</v>
      </c>
      <c r="J2669" s="51">
        <f t="shared" si="124"/>
        <v>1102.88386976268</v>
      </c>
      <c r="K2669" s="45">
        <f t="shared" si="126"/>
        <v>0.55766184255707318</v>
      </c>
      <c r="L2669" s="45">
        <f t="shared" si="126"/>
        <v>1050.4521889320188</v>
      </c>
      <c r="M2669" s="160">
        <f t="shared" si="125"/>
        <v>1883.6723418538568</v>
      </c>
      <c r="N2669" s="6">
        <v>4.0387582442926839E-2</v>
      </c>
    </row>
    <row r="2670" spans="1:14" x14ac:dyDescent="0.25">
      <c r="A2670" s="41">
        <v>2029</v>
      </c>
      <c r="B2670" s="41" t="s">
        <v>11</v>
      </c>
      <c r="C2670" s="41" t="s">
        <v>5000</v>
      </c>
      <c r="D2670" s="42">
        <v>1102.88386976268</v>
      </c>
      <c r="E2670" s="42">
        <v>1000</v>
      </c>
      <c r="F2670" s="88">
        <v>0.56885255690854297</v>
      </c>
      <c r="G2670" s="89">
        <v>1092.7938715463138</v>
      </c>
      <c r="H2670" s="42">
        <v>1102.88386976268</v>
      </c>
      <c r="I2670" s="42">
        <v>0</v>
      </c>
      <c r="J2670" s="51">
        <f t="shared" si="124"/>
        <v>1102.88386976268</v>
      </c>
      <c r="K2670" s="45">
        <f t="shared" si="126"/>
        <v>0.56885255690854297</v>
      </c>
      <c r="L2670" s="45">
        <f t="shared" si="126"/>
        <v>1092.7938715463138</v>
      </c>
      <c r="M2670" s="160">
        <f t="shared" si="125"/>
        <v>1921.049414781847</v>
      </c>
      <c r="N2670" s="6">
        <v>5.6306713091457072E-2</v>
      </c>
    </row>
    <row r="2671" spans="1:14" x14ac:dyDescent="0.25">
      <c r="A2671" s="43">
        <v>2030</v>
      </c>
      <c r="B2671" s="43" t="s">
        <v>11</v>
      </c>
      <c r="C2671" s="43" t="s">
        <v>5000</v>
      </c>
      <c r="D2671" s="44">
        <v>1102.88386976268</v>
      </c>
      <c r="E2671" s="44">
        <v>1000</v>
      </c>
      <c r="F2671" s="90">
        <v>0.57039889956388468</v>
      </c>
      <c r="G2671" s="91">
        <v>1080.7601307128243</v>
      </c>
      <c r="H2671" s="44">
        <v>1102.88386976268</v>
      </c>
      <c r="I2671" s="44">
        <v>0</v>
      </c>
      <c r="J2671" s="51">
        <f t="shared" si="124"/>
        <v>1102.88386976268</v>
      </c>
      <c r="K2671" s="45">
        <f t="shared" si="126"/>
        <v>0.57039889956388468</v>
      </c>
      <c r="L2671" s="45">
        <f t="shared" si="126"/>
        <v>1080.7601307128243</v>
      </c>
      <c r="M2671" s="160">
        <f t="shared" si="125"/>
        <v>1894.7444175280691</v>
      </c>
      <c r="N2671" s="6">
        <v>6.9396621436115358E-2</v>
      </c>
    </row>
    <row r="2672" spans="1:14" x14ac:dyDescent="0.25">
      <c r="A2672" s="41">
        <v>2031</v>
      </c>
      <c r="B2672" s="41" t="s">
        <v>11</v>
      </c>
      <c r="C2672" s="41" t="s">
        <v>5000</v>
      </c>
      <c r="D2672" s="42">
        <v>1102.88386976268</v>
      </c>
      <c r="E2672" s="42">
        <v>1000</v>
      </c>
      <c r="F2672" s="88">
        <v>0.56103362545497504</v>
      </c>
      <c r="G2672" s="89">
        <v>1021.5646417467826</v>
      </c>
      <c r="H2672" s="42">
        <v>1102.88386976268</v>
      </c>
      <c r="I2672" s="42">
        <v>0</v>
      </c>
      <c r="J2672" s="51">
        <f t="shared" si="124"/>
        <v>1102.88386976268</v>
      </c>
      <c r="K2672" s="45">
        <f t="shared" si="126"/>
        <v>0.56103362545497504</v>
      </c>
      <c r="L2672" s="45">
        <f t="shared" si="126"/>
        <v>1021.5646417467826</v>
      </c>
      <c r="M2672" s="160">
        <f t="shared" si="125"/>
        <v>1820.8617013255418</v>
      </c>
      <c r="N2672" s="6">
        <v>8.2542134545025014E-2</v>
      </c>
    </row>
    <row r="2673" spans="1:14" x14ac:dyDescent="0.25">
      <c r="A2673" s="43">
        <v>2032</v>
      </c>
      <c r="B2673" s="43" t="s">
        <v>11</v>
      </c>
      <c r="C2673" s="43" t="s">
        <v>5000</v>
      </c>
      <c r="D2673" s="44">
        <v>1102.88386976268</v>
      </c>
      <c r="E2673" s="44">
        <v>1000</v>
      </c>
      <c r="F2673" s="90">
        <v>0.53750702222064251</v>
      </c>
      <c r="G2673" s="91">
        <v>925.88441234913864</v>
      </c>
      <c r="H2673" s="44">
        <v>1102.88386976268</v>
      </c>
      <c r="I2673" s="44">
        <v>0</v>
      </c>
      <c r="J2673" s="51">
        <f t="shared" si="124"/>
        <v>1102.88386976268</v>
      </c>
      <c r="K2673" s="45">
        <f t="shared" si="126"/>
        <v>0.53750702222064251</v>
      </c>
      <c r="L2673" s="45">
        <f t="shared" si="126"/>
        <v>925.88441234913864</v>
      </c>
      <c r="M2673" s="160">
        <f t="shared" si="125"/>
        <v>1722.5531464202345</v>
      </c>
      <c r="N2673" s="6">
        <v>9.3251906779357463E-2</v>
      </c>
    </row>
    <row r="2674" spans="1:14" x14ac:dyDescent="0.25">
      <c r="A2674" s="41">
        <v>2033</v>
      </c>
      <c r="B2674" s="41" t="s">
        <v>11</v>
      </c>
      <c r="C2674" s="41" t="s">
        <v>5000</v>
      </c>
      <c r="D2674" s="42">
        <v>1102.88386976268</v>
      </c>
      <c r="E2674" s="42">
        <v>1000</v>
      </c>
      <c r="F2674" s="88">
        <v>0.51114220602129723</v>
      </c>
      <c r="G2674" s="89">
        <v>821.41013876022487</v>
      </c>
      <c r="H2674" s="42">
        <v>1102.88386976268</v>
      </c>
      <c r="I2674" s="42">
        <v>0</v>
      </c>
      <c r="J2674" s="51">
        <f t="shared" si="124"/>
        <v>1102.88386976268</v>
      </c>
      <c r="K2674" s="45">
        <f t="shared" si="126"/>
        <v>0.51114220602129723</v>
      </c>
      <c r="L2674" s="45">
        <f t="shared" si="126"/>
        <v>821.41013876022487</v>
      </c>
      <c r="M2674" s="160">
        <f t="shared" si="125"/>
        <v>1607.0090262239078</v>
      </c>
      <c r="N2674" s="6">
        <v>8.6843403978702716E-2</v>
      </c>
    </row>
    <row r="2675" spans="1:14" x14ac:dyDescent="0.25">
      <c r="A2675" s="43">
        <v>2034</v>
      </c>
      <c r="B2675" s="43" t="s">
        <v>11</v>
      </c>
      <c r="C2675" s="43" t="s">
        <v>5000</v>
      </c>
      <c r="D2675" s="44">
        <v>1102.88386976268</v>
      </c>
      <c r="E2675" s="44">
        <v>1000</v>
      </c>
      <c r="F2675" s="90">
        <v>0.47909799021304816</v>
      </c>
      <c r="G2675" s="91">
        <v>720.67254536481448</v>
      </c>
      <c r="H2675" s="44">
        <v>1102.88386976268</v>
      </c>
      <c r="I2675" s="44">
        <v>0</v>
      </c>
      <c r="J2675" s="51">
        <f t="shared" si="124"/>
        <v>1102.88386976268</v>
      </c>
      <c r="K2675" s="45">
        <f t="shared" si="126"/>
        <v>0.47909799021304816</v>
      </c>
      <c r="L2675" s="45">
        <f t="shared" si="126"/>
        <v>720.67254536481448</v>
      </c>
      <c r="M2675" s="160">
        <f t="shared" si="125"/>
        <v>1504.2278617039105</v>
      </c>
      <c r="N2675" s="6">
        <v>6.4685864786951874E-2</v>
      </c>
    </row>
    <row r="2676" spans="1:14" x14ac:dyDescent="0.25">
      <c r="A2676" s="41">
        <v>2035</v>
      </c>
      <c r="B2676" s="41" t="s">
        <v>11</v>
      </c>
      <c r="C2676" s="41" t="s">
        <v>5000</v>
      </c>
      <c r="D2676" s="42">
        <v>1102.88386976268</v>
      </c>
      <c r="E2676" s="42">
        <v>1000</v>
      </c>
      <c r="F2676" s="88">
        <v>0.44852986327626981</v>
      </c>
      <c r="G2676" s="89">
        <v>641.2829528007619</v>
      </c>
      <c r="H2676" s="42">
        <v>1102.88386976268</v>
      </c>
      <c r="I2676" s="42">
        <v>0</v>
      </c>
      <c r="J2676" s="51">
        <f t="shared" si="124"/>
        <v>1102.88386976268</v>
      </c>
      <c r="K2676" s="45">
        <f t="shared" si="126"/>
        <v>0.44852986327626981</v>
      </c>
      <c r="L2676" s="45">
        <f t="shared" si="126"/>
        <v>641.2829528007619</v>
      </c>
      <c r="M2676" s="160">
        <f t="shared" si="125"/>
        <v>1429.7441604367973</v>
      </c>
      <c r="N2676" s="6">
        <v>2.6819887723730174E-2</v>
      </c>
    </row>
    <row r="2677" spans="1:14" x14ac:dyDescent="0.25">
      <c r="A2677" s="43">
        <v>2036</v>
      </c>
      <c r="B2677" s="43" t="s">
        <v>11</v>
      </c>
      <c r="C2677" s="43" t="s">
        <v>5000</v>
      </c>
      <c r="D2677" s="44">
        <v>1102.88386976268</v>
      </c>
      <c r="E2677" s="44">
        <v>1000</v>
      </c>
      <c r="F2677" s="90">
        <v>0.41978192930475616</v>
      </c>
      <c r="G2677" s="91">
        <v>576.80723310281905</v>
      </c>
      <c r="H2677" s="44">
        <v>1102.88386976268</v>
      </c>
      <c r="I2677" s="44">
        <v>0</v>
      </c>
      <c r="J2677" s="51">
        <f t="shared" si="124"/>
        <v>1102.88386976268</v>
      </c>
      <c r="K2677" s="45">
        <f t="shared" si="126"/>
        <v>0.41978192930475616</v>
      </c>
      <c r="L2677" s="45">
        <f t="shared" si="126"/>
        <v>576.80723310281905</v>
      </c>
      <c r="M2677" s="160">
        <f t="shared" si="125"/>
        <v>1374.0639909348374</v>
      </c>
      <c r="N2677" s="6">
        <v>-4.2401233304756147E-2</v>
      </c>
    </row>
    <row r="2678" spans="1:14" x14ac:dyDescent="0.25">
      <c r="A2678" s="41">
        <v>2037</v>
      </c>
      <c r="B2678" s="41" t="s">
        <v>11</v>
      </c>
      <c r="C2678" s="41" t="s">
        <v>5000</v>
      </c>
      <c r="D2678" s="42">
        <v>1102.88386976268</v>
      </c>
      <c r="E2678" s="42">
        <v>1000</v>
      </c>
      <c r="F2678" s="88">
        <v>0.39496875050177616</v>
      </c>
      <c r="G2678" s="89">
        <v>530.59829381048303</v>
      </c>
      <c r="H2678" s="42">
        <v>1102.88386976268</v>
      </c>
      <c r="I2678" s="42">
        <v>0</v>
      </c>
      <c r="J2678" s="51">
        <f t="shared" si="124"/>
        <v>1102.88386976268</v>
      </c>
      <c r="K2678" s="45">
        <f t="shared" si="126"/>
        <v>0.39496875050177616</v>
      </c>
      <c r="L2678" s="45">
        <f t="shared" si="126"/>
        <v>530.59829381048303</v>
      </c>
      <c r="M2678" s="160">
        <f t="shared" si="125"/>
        <v>1343.393099166454</v>
      </c>
      <c r="N2678" s="6">
        <v>-9.0234274501776179E-2</v>
      </c>
    </row>
    <row r="2679" spans="1:14" x14ac:dyDescent="0.25">
      <c r="A2679" s="43">
        <v>2038</v>
      </c>
      <c r="B2679" s="43" t="s">
        <v>11</v>
      </c>
      <c r="C2679" s="43" t="s">
        <v>5000</v>
      </c>
      <c r="D2679" s="44">
        <v>1102.88386976268</v>
      </c>
      <c r="E2679" s="44">
        <v>1000</v>
      </c>
      <c r="F2679" s="90">
        <v>0.37927670983858364</v>
      </c>
      <c r="G2679" s="91">
        <v>497.9498684636161</v>
      </c>
      <c r="H2679" s="44">
        <v>1102.88386976268</v>
      </c>
      <c r="I2679" s="44">
        <v>0</v>
      </c>
      <c r="J2679" s="51">
        <f t="shared" si="124"/>
        <v>1102.88386976268</v>
      </c>
      <c r="K2679" s="45">
        <f t="shared" si="126"/>
        <v>0.37927670983858364</v>
      </c>
      <c r="L2679" s="45">
        <f t="shared" si="126"/>
        <v>497.9498684636161</v>
      </c>
      <c r="M2679" s="160">
        <f t="shared" si="125"/>
        <v>1312.8933455353442</v>
      </c>
      <c r="N2679" s="6">
        <v>-0.14371102383858364</v>
      </c>
    </row>
    <row r="2680" spans="1:14" x14ac:dyDescent="0.25">
      <c r="A2680" s="41">
        <v>2039</v>
      </c>
      <c r="B2680" s="41" t="s">
        <v>11</v>
      </c>
      <c r="C2680" s="41" t="s">
        <v>5000</v>
      </c>
      <c r="D2680" s="42">
        <v>1102.88386976268</v>
      </c>
      <c r="E2680" s="42">
        <v>1000</v>
      </c>
      <c r="F2680" s="88">
        <v>0.37044664540472028</v>
      </c>
      <c r="G2680" s="89">
        <v>475.81995882347252</v>
      </c>
      <c r="H2680" s="42">
        <v>1102.88386976268</v>
      </c>
      <c r="I2680" s="42">
        <v>0</v>
      </c>
      <c r="J2680" s="51">
        <f t="shared" si="124"/>
        <v>1102.88386976268</v>
      </c>
      <c r="K2680" s="45">
        <f t="shared" si="126"/>
        <v>0.37044664540472028</v>
      </c>
      <c r="L2680" s="45">
        <f t="shared" si="126"/>
        <v>475.81995882347252</v>
      </c>
      <c r="M2680" s="160">
        <f t="shared" si="125"/>
        <v>1284.4493659906943</v>
      </c>
      <c r="N2680" s="6">
        <v>-0.18761869040472029</v>
      </c>
    </row>
    <row r="2681" spans="1:14" hidden="1" x14ac:dyDescent="0.25">
      <c r="A2681" s="43">
        <v>2040</v>
      </c>
      <c r="B2681" s="43" t="s">
        <v>11</v>
      </c>
      <c r="C2681" s="43" t="s">
        <v>5000</v>
      </c>
      <c r="D2681" s="44">
        <v>1102.88386976268</v>
      </c>
      <c r="E2681" s="44">
        <v>1000</v>
      </c>
      <c r="F2681" s="90">
        <v>0.36826056964246601</v>
      </c>
      <c r="G2681" s="91">
        <v>465.04769424745132</v>
      </c>
      <c r="H2681" s="44">
        <v>1102.88386976268</v>
      </c>
      <c r="I2681" s="44">
        <v>0</v>
      </c>
      <c r="J2681" s="51">
        <f t="shared" si="124"/>
        <v>1102.88386976268</v>
      </c>
      <c r="K2681" s="45">
        <f t="shared" si="126"/>
        <v>0.36826056964246601</v>
      </c>
      <c r="L2681" s="45">
        <f t="shared" si="126"/>
        <v>465.04769424745132</v>
      </c>
      <c r="M2681" s="160">
        <f t="shared" si="125"/>
        <v>1262.8223942056932</v>
      </c>
      <c r="N2681" s="6">
        <v>-0.21757900564246602</v>
      </c>
    </row>
    <row r="2682" spans="1:14" x14ac:dyDescent="0.25">
      <c r="A2682" s="41">
        <v>2021</v>
      </c>
      <c r="B2682" s="41" t="s">
        <v>11</v>
      </c>
      <c r="C2682" s="41" t="s">
        <v>5001</v>
      </c>
      <c r="D2682" s="42">
        <v>2408.8833832958135</v>
      </c>
      <c r="E2682" s="42">
        <v>9999</v>
      </c>
      <c r="F2682" s="88">
        <v>0.9298670957144437</v>
      </c>
      <c r="G2682" s="89">
        <v>3037.6985064430437</v>
      </c>
      <c r="H2682" s="42">
        <v>2408.8833832958135</v>
      </c>
      <c r="I2682" s="42">
        <v>0</v>
      </c>
      <c r="J2682" s="51">
        <f t="shared" si="124"/>
        <v>2408.8833832958135</v>
      </c>
      <c r="K2682" s="45">
        <f t="shared" si="126"/>
        <v>0.9298670957144437</v>
      </c>
      <c r="L2682" s="45">
        <f t="shared" si="126"/>
        <v>3037.6985064430437</v>
      </c>
      <c r="M2682" s="160">
        <f t="shared" si="125"/>
        <v>3266.8093326918856</v>
      </c>
      <c r="N2682" s="6">
        <v>-0.42454633171444367</v>
      </c>
    </row>
    <row r="2683" spans="1:14" x14ac:dyDescent="0.25">
      <c r="A2683" s="43">
        <v>2022</v>
      </c>
      <c r="B2683" s="43" t="s">
        <v>11</v>
      </c>
      <c r="C2683" s="43" t="s">
        <v>5001</v>
      </c>
      <c r="D2683" s="44">
        <v>2408.8833832958135</v>
      </c>
      <c r="E2683" s="44">
        <v>9999</v>
      </c>
      <c r="F2683" s="90">
        <v>1.0494767059139234</v>
      </c>
      <c r="G2683" s="91">
        <v>3128.9034134205599</v>
      </c>
      <c r="H2683" s="44">
        <v>2408.8833832958135</v>
      </c>
      <c r="I2683" s="44">
        <v>0</v>
      </c>
      <c r="J2683" s="51">
        <f t="shared" si="124"/>
        <v>2408.8833832958135</v>
      </c>
      <c r="K2683" s="45">
        <f t="shared" si="126"/>
        <v>1.0494767059139234</v>
      </c>
      <c r="L2683" s="45">
        <f t="shared" si="126"/>
        <v>3128.9034134205599</v>
      </c>
      <c r="M2683" s="160">
        <f t="shared" si="125"/>
        <v>2981.3938659036689</v>
      </c>
      <c r="N2683" s="6">
        <v>-0.4412211839139234</v>
      </c>
    </row>
    <row r="2684" spans="1:14" x14ac:dyDescent="0.25">
      <c r="A2684" s="41">
        <v>2023</v>
      </c>
      <c r="B2684" s="41" t="s">
        <v>11</v>
      </c>
      <c r="C2684" s="41" t="s">
        <v>5001</v>
      </c>
      <c r="D2684" s="42">
        <v>2408.8833832958135</v>
      </c>
      <c r="E2684" s="42">
        <v>9999</v>
      </c>
      <c r="F2684" s="88">
        <v>1.2258432418430119</v>
      </c>
      <c r="G2684" s="89">
        <v>3273.5788489621132</v>
      </c>
      <c r="H2684" s="42">
        <v>2408.8833832958135</v>
      </c>
      <c r="I2684" s="42">
        <v>0</v>
      </c>
      <c r="J2684" s="51">
        <f t="shared" si="124"/>
        <v>2408.8833832958135</v>
      </c>
      <c r="K2684" s="45">
        <f t="shared" si="126"/>
        <v>1.2258432418430119</v>
      </c>
      <c r="L2684" s="45">
        <f t="shared" si="126"/>
        <v>3273.5788489621132</v>
      </c>
      <c r="M2684" s="160">
        <f t="shared" si="125"/>
        <v>2670.4710171917277</v>
      </c>
      <c r="N2684" s="6">
        <v>-0.48442220284301185</v>
      </c>
    </row>
    <row r="2685" spans="1:14" x14ac:dyDescent="0.25">
      <c r="A2685" s="43">
        <v>2024</v>
      </c>
      <c r="B2685" s="43" t="s">
        <v>11</v>
      </c>
      <c r="C2685" s="43" t="s">
        <v>5001</v>
      </c>
      <c r="D2685" s="44">
        <v>2408.8833832958135</v>
      </c>
      <c r="E2685" s="44">
        <v>9999</v>
      </c>
      <c r="F2685" s="90">
        <v>1.4905911460290588</v>
      </c>
      <c r="G2685" s="91">
        <v>3461.5868783974929</v>
      </c>
      <c r="H2685" s="44">
        <v>2408.8833832958135</v>
      </c>
      <c r="I2685" s="44">
        <v>0</v>
      </c>
      <c r="J2685" s="51">
        <f t="shared" si="124"/>
        <v>2408.8833832958135</v>
      </c>
      <c r="K2685" s="45">
        <f t="shared" si="126"/>
        <v>1.4905911460290588</v>
      </c>
      <c r="L2685" s="45">
        <f t="shared" si="126"/>
        <v>3461.5868783974929</v>
      </c>
      <c r="M2685" s="160">
        <f t="shared" si="125"/>
        <v>2322.2913188631069</v>
      </c>
      <c r="N2685" s="6">
        <v>-0.64562165302905883</v>
      </c>
    </row>
    <row r="2686" spans="1:14" x14ac:dyDescent="0.25">
      <c r="A2686" s="41">
        <v>2025</v>
      </c>
      <c r="B2686" s="41" t="s">
        <v>11</v>
      </c>
      <c r="C2686" s="41" t="s">
        <v>5001</v>
      </c>
      <c r="D2686" s="42">
        <v>2408.8833832958135</v>
      </c>
      <c r="E2686" s="42">
        <v>9999</v>
      </c>
      <c r="F2686" s="88">
        <v>1.6635180654535395</v>
      </c>
      <c r="G2686" s="89">
        <v>3687.3249297265097</v>
      </c>
      <c r="H2686" s="42">
        <v>2408.8833832958135</v>
      </c>
      <c r="I2686" s="42">
        <v>0</v>
      </c>
      <c r="J2686" s="51">
        <f t="shared" si="124"/>
        <v>2408.8833832958135</v>
      </c>
      <c r="K2686" s="45">
        <f t="shared" si="126"/>
        <v>1.6635180654535395</v>
      </c>
      <c r="L2686" s="45">
        <f t="shared" si="126"/>
        <v>3687.3249297265097</v>
      </c>
      <c r="M2686" s="160">
        <f t="shared" si="125"/>
        <v>2216.5824383284962</v>
      </c>
      <c r="N2686" s="6">
        <v>-0.69324778645353957</v>
      </c>
    </row>
    <row r="2687" spans="1:14" x14ac:dyDescent="0.25">
      <c r="A2687" s="43">
        <v>2026</v>
      </c>
      <c r="B2687" s="43" t="s">
        <v>11</v>
      </c>
      <c r="C2687" s="43" t="s">
        <v>5001</v>
      </c>
      <c r="D2687" s="44">
        <v>2408.8833832958135</v>
      </c>
      <c r="E2687" s="44">
        <v>9999</v>
      </c>
      <c r="F2687" s="90">
        <v>1.9376745071272101</v>
      </c>
      <c r="G2687" s="91">
        <v>3775.7522565404547</v>
      </c>
      <c r="H2687" s="44">
        <v>2408.8833832958135</v>
      </c>
      <c r="I2687" s="44">
        <v>0</v>
      </c>
      <c r="J2687" s="51">
        <f t="shared" si="124"/>
        <v>2408.8833832958135</v>
      </c>
      <c r="K2687" s="45">
        <f t="shared" si="126"/>
        <v>1.9376745071272101</v>
      </c>
      <c r="L2687" s="45">
        <f t="shared" si="126"/>
        <v>3775.7522565404547</v>
      </c>
      <c r="M2687" s="160">
        <f t="shared" si="125"/>
        <v>1948.5998513436464</v>
      </c>
      <c r="N2687" s="6">
        <v>-0.81947516612721016</v>
      </c>
    </row>
    <row r="2688" spans="1:14" x14ac:dyDescent="0.25">
      <c r="A2688" s="41">
        <v>2027</v>
      </c>
      <c r="B2688" s="41" t="s">
        <v>11</v>
      </c>
      <c r="C2688" s="41" t="s">
        <v>5001</v>
      </c>
      <c r="D2688" s="42">
        <v>2408.8833832958135</v>
      </c>
      <c r="E2688" s="42">
        <v>9999</v>
      </c>
      <c r="F2688" s="88">
        <v>2.1855818295327785</v>
      </c>
      <c r="G2688" s="89">
        <v>3699.6428801516035</v>
      </c>
      <c r="H2688" s="42">
        <v>2408.8833832958135</v>
      </c>
      <c r="I2688" s="42">
        <v>0</v>
      </c>
      <c r="J2688" s="51">
        <f t="shared" si="124"/>
        <v>2408.8833832958135</v>
      </c>
      <c r="K2688" s="45">
        <f t="shared" si="126"/>
        <v>2.1855818295327785</v>
      </c>
      <c r="L2688" s="45">
        <f t="shared" si="126"/>
        <v>3699.6428801516035</v>
      </c>
      <c r="M2688" s="160">
        <f t="shared" si="125"/>
        <v>1692.7496514475015</v>
      </c>
      <c r="N2688" s="6">
        <v>-0.98059575553277845</v>
      </c>
    </row>
    <row r="2689" spans="1:14" x14ac:dyDescent="0.25">
      <c r="A2689" s="43">
        <v>2028</v>
      </c>
      <c r="B2689" s="43" t="s">
        <v>11</v>
      </c>
      <c r="C2689" s="43" t="s">
        <v>5001</v>
      </c>
      <c r="D2689" s="44">
        <v>2408.8833832958135</v>
      </c>
      <c r="E2689" s="44">
        <v>9999</v>
      </c>
      <c r="F2689" s="90">
        <v>2.4691688253948647</v>
      </c>
      <c r="G2689" s="91">
        <v>3587.6020712699005</v>
      </c>
      <c r="H2689" s="44">
        <v>2408.8833832958135</v>
      </c>
      <c r="I2689" s="44">
        <v>0</v>
      </c>
      <c r="J2689" s="51">
        <f t="shared" si="124"/>
        <v>2408.8833832958135</v>
      </c>
      <c r="K2689" s="45">
        <f t="shared" si="126"/>
        <v>2.4691688253948647</v>
      </c>
      <c r="L2689" s="45">
        <f t="shared" si="126"/>
        <v>3587.6020712699005</v>
      </c>
      <c r="M2689" s="160">
        <f t="shared" si="125"/>
        <v>1452.9594065712288</v>
      </c>
      <c r="N2689" s="6">
        <v>-1.2150440163948648</v>
      </c>
    </row>
    <row r="2690" spans="1:14" x14ac:dyDescent="0.25">
      <c r="A2690" s="41">
        <v>2029</v>
      </c>
      <c r="B2690" s="41" t="s">
        <v>11</v>
      </c>
      <c r="C2690" s="41" t="s">
        <v>5001</v>
      </c>
      <c r="D2690" s="42">
        <v>2408.8833832958135</v>
      </c>
      <c r="E2690" s="42">
        <v>9999</v>
      </c>
      <c r="F2690" s="88">
        <v>2.5494467856205376</v>
      </c>
      <c r="G2690" s="89">
        <v>3543.7163156011516</v>
      </c>
      <c r="H2690" s="42">
        <v>2408.8833832958135</v>
      </c>
      <c r="I2690" s="42">
        <v>0</v>
      </c>
      <c r="J2690" s="51">
        <f t="shared" ref="J2690:J2753" si="127">D2690</f>
        <v>2408.8833832958135</v>
      </c>
      <c r="K2690" s="45">
        <f t="shared" si="126"/>
        <v>2.5494467856205376</v>
      </c>
      <c r="L2690" s="45">
        <f t="shared" si="126"/>
        <v>3543.7163156011516</v>
      </c>
      <c r="M2690" s="160">
        <f t="shared" si="125"/>
        <v>1389.9942276059737</v>
      </c>
      <c r="N2690" s="6">
        <v>-1.3068689826205375</v>
      </c>
    </row>
    <row r="2691" spans="1:14" x14ac:dyDescent="0.25">
      <c r="A2691" s="43">
        <v>2030</v>
      </c>
      <c r="B2691" s="43" t="s">
        <v>11</v>
      </c>
      <c r="C2691" s="43" t="s">
        <v>5001</v>
      </c>
      <c r="D2691" s="44">
        <v>2408.8833832958135</v>
      </c>
      <c r="E2691" s="44">
        <v>9999</v>
      </c>
      <c r="F2691" s="90">
        <v>2.5988844667998774</v>
      </c>
      <c r="G2691" s="91">
        <v>3488.897053659251</v>
      </c>
      <c r="H2691" s="44">
        <v>2408.8833832958135</v>
      </c>
      <c r="I2691" s="44">
        <v>0</v>
      </c>
      <c r="J2691" s="51">
        <f t="shared" si="127"/>
        <v>2408.8833832958135</v>
      </c>
      <c r="K2691" s="45">
        <f t="shared" si="126"/>
        <v>2.5988844667998774</v>
      </c>
      <c r="L2691" s="45">
        <f t="shared" si="126"/>
        <v>3488.897053659251</v>
      </c>
      <c r="M2691" s="160">
        <f t="shared" ref="M2691:M2754" si="128">G2691/F2691</f>
        <v>1342.4594660628704</v>
      </c>
      <c r="N2691" s="6">
        <v>-1.4383723287998773</v>
      </c>
    </row>
    <row r="2692" spans="1:14" x14ac:dyDescent="0.25">
      <c r="A2692" s="41">
        <v>2031</v>
      </c>
      <c r="B2692" s="41" t="s">
        <v>11</v>
      </c>
      <c r="C2692" s="41" t="s">
        <v>5001</v>
      </c>
      <c r="D2692" s="42">
        <v>2408.8833832958135</v>
      </c>
      <c r="E2692" s="42">
        <v>9999</v>
      </c>
      <c r="F2692" s="88">
        <v>2.5854318845252804</v>
      </c>
      <c r="G2692" s="89">
        <v>3384.8836839052237</v>
      </c>
      <c r="H2692" s="42">
        <v>2408.8833832958135</v>
      </c>
      <c r="I2692" s="42">
        <v>0</v>
      </c>
      <c r="J2692" s="51">
        <f t="shared" si="127"/>
        <v>2408.8833832958135</v>
      </c>
      <c r="K2692" s="45">
        <f t="shared" si="126"/>
        <v>2.5854318845252804</v>
      </c>
      <c r="L2692" s="45">
        <f t="shared" si="126"/>
        <v>3384.8836839052237</v>
      </c>
      <c r="M2692" s="160">
        <f t="shared" si="128"/>
        <v>1309.2140250009847</v>
      </c>
      <c r="N2692" s="6">
        <v>-1.4750668035252803</v>
      </c>
    </row>
    <row r="2693" spans="1:14" x14ac:dyDescent="0.25">
      <c r="A2693" s="43">
        <v>2032</v>
      </c>
      <c r="B2693" s="43" t="s">
        <v>11</v>
      </c>
      <c r="C2693" s="43" t="s">
        <v>5001</v>
      </c>
      <c r="D2693" s="44">
        <v>2408.8833832958135</v>
      </c>
      <c r="E2693" s="44">
        <v>9999</v>
      </c>
      <c r="F2693" s="90">
        <v>2.4736032779835284</v>
      </c>
      <c r="G2693" s="91">
        <v>3199.4345283787593</v>
      </c>
      <c r="H2693" s="44">
        <v>2408.8833832958135</v>
      </c>
      <c r="I2693" s="44">
        <v>0</v>
      </c>
      <c r="J2693" s="51">
        <f t="shared" si="127"/>
        <v>2408.8833832958135</v>
      </c>
      <c r="K2693" s="45">
        <f t="shared" si="126"/>
        <v>2.4736032779835284</v>
      </c>
      <c r="L2693" s="45">
        <f t="shared" si="126"/>
        <v>3199.4345283787593</v>
      </c>
      <c r="M2693" s="160">
        <f t="shared" si="128"/>
        <v>1293.430744071024</v>
      </c>
      <c r="N2693" s="6">
        <v>-1.4141620419835284</v>
      </c>
    </row>
    <row r="2694" spans="1:14" x14ac:dyDescent="0.25">
      <c r="A2694" s="41">
        <v>2033</v>
      </c>
      <c r="B2694" s="41" t="s">
        <v>11</v>
      </c>
      <c r="C2694" s="41" t="s">
        <v>5001</v>
      </c>
      <c r="D2694" s="42">
        <v>2408.8833832958135</v>
      </c>
      <c r="E2694" s="42">
        <v>9999</v>
      </c>
      <c r="F2694" s="88">
        <v>2.3160676611227267</v>
      </c>
      <c r="G2694" s="89">
        <v>2945.2722964346099</v>
      </c>
      <c r="H2694" s="42">
        <v>2408.8833832958135</v>
      </c>
      <c r="I2694" s="42">
        <v>0</v>
      </c>
      <c r="J2694" s="51">
        <f t="shared" si="127"/>
        <v>2408.8833832958135</v>
      </c>
      <c r="K2694" s="45">
        <f t="shared" si="126"/>
        <v>2.3160676611227267</v>
      </c>
      <c r="L2694" s="45">
        <f t="shared" si="126"/>
        <v>2945.2722964346099</v>
      </c>
      <c r="M2694" s="160">
        <f t="shared" si="128"/>
        <v>1271.6693669505635</v>
      </c>
      <c r="N2694" s="6">
        <v>-1.3231848681227265</v>
      </c>
    </row>
    <row r="2695" spans="1:14" x14ac:dyDescent="0.25">
      <c r="A2695" s="43">
        <v>2034</v>
      </c>
      <c r="B2695" s="43" t="s">
        <v>11</v>
      </c>
      <c r="C2695" s="43" t="s">
        <v>5001</v>
      </c>
      <c r="D2695" s="44">
        <v>2408.8833832958135</v>
      </c>
      <c r="E2695" s="44">
        <v>9999</v>
      </c>
      <c r="F2695" s="90">
        <v>2.0683248656665216</v>
      </c>
      <c r="G2695" s="91">
        <v>2622.0642835613871</v>
      </c>
      <c r="H2695" s="44">
        <v>2408.8833832958135</v>
      </c>
      <c r="I2695" s="44">
        <v>0</v>
      </c>
      <c r="J2695" s="51">
        <f t="shared" si="127"/>
        <v>2408.8833832958135</v>
      </c>
      <c r="K2695" s="45">
        <f t="shared" si="126"/>
        <v>2.0683248656665216</v>
      </c>
      <c r="L2695" s="45">
        <f t="shared" si="126"/>
        <v>2622.0642835613871</v>
      </c>
      <c r="M2695" s="160">
        <f t="shared" si="128"/>
        <v>1267.7236188022243</v>
      </c>
      <c r="N2695" s="6">
        <v>-1.1273017706665216</v>
      </c>
    </row>
    <row r="2696" spans="1:14" x14ac:dyDescent="0.25">
      <c r="A2696" s="41">
        <v>2035</v>
      </c>
      <c r="B2696" s="41" t="s">
        <v>11</v>
      </c>
      <c r="C2696" s="41" t="s">
        <v>5001</v>
      </c>
      <c r="D2696" s="42">
        <v>2408.8833832958135</v>
      </c>
      <c r="E2696" s="42">
        <v>9999</v>
      </c>
      <c r="F2696" s="88">
        <v>1.770499831879589</v>
      </c>
      <c r="G2696" s="89">
        <v>2258.1782697308695</v>
      </c>
      <c r="H2696" s="42">
        <v>2408.8833832958135</v>
      </c>
      <c r="I2696" s="42">
        <v>0</v>
      </c>
      <c r="J2696" s="51">
        <f t="shared" si="127"/>
        <v>2408.8833832958135</v>
      </c>
      <c r="K2696" s="45">
        <f t="shared" si="126"/>
        <v>1.770499831879589</v>
      </c>
      <c r="L2696" s="45">
        <f t="shared" si="126"/>
        <v>2258.1782697308695</v>
      </c>
      <c r="M2696" s="160">
        <f t="shared" si="128"/>
        <v>1275.446757503249</v>
      </c>
      <c r="N2696" s="6">
        <v>-0.86061409987958903</v>
      </c>
    </row>
    <row r="2697" spans="1:14" x14ac:dyDescent="0.25">
      <c r="A2697" s="43">
        <v>2036</v>
      </c>
      <c r="B2697" s="43" t="s">
        <v>11</v>
      </c>
      <c r="C2697" s="43" t="s">
        <v>5001</v>
      </c>
      <c r="D2697" s="44">
        <v>2408.8833832958135</v>
      </c>
      <c r="E2697" s="44">
        <v>9999</v>
      </c>
      <c r="F2697" s="90">
        <v>1.4620555362247329</v>
      </c>
      <c r="G2697" s="91">
        <v>1866.056288420991</v>
      </c>
      <c r="H2697" s="44">
        <v>2408.8833832958135</v>
      </c>
      <c r="I2697" s="44">
        <v>0</v>
      </c>
      <c r="J2697" s="51">
        <f t="shared" si="127"/>
        <v>2408.8833832958135</v>
      </c>
      <c r="K2697" s="45">
        <f t="shared" si="126"/>
        <v>1.4620555362247329</v>
      </c>
      <c r="L2697" s="45">
        <f t="shared" si="126"/>
        <v>1866.056288420991</v>
      </c>
      <c r="M2697" s="160">
        <f t="shared" si="128"/>
        <v>1276.323807260738</v>
      </c>
      <c r="N2697" s="6">
        <v>-0.57916956222473293</v>
      </c>
    </row>
    <row r="2698" spans="1:14" x14ac:dyDescent="0.25">
      <c r="A2698" s="41">
        <v>2037</v>
      </c>
      <c r="B2698" s="41" t="s">
        <v>11</v>
      </c>
      <c r="C2698" s="41" t="s">
        <v>5001</v>
      </c>
      <c r="D2698" s="42">
        <v>2408.8833832958135</v>
      </c>
      <c r="E2698" s="42">
        <v>9999</v>
      </c>
      <c r="F2698" s="88">
        <v>1.0765628566659287</v>
      </c>
      <c r="G2698" s="89">
        <v>1348.6516082444959</v>
      </c>
      <c r="H2698" s="42">
        <v>2408.8833832958135</v>
      </c>
      <c r="I2698" s="42">
        <v>0</v>
      </c>
      <c r="J2698" s="51">
        <f t="shared" si="127"/>
        <v>2408.8833832958135</v>
      </c>
      <c r="K2698" s="45">
        <f t="shared" si="126"/>
        <v>1.0765628566659287</v>
      </c>
      <c r="L2698" s="45">
        <f t="shared" si="126"/>
        <v>1348.6516082444959</v>
      </c>
      <c r="M2698" s="160">
        <f t="shared" si="128"/>
        <v>1252.7383792723585</v>
      </c>
      <c r="N2698" s="6">
        <v>-0.21434321466592865</v>
      </c>
    </row>
    <row r="2699" spans="1:14" x14ac:dyDescent="0.25">
      <c r="A2699" s="43">
        <v>2038</v>
      </c>
      <c r="B2699" s="43" t="s">
        <v>11</v>
      </c>
      <c r="C2699" s="43" t="s">
        <v>5001</v>
      </c>
      <c r="D2699" s="44">
        <v>2408.8833832958135</v>
      </c>
      <c r="E2699" s="44">
        <v>9999</v>
      </c>
      <c r="F2699" s="90">
        <v>0.76414374327290813</v>
      </c>
      <c r="G2699" s="91">
        <v>994.72621941588091</v>
      </c>
      <c r="H2699" s="44">
        <v>2408.8833832958135</v>
      </c>
      <c r="I2699" s="44">
        <v>0</v>
      </c>
      <c r="J2699" s="51">
        <f t="shared" si="127"/>
        <v>2408.8833832958135</v>
      </c>
      <c r="K2699" s="45">
        <f t="shared" si="126"/>
        <v>0.76414374327290813</v>
      </c>
      <c r="L2699" s="45">
        <f t="shared" si="126"/>
        <v>994.72621941588091</v>
      </c>
      <c r="M2699" s="160">
        <f t="shared" si="128"/>
        <v>1301.7527502814637</v>
      </c>
      <c r="N2699" s="6">
        <v>8.4974608727091838E-2</v>
      </c>
    </row>
    <row r="2700" spans="1:14" x14ac:dyDescent="0.25">
      <c r="A2700" s="41">
        <v>2039</v>
      </c>
      <c r="B2700" s="41" t="s">
        <v>11</v>
      </c>
      <c r="C2700" s="41" t="s">
        <v>5001</v>
      </c>
      <c r="D2700" s="42">
        <v>2408.8833832958135</v>
      </c>
      <c r="E2700" s="42">
        <v>9999</v>
      </c>
      <c r="F2700" s="88">
        <v>0.51046725307556717</v>
      </c>
      <c r="G2700" s="89">
        <v>715.06099377984697</v>
      </c>
      <c r="H2700" s="42">
        <v>2408.8833832958135</v>
      </c>
      <c r="I2700" s="42">
        <v>0</v>
      </c>
      <c r="J2700" s="51">
        <f t="shared" si="127"/>
        <v>2408.8833832958135</v>
      </c>
      <c r="K2700" s="45">
        <f t="shared" si="126"/>
        <v>0.51046725307556717</v>
      </c>
      <c r="L2700" s="45">
        <f t="shared" si="126"/>
        <v>715.06099377984697</v>
      </c>
      <c r="M2700" s="160">
        <f t="shared" si="128"/>
        <v>1400.7969942667266</v>
      </c>
      <c r="N2700" s="6">
        <v>0.31822538592443284</v>
      </c>
    </row>
    <row r="2701" spans="1:14" x14ac:dyDescent="0.25">
      <c r="A2701" s="43">
        <v>2040</v>
      </c>
      <c r="B2701" s="43" t="s">
        <v>11</v>
      </c>
      <c r="C2701" s="43" t="s">
        <v>5001</v>
      </c>
      <c r="D2701" s="44">
        <v>2408.8833832958135</v>
      </c>
      <c r="E2701" s="44">
        <v>9999</v>
      </c>
      <c r="F2701" s="90">
        <v>0.36016059758063351</v>
      </c>
      <c r="G2701" s="91">
        <v>541.37095352953509</v>
      </c>
      <c r="H2701" s="44">
        <v>2408.8833832958135</v>
      </c>
      <c r="I2701" s="44">
        <v>0</v>
      </c>
      <c r="J2701" s="51">
        <f t="shared" si="127"/>
        <v>2408.8833832958135</v>
      </c>
      <c r="K2701" s="45">
        <f t="shared" si="126"/>
        <v>0.36016059758063351</v>
      </c>
      <c r="L2701" s="45">
        <f t="shared" si="126"/>
        <v>541.37095352953509</v>
      </c>
      <c r="M2701" s="160">
        <f t="shared" si="128"/>
        <v>1503.1376479442115</v>
      </c>
      <c r="N2701" s="6">
        <v>0.45379082641936647</v>
      </c>
    </row>
    <row r="2702" spans="1:14" x14ac:dyDescent="0.25">
      <c r="A2702" s="41">
        <v>2021</v>
      </c>
      <c r="B2702" s="41" t="s">
        <v>12</v>
      </c>
      <c r="C2702" s="41" t="s">
        <v>5002</v>
      </c>
      <c r="D2702" s="42">
        <v>4.362280884829361</v>
      </c>
      <c r="E2702" s="42">
        <v>10</v>
      </c>
      <c r="F2702" s="41">
        <v>7.1516681276253751</v>
      </c>
      <c r="G2702" s="89">
        <v>35083.490539280756</v>
      </c>
      <c r="H2702" s="42">
        <v>0</v>
      </c>
      <c r="I2702" s="42">
        <v>4.362280884829361</v>
      </c>
      <c r="J2702" s="51">
        <f t="shared" si="127"/>
        <v>4.362280884829361</v>
      </c>
      <c r="K2702" s="45">
        <f t="shared" si="126"/>
        <v>7.1516681276253751</v>
      </c>
      <c r="L2702" s="45">
        <f t="shared" si="126"/>
        <v>35083.490539280756</v>
      </c>
      <c r="M2702" s="160">
        <f t="shared" si="128"/>
        <v>4905.6373860191698</v>
      </c>
      <c r="N2702" s="6">
        <v>-7.0397818046253748</v>
      </c>
    </row>
    <row r="2703" spans="1:14" x14ac:dyDescent="0.25">
      <c r="A2703" s="43">
        <v>2022</v>
      </c>
      <c r="B2703" s="43" t="s">
        <v>12</v>
      </c>
      <c r="C2703" s="43" t="s">
        <v>5002</v>
      </c>
      <c r="D2703" s="44">
        <v>4.362280884829361</v>
      </c>
      <c r="E2703" s="44">
        <v>10</v>
      </c>
      <c r="F2703" s="43">
        <v>7.8663203763191429</v>
      </c>
      <c r="G2703" s="91">
        <v>40306.075675732718</v>
      </c>
      <c r="H2703" s="44">
        <v>0</v>
      </c>
      <c r="I2703" s="44">
        <v>4.362280884829361</v>
      </c>
      <c r="J2703" s="51">
        <f t="shared" si="127"/>
        <v>4.362280884829361</v>
      </c>
      <c r="K2703" s="45">
        <f t="shared" si="126"/>
        <v>7.8663203763191429</v>
      </c>
      <c r="L2703" s="45">
        <f t="shared" si="126"/>
        <v>40306.075675732718</v>
      </c>
      <c r="M2703" s="160">
        <f t="shared" si="128"/>
        <v>5123.8792405494405</v>
      </c>
      <c r="N2703" s="6">
        <v>-7.7375934633191426</v>
      </c>
    </row>
    <row r="2704" spans="1:14" x14ac:dyDescent="0.25">
      <c r="A2704" s="41">
        <v>2023</v>
      </c>
      <c r="B2704" s="41" t="s">
        <v>12</v>
      </c>
      <c r="C2704" s="41" t="s">
        <v>5002</v>
      </c>
      <c r="D2704" s="42">
        <v>4.362280884829361</v>
      </c>
      <c r="E2704" s="42">
        <v>10</v>
      </c>
      <c r="F2704" s="41">
        <v>8.4067879722729071</v>
      </c>
      <c r="G2704" s="89">
        <v>43625.094023285877</v>
      </c>
      <c r="H2704" s="42">
        <v>0</v>
      </c>
      <c r="I2704" s="42">
        <v>4.362280884829361</v>
      </c>
      <c r="J2704" s="51">
        <f t="shared" si="127"/>
        <v>4.362280884829361</v>
      </c>
      <c r="K2704" s="45">
        <f t="shared" si="126"/>
        <v>8.4067879722729071</v>
      </c>
      <c r="L2704" s="45">
        <f t="shared" si="126"/>
        <v>43625.094023285877</v>
      </c>
      <c r="M2704" s="160">
        <f t="shared" si="128"/>
        <v>5189.2701668186774</v>
      </c>
      <c r="N2704" s="6">
        <v>-8.2450245732729073</v>
      </c>
    </row>
    <row r="2705" spans="1:14" x14ac:dyDescent="0.25">
      <c r="A2705" s="43">
        <v>2024</v>
      </c>
      <c r="B2705" s="43" t="s">
        <v>12</v>
      </c>
      <c r="C2705" s="43" t="s">
        <v>5002</v>
      </c>
      <c r="D2705" s="44">
        <v>4.362280884829361</v>
      </c>
      <c r="E2705" s="44">
        <v>10</v>
      </c>
      <c r="F2705" s="43">
        <v>8.3160146331348894</v>
      </c>
      <c r="G2705" s="91">
        <v>41754.11953744026</v>
      </c>
      <c r="H2705" s="44">
        <v>0</v>
      </c>
      <c r="I2705" s="44">
        <v>4.362280884829361</v>
      </c>
      <c r="J2705" s="51">
        <f t="shared" si="127"/>
        <v>4.362280884829361</v>
      </c>
      <c r="K2705" s="45">
        <f t="shared" si="126"/>
        <v>8.3160146331348894</v>
      </c>
      <c r="L2705" s="45">
        <f t="shared" si="126"/>
        <v>41754.11953744026</v>
      </c>
      <c r="M2705" s="160">
        <f t="shared" si="128"/>
        <v>5020.9290603064037</v>
      </c>
      <c r="N2705" s="6">
        <v>-8.1108929601348887</v>
      </c>
    </row>
    <row r="2706" spans="1:14" x14ac:dyDescent="0.25">
      <c r="A2706" s="41">
        <v>2025</v>
      </c>
      <c r="B2706" s="41" t="s">
        <v>12</v>
      </c>
      <c r="C2706" s="41" t="s">
        <v>5002</v>
      </c>
      <c r="D2706" s="42">
        <v>4.362280884829361</v>
      </c>
      <c r="E2706" s="42">
        <v>10</v>
      </c>
      <c r="F2706" s="41">
        <v>8.8281442788193623</v>
      </c>
      <c r="G2706" s="89">
        <v>44668.741797509669</v>
      </c>
      <c r="H2706" s="42">
        <v>0</v>
      </c>
      <c r="I2706" s="42">
        <v>4.362280884829361</v>
      </c>
      <c r="J2706" s="51">
        <f t="shared" si="127"/>
        <v>4.362280884829361</v>
      </c>
      <c r="K2706" s="45">
        <f t="shared" si="126"/>
        <v>8.8281442788193623</v>
      </c>
      <c r="L2706" s="45">
        <f t="shared" si="126"/>
        <v>44668.741797509669</v>
      </c>
      <c r="M2706" s="160">
        <f t="shared" si="128"/>
        <v>5059.8110301255147</v>
      </c>
      <c r="N2706" s="6">
        <v>-8.5684111348193621</v>
      </c>
    </row>
    <row r="2707" spans="1:14" x14ac:dyDescent="0.25">
      <c r="A2707" s="43">
        <v>2026</v>
      </c>
      <c r="B2707" s="43" t="s">
        <v>12</v>
      </c>
      <c r="C2707" s="43" t="s">
        <v>5002</v>
      </c>
      <c r="D2707" s="44">
        <v>4.362280884829361</v>
      </c>
      <c r="E2707" s="44">
        <v>10</v>
      </c>
      <c r="F2707" s="43">
        <v>8.9886518380104992</v>
      </c>
      <c r="G2707" s="91">
        <v>45243.391979376822</v>
      </c>
      <c r="H2707" s="44">
        <v>0</v>
      </c>
      <c r="I2707" s="44">
        <v>4.362280884829361</v>
      </c>
      <c r="J2707" s="51">
        <f t="shared" si="127"/>
        <v>4.362280884829361</v>
      </c>
      <c r="K2707" s="45">
        <f t="shared" si="126"/>
        <v>8.9886518380104992</v>
      </c>
      <c r="L2707" s="45">
        <f t="shared" si="126"/>
        <v>45243.391979376822</v>
      </c>
      <c r="M2707" s="160">
        <f t="shared" si="128"/>
        <v>5033.3901896227808</v>
      </c>
      <c r="N2707" s="6">
        <v>-8.6562052260104991</v>
      </c>
    </row>
    <row r="2708" spans="1:14" x14ac:dyDescent="0.25">
      <c r="A2708" s="41">
        <v>2027</v>
      </c>
      <c r="B2708" s="41" t="s">
        <v>12</v>
      </c>
      <c r="C2708" s="41" t="s">
        <v>5002</v>
      </c>
      <c r="D2708" s="42">
        <v>4.362280884829361</v>
      </c>
      <c r="E2708" s="42">
        <v>10</v>
      </c>
      <c r="F2708" s="41">
        <v>9.092732347005807</v>
      </c>
      <c r="G2708" s="89">
        <v>46222.014912910839</v>
      </c>
      <c r="H2708" s="42">
        <v>0</v>
      </c>
      <c r="I2708" s="42">
        <v>4.362280884829361</v>
      </c>
      <c r="J2708" s="51">
        <f t="shared" si="127"/>
        <v>4.362280884829361</v>
      </c>
      <c r="K2708" s="45">
        <f t="shared" si="126"/>
        <v>9.092732347005807</v>
      </c>
      <c r="L2708" s="45">
        <f t="shared" si="126"/>
        <v>46222.014912910839</v>
      </c>
      <c r="M2708" s="160">
        <f t="shared" si="128"/>
        <v>5083.4021225898641</v>
      </c>
      <c r="N2708" s="6">
        <v>-8.685398053005807</v>
      </c>
    </row>
    <row r="2709" spans="1:14" x14ac:dyDescent="0.25">
      <c r="A2709" s="43">
        <v>2028</v>
      </c>
      <c r="B2709" s="43" t="s">
        <v>12</v>
      </c>
      <c r="C2709" s="43" t="s">
        <v>5002</v>
      </c>
      <c r="D2709" s="44">
        <v>4.362280884829361</v>
      </c>
      <c r="E2709" s="44">
        <v>10</v>
      </c>
      <c r="F2709" s="43">
        <v>9.2173134576165676</v>
      </c>
      <c r="G2709" s="91">
        <v>46770.013446066769</v>
      </c>
      <c r="H2709" s="44">
        <v>0</v>
      </c>
      <c r="I2709" s="44">
        <v>4.362280884829361</v>
      </c>
      <c r="J2709" s="51">
        <f t="shared" si="127"/>
        <v>4.362280884829361</v>
      </c>
      <c r="K2709" s="45">
        <f t="shared" si="126"/>
        <v>9.2173134576165676</v>
      </c>
      <c r="L2709" s="45">
        <f t="shared" si="126"/>
        <v>46770.013446066769</v>
      </c>
      <c r="M2709" s="160">
        <f t="shared" si="128"/>
        <v>5074.1480867637392</v>
      </c>
      <c r="N2709" s="6">
        <v>-8.7433159436165671</v>
      </c>
    </row>
    <row r="2710" spans="1:14" x14ac:dyDescent="0.25">
      <c r="A2710" s="41">
        <v>2029</v>
      </c>
      <c r="B2710" s="41" t="s">
        <v>12</v>
      </c>
      <c r="C2710" s="41" t="s">
        <v>5002</v>
      </c>
      <c r="D2710" s="42">
        <v>4.362280884829361</v>
      </c>
      <c r="E2710" s="42">
        <v>10</v>
      </c>
      <c r="F2710" s="41">
        <v>8.7598038794963564</v>
      </c>
      <c r="G2710" s="89">
        <v>45535.912974673556</v>
      </c>
      <c r="H2710" s="42">
        <v>0</v>
      </c>
      <c r="I2710" s="42">
        <v>4.362280884829361</v>
      </c>
      <c r="J2710" s="51">
        <f t="shared" si="127"/>
        <v>4.362280884829361</v>
      </c>
      <c r="K2710" s="45">
        <f t="shared" si="126"/>
        <v>8.7598038794963564</v>
      </c>
      <c r="L2710" s="45">
        <f t="shared" si="126"/>
        <v>45535.912974673556</v>
      </c>
      <c r="M2710" s="160">
        <f t="shared" si="128"/>
        <v>5198.2799616390084</v>
      </c>
      <c r="N2710" s="6">
        <v>-8.2364912314963572</v>
      </c>
    </row>
    <row r="2711" spans="1:14" x14ac:dyDescent="0.25">
      <c r="A2711" s="43">
        <v>2030</v>
      </c>
      <c r="B2711" s="43" t="s">
        <v>12</v>
      </c>
      <c r="C2711" s="43" t="s">
        <v>5002</v>
      </c>
      <c r="D2711" s="44">
        <v>4.362280884829361</v>
      </c>
      <c r="E2711" s="44">
        <v>10</v>
      </c>
      <c r="F2711" s="43">
        <v>9.0233857739407135</v>
      </c>
      <c r="G2711" s="91">
        <v>48200.363988012177</v>
      </c>
      <c r="H2711" s="44">
        <v>0</v>
      </c>
      <c r="I2711" s="44">
        <v>4.362280884829361</v>
      </c>
      <c r="J2711" s="51">
        <f t="shared" si="127"/>
        <v>4.362280884829361</v>
      </c>
      <c r="K2711" s="45">
        <f t="shared" si="126"/>
        <v>9.0233857739407135</v>
      </c>
      <c r="L2711" s="45">
        <f t="shared" si="126"/>
        <v>48200.363988012177</v>
      </c>
      <c r="M2711" s="160">
        <f t="shared" si="128"/>
        <v>5341.7159806259733</v>
      </c>
      <c r="N2711" s="6">
        <v>-8.4754708899407127</v>
      </c>
    </row>
    <row r="2712" spans="1:14" x14ac:dyDescent="0.25">
      <c r="A2712" s="41">
        <v>2031</v>
      </c>
      <c r="B2712" s="41" t="s">
        <v>12</v>
      </c>
      <c r="C2712" s="41" t="s">
        <v>5002</v>
      </c>
      <c r="D2712" s="42">
        <v>4.362280884829361</v>
      </c>
      <c r="E2712" s="42">
        <v>10</v>
      </c>
      <c r="F2712" s="41">
        <v>8.2671984820851367</v>
      </c>
      <c r="G2712" s="89">
        <v>44294.005645921119</v>
      </c>
      <c r="H2712" s="42">
        <v>0</v>
      </c>
      <c r="I2712" s="42">
        <v>4.362280884829361</v>
      </c>
      <c r="J2712" s="51">
        <f t="shared" si="127"/>
        <v>4.362280884829361</v>
      </c>
      <c r="K2712" s="45">
        <f t="shared" si="126"/>
        <v>8.2671984820851367</v>
      </c>
      <c r="L2712" s="45">
        <f t="shared" si="126"/>
        <v>44294.005645921119</v>
      </c>
      <c r="M2712" s="160">
        <f t="shared" si="128"/>
        <v>5357.8011634661243</v>
      </c>
      <c r="N2712" s="6">
        <v>-7.7136847250851366</v>
      </c>
    </row>
    <row r="2713" spans="1:14" x14ac:dyDescent="0.25">
      <c r="A2713" s="43">
        <v>2032</v>
      </c>
      <c r="B2713" s="43" t="s">
        <v>12</v>
      </c>
      <c r="C2713" s="43" t="s">
        <v>5002</v>
      </c>
      <c r="D2713" s="44">
        <v>4.362280884829361</v>
      </c>
      <c r="E2713" s="44">
        <v>10</v>
      </c>
      <c r="F2713" s="43">
        <v>7.4836366654780173</v>
      </c>
      <c r="G2713" s="91">
        <v>40365.516107745825</v>
      </c>
      <c r="H2713" s="44">
        <v>0</v>
      </c>
      <c r="I2713" s="44">
        <v>4.362280884829361</v>
      </c>
      <c r="J2713" s="51">
        <f t="shared" si="127"/>
        <v>4.362280884829361</v>
      </c>
      <c r="K2713" s="45">
        <f t="shared" si="126"/>
        <v>7.4836366654780173</v>
      </c>
      <c r="L2713" s="45">
        <f t="shared" si="126"/>
        <v>40365.516107745825</v>
      </c>
      <c r="M2713" s="160">
        <f t="shared" si="128"/>
        <v>5393.8369688565681</v>
      </c>
      <c r="N2713" s="6">
        <v>-6.9439018124780176</v>
      </c>
    </row>
    <row r="2714" spans="1:14" x14ac:dyDescent="0.25">
      <c r="A2714" s="41">
        <v>2033</v>
      </c>
      <c r="B2714" s="41" t="s">
        <v>12</v>
      </c>
      <c r="C2714" s="41" t="s">
        <v>5002</v>
      </c>
      <c r="D2714" s="42">
        <v>4.362280884829361</v>
      </c>
      <c r="E2714" s="42">
        <v>10</v>
      </c>
      <c r="F2714" s="41">
        <v>6.4342081518629044</v>
      </c>
      <c r="G2714" s="89">
        <v>34263.772831089067</v>
      </c>
      <c r="H2714" s="42">
        <v>0</v>
      </c>
      <c r="I2714" s="42">
        <v>4.362280884829361</v>
      </c>
      <c r="J2714" s="51">
        <f t="shared" si="127"/>
        <v>4.362280884829361</v>
      </c>
      <c r="K2714" s="45">
        <f t="shared" si="126"/>
        <v>6.4342081518629044</v>
      </c>
      <c r="L2714" s="45">
        <f t="shared" si="126"/>
        <v>34263.772831089067</v>
      </c>
      <c r="M2714" s="160">
        <f t="shared" si="128"/>
        <v>5325.2509123704112</v>
      </c>
      <c r="N2714" s="6">
        <v>-5.9248230438629044</v>
      </c>
    </row>
    <row r="2715" spans="1:14" x14ac:dyDescent="0.25">
      <c r="A2715" s="43">
        <v>2034</v>
      </c>
      <c r="B2715" s="43" t="s">
        <v>12</v>
      </c>
      <c r="C2715" s="43" t="s">
        <v>5002</v>
      </c>
      <c r="D2715" s="44">
        <v>4.362280884829361</v>
      </c>
      <c r="E2715" s="44">
        <v>10</v>
      </c>
      <c r="F2715" s="43">
        <v>5.6623304606500788</v>
      </c>
      <c r="G2715" s="91">
        <v>30217.01487002847</v>
      </c>
      <c r="H2715" s="44">
        <v>0</v>
      </c>
      <c r="I2715" s="44">
        <v>4.362280884829361</v>
      </c>
      <c r="J2715" s="51">
        <f t="shared" si="127"/>
        <v>4.362280884829361</v>
      </c>
      <c r="K2715" s="45">
        <f t="shared" si="126"/>
        <v>5.6623304606500788</v>
      </c>
      <c r="L2715" s="45">
        <f t="shared" si="126"/>
        <v>30217.01487002847</v>
      </c>
      <c r="M2715" s="160">
        <f t="shared" si="128"/>
        <v>5336.4979455048133</v>
      </c>
      <c r="N2715" s="6">
        <v>-5.1795072306500787</v>
      </c>
    </row>
    <row r="2716" spans="1:14" x14ac:dyDescent="0.25">
      <c r="A2716" s="41">
        <v>2035</v>
      </c>
      <c r="B2716" s="41" t="s">
        <v>12</v>
      </c>
      <c r="C2716" s="41" t="s">
        <v>5002</v>
      </c>
      <c r="D2716" s="42">
        <v>4.362280884829361</v>
      </c>
      <c r="E2716" s="42">
        <v>10</v>
      </c>
      <c r="F2716" s="41">
        <v>4.944762942154485</v>
      </c>
      <c r="G2716" s="89">
        <v>26447.23746513579</v>
      </c>
      <c r="H2716" s="42">
        <v>0</v>
      </c>
      <c r="I2716" s="42">
        <v>4.362280884829361</v>
      </c>
      <c r="J2716" s="51">
        <f t="shared" si="127"/>
        <v>4.362280884829361</v>
      </c>
      <c r="K2716" s="45">
        <f t="shared" si="126"/>
        <v>4.944762942154485</v>
      </c>
      <c r="L2716" s="45">
        <f t="shared" si="126"/>
        <v>26447.23746513579</v>
      </c>
      <c r="M2716" s="160">
        <f t="shared" si="128"/>
        <v>5348.5349600222598</v>
      </c>
      <c r="N2716" s="6">
        <v>-4.4925667491544852</v>
      </c>
    </row>
    <row r="2717" spans="1:14" x14ac:dyDescent="0.25">
      <c r="A2717" s="43">
        <v>2036</v>
      </c>
      <c r="B2717" s="43" t="s">
        <v>12</v>
      </c>
      <c r="C2717" s="43" t="s">
        <v>5002</v>
      </c>
      <c r="D2717" s="44">
        <v>4.362280884829361</v>
      </c>
      <c r="E2717" s="44">
        <v>10</v>
      </c>
      <c r="F2717" s="43">
        <v>3.1914655872818947</v>
      </c>
      <c r="G2717" s="91">
        <v>15969.349584060095</v>
      </c>
      <c r="H2717" s="44">
        <v>0</v>
      </c>
      <c r="I2717" s="44">
        <v>4.362280884829361</v>
      </c>
      <c r="J2717" s="51">
        <f t="shared" si="127"/>
        <v>4.362280884829361</v>
      </c>
      <c r="K2717" s="45">
        <f t="shared" si="126"/>
        <v>3.1914655872818947</v>
      </c>
      <c r="L2717" s="45">
        <f t="shared" si="126"/>
        <v>15969.349584060095</v>
      </c>
      <c r="M2717" s="160">
        <f t="shared" si="128"/>
        <v>5003.7668109907027</v>
      </c>
      <c r="N2717" s="6">
        <v>-2.7568446772818946</v>
      </c>
    </row>
    <row r="2718" spans="1:14" x14ac:dyDescent="0.25">
      <c r="A2718" s="41">
        <v>2037</v>
      </c>
      <c r="B2718" s="41" t="s">
        <v>12</v>
      </c>
      <c r="C2718" s="41" t="s">
        <v>5002</v>
      </c>
      <c r="D2718" s="42">
        <v>4.362280884829361</v>
      </c>
      <c r="E2718" s="42">
        <v>10</v>
      </c>
      <c r="F2718" s="41">
        <v>2.418997727123783</v>
      </c>
      <c r="G2718" s="89">
        <v>12257.270475031639</v>
      </c>
      <c r="H2718" s="42">
        <v>0</v>
      </c>
      <c r="I2718" s="42">
        <v>4.362280884829361</v>
      </c>
      <c r="J2718" s="51">
        <f t="shared" si="127"/>
        <v>4.362280884829361</v>
      </c>
      <c r="K2718" s="45">
        <f t="shared" si="126"/>
        <v>2.418997727123783</v>
      </c>
      <c r="L2718" s="45">
        <f t="shared" si="126"/>
        <v>12257.270475031639</v>
      </c>
      <c r="M2718" s="160">
        <f t="shared" si="128"/>
        <v>5067.0863959866874</v>
      </c>
      <c r="N2718" s="6">
        <v>-1.9993103991237831</v>
      </c>
    </row>
    <row r="2719" spans="1:14" x14ac:dyDescent="0.25">
      <c r="A2719" s="43">
        <v>2038</v>
      </c>
      <c r="B2719" s="43" t="s">
        <v>12</v>
      </c>
      <c r="C2719" s="43" t="s">
        <v>5002</v>
      </c>
      <c r="D2719" s="44">
        <v>4.362280884829361</v>
      </c>
      <c r="E2719" s="44">
        <v>10</v>
      </c>
      <c r="F2719" s="43">
        <v>2.2380582437651344</v>
      </c>
      <c r="G2719" s="91">
        <v>11672.420916163059</v>
      </c>
      <c r="H2719" s="44">
        <v>0</v>
      </c>
      <c r="I2719" s="44">
        <v>4.362280884829361</v>
      </c>
      <c r="J2719" s="51">
        <f t="shared" si="127"/>
        <v>4.362280884829361</v>
      </c>
      <c r="K2719" s="45">
        <f t="shared" si="126"/>
        <v>2.2380582437651344</v>
      </c>
      <c r="L2719" s="45">
        <f t="shared" si="126"/>
        <v>11672.420916163059</v>
      </c>
      <c r="M2719" s="160">
        <f t="shared" si="128"/>
        <v>5215.4232128142876</v>
      </c>
      <c r="N2719" s="6">
        <v>-1.8342438667651344</v>
      </c>
    </row>
    <row r="2720" spans="1:14" x14ac:dyDescent="0.25">
      <c r="A2720" s="41">
        <v>2039</v>
      </c>
      <c r="B2720" s="41" t="s">
        <v>12</v>
      </c>
      <c r="C2720" s="41" t="s">
        <v>5002</v>
      </c>
      <c r="D2720" s="42">
        <v>4.362280884829361</v>
      </c>
      <c r="E2720" s="42">
        <v>10</v>
      </c>
      <c r="F2720" s="41">
        <v>2.1457512414330875</v>
      </c>
      <c r="G2720" s="89">
        <v>11321.956412030482</v>
      </c>
      <c r="H2720" s="42">
        <v>0</v>
      </c>
      <c r="I2720" s="42">
        <v>4.362280884829361</v>
      </c>
      <c r="J2720" s="51">
        <f t="shared" si="127"/>
        <v>4.362280884829361</v>
      </c>
      <c r="K2720" s="45">
        <f t="shared" si="126"/>
        <v>2.1457512414330875</v>
      </c>
      <c r="L2720" s="45">
        <f t="shared" si="126"/>
        <v>11321.956412030482</v>
      </c>
      <c r="M2720" s="160">
        <f t="shared" si="128"/>
        <v>5276.4533900345614</v>
      </c>
      <c r="N2720" s="6">
        <v>-1.7555242974330874</v>
      </c>
    </row>
    <row r="2721" spans="1:14" x14ac:dyDescent="0.25">
      <c r="A2721" s="43">
        <v>2040</v>
      </c>
      <c r="B2721" s="43" t="s">
        <v>12</v>
      </c>
      <c r="C2721" s="43" t="s">
        <v>5002</v>
      </c>
      <c r="D2721" s="44">
        <v>4.362280884829361</v>
      </c>
      <c r="E2721" s="44">
        <v>10</v>
      </c>
      <c r="F2721" s="43">
        <v>2.5373917648815008</v>
      </c>
      <c r="G2721" s="91">
        <v>13582.024814182107</v>
      </c>
      <c r="H2721" s="44">
        <v>0</v>
      </c>
      <c r="I2721" s="44">
        <v>4.362280884829361</v>
      </c>
      <c r="J2721" s="51">
        <f t="shared" si="127"/>
        <v>4.362280884829361</v>
      </c>
      <c r="K2721" s="45">
        <f t="shared" si="126"/>
        <v>2.5373917648815008</v>
      </c>
      <c r="L2721" s="45">
        <f t="shared" si="126"/>
        <v>13582.024814182107</v>
      </c>
      <c r="M2721" s="160">
        <f t="shared" si="128"/>
        <v>5352.7504117269818</v>
      </c>
      <c r="N2721" s="6">
        <v>-2.1200718458815007</v>
      </c>
    </row>
    <row r="2722" spans="1:14" x14ac:dyDescent="0.25">
      <c r="A2722" s="41">
        <v>2021</v>
      </c>
      <c r="B2722" s="41" t="s">
        <v>12</v>
      </c>
      <c r="C2722" s="41" t="s">
        <v>5003</v>
      </c>
      <c r="D2722" s="42">
        <v>14.825466693844463</v>
      </c>
      <c r="E2722" s="42">
        <v>20</v>
      </c>
      <c r="F2722" s="41">
        <v>1.6054727992472431</v>
      </c>
      <c r="G2722" s="89">
        <v>6701.9384685970736</v>
      </c>
      <c r="H2722" s="42">
        <v>0</v>
      </c>
      <c r="I2722" s="42">
        <v>14.825466693844463</v>
      </c>
      <c r="J2722" s="51">
        <f t="shared" si="127"/>
        <v>14.825466693844463</v>
      </c>
      <c r="K2722" s="45">
        <f t="shared" si="126"/>
        <v>1.6054727992472431</v>
      </c>
      <c r="L2722" s="45">
        <f t="shared" si="126"/>
        <v>6701.9384685970736</v>
      </c>
      <c r="M2722" s="160">
        <f t="shared" si="128"/>
        <v>4174.432897112556</v>
      </c>
      <c r="N2722" s="6">
        <v>-1.109280479247243</v>
      </c>
    </row>
    <row r="2723" spans="1:14" x14ac:dyDescent="0.25">
      <c r="A2723" s="43">
        <v>2022</v>
      </c>
      <c r="B2723" s="43" t="s">
        <v>12</v>
      </c>
      <c r="C2723" s="43" t="s">
        <v>5003</v>
      </c>
      <c r="D2723" s="44">
        <v>14.825466693844463</v>
      </c>
      <c r="E2723" s="44">
        <v>20</v>
      </c>
      <c r="F2723" s="43">
        <v>1.8778307777255998</v>
      </c>
      <c r="G2723" s="91">
        <v>8200.5813426914538</v>
      </c>
      <c r="H2723" s="44">
        <v>0</v>
      </c>
      <c r="I2723" s="44">
        <v>14.825466693844463</v>
      </c>
      <c r="J2723" s="51">
        <f t="shared" si="127"/>
        <v>14.825466693844463</v>
      </c>
      <c r="K2723" s="45">
        <f t="shared" si="126"/>
        <v>1.8778307777255998</v>
      </c>
      <c r="L2723" s="45">
        <f t="shared" si="126"/>
        <v>8200.5813426914538</v>
      </c>
      <c r="M2723" s="160">
        <f t="shared" si="128"/>
        <v>4367.0502368822999</v>
      </c>
      <c r="N2723" s="6">
        <v>-1.3337801797255997</v>
      </c>
    </row>
    <row r="2724" spans="1:14" x14ac:dyDescent="0.25">
      <c r="A2724" s="41">
        <v>2023</v>
      </c>
      <c r="B2724" s="41" t="s">
        <v>12</v>
      </c>
      <c r="C2724" s="41" t="s">
        <v>5003</v>
      </c>
      <c r="D2724" s="42">
        <v>14.825466693844463</v>
      </c>
      <c r="E2724" s="42">
        <v>20</v>
      </c>
      <c r="F2724" s="41">
        <v>2.2131695886760481</v>
      </c>
      <c r="G2724" s="89">
        <v>9877.0424389563977</v>
      </c>
      <c r="H2724" s="42">
        <v>0</v>
      </c>
      <c r="I2724" s="42">
        <v>14.825466693844463</v>
      </c>
      <c r="J2724" s="51">
        <f t="shared" si="127"/>
        <v>14.825466693844463</v>
      </c>
      <c r="K2724" s="45">
        <f t="shared" si="126"/>
        <v>2.2131695886760481</v>
      </c>
      <c r="L2724" s="45">
        <f t="shared" si="126"/>
        <v>9877.0424389563977</v>
      </c>
      <c r="M2724" s="160">
        <f t="shared" si="128"/>
        <v>4462.8493403729608</v>
      </c>
      <c r="N2724" s="6">
        <v>-1.603624160676048</v>
      </c>
    </row>
    <row r="2725" spans="1:14" x14ac:dyDescent="0.25">
      <c r="A2725" s="43">
        <v>2024</v>
      </c>
      <c r="B2725" s="43" t="s">
        <v>12</v>
      </c>
      <c r="C2725" s="43" t="s">
        <v>5003</v>
      </c>
      <c r="D2725" s="44">
        <v>14.825466693844463</v>
      </c>
      <c r="E2725" s="44">
        <v>20</v>
      </c>
      <c r="F2725" s="43">
        <v>2.539782397102627</v>
      </c>
      <c r="G2725" s="91">
        <v>11512.608156676892</v>
      </c>
      <c r="H2725" s="44">
        <v>0</v>
      </c>
      <c r="I2725" s="44">
        <v>14.825466693844463</v>
      </c>
      <c r="J2725" s="51">
        <f t="shared" si="127"/>
        <v>14.825466693844463</v>
      </c>
      <c r="K2725" s="45">
        <f t="shared" si="126"/>
        <v>2.539782397102627</v>
      </c>
      <c r="L2725" s="45">
        <f t="shared" si="126"/>
        <v>11512.608156676892</v>
      </c>
      <c r="M2725" s="160">
        <f t="shared" si="128"/>
        <v>4532.9112327931816</v>
      </c>
      <c r="N2725" s="6">
        <v>-1.8470874181026269</v>
      </c>
    </row>
    <row r="2726" spans="1:14" x14ac:dyDescent="0.25">
      <c r="A2726" s="41">
        <v>2025</v>
      </c>
      <c r="B2726" s="41" t="s">
        <v>12</v>
      </c>
      <c r="C2726" s="41" t="s">
        <v>5003</v>
      </c>
      <c r="D2726" s="42">
        <v>14.825466693844463</v>
      </c>
      <c r="E2726" s="42">
        <v>20</v>
      </c>
      <c r="F2726" s="41">
        <v>2.781578290685093</v>
      </c>
      <c r="G2726" s="89">
        <v>12582.371191628316</v>
      </c>
      <c r="H2726" s="42">
        <v>0</v>
      </c>
      <c r="I2726" s="42">
        <v>14.825466693844463</v>
      </c>
      <c r="J2726" s="51">
        <f t="shared" si="127"/>
        <v>14.825466693844463</v>
      </c>
      <c r="K2726" s="45">
        <f t="shared" si="126"/>
        <v>2.781578290685093</v>
      </c>
      <c r="L2726" s="45">
        <f t="shared" si="126"/>
        <v>12582.371191628316</v>
      </c>
      <c r="M2726" s="160">
        <f t="shared" si="128"/>
        <v>4523.4646940422163</v>
      </c>
      <c r="N2726" s="6">
        <v>-1.9362092926850929</v>
      </c>
    </row>
    <row r="2727" spans="1:14" x14ac:dyDescent="0.25">
      <c r="A2727" s="43">
        <v>2026</v>
      </c>
      <c r="B2727" s="43" t="s">
        <v>12</v>
      </c>
      <c r="C2727" s="43" t="s">
        <v>5003</v>
      </c>
      <c r="D2727" s="44">
        <v>14.825466693844463</v>
      </c>
      <c r="E2727" s="44">
        <v>20</v>
      </c>
      <c r="F2727" s="43">
        <v>3.1576072314774271</v>
      </c>
      <c r="G2727" s="91">
        <v>14531.090675496462</v>
      </c>
      <c r="H2727" s="44">
        <v>0</v>
      </c>
      <c r="I2727" s="44">
        <v>14.825466693844463</v>
      </c>
      <c r="J2727" s="51">
        <f t="shared" si="127"/>
        <v>14.825466693844463</v>
      </c>
      <c r="K2727" s="45">
        <f t="shared" ref="K2727:L2790" si="129">F2727</f>
        <v>3.1576072314774271</v>
      </c>
      <c r="L2727" s="45">
        <f t="shared" si="129"/>
        <v>14531.090675496462</v>
      </c>
      <c r="M2727" s="160">
        <f t="shared" si="128"/>
        <v>4601.9310225285508</v>
      </c>
      <c r="N2727" s="6">
        <v>-2.1364960244774274</v>
      </c>
    </row>
    <row r="2728" spans="1:14" x14ac:dyDescent="0.25">
      <c r="A2728" s="41">
        <v>2027</v>
      </c>
      <c r="B2728" s="41" t="s">
        <v>12</v>
      </c>
      <c r="C2728" s="41" t="s">
        <v>5003</v>
      </c>
      <c r="D2728" s="42">
        <v>14.825466693844463</v>
      </c>
      <c r="E2728" s="42">
        <v>20</v>
      </c>
      <c r="F2728" s="41">
        <v>3.335649390323423</v>
      </c>
      <c r="G2728" s="89">
        <v>15556.877829074421</v>
      </c>
      <c r="H2728" s="42">
        <v>0</v>
      </c>
      <c r="I2728" s="42">
        <v>14.825466693844463</v>
      </c>
      <c r="J2728" s="51">
        <f t="shared" si="127"/>
        <v>14.825466693844463</v>
      </c>
      <c r="K2728" s="45">
        <f t="shared" si="129"/>
        <v>3.335649390323423</v>
      </c>
      <c r="L2728" s="45">
        <f t="shared" si="129"/>
        <v>15556.877829074421</v>
      </c>
      <c r="M2728" s="160">
        <f t="shared" si="128"/>
        <v>4663.8228448722048</v>
      </c>
      <c r="N2728" s="6">
        <v>-2.1253065353234231</v>
      </c>
    </row>
    <row r="2729" spans="1:14" x14ac:dyDescent="0.25">
      <c r="A2729" s="43">
        <v>2028</v>
      </c>
      <c r="B2729" s="43" t="s">
        <v>12</v>
      </c>
      <c r="C2729" s="43" t="s">
        <v>5003</v>
      </c>
      <c r="D2729" s="44">
        <v>14.825466693844463</v>
      </c>
      <c r="E2729" s="44">
        <v>20</v>
      </c>
      <c r="F2729" s="43">
        <v>3.4351829750688347</v>
      </c>
      <c r="G2729" s="91">
        <v>16065.118269265606</v>
      </c>
      <c r="H2729" s="44">
        <v>0</v>
      </c>
      <c r="I2729" s="44">
        <v>14.825466693844463</v>
      </c>
      <c r="J2729" s="51">
        <f t="shared" si="127"/>
        <v>14.825466693844463</v>
      </c>
      <c r="K2729" s="45">
        <f t="shared" si="129"/>
        <v>3.4351829750688347</v>
      </c>
      <c r="L2729" s="45">
        <f t="shared" si="129"/>
        <v>16065.118269265606</v>
      </c>
      <c r="M2729" s="160">
        <f t="shared" si="128"/>
        <v>4676.6412112134112</v>
      </c>
      <c r="N2729" s="6">
        <v>-2.0151334100688345</v>
      </c>
    </row>
    <row r="2730" spans="1:14" x14ac:dyDescent="0.25">
      <c r="A2730" s="41">
        <v>2029</v>
      </c>
      <c r="B2730" s="41" t="s">
        <v>12</v>
      </c>
      <c r="C2730" s="41" t="s">
        <v>5003</v>
      </c>
      <c r="D2730" s="42">
        <v>14.825466693844463</v>
      </c>
      <c r="E2730" s="42">
        <v>20</v>
      </c>
      <c r="F2730" s="41">
        <v>3.2373123472768612</v>
      </c>
      <c r="G2730" s="89">
        <v>15321.358506018751</v>
      </c>
      <c r="H2730" s="42">
        <v>0</v>
      </c>
      <c r="I2730" s="42">
        <v>14.825466693844463</v>
      </c>
      <c r="J2730" s="51">
        <f t="shared" si="127"/>
        <v>14.825466693844463</v>
      </c>
      <c r="K2730" s="45">
        <f t="shared" si="129"/>
        <v>3.2373123472768612</v>
      </c>
      <c r="L2730" s="45">
        <f t="shared" si="129"/>
        <v>15321.358506018751</v>
      </c>
      <c r="M2730" s="160">
        <f t="shared" si="128"/>
        <v>4732.7402679900997</v>
      </c>
      <c r="N2730" s="6">
        <v>-1.6185276842768612</v>
      </c>
    </row>
    <row r="2731" spans="1:14" x14ac:dyDescent="0.25">
      <c r="A2731" s="43">
        <v>2030</v>
      </c>
      <c r="B2731" s="43" t="s">
        <v>12</v>
      </c>
      <c r="C2731" s="43" t="s">
        <v>5003</v>
      </c>
      <c r="D2731" s="44">
        <v>14.825466693844463</v>
      </c>
      <c r="E2731" s="44">
        <v>20</v>
      </c>
      <c r="F2731" s="43">
        <v>2.9980181446409633</v>
      </c>
      <c r="G2731" s="91">
        <v>14197.862315846434</v>
      </c>
      <c r="H2731" s="44">
        <v>0</v>
      </c>
      <c r="I2731" s="44">
        <v>14.825466693844463</v>
      </c>
      <c r="J2731" s="51">
        <f t="shared" si="127"/>
        <v>14.825466693844463</v>
      </c>
      <c r="K2731" s="45">
        <f t="shared" si="129"/>
        <v>2.9980181446409633</v>
      </c>
      <c r="L2731" s="45">
        <f t="shared" si="129"/>
        <v>14197.862315846434</v>
      </c>
      <c r="M2731" s="160">
        <f t="shared" si="128"/>
        <v>4735.7492953221408</v>
      </c>
      <c r="N2731" s="6">
        <v>-1.2225557346409632</v>
      </c>
    </row>
    <row r="2732" spans="1:14" x14ac:dyDescent="0.25">
      <c r="A2732" s="41">
        <v>2031</v>
      </c>
      <c r="B2732" s="41" t="s">
        <v>12</v>
      </c>
      <c r="C2732" s="41" t="s">
        <v>5003</v>
      </c>
      <c r="D2732" s="42">
        <v>14.825466693844463</v>
      </c>
      <c r="E2732" s="42">
        <v>20</v>
      </c>
      <c r="F2732" s="41">
        <v>2.5370249152814339</v>
      </c>
      <c r="G2732" s="89">
        <v>11853.23316517919</v>
      </c>
      <c r="H2732" s="42">
        <v>0</v>
      </c>
      <c r="I2732" s="42">
        <v>14.825466693844463</v>
      </c>
      <c r="J2732" s="51">
        <f t="shared" si="127"/>
        <v>14.825466693844463</v>
      </c>
      <c r="K2732" s="45">
        <f t="shared" si="129"/>
        <v>2.5370249152814339</v>
      </c>
      <c r="L2732" s="45">
        <f t="shared" si="129"/>
        <v>11853.23316517919</v>
      </c>
      <c r="M2732" s="160">
        <f t="shared" si="128"/>
        <v>4672.0996288932001</v>
      </c>
      <c r="N2732" s="6">
        <v>-0.64696617728143391</v>
      </c>
    </row>
    <row r="2733" spans="1:14" x14ac:dyDescent="0.25">
      <c r="A2733" s="43">
        <v>2032</v>
      </c>
      <c r="B2733" s="43" t="s">
        <v>12</v>
      </c>
      <c r="C2733" s="43" t="s">
        <v>5003</v>
      </c>
      <c r="D2733" s="44">
        <v>14.825466693844463</v>
      </c>
      <c r="E2733" s="44">
        <v>20</v>
      </c>
      <c r="F2733" s="43">
        <v>1.9708137697578667</v>
      </c>
      <c r="G2733" s="91">
        <v>9157.5482845010974</v>
      </c>
      <c r="H2733" s="44">
        <v>0</v>
      </c>
      <c r="I2733" s="44">
        <v>14.825466693844463</v>
      </c>
      <c r="J2733" s="51">
        <f t="shared" si="127"/>
        <v>14.825466693844463</v>
      </c>
      <c r="K2733" s="45">
        <f t="shared" si="129"/>
        <v>1.9708137697578667</v>
      </c>
      <c r="L2733" s="45">
        <f t="shared" si="129"/>
        <v>9157.5482845010974</v>
      </c>
      <c r="M2733" s="160">
        <f t="shared" si="128"/>
        <v>4646.5822519730973</v>
      </c>
      <c r="N2733" s="6">
        <v>-5.0699266757866734E-2</v>
      </c>
    </row>
    <row r="2734" spans="1:14" x14ac:dyDescent="0.25">
      <c r="A2734" s="41">
        <v>2033</v>
      </c>
      <c r="B2734" s="41" t="s">
        <v>12</v>
      </c>
      <c r="C2734" s="41" t="s">
        <v>5003</v>
      </c>
      <c r="D2734" s="42">
        <v>14.825466693844463</v>
      </c>
      <c r="E2734" s="42">
        <v>20</v>
      </c>
      <c r="F2734" s="41">
        <v>1.4339253389465627</v>
      </c>
      <c r="G2734" s="89">
        <v>6445.2850080020999</v>
      </c>
      <c r="H2734" s="42">
        <v>0</v>
      </c>
      <c r="I2734" s="42">
        <v>14.825466693844463</v>
      </c>
      <c r="J2734" s="51">
        <f t="shared" si="127"/>
        <v>14.825466693844463</v>
      </c>
      <c r="K2734" s="45">
        <f t="shared" si="129"/>
        <v>1.4339253389465627</v>
      </c>
      <c r="L2734" s="45">
        <f t="shared" si="129"/>
        <v>6445.2850080020999</v>
      </c>
      <c r="M2734" s="160">
        <f t="shared" si="128"/>
        <v>4494.8539738736654</v>
      </c>
      <c r="N2734" s="6">
        <v>0.43284847105343727</v>
      </c>
    </row>
    <row r="2735" spans="1:14" x14ac:dyDescent="0.25">
      <c r="A2735" s="43">
        <v>2034</v>
      </c>
      <c r="B2735" s="43" t="s">
        <v>12</v>
      </c>
      <c r="C2735" s="43" t="s">
        <v>5003</v>
      </c>
      <c r="D2735" s="44">
        <v>14.825466693844463</v>
      </c>
      <c r="E2735" s="44">
        <v>20</v>
      </c>
      <c r="F2735" s="43">
        <v>1.112109752215199</v>
      </c>
      <c r="G2735" s="91">
        <v>4892.9786154539142</v>
      </c>
      <c r="H2735" s="44">
        <v>0</v>
      </c>
      <c r="I2735" s="44">
        <v>14.825466693844463</v>
      </c>
      <c r="J2735" s="51">
        <f t="shared" si="127"/>
        <v>14.825466693844463</v>
      </c>
      <c r="K2735" s="45">
        <f t="shared" si="129"/>
        <v>1.112109752215199</v>
      </c>
      <c r="L2735" s="45">
        <f t="shared" si="129"/>
        <v>4892.9786154539142</v>
      </c>
      <c r="M2735" s="160">
        <f t="shared" si="128"/>
        <v>4399.7263810587438</v>
      </c>
      <c r="N2735" s="6">
        <v>0.61103499778480086</v>
      </c>
    </row>
    <row r="2736" spans="1:14" x14ac:dyDescent="0.25">
      <c r="A2736" s="41">
        <v>2035</v>
      </c>
      <c r="B2736" s="41" t="s">
        <v>12</v>
      </c>
      <c r="C2736" s="41" t="s">
        <v>5003</v>
      </c>
      <c r="D2736" s="42">
        <v>14.825466693844463</v>
      </c>
      <c r="E2736" s="42">
        <v>20</v>
      </c>
      <c r="F2736" s="41">
        <v>0.88444882048256068</v>
      </c>
      <c r="G2736" s="89">
        <v>3767.6937479747694</v>
      </c>
      <c r="H2736" s="42">
        <v>0</v>
      </c>
      <c r="I2736" s="42">
        <v>14.825466693844463</v>
      </c>
      <c r="J2736" s="51">
        <f t="shared" si="127"/>
        <v>14.825466693844463</v>
      </c>
      <c r="K2736" s="45">
        <f t="shared" si="129"/>
        <v>0.88444882048256068</v>
      </c>
      <c r="L2736" s="45">
        <f t="shared" si="129"/>
        <v>3767.6937479747694</v>
      </c>
      <c r="M2736" s="160">
        <f t="shared" si="128"/>
        <v>4259.9341654603513</v>
      </c>
      <c r="N2736" s="6">
        <v>0.62939549551743923</v>
      </c>
    </row>
    <row r="2737" spans="1:14" x14ac:dyDescent="0.25">
      <c r="A2737" s="43">
        <v>2036</v>
      </c>
      <c r="B2737" s="43" t="s">
        <v>12</v>
      </c>
      <c r="C2737" s="43" t="s">
        <v>5003</v>
      </c>
      <c r="D2737" s="44">
        <v>14.825466693844463</v>
      </c>
      <c r="E2737" s="44">
        <v>20</v>
      </c>
      <c r="F2737" s="43">
        <v>0.72818057301647465</v>
      </c>
      <c r="G2737" s="91">
        <v>3032.2546430482471</v>
      </c>
      <c r="H2737" s="44">
        <v>0</v>
      </c>
      <c r="I2737" s="44">
        <v>14.825466693844463</v>
      </c>
      <c r="J2737" s="51">
        <f t="shared" si="127"/>
        <v>14.825466693844463</v>
      </c>
      <c r="K2737" s="45">
        <f t="shared" si="129"/>
        <v>0.72818057301647465</v>
      </c>
      <c r="L2737" s="45">
        <f t="shared" si="129"/>
        <v>3032.2546430482471</v>
      </c>
      <c r="M2737" s="160">
        <f t="shared" si="128"/>
        <v>4164.152073553937</v>
      </c>
      <c r="N2737" s="6">
        <v>0.51443919698352525</v>
      </c>
    </row>
    <row r="2738" spans="1:14" x14ac:dyDescent="0.25">
      <c r="A2738" s="41">
        <v>2037</v>
      </c>
      <c r="B2738" s="41" t="s">
        <v>12</v>
      </c>
      <c r="C2738" s="41" t="s">
        <v>5003</v>
      </c>
      <c r="D2738" s="42">
        <v>14.825466693844463</v>
      </c>
      <c r="E2738" s="42">
        <v>20</v>
      </c>
      <c r="F2738" s="41">
        <v>0.59916700019968583</v>
      </c>
      <c r="G2738" s="89">
        <v>2400.0698476269981</v>
      </c>
      <c r="H2738" s="42">
        <v>0</v>
      </c>
      <c r="I2738" s="42">
        <v>14.825466693844463</v>
      </c>
      <c r="J2738" s="51">
        <f t="shared" si="127"/>
        <v>14.825466693844463</v>
      </c>
      <c r="K2738" s="45">
        <f t="shared" si="129"/>
        <v>0.59916700019968583</v>
      </c>
      <c r="L2738" s="45">
        <f t="shared" si="129"/>
        <v>2400.0698476269981</v>
      </c>
      <c r="M2738" s="160">
        <f t="shared" si="128"/>
        <v>4005.6776271508961</v>
      </c>
      <c r="N2738" s="6">
        <v>0.35171655180031414</v>
      </c>
    </row>
    <row r="2739" spans="1:14" x14ac:dyDescent="0.25">
      <c r="A2739" s="43">
        <v>2038</v>
      </c>
      <c r="B2739" s="43" t="s">
        <v>12</v>
      </c>
      <c r="C2739" s="43" t="s">
        <v>5003</v>
      </c>
      <c r="D2739" s="44">
        <v>14.825466693844463</v>
      </c>
      <c r="E2739" s="44">
        <v>20</v>
      </c>
      <c r="F2739" s="43">
        <v>0.56343395347842884</v>
      </c>
      <c r="G2739" s="91">
        <v>2286.5248443142905</v>
      </c>
      <c r="H2739" s="44">
        <v>0</v>
      </c>
      <c r="I2739" s="44">
        <v>14.825466693844463</v>
      </c>
      <c r="J2739" s="51">
        <f t="shared" si="127"/>
        <v>14.825466693844463</v>
      </c>
      <c r="K2739" s="45">
        <f t="shared" si="129"/>
        <v>0.56343395347842884</v>
      </c>
      <c r="L2739" s="45">
        <f t="shared" si="129"/>
        <v>2286.5248443142905</v>
      </c>
      <c r="M2739" s="160">
        <f t="shared" si="128"/>
        <v>4058.1949848747099</v>
      </c>
      <c r="N2739" s="6">
        <v>0.10692173252157111</v>
      </c>
    </row>
    <row r="2740" spans="1:14" x14ac:dyDescent="0.25">
      <c r="A2740" s="41">
        <v>2039</v>
      </c>
      <c r="B2740" s="41" t="s">
        <v>12</v>
      </c>
      <c r="C2740" s="41" t="s">
        <v>5003</v>
      </c>
      <c r="D2740" s="42">
        <v>14.825466693844463</v>
      </c>
      <c r="E2740" s="42">
        <v>20</v>
      </c>
      <c r="F2740" s="41">
        <v>0.5351746793471106</v>
      </c>
      <c r="G2740" s="89">
        <v>2183.219968142731</v>
      </c>
      <c r="H2740" s="42">
        <v>0</v>
      </c>
      <c r="I2740" s="42">
        <v>14.825466693844463</v>
      </c>
      <c r="J2740" s="51">
        <f t="shared" si="127"/>
        <v>14.825466693844463</v>
      </c>
      <c r="K2740" s="45">
        <f t="shared" si="129"/>
        <v>0.5351746793471106</v>
      </c>
      <c r="L2740" s="45">
        <f t="shared" si="129"/>
        <v>2183.219968142731</v>
      </c>
      <c r="M2740" s="160">
        <f t="shared" si="128"/>
        <v>4079.4530316833425</v>
      </c>
      <c r="N2740" s="6">
        <v>-0.10925046834711061</v>
      </c>
    </row>
    <row r="2741" spans="1:14" x14ac:dyDescent="0.25">
      <c r="A2741" s="43">
        <v>2040</v>
      </c>
      <c r="B2741" s="43" t="s">
        <v>12</v>
      </c>
      <c r="C2741" s="43" t="s">
        <v>5003</v>
      </c>
      <c r="D2741" s="44">
        <v>14.825466693844463</v>
      </c>
      <c r="E2741" s="44">
        <v>20</v>
      </c>
      <c r="F2741" s="43">
        <v>0.52604688717763626</v>
      </c>
      <c r="G2741" s="91">
        <v>2168.8973585141589</v>
      </c>
      <c r="H2741" s="44">
        <v>0</v>
      </c>
      <c r="I2741" s="44">
        <v>14.825466693844463</v>
      </c>
      <c r="J2741" s="51">
        <f t="shared" si="127"/>
        <v>14.825466693844463</v>
      </c>
      <c r="K2741" s="45">
        <f t="shared" si="129"/>
        <v>0.52604688717763626</v>
      </c>
      <c r="L2741" s="45">
        <f t="shared" si="129"/>
        <v>2168.8973585141589</v>
      </c>
      <c r="M2741" s="160">
        <f t="shared" si="128"/>
        <v>4123.0114869623067</v>
      </c>
      <c r="N2741" s="6">
        <v>-0.24401774717763625</v>
      </c>
    </row>
    <row r="2742" spans="1:14" x14ac:dyDescent="0.25">
      <c r="A2742" s="41">
        <v>2021</v>
      </c>
      <c r="B2742" s="41" t="s">
        <v>12</v>
      </c>
      <c r="C2742" s="41" t="s">
        <v>5004</v>
      </c>
      <c r="D2742" s="42">
        <v>25.248317601909417</v>
      </c>
      <c r="E2742" s="42">
        <v>30</v>
      </c>
      <c r="F2742" s="41">
        <v>1.20397446260298</v>
      </c>
      <c r="G2742" s="89">
        <v>6255.5226615745169</v>
      </c>
      <c r="H2742" s="42">
        <v>0</v>
      </c>
      <c r="I2742" s="42">
        <v>25.248317601909417</v>
      </c>
      <c r="J2742" s="51">
        <f t="shared" si="127"/>
        <v>25.248317601909417</v>
      </c>
      <c r="K2742" s="45">
        <f t="shared" si="129"/>
        <v>1.20397446260298</v>
      </c>
      <c r="L2742" s="45">
        <f t="shared" si="129"/>
        <v>6255.5226615745169</v>
      </c>
      <c r="M2742" s="160">
        <f t="shared" si="128"/>
        <v>5195.7270323243756</v>
      </c>
      <c r="N2742" s="6">
        <v>-1.20335881060298</v>
      </c>
    </row>
    <row r="2743" spans="1:14" x14ac:dyDescent="0.25">
      <c r="A2743" s="43">
        <v>2022</v>
      </c>
      <c r="B2743" s="43" t="s">
        <v>12</v>
      </c>
      <c r="C2743" s="43" t="s">
        <v>5004</v>
      </c>
      <c r="D2743" s="44">
        <v>25.248317601909417</v>
      </c>
      <c r="E2743" s="44">
        <v>30</v>
      </c>
      <c r="F2743" s="43">
        <v>1.454616627166482</v>
      </c>
      <c r="G2743" s="91">
        <v>7862.1556122861693</v>
      </c>
      <c r="H2743" s="44">
        <v>0</v>
      </c>
      <c r="I2743" s="44">
        <v>25.248317601909417</v>
      </c>
      <c r="J2743" s="51">
        <f t="shared" si="127"/>
        <v>25.248317601909417</v>
      </c>
      <c r="K2743" s="45">
        <f t="shared" si="129"/>
        <v>1.454616627166482</v>
      </c>
      <c r="L2743" s="45">
        <f t="shared" si="129"/>
        <v>7862.1556122861693</v>
      </c>
      <c r="M2743" s="160">
        <f t="shared" si="128"/>
        <v>5404.9675120249667</v>
      </c>
      <c r="N2743" s="6">
        <v>-1.4531131331664819</v>
      </c>
    </row>
    <row r="2744" spans="1:14" x14ac:dyDescent="0.25">
      <c r="A2744" s="41">
        <v>2023</v>
      </c>
      <c r="B2744" s="41" t="s">
        <v>12</v>
      </c>
      <c r="C2744" s="41" t="s">
        <v>5004</v>
      </c>
      <c r="D2744" s="42">
        <v>25.248317601909417</v>
      </c>
      <c r="E2744" s="42">
        <v>30</v>
      </c>
      <c r="F2744" s="41">
        <v>1.7124151103394734</v>
      </c>
      <c r="G2744" s="89">
        <v>9030.0451682668718</v>
      </c>
      <c r="H2744" s="42">
        <v>0</v>
      </c>
      <c r="I2744" s="42">
        <v>25.248317601909417</v>
      </c>
      <c r="J2744" s="51">
        <f t="shared" si="127"/>
        <v>25.248317601909417</v>
      </c>
      <c r="K2744" s="45">
        <f t="shared" si="129"/>
        <v>1.7124151103394734</v>
      </c>
      <c r="L2744" s="45">
        <f t="shared" si="129"/>
        <v>9030.0451682668718</v>
      </c>
      <c r="M2744" s="160">
        <f t="shared" si="128"/>
        <v>5273.2804760621002</v>
      </c>
      <c r="N2744" s="6">
        <v>-1.7083480113394733</v>
      </c>
    </row>
    <row r="2745" spans="1:14" x14ac:dyDescent="0.25">
      <c r="A2745" s="43">
        <v>2024</v>
      </c>
      <c r="B2745" s="43" t="s">
        <v>12</v>
      </c>
      <c r="C2745" s="43" t="s">
        <v>5004</v>
      </c>
      <c r="D2745" s="44">
        <v>25.248317601909417</v>
      </c>
      <c r="E2745" s="44">
        <v>30</v>
      </c>
      <c r="F2745" s="43">
        <v>1.9969344962059794</v>
      </c>
      <c r="G2745" s="91">
        <v>10503.359008380528</v>
      </c>
      <c r="H2745" s="44">
        <v>0</v>
      </c>
      <c r="I2745" s="44">
        <v>25.248317601909417</v>
      </c>
      <c r="J2745" s="51">
        <f t="shared" si="127"/>
        <v>25.248317601909417</v>
      </c>
      <c r="K2745" s="45">
        <f t="shared" si="129"/>
        <v>1.9969344962059794</v>
      </c>
      <c r="L2745" s="45">
        <f t="shared" si="129"/>
        <v>10503.359008380528</v>
      </c>
      <c r="M2745" s="160">
        <f t="shared" si="128"/>
        <v>5259.7413827724922</v>
      </c>
      <c r="N2745" s="6">
        <v>-1.9880439992059793</v>
      </c>
    </row>
    <row r="2746" spans="1:14" x14ac:dyDescent="0.25">
      <c r="A2746" s="41">
        <v>2025</v>
      </c>
      <c r="B2746" s="41" t="s">
        <v>12</v>
      </c>
      <c r="C2746" s="41" t="s">
        <v>5004</v>
      </c>
      <c r="D2746" s="42">
        <v>25.248317601909417</v>
      </c>
      <c r="E2746" s="42">
        <v>30</v>
      </c>
      <c r="F2746" s="41">
        <v>2.2411199864245726</v>
      </c>
      <c r="G2746" s="89">
        <v>11425.479013347229</v>
      </c>
      <c r="H2746" s="42">
        <v>0</v>
      </c>
      <c r="I2746" s="42">
        <v>25.248317601909417</v>
      </c>
      <c r="J2746" s="51">
        <f t="shared" si="127"/>
        <v>25.248317601909417</v>
      </c>
      <c r="K2746" s="45">
        <f t="shared" si="129"/>
        <v>2.2411199864245726</v>
      </c>
      <c r="L2746" s="45">
        <f t="shared" si="129"/>
        <v>11425.479013347229</v>
      </c>
      <c r="M2746" s="160">
        <f t="shared" si="128"/>
        <v>5098.111249088076</v>
      </c>
      <c r="N2746" s="6">
        <v>-2.2246314274245726</v>
      </c>
    </row>
    <row r="2747" spans="1:14" x14ac:dyDescent="0.25">
      <c r="A2747" s="43">
        <v>2026</v>
      </c>
      <c r="B2747" s="43" t="s">
        <v>12</v>
      </c>
      <c r="C2747" s="43" t="s">
        <v>5004</v>
      </c>
      <c r="D2747" s="44">
        <v>25.248317601909417</v>
      </c>
      <c r="E2747" s="44">
        <v>30</v>
      </c>
      <c r="F2747" s="43">
        <v>2.5606914964099157</v>
      </c>
      <c r="G2747" s="91">
        <v>12601.481972857133</v>
      </c>
      <c r="H2747" s="44">
        <v>0</v>
      </c>
      <c r="I2747" s="44">
        <v>25.248317601909417</v>
      </c>
      <c r="J2747" s="51">
        <f t="shared" si="127"/>
        <v>25.248317601909417</v>
      </c>
      <c r="K2747" s="45">
        <f t="shared" si="129"/>
        <v>2.5606914964099157</v>
      </c>
      <c r="L2747" s="45">
        <f t="shared" si="129"/>
        <v>12601.481972857133</v>
      </c>
      <c r="M2747" s="160">
        <f t="shared" si="128"/>
        <v>4921.124622206301</v>
      </c>
      <c r="N2747" s="6">
        <v>-2.5340775664099158</v>
      </c>
    </row>
    <row r="2748" spans="1:14" x14ac:dyDescent="0.25">
      <c r="A2748" s="41">
        <v>2027</v>
      </c>
      <c r="B2748" s="41" t="s">
        <v>12</v>
      </c>
      <c r="C2748" s="41" t="s">
        <v>5004</v>
      </c>
      <c r="D2748" s="42">
        <v>25.248317601909417</v>
      </c>
      <c r="E2748" s="42">
        <v>30</v>
      </c>
      <c r="F2748" s="41">
        <v>2.8290668808816966</v>
      </c>
      <c r="G2748" s="89">
        <v>13937.285963760476</v>
      </c>
      <c r="H2748" s="42">
        <v>0</v>
      </c>
      <c r="I2748" s="42">
        <v>25.248317601909417</v>
      </c>
      <c r="J2748" s="51">
        <f t="shared" si="127"/>
        <v>25.248317601909417</v>
      </c>
      <c r="K2748" s="45">
        <f t="shared" si="129"/>
        <v>2.8290668808816966</v>
      </c>
      <c r="L2748" s="45">
        <f t="shared" si="129"/>
        <v>13937.285963760476</v>
      </c>
      <c r="M2748" s="160">
        <f t="shared" si="128"/>
        <v>4926.4604021721934</v>
      </c>
      <c r="N2748" s="6">
        <v>-2.7907538848816964</v>
      </c>
    </row>
    <row r="2749" spans="1:14" x14ac:dyDescent="0.25">
      <c r="A2749" s="43">
        <v>2028</v>
      </c>
      <c r="B2749" s="43" t="s">
        <v>12</v>
      </c>
      <c r="C2749" s="43" t="s">
        <v>5004</v>
      </c>
      <c r="D2749" s="44">
        <v>25.248317601909417</v>
      </c>
      <c r="E2749" s="44">
        <v>30</v>
      </c>
      <c r="F2749" s="43">
        <v>3.0181276552415164</v>
      </c>
      <c r="G2749" s="91">
        <v>14776.102481557034</v>
      </c>
      <c r="H2749" s="44">
        <v>0</v>
      </c>
      <c r="I2749" s="44">
        <v>25.248317601909417</v>
      </c>
      <c r="J2749" s="51">
        <f t="shared" si="127"/>
        <v>25.248317601909417</v>
      </c>
      <c r="K2749" s="45">
        <f t="shared" si="129"/>
        <v>3.0181276552415164</v>
      </c>
      <c r="L2749" s="45">
        <f t="shared" si="129"/>
        <v>14776.102481557034</v>
      </c>
      <c r="M2749" s="160">
        <f t="shared" si="128"/>
        <v>4895.7844628923167</v>
      </c>
      <c r="N2749" s="6">
        <v>-2.9685487162415165</v>
      </c>
    </row>
    <row r="2750" spans="1:14" x14ac:dyDescent="0.25">
      <c r="A2750" s="41">
        <v>2029</v>
      </c>
      <c r="B2750" s="41" t="s">
        <v>12</v>
      </c>
      <c r="C2750" s="41" t="s">
        <v>5004</v>
      </c>
      <c r="D2750" s="42">
        <v>25.248317601909417</v>
      </c>
      <c r="E2750" s="42">
        <v>30</v>
      </c>
      <c r="F2750" s="41">
        <v>2.9937931137481257</v>
      </c>
      <c r="G2750" s="89">
        <v>14735.650784803634</v>
      </c>
      <c r="H2750" s="42">
        <v>0</v>
      </c>
      <c r="I2750" s="42">
        <v>25.248317601909417</v>
      </c>
      <c r="J2750" s="51">
        <f t="shared" si="127"/>
        <v>25.248317601909417</v>
      </c>
      <c r="K2750" s="45">
        <f t="shared" si="129"/>
        <v>2.9937931137481257</v>
      </c>
      <c r="L2750" s="45">
        <f t="shared" si="129"/>
        <v>14735.650784803634</v>
      </c>
      <c r="M2750" s="160">
        <f t="shared" si="128"/>
        <v>4922.0671652741921</v>
      </c>
      <c r="N2750" s="6">
        <v>-2.9353324807481256</v>
      </c>
    </row>
    <row r="2751" spans="1:14" x14ac:dyDescent="0.25">
      <c r="A2751" s="43">
        <v>2030</v>
      </c>
      <c r="B2751" s="43" t="s">
        <v>12</v>
      </c>
      <c r="C2751" s="43" t="s">
        <v>5004</v>
      </c>
      <c r="D2751" s="44">
        <v>25.248317601909417</v>
      </c>
      <c r="E2751" s="44">
        <v>30</v>
      </c>
      <c r="F2751" s="43">
        <v>2.847274206946151</v>
      </c>
      <c r="G2751" s="91">
        <v>13839.988242719244</v>
      </c>
      <c r="H2751" s="44">
        <v>0</v>
      </c>
      <c r="I2751" s="44">
        <v>25.248317601909417</v>
      </c>
      <c r="J2751" s="51">
        <f t="shared" si="127"/>
        <v>25.248317601909417</v>
      </c>
      <c r="K2751" s="45">
        <f t="shared" si="129"/>
        <v>2.847274206946151</v>
      </c>
      <c r="L2751" s="45">
        <f t="shared" si="129"/>
        <v>13839.988242719244</v>
      </c>
      <c r="M2751" s="160">
        <f t="shared" si="128"/>
        <v>4860.7851709384004</v>
      </c>
      <c r="N2751" s="6">
        <v>-2.7840526409461508</v>
      </c>
    </row>
    <row r="2752" spans="1:14" x14ac:dyDescent="0.25">
      <c r="A2752" s="41">
        <v>2031</v>
      </c>
      <c r="B2752" s="41" t="s">
        <v>12</v>
      </c>
      <c r="C2752" s="41" t="s">
        <v>5004</v>
      </c>
      <c r="D2752" s="42">
        <v>25.248317601909417</v>
      </c>
      <c r="E2752" s="42">
        <v>30</v>
      </c>
      <c r="F2752" s="41">
        <v>2.532794879480456</v>
      </c>
      <c r="G2752" s="89">
        <v>12061.373354728794</v>
      </c>
      <c r="H2752" s="42">
        <v>0</v>
      </c>
      <c r="I2752" s="42">
        <v>25.248317601909417</v>
      </c>
      <c r="J2752" s="51">
        <f t="shared" si="127"/>
        <v>25.248317601909417</v>
      </c>
      <c r="K2752" s="45">
        <f t="shared" si="129"/>
        <v>2.532794879480456</v>
      </c>
      <c r="L2752" s="45">
        <f t="shared" si="129"/>
        <v>12061.373354728794</v>
      </c>
      <c r="M2752" s="160">
        <f t="shared" si="128"/>
        <v>4762.0805981741814</v>
      </c>
      <c r="N2752" s="6">
        <v>-2.4691950664804558</v>
      </c>
    </row>
    <row r="2753" spans="1:14" x14ac:dyDescent="0.25">
      <c r="A2753" s="43">
        <v>2032</v>
      </c>
      <c r="B2753" s="43" t="s">
        <v>12</v>
      </c>
      <c r="C2753" s="43" t="s">
        <v>5004</v>
      </c>
      <c r="D2753" s="44">
        <v>25.248317601909417</v>
      </c>
      <c r="E2753" s="44">
        <v>30</v>
      </c>
      <c r="F2753" s="43">
        <v>2.1136585740898215</v>
      </c>
      <c r="G2753" s="91">
        <v>9868.614074265517</v>
      </c>
      <c r="H2753" s="44">
        <v>0</v>
      </c>
      <c r="I2753" s="44">
        <v>25.248317601909417</v>
      </c>
      <c r="J2753" s="51">
        <f t="shared" si="127"/>
        <v>25.248317601909417</v>
      </c>
      <c r="K2753" s="45">
        <f t="shared" si="129"/>
        <v>2.1136585740898215</v>
      </c>
      <c r="L2753" s="45">
        <f t="shared" si="129"/>
        <v>9868.614074265517</v>
      </c>
      <c r="M2753" s="160">
        <f t="shared" si="128"/>
        <v>4668.9726501902587</v>
      </c>
      <c r="N2753" s="6">
        <v>-2.0541524410898213</v>
      </c>
    </row>
    <row r="2754" spans="1:14" x14ac:dyDescent="0.25">
      <c r="A2754" s="41">
        <v>2033</v>
      </c>
      <c r="B2754" s="41" t="s">
        <v>12</v>
      </c>
      <c r="C2754" s="41" t="s">
        <v>5004</v>
      </c>
      <c r="D2754" s="42">
        <v>25.248317601909417</v>
      </c>
      <c r="E2754" s="42">
        <v>30</v>
      </c>
      <c r="F2754" s="41">
        <v>1.7059649482037975</v>
      </c>
      <c r="G2754" s="89">
        <v>7714.2042660592488</v>
      </c>
      <c r="H2754" s="42">
        <v>0</v>
      </c>
      <c r="I2754" s="42">
        <v>25.248317601909417</v>
      </c>
      <c r="J2754" s="51">
        <f t="shared" ref="J2754:J2817" si="130">D2754</f>
        <v>25.248317601909417</v>
      </c>
      <c r="K2754" s="45">
        <f t="shared" si="129"/>
        <v>1.7059649482037975</v>
      </c>
      <c r="L2754" s="45">
        <f t="shared" si="129"/>
        <v>7714.2042660592488</v>
      </c>
      <c r="M2754" s="160">
        <f t="shared" si="128"/>
        <v>4521.9008011750175</v>
      </c>
      <c r="N2754" s="6">
        <v>-1.6538132172037976</v>
      </c>
    </row>
    <row r="2755" spans="1:14" x14ac:dyDescent="0.25">
      <c r="A2755" s="43">
        <v>2034</v>
      </c>
      <c r="B2755" s="43" t="s">
        <v>12</v>
      </c>
      <c r="C2755" s="43" t="s">
        <v>5004</v>
      </c>
      <c r="D2755" s="44">
        <v>25.248317601909417</v>
      </c>
      <c r="E2755" s="44">
        <v>30</v>
      </c>
      <c r="F2755" s="43">
        <v>1.4086511004528284</v>
      </c>
      <c r="G2755" s="91">
        <v>6246.6571548960628</v>
      </c>
      <c r="H2755" s="44">
        <v>0</v>
      </c>
      <c r="I2755" s="44">
        <v>25.248317601909417</v>
      </c>
      <c r="J2755" s="51">
        <f t="shared" si="130"/>
        <v>25.248317601909417</v>
      </c>
      <c r="K2755" s="45">
        <f t="shared" si="129"/>
        <v>1.4086511004528284</v>
      </c>
      <c r="L2755" s="45">
        <f t="shared" si="129"/>
        <v>6246.6571548960628</v>
      </c>
      <c r="M2755" s="160">
        <f t="shared" ref="M2755:M2818" si="131">G2755/F2755</f>
        <v>4434.495634077166</v>
      </c>
      <c r="N2755" s="6">
        <v>-1.3657356654528283</v>
      </c>
    </row>
    <row r="2756" spans="1:14" x14ac:dyDescent="0.25">
      <c r="A2756" s="41">
        <v>2035</v>
      </c>
      <c r="B2756" s="41" t="s">
        <v>12</v>
      </c>
      <c r="C2756" s="41" t="s">
        <v>5004</v>
      </c>
      <c r="D2756" s="42">
        <v>25.248317601909417</v>
      </c>
      <c r="E2756" s="42">
        <v>30</v>
      </c>
      <c r="F2756" s="41">
        <v>1.2171388754577799</v>
      </c>
      <c r="G2756" s="89">
        <v>5400.1041963535417</v>
      </c>
      <c r="H2756" s="42">
        <v>0</v>
      </c>
      <c r="I2756" s="42">
        <v>25.248317601909417</v>
      </c>
      <c r="J2756" s="51">
        <f t="shared" si="130"/>
        <v>25.248317601909417</v>
      </c>
      <c r="K2756" s="45">
        <f t="shared" si="129"/>
        <v>1.2171388754577799</v>
      </c>
      <c r="L2756" s="45">
        <f t="shared" si="129"/>
        <v>5400.1041963535417</v>
      </c>
      <c r="M2756" s="160">
        <f t="shared" si="131"/>
        <v>4436.719839650591</v>
      </c>
      <c r="N2756" s="6">
        <v>-1.1836419104577798</v>
      </c>
    </row>
    <row r="2757" spans="1:14" x14ac:dyDescent="0.25">
      <c r="A2757" s="43">
        <v>2036</v>
      </c>
      <c r="B2757" s="43" t="s">
        <v>12</v>
      </c>
      <c r="C2757" s="43" t="s">
        <v>5004</v>
      </c>
      <c r="D2757" s="44">
        <v>25.248317601909417</v>
      </c>
      <c r="E2757" s="44">
        <v>30</v>
      </c>
      <c r="F2757" s="43">
        <v>1.0476882162144197</v>
      </c>
      <c r="G2757" s="91">
        <v>4709.1294524827545</v>
      </c>
      <c r="H2757" s="44">
        <v>0</v>
      </c>
      <c r="I2757" s="44">
        <v>25.248317601909417</v>
      </c>
      <c r="J2757" s="51">
        <f t="shared" si="130"/>
        <v>25.248317601909417</v>
      </c>
      <c r="K2757" s="45">
        <f t="shared" si="129"/>
        <v>1.0476882162144197</v>
      </c>
      <c r="L2757" s="45">
        <f t="shared" si="129"/>
        <v>4709.1294524827545</v>
      </c>
      <c r="M2757" s="160">
        <f t="shared" si="131"/>
        <v>4494.7813477354075</v>
      </c>
      <c r="N2757" s="6">
        <v>-1.0229548802144197</v>
      </c>
    </row>
    <row r="2758" spans="1:14" x14ac:dyDescent="0.25">
      <c r="A2758" s="41">
        <v>2037</v>
      </c>
      <c r="B2758" s="41" t="s">
        <v>12</v>
      </c>
      <c r="C2758" s="41" t="s">
        <v>5004</v>
      </c>
      <c r="D2758" s="42">
        <v>25.248317601909417</v>
      </c>
      <c r="E2758" s="42">
        <v>30</v>
      </c>
      <c r="F2758" s="41">
        <v>1.0878779785793915</v>
      </c>
      <c r="G2758" s="89">
        <v>5152.9674458438831</v>
      </c>
      <c r="H2758" s="42">
        <v>0</v>
      </c>
      <c r="I2758" s="42">
        <v>25.248317601909417</v>
      </c>
      <c r="J2758" s="51">
        <f t="shared" si="130"/>
        <v>25.248317601909417</v>
      </c>
      <c r="K2758" s="45">
        <f t="shared" si="129"/>
        <v>1.0878779785793915</v>
      </c>
      <c r="L2758" s="45">
        <f t="shared" si="129"/>
        <v>5152.9674458438831</v>
      </c>
      <c r="M2758" s="160">
        <f t="shared" si="131"/>
        <v>4736.7145463987608</v>
      </c>
      <c r="N2758" s="6">
        <v>-1.0705224385793914</v>
      </c>
    </row>
    <row r="2759" spans="1:14" x14ac:dyDescent="0.25">
      <c r="A2759" s="43">
        <v>2038</v>
      </c>
      <c r="B2759" s="43" t="s">
        <v>12</v>
      </c>
      <c r="C2759" s="43" t="s">
        <v>5004</v>
      </c>
      <c r="D2759" s="44">
        <v>25.248317601909417</v>
      </c>
      <c r="E2759" s="44">
        <v>30</v>
      </c>
      <c r="F2759" s="43">
        <v>1.0142298719250584</v>
      </c>
      <c r="G2759" s="91">
        <v>4754.0057020626873</v>
      </c>
      <c r="H2759" s="44">
        <v>0</v>
      </c>
      <c r="I2759" s="44">
        <v>25.248317601909417</v>
      </c>
      <c r="J2759" s="51">
        <f t="shared" si="130"/>
        <v>25.248317601909417</v>
      </c>
      <c r="K2759" s="45">
        <f t="shared" si="129"/>
        <v>1.0142298719250584</v>
      </c>
      <c r="L2759" s="45">
        <f t="shared" si="129"/>
        <v>4754.0057020626873</v>
      </c>
      <c r="M2759" s="160">
        <f t="shared" si="131"/>
        <v>4687.3059388788752</v>
      </c>
      <c r="N2759" s="6">
        <v>-1.0026642189250585</v>
      </c>
    </row>
    <row r="2760" spans="1:14" x14ac:dyDescent="0.25">
      <c r="A2760" s="41">
        <v>2039</v>
      </c>
      <c r="B2760" s="41" t="s">
        <v>12</v>
      </c>
      <c r="C2760" s="41" t="s">
        <v>5004</v>
      </c>
      <c r="D2760" s="42">
        <v>25.248317601909417</v>
      </c>
      <c r="E2760" s="42">
        <v>30</v>
      </c>
      <c r="F2760" s="41">
        <v>0.8552279000414198</v>
      </c>
      <c r="G2760" s="89">
        <v>4121.3820735638237</v>
      </c>
      <c r="H2760" s="42">
        <v>0</v>
      </c>
      <c r="I2760" s="42">
        <v>25.248317601909417</v>
      </c>
      <c r="J2760" s="51">
        <f t="shared" si="130"/>
        <v>25.248317601909417</v>
      </c>
      <c r="K2760" s="45">
        <f t="shared" si="129"/>
        <v>0.8552279000414198</v>
      </c>
      <c r="L2760" s="45">
        <f t="shared" si="129"/>
        <v>4121.3820735638237</v>
      </c>
      <c r="M2760" s="160">
        <f t="shared" si="131"/>
        <v>4819.0453952264888</v>
      </c>
      <c r="N2760" s="6">
        <v>-0.84781690604141979</v>
      </c>
    </row>
    <row r="2761" spans="1:14" x14ac:dyDescent="0.25">
      <c r="A2761" s="43">
        <v>2040</v>
      </c>
      <c r="B2761" s="43" t="s">
        <v>12</v>
      </c>
      <c r="C2761" s="43" t="s">
        <v>5004</v>
      </c>
      <c r="D2761" s="44">
        <v>25.248317601909417</v>
      </c>
      <c r="E2761" s="44">
        <v>30</v>
      </c>
      <c r="F2761" s="43">
        <v>0.80569496171838639</v>
      </c>
      <c r="G2761" s="91">
        <v>3854.148727750347</v>
      </c>
      <c r="H2761" s="44">
        <v>0</v>
      </c>
      <c r="I2761" s="44">
        <v>25.248317601909417</v>
      </c>
      <c r="J2761" s="51">
        <f t="shared" si="130"/>
        <v>25.248317601909417</v>
      </c>
      <c r="K2761" s="45">
        <f t="shared" si="129"/>
        <v>0.80569496171838639</v>
      </c>
      <c r="L2761" s="45">
        <f t="shared" si="129"/>
        <v>3854.148727750347</v>
      </c>
      <c r="M2761" s="160">
        <f t="shared" si="131"/>
        <v>4783.6326536412962</v>
      </c>
      <c r="N2761" s="6">
        <v>-0.80043008771838642</v>
      </c>
    </row>
    <row r="2762" spans="1:14" x14ac:dyDescent="0.25">
      <c r="A2762" s="41">
        <v>2021</v>
      </c>
      <c r="B2762" s="41" t="s">
        <v>12</v>
      </c>
      <c r="C2762" s="41" t="s">
        <v>5005</v>
      </c>
      <c r="D2762" s="42">
        <v>35.027414599085745</v>
      </c>
      <c r="E2762" s="42">
        <v>40</v>
      </c>
      <c r="F2762" s="41">
        <v>0.71794987897989715</v>
      </c>
      <c r="G2762" s="89">
        <v>2559.2875762775807</v>
      </c>
      <c r="H2762" s="42">
        <v>0</v>
      </c>
      <c r="I2762" s="42">
        <v>35.027414599085745</v>
      </c>
      <c r="J2762" s="51">
        <f t="shared" si="130"/>
        <v>35.027414599085745</v>
      </c>
      <c r="K2762" s="45">
        <f t="shared" si="129"/>
        <v>0.71794987897989715</v>
      </c>
      <c r="L2762" s="45">
        <f t="shared" si="129"/>
        <v>2559.2875762775807</v>
      </c>
      <c r="M2762" s="160">
        <f t="shared" si="131"/>
        <v>3564.7162165609079</v>
      </c>
      <c r="N2762" s="6">
        <v>2.3639189660201025</v>
      </c>
    </row>
    <row r="2763" spans="1:14" x14ac:dyDescent="0.25">
      <c r="A2763" s="43">
        <v>2022</v>
      </c>
      <c r="B2763" s="43" t="s">
        <v>12</v>
      </c>
      <c r="C2763" s="43" t="s">
        <v>5005</v>
      </c>
      <c r="D2763" s="44">
        <v>35.027414599085745</v>
      </c>
      <c r="E2763" s="44">
        <v>40</v>
      </c>
      <c r="F2763" s="43">
        <v>0.83017242332951202</v>
      </c>
      <c r="G2763" s="91">
        <v>2930.5709301522534</v>
      </c>
      <c r="H2763" s="44">
        <v>0</v>
      </c>
      <c r="I2763" s="44">
        <v>35.027414599085745</v>
      </c>
      <c r="J2763" s="51">
        <f t="shared" si="130"/>
        <v>35.027414599085745</v>
      </c>
      <c r="K2763" s="45">
        <f t="shared" si="129"/>
        <v>0.83017242332951202</v>
      </c>
      <c r="L2763" s="45">
        <f t="shared" si="129"/>
        <v>2930.5709301522534</v>
      </c>
      <c r="M2763" s="160">
        <f t="shared" si="131"/>
        <v>3530.0750154995826</v>
      </c>
      <c r="N2763" s="6">
        <v>2.5139703466704879</v>
      </c>
    </row>
    <row r="2764" spans="1:14" x14ac:dyDescent="0.25">
      <c r="A2764" s="41">
        <v>2023</v>
      </c>
      <c r="B2764" s="41" t="s">
        <v>12</v>
      </c>
      <c r="C2764" s="41" t="s">
        <v>5005</v>
      </c>
      <c r="D2764" s="42">
        <v>35.027414599085745</v>
      </c>
      <c r="E2764" s="42">
        <v>40</v>
      </c>
      <c r="F2764" s="41">
        <v>0.99258767945140736</v>
      </c>
      <c r="G2764" s="89">
        <v>3416.846142659032</v>
      </c>
      <c r="H2764" s="42">
        <v>0</v>
      </c>
      <c r="I2764" s="42">
        <v>35.027414599085745</v>
      </c>
      <c r="J2764" s="51">
        <f t="shared" si="130"/>
        <v>35.027414599085745</v>
      </c>
      <c r="K2764" s="45">
        <f t="shared" si="129"/>
        <v>0.99258767945140736</v>
      </c>
      <c r="L2764" s="45">
        <f t="shared" si="129"/>
        <v>3416.846142659032</v>
      </c>
      <c r="M2764" s="160">
        <f t="shared" si="131"/>
        <v>3442.3620334956067</v>
      </c>
      <c r="N2764" s="6">
        <v>3.1124590805485921</v>
      </c>
    </row>
    <row r="2765" spans="1:14" x14ac:dyDescent="0.25">
      <c r="A2765" s="43">
        <v>2024</v>
      </c>
      <c r="B2765" s="43" t="s">
        <v>12</v>
      </c>
      <c r="C2765" s="43" t="s">
        <v>5005</v>
      </c>
      <c r="D2765" s="44">
        <v>35.027414599085745</v>
      </c>
      <c r="E2765" s="44">
        <v>40</v>
      </c>
      <c r="F2765" s="43">
        <v>1.2091708030154069</v>
      </c>
      <c r="G2765" s="91">
        <v>3918.5315607313032</v>
      </c>
      <c r="H2765" s="44">
        <v>0</v>
      </c>
      <c r="I2765" s="44">
        <v>35.027414599085745</v>
      </c>
      <c r="J2765" s="51">
        <f t="shared" si="130"/>
        <v>35.027414599085745</v>
      </c>
      <c r="K2765" s="45">
        <f t="shared" si="129"/>
        <v>1.2091708030154069</v>
      </c>
      <c r="L2765" s="45">
        <f t="shared" si="129"/>
        <v>3918.5315607313032</v>
      </c>
      <c r="M2765" s="160">
        <f t="shared" si="131"/>
        <v>3240.6766281151881</v>
      </c>
      <c r="N2765" s="6">
        <v>2.8235850969845928</v>
      </c>
    </row>
    <row r="2766" spans="1:14" x14ac:dyDescent="0.25">
      <c r="A2766" s="41">
        <v>2025</v>
      </c>
      <c r="B2766" s="41" t="s">
        <v>12</v>
      </c>
      <c r="C2766" s="41" t="s">
        <v>5005</v>
      </c>
      <c r="D2766" s="42">
        <v>35.027414599085745</v>
      </c>
      <c r="E2766" s="42">
        <v>40</v>
      </c>
      <c r="F2766" s="41">
        <v>1.3805719768604232</v>
      </c>
      <c r="G2766" s="89">
        <v>4451.312507128172</v>
      </c>
      <c r="H2766" s="42">
        <v>0</v>
      </c>
      <c r="I2766" s="42">
        <v>35.027414599085745</v>
      </c>
      <c r="J2766" s="51">
        <f t="shared" si="130"/>
        <v>35.027414599085745</v>
      </c>
      <c r="K2766" s="45">
        <f t="shared" si="129"/>
        <v>1.3805719768604232</v>
      </c>
      <c r="L2766" s="45">
        <f t="shared" si="129"/>
        <v>4451.312507128172</v>
      </c>
      <c r="M2766" s="160">
        <f t="shared" si="131"/>
        <v>3224.2523980900728</v>
      </c>
      <c r="N2766" s="6">
        <v>2.8375946571395767</v>
      </c>
    </row>
    <row r="2767" spans="1:14" x14ac:dyDescent="0.25">
      <c r="A2767" s="43">
        <v>2026</v>
      </c>
      <c r="B2767" s="43" t="s">
        <v>12</v>
      </c>
      <c r="C2767" s="43" t="s">
        <v>5005</v>
      </c>
      <c r="D2767" s="44">
        <v>35.027414599085745</v>
      </c>
      <c r="E2767" s="44">
        <v>40</v>
      </c>
      <c r="F2767" s="43">
        <v>1.6223611871273387</v>
      </c>
      <c r="G2767" s="91">
        <v>5071.4245238876783</v>
      </c>
      <c r="H2767" s="44">
        <v>0</v>
      </c>
      <c r="I2767" s="44">
        <v>35.027414599085745</v>
      </c>
      <c r="J2767" s="51">
        <f t="shared" si="130"/>
        <v>35.027414599085745</v>
      </c>
      <c r="K2767" s="45">
        <f t="shared" si="129"/>
        <v>1.6223611871273387</v>
      </c>
      <c r="L2767" s="45">
        <f t="shared" si="129"/>
        <v>5071.4245238876783</v>
      </c>
      <c r="M2767" s="160">
        <f t="shared" si="131"/>
        <v>3125.9528174903407</v>
      </c>
      <c r="N2767" s="6">
        <v>2.9063724188726616</v>
      </c>
    </row>
    <row r="2768" spans="1:14" x14ac:dyDescent="0.25">
      <c r="A2768" s="41">
        <v>2027</v>
      </c>
      <c r="B2768" s="41" t="s">
        <v>12</v>
      </c>
      <c r="C2768" s="41" t="s">
        <v>5005</v>
      </c>
      <c r="D2768" s="42">
        <v>35.027414599085745</v>
      </c>
      <c r="E2768" s="42">
        <v>40</v>
      </c>
      <c r="F2768" s="41">
        <v>1.8384569117598157</v>
      </c>
      <c r="G2768" s="89">
        <v>5534.6248094457114</v>
      </c>
      <c r="H2768" s="42">
        <v>0</v>
      </c>
      <c r="I2768" s="42">
        <v>35.027414599085745</v>
      </c>
      <c r="J2768" s="51">
        <f t="shared" si="130"/>
        <v>35.027414599085745</v>
      </c>
      <c r="K2768" s="45">
        <f t="shared" si="129"/>
        <v>1.8384569117598157</v>
      </c>
      <c r="L2768" s="45">
        <f t="shared" si="129"/>
        <v>5534.6248094457114</v>
      </c>
      <c r="M2768" s="160">
        <f t="shared" si="131"/>
        <v>3010.4729537271742</v>
      </c>
      <c r="N2768" s="6">
        <v>2.6464843802401843</v>
      </c>
    </row>
    <row r="2769" spans="1:14" x14ac:dyDescent="0.25">
      <c r="A2769" s="43">
        <v>2028</v>
      </c>
      <c r="B2769" s="43" t="s">
        <v>12</v>
      </c>
      <c r="C2769" s="43" t="s">
        <v>5005</v>
      </c>
      <c r="D2769" s="44">
        <v>35.027414599085745</v>
      </c>
      <c r="E2769" s="44">
        <v>40</v>
      </c>
      <c r="F2769" s="43">
        <v>2.0543258233183308</v>
      </c>
      <c r="G2769" s="91">
        <v>5785.7130695737296</v>
      </c>
      <c r="H2769" s="44">
        <v>0</v>
      </c>
      <c r="I2769" s="44">
        <v>35.027414599085745</v>
      </c>
      <c r="J2769" s="51">
        <f t="shared" si="130"/>
        <v>35.027414599085745</v>
      </c>
      <c r="K2769" s="45">
        <f t="shared" si="129"/>
        <v>2.0543258233183308</v>
      </c>
      <c r="L2769" s="45">
        <f t="shared" si="129"/>
        <v>5785.7130695737296</v>
      </c>
      <c r="M2769" s="160">
        <f t="shared" si="131"/>
        <v>2816.3561027666624</v>
      </c>
      <c r="N2769" s="6">
        <v>2.7200885136816688</v>
      </c>
    </row>
    <row r="2770" spans="1:14" hidden="1" x14ac:dyDescent="0.25">
      <c r="A2770" s="41">
        <v>2029</v>
      </c>
      <c r="B2770" s="41" t="s">
        <v>12</v>
      </c>
      <c r="C2770" s="41" t="s">
        <v>5005</v>
      </c>
      <c r="D2770" s="42">
        <v>35.027414599085745</v>
      </c>
      <c r="E2770" s="42">
        <v>40</v>
      </c>
      <c r="F2770" s="41">
        <v>2.0895203067285126</v>
      </c>
      <c r="G2770" s="89">
        <v>5780.1959346755384</v>
      </c>
      <c r="H2770" s="42">
        <v>0</v>
      </c>
      <c r="I2770" s="42">
        <v>35.027414599085745</v>
      </c>
      <c r="J2770" s="51">
        <f t="shared" si="130"/>
        <v>35.027414599085745</v>
      </c>
      <c r="K2770" s="45">
        <f t="shared" si="129"/>
        <v>2.0895203067285126</v>
      </c>
      <c r="L2770" s="45">
        <f t="shared" si="129"/>
        <v>5780.1959346755384</v>
      </c>
      <c r="M2770" s="160">
        <f t="shared" si="131"/>
        <v>2766.2788995457931</v>
      </c>
      <c r="N2770" s="6">
        <v>2.4952367622714875</v>
      </c>
    </row>
    <row r="2771" spans="1:14" x14ac:dyDescent="0.25">
      <c r="A2771" s="43">
        <v>2030</v>
      </c>
      <c r="B2771" s="43" t="s">
        <v>12</v>
      </c>
      <c r="C2771" s="43" t="s">
        <v>5005</v>
      </c>
      <c r="D2771" s="44">
        <v>35.027414599085745</v>
      </c>
      <c r="E2771" s="44">
        <v>40</v>
      </c>
      <c r="F2771" s="43">
        <v>2.1085489750563284</v>
      </c>
      <c r="G2771" s="91">
        <v>5538.1587623778241</v>
      </c>
      <c r="H2771" s="44">
        <v>0</v>
      </c>
      <c r="I2771" s="44">
        <v>35.027414599085745</v>
      </c>
      <c r="J2771" s="51">
        <f t="shared" si="130"/>
        <v>35.027414599085745</v>
      </c>
      <c r="K2771" s="45">
        <f t="shared" si="129"/>
        <v>2.1085489750563284</v>
      </c>
      <c r="L2771" s="45">
        <f t="shared" si="129"/>
        <v>5538.1587623778241</v>
      </c>
      <c r="M2771" s="160">
        <f t="shared" si="131"/>
        <v>2626.5260270892572</v>
      </c>
      <c r="N2771" s="6">
        <v>2.4713473139436712</v>
      </c>
    </row>
    <row r="2772" spans="1:14" x14ac:dyDescent="0.25">
      <c r="A2772" s="41">
        <v>2031</v>
      </c>
      <c r="B2772" s="41" t="s">
        <v>12</v>
      </c>
      <c r="C2772" s="41" t="s">
        <v>5005</v>
      </c>
      <c r="D2772" s="42">
        <v>35.027414599085745</v>
      </c>
      <c r="E2772" s="42">
        <v>40</v>
      </c>
      <c r="F2772" s="41">
        <v>2.0541269303694043</v>
      </c>
      <c r="G2772" s="89">
        <v>5065.6511764987317</v>
      </c>
      <c r="H2772" s="42">
        <v>0</v>
      </c>
      <c r="I2772" s="42">
        <v>35.027414599085745</v>
      </c>
      <c r="J2772" s="51">
        <f t="shared" si="130"/>
        <v>35.027414599085745</v>
      </c>
      <c r="K2772" s="45">
        <f t="shared" si="129"/>
        <v>2.0541269303694043</v>
      </c>
      <c r="L2772" s="45">
        <f t="shared" si="129"/>
        <v>5065.6511764987317</v>
      </c>
      <c r="M2772" s="160">
        <f t="shared" si="131"/>
        <v>2466.084788435031</v>
      </c>
      <c r="N2772" s="6">
        <v>2.2691707316305956</v>
      </c>
    </row>
    <row r="2773" spans="1:14" x14ac:dyDescent="0.25">
      <c r="A2773" s="43">
        <v>2032</v>
      </c>
      <c r="B2773" s="43" t="s">
        <v>12</v>
      </c>
      <c r="C2773" s="43" t="s">
        <v>5005</v>
      </c>
      <c r="D2773" s="44">
        <v>35.027414599085745</v>
      </c>
      <c r="E2773" s="44">
        <v>40</v>
      </c>
      <c r="F2773" s="43">
        <v>1.92646665773752</v>
      </c>
      <c r="G2773" s="91">
        <v>4449.9759276113036</v>
      </c>
      <c r="H2773" s="44">
        <v>0</v>
      </c>
      <c r="I2773" s="44">
        <v>35.027414599085745</v>
      </c>
      <c r="J2773" s="51">
        <f t="shared" si="130"/>
        <v>35.027414599085745</v>
      </c>
      <c r="K2773" s="45">
        <f t="shared" si="129"/>
        <v>1.92646665773752</v>
      </c>
      <c r="L2773" s="45">
        <f t="shared" si="129"/>
        <v>4449.9759276113036</v>
      </c>
      <c r="M2773" s="160">
        <f t="shared" si="131"/>
        <v>2309.9158813563076</v>
      </c>
      <c r="N2773" s="6">
        <v>2.66880572326248</v>
      </c>
    </row>
    <row r="2774" spans="1:14" x14ac:dyDescent="0.25">
      <c r="A2774" s="41">
        <v>2033</v>
      </c>
      <c r="B2774" s="41" t="s">
        <v>12</v>
      </c>
      <c r="C2774" s="41" t="s">
        <v>5005</v>
      </c>
      <c r="D2774" s="42">
        <v>35.027414599085745</v>
      </c>
      <c r="E2774" s="42">
        <v>40</v>
      </c>
      <c r="F2774" s="41">
        <v>1.7622997872636403</v>
      </c>
      <c r="G2774" s="89">
        <v>3839.8811497540023</v>
      </c>
      <c r="H2774" s="42">
        <v>0</v>
      </c>
      <c r="I2774" s="42">
        <v>35.027414599085745</v>
      </c>
      <c r="J2774" s="51">
        <f t="shared" si="130"/>
        <v>35.027414599085745</v>
      </c>
      <c r="K2774" s="45">
        <f t="shared" si="129"/>
        <v>1.7622997872636403</v>
      </c>
      <c r="L2774" s="45">
        <f t="shared" si="129"/>
        <v>3839.8811497540023</v>
      </c>
      <c r="M2774" s="160">
        <f t="shared" si="131"/>
        <v>2178.9034859479079</v>
      </c>
      <c r="N2774" s="6">
        <v>3.1389497077363595</v>
      </c>
    </row>
    <row r="2775" spans="1:14" x14ac:dyDescent="0.25">
      <c r="A2775" s="43">
        <v>2034</v>
      </c>
      <c r="B2775" s="43" t="s">
        <v>12</v>
      </c>
      <c r="C2775" s="43" t="s">
        <v>5005</v>
      </c>
      <c r="D2775" s="44">
        <v>35.027414599085745</v>
      </c>
      <c r="E2775" s="44">
        <v>40</v>
      </c>
      <c r="F2775" s="43">
        <v>1.5583239043258901</v>
      </c>
      <c r="G2775" s="91">
        <v>3266.0715664732234</v>
      </c>
      <c r="H2775" s="44">
        <v>0</v>
      </c>
      <c r="I2775" s="44">
        <v>35.027414599085745</v>
      </c>
      <c r="J2775" s="51">
        <f t="shared" si="130"/>
        <v>35.027414599085745</v>
      </c>
      <c r="K2775" s="45">
        <f t="shared" si="129"/>
        <v>1.5583239043258901</v>
      </c>
      <c r="L2775" s="45">
        <f t="shared" si="129"/>
        <v>3266.0715664732234</v>
      </c>
      <c r="M2775" s="160">
        <f t="shared" si="131"/>
        <v>2095.8874836012233</v>
      </c>
      <c r="N2775" s="6">
        <v>3.5214169376741093</v>
      </c>
    </row>
    <row r="2776" spans="1:14" x14ac:dyDescent="0.25">
      <c r="A2776" s="41">
        <v>2035</v>
      </c>
      <c r="B2776" s="41" t="s">
        <v>12</v>
      </c>
      <c r="C2776" s="41" t="s">
        <v>5005</v>
      </c>
      <c r="D2776" s="42">
        <v>35.027414599085745</v>
      </c>
      <c r="E2776" s="42">
        <v>40</v>
      </c>
      <c r="F2776" s="41">
        <v>1.3536648200139136</v>
      </c>
      <c r="G2776" s="89">
        <v>2794.3800283805085</v>
      </c>
      <c r="H2776" s="42">
        <v>0</v>
      </c>
      <c r="I2776" s="42">
        <v>35.027414599085745</v>
      </c>
      <c r="J2776" s="51">
        <f t="shared" si="130"/>
        <v>35.027414599085745</v>
      </c>
      <c r="K2776" s="45">
        <f t="shared" si="129"/>
        <v>1.3536648200139136</v>
      </c>
      <c r="L2776" s="45">
        <f t="shared" si="129"/>
        <v>2794.3800283805085</v>
      </c>
      <c r="M2776" s="160">
        <f t="shared" si="131"/>
        <v>2064.3071955964597</v>
      </c>
      <c r="N2776" s="6">
        <v>3.7435660289860859</v>
      </c>
    </row>
    <row r="2777" spans="1:14" x14ac:dyDescent="0.25">
      <c r="A2777" s="43">
        <v>2036</v>
      </c>
      <c r="B2777" s="43" t="s">
        <v>12</v>
      </c>
      <c r="C2777" s="43" t="s">
        <v>5005</v>
      </c>
      <c r="D2777" s="44">
        <v>35.027414599085745</v>
      </c>
      <c r="E2777" s="44">
        <v>40</v>
      </c>
      <c r="F2777" s="43">
        <v>1.1526683730255471</v>
      </c>
      <c r="G2777" s="91">
        <v>2390.9063295718724</v>
      </c>
      <c r="H2777" s="44">
        <v>0</v>
      </c>
      <c r="I2777" s="44">
        <v>35.027414599085745</v>
      </c>
      <c r="J2777" s="51">
        <f t="shared" si="130"/>
        <v>35.027414599085745</v>
      </c>
      <c r="K2777" s="45">
        <f t="shared" si="129"/>
        <v>1.1526683730255471</v>
      </c>
      <c r="L2777" s="45">
        <f t="shared" si="129"/>
        <v>2390.9063295718724</v>
      </c>
      <c r="M2777" s="160">
        <f t="shared" si="131"/>
        <v>2074.2360817068084</v>
      </c>
      <c r="N2777" s="6">
        <v>3.1929158319744526</v>
      </c>
    </row>
    <row r="2778" spans="1:14" x14ac:dyDescent="0.25">
      <c r="A2778" s="41">
        <v>2037</v>
      </c>
      <c r="B2778" s="41" t="s">
        <v>12</v>
      </c>
      <c r="C2778" s="41" t="s">
        <v>5005</v>
      </c>
      <c r="D2778" s="42">
        <v>35.027414599085745</v>
      </c>
      <c r="E2778" s="42">
        <v>40</v>
      </c>
      <c r="F2778" s="41">
        <v>0.95022897838663123</v>
      </c>
      <c r="G2778" s="89">
        <v>2037.7113699817369</v>
      </c>
      <c r="H2778" s="42">
        <v>0</v>
      </c>
      <c r="I2778" s="42">
        <v>35.027414599085745</v>
      </c>
      <c r="J2778" s="51">
        <f t="shared" si="130"/>
        <v>35.027414599085745</v>
      </c>
      <c r="K2778" s="45">
        <f t="shared" si="129"/>
        <v>0.95022897838663123</v>
      </c>
      <c r="L2778" s="45">
        <f t="shared" si="129"/>
        <v>2037.7113699817369</v>
      </c>
      <c r="M2778" s="160">
        <f t="shared" si="131"/>
        <v>2144.4424621121461</v>
      </c>
      <c r="N2778" s="6">
        <v>3.0318406936133688</v>
      </c>
    </row>
    <row r="2779" spans="1:14" x14ac:dyDescent="0.25">
      <c r="A2779" s="43">
        <v>2038</v>
      </c>
      <c r="B2779" s="43" t="s">
        <v>12</v>
      </c>
      <c r="C2779" s="43" t="s">
        <v>5005</v>
      </c>
      <c r="D2779" s="44">
        <v>35.027414599085745</v>
      </c>
      <c r="E2779" s="44">
        <v>40</v>
      </c>
      <c r="F2779" s="43">
        <v>0.78519276024233675</v>
      </c>
      <c r="G2779" s="91">
        <v>1776.1798273325608</v>
      </c>
      <c r="H2779" s="44">
        <v>0</v>
      </c>
      <c r="I2779" s="44">
        <v>35.027414599085745</v>
      </c>
      <c r="J2779" s="51">
        <f t="shared" si="130"/>
        <v>35.027414599085745</v>
      </c>
      <c r="K2779" s="45">
        <f t="shared" si="129"/>
        <v>0.78519276024233675</v>
      </c>
      <c r="L2779" s="45">
        <f t="shared" si="129"/>
        <v>1776.1798273325608</v>
      </c>
      <c r="M2779" s="160">
        <f t="shared" si="131"/>
        <v>2262.0939943261478</v>
      </c>
      <c r="N2779" s="6">
        <v>2.8824769977576636</v>
      </c>
    </row>
    <row r="2780" spans="1:14" x14ac:dyDescent="0.25">
      <c r="A2780" s="41">
        <v>2039</v>
      </c>
      <c r="B2780" s="41" t="s">
        <v>12</v>
      </c>
      <c r="C2780" s="41" t="s">
        <v>5005</v>
      </c>
      <c r="D2780" s="42">
        <v>35.027414599085745</v>
      </c>
      <c r="E2780" s="42">
        <v>40</v>
      </c>
      <c r="F2780" s="41">
        <v>0.65666500954844409</v>
      </c>
      <c r="G2780" s="89">
        <v>1582.7471642509176</v>
      </c>
      <c r="H2780" s="42">
        <v>0</v>
      </c>
      <c r="I2780" s="42">
        <v>35.027414599085745</v>
      </c>
      <c r="J2780" s="51">
        <f t="shared" si="130"/>
        <v>35.027414599085745</v>
      </c>
      <c r="K2780" s="45">
        <f t="shared" si="129"/>
        <v>0.65666500954844409</v>
      </c>
      <c r="L2780" s="45">
        <f t="shared" si="129"/>
        <v>1582.7471642509176</v>
      </c>
      <c r="M2780" s="160">
        <f t="shared" si="131"/>
        <v>2410.2809518346262</v>
      </c>
      <c r="N2780" s="6">
        <v>2.9955108384515561</v>
      </c>
    </row>
    <row r="2781" spans="1:14" x14ac:dyDescent="0.25">
      <c r="A2781" s="43">
        <v>2040</v>
      </c>
      <c r="B2781" s="43" t="s">
        <v>12</v>
      </c>
      <c r="C2781" s="43" t="s">
        <v>5005</v>
      </c>
      <c r="D2781" s="44">
        <v>35.027414599085745</v>
      </c>
      <c r="E2781" s="44">
        <v>40</v>
      </c>
      <c r="F2781" s="43">
        <v>0.60336224788483106</v>
      </c>
      <c r="G2781" s="91">
        <v>1503.2362588982783</v>
      </c>
      <c r="H2781" s="44">
        <v>0</v>
      </c>
      <c r="I2781" s="44">
        <v>35.027414599085745</v>
      </c>
      <c r="J2781" s="51">
        <f t="shared" si="130"/>
        <v>35.027414599085745</v>
      </c>
      <c r="K2781" s="45">
        <f t="shared" si="129"/>
        <v>0.60336224788483106</v>
      </c>
      <c r="L2781" s="45">
        <f t="shared" si="129"/>
        <v>1503.2362588982783</v>
      </c>
      <c r="M2781" s="160">
        <f t="shared" si="131"/>
        <v>2491.4324092501292</v>
      </c>
      <c r="N2781" s="6">
        <v>3.1653742601151689</v>
      </c>
    </row>
    <row r="2782" spans="1:14" x14ac:dyDescent="0.25">
      <c r="A2782" s="41">
        <v>2021</v>
      </c>
      <c r="B2782" s="41" t="s">
        <v>12</v>
      </c>
      <c r="C2782" s="41" t="s">
        <v>5006</v>
      </c>
      <c r="D2782" s="42">
        <v>45.540358746685747</v>
      </c>
      <c r="E2782" s="42">
        <v>50</v>
      </c>
      <c r="F2782" s="41">
        <v>0.76633259757271388</v>
      </c>
      <c r="G2782" s="89">
        <v>3132.3457748533419</v>
      </c>
      <c r="H2782" s="42">
        <v>0</v>
      </c>
      <c r="I2782" s="42">
        <v>45.540358746685747</v>
      </c>
      <c r="J2782" s="51">
        <f t="shared" si="130"/>
        <v>45.540358746685747</v>
      </c>
      <c r="K2782" s="45">
        <f t="shared" si="129"/>
        <v>0.76633259757271388</v>
      </c>
      <c r="L2782" s="45">
        <f t="shared" si="129"/>
        <v>3132.3457748533419</v>
      </c>
      <c r="M2782" s="160">
        <f t="shared" si="131"/>
        <v>4087.4494766042203</v>
      </c>
      <c r="N2782" s="6">
        <v>0.60308130842728602</v>
      </c>
    </row>
    <row r="2783" spans="1:14" x14ac:dyDescent="0.25">
      <c r="A2783" s="43">
        <v>2022</v>
      </c>
      <c r="B2783" s="43" t="s">
        <v>12</v>
      </c>
      <c r="C2783" s="43" t="s">
        <v>5006</v>
      </c>
      <c r="D2783" s="44">
        <v>45.540358746685747</v>
      </c>
      <c r="E2783" s="44">
        <v>50</v>
      </c>
      <c r="F2783" s="43">
        <v>0.84832164601950932</v>
      </c>
      <c r="G2783" s="91">
        <v>3487.4562323813293</v>
      </c>
      <c r="H2783" s="44">
        <v>0</v>
      </c>
      <c r="I2783" s="44">
        <v>45.540358746685747</v>
      </c>
      <c r="J2783" s="51">
        <f t="shared" si="130"/>
        <v>45.540358746685747</v>
      </c>
      <c r="K2783" s="45">
        <f t="shared" si="129"/>
        <v>0.84832164601950932</v>
      </c>
      <c r="L2783" s="45">
        <f t="shared" si="129"/>
        <v>3487.4562323813293</v>
      </c>
      <c r="M2783" s="160">
        <f t="shared" si="131"/>
        <v>4111.0070086566275</v>
      </c>
      <c r="N2783" s="6">
        <v>0.52606670298049063</v>
      </c>
    </row>
    <row r="2784" spans="1:14" x14ac:dyDescent="0.25">
      <c r="A2784" s="41">
        <v>2023</v>
      </c>
      <c r="B2784" s="41" t="s">
        <v>12</v>
      </c>
      <c r="C2784" s="41" t="s">
        <v>5006</v>
      </c>
      <c r="D2784" s="42">
        <v>45.540358746685747</v>
      </c>
      <c r="E2784" s="42">
        <v>50</v>
      </c>
      <c r="F2784" s="41">
        <v>0.9612461887413869</v>
      </c>
      <c r="G2784" s="89">
        <v>3945.1597448768648</v>
      </c>
      <c r="H2784" s="42">
        <v>0</v>
      </c>
      <c r="I2784" s="42">
        <v>45.540358746685747</v>
      </c>
      <c r="J2784" s="51">
        <f t="shared" si="130"/>
        <v>45.540358746685747</v>
      </c>
      <c r="K2784" s="45">
        <f t="shared" si="129"/>
        <v>0.9612461887413869</v>
      </c>
      <c r="L2784" s="45">
        <f t="shared" si="129"/>
        <v>3945.1597448768648</v>
      </c>
      <c r="M2784" s="160">
        <f t="shared" si="131"/>
        <v>4104.2136666804181</v>
      </c>
      <c r="N2784" s="6">
        <v>1.1271630862586131</v>
      </c>
    </row>
    <row r="2785" spans="1:14" x14ac:dyDescent="0.25">
      <c r="A2785" s="43">
        <v>2024</v>
      </c>
      <c r="B2785" s="43" t="s">
        <v>12</v>
      </c>
      <c r="C2785" s="43" t="s">
        <v>5006</v>
      </c>
      <c r="D2785" s="44">
        <v>45.540358746685747</v>
      </c>
      <c r="E2785" s="44">
        <v>50</v>
      </c>
      <c r="F2785" s="43">
        <v>1.068356519215454</v>
      </c>
      <c r="G2785" s="91">
        <v>4336.6865104799454</v>
      </c>
      <c r="H2785" s="44">
        <v>0</v>
      </c>
      <c r="I2785" s="44">
        <v>45.540358746685747</v>
      </c>
      <c r="J2785" s="51">
        <f t="shared" si="130"/>
        <v>45.540358746685747</v>
      </c>
      <c r="K2785" s="45">
        <f t="shared" si="129"/>
        <v>1.068356519215454</v>
      </c>
      <c r="L2785" s="45">
        <f t="shared" si="129"/>
        <v>4336.6865104799454</v>
      </c>
      <c r="M2785" s="160">
        <f t="shared" si="131"/>
        <v>4059.2128493441351</v>
      </c>
      <c r="N2785" s="6">
        <v>1.1229161227845459</v>
      </c>
    </row>
    <row r="2786" spans="1:14" x14ac:dyDescent="0.25">
      <c r="A2786" s="41">
        <v>2025</v>
      </c>
      <c r="B2786" s="41" t="s">
        <v>12</v>
      </c>
      <c r="C2786" s="41" t="s">
        <v>5006</v>
      </c>
      <c r="D2786" s="42">
        <v>45.540358746685747</v>
      </c>
      <c r="E2786" s="42">
        <v>50</v>
      </c>
      <c r="F2786" s="41">
        <v>1.1437099146565486</v>
      </c>
      <c r="G2786" s="89">
        <v>4770.5441354637969</v>
      </c>
      <c r="H2786" s="42">
        <v>0</v>
      </c>
      <c r="I2786" s="42">
        <v>45.540358746685747</v>
      </c>
      <c r="J2786" s="51">
        <f t="shared" si="130"/>
        <v>45.540358746685747</v>
      </c>
      <c r="K2786" s="45">
        <f t="shared" si="129"/>
        <v>1.1437099146565486</v>
      </c>
      <c r="L2786" s="45">
        <f t="shared" si="129"/>
        <v>4770.5441354637969</v>
      </c>
      <c r="M2786" s="160">
        <f t="shared" si="131"/>
        <v>4171.1137363851321</v>
      </c>
      <c r="N2786" s="6">
        <v>1.3369669123434513</v>
      </c>
    </row>
    <row r="2787" spans="1:14" x14ac:dyDescent="0.25">
      <c r="A2787" s="43">
        <v>2026</v>
      </c>
      <c r="B2787" s="43" t="s">
        <v>12</v>
      </c>
      <c r="C2787" s="43" t="s">
        <v>5006</v>
      </c>
      <c r="D2787" s="44">
        <v>45.540358746685747</v>
      </c>
      <c r="E2787" s="44">
        <v>50</v>
      </c>
      <c r="F2787" s="43">
        <v>1.2340614460770163</v>
      </c>
      <c r="G2787" s="91">
        <v>5126.3188114757068</v>
      </c>
      <c r="H2787" s="44">
        <v>0</v>
      </c>
      <c r="I2787" s="44">
        <v>45.540358746685747</v>
      </c>
      <c r="J2787" s="51">
        <f t="shared" si="130"/>
        <v>45.540358746685747</v>
      </c>
      <c r="K2787" s="45">
        <f t="shared" si="129"/>
        <v>1.2340614460770163</v>
      </c>
      <c r="L2787" s="45">
        <f t="shared" si="129"/>
        <v>5126.3188114757068</v>
      </c>
      <c r="M2787" s="160">
        <f t="shared" si="131"/>
        <v>4154.0223363851683</v>
      </c>
      <c r="N2787" s="6">
        <v>1.6782960929229835</v>
      </c>
    </row>
    <row r="2788" spans="1:14" x14ac:dyDescent="0.25">
      <c r="A2788" s="41">
        <v>2027</v>
      </c>
      <c r="B2788" s="41" t="s">
        <v>12</v>
      </c>
      <c r="C2788" s="41" t="s">
        <v>5006</v>
      </c>
      <c r="D2788" s="42">
        <v>45.540358746685747</v>
      </c>
      <c r="E2788" s="42">
        <v>50</v>
      </c>
      <c r="F2788" s="41">
        <v>1.258497515203725</v>
      </c>
      <c r="G2788" s="89">
        <v>5198.4892311605854</v>
      </c>
      <c r="H2788" s="42">
        <v>0</v>
      </c>
      <c r="I2788" s="42">
        <v>45.540358746685747</v>
      </c>
      <c r="J2788" s="51">
        <f t="shared" si="130"/>
        <v>45.540358746685747</v>
      </c>
      <c r="K2788" s="45">
        <f t="shared" si="129"/>
        <v>1.258497515203725</v>
      </c>
      <c r="L2788" s="45">
        <f t="shared" si="129"/>
        <v>5198.4892311605854</v>
      </c>
      <c r="M2788" s="160">
        <f t="shared" si="131"/>
        <v>4130.7107629203829</v>
      </c>
      <c r="N2788" s="6">
        <v>1.7401595977962752</v>
      </c>
    </row>
    <row r="2789" spans="1:14" x14ac:dyDescent="0.25">
      <c r="A2789" s="43">
        <v>2028</v>
      </c>
      <c r="B2789" s="43" t="s">
        <v>12</v>
      </c>
      <c r="C2789" s="43" t="s">
        <v>5006</v>
      </c>
      <c r="D2789" s="44">
        <v>45.540358746685747</v>
      </c>
      <c r="E2789" s="44">
        <v>50</v>
      </c>
      <c r="F2789" s="43">
        <v>1.2840156946632897</v>
      </c>
      <c r="G2789" s="91">
        <v>5142.1319790746165</v>
      </c>
      <c r="H2789" s="44">
        <v>0</v>
      </c>
      <c r="I2789" s="44">
        <v>45.540358746685747</v>
      </c>
      <c r="J2789" s="51">
        <f t="shared" si="130"/>
        <v>45.540358746685747</v>
      </c>
      <c r="K2789" s="45">
        <f t="shared" si="129"/>
        <v>1.2840156946632897</v>
      </c>
      <c r="L2789" s="45">
        <f t="shared" si="129"/>
        <v>5142.1319790746165</v>
      </c>
      <c r="M2789" s="160">
        <f t="shared" si="131"/>
        <v>4004.7267338294096</v>
      </c>
      <c r="N2789" s="6">
        <v>2.1011045193367104</v>
      </c>
    </row>
    <row r="2790" spans="1:14" x14ac:dyDescent="0.25">
      <c r="A2790" s="41">
        <v>2029</v>
      </c>
      <c r="B2790" s="41" t="s">
        <v>12</v>
      </c>
      <c r="C2790" s="41" t="s">
        <v>5006</v>
      </c>
      <c r="D2790" s="42">
        <v>45.540358746685747</v>
      </c>
      <c r="E2790" s="42">
        <v>50</v>
      </c>
      <c r="F2790" s="41">
        <v>1.1678745752395268</v>
      </c>
      <c r="G2790" s="89">
        <v>4891.1870992750455</v>
      </c>
      <c r="H2790" s="42">
        <v>0</v>
      </c>
      <c r="I2790" s="42">
        <v>45.540358746685747</v>
      </c>
      <c r="J2790" s="51">
        <f t="shared" si="130"/>
        <v>45.540358746685747</v>
      </c>
      <c r="K2790" s="45">
        <f t="shared" si="129"/>
        <v>1.1678745752395268</v>
      </c>
      <c r="L2790" s="45">
        <f t="shared" si="129"/>
        <v>4891.1870992750455</v>
      </c>
      <c r="M2790" s="160">
        <f t="shared" si="131"/>
        <v>4188.1099246225831</v>
      </c>
      <c r="N2790" s="6">
        <v>2.1349511957604737</v>
      </c>
    </row>
    <row r="2791" spans="1:14" x14ac:dyDescent="0.25">
      <c r="A2791" s="43">
        <v>2030</v>
      </c>
      <c r="B2791" s="43" t="s">
        <v>12</v>
      </c>
      <c r="C2791" s="43" t="s">
        <v>5006</v>
      </c>
      <c r="D2791" s="44">
        <v>45.540358746685747</v>
      </c>
      <c r="E2791" s="44">
        <v>50</v>
      </c>
      <c r="F2791" s="43">
        <v>1.0246472279733614</v>
      </c>
      <c r="G2791" s="91">
        <v>4453.8417901914672</v>
      </c>
      <c r="H2791" s="44">
        <v>0</v>
      </c>
      <c r="I2791" s="44">
        <v>45.540358746685747</v>
      </c>
      <c r="J2791" s="51">
        <f t="shared" si="130"/>
        <v>45.540358746685747</v>
      </c>
      <c r="K2791" s="45">
        <f t="shared" ref="K2791:L2854" si="132">F2791</f>
        <v>1.0246472279733614</v>
      </c>
      <c r="L2791" s="45">
        <f t="shared" si="132"/>
        <v>4453.8417901914672</v>
      </c>
      <c r="M2791" s="160">
        <f t="shared" si="131"/>
        <v>4346.7074995173434</v>
      </c>
      <c r="N2791" s="6">
        <v>2.3465240640266387</v>
      </c>
    </row>
    <row r="2792" spans="1:14" x14ac:dyDescent="0.25">
      <c r="A2792" s="41">
        <v>2031</v>
      </c>
      <c r="B2792" s="41" t="s">
        <v>12</v>
      </c>
      <c r="C2792" s="41" t="s">
        <v>5006</v>
      </c>
      <c r="D2792" s="42">
        <v>45.540358746685747</v>
      </c>
      <c r="E2792" s="42">
        <v>50</v>
      </c>
      <c r="F2792" s="41">
        <v>0.85653595008127026</v>
      </c>
      <c r="G2792" s="89">
        <v>3827.5091934360184</v>
      </c>
      <c r="H2792" s="42">
        <v>0</v>
      </c>
      <c r="I2792" s="42">
        <v>45.540358746685747</v>
      </c>
      <c r="J2792" s="51">
        <f t="shared" si="130"/>
        <v>45.540358746685747</v>
      </c>
      <c r="K2792" s="45">
        <f t="shared" si="132"/>
        <v>0.85653595008127026</v>
      </c>
      <c r="L2792" s="45">
        <f t="shared" si="132"/>
        <v>3827.5091934360184</v>
      </c>
      <c r="M2792" s="160">
        <f t="shared" si="131"/>
        <v>4468.5914153082012</v>
      </c>
      <c r="N2792" s="6">
        <v>2.1038817239187297</v>
      </c>
    </row>
    <row r="2793" spans="1:14" x14ac:dyDescent="0.25">
      <c r="A2793" s="43">
        <v>2032</v>
      </c>
      <c r="B2793" s="43" t="s">
        <v>12</v>
      </c>
      <c r="C2793" s="43" t="s">
        <v>5006</v>
      </c>
      <c r="D2793" s="44">
        <v>45.540358746685747</v>
      </c>
      <c r="E2793" s="44">
        <v>50</v>
      </c>
      <c r="F2793" s="43">
        <v>0.68074741497160696</v>
      </c>
      <c r="G2793" s="91">
        <v>3185.3003204787674</v>
      </c>
      <c r="H2793" s="44">
        <v>0</v>
      </c>
      <c r="I2793" s="44">
        <v>45.540358746685747</v>
      </c>
      <c r="J2793" s="51">
        <f t="shared" si="130"/>
        <v>45.540358746685747</v>
      </c>
      <c r="K2793" s="45">
        <f t="shared" si="132"/>
        <v>0.68074741497160696</v>
      </c>
      <c r="L2793" s="45">
        <f t="shared" si="132"/>
        <v>3185.3003204787674</v>
      </c>
      <c r="M2793" s="160">
        <f t="shared" si="131"/>
        <v>4679.1221684060629</v>
      </c>
      <c r="N2793" s="6">
        <v>1.9727087660283931</v>
      </c>
    </row>
    <row r="2794" spans="1:14" x14ac:dyDescent="0.25">
      <c r="A2794" s="41">
        <v>2033</v>
      </c>
      <c r="B2794" s="41" t="s">
        <v>12</v>
      </c>
      <c r="C2794" s="41" t="s">
        <v>5006</v>
      </c>
      <c r="D2794" s="42">
        <v>45.540358746685747</v>
      </c>
      <c r="E2794" s="42">
        <v>50</v>
      </c>
      <c r="F2794" s="41">
        <v>0.53386519224642082</v>
      </c>
      <c r="G2794" s="89">
        <v>2659.7536311851259</v>
      </c>
      <c r="H2794" s="42">
        <v>0</v>
      </c>
      <c r="I2794" s="42">
        <v>45.540358746685747</v>
      </c>
      <c r="J2794" s="51">
        <f t="shared" si="130"/>
        <v>45.540358746685747</v>
      </c>
      <c r="K2794" s="45">
        <f t="shared" si="132"/>
        <v>0.53386519224642082</v>
      </c>
      <c r="L2794" s="45">
        <f t="shared" si="132"/>
        <v>2659.7536311851259</v>
      </c>
      <c r="M2794" s="160">
        <f t="shared" si="131"/>
        <v>4982.0697618312606</v>
      </c>
      <c r="N2794" s="6">
        <v>1.7959790657535792</v>
      </c>
    </row>
    <row r="2795" spans="1:14" x14ac:dyDescent="0.25">
      <c r="A2795" s="43">
        <v>2034</v>
      </c>
      <c r="B2795" s="43" t="s">
        <v>12</v>
      </c>
      <c r="C2795" s="43" t="s">
        <v>5006</v>
      </c>
      <c r="D2795" s="44">
        <v>45.540358746685747</v>
      </c>
      <c r="E2795" s="44">
        <v>50</v>
      </c>
      <c r="F2795" s="43">
        <v>0.42064003528244476</v>
      </c>
      <c r="G2795" s="91">
        <v>2214.790204932046</v>
      </c>
      <c r="H2795" s="44">
        <v>0</v>
      </c>
      <c r="I2795" s="44">
        <v>45.540358746685747</v>
      </c>
      <c r="J2795" s="51">
        <f t="shared" si="130"/>
        <v>45.540358746685747</v>
      </c>
      <c r="K2795" s="45">
        <f t="shared" si="132"/>
        <v>0.42064003528244476</v>
      </c>
      <c r="L2795" s="45">
        <f t="shared" si="132"/>
        <v>2214.790204932046</v>
      </c>
      <c r="M2795" s="160">
        <f t="shared" si="131"/>
        <v>5265.2862760552343</v>
      </c>
      <c r="N2795" s="6">
        <v>1.6876219327175552</v>
      </c>
    </row>
    <row r="2796" spans="1:14" x14ac:dyDescent="0.25">
      <c r="A2796" s="41">
        <v>2035</v>
      </c>
      <c r="B2796" s="41" t="s">
        <v>12</v>
      </c>
      <c r="C2796" s="41" t="s">
        <v>5006</v>
      </c>
      <c r="D2796" s="42">
        <v>45.540358746685747</v>
      </c>
      <c r="E2796" s="42">
        <v>50</v>
      </c>
      <c r="F2796" s="41">
        <v>0.35999814543696124</v>
      </c>
      <c r="G2796" s="89">
        <v>1881.0926081448949</v>
      </c>
      <c r="H2796" s="42">
        <v>0</v>
      </c>
      <c r="I2796" s="42">
        <v>45.540358746685747</v>
      </c>
      <c r="J2796" s="51">
        <f t="shared" si="130"/>
        <v>45.540358746685747</v>
      </c>
      <c r="K2796" s="45">
        <f t="shared" si="132"/>
        <v>0.35999814543696124</v>
      </c>
      <c r="L2796" s="45">
        <f t="shared" si="132"/>
        <v>1881.0926081448949</v>
      </c>
      <c r="M2796" s="160">
        <f t="shared" si="131"/>
        <v>5225.2841632326972</v>
      </c>
      <c r="N2796" s="6">
        <v>1.4821235925630387</v>
      </c>
    </row>
    <row r="2797" spans="1:14" x14ac:dyDescent="0.25">
      <c r="A2797" s="43">
        <v>2036</v>
      </c>
      <c r="B2797" s="43" t="s">
        <v>12</v>
      </c>
      <c r="C2797" s="43" t="s">
        <v>5006</v>
      </c>
      <c r="D2797" s="44">
        <v>45.540358746685747</v>
      </c>
      <c r="E2797" s="44">
        <v>50</v>
      </c>
      <c r="F2797" s="43">
        <v>0.30930814976975235</v>
      </c>
      <c r="G2797" s="91">
        <v>1602.2922688254364</v>
      </c>
      <c r="H2797" s="44">
        <v>0</v>
      </c>
      <c r="I2797" s="44">
        <v>45.540358746685747</v>
      </c>
      <c r="J2797" s="51">
        <f t="shared" si="130"/>
        <v>45.540358746685747</v>
      </c>
      <c r="K2797" s="45">
        <f t="shared" si="132"/>
        <v>0.30930814976975235</v>
      </c>
      <c r="L2797" s="45">
        <f t="shared" si="132"/>
        <v>1602.2922688254364</v>
      </c>
      <c r="M2797" s="160">
        <f t="shared" si="131"/>
        <v>5180.2458810677181</v>
      </c>
      <c r="N2797" s="6">
        <v>1.4942516862302477</v>
      </c>
    </row>
    <row r="2798" spans="1:14" x14ac:dyDescent="0.25">
      <c r="A2798" s="41">
        <v>2037</v>
      </c>
      <c r="B2798" s="41" t="s">
        <v>12</v>
      </c>
      <c r="C2798" s="41" t="s">
        <v>5006</v>
      </c>
      <c r="D2798" s="42">
        <v>45.540358746685747</v>
      </c>
      <c r="E2798" s="42">
        <v>50</v>
      </c>
      <c r="F2798" s="41">
        <v>0.30987660703549652</v>
      </c>
      <c r="G2798" s="89">
        <v>1491.5390267611945</v>
      </c>
      <c r="H2798" s="42">
        <v>0</v>
      </c>
      <c r="I2798" s="42">
        <v>45.540358746685747</v>
      </c>
      <c r="J2798" s="51">
        <f t="shared" si="130"/>
        <v>45.540358746685747</v>
      </c>
      <c r="K2798" s="45">
        <f t="shared" si="132"/>
        <v>0.30987660703549652</v>
      </c>
      <c r="L2798" s="45">
        <f t="shared" si="132"/>
        <v>1491.5390267611945</v>
      </c>
      <c r="M2798" s="160">
        <f t="shared" si="131"/>
        <v>4813.3321228418445</v>
      </c>
      <c r="N2798" s="6">
        <v>1.3582028159645034</v>
      </c>
    </row>
    <row r="2799" spans="1:14" x14ac:dyDescent="0.25">
      <c r="A2799" s="43">
        <v>2038</v>
      </c>
      <c r="B2799" s="43" t="s">
        <v>12</v>
      </c>
      <c r="C2799" s="43" t="s">
        <v>5006</v>
      </c>
      <c r="D2799" s="44">
        <v>45.540358746685747</v>
      </c>
      <c r="E2799" s="44">
        <v>50</v>
      </c>
      <c r="F2799" s="43">
        <v>0.28402686064424426</v>
      </c>
      <c r="G2799" s="91">
        <v>1346.0605932376063</v>
      </c>
      <c r="H2799" s="44">
        <v>0</v>
      </c>
      <c r="I2799" s="44">
        <v>45.540358746685747</v>
      </c>
      <c r="J2799" s="51">
        <f t="shared" si="130"/>
        <v>45.540358746685747</v>
      </c>
      <c r="K2799" s="45">
        <f t="shared" si="132"/>
        <v>0.28402686064424426</v>
      </c>
      <c r="L2799" s="45">
        <f t="shared" si="132"/>
        <v>1346.0605932376063</v>
      </c>
      <c r="M2799" s="160">
        <f t="shared" si="131"/>
        <v>4739.2017437519917</v>
      </c>
      <c r="N2799" s="6">
        <v>1.3135214833557558</v>
      </c>
    </row>
    <row r="2800" spans="1:14" x14ac:dyDescent="0.25">
      <c r="A2800" s="41">
        <v>2039</v>
      </c>
      <c r="B2800" s="41" t="s">
        <v>12</v>
      </c>
      <c r="C2800" s="41" t="s">
        <v>5006</v>
      </c>
      <c r="D2800" s="42">
        <v>45.540358746685747</v>
      </c>
      <c r="E2800" s="42">
        <v>50</v>
      </c>
      <c r="F2800" s="41">
        <v>0.24234225175390708</v>
      </c>
      <c r="G2800" s="89">
        <v>1164.3009297645565</v>
      </c>
      <c r="H2800" s="42">
        <v>0</v>
      </c>
      <c r="I2800" s="42">
        <v>45.540358746685747</v>
      </c>
      <c r="J2800" s="51">
        <f t="shared" si="130"/>
        <v>45.540358746685747</v>
      </c>
      <c r="K2800" s="45">
        <f t="shared" si="132"/>
        <v>0.24234225175390708</v>
      </c>
      <c r="L2800" s="45">
        <f t="shared" si="132"/>
        <v>1164.3009297645565</v>
      </c>
      <c r="M2800" s="160">
        <f t="shared" si="131"/>
        <v>4804.3662272597721</v>
      </c>
      <c r="N2800" s="6">
        <v>1.2249839172460928</v>
      </c>
    </row>
    <row r="2801" spans="1:14" x14ac:dyDescent="0.25">
      <c r="A2801" s="43">
        <v>2040</v>
      </c>
      <c r="B2801" s="43" t="s">
        <v>12</v>
      </c>
      <c r="C2801" s="43" t="s">
        <v>5006</v>
      </c>
      <c r="D2801" s="44">
        <v>45.540358746685747</v>
      </c>
      <c r="E2801" s="44">
        <v>50</v>
      </c>
      <c r="F2801" s="43">
        <v>0.22960280958730461</v>
      </c>
      <c r="G2801" s="91">
        <v>1095.0792232275537</v>
      </c>
      <c r="H2801" s="44">
        <v>0</v>
      </c>
      <c r="I2801" s="44">
        <v>45.540358746685747</v>
      </c>
      <c r="J2801" s="51">
        <f t="shared" si="130"/>
        <v>45.540358746685747</v>
      </c>
      <c r="K2801" s="45">
        <f t="shared" si="132"/>
        <v>0.22960280958730461</v>
      </c>
      <c r="L2801" s="45">
        <f t="shared" si="132"/>
        <v>1095.0792232275537</v>
      </c>
      <c r="M2801" s="160">
        <f t="shared" si="131"/>
        <v>4769.4504487810227</v>
      </c>
      <c r="N2801" s="6">
        <v>1.5044468284126953</v>
      </c>
    </row>
    <row r="2802" spans="1:14" x14ac:dyDescent="0.25">
      <c r="A2802" s="41">
        <v>2021</v>
      </c>
      <c r="B2802" s="41" t="s">
        <v>12</v>
      </c>
      <c r="C2802" s="41" t="s">
        <v>5007</v>
      </c>
      <c r="D2802" s="42">
        <v>55.188794905900565</v>
      </c>
      <c r="E2802" s="42">
        <v>60</v>
      </c>
      <c r="F2802" s="41">
        <v>0.75945742120879756</v>
      </c>
      <c r="G2802" s="89">
        <v>3088.6966347914486</v>
      </c>
      <c r="H2802" s="42">
        <v>0</v>
      </c>
      <c r="I2802" s="42">
        <v>55.188794905900565</v>
      </c>
      <c r="J2802" s="51">
        <f t="shared" si="130"/>
        <v>55.188794905900565</v>
      </c>
      <c r="K2802" s="45">
        <f t="shared" si="132"/>
        <v>0.75945742120879756</v>
      </c>
      <c r="L2802" s="45">
        <f t="shared" si="132"/>
        <v>3088.6966347914486</v>
      </c>
      <c r="M2802" s="160">
        <f t="shared" si="131"/>
        <v>4066.9780142187506</v>
      </c>
      <c r="N2802" s="6">
        <v>-0.12116299120879759</v>
      </c>
    </row>
    <row r="2803" spans="1:14" x14ac:dyDescent="0.25">
      <c r="A2803" s="43">
        <v>2022</v>
      </c>
      <c r="B2803" s="43" t="s">
        <v>12</v>
      </c>
      <c r="C2803" s="43" t="s">
        <v>5007</v>
      </c>
      <c r="D2803" s="44">
        <v>55.188794905900565</v>
      </c>
      <c r="E2803" s="44">
        <v>60</v>
      </c>
      <c r="F2803" s="43">
        <v>0.95249851007434927</v>
      </c>
      <c r="G2803" s="91">
        <v>4086.6383240599698</v>
      </c>
      <c r="H2803" s="44">
        <v>0</v>
      </c>
      <c r="I2803" s="44">
        <v>55.188794905900565</v>
      </c>
      <c r="J2803" s="51">
        <f t="shared" si="130"/>
        <v>55.188794905900565</v>
      </c>
      <c r="K2803" s="45">
        <f t="shared" si="132"/>
        <v>0.95249851007434927</v>
      </c>
      <c r="L2803" s="45">
        <f t="shared" si="132"/>
        <v>4086.6383240599698</v>
      </c>
      <c r="M2803" s="160">
        <f t="shared" si="131"/>
        <v>4290.4406472415149</v>
      </c>
      <c r="N2803" s="6">
        <v>-0.27433831507434925</v>
      </c>
    </row>
    <row r="2804" spans="1:14" x14ac:dyDescent="0.25">
      <c r="A2804" s="41">
        <v>2023</v>
      </c>
      <c r="B2804" s="41" t="s">
        <v>12</v>
      </c>
      <c r="C2804" s="41" t="s">
        <v>5007</v>
      </c>
      <c r="D2804" s="42">
        <v>55.188794905900565</v>
      </c>
      <c r="E2804" s="42">
        <v>60</v>
      </c>
      <c r="F2804" s="41">
        <v>1.1203948400206196</v>
      </c>
      <c r="G2804" s="89">
        <v>4295.9805877188455</v>
      </c>
      <c r="H2804" s="42">
        <v>0</v>
      </c>
      <c r="I2804" s="42">
        <v>55.188794905900565</v>
      </c>
      <c r="J2804" s="51">
        <f t="shared" si="130"/>
        <v>55.188794905900565</v>
      </c>
      <c r="K2804" s="45">
        <f t="shared" si="132"/>
        <v>1.1203948400206196</v>
      </c>
      <c r="L2804" s="45">
        <f t="shared" si="132"/>
        <v>4295.9805877188455</v>
      </c>
      <c r="M2804" s="160">
        <f t="shared" si="131"/>
        <v>3834.3452096225137</v>
      </c>
      <c r="N2804" s="6">
        <v>-0.36004943402061962</v>
      </c>
    </row>
    <row r="2805" spans="1:14" x14ac:dyDescent="0.25">
      <c r="A2805" s="43">
        <v>2024</v>
      </c>
      <c r="B2805" s="43" t="s">
        <v>12</v>
      </c>
      <c r="C2805" s="43" t="s">
        <v>5007</v>
      </c>
      <c r="D2805" s="44">
        <v>55.188794905900565</v>
      </c>
      <c r="E2805" s="44">
        <v>60</v>
      </c>
      <c r="F2805" s="43">
        <v>1.3538932074533125</v>
      </c>
      <c r="G2805" s="91">
        <v>4663.6544742235756</v>
      </c>
      <c r="H2805" s="44">
        <v>0</v>
      </c>
      <c r="I2805" s="44">
        <v>55.188794905900565</v>
      </c>
      <c r="J2805" s="51">
        <f t="shared" si="130"/>
        <v>55.188794905900565</v>
      </c>
      <c r="K2805" s="45">
        <f t="shared" si="132"/>
        <v>1.3538932074533125</v>
      </c>
      <c r="L2805" s="45">
        <f t="shared" si="132"/>
        <v>4663.6544742235756</v>
      </c>
      <c r="M2805" s="160">
        <f t="shared" si="131"/>
        <v>3444.6250624123886</v>
      </c>
      <c r="N2805" s="6">
        <v>-0.53351704445331249</v>
      </c>
    </row>
    <row r="2806" spans="1:14" x14ac:dyDescent="0.25">
      <c r="A2806" s="41">
        <v>2025</v>
      </c>
      <c r="B2806" s="41" t="s">
        <v>12</v>
      </c>
      <c r="C2806" s="41" t="s">
        <v>5007</v>
      </c>
      <c r="D2806" s="42">
        <v>55.188794905900565</v>
      </c>
      <c r="E2806" s="42">
        <v>60</v>
      </c>
      <c r="F2806" s="41">
        <v>1.5113719953354821</v>
      </c>
      <c r="G2806" s="89">
        <v>4530.7886111715879</v>
      </c>
      <c r="H2806" s="42">
        <v>0</v>
      </c>
      <c r="I2806" s="42">
        <v>55.188794905900565</v>
      </c>
      <c r="J2806" s="51">
        <f t="shared" si="130"/>
        <v>55.188794905900565</v>
      </c>
      <c r="K2806" s="45">
        <f t="shared" si="132"/>
        <v>1.5113719953354821</v>
      </c>
      <c r="L2806" s="45">
        <f t="shared" si="132"/>
        <v>4530.7886111715879</v>
      </c>
      <c r="M2806" s="160">
        <f t="shared" si="131"/>
        <v>2997.7984408569646</v>
      </c>
      <c r="N2806" s="6">
        <v>-0.59253600533548201</v>
      </c>
    </row>
    <row r="2807" spans="1:14" x14ac:dyDescent="0.25">
      <c r="A2807" s="43">
        <v>2026</v>
      </c>
      <c r="B2807" s="43" t="s">
        <v>12</v>
      </c>
      <c r="C2807" s="43" t="s">
        <v>5007</v>
      </c>
      <c r="D2807" s="44">
        <v>55.188794905900565</v>
      </c>
      <c r="E2807" s="44">
        <v>60</v>
      </c>
      <c r="F2807" s="43">
        <v>1.7323613386007768</v>
      </c>
      <c r="G2807" s="91">
        <v>4357.071483815027</v>
      </c>
      <c r="H2807" s="44">
        <v>0</v>
      </c>
      <c r="I2807" s="44">
        <v>55.188794905900565</v>
      </c>
      <c r="J2807" s="51">
        <f t="shared" si="130"/>
        <v>55.188794905900565</v>
      </c>
      <c r="K2807" s="45">
        <f t="shared" si="132"/>
        <v>1.7323613386007768</v>
      </c>
      <c r="L2807" s="45">
        <f t="shared" si="132"/>
        <v>4357.071483815027</v>
      </c>
      <c r="M2807" s="160">
        <f t="shared" si="131"/>
        <v>2515.1054729345442</v>
      </c>
      <c r="N2807" s="6">
        <v>-0.70137820360077674</v>
      </c>
    </row>
    <row r="2808" spans="1:14" x14ac:dyDescent="0.25">
      <c r="A2808" s="41">
        <v>2027</v>
      </c>
      <c r="B2808" s="41" t="s">
        <v>12</v>
      </c>
      <c r="C2808" s="41" t="s">
        <v>5007</v>
      </c>
      <c r="D2808" s="42">
        <v>55.188794905900565</v>
      </c>
      <c r="E2808" s="42">
        <v>60</v>
      </c>
      <c r="F2808" s="41">
        <v>2.0099368224185854</v>
      </c>
      <c r="G2808" s="89">
        <v>4710.8474456753747</v>
      </c>
      <c r="H2808" s="42">
        <v>0</v>
      </c>
      <c r="I2808" s="42">
        <v>55.188794905900565</v>
      </c>
      <c r="J2808" s="51">
        <f t="shared" si="130"/>
        <v>55.188794905900565</v>
      </c>
      <c r="K2808" s="45">
        <f t="shared" si="132"/>
        <v>2.0099368224185854</v>
      </c>
      <c r="L2808" s="45">
        <f t="shared" si="132"/>
        <v>4710.8474456753747</v>
      </c>
      <c r="M2808" s="160">
        <f t="shared" si="131"/>
        <v>2343.7788656494913</v>
      </c>
      <c r="N2808" s="6">
        <v>-0.92926128941858543</v>
      </c>
    </row>
    <row r="2809" spans="1:14" x14ac:dyDescent="0.25">
      <c r="A2809" s="43">
        <v>2028</v>
      </c>
      <c r="B2809" s="43" t="s">
        <v>12</v>
      </c>
      <c r="C2809" s="43" t="s">
        <v>5007</v>
      </c>
      <c r="D2809" s="44">
        <v>55.188794905900565</v>
      </c>
      <c r="E2809" s="44">
        <v>60</v>
      </c>
      <c r="F2809" s="43">
        <v>2.2988656766131843</v>
      </c>
      <c r="G2809" s="91">
        <v>4669.497933010879</v>
      </c>
      <c r="H2809" s="44">
        <v>0</v>
      </c>
      <c r="I2809" s="44">
        <v>55.188794905900565</v>
      </c>
      <c r="J2809" s="51">
        <f t="shared" si="130"/>
        <v>55.188794905900565</v>
      </c>
      <c r="K2809" s="45">
        <f t="shared" si="132"/>
        <v>2.2988656766131843</v>
      </c>
      <c r="L2809" s="45">
        <f t="shared" si="132"/>
        <v>4669.497933010879</v>
      </c>
      <c r="M2809" s="160">
        <f t="shared" si="131"/>
        <v>2031.2182571233309</v>
      </c>
      <c r="N2809" s="6">
        <v>-1.0194620226131843</v>
      </c>
    </row>
    <row r="2810" spans="1:14" x14ac:dyDescent="0.25">
      <c r="A2810" s="41">
        <v>2029</v>
      </c>
      <c r="B2810" s="41" t="s">
        <v>12</v>
      </c>
      <c r="C2810" s="41" t="s">
        <v>5007</v>
      </c>
      <c r="D2810" s="42">
        <v>55.188794905900565</v>
      </c>
      <c r="E2810" s="42">
        <v>60</v>
      </c>
      <c r="F2810" s="41">
        <v>2.3969058493303268</v>
      </c>
      <c r="G2810" s="89">
        <v>4482.90249090211</v>
      </c>
      <c r="H2810" s="42">
        <v>0</v>
      </c>
      <c r="I2810" s="42">
        <v>55.188794905900565</v>
      </c>
      <c r="J2810" s="51">
        <f t="shared" si="130"/>
        <v>55.188794905900565</v>
      </c>
      <c r="K2810" s="45">
        <f t="shared" si="132"/>
        <v>2.3969058493303268</v>
      </c>
      <c r="L2810" s="45">
        <f t="shared" si="132"/>
        <v>4482.90249090211</v>
      </c>
      <c r="M2810" s="160">
        <f t="shared" si="131"/>
        <v>1870.2872672927856</v>
      </c>
      <c r="N2810" s="6">
        <v>-0.98000783133032687</v>
      </c>
    </row>
    <row r="2811" spans="1:14" x14ac:dyDescent="0.25">
      <c r="A2811" s="43">
        <v>2030</v>
      </c>
      <c r="B2811" s="43" t="s">
        <v>12</v>
      </c>
      <c r="C2811" s="43" t="s">
        <v>5007</v>
      </c>
      <c r="D2811" s="44">
        <v>55.188794905900565</v>
      </c>
      <c r="E2811" s="44">
        <v>60</v>
      </c>
      <c r="F2811" s="43">
        <v>2.5105229070887751</v>
      </c>
      <c r="G2811" s="91">
        <v>4361.2518682480868</v>
      </c>
      <c r="H2811" s="44">
        <v>0</v>
      </c>
      <c r="I2811" s="44">
        <v>55.188794905900565</v>
      </c>
      <c r="J2811" s="51">
        <f t="shared" si="130"/>
        <v>55.188794905900565</v>
      </c>
      <c r="K2811" s="45">
        <f t="shared" si="132"/>
        <v>2.5105229070887751</v>
      </c>
      <c r="L2811" s="45">
        <f t="shared" si="132"/>
        <v>4361.2518682480868</v>
      </c>
      <c r="M2811" s="160">
        <f t="shared" si="131"/>
        <v>1737.1886374482174</v>
      </c>
      <c r="N2811" s="6">
        <v>-0.93028386608877511</v>
      </c>
    </row>
    <row r="2812" spans="1:14" x14ac:dyDescent="0.25">
      <c r="A2812" s="41">
        <v>2031</v>
      </c>
      <c r="B2812" s="41" t="s">
        <v>12</v>
      </c>
      <c r="C2812" s="41" t="s">
        <v>5007</v>
      </c>
      <c r="D2812" s="42">
        <v>55.188794905900565</v>
      </c>
      <c r="E2812" s="42">
        <v>60</v>
      </c>
      <c r="F2812" s="41">
        <v>2.5356396198879145</v>
      </c>
      <c r="G2812" s="89">
        <v>3924.912770481294</v>
      </c>
      <c r="H2812" s="42">
        <v>0</v>
      </c>
      <c r="I2812" s="42">
        <v>55.188794905900565</v>
      </c>
      <c r="J2812" s="51">
        <f t="shared" si="130"/>
        <v>55.188794905900565</v>
      </c>
      <c r="K2812" s="45">
        <f t="shared" si="132"/>
        <v>2.5356396198879145</v>
      </c>
      <c r="L2812" s="45">
        <f t="shared" si="132"/>
        <v>3924.912770481294</v>
      </c>
      <c r="M2812" s="160">
        <f t="shared" si="131"/>
        <v>1547.8985024909773</v>
      </c>
      <c r="N2812" s="6">
        <v>-0.9110021148879146</v>
      </c>
    </row>
    <row r="2813" spans="1:14" x14ac:dyDescent="0.25">
      <c r="A2813" s="43">
        <v>2032</v>
      </c>
      <c r="B2813" s="43" t="s">
        <v>12</v>
      </c>
      <c r="C2813" s="43" t="s">
        <v>5007</v>
      </c>
      <c r="D2813" s="44">
        <v>55.188794905900565</v>
      </c>
      <c r="E2813" s="44">
        <v>60</v>
      </c>
      <c r="F2813" s="43">
        <v>2.4785155626883615</v>
      </c>
      <c r="G2813" s="91">
        <v>3430.3884185574216</v>
      </c>
      <c r="H2813" s="44">
        <v>0</v>
      </c>
      <c r="I2813" s="44">
        <v>55.188794905900565</v>
      </c>
      <c r="J2813" s="51">
        <f t="shared" si="130"/>
        <v>55.188794905900565</v>
      </c>
      <c r="K2813" s="45">
        <f t="shared" si="132"/>
        <v>2.4785155626883615</v>
      </c>
      <c r="L2813" s="45">
        <f t="shared" si="132"/>
        <v>3430.3884185574216</v>
      </c>
      <c r="M2813" s="160">
        <f t="shared" si="131"/>
        <v>1384.049577980699</v>
      </c>
      <c r="N2813" s="6">
        <v>-0.84015895868836155</v>
      </c>
    </row>
    <row r="2814" spans="1:14" x14ac:dyDescent="0.25">
      <c r="A2814" s="41">
        <v>2033</v>
      </c>
      <c r="B2814" s="41" t="s">
        <v>12</v>
      </c>
      <c r="C2814" s="41" t="s">
        <v>5007</v>
      </c>
      <c r="D2814" s="42">
        <v>55.188794905900565</v>
      </c>
      <c r="E2814" s="42">
        <v>60</v>
      </c>
      <c r="F2814" s="41">
        <v>2.3358115198592366</v>
      </c>
      <c r="G2814" s="89">
        <v>2894.8281737378638</v>
      </c>
      <c r="H2814" s="42">
        <v>0</v>
      </c>
      <c r="I2814" s="42">
        <v>55.188794905900565</v>
      </c>
      <c r="J2814" s="51">
        <f t="shared" si="130"/>
        <v>55.188794905900565</v>
      </c>
      <c r="K2814" s="45">
        <f t="shared" si="132"/>
        <v>2.3358115198592366</v>
      </c>
      <c r="L2814" s="45">
        <f t="shared" si="132"/>
        <v>2894.8281737378638</v>
      </c>
      <c r="M2814" s="160">
        <f t="shared" si="131"/>
        <v>1239.324384320322</v>
      </c>
      <c r="N2814" s="6">
        <v>-0.75083078685923654</v>
      </c>
    </row>
    <row r="2815" spans="1:14" x14ac:dyDescent="0.25">
      <c r="A2815" s="43">
        <v>2034</v>
      </c>
      <c r="B2815" s="43" t="s">
        <v>12</v>
      </c>
      <c r="C2815" s="43" t="s">
        <v>5007</v>
      </c>
      <c r="D2815" s="44">
        <v>55.188794905900565</v>
      </c>
      <c r="E2815" s="44">
        <v>60</v>
      </c>
      <c r="F2815" s="43">
        <v>2.0815245165321619</v>
      </c>
      <c r="G2815" s="91">
        <v>2354.071312399974</v>
      </c>
      <c r="H2815" s="44">
        <v>0</v>
      </c>
      <c r="I2815" s="44">
        <v>55.188794905900565</v>
      </c>
      <c r="J2815" s="51">
        <f t="shared" si="130"/>
        <v>55.188794905900565</v>
      </c>
      <c r="K2815" s="45">
        <f t="shared" si="132"/>
        <v>2.0815245165321619</v>
      </c>
      <c r="L2815" s="45">
        <f t="shared" si="132"/>
        <v>2354.071312399974</v>
      </c>
      <c r="M2815" s="160">
        <f t="shared" si="131"/>
        <v>1130.9361449760281</v>
      </c>
      <c r="N2815" s="6">
        <v>-0.60169601253216176</v>
      </c>
    </row>
    <row r="2816" spans="1:14" x14ac:dyDescent="0.25">
      <c r="A2816" s="41">
        <v>2035</v>
      </c>
      <c r="B2816" s="41" t="s">
        <v>12</v>
      </c>
      <c r="C2816" s="41" t="s">
        <v>5007</v>
      </c>
      <c r="D2816" s="42">
        <v>55.188794905900565</v>
      </c>
      <c r="E2816" s="42">
        <v>60</v>
      </c>
      <c r="F2816" s="41">
        <v>1.8090464389494463</v>
      </c>
      <c r="G2816" s="89">
        <v>1914.1802083010728</v>
      </c>
      <c r="H2816" s="42">
        <v>0</v>
      </c>
      <c r="I2816" s="42">
        <v>55.188794905900565</v>
      </c>
      <c r="J2816" s="51">
        <f t="shared" si="130"/>
        <v>55.188794905900565</v>
      </c>
      <c r="K2816" s="45">
        <f t="shared" si="132"/>
        <v>1.8090464389494463</v>
      </c>
      <c r="L2816" s="45">
        <f t="shared" si="132"/>
        <v>1914.1802083010728</v>
      </c>
      <c r="M2816" s="160">
        <f t="shared" si="131"/>
        <v>1058.1155724297935</v>
      </c>
      <c r="N2816" s="6">
        <v>-0.50986873094944629</v>
      </c>
    </row>
    <row r="2817" spans="1:14" x14ac:dyDescent="0.25">
      <c r="A2817" s="43">
        <v>2036</v>
      </c>
      <c r="B2817" s="43" t="s">
        <v>12</v>
      </c>
      <c r="C2817" s="43" t="s">
        <v>5007</v>
      </c>
      <c r="D2817" s="44">
        <v>55.188794905900565</v>
      </c>
      <c r="E2817" s="44">
        <v>60</v>
      </c>
      <c r="F2817" s="43">
        <v>1.5243230658698326</v>
      </c>
      <c r="G2817" s="91">
        <v>1526.3917275090685</v>
      </c>
      <c r="H2817" s="44">
        <v>0</v>
      </c>
      <c r="I2817" s="44">
        <v>55.188794905900565</v>
      </c>
      <c r="J2817" s="51">
        <f t="shared" si="130"/>
        <v>55.188794905900565</v>
      </c>
      <c r="K2817" s="45">
        <f t="shared" si="132"/>
        <v>1.5243230658698326</v>
      </c>
      <c r="L2817" s="45">
        <f t="shared" si="132"/>
        <v>1526.3917275090685</v>
      </c>
      <c r="M2817" s="160">
        <f t="shared" si="131"/>
        <v>1001.357101841174</v>
      </c>
      <c r="N2817" s="6">
        <v>-0.37616724486983255</v>
      </c>
    </row>
    <row r="2818" spans="1:14" x14ac:dyDescent="0.25">
      <c r="A2818" s="41">
        <v>2037</v>
      </c>
      <c r="B2818" s="41" t="s">
        <v>12</v>
      </c>
      <c r="C2818" s="41" t="s">
        <v>5007</v>
      </c>
      <c r="D2818" s="42">
        <v>55.188794905900565</v>
      </c>
      <c r="E2818" s="42">
        <v>60</v>
      </c>
      <c r="F2818" s="41">
        <v>1.1812583694904282</v>
      </c>
      <c r="G2818" s="89">
        <v>1144.8357540878467</v>
      </c>
      <c r="H2818" s="42">
        <v>0</v>
      </c>
      <c r="I2818" s="42">
        <v>55.188794905900565</v>
      </c>
      <c r="J2818" s="51">
        <f t="shared" ref="J2818:J2881" si="133">D2818</f>
        <v>55.188794905900565</v>
      </c>
      <c r="K2818" s="45">
        <f t="shared" si="132"/>
        <v>1.1812583694904282</v>
      </c>
      <c r="L2818" s="45">
        <f t="shared" si="132"/>
        <v>1144.8357540878467</v>
      </c>
      <c r="M2818" s="160">
        <f t="shared" si="131"/>
        <v>969.16625833661305</v>
      </c>
      <c r="N2818" s="6">
        <v>-0.22595811249042819</v>
      </c>
    </row>
    <row r="2819" spans="1:14" x14ac:dyDescent="0.25">
      <c r="A2819" s="43">
        <v>2038</v>
      </c>
      <c r="B2819" s="43" t="s">
        <v>12</v>
      </c>
      <c r="C2819" s="43" t="s">
        <v>5007</v>
      </c>
      <c r="D2819" s="44">
        <v>55.188794905900565</v>
      </c>
      <c r="E2819" s="44">
        <v>60</v>
      </c>
      <c r="F2819" s="43">
        <v>0.90555321681405354</v>
      </c>
      <c r="G2819" s="91">
        <v>861.56199068320461</v>
      </c>
      <c r="H2819" s="44">
        <v>0</v>
      </c>
      <c r="I2819" s="44">
        <v>55.188794905900565</v>
      </c>
      <c r="J2819" s="51">
        <f t="shared" si="133"/>
        <v>55.188794905900565</v>
      </c>
      <c r="K2819" s="45">
        <f t="shared" si="132"/>
        <v>0.90555321681405354</v>
      </c>
      <c r="L2819" s="45">
        <f t="shared" si="132"/>
        <v>861.56199068320461</v>
      </c>
      <c r="M2819" s="160">
        <f t="shared" ref="M2819:M2882" si="134">G2819/F2819</f>
        <v>951.42060641602018</v>
      </c>
      <c r="N2819" s="6">
        <v>-0.11269096181405358</v>
      </c>
    </row>
    <row r="2820" spans="1:14" x14ac:dyDescent="0.25">
      <c r="A2820" s="41">
        <v>2039</v>
      </c>
      <c r="B2820" s="41" t="s">
        <v>12</v>
      </c>
      <c r="C2820" s="41" t="s">
        <v>5007</v>
      </c>
      <c r="D2820" s="42">
        <v>55.188794905900565</v>
      </c>
      <c r="E2820" s="42">
        <v>60</v>
      </c>
      <c r="F2820" s="41">
        <v>0.68353311431820052</v>
      </c>
      <c r="G2820" s="89">
        <v>644.74440340207695</v>
      </c>
      <c r="H2820" s="42">
        <v>0</v>
      </c>
      <c r="I2820" s="42">
        <v>55.188794905900565</v>
      </c>
      <c r="J2820" s="51">
        <f t="shared" si="133"/>
        <v>55.188794905900565</v>
      </c>
      <c r="K2820" s="45">
        <f t="shared" si="132"/>
        <v>0.68353311431820052</v>
      </c>
      <c r="L2820" s="45">
        <f t="shared" si="132"/>
        <v>644.74440340207695</v>
      </c>
      <c r="M2820" s="160">
        <f t="shared" si="134"/>
        <v>943.25262360578699</v>
      </c>
      <c r="N2820" s="6">
        <v>-5.0539120318200514E-2</v>
      </c>
    </row>
    <row r="2821" spans="1:14" x14ac:dyDescent="0.25">
      <c r="A2821" s="43">
        <v>2040</v>
      </c>
      <c r="B2821" s="43" t="s">
        <v>12</v>
      </c>
      <c r="C2821" s="43" t="s">
        <v>5007</v>
      </c>
      <c r="D2821" s="44">
        <v>55.188794905900565</v>
      </c>
      <c r="E2821" s="44">
        <v>60</v>
      </c>
      <c r="F2821" s="43">
        <v>0.61172351302056671</v>
      </c>
      <c r="G2821" s="91">
        <v>532.72465241431496</v>
      </c>
      <c r="H2821" s="44">
        <v>0</v>
      </c>
      <c r="I2821" s="44">
        <v>55.188794905900565</v>
      </c>
      <c r="J2821" s="51">
        <f t="shared" si="133"/>
        <v>55.188794905900565</v>
      </c>
      <c r="K2821" s="45">
        <f t="shared" si="132"/>
        <v>0.61172351302056671</v>
      </c>
      <c r="L2821" s="45">
        <f t="shared" si="132"/>
        <v>532.72465241431496</v>
      </c>
      <c r="M2821" s="160">
        <f t="shared" si="134"/>
        <v>870.85855141292279</v>
      </c>
      <c r="N2821" s="6">
        <v>4.73500797943327E-3</v>
      </c>
    </row>
    <row r="2822" spans="1:14" x14ac:dyDescent="0.25">
      <c r="A2822" s="41">
        <v>2021</v>
      </c>
      <c r="B2822" s="41" t="s">
        <v>12</v>
      </c>
      <c r="C2822" s="41" t="s">
        <v>5008</v>
      </c>
      <c r="D2822" s="42">
        <v>64.828942464945683</v>
      </c>
      <c r="E2822" s="42">
        <v>70</v>
      </c>
      <c r="F2822" s="41">
        <v>0.75561142159126804</v>
      </c>
      <c r="G2822" s="89">
        <v>1515.020736408675</v>
      </c>
      <c r="H2822" s="42">
        <v>0</v>
      </c>
      <c r="I2822" s="42">
        <v>64.828942464945683</v>
      </c>
      <c r="J2822" s="51">
        <f t="shared" si="133"/>
        <v>64.828942464945683</v>
      </c>
      <c r="K2822" s="45">
        <f t="shared" si="132"/>
        <v>0.75561142159126804</v>
      </c>
      <c r="L2822" s="45">
        <f t="shared" si="132"/>
        <v>1515.020736408675</v>
      </c>
      <c r="M2822" s="160">
        <f t="shared" si="134"/>
        <v>2005.026251744767</v>
      </c>
      <c r="N2822" s="6">
        <v>1.6477918054087319</v>
      </c>
    </row>
    <row r="2823" spans="1:14" x14ac:dyDescent="0.25">
      <c r="A2823" s="43">
        <v>2022</v>
      </c>
      <c r="B2823" s="43" t="s">
        <v>12</v>
      </c>
      <c r="C2823" s="43" t="s">
        <v>5008</v>
      </c>
      <c r="D2823" s="44">
        <v>64.828942464945683</v>
      </c>
      <c r="E2823" s="44">
        <v>70</v>
      </c>
      <c r="F2823" s="43">
        <v>0.79604852791010128</v>
      </c>
      <c r="G2823" s="91">
        <v>1703.1117517815492</v>
      </c>
      <c r="H2823" s="44">
        <v>0</v>
      </c>
      <c r="I2823" s="44">
        <v>64.828942464945683</v>
      </c>
      <c r="J2823" s="51">
        <f t="shared" si="133"/>
        <v>64.828942464945683</v>
      </c>
      <c r="K2823" s="45">
        <f t="shared" si="132"/>
        <v>0.79604852791010128</v>
      </c>
      <c r="L2823" s="45">
        <f t="shared" si="132"/>
        <v>1703.1117517815492</v>
      </c>
      <c r="M2823" s="160">
        <f t="shared" si="134"/>
        <v>2139.4571964761972</v>
      </c>
      <c r="N2823" s="6">
        <v>1.6504543150898989</v>
      </c>
    </row>
    <row r="2824" spans="1:14" x14ac:dyDescent="0.25">
      <c r="A2824" s="41">
        <v>2023</v>
      </c>
      <c r="B2824" s="41" t="s">
        <v>12</v>
      </c>
      <c r="C2824" s="41" t="s">
        <v>5008</v>
      </c>
      <c r="D2824" s="42">
        <v>64.828942464945683</v>
      </c>
      <c r="E2824" s="42">
        <v>70</v>
      </c>
      <c r="F2824" s="41">
        <v>0.85150474036640866</v>
      </c>
      <c r="G2824" s="89">
        <v>1916.1893193369974</v>
      </c>
      <c r="H2824" s="42">
        <v>0</v>
      </c>
      <c r="I2824" s="42">
        <v>64.828942464945683</v>
      </c>
      <c r="J2824" s="51">
        <f t="shared" si="133"/>
        <v>64.828942464945683</v>
      </c>
      <c r="K2824" s="45">
        <f t="shared" si="132"/>
        <v>0.85150474036640866</v>
      </c>
      <c r="L2824" s="45">
        <f t="shared" si="132"/>
        <v>1916.1893193369974</v>
      </c>
      <c r="M2824" s="160">
        <f t="shared" si="134"/>
        <v>2250.3566081293302</v>
      </c>
      <c r="N2824" s="6">
        <v>1.6553564226335913</v>
      </c>
    </row>
    <row r="2825" spans="1:14" x14ac:dyDescent="0.25">
      <c r="A2825" s="43">
        <v>2024</v>
      </c>
      <c r="B2825" s="43" t="s">
        <v>12</v>
      </c>
      <c r="C2825" s="43" t="s">
        <v>5008</v>
      </c>
      <c r="D2825" s="44">
        <v>64.828942464945683</v>
      </c>
      <c r="E2825" s="44">
        <v>70</v>
      </c>
      <c r="F2825" s="43">
        <v>0.94625630454277487</v>
      </c>
      <c r="G2825" s="91">
        <v>2124.4709836225852</v>
      </c>
      <c r="H2825" s="44">
        <v>0</v>
      </c>
      <c r="I2825" s="44">
        <v>64.828942464945683</v>
      </c>
      <c r="J2825" s="51">
        <f t="shared" si="133"/>
        <v>64.828942464945683</v>
      </c>
      <c r="K2825" s="45">
        <f t="shared" si="132"/>
        <v>0.94625630454277487</v>
      </c>
      <c r="L2825" s="45">
        <f t="shared" si="132"/>
        <v>2124.4709836225852</v>
      </c>
      <c r="M2825" s="160">
        <f t="shared" si="134"/>
        <v>2245.1327123776641</v>
      </c>
      <c r="N2825" s="6">
        <v>1.5981906544572251</v>
      </c>
    </row>
    <row r="2826" spans="1:14" x14ac:dyDescent="0.25">
      <c r="A2826" s="41">
        <v>2025</v>
      </c>
      <c r="B2826" s="41" t="s">
        <v>12</v>
      </c>
      <c r="C2826" s="41" t="s">
        <v>5008</v>
      </c>
      <c r="D2826" s="42">
        <v>64.828942464945683</v>
      </c>
      <c r="E2826" s="42">
        <v>70</v>
      </c>
      <c r="F2826" s="41">
        <v>0.92862808206386915</v>
      </c>
      <c r="G2826" s="89">
        <v>2274.9218546973216</v>
      </c>
      <c r="H2826" s="42">
        <v>0</v>
      </c>
      <c r="I2826" s="42">
        <v>64.828942464945683</v>
      </c>
      <c r="J2826" s="51">
        <f t="shared" si="133"/>
        <v>64.828942464945683</v>
      </c>
      <c r="K2826" s="45">
        <f t="shared" si="132"/>
        <v>0.92862808206386915</v>
      </c>
      <c r="L2826" s="45">
        <f t="shared" si="132"/>
        <v>2274.9218546973216</v>
      </c>
      <c r="M2826" s="160">
        <f t="shared" si="134"/>
        <v>2449.7663797128816</v>
      </c>
      <c r="N2826" s="6">
        <v>1.6652410639361306</v>
      </c>
    </row>
    <row r="2827" spans="1:14" x14ac:dyDescent="0.25">
      <c r="A2827" s="43">
        <v>2026</v>
      </c>
      <c r="B2827" s="43" t="s">
        <v>12</v>
      </c>
      <c r="C2827" s="43" t="s">
        <v>5008</v>
      </c>
      <c r="D2827" s="44">
        <v>64.828942464945683</v>
      </c>
      <c r="E2827" s="44">
        <v>70</v>
      </c>
      <c r="F2827" s="43">
        <v>0.93759819497018626</v>
      </c>
      <c r="G2827" s="91">
        <v>2417.6678860297352</v>
      </c>
      <c r="H2827" s="44">
        <v>0</v>
      </c>
      <c r="I2827" s="44">
        <v>64.828942464945683</v>
      </c>
      <c r="J2827" s="51">
        <f t="shared" si="133"/>
        <v>64.828942464945683</v>
      </c>
      <c r="K2827" s="45">
        <f t="shared" si="132"/>
        <v>0.93759819497018626</v>
      </c>
      <c r="L2827" s="45">
        <f t="shared" si="132"/>
        <v>2417.6678860297352</v>
      </c>
      <c r="M2827" s="160">
        <f t="shared" si="134"/>
        <v>2578.575661727476</v>
      </c>
      <c r="N2827" s="6">
        <v>1.5042144510298137</v>
      </c>
    </row>
    <row r="2828" spans="1:14" x14ac:dyDescent="0.25">
      <c r="A2828" s="41">
        <v>2027</v>
      </c>
      <c r="B2828" s="41" t="s">
        <v>12</v>
      </c>
      <c r="C2828" s="41" t="s">
        <v>5008</v>
      </c>
      <c r="D2828" s="42">
        <v>64.828942464945683</v>
      </c>
      <c r="E2828" s="42">
        <v>70</v>
      </c>
      <c r="F2828" s="41">
        <v>0.91316380749734793</v>
      </c>
      <c r="G2828" s="89">
        <v>2546.578571461006</v>
      </c>
      <c r="H2828" s="42">
        <v>0</v>
      </c>
      <c r="I2828" s="42">
        <v>64.828942464945683</v>
      </c>
      <c r="J2828" s="51">
        <f t="shared" si="133"/>
        <v>64.828942464945683</v>
      </c>
      <c r="K2828" s="45">
        <f t="shared" si="132"/>
        <v>0.91316380749734793</v>
      </c>
      <c r="L2828" s="45">
        <f t="shared" si="132"/>
        <v>2546.578571461006</v>
      </c>
      <c r="M2828" s="160">
        <f t="shared" si="134"/>
        <v>2788.7423379604343</v>
      </c>
      <c r="N2828" s="6">
        <v>1.187308811502652</v>
      </c>
    </row>
    <row r="2829" spans="1:14" hidden="1" x14ac:dyDescent="0.25">
      <c r="A2829" s="43">
        <v>2028</v>
      </c>
      <c r="B2829" s="43" t="s">
        <v>12</v>
      </c>
      <c r="C2829" s="43" t="s">
        <v>5008</v>
      </c>
      <c r="D2829" s="44">
        <v>64.828942464945683</v>
      </c>
      <c r="E2829" s="44">
        <v>70</v>
      </c>
      <c r="F2829" s="43">
        <v>0.90553356437601351</v>
      </c>
      <c r="G2829" s="91">
        <v>2560.1900985121497</v>
      </c>
      <c r="H2829" s="44">
        <v>0</v>
      </c>
      <c r="I2829" s="44">
        <v>64.828942464945683</v>
      </c>
      <c r="J2829" s="51">
        <f t="shared" si="133"/>
        <v>64.828942464945683</v>
      </c>
      <c r="K2829" s="45">
        <f t="shared" si="132"/>
        <v>0.90553356437601351</v>
      </c>
      <c r="L2829" s="45">
        <f t="shared" si="132"/>
        <v>2560.1900985121497</v>
      </c>
      <c r="M2829" s="160">
        <f t="shared" si="134"/>
        <v>2827.2724493391138</v>
      </c>
      <c r="N2829" s="6">
        <v>0.94757102862398657</v>
      </c>
    </row>
    <row r="2830" spans="1:14" x14ac:dyDescent="0.25">
      <c r="A2830" s="41">
        <v>2029</v>
      </c>
      <c r="B2830" s="41" t="s">
        <v>12</v>
      </c>
      <c r="C2830" s="41" t="s">
        <v>5008</v>
      </c>
      <c r="D2830" s="42">
        <v>64.828942464945683</v>
      </c>
      <c r="E2830" s="42">
        <v>70</v>
      </c>
      <c r="F2830" s="41">
        <v>0.82108545122635546</v>
      </c>
      <c r="G2830" s="89">
        <v>2523.4281420341176</v>
      </c>
      <c r="H2830" s="42">
        <v>0</v>
      </c>
      <c r="I2830" s="42">
        <v>64.828942464945683</v>
      </c>
      <c r="J2830" s="51">
        <f t="shared" si="133"/>
        <v>64.828942464945683</v>
      </c>
      <c r="K2830" s="45">
        <f t="shared" si="132"/>
        <v>0.82108545122635546</v>
      </c>
      <c r="L2830" s="45">
        <f t="shared" si="132"/>
        <v>2523.4281420341176</v>
      </c>
      <c r="M2830" s="160">
        <f t="shared" si="134"/>
        <v>3073.2832231592706</v>
      </c>
      <c r="N2830" s="6">
        <v>0.82666331677364457</v>
      </c>
    </row>
    <row r="2831" spans="1:14" x14ac:dyDescent="0.25">
      <c r="A2831" s="43">
        <v>2030</v>
      </c>
      <c r="B2831" s="43" t="s">
        <v>12</v>
      </c>
      <c r="C2831" s="43" t="s">
        <v>5008</v>
      </c>
      <c r="D2831" s="44">
        <v>64.828942464945683</v>
      </c>
      <c r="E2831" s="44">
        <v>70</v>
      </c>
      <c r="F2831" s="43">
        <v>0.7593506192258358</v>
      </c>
      <c r="G2831" s="91">
        <v>2467.8852371180697</v>
      </c>
      <c r="H2831" s="44">
        <v>0</v>
      </c>
      <c r="I2831" s="44">
        <v>64.828942464945683</v>
      </c>
      <c r="J2831" s="51">
        <f t="shared" si="133"/>
        <v>64.828942464945683</v>
      </c>
      <c r="K2831" s="45">
        <f t="shared" si="132"/>
        <v>0.7593506192258358</v>
      </c>
      <c r="L2831" s="45">
        <f t="shared" si="132"/>
        <v>2467.8852371180697</v>
      </c>
      <c r="M2831" s="160">
        <f t="shared" si="134"/>
        <v>3249.9943697077629</v>
      </c>
      <c r="N2831" s="6">
        <v>0.76682247177416418</v>
      </c>
    </row>
    <row r="2832" spans="1:14" x14ac:dyDescent="0.25">
      <c r="A2832" s="41">
        <v>2031</v>
      </c>
      <c r="B2832" s="41" t="s">
        <v>12</v>
      </c>
      <c r="C2832" s="41" t="s">
        <v>5008</v>
      </c>
      <c r="D2832" s="42">
        <v>64.828942464945683</v>
      </c>
      <c r="E2832" s="42">
        <v>70</v>
      </c>
      <c r="F2832" s="41">
        <v>0.6836725869151713</v>
      </c>
      <c r="G2832" s="89">
        <v>2306.9517456059148</v>
      </c>
      <c r="H2832" s="42">
        <v>0</v>
      </c>
      <c r="I2832" s="42">
        <v>64.828942464945683</v>
      </c>
      <c r="J2832" s="51">
        <f t="shared" si="133"/>
        <v>64.828942464945683</v>
      </c>
      <c r="K2832" s="45">
        <f t="shared" si="132"/>
        <v>0.6836725869151713</v>
      </c>
      <c r="L2832" s="45">
        <f t="shared" si="132"/>
        <v>2306.9517456059148</v>
      </c>
      <c r="M2832" s="160">
        <f t="shared" si="134"/>
        <v>3374.3516849420739</v>
      </c>
      <c r="N2832" s="6">
        <v>0.71364805508482865</v>
      </c>
    </row>
    <row r="2833" spans="1:14" x14ac:dyDescent="0.25">
      <c r="A2833" s="43">
        <v>2032</v>
      </c>
      <c r="B2833" s="43" t="s">
        <v>12</v>
      </c>
      <c r="C2833" s="43" t="s">
        <v>5008</v>
      </c>
      <c r="D2833" s="44">
        <v>64.828942464945683</v>
      </c>
      <c r="E2833" s="44">
        <v>70</v>
      </c>
      <c r="F2833" s="43">
        <v>0.60908770903353726</v>
      </c>
      <c r="G2833" s="91">
        <v>2125.1546191912039</v>
      </c>
      <c r="H2833" s="44">
        <v>0</v>
      </c>
      <c r="I2833" s="44">
        <v>64.828942464945683</v>
      </c>
      <c r="J2833" s="51">
        <f t="shared" si="133"/>
        <v>64.828942464945683</v>
      </c>
      <c r="K2833" s="45">
        <f t="shared" si="132"/>
        <v>0.60908770903353726</v>
      </c>
      <c r="L2833" s="45">
        <f t="shared" si="132"/>
        <v>2125.1546191912039</v>
      </c>
      <c r="M2833" s="160">
        <f t="shared" si="134"/>
        <v>3489.0781535606225</v>
      </c>
      <c r="N2833" s="6">
        <v>0.68484021196646283</v>
      </c>
    </row>
    <row r="2834" spans="1:14" x14ac:dyDescent="0.25">
      <c r="A2834" s="41">
        <v>2033</v>
      </c>
      <c r="B2834" s="41" t="s">
        <v>12</v>
      </c>
      <c r="C2834" s="41" t="s">
        <v>5008</v>
      </c>
      <c r="D2834" s="42">
        <v>64.828942464945683</v>
      </c>
      <c r="E2834" s="42">
        <v>70</v>
      </c>
      <c r="F2834" s="41">
        <v>0.53425802135383549</v>
      </c>
      <c r="G2834" s="89">
        <v>1926.8138121545503</v>
      </c>
      <c r="H2834" s="42">
        <v>0</v>
      </c>
      <c r="I2834" s="42">
        <v>64.828942464945683</v>
      </c>
      <c r="J2834" s="51">
        <f t="shared" si="133"/>
        <v>64.828942464945683</v>
      </c>
      <c r="K2834" s="45">
        <f t="shared" si="132"/>
        <v>0.53425802135383549</v>
      </c>
      <c r="L2834" s="45">
        <f t="shared" si="132"/>
        <v>1926.8138121545503</v>
      </c>
      <c r="M2834" s="160">
        <f t="shared" si="134"/>
        <v>3606.5229442356554</v>
      </c>
      <c r="N2834" s="6">
        <v>0.68280007264616449</v>
      </c>
    </row>
    <row r="2835" spans="1:14" x14ac:dyDescent="0.25">
      <c r="A2835" s="43">
        <v>2034</v>
      </c>
      <c r="B2835" s="43" t="s">
        <v>12</v>
      </c>
      <c r="C2835" s="43" t="s">
        <v>5008</v>
      </c>
      <c r="D2835" s="44">
        <v>64.828942464945683</v>
      </c>
      <c r="E2835" s="44">
        <v>70</v>
      </c>
      <c r="F2835" s="43">
        <v>0.46742097857732728</v>
      </c>
      <c r="G2835" s="91">
        <v>1705.6720093540591</v>
      </c>
      <c r="H2835" s="44">
        <v>0</v>
      </c>
      <c r="I2835" s="44">
        <v>64.828942464945683</v>
      </c>
      <c r="J2835" s="51">
        <f t="shared" si="133"/>
        <v>64.828942464945683</v>
      </c>
      <c r="K2835" s="45">
        <f t="shared" si="132"/>
        <v>0.46742097857732728</v>
      </c>
      <c r="L2835" s="45">
        <f t="shared" si="132"/>
        <v>1705.6720093540591</v>
      </c>
      <c r="M2835" s="160">
        <f t="shared" si="134"/>
        <v>3649.1130854792882</v>
      </c>
      <c r="N2835" s="6">
        <v>0.65487495042267274</v>
      </c>
    </row>
    <row r="2836" spans="1:14" x14ac:dyDescent="0.25">
      <c r="A2836" s="41">
        <v>2035</v>
      </c>
      <c r="B2836" s="41" t="s">
        <v>12</v>
      </c>
      <c r="C2836" s="41" t="s">
        <v>5008</v>
      </c>
      <c r="D2836" s="42">
        <v>64.828942464945683</v>
      </c>
      <c r="E2836" s="42">
        <v>70</v>
      </c>
      <c r="F2836" s="41">
        <v>0.40805395432190761</v>
      </c>
      <c r="G2836" s="89">
        <v>1504.8102808057656</v>
      </c>
      <c r="H2836" s="42">
        <v>0</v>
      </c>
      <c r="I2836" s="42">
        <v>64.828942464945683</v>
      </c>
      <c r="J2836" s="51">
        <f t="shared" si="133"/>
        <v>64.828942464945683</v>
      </c>
      <c r="K2836" s="45">
        <f t="shared" si="132"/>
        <v>0.40805395432190761</v>
      </c>
      <c r="L2836" s="45">
        <f t="shared" si="132"/>
        <v>1504.8102808057656</v>
      </c>
      <c r="M2836" s="160">
        <f t="shared" si="134"/>
        <v>3687.7728174609074</v>
      </c>
      <c r="N2836" s="6">
        <v>0.61145619967809239</v>
      </c>
    </row>
    <row r="2837" spans="1:14" x14ac:dyDescent="0.25">
      <c r="A2837" s="43">
        <v>2036</v>
      </c>
      <c r="B2837" s="43" t="s">
        <v>12</v>
      </c>
      <c r="C2837" s="43" t="s">
        <v>5008</v>
      </c>
      <c r="D2837" s="44">
        <v>64.828942464945683</v>
      </c>
      <c r="E2837" s="44">
        <v>70</v>
      </c>
      <c r="F2837" s="43">
        <v>0.33556505394480263</v>
      </c>
      <c r="G2837" s="91">
        <v>1269.0405454634213</v>
      </c>
      <c r="H2837" s="44">
        <v>0</v>
      </c>
      <c r="I2837" s="44">
        <v>64.828942464945683</v>
      </c>
      <c r="J2837" s="51">
        <f t="shared" si="133"/>
        <v>64.828942464945683</v>
      </c>
      <c r="K2837" s="45">
        <f t="shared" si="132"/>
        <v>0.33556505394480263</v>
      </c>
      <c r="L2837" s="45">
        <f t="shared" si="132"/>
        <v>1269.0405454634213</v>
      </c>
      <c r="M2837" s="160">
        <f t="shared" si="134"/>
        <v>3781.8018609058345</v>
      </c>
      <c r="N2837" s="6">
        <v>0.57279161505519738</v>
      </c>
    </row>
    <row r="2838" spans="1:14" hidden="1" x14ac:dyDescent="0.25">
      <c r="A2838" s="41">
        <v>2037</v>
      </c>
      <c r="B2838" s="41" t="s">
        <v>12</v>
      </c>
      <c r="C2838" s="41" t="s">
        <v>5008</v>
      </c>
      <c r="D2838" s="42">
        <v>64.828942464945683</v>
      </c>
      <c r="E2838" s="42">
        <v>70</v>
      </c>
      <c r="F2838" s="41">
        <v>0.26157485473636283</v>
      </c>
      <c r="G2838" s="89">
        <v>1048.5711857051892</v>
      </c>
      <c r="H2838" s="42">
        <v>0</v>
      </c>
      <c r="I2838" s="42">
        <v>64.828942464945683</v>
      </c>
      <c r="J2838" s="51">
        <f t="shared" si="133"/>
        <v>64.828942464945683</v>
      </c>
      <c r="K2838" s="45">
        <f t="shared" si="132"/>
        <v>0.26157485473636283</v>
      </c>
      <c r="L2838" s="45">
        <f t="shared" si="132"/>
        <v>1048.5711857051892</v>
      </c>
      <c r="M2838" s="160">
        <f t="shared" si="134"/>
        <v>4008.6849585065338</v>
      </c>
      <c r="N2838" s="6">
        <v>0.44563158526363716</v>
      </c>
    </row>
    <row r="2839" spans="1:14" hidden="1" x14ac:dyDescent="0.25">
      <c r="A2839" s="43">
        <v>2038</v>
      </c>
      <c r="B2839" s="43" t="s">
        <v>12</v>
      </c>
      <c r="C2839" s="43" t="s">
        <v>5008</v>
      </c>
      <c r="D2839" s="44">
        <v>64.828942464945683</v>
      </c>
      <c r="E2839" s="44">
        <v>70</v>
      </c>
      <c r="F2839" s="43">
        <v>0.23140669517706497</v>
      </c>
      <c r="G2839" s="91">
        <v>924.5342499735591</v>
      </c>
      <c r="H2839" s="44">
        <v>0</v>
      </c>
      <c r="I2839" s="44">
        <v>64.828942464945683</v>
      </c>
      <c r="J2839" s="51">
        <f t="shared" si="133"/>
        <v>64.828942464945683</v>
      </c>
      <c r="K2839" s="45">
        <f t="shared" si="132"/>
        <v>0.23140669517706497</v>
      </c>
      <c r="L2839" s="45">
        <f t="shared" si="132"/>
        <v>924.5342499735591</v>
      </c>
      <c r="M2839" s="160">
        <f t="shared" si="134"/>
        <v>3995.2787418969669</v>
      </c>
      <c r="N2839" s="6">
        <v>0.49074618782293505</v>
      </c>
    </row>
    <row r="2840" spans="1:14" x14ac:dyDescent="0.25">
      <c r="A2840" s="41">
        <v>2039</v>
      </c>
      <c r="B2840" s="41" t="s">
        <v>12</v>
      </c>
      <c r="C2840" s="41" t="s">
        <v>5008</v>
      </c>
      <c r="D2840" s="42">
        <v>64.828942464945683</v>
      </c>
      <c r="E2840" s="42">
        <v>70</v>
      </c>
      <c r="F2840" s="41">
        <v>0.20797391301266435</v>
      </c>
      <c r="G2840" s="89">
        <v>830.39044944805642</v>
      </c>
      <c r="H2840" s="42">
        <v>0</v>
      </c>
      <c r="I2840" s="42">
        <v>64.828942464945683</v>
      </c>
      <c r="J2840" s="51">
        <f t="shared" si="133"/>
        <v>64.828942464945683</v>
      </c>
      <c r="K2840" s="45">
        <f t="shared" si="132"/>
        <v>0.20797391301266435</v>
      </c>
      <c r="L2840" s="45">
        <f t="shared" si="132"/>
        <v>830.39044944805642</v>
      </c>
      <c r="M2840" s="160">
        <f t="shared" si="134"/>
        <v>3992.7625413168557</v>
      </c>
      <c r="N2840" s="6">
        <v>0.43161987598733564</v>
      </c>
    </row>
    <row r="2841" spans="1:14" x14ac:dyDescent="0.25">
      <c r="A2841" s="43">
        <v>2040</v>
      </c>
      <c r="B2841" s="43" t="s">
        <v>12</v>
      </c>
      <c r="C2841" s="43" t="s">
        <v>5008</v>
      </c>
      <c r="D2841" s="44">
        <v>64.828942464945683</v>
      </c>
      <c r="E2841" s="44">
        <v>70</v>
      </c>
      <c r="F2841" s="43">
        <v>0.20816221688109604</v>
      </c>
      <c r="G2841" s="91">
        <v>773.25538526932894</v>
      </c>
      <c r="H2841" s="44">
        <v>0</v>
      </c>
      <c r="I2841" s="44">
        <v>64.828942464945683</v>
      </c>
      <c r="J2841" s="51">
        <f t="shared" si="133"/>
        <v>64.828942464945683</v>
      </c>
      <c r="K2841" s="45">
        <f t="shared" si="132"/>
        <v>0.20816221688109604</v>
      </c>
      <c r="L2841" s="45">
        <f t="shared" si="132"/>
        <v>773.25538526932894</v>
      </c>
      <c r="M2841" s="160">
        <f t="shared" si="134"/>
        <v>3714.676932514697</v>
      </c>
      <c r="N2841" s="6">
        <v>0.352451391118904</v>
      </c>
    </row>
    <row r="2842" spans="1:14" hidden="1" x14ac:dyDescent="0.25">
      <c r="A2842" s="41">
        <v>2021</v>
      </c>
      <c r="B2842" s="41" t="s">
        <v>12</v>
      </c>
      <c r="C2842" s="41" t="s">
        <v>5009</v>
      </c>
      <c r="D2842" s="42">
        <v>75.446527969225329</v>
      </c>
      <c r="E2842" s="42">
        <v>80</v>
      </c>
      <c r="F2842" s="41">
        <v>0.23047297785413462</v>
      </c>
      <c r="G2842" s="89">
        <v>909.93274890805958</v>
      </c>
      <c r="H2842" s="42">
        <v>0</v>
      </c>
      <c r="I2842" s="42">
        <v>75.446527969225329</v>
      </c>
      <c r="J2842" s="51">
        <f t="shared" si="133"/>
        <v>75.446527969225329</v>
      </c>
      <c r="K2842" s="45">
        <f t="shared" si="132"/>
        <v>0.23047297785413462</v>
      </c>
      <c r="L2842" s="45">
        <f t="shared" si="132"/>
        <v>909.93274890805958</v>
      </c>
      <c r="M2842" s="160">
        <f t="shared" si="134"/>
        <v>3948.1103484676291</v>
      </c>
      <c r="N2842" s="6">
        <v>0.54451830314586536</v>
      </c>
    </row>
    <row r="2843" spans="1:14" hidden="1" x14ac:dyDescent="0.25">
      <c r="A2843" s="43">
        <v>2022</v>
      </c>
      <c r="B2843" s="43" t="s">
        <v>12</v>
      </c>
      <c r="C2843" s="43" t="s">
        <v>5009</v>
      </c>
      <c r="D2843" s="44">
        <v>75.446527969225329</v>
      </c>
      <c r="E2843" s="44">
        <v>80</v>
      </c>
      <c r="F2843" s="43">
        <v>0.27302569435106278</v>
      </c>
      <c r="G2843" s="91">
        <v>1032.4163608527892</v>
      </c>
      <c r="H2843" s="44">
        <v>0</v>
      </c>
      <c r="I2843" s="44">
        <v>75.446527969225329</v>
      </c>
      <c r="J2843" s="51">
        <f t="shared" si="133"/>
        <v>75.446527969225329</v>
      </c>
      <c r="K2843" s="45">
        <f t="shared" si="132"/>
        <v>0.27302569435106278</v>
      </c>
      <c r="L2843" s="45">
        <f t="shared" si="132"/>
        <v>1032.4163608527892</v>
      </c>
      <c r="M2843" s="160">
        <f t="shared" si="134"/>
        <v>3781.3890128790749</v>
      </c>
      <c r="N2843" s="6">
        <v>0.5371329146489372</v>
      </c>
    </row>
    <row r="2844" spans="1:14" x14ac:dyDescent="0.25">
      <c r="A2844" s="41">
        <v>2023</v>
      </c>
      <c r="B2844" s="41" t="s">
        <v>12</v>
      </c>
      <c r="C2844" s="41" t="s">
        <v>5009</v>
      </c>
      <c r="D2844" s="42">
        <v>75.446527969225329</v>
      </c>
      <c r="E2844" s="42">
        <v>80</v>
      </c>
      <c r="F2844" s="41">
        <v>0.33743083376203797</v>
      </c>
      <c r="G2844" s="89">
        <v>1209.8380868252289</v>
      </c>
      <c r="H2844" s="42">
        <v>0</v>
      </c>
      <c r="I2844" s="42">
        <v>75.446527969225329</v>
      </c>
      <c r="J2844" s="51">
        <f t="shared" si="133"/>
        <v>75.446527969225329</v>
      </c>
      <c r="K2844" s="45">
        <f t="shared" si="132"/>
        <v>0.33743083376203797</v>
      </c>
      <c r="L2844" s="45">
        <f t="shared" si="132"/>
        <v>1209.8380868252289</v>
      </c>
      <c r="M2844" s="160">
        <f t="shared" si="134"/>
        <v>3585.4402318148182</v>
      </c>
      <c r="N2844" s="6">
        <v>0.61194339423796207</v>
      </c>
    </row>
    <row r="2845" spans="1:14" x14ac:dyDescent="0.25">
      <c r="A2845" s="43">
        <v>2024</v>
      </c>
      <c r="B2845" s="43" t="s">
        <v>12</v>
      </c>
      <c r="C2845" s="43" t="s">
        <v>5009</v>
      </c>
      <c r="D2845" s="44">
        <v>75.446527969225329</v>
      </c>
      <c r="E2845" s="44">
        <v>80</v>
      </c>
      <c r="F2845" s="43">
        <v>0.428375071727916</v>
      </c>
      <c r="G2845" s="91">
        <v>1419.5747126591057</v>
      </c>
      <c r="H2845" s="44">
        <v>0</v>
      </c>
      <c r="I2845" s="44">
        <v>75.446527969225329</v>
      </c>
      <c r="J2845" s="51">
        <f t="shared" si="133"/>
        <v>75.446527969225329</v>
      </c>
      <c r="K2845" s="45">
        <f t="shared" si="132"/>
        <v>0.428375071727916</v>
      </c>
      <c r="L2845" s="45">
        <f t="shared" si="132"/>
        <v>1419.5747126591057</v>
      </c>
      <c r="M2845" s="160">
        <f t="shared" si="134"/>
        <v>3313.859293756369</v>
      </c>
      <c r="N2845" s="6">
        <v>0.46362503927208398</v>
      </c>
    </row>
    <row r="2846" spans="1:14" x14ac:dyDescent="0.25">
      <c r="A2846" s="41">
        <v>2025</v>
      </c>
      <c r="B2846" s="41" t="s">
        <v>12</v>
      </c>
      <c r="C2846" s="41" t="s">
        <v>5009</v>
      </c>
      <c r="D2846" s="42">
        <v>75.446527969225329</v>
      </c>
      <c r="E2846" s="42">
        <v>80</v>
      </c>
      <c r="F2846" s="41">
        <v>0.53320595334176613</v>
      </c>
      <c r="G2846" s="89">
        <v>1668.4200178203832</v>
      </c>
      <c r="H2846" s="42">
        <v>0</v>
      </c>
      <c r="I2846" s="42">
        <v>75.446527969225329</v>
      </c>
      <c r="J2846" s="51">
        <f t="shared" si="133"/>
        <v>75.446527969225329</v>
      </c>
      <c r="K2846" s="45">
        <f t="shared" si="132"/>
        <v>0.53320595334176613</v>
      </c>
      <c r="L2846" s="45">
        <f t="shared" si="132"/>
        <v>1668.4200178203832</v>
      </c>
      <c r="M2846" s="160">
        <f t="shared" si="134"/>
        <v>3129.0348642281288</v>
      </c>
      <c r="N2846" s="6">
        <v>0.39233430765823385</v>
      </c>
    </row>
    <row r="2847" spans="1:14" x14ac:dyDescent="0.25">
      <c r="A2847" s="43">
        <v>2026</v>
      </c>
      <c r="B2847" s="43" t="s">
        <v>12</v>
      </c>
      <c r="C2847" s="43" t="s">
        <v>5009</v>
      </c>
      <c r="D2847" s="44">
        <v>75.446527969225329</v>
      </c>
      <c r="E2847" s="44">
        <v>80</v>
      </c>
      <c r="F2847" s="43">
        <v>0.66302273044345084</v>
      </c>
      <c r="G2847" s="91">
        <v>1926.5396643828933</v>
      </c>
      <c r="H2847" s="44">
        <v>0</v>
      </c>
      <c r="I2847" s="44">
        <v>75.446527969225329</v>
      </c>
      <c r="J2847" s="51">
        <f t="shared" si="133"/>
        <v>75.446527969225329</v>
      </c>
      <c r="K2847" s="45">
        <f t="shared" si="132"/>
        <v>0.66302273044345084</v>
      </c>
      <c r="L2847" s="45">
        <f t="shared" si="132"/>
        <v>1926.5396643828933</v>
      </c>
      <c r="M2847" s="160">
        <f t="shared" si="134"/>
        <v>2905.6917295947937</v>
      </c>
      <c r="N2847" s="6">
        <v>0.33394997555654915</v>
      </c>
    </row>
    <row r="2848" spans="1:14" x14ac:dyDescent="0.25">
      <c r="A2848" s="41">
        <v>2027</v>
      </c>
      <c r="B2848" s="41" t="s">
        <v>12</v>
      </c>
      <c r="C2848" s="41" t="s">
        <v>5009</v>
      </c>
      <c r="D2848" s="42">
        <v>75.446527969225329</v>
      </c>
      <c r="E2848" s="42">
        <v>80</v>
      </c>
      <c r="F2848" s="41">
        <v>0.80734608882622905</v>
      </c>
      <c r="G2848" s="89">
        <v>2143.2468112783122</v>
      </c>
      <c r="H2848" s="42">
        <v>0</v>
      </c>
      <c r="I2848" s="42">
        <v>75.446527969225329</v>
      </c>
      <c r="J2848" s="51">
        <f t="shared" si="133"/>
        <v>75.446527969225329</v>
      </c>
      <c r="K2848" s="45">
        <f t="shared" si="132"/>
        <v>0.80734608882622905</v>
      </c>
      <c r="L2848" s="45">
        <f t="shared" si="132"/>
        <v>2143.2468112783122</v>
      </c>
      <c r="M2848" s="160">
        <f t="shared" si="134"/>
        <v>2654.681605498703</v>
      </c>
      <c r="N2848" s="6">
        <v>0.17116396117377097</v>
      </c>
    </row>
    <row r="2849" spans="1:14" x14ac:dyDescent="0.25">
      <c r="A2849" s="43">
        <v>2028</v>
      </c>
      <c r="B2849" s="43" t="s">
        <v>12</v>
      </c>
      <c r="C2849" s="43" t="s">
        <v>5009</v>
      </c>
      <c r="D2849" s="44">
        <v>75.446527969225329</v>
      </c>
      <c r="E2849" s="44">
        <v>80</v>
      </c>
      <c r="F2849" s="43">
        <v>0.96274828127952361</v>
      </c>
      <c r="G2849" s="91">
        <v>2327.88611581345</v>
      </c>
      <c r="H2849" s="44">
        <v>0</v>
      </c>
      <c r="I2849" s="44">
        <v>75.446527969225329</v>
      </c>
      <c r="J2849" s="51">
        <f t="shared" si="133"/>
        <v>75.446527969225329</v>
      </c>
      <c r="K2849" s="45">
        <f t="shared" si="132"/>
        <v>0.96274828127952361</v>
      </c>
      <c r="L2849" s="45">
        <f t="shared" si="132"/>
        <v>2327.88611581345</v>
      </c>
      <c r="M2849" s="160">
        <f t="shared" si="134"/>
        <v>2417.959253814106</v>
      </c>
      <c r="N2849" s="6">
        <v>0.13562959172047639</v>
      </c>
    </row>
    <row r="2850" spans="1:14" x14ac:dyDescent="0.25">
      <c r="A2850" s="41">
        <v>2029</v>
      </c>
      <c r="B2850" s="41" t="s">
        <v>12</v>
      </c>
      <c r="C2850" s="41" t="s">
        <v>5009</v>
      </c>
      <c r="D2850" s="42">
        <v>75.446527969225329</v>
      </c>
      <c r="E2850" s="42">
        <v>80</v>
      </c>
      <c r="F2850" s="41">
        <v>1.0842523252600105</v>
      </c>
      <c r="G2850" s="89">
        <v>2435.0766882124481</v>
      </c>
      <c r="H2850" s="42">
        <v>0</v>
      </c>
      <c r="I2850" s="42">
        <v>75.446527969225329</v>
      </c>
      <c r="J2850" s="51">
        <f t="shared" si="133"/>
        <v>75.446527969225329</v>
      </c>
      <c r="K2850" s="45">
        <f t="shared" si="132"/>
        <v>1.0842523252600105</v>
      </c>
      <c r="L2850" s="45">
        <f t="shared" si="132"/>
        <v>2435.0766882124481</v>
      </c>
      <c r="M2850" s="160">
        <f t="shared" si="134"/>
        <v>2245.8579349862139</v>
      </c>
      <c r="N2850" s="6">
        <v>4.5994929739989532E-2</v>
      </c>
    </row>
    <row r="2851" spans="1:14" x14ac:dyDescent="0.25">
      <c r="A2851" s="43">
        <v>2030</v>
      </c>
      <c r="B2851" s="43" t="s">
        <v>12</v>
      </c>
      <c r="C2851" s="43" t="s">
        <v>5009</v>
      </c>
      <c r="D2851" s="44">
        <v>75.446527969225329</v>
      </c>
      <c r="E2851" s="44">
        <v>80</v>
      </c>
      <c r="F2851" s="43">
        <v>1.1856670558597409</v>
      </c>
      <c r="G2851" s="91">
        <v>2453.9160867465384</v>
      </c>
      <c r="H2851" s="44">
        <v>0</v>
      </c>
      <c r="I2851" s="44">
        <v>75.446527969225329</v>
      </c>
      <c r="J2851" s="51">
        <f t="shared" si="133"/>
        <v>75.446527969225329</v>
      </c>
      <c r="K2851" s="45">
        <f t="shared" si="132"/>
        <v>1.1856670558597409</v>
      </c>
      <c r="L2851" s="45">
        <f t="shared" si="132"/>
        <v>2453.9160867465384</v>
      </c>
      <c r="M2851" s="160">
        <f t="shared" si="134"/>
        <v>2069.6502231540671</v>
      </c>
      <c r="N2851" s="6">
        <v>2.582884914025918E-2</v>
      </c>
    </row>
    <row r="2852" spans="1:14" x14ac:dyDescent="0.25">
      <c r="A2852" s="41">
        <v>2031</v>
      </c>
      <c r="B2852" s="41" t="s">
        <v>12</v>
      </c>
      <c r="C2852" s="41" t="s">
        <v>5009</v>
      </c>
      <c r="D2852" s="42">
        <v>75.446527969225329</v>
      </c>
      <c r="E2852" s="42">
        <v>80</v>
      </c>
      <c r="F2852" s="41">
        <v>1.2624500502882883</v>
      </c>
      <c r="G2852" s="89">
        <v>2402.2892965312253</v>
      </c>
      <c r="H2852" s="42">
        <v>0</v>
      </c>
      <c r="I2852" s="42">
        <v>75.446527969225329</v>
      </c>
      <c r="J2852" s="51">
        <f t="shared" si="133"/>
        <v>75.446527969225329</v>
      </c>
      <c r="K2852" s="45">
        <f t="shared" si="132"/>
        <v>1.2624500502882883</v>
      </c>
      <c r="L2852" s="45">
        <f t="shared" si="132"/>
        <v>2402.2892965312253</v>
      </c>
      <c r="M2852" s="160">
        <f t="shared" si="134"/>
        <v>1902.8786889292355</v>
      </c>
      <c r="N2852" s="6">
        <v>-8.7998453288288259E-2</v>
      </c>
    </row>
    <row r="2853" spans="1:14" x14ac:dyDescent="0.25">
      <c r="A2853" s="43">
        <v>2032</v>
      </c>
      <c r="B2853" s="43" t="s">
        <v>12</v>
      </c>
      <c r="C2853" s="43" t="s">
        <v>5009</v>
      </c>
      <c r="D2853" s="44">
        <v>75.446527969225329</v>
      </c>
      <c r="E2853" s="44">
        <v>80</v>
      </c>
      <c r="F2853" s="43">
        <v>1.2783498860323614</v>
      </c>
      <c r="G2853" s="91">
        <v>2242.7151322790046</v>
      </c>
      <c r="H2853" s="44">
        <v>0</v>
      </c>
      <c r="I2853" s="44">
        <v>75.446527969225329</v>
      </c>
      <c r="J2853" s="51">
        <f t="shared" si="133"/>
        <v>75.446527969225329</v>
      </c>
      <c r="K2853" s="45">
        <f t="shared" si="132"/>
        <v>1.2783498860323614</v>
      </c>
      <c r="L2853" s="45">
        <f t="shared" si="132"/>
        <v>2242.7151322790046</v>
      </c>
      <c r="M2853" s="160">
        <f t="shared" si="134"/>
        <v>1754.3828624569769</v>
      </c>
      <c r="N2853" s="6">
        <v>-0.1172925340323614</v>
      </c>
    </row>
    <row r="2854" spans="1:14" x14ac:dyDescent="0.25">
      <c r="A2854" s="41">
        <v>2033</v>
      </c>
      <c r="B2854" s="41" t="s">
        <v>12</v>
      </c>
      <c r="C2854" s="41" t="s">
        <v>5009</v>
      </c>
      <c r="D2854" s="42">
        <v>75.446527969225329</v>
      </c>
      <c r="E2854" s="42">
        <v>80</v>
      </c>
      <c r="F2854" s="41">
        <v>1.2396883408214956</v>
      </c>
      <c r="G2854" s="89">
        <v>2030.6110156914403</v>
      </c>
      <c r="H2854" s="42">
        <v>0</v>
      </c>
      <c r="I2854" s="42">
        <v>75.446527969225329</v>
      </c>
      <c r="J2854" s="51">
        <f t="shared" si="133"/>
        <v>75.446527969225329</v>
      </c>
      <c r="K2854" s="45">
        <f t="shared" si="132"/>
        <v>1.2396883408214956</v>
      </c>
      <c r="L2854" s="45">
        <f t="shared" si="132"/>
        <v>2030.6110156914403</v>
      </c>
      <c r="M2854" s="160">
        <f t="shared" si="134"/>
        <v>1638.0012208115384</v>
      </c>
      <c r="N2854" s="6">
        <v>-9.60332978214955E-2</v>
      </c>
    </row>
    <row r="2855" spans="1:14" x14ac:dyDescent="0.25">
      <c r="A2855" s="43">
        <v>2034</v>
      </c>
      <c r="B2855" s="43" t="s">
        <v>12</v>
      </c>
      <c r="C2855" s="43" t="s">
        <v>5009</v>
      </c>
      <c r="D2855" s="44">
        <v>75.446527969225329</v>
      </c>
      <c r="E2855" s="44">
        <v>80</v>
      </c>
      <c r="F2855" s="43">
        <v>1.1334893101312726</v>
      </c>
      <c r="G2855" s="91">
        <v>1791.8483709668651</v>
      </c>
      <c r="H2855" s="44">
        <v>0</v>
      </c>
      <c r="I2855" s="44">
        <v>75.446527969225329</v>
      </c>
      <c r="J2855" s="51">
        <f t="shared" si="133"/>
        <v>75.446527969225329</v>
      </c>
      <c r="K2855" s="45">
        <f t="shared" ref="K2855:L2918" si="135">F2855</f>
        <v>1.1334893101312726</v>
      </c>
      <c r="L2855" s="45">
        <f t="shared" si="135"/>
        <v>1791.8483709668651</v>
      </c>
      <c r="M2855" s="160">
        <f t="shared" si="134"/>
        <v>1580.8251167003473</v>
      </c>
      <c r="N2855" s="6">
        <v>-2.1648018131272595E-2</v>
      </c>
    </row>
    <row r="2856" spans="1:14" x14ac:dyDescent="0.25">
      <c r="A2856" s="41">
        <v>2035</v>
      </c>
      <c r="B2856" s="41" t="s">
        <v>12</v>
      </c>
      <c r="C2856" s="41" t="s">
        <v>5009</v>
      </c>
      <c r="D2856" s="42">
        <v>75.446527969225329</v>
      </c>
      <c r="E2856" s="42">
        <v>80</v>
      </c>
      <c r="F2856" s="41">
        <v>0.99323401066510353</v>
      </c>
      <c r="G2856" s="89">
        <v>1530.5745525264147</v>
      </c>
      <c r="H2856" s="42">
        <v>0</v>
      </c>
      <c r="I2856" s="42">
        <v>75.446527969225329</v>
      </c>
      <c r="J2856" s="51">
        <f t="shared" si="133"/>
        <v>75.446527969225329</v>
      </c>
      <c r="K2856" s="45">
        <f t="shared" si="135"/>
        <v>0.99323401066510353</v>
      </c>
      <c r="L2856" s="45">
        <f t="shared" si="135"/>
        <v>1530.5745525264147</v>
      </c>
      <c r="M2856" s="160">
        <f t="shared" si="134"/>
        <v>1541.0009485090925</v>
      </c>
      <c r="N2856" s="6">
        <v>6.0663336334896401E-2</v>
      </c>
    </row>
    <row r="2857" spans="1:14" x14ac:dyDescent="0.25">
      <c r="A2857" s="43">
        <v>2036</v>
      </c>
      <c r="B2857" s="43" t="s">
        <v>12</v>
      </c>
      <c r="C2857" s="43" t="s">
        <v>5009</v>
      </c>
      <c r="D2857" s="44">
        <v>75.446527969225329</v>
      </c>
      <c r="E2857" s="44">
        <v>80</v>
      </c>
      <c r="F2857" s="43">
        <v>0.82349456283918299</v>
      </c>
      <c r="G2857" s="91">
        <v>1263.2295525545555</v>
      </c>
      <c r="H2857" s="44">
        <v>0</v>
      </c>
      <c r="I2857" s="44">
        <v>75.446527969225329</v>
      </c>
      <c r="J2857" s="51">
        <f t="shared" si="133"/>
        <v>75.446527969225329</v>
      </c>
      <c r="K2857" s="45">
        <f t="shared" si="135"/>
        <v>0.82349456283918299</v>
      </c>
      <c r="L2857" s="45">
        <f t="shared" si="135"/>
        <v>1263.2295525545555</v>
      </c>
      <c r="M2857" s="160">
        <f t="shared" si="134"/>
        <v>1533.9865125512026</v>
      </c>
      <c r="N2857" s="6">
        <v>0.18911463416081697</v>
      </c>
    </row>
    <row r="2858" spans="1:14" x14ac:dyDescent="0.25">
      <c r="A2858" s="41">
        <v>2037</v>
      </c>
      <c r="B2858" s="41" t="s">
        <v>12</v>
      </c>
      <c r="C2858" s="41" t="s">
        <v>5009</v>
      </c>
      <c r="D2858" s="42">
        <v>75.446527969225329</v>
      </c>
      <c r="E2858" s="42">
        <v>80</v>
      </c>
      <c r="F2858" s="41">
        <v>0.64104886114978621</v>
      </c>
      <c r="G2858" s="89">
        <v>983.61508874479648</v>
      </c>
      <c r="H2858" s="42">
        <v>0</v>
      </c>
      <c r="I2858" s="42">
        <v>75.446527969225329</v>
      </c>
      <c r="J2858" s="51">
        <f t="shared" si="133"/>
        <v>75.446527969225329</v>
      </c>
      <c r="K2858" s="45">
        <f t="shared" si="135"/>
        <v>0.64104886114978621</v>
      </c>
      <c r="L2858" s="45">
        <f t="shared" si="135"/>
        <v>983.61508874479648</v>
      </c>
      <c r="M2858" s="160">
        <f t="shared" si="134"/>
        <v>1534.3839578477418</v>
      </c>
      <c r="N2858" s="6">
        <v>0.3267567088502138</v>
      </c>
    </row>
    <row r="2859" spans="1:14" x14ac:dyDescent="0.25">
      <c r="A2859" s="43">
        <v>2038</v>
      </c>
      <c r="B2859" s="43" t="s">
        <v>12</v>
      </c>
      <c r="C2859" s="43" t="s">
        <v>5009</v>
      </c>
      <c r="D2859" s="44">
        <v>75.446527969225329</v>
      </c>
      <c r="E2859" s="44">
        <v>80</v>
      </c>
      <c r="F2859" s="43">
        <v>0.47523960303053669</v>
      </c>
      <c r="G2859" s="91">
        <v>748.80606575083425</v>
      </c>
      <c r="H2859" s="44">
        <v>0</v>
      </c>
      <c r="I2859" s="44">
        <v>75.446527969225329</v>
      </c>
      <c r="J2859" s="51">
        <f t="shared" si="133"/>
        <v>75.446527969225329</v>
      </c>
      <c r="K2859" s="45">
        <f t="shared" si="135"/>
        <v>0.47523960303053669</v>
      </c>
      <c r="L2859" s="45">
        <f t="shared" si="135"/>
        <v>748.80606575083425</v>
      </c>
      <c r="M2859" s="160">
        <f t="shared" si="134"/>
        <v>1575.6390270840275</v>
      </c>
      <c r="N2859" s="6">
        <v>0.51150581996946332</v>
      </c>
    </row>
    <row r="2860" spans="1:14" x14ac:dyDescent="0.25">
      <c r="A2860" s="41">
        <v>2039</v>
      </c>
      <c r="B2860" s="41" t="s">
        <v>12</v>
      </c>
      <c r="C2860" s="41" t="s">
        <v>5009</v>
      </c>
      <c r="D2860" s="42">
        <v>75.446527969225329</v>
      </c>
      <c r="E2860" s="42">
        <v>80</v>
      </c>
      <c r="F2860" s="41">
        <v>0.33869539381901564</v>
      </c>
      <c r="G2860" s="89">
        <v>552.01691342812251</v>
      </c>
      <c r="H2860" s="42">
        <v>0</v>
      </c>
      <c r="I2860" s="42">
        <v>75.446527969225329</v>
      </c>
      <c r="J2860" s="51">
        <f t="shared" si="133"/>
        <v>75.446527969225329</v>
      </c>
      <c r="K2860" s="45">
        <f t="shared" si="135"/>
        <v>0.33869539381901564</v>
      </c>
      <c r="L2860" s="45">
        <f t="shared" si="135"/>
        <v>552.01691342812251</v>
      </c>
      <c r="M2860" s="160">
        <f t="shared" si="134"/>
        <v>1629.832951678985</v>
      </c>
      <c r="N2860" s="6">
        <v>0.58696250118098425</v>
      </c>
    </row>
    <row r="2861" spans="1:14" x14ac:dyDescent="0.25">
      <c r="A2861" s="43">
        <v>2040</v>
      </c>
      <c r="B2861" s="43" t="s">
        <v>12</v>
      </c>
      <c r="C2861" s="43" t="s">
        <v>5009</v>
      </c>
      <c r="D2861" s="44">
        <v>75.446527969225329</v>
      </c>
      <c r="E2861" s="44">
        <v>80</v>
      </c>
      <c r="F2861" s="43">
        <v>0.26683465411137663</v>
      </c>
      <c r="G2861" s="91">
        <v>443.11287508074014</v>
      </c>
      <c r="H2861" s="44">
        <v>0</v>
      </c>
      <c r="I2861" s="44">
        <v>75.446527969225329</v>
      </c>
      <c r="J2861" s="51">
        <f t="shared" si="133"/>
        <v>75.446527969225329</v>
      </c>
      <c r="K2861" s="45">
        <f t="shared" si="135"/>
        <v>0.26683465411137663</v>
      </c>
      <c r="L2861" s="45">
        <f t="shared" si="135"/>
        <v>443.11287508074014</v>
      </c>
      <c r="M2861" s="160">
        <f t="shared" si="134"/>
        <v>1660.6271646252703</v>
      </c>
      <c r="N2861" s="6">
        <v>0.63978261788862334</v>
      </c>
    </row>
    <row r="2862" spans="1:14" x14ac:dyDescent="0.25">
      <c r="A2862" s="41">
        <v>2021</v>
      </c>
      <c r="B2862" s="41" t="s">
        <v>12</v>
      </c>
      <c r="C2862" s="41" t="s">
        <v>5010</v>
      </c>
      <c r="D2862" s="42">
        <v>84.206932368979821</v>
      </c>
      <c r="E2862" s="42">
        <v>90</v>
      </c>
      <c r="F2862" s="41">
        <v>0.29835564823406774</v>
      </c>
      <c r="G2862" s="89">
        <v>925.61192252635578</v>
      </c>
      <c r="H2862" s="42">
        <v>0</v>
      </c>
      <c r="I2862" s="42">
        <v>84.206932368979821</v>
      </c>
      <c r="J2862" s="51">
        <f t="shared" si="133"/>
        <v>84.206932368979821</v>
      </c>
      <c r="K2862" s="45">
        <f t="shared" si="135"/>
        <v>0.29835564823406774</v>
      </c>
      <c r="L2862" s="45">
        <f t="shared" si="135"/>
        <v>925.61192252635578</v>
      </c>
      <c r="M2862" s="160">
        <f t="shared" si="134"/>
        <v>3102.3777428211756</v>
      </c>
      <c r="N2862" s="6">
        <v>0.61357451776593219</v>
      </c>
    </row>
    <row r="2863" spans="1:14" x14ac:dyDescent="0.25">
      <c r="A2863" s="43">
        <v>2022</v>
      </c>
      <c r="B2863" s="43" t="s">
        <v>12</v>
      </c>
      <c r="C2863" s="43" t="s">
        <v>5010</v>
      </c>
      <c r="D2863" s="44">
        <v>84.206932368979821</v>
      </c>
      <c r="E2863" s="44">
        <v>90</v>
      </c>
      <c r="F2863" s="43">
        <v>0.37100369405191935</v>
      </c>
      <c r="G2863" s="91">
        <v>1145.6938193341002</v>
      </c>
      <c r="H2863" s="44">
        <v>0</v>
      </c>
      <c r="I2863" s="44">
        <v>84.206932368979821</v>
      </c>
      <c r="J2863" s="51">
        <f t="shared" si="133"/>
        <v>84.206932368979821</v>
      </c>
      <c r="K2863" s="45">
        <f t="shared" si="135"/>
        <v>0.37100369405191935</v>
      </c>
      <c r="L2863" s="45">
        <f t="shared" si="135"/>
        <v>1145.6938193341002</v>
      </c>
      <c r="M2863" s="160">
        <f t="shared" si="134"/>
        <v>3088.092754067749</v>
      </c>
      <c r="N2863" s="6">
        <v>0.61323749094808067</v>
      </c>
    </row>
    <row r="2864" spans="1:14" x14ac:dyDescent="0.25">
      <c r="A2864" s="41">
        <v>2023</v>
      </c>
      <c r="B2864" s="41" t="s">
        <v>12</v>
      </c>
      <c r="C2864" s="41" t="s">
        <v>5010</v>
      </c>
      <c r="D2864" s="42">
        <v>84.206932368979821</v>
      </c>
      <c r="E2864" s="42">
        <v>90</v>
      </c>
      <c r="F2864" s="41">
        <v>0.4505751046947935</v>
      </c>
      <c r="G2864" s="89">
        <v>1396.9646398086388</v>
      </c>
      <c r="H2864" s="42">
        <v>0</v>
      </c>
      <c r="I2864" s="42">
        <v>84.206932368979821</v>
      </c>
      <c r="J2864" s="51">
        <f t="shared" si="133"/>
        <v>84.206932368979821</v>
      </c>
      <c r="K2864" s="45">
        <f t="shared" si="135"/>
        <v>0.4505751046947935</v>
      </c>
      <c r="L2864" s="45">
        <f t="shared" si="135"/>
        <v>1396.9646398086388</v>
      </c>
      <c r="M2864" s="160">
        <f t="shared" si="134"/>
        <v>3100.4035181990407</v>
      </c>
      <c r="N2864" s="6">
        <v>0.6612779793052066</v>
      </c>
    </row>
    <row r="2865" spans="1:14" x14ac:dyDescent="0.25">
      <c r="A2865" s="43">
        <v>2024</v>
      </c>
      <c r="B2865" s="43" t="s">
        <v>12</v>
      </c>
      <c r="C2865" s="43" t="s">
        <v>5010</v>
      </c>
      <c r="D2865" s="44">
        <v>84.206932368979821</v>
      </c>
      <c r="E2865" s="44">
        <v>90</v>
      </c>
      <c r="F2865" s="43">
        <v>0.53384030867968235</v>
      </c>
      <c r="G2865" s="91">
        <v>1637.7881150149822</v>
      </c>
      <c r="H2865" s="44">
        <v>0</v>
      </c>
      <c r="I2865" s="44">
        <v>84.206932368979821</v>
      </c>
      <c r="J2865" s="51">
        <f t="shared" si="133"/>
        <v>84.206932368979821</v>
      </c>
      <c r="K2865" s="45">
        <f t="shared" si="135"/>
        <v>0.53384030867968235</v>
      </c>
      <c r="L2865" s="45">
        <f t="shared" si="135"/>
        <v>1637.7881150149822</v>
      </c>
      <c r="M2865" s="160">
        <f t="shared" si="134"/>
        <v>3067.9364004296203</v>
      </c>
      <c r="N2865" s="6">
        <v>0.64028274232031768</v>
      </c>
    </row>
    <row r="2866" spans="1:14" x14ac:dyDescent="0.25">
      <c r="A2866" s="41">
        <v>2025</v>
      </c>
      <c r="B2866" s="41" t="s">
        <v>12</v>
      </c>
      <c r="C2866" s="41" t="s">
        <v>5010</v>
      </c>
      <c r="D2866" s="42">
        <v>84.206932368979821</v>
      </c>
      <c r="E2866" s="42">
        <v>90</v>
      </c>
      <c r="F2866" s="41">
        <v>0.60343961319675299</v>
      </c>
      <c r="G2866" s="89">
        <v>1882.1261897851364</v>
      </c>
      <c r="H2866" s="42">
        <v>0</v>
      </c>
      <c r="I2866" s="42">
        <v>84.206932368979821</v>
      </c>
      <c r="J2866" s="51">
        <f t="shared" si="133"/>
        <v>84.206932368979821</v>
      </c>
      <c r="K2866" s="45">
        <f t="shared" si="135"/>
        <v>0.60343961319675299</v>
      </c>
      <c r="L2866" s="45">
        <f t="shared" si="135"/>
        <v>1882.1261897851364</v>
      </c>
      <c r="M2866" s="160">
        <f t="shared" si="134"/>
        <v>3118.9967456966806</v>
      </c>
      <c r="N2866" s="6">
        <v>0.67758523480324695</v>
      </c>
    </row>
    <row r="2867" spans="1:14" x14ac:dyDescent="0.25">
      <c r="A2867" s="43">
        <v>2026</v>
      </c>
      <c r="B2867" s="43" t="s">
        <v>12</v>
      </c>
      <c r="C2867" s="43" t="s">
        <v>5010</v>
      </c>
      <c r="D2867" s="44">
        <v>84.206932368979821</v>
      </c>
      <c r="E2867" s="44">
        <v>90</v>
      </c>
      <c r="F2867" s="43">
        <v>0.68837021034371382</v>
      </c>
      <c r="G2867" s="91">
        <v>2176.6068181766695</v>
      </c>
      <c r="H2867" s="44">
        <v>0</v>
      </c>
      <c r="I2867" s="44">
        <v>84.206932368979821</v>
      </c>
      <c r="J2867" s="51">
        <f t="shared" si="133"/>
        <v>84.206932368979821</v>
      </c>
      <c r="K2867" s="45">
        <f t="shared" si="135"/>
        <v>0.68837021034371382</v>
      </c>
      <c r="L2867" s="45">
        <f t="shared" si="135"/>
        <v>2176.6068181766695</v>
      </c>
      <c r="M2867" s="160">
        <f t="shared" si="134"/>
        <v>3161.9712553944719</v>
      </c>
      <c r="N2867" s="6">
        <v>0.68788911865628621</v>
      </c>
    </row>
    <row r="2868" spans="1:14" x14ac:dyDescent="0.25">
      <c r="A2868" s="41">
        <v>2027</v>
      </c>
      <c r="B2868" s="41" t="s">
        <v>12</v>
      </c>
      <c r="C2868" s="41" t="s">
        <v>5010</v>
      </c>
      <c r="D2868" s="42">
        <v>84.206932368979821</v>
      </c>
      <c r="E2868" s="42">
        <v>90</v>
      </c>
      <c r="F2868" s="41">
        <v>0.75602557205438159</v>
      </c>
      <c r="G2868" s="89">
        <v>2393.9832228719183</v>
      </c>
      <c r="H2868" s="42">
        <v>0</v>
      </c>
      <c r="I2868" s="42">
        <v>84.206932368979821</v>
      </c>
      <c r="J2868" s="51">
        <f t="shared" si="133"/>
        <v>84.206932368979821</v>
      </c>
      <c r="K2868" s="45">
        <f t="shared" si="135"/>
        <v>0.75602557205438159</v>
      </c>
      <c r="L2868" s="45">
        <f t="shared" si="135"/>
        <v>2393.9832228719183</v>
      </c>
      <c r="M2868" s="160">
        <f t="shared" si="134"/>
        <v>3166.5373650875886</v>
      </c>
      <c r="N2868" s="6">
        <v>0.60284859394561852</v>
      </c>
    </row>
    <row r="2869" spans="1:14" x14ac:dyDescent="0.25">
      <c r="A2869" s="43">
        <v>2028</v>
      </c>
      <c r="B2869" s="43" t="s">
        <v>12</v>
      </c>
      <c r="C2869" s="43" t="s">
        <v>5010</v>
      </c>
      <c r="D2869" s="44">
        <v>84.206932368979821</v>
      </c>
      <c r="E2869" s="44">
        <v>90</v>
      </c>
      <c r="F2869" s="43">
        <v>0.79952933754085087</v>
      </c>
      <c r="G2869" s="91">
        <v>2515.4185250833257</v>
      </c>
      <c r="H2869" s="44">
        <v>0</v>
      </c>
      <c r="I2869" s="44">
        <v>84.206932368979821</v>
      </c>
      <c r="J2869" s="51">
        <f t="shared" si="133"/>
        <v>84.206932368979821</v>
      </c>
      <c r="K2869" s="45">
        <f t="shared" si="135"/>
        <v>0.79952933754085087</v>
      </c>
      <c r="L2869" s="45">
        <f t="shared" si="135"/>
        <v>2515.4185250833257</v>
      </c>
      <c r="M2869" s="160">
        <f t="shared" si="134"/>
        <v>3146.1241094918591</v>
      </c>
      <c r="N2869" s="6">
        <v>0.62944893845914918</v>
      </c>
    </row>
    <row r="2870" spans="1:14" x14ac:dyDescent="0.25">
      <c r="A2870" s="41">
        <v>2029</v>
      </c>
      <c r="B2870" s="41" t="s">
        <v>12</v>
      </c>
      <c r="C2870" s="41" t="s">
        <v>5010</v>
      </c>
      <c r="D2870" s="42">
        <v>84.206932368979821</v>
      </c>
      <c r="E2870" s="42">
        <v>90</v>
      </c>
      <c r="F2870" s="41">
        <v>0.79179610066213624</v>
      </c>
      <c r="G2870" s="89">
        <v>2519.9094499396178</v>
      </c>
      <c r="H2870" s="42">
        <v>0</v>
      </c>
      <c r="I2870" s="42">
        <v>84.206932368979821</v>
      </c>
      <c r="J2870" s="51">
        <f t="shared" si="133"/>
        <v>84.206932368979821</v>
      </c>
      <c r="K2870" s="45">
        <f t="shared" si="135"/>
        <v>0.79179610066213624</v>
      </c>
      <c r="L2870" s="45">
        <f t="shared" si="135"/>
        <v>2519.9094499396178</v>
      </c>
      <c r="M2870" s="160">
        <f t="shared" si="134"/>
        <v>3182.5231872603995</v>
      </c>
      <c r="N2870" s="6">
        <v>0.64251495833786387</v>
      </c>
    </row>
    <row r="2871" spans="1:14" hidden="1" x14ac:dyDescent="0.25">
      <c r="A2871" s="43">
        <v>2030</v>
      </c>
      <c r="B2871" s="43" t="s">
        <v>12</v>
      </c>
      <c r="C2871" s="43" t="s">
        <v>5010</v>
      </c>
      <c r="D2871" s="44">
        <v>84.206932368979821</v>
      </c>
      <c r="E2871" s="44">
        <v>90</v>
      </c>
      <c r="F2871" s="43">
        <v>0.75004367411611195</v>
      </c>
      <c r="G2871" s="91">
        <v>2405.2556995744285</v>
      </c>
      <c r="H2871" s="44">
        <v>0</v>
      </c>
      <c r="I2871" s="44">
        <v>84.206932368979821</v>
      </c>
      <c r="J2871" s="51">
        <f t="shared" si="133"/>
        <v>84.206932368979821</v>
      </c>
      <c r="K2871" s="45">
        <f t="shared" si="135"/>
        <v>0.75004367411611195</v>
      </c>
      <c r="L2871" s="45">
        <f t="shared" si="135"/>
        <v>2405.2556995744285</v>
      </c>
      <c r="M2871" s="160">
        <f t="shared" si="134"/>
        <v>3206.820859343823</v>
      </c>
      <c r="N2871" s="6">
        <v>0.75527838388388802</v>
      </c>
    </row>
    <row r="2872" spans="1:14" x14ac:dyDescent="0.25">
      <c r="A2872" s="41">
        <v>2031</v>
      </c>
      <c r="B2872" s="41" t="s">
        <v>12</v>
      </c>
      <c r="C2872" s="41" t="s">
        <v>5010</v>
      </c>
      <c r="D2872" s="42">
        <v>84.206932368979821</v>
      </c>
      <c r="E2872" s="42">
        <v>90</v>
      </c>
      <c r="F2872" s="41">
        <v>0.67651634547148587</v>
      </c>
      <c r="G2872" s="89">
        <v>2192.3513371281624</v>
      </c>
      <c r="H2872" s="42">
        <v>0</v>
      </c>
      <c r="I2872" s="42">
        <v>84.206932368979821</v>
      </c>
      <c r="J2872" s="51">
        <f t="shared" si="133"/>
        <v>84.206932368979821</v>
      </c>
      <c r="K2872" s="45">
        <f t="shared" si="135"/>
        <v>0.67651634547148587</v>
      </c>
      <c r="L2872" s="45">
        <f t="shared" si="135"/>
        <v>2192.3513371281624</v>
      </c>
      <c r="M2872" s="160">
        <f t="shared" si="134"/>
        <v>3240.6479929176621</v>
      </c>
      <c r="N2872" s="6">
        <v>0.79474065952851414</v>
      </c>
    </row>
    <row r="2873" spans="1:14" x14ac:dyDescent="0.25">
      <c r="A2873" s="43">
        <v>2032</v>
      </c>
      <c r="B2873" s="43" t="s">
        <v>12</v>
      </c>
      <c r="C2873" s="43" t="s">
        <v>5010</v>
      </c>
      <c r="D2873" s="44">
        <v>84.206932368979821</v>
      </c>
      <c r="E2873" s="44">
        <v>90</v>
      </c>
      <c r="F2873" s="43">
        <v>0.59869666197016025</v>
      </c>
      <c r="G2873" s="91">
        <v>1925.2672301410428</v>
      </c>
      <c r="H2873" s="44">
        <v>0</v>
      </c>
      <c r="I2873" s="44">
        <v>84.206932368979821</v>
      </c>
      <c r="J2873" s="51">
        <f t="shared" si="133"/>
        <v>84.206932368979821</v>
      </c>
      <c r="K2873" s="45">
        <f t="shared" si="135"/>
        <v>0.59869666197016025</v>
      </c>
      <c r="L2873" s="45">
        <f t="shared" si="135"/>
        <v>1925.2672301410428</v>
      </c>
      <c r="M2873" s="160">
        <f t="shared" si="134"/>
        <v>3215.7640963045828</v>
      </c>
      <c r="N2873" s="6">
        <v>0.86109550602983964</v>
      </c>
    </row>
    <row r="2874" spans="1:14" x14ac:dyDescent="0.25">
      <c r="A2874" s="41">
        <v>2033</v>
      </c>
      <c r="B2874" s="41" t="s">
        <v>12</v>
      </c>
      <c r="C2874" s="41" t="s">
        <v>5010</v>
      </c>
      <c r="D2874" s="42">
        <v>84.206932368979821</v>
      </c>
      <c r="E2874" s="42">
        <v>90</v>
      </c>
      <c r="F2874" s="41">
        <v>0.53257873872352701</v>
      </c>
      <c r="G2874" s="89">
        <v>1687.402800989511</v>
      </c>
      <c r="H2874" s="42">
        <v>0</v>
      </c>
      <c r="I2874" s="42">
        <v>84.206932368979821</v>
      </c>
      <c r="J2874" s="51">
        <f t="shared" si="133"/>
        <v>84.206932368979821</v>
      </c>
      <c r="K2874" s="45">
        <f t="shared" si="135"/>
        <v>0.53257873872352701</v>
      </c>
      <c r="L2874" s="45">
        <f t="shared" si="135"/>
        <v>1687.402800989511</v>
      </c>
      <c r="M2874" s="160">
        <f t="shared" si="134"/>
        <v>3168.3630575149145</v>
      </c>
      <c r="N2874" s="6">
        <v>0.86630794327647309</v>
      </c>
    </row>
    <row r="2875" spans="1:14" x14ac:dyDescent="0.25">
      <c r="A2875" s="43">
        <v>2034</v>
      </c>
      <c r="B2875" s="43" t="s">
        <v>12</v>
      </c>
      <c r="C2875" s="43" t="s">
        <v>5010</v>
      </c>
      <c r="D2875" s="44">
        <v>84.206932368979821</v>
      </c>
      <c r="E2875" s="44">
        <v>90</v>
      </c>
      <c r="F2875" s="43">
        <v>0.48899548155181688</v>
      </c>
      <c r="G2875" s="91">
        <v>1490.7952994046545</v>
      </c>
      <c r="H2875" s="44">
        <v>0</v>
      </c>
      <c r="I2875" s="44">
        <v>84.206932368979821</v>
      </c>
      <c r="J2875" s="51">
        <f t="shared" si="133"/>
        <v>84.206932368979821</v>
      </c>
      <c r="K2875" s="45">
        <f t="shared" si="135"/>
        <v>0.48899548155181688</v>
      </c>
      <c r="L2875" s="45">
        <f t="shared" si="135"/>
        <v>1490.7952994046545</v>
      </c>
      <c r="M2875" s="160">
        <f t="shared" si="134"/>
        <v>3048.6893144158448</v>
      </c>
      <c r="N2875" s="6">
        <v>0.83152884244818304</v>
      </c>
    </row>
    <row r="2876" spans="1:14" x14ac:dyDescent="0.25">
      <c r="A2876" s="41">
        <v>2035</v>
      </c>
      <c r="B2876" s="41" t="s">
        <v>12</v>
      </c>
      <c r="C2876" s="41" t="s">
        <v>5010</v>
      </c>
      <c r="D2876" s="42">
        <v>84.206932368979821</v>
      </c>
      <c r="E2876" s="42">
        <v>90</v>
      </c>
      <c r="F2876" s="41">
        <v>0.45545782338808161</v>
      </c>
      <c r="G2876" s="89">
        <v>1347.4012235376272</v>
      </c>
      <c r="H2876" s="42">
        <v>0</v>
      </c>
      <c r="I2876" s="42">
        <v>84.206932368979821</v>
      </c>
      <c r="J2876" s="51">
        <f t="shared" si="133"/>
        <v>84.206932368979821</v>
      </c>
      <c r="K2876" s="45">
        <f t="shared" si="135"/>
        <v>0.45545782338808161</v>
      </c>
      <c r="L2876" s="45">
        <f t="shared" si="135"/>
        <v>1347.4012235376272</v>
      </c>
      <c r="M2876" s="160">
        <f t="shared" si="134"/>
        <v>2958.3446684799792</v>
      </c>
      <c r="N2876" s="6">
        <v>0.73619162161191831</v>
      </c>
    </row>
    <row r="2877" spans="1:14" x14ac:dyDescent="0.25">
      <c r="A2877" s="43">
        <v>2036</v>
      </c>
      <c r="B2877" s="43" t="s">
        <v>12</v>
      </c>
      <c r="C2877" s="43" t="s">
        <v>5010</v>
      </c>
      <c r="D2877" s="44">
        <v>84.206932368979821</v>
      </c>
      <c r="E2877" s="44">
        <v>90</v>
      </c>
      <c r="F2877" s="43">
        <v>0.42629375250995161</v>
      </c>
      <c r="G2877" s="91">
        <v>1215.6271143743156</v>
      </c>
      <c r="H2877" s="44">
        <v>0</v>
      </c>
      <c r="I2877" s="44">
        <v>84.206932368979821</v>
      </c>
      <c r="J2877" s="51">
        <f t="shared" si="133"/>
        <v>84.206932368979821</v>
      </c>
      <c r="K2877" s="45">
        <f t="shared" si="135"/>
        <v>0.42629375250995161</v>
      </c>
      <c r="L2877" s="45">
        <f t="shared" si="135"/>
        <v>1215.6271143743156</v>
      </c>
      <c r="M2877" s="160">
        <f t="shared" si="134"/>
        <v>2851.6184138681165</v>
      </c>
      <c r="N2877" s="6">
        <v>0.72030677249004837</v>
      </c>
    </row>
    <row r="2878" spans="1:14" x14ac:dyDescent="0.25">
      <c r="A2878" s="41">
        <v>2037</v>
      </c>
      <c r="B2878" s="41" t="s">
        <v>12</v>
      </c>
      <c r="C2878" s="41" t="s">
        <v>5010</v>
      </c>
      <c r="D2878" s="42">
        <v>84.206932368979821</v>
      </c>
      <c r="E2878" s="42">
        <v>90</v>
      </c>
      <c r="F2878" s="41">
        <v>0.38625427712882859</v>
      </c>
      <c r="G2878" s="89">
        <v>1106.3317776008334</v>
      </c>
      <c r="H2878" s="42">
        <v>0</v>
      </c>
      <c r="I2878" s="42">
        <v>84.206932368979821</v>
      </c>
      <c r="J2878" s="51">
        <f t="shared" si="133"/>
        <v>84.206932368979821</v>
      </c>
      <c r="K2878" s="45">
        <f t="shared" si="135"/>
        <v>0.38625427712882859</v>
      </c>
      <c r="L2878" s="45">
        <f t="shared" si="135"/>
        <v>1106.3317776008334</v>
      </c>
      <c r="M2878" s="160">
        <f t="shared" si="134"/>
        <v>2864.2576745676661</v>
      </c>
      <c r="N2878" s="6">
        <v>0.64349409887117126</v>
      </c>
    </row>
    <row r="2879" spans="1:14" x14ac:dyDescent="0.25">
      <c r="A2879" s="43">
        <v>2038</v>
      </c>
      <c r="B2879" s="43" t="s">
        <v>12</v>
      </c>
      <c r="C2879" s="43" t="s">
        <v>5010</v>
      </c>
      <c r="D2879" s="44">
        <v>84.206932368979821</v>
      </c>
      <c r="E2879" s="44">
        <v>90</v>
      </c>
      <c r="F2879" s="43">
        <v>0.36139975481201236</v>
      </c>
      <c r="G2879" s="91">
        <v>1009.760798085131</v>
      </c>
      <c r="H2879" s="44">
        <v>0</v>
      </c>
      <c r="I2879" s="44">
        <v>84.206932368979821</v>
      </c>
      <c r="J2879" s="51">
        <f t="shared" si="133"/>
        <v>84.206932368979821</v>
      </c>
      <c r="K2879" s="45">
        <f t="shared" si="135"/>
        <v>0.36139975481201236</v>
      </c>
      <c r="L2879" s="45">
        <f t="shared" si="135"/>
        <v>1009.760798085131</v>
      </c>
      <c r="M2879" s="160">
        <f t="shared" si="134"/>
        <v>2794.027346837503</v>
      </c>
      <c r="N2879" s="6">
        <v>0.60612972218798766</v>
      </c>
    </row>
    <row r="2880" spans="1:14" x14ac:dyDescent="0.25">
      <c r="A2880" s="41">
        <v>2039</v>
      </c>
      <c r="B2880" s="41" t="s">
        <v>12</v>
      </c>
      <c r="C2880" s="41" t="s">
        <v>5010</v>
      </c>
      <c r="D2880" s="42">
        <v>84.206932368979821</v>
      </c>
      <c r="E2880" s="42">
        <v>90</v>
      </c>
      <c r="F2880" s="41">
        <v>0.33929378547553324</v>
      </c>
      <c r="G2880" s="89">
        <v>937.56098793795286</v>
      </c>
      <c r="H2880" s="42">
        <v>0</v>
      </c>
      <c r="I2880" s="42">
        <v>84.206932368979821</v>
      </c>
      <c r="J2880" s="51">
        <f t="shared" si="133"/>
        <v>84.206932368979821</v>
      </c>
      <c r="K2880" s="45">
        <f t="shared" si="135"/>
        <v>0.33929378547553324</v>
      </c>
      <c r="L2880" s="45">
        <f t="shared" si="135"/>
        <v>937.56098793795286</v>
      </c>
      <c r="M2880" s="160">
        <f t="shared" si="134"/>
        <v>2763.2719138192442</v>
      </c>
      <c r="N2880" s="6">
        <v>0.53774022152446677</v>
      </c>
    </row>
    <row r="2881" spans="1:14" x14ac:dyDescent="0.25">
      <c r="A2881" s="43">
        <v>2040</v>
      </c>
      <c r="B2881" s="43" t="s">
        <v>12</v>
      </c>
      <c r="C2881" s="43" t="s">
        <v>5010</v>
      </c>
      <c r="D2881" s="44">
        <v>84.206932368979821</v>
      </c>
      <c r="E2881" s="44">
        <v>90</v>
      </c>
      <c r="F2881" s="43">
        <v>0.33750441354685484</v>
      </c>
      <c r="G2881" s="91">
        <v>877.93593695001471</v>
      </c>
      <c r="H2881" s="44">
        <v>0</v>
      </c>
      <c r="I2881" s="44">
        <v>84.206932368979821</v>
      </c>
      <c r="J2881" s="51">
        <f t="shared" si="133"/>
        <v>84.206932368979821</v>
      </c>
      <c r="K2881" s="45">
        <f t="shared" si="135"/>
        <v>0.33750441354685484</v>
      </c>
      <c r="L2881" s="45">
        <f t="shared" si="135"/>
        <v>877.93593695001471</v>
      </c>
      <c r="M2881" s="160">
        <f t="shared" si="134"/>
        <v>2601.2576479333452</v>
      </c>
      <c r="N2881" s="6">
        <v>0.60419889945314509</v>
      </c>
    </row>
    <row r="2882" spans="1:14" x14ac:dyDescent="0.25">
      <c r="A2882" s="41">
        <v>2021</v>
      </c>
      <c r="B2882" s="41" t="s">
        <v>12</v>
      </c>
      <c r="C2882" s="41" t="s">
        <v>5011</v>
      </c>
      <c r="D2882" s="42">
        <v>91.635245266545311</v>
      </c>
      <c r="E2882" s="42">
        <v>100</v>
      </c>
      <c r="F2882" s="41">
        <v>0.55726732792370204</v>
      </c>
      <c r="G2882" s="89">
        <v>3121.4618117285431</v>
      </c>
      <c r="H2882" s="42">
        <v>0</v>
      </c>
      <c r="I2882" s="42">
        <v>91.635245266545311</v>
      </c>
      <c r="J2882" s="51">
        <f t="shared" ref="J2882:J2945" si="136">D2882</f>
        <v>91.635245266545311</v>
      </c>
      <c r="K2882" s="45">
        <f t="shared" si="135"/>
        <v>0.55726732792370204</v>
      </c>
      <c r="L2882" s="45">
        <f t="shared" si="135"/>
        <v>3121.4618117285431</v>
      </c>
      <c r="M2882" s="160">
        <f t="shared" si="134"/>
        <v>5601.3723671162652</v>
      </c>
      <c r="N2882" s="6">
        <v>-7.8992655923702026E-2</v>
      </c>
    </row>
    <row r="2883" spans="1:14" x14ac:dyDescent="0.25">
      <c r="A2883" s="43">
        <v>2022</v>
      </c>
      <c r="B2883" s="43" t="s">
        <v>12</v>
      </c>
      <c r="C2883" s="43" t="s">
        <v>5011</v>
      </c>
      <c r="D2883" s="44">
        <v>91.635245266545311</v>
      </c>
      <c r="E2883" s="44">
        <v>100</v>
      </c>
      <c r="F2883" s="43">
        <v>0.65780922437254863</v>
      </c>
      <c r="G2883" s="91">
        <v>3739.4977986228582</v>
      </c>
      <c r="H2883" s="44">
        <v>0</v>
      </c>
      <c r="I2883" s="44">
        <v>91.635245266545311</v>
      </c>
      <c r="J2883" s="51">
        <f t="shared" si="136"/>
        <v>91.635245266545311</v>
      </c>
      <c r="K2883" s="45">
        <f t="shared" si="135"/>
        <v>0.65780922437254863</v>
      </c>
      <c r="L2883" s="45">
        <f t="shared" si="135"/>
        <v>3739.4977986228582</v>
      </c>
      <c r="M2883" s="160">
        <f t="shared" ref="M2883:M2946" si="137">G2883/F2883</f>
        <v>5684.7755550855618</v>
      </c>
      <c r="N2883" s="6">
        <v>-8.67708233725486E-2</v>
      </c>
    </row>
    <row r="2884" spans="1:14" x14ac:dyDescent="0.25">
      <c r="A2884" s="41">
        <v>2023</v>
      </c>
      <c r="B2884" s="41" t="s">
        <v>12</v>
      </c>
      <c r="C2884" s="41" t="s">
        <v>5011</v>
      </c>
      <c r="D2884" s="42">
        <v>91.635245266545311</v>
      </c>
      <c r="E2884" s="42">
        <v>100</v>
      </c>
      <c r="F2884" s="41">
        <v>0.77971508833692982</v>
      </c>
      <c r="G2884" s="89">
        <v>4483.2027330603223</v>
      </c>
      <c r="H2884" s="42">
        <v>0</v>
      </c>
      <c r="I2884" s="42">
        <v>91.635245266545311</v>
      </c>
      <c r="J2884" s="51">
        <f t="shared" si="136"/>
        <v>91.635245266545311</v>
      </c>
      <c r="K2884" s="45">
        <f t="shared" si="135"/>
        <v>0.77971508833692982</v>
      </c>
      <c r="L2884" s="45">
        <f t="shared" si="135"/>
        <v>4483.2027330603223</v>
      </c>
      <c r="M2884" s="160">
        <f t="shared" si="137"/>
        <v>5749.7960474545089</v>
      </c>
      <c r="N2884" s="6">
        <v>-7.8712597336929813E-2</v>
      </c>
    </row>
    <row r="2885" spans="1:14" x14ac:dyDescent="0.25">
      <c r="A2885" s="43">
        <v>2024</v>
      </c>
      <c r="B2885" s="43" t="s">
        <v>12</v>
      </c>
      <c r="C2885" s="43" t="s">
        <v>5011</v>
      </c>
      <c r="D2885" s="44">
        <v>91.635245266545311</v>
      </c>
      <c r="E2885" s="44">
        <v>100</v>
      </c>
      <c r="F2885" s="43">
        <v>0.88483801545454888</v>
      </c>
      <c r="G2885" s="91">
        <v>5133.7516314923923</v>
      </c>
      <c r="H2885" s="44">
        <v>0</v>
      </c>
      <c r="I2885" s="44">
        <v>91.635245266545311</v>
      </c>
      <c r="J2885" s="51">
        <f t="shared" si="136"/>
        <v>91.635245266545311</v>
      </c>
      <c r="K2885" s="45">
        <f t="shared" si="135"/>
        <v>0.88483801545454888</v>
      </c>
      <c r="L2885" s="45">
        <f t="shared" si="135"/>
        <v>5133.7516314923923</v>
      </c>
      <c r="M2885" s="160">
        <f t="shared" si="137"/>
        <v>5801.9112445741157</v>
      </c>
      <c r="N2885" s="6">
        <v>-8.3619610454548909E-2</v>
      </c>
    </row>
    <row r="2886" spans="1:14" x14ac:dyDescent="0.25">
      <c r="A2886" s="41">
        <v>2025</v>
      </c>
      <c r="B2886" s="41" t="s">
        <v>12</v>
      </c>
      <c r="C2886" s="41" t="s">
        <v>5011</v>
      </c>
      <c r="D2886" s="42">
        <v>91.635245266545311</v>
      </c>
      <c r="E2886" s="42">
        <v>100</v>
      </c>
      <c r="F2886" s="41">
        <v>1.0023132042531195</v>
      </c>
      <c r="G2886" s="89">
        <v>5793.9585289530351</v>
      </c>
      <c r="H2886" s="42">
        <v>0</v>
      </c>
      <c r="I2886" s="42">
        <v>91.635245266545311</v>
      </c>
      <c r="J2886" s="51">
        <f t="shared" si="136"/>
        <v>91.635245266545311</v>
      </c>
      <c r="K2886" s="45">
        <f t="shared" si="135"/>
        <v>1.0023132042531195</v>
      </c>
      <c r="L2886" s="45">
        <f t="shared" si="135"/>
        <v>5793.9585289530351</v>
      </c>
      <c r="M2886" s="160">
        <f t="shared" si="137"/>
        <v>5780.5868508640897</v>
      </c>
      <c r="N2886" s="6">
        <v>-4.5527912253119585E-2</v>
      </c>
    </row>
    <row r="2887" spans="1:14" x14ac:dyDescent="0.25">
      <c r="A2887" s="43">
        <v>2026</v>
      </c>
      <c r="B2887" s="43" t="s">
        <v>12</v>
      </c>
      <c r="C2887" s="43" t="s">
        <v>5011</v>
      </c>
      <c r="D2887" s="44">
        <v>91.635245266545311</v>
      </c>
      <c r="E2887" s="44">
        <v>100</v>
      </c>
      <c r="F2887" s="43">
        <v>1.1517867957044152</v>
      </c>
      <c r="G2887" s="91">
        <v>6668.9624741704401</v>
      </c>
      <c r="H2887" s="44">
        <v>0</v>
      </c>
      <c r="I2887" s="44">
        <v>91.635245266545311</v>
      </c>
      <c r="J2887" s="51">
        <f t="shared" si="136"/>
        <v>91.635245266545311</v>
      </c>
      <c r="K2887" s="45">
        <f t="shared" si="135"/>
        <v>1.1517867957044152</v>
      </c>
      <c r="L2887" s="45">
        <f t="shared" si="135"/>
        <v>6668.9624741704401</v>
      </c>
      <c r="M2887" s="160">
        <f t="shared" si="137"/>
        <v>5790.1015179565456</v>
      </c>
      <c r="N2887" s="6">
        <v>-1.7246756704415223E-2</v>
      </c>
    </row>
    <row r="2888" spans="1:14" x14ac:dyDescent="0.25">
      <c r="A2888" s="41">
        <v>2027</v>
      </c>
      <c r="B2888" s="41" t="s">
        <v>12</v>
      </c>
      <c r="C2888" s="41" t="s">
        <v>5011</v>
      </c>
      <c r="D2888" s="42">
        <v>91.635245266545311</v>
      </c>
      <c r="E2888" s="42">
        <v>100</v>
      </c>
      <c r="F2888" s="41">
        <v>1.2455649824929864</v>
      </c>
      <c r="G2888" s="89">
        <v>7258.2331605684303</v>
      </c>
      <c r="H2888" s="42">
        <v>0</v>
      </c>
      <c r="I2888" s="42">
        <v>91.635245266545311</v>
      </c>
      <c r="J2888" s="51">
        <f t="shared" si="136"/>
        <v>91.635245266545311</v>
      </c>
      <c r="K2888" s="45">
        <f t="shared" si="135"/>
        <v>1.2455649824929864</v>
      </c>
      <c r="L2888" s="45">
        <f t="shared" si="135"/>
        <v>7258.2331605684303</v>
      </c>
      <c r="M2888" s="160">
        <f t="shared" si="137"/>
        <v>5827.261734703834</v>
      </c>
      <c r="N2888" s="6">
        <v>5.4399010507013568E-2</v>
      </c>
    </row>
    <row r="2889" spans="1:14" x14ac:dyDescent="0.25">
      <c r="A2889" s="43">
        <v>2028</v>
      </c>
      <c r="B2889" s="43" t="s">
        <v>12</v>
      </c>
      <c r="C2889" s="43" t="s">
        <v>5011</v>
      </c>
      <c r="D2889" s="44">
        <v>91.635245266545311</v>
      </c>
      <c r="E2889" s="44">
        <v>100</v>
      </c>
      <c r="F2889" s="43">
        <v>1.2965215841127242</v>
      </c>
      <c r="G2889" s="91">
        <v>7430.2459481125225</v>
      </c>
      <c r="H2889" s="44">
        <v>0</v>
      </c>
      <c r="I2889" s="44">
        <v>91.635245266545311</v>
      </c>
      <c r="J2889" s="51">
        <f t="shared" si="136"/>
        <v>91.635245266545311</v>
      </c>
      <c r="K2889" s="45">
        <f t="shared" si="135"/>
        <v>1.2965215841127242</v>
      </c>
      <c r="L2889" s="45">
        <f t="shared" si="135"/>
        <v>7430.2459481125225</v>
      </c>
      <c r="M2889" s="160">
        <f t="shared" si="137"/>
        <v>5730.9080227903942</v>
      </c>
      <c r="N2889" s="6">
        <v>9.0425965887275694E-2</v>
      </c>
    </row>
    <row r="2890" spans="1:14" x14ac:dyDescent="0.25">
      <c r="A2890" s="41">
        <v>2029</v>
      </c>
      <c r="B2890" s="41" t="s">
        <v>12</v>
      </c>
      <c r="C2890" s="41" t="s">
        <v>5011</v>
      </c>
      <c r="D2890" s="42">
        <v>91.635245266545311</v>
      </c>
      <c r="E2890" s="42">
        <v>100</v>
      </c>
      <c r="F2890" s="41">
        <v>1.3043361761306382</v>
      </c>
      <c r="G2890" s="89">
        <v>7117.0354380976978</v>
      </c>
      <c r="H2890" s="42">
        <v>0</v>
      </c>
      <c r="I2890" s="42">
        <v>91.635245266545311</v>
      </c>
      <c r="J2890" s="51">
        <f t="shared" si="136"/>
        <v>91.635245266545311</v>
      </c>
      <c r="K2890" s="45">
        <f t="shared" si="135"/>
        <v>1.3043361761306382</v>
      </c>
      <c r="L2890" s="45">
        <f t="shared" si="135"/>
        <v>7117.0354380976978</v>
      </c>
      <c r="M2890" s="160">
        <f t="shared" si="137"/>
        <v>5456.4425708183971</v>
      </c>
      <c r="N2890" s="6">
        <v>0.13446457786936183</v>
      </c>
    </row>
    <row r="2891" spans="1:14" x14ac:dyDescent="0.25">
      <c r="A2891" s="43">
        <v>2030</v>
      </c>
      <c r="B2891" s="43" t="s">
        <v>12</v>
      </c>
      <c r="C2891" s="43" t="s">
        <v>5011</v>
      </c>
      <c r="D2891" s="44">
        <v>91.635245266545311</v>
      </c>
      <c r="E2891" s="44">
        <v>100</v>
      </c>
      <c r="F2891" s="43">
        <v>1.2550108894962162</v>
      </c>
      <c r="G2891" s="91">
        <v>6350.6513844628644</v>
      </c>
      <c r="H2891" s="44">
        <v>0</v>
      </c>
      <c r="I2891" s="44">
        <v>91.635245266545311</v>
      </c>
      <c r="J2891" s="51">
        <f t="shared" si="136"/>
        <v>91.635245266545311</v>
      </c>
      <c r="K2891" s="45">
        <f t="shared" si="135"/>
        <v>1.2550108894962162</v>
      </c>
      <c r="L2891" s="45">
        <f t="shared" si="135"/>
        <v>6350.6513844628644</v>
      </c>
      <c r="M2891" s="160">
        <f t="shared" si="137"/>
        <v>5060.2360805109265</v>
      </c>
      <c r="N2891" s="6">
        <v>0.14513595650378375</v>
      </c>
    </row>
    <row r="2892" spans="1:14" x14ac:dyDescent="0.25">
      <c r="A2892" s="41">
        <v>2031</v>
      </c>
      <c r="B2892" s="41" t="s">
        <v>12</v>
      </c>
      <c r="C2892" s="41" t="s">
        <v>5011</v>
      </c>
      <c r="D2892" s="42">
        <v>91.635245266545311</v>
      </c>
      <c r="E2892" s="42">
        <v>100</v>
      </c>
      <c r="F2892" s="41">
        <v>1.1611509569315304</v>
      </c>
      <c r="G2892" s="89">
        <v>5284.1371184405753</v>
      </c>
      <c r="H2892" s="42">
        <v>0</v>
      </c>
      <c r="I2892" s="42">
        <v>91.635245266545311</v>
      </c>
      <c r="J2892" s="51">
        <f t="shared" si="136"/>
        <v>91.635245266545311</v>
      </c>
      <c r="K2892" s="45">
        <f t="shared" si="135"/>
        <v>1.1611509569315304</v>
      </c>
      <c r="L2892" s="45">
        <f t="shared" si="135"/>
        <v>5284.1371184405753</v>
      </c>
      <c r="M2892" s="160">
        <f t="shared" si="137"/>
        <v>4550.7753207253008</v>
      </c>
      <c r="N2892" s="6">
        <v>0.13360097906846957</v>
      </c>
    </row>
    <row r="2893" spans="1:14" x14ac:dyDescent="0.25">
      <c r="A2893" s="43">
        <v>2032</v>
      </c>
      <c r="B2893" s="43" t="s">
        <v>12</v>
      </c>
      <c r="C2893" s="43" t="s">
        <v>5011</v>
      </c>
      <c r="D2893" s="44">
        <v>91.635245266545311</v>
      </c>
      <c r="E2893" s="44">
        <v>100</v>
      </c>
      <c r="F2893" s="43">
        <v>1.019420856220234</v>
      </c>
      <c r="G2893" s="91">
        <v>4048.2897886162509</v>
      </c>
      <c r="H2893" s="44">
        <v>0</v>
      </c>
      <c r="I2893" s="44">
        <v>91.635245266545311</v>
      </c>
      <c r="J2893" s="51">
        <f t="shared" si="136"/>
        <v>91.635245266545311</v>
      </c>
      <c r="K2893" s="45">
        <f t="shared" si="135"/>
        <v>1.019420856220234</v>
      </c>
      <c r="L2893" s="45">
        <f t="shared" si="135"/>
        <v>4048.2897886162509</v>
      </c>
      <c r="M2893" s="160">
        <f t="shared" si="137"/>
        <v>3971.1663381366652</v>
      </c>
      <c r="N2893" s="6">
        <v>0.12571889877976594</v>
      </c>
    </row>
    <row r="2894" spans="1:14" x14ac:dyDescent="0.25">
      <c r="A2894" s="41">
        <v>2033</v>
      </c>
      <c r="B2894" s="41" t="s">
        <v>12</v>
      </c>
      <c r="C2894" s="41" t="s">
        <v>5011</v>
      </c>
      <c r="D2894" s="42">
        <v>91.635245266545311</v>
      </c>
      <c r="E2894" s="42">
        <v>100</v>
      </c>
      <c r="F2894" s="41">
        <v>0.88881154892457426</v>
      </c>
      <c r="G2894" s="89">
        <v>3012.7928221386637</v>
      </c>
      <c r="H2894" s="42">
        <v>0</v>
      </c>
      <c r="I2894" s="42">
        <v>91.635245266545311</v>
      </c>
      <c r="J2894" s="51">
        <f t="shared" si="136"/>
        <v>91.635245266545311</v>
      </c>
      <c r="K2894" s="45">
        <f t="shared" si="135"/>
        <v>0.88881154892457426</v>
      </c>
      <c r="L2894" s="45">
        <f t="shared" si="135"/>
        <v>3012.7928221386637</v>
      </c>
      <c r="M2894" s="160">
        <f t="shared" si="137"/>
        <v>3389.686852948772</v>
      </c>
      <c r="N2894" s="6">
        <v>7.7503344075425695E-2</v>
      </c>
    </row>
    <row r="2895" spans="1:14" x14ac:dyDescent="0.25">
      <c r="A2895" s="43">
        <v>2034</v>
      </c>
      <c r="B2895" s="43" t="s">
        <v>12</v>
      </c>
      <c r="C2895" s="43" t="s">
        <v>5011</v>
      </c>
      <c r="D2895" s="44">
        <v>91.635245266545311</v>
      </c>
      <c r="E2895" s="44">
        <v>100</v>
      </c>
      <c r="F2895" s="43">
        <v>0.75581426438361954</v>
      </c>
      <c r="G2895" s="91">
        <v>2216.4819238716259</v>
      </c>
      <c r="H2895" s="44">
        <v>0</v>
      </c>
      <c r="I2895" s="44">
        <v>91.635245266545311</v>
      </c>
      <c r="J2895" s="51">
        <f t="shared" si="136"/>
        <v>91.635245266545311</v>
      </c>
      <c r="K2895" s="45">
        <f t="shared" si="135"/>
        <v>0.75581426438361954</v>
      </c>
      <c r="L2895" s="45">
        <f t="shared" si="135"/>
        <v>2216.4819238716259</v>
      </c>
      <c r="M2895" s="160">
        <f t="shared" si="137"/>
        <v>2932.5748776112446</v>
      </c>
      <c r="N2895" s="6">
        <v>1.5751254616380495E-2</v>
      </c>
    </row>
    <row r="2896" spans="1:14" x14ac:dyDescent="0.25">
      <c r="A2896" s="41">
        <v>2035</v>
      </c>
      <c r="B2896" s="41" t="s">
        <v>12</v>
      </c>
      <c r="C2896" s="41" t="s">
        <v>5011</v>
      </c>
      <c r="D2896" s="42">
        <v>91.635245266545311</v>
      </c>
      <c r="E2896" s="42">
        <v>100</v>
      </c>
      <c r="F2896" s="41">
        <v>0.63738179198009304</v>
      </c>
      <c r="G2896" s="89">
        <v>1696.1824054848448</v>
      </c>
      <c r="H2896" s="42">
        <v>0</v>
      </c>
      <c r="I2896" s="42">
        <v>91.635245266545311</v>
      </c>
      <c r="J2896" s="51">
        <f t="shared" si="136"/>
        <v>91.635245266545311</v>
      </c>
      <c r="K2896" s="45">
        <f t="shared" si="135"/>
        <v>0.63738179198009304</v>
      </c>
      <c r="L2896" s="45">
        <f t="shared" si="135"/>
        <v>1696.1824054848448</v>
      </c>
      <c r="M2896" s="160">
        <f t="shared" si="137"/>
        <v>2661.1717291381624</v>
      </c>
      <c r="N2896" s="6">
        <v>-4.7513178980092996E-2</v>
      </c>
    </row>
    <row r="2897" spans="1:14" hidden="1" x14ac:dyDescent="0.25">
      <c r="A2897" s="43">
        <v>2036</v>
      </c>
      <c r="B2897" s="43" t="s">
        <v>12</v>
      </c>
      <c r="C2897" s="43" t="s">
        <v>5011</v>
      </c>
      <c r="D2897" s="44">
        <v>91.635245266545311</v>
      </c>
      <c r="E2897" s="44">
        <v>100</v>
      </c>
      <c r="F2897" s="43">
        <v>0.52308565305721322</v>
      </c>
      <c r="G2897" s="91">
        <v>1341.2601471802984</v>
      </c>
      <c r="H2897" s="44">
        <v>0</v>
      </c>
      <c r="I2897" s="44">
        <v>91.635245266545311</v>
      </c>
      <c r="J2897" s="51">
        <f t="shared" si="136"/>
        <v>91.635245266545311</v>
      </c>
      <c r="K2897" s="45">
        <f t="shared" si="135"/>
        <v>0.52308565305721322</v>
      </c>
      <c r="L2897" s="45">
        <f t="shared" si="135"/>
        <v>1341.2601471802984</v>
      </c>
      <c r="M2897" s="160">
        <f t="shared" si="137"/>
        <v>2564.1310162899767</v>
      </c>
      <c r="N2897" s="6">
        <v>-5.0444297057213205E-2</v>
      </c>
    </row>
    <row r="2898" spans="1:14" hidden="1" x14ac:dyDescent="0.25">
      <c r="A2898" s="41">
        <v>2037</v>
      </c>
      <c r="B2898" s="41" t="s">
        <v>12</v>
      </c>
      <c r="C2898" s="41" t="s">
        <v>5011</v>
      </c>
      <c r="D2898" s="42">
        <v>91.635245266545311</v>
      </c>
      <c r="E2898" s="42">
        <v>100</v>
      </c>
      <c r="F2898" s="41">
        <v>0.41798061064223008</v>
      </c>
      <c r="G2898" s="89">
        <v>1106.5899418718459</v>
      </c>
      <c r="H2898" s="42">
        <v>0</v>
      </c>
      <c r="I2898" s="42">
        <v>91.635245266545311</v>
      </c>
      <c r="J2898" s="51">
        <f t="shared" si="136"/>
        <v>91.635245266545311</v>
      </c>
      <c r="K2898" s="45">
        <f t="shared" si="135"/>
        <v>0.41798061064223008</v>
      </c>
      <c r="L2898" s="45">
        <f t="shared" si="135"/>
        <v>1106.5899418718459</v>
      </c>
      <c r="M2898" s="160">
        <f t="shared" si="137"/>
        <v>2647.4671640188353</v>
      </c>
      <c r="N2898" s="6">
        <v>-5.2903913642230072E-2</v>
      </c>
    </row>
    <row r="2899" spans="1:14" hidden="1" x14ac:dyDescent="0.25">
      <c r="A2899" s="43">
        <v>2038</v>
      </c>
      <c r="B2899" s="43" t="s">
        <v>12</v>
      </c>
      <c r="C2899" s="43" t="s">
        <v>5011</v>
      </c>
      <c r="D2899" s="44">
        <v>91.635245266545311</v>
      </c>
      <c r="E2899" s="44">
        <v>100</v>
      </c>
      <c r="F2899" s="43">
        <v>0.30957954460638581</v>
      </c>
      <c r="G2899" s="91">
        <v>860.32496165608393</v>
      </c>
      <c r="H2899" s="44">
        <v>0</v>
      </c>
      <c r="I2899" s="44">
        <v>91.635245266545311</v>
      </c>
      <c r="J2899" s="51">
        <f t="shared" si="136"/>
        <v>91.635245266545311</v>
      </c>
      <c r="K2899" s="45">
        <f t="shared" si="135"/>
        <v>0.30957954460638581</v>
      </c>
      <c r="L2899" s="45">
        <f t="shared" si="135"/>
        <v>860.32496165608393</v>
      </c>
      <c r="M2899" s="160">
        <f t="shared" si="137"/>
        <v>2779.0110058787704</v>
      </c>
      <c r="N2899" s="6">
        <v>-4.7082120606385836E-2</v>
      </c>
    </row>
    <row r="2900" spans="1:14" hidden="1" x14ac:dyDescent="0.25">
      <c r="A2900" s="41">
        <v>2039</v>
      </c>
      <c r="B2900" s="41" t="s">
        <v>12</v>
      </c>
      <c r="C2900" s="41" t="s">
        <v>5011</v>
      </c>
      <c r="D2900" s="42">
        <v>91.635245266545311</v>
      </c>
      <c r="E2900" s="42">
        <v>100</v>
      </c>
      <c r="F2900" s="41">
        <v>0.21768422149502065</v>
      </c>
      <c r="G2900" s="89">
        <v>664.8166536854734</v>
      </c>
      <c r="H2900" s="42">
        <v>0</v>
      </c>
      <c r="I2900" s="42">
        <v>91.635245266545311</v>
      </c>
      <c r="J2900" s="51">
        <f t="shared" si="136"/>
        <v>91.635245266545311</v>
      </c>
      <c r="K2900" s="45">
        <f t="shared" si="135"/>
        <v>0.21768422149502065</v>
      </c>
      <c r="L2900" s="45">
        <f t="shared" si="135"/>
        <v>664.8166536854734</v>
      </c>
      <c r="M2900" s="160">
        <f t="shared" si="137"/>
        <v>3054.0415337391855</v>
      </c>
      <c r="N2900" s="6">
        <v>-1.5828766495020657E-2</v>
      </c>
    </row>
    <row r="2901" spans="1:14" hidden="1" x14ac:dyDescent="0.25">
      <c r="A2901" s="43">
        <v>2040</v>
      </c>
      <c r="B2901" s="43" t="s">
        <v>12</v>
      </c>
      <c r="C2901" s="43" t="s">
        <v>5011</v>
      </c>
      <c r="D2901" s="44">
        <v>91.635245266545311</v>
      </c>
      <c r="E2901" s="44">
        <v>100</v>
      </c>
      <c r="F2901" s="43">
        <v>0.15945819880944986</v>
      </c>
      <c r="G2901" s="91">
        <v>541.16111464384312</v>
      </c>
      <c r="H2901" s="44">
        <v>0</v>
      </c>
      <c r="I2901" s="44">
        <v>91.635245266545311</v>
      </c>
      <c r="J2901" s="51">
        <f t="shared" si="136"/>
        <v>91.635245266545311</v>
      </c>
      <c r="K2901" s="45">
        <f t="shared" si="135"/>
        <v>0.15945819880944986</v>
      </c>
      <c r="L2901" s="45">
        <f t="shared" si="135"/>
        <v>541.16111464384312</v>
      </c>
      <c r="M2901" s="160">
        <f t="shared" si="137"/>
        <v>3393.7490745804953</v>
      </c>
      <c r="N2901" s="6">
        <v>6.0470141905501484E-3</v>
      </c>
    </row>
    <row r="2902" spans="1:14" x14ac:dyDescent="0.25">
      <c r="A2902" s="41">
        <v>2021</v>
      </c>
      <c r="B2902" s="41" t="s">
        <v>12</v>
      </c>
      <c r="C2902" s="41" t="s">
        <v>5012</v>
      </c>
      <c r="D2902" s="42">
        <v>103.7643962330386</v>
      </c>
      <c r="E2902" s="42">
        <v>110</v>
      </c>
      <c r="F2902" s="41">
        <v>0.18805255389449335</v>
      </c>
      <c r="G2902" s="89">
        <v>964.96026493639113</v>
      </c>
      <c r="H2902" s="42">
        <v>0</v>
      </c>
      <c r="I2902" s="42">
        <v>103.7643962330386</v>
      </c>
      <c r="J2902" s="51">
        <f t="shared" si="136"/>
        <v>103.7643962330386</v>
      </c>
      <c r="K2902" s="45">
        <f t="shared" si="135"/>
        <v>0.18805255389449335</v>
      </c>
      <c r="L2902" s="45">
        <f t="shared" si="135"/>
        <v>964.96026493639113</v>
      </c>
      <c r="M2902" s="160">
        <f t="shared" si="137"/>
        <v>5131.3329436503209</v>
      </c>
      <c r="N2902" s="6">
        <v>5.4122425105506661E-2</v>
      </c>
    </row>
    <row r="2903" spans="1:14" x14ac:dyDescent="0.25">
      <c r="A2903" s="43">
        <v>2022</v>
      </c>
      <c r="B2903" s="43" t="s">
        <v>12</v>
      </c>
      <c r="C2903" s="43" t="s">
        <v>5012</v>
      </c>
      <c r="D2903" s="44">
        <v>103.7643962330386</v>
      </c>
      <c r="E2903" s="44">
        <v>110</v>
      </c>
      <c r="F2903" s="43">
        <v>0.20926563791853756</v>
      </c>
      <c r="G2903" s="91">
        <v>1093.8659541144832</v>
      </c>
      <c r="H2903" s="44">
        <v>0</v>
      </c>
      <c r="I2903" s="44">
        <v>103.7643962330386</v>
      </c>
      <c r="J2903" s="51">
        <f t="shared" si="136"/>
        <v>103.7643962330386</v>
      </c>
      <c r="K2903" s="45">
        <f t="shared" si="135"/>
        <v>0.20926563791853756</v>
      </c>
      <c r="L2903" s="45">
        <f t="shared" si="135"/>
        <v>1093.8659541144832</v>
      </c>
      <c r="M2903" s="160">
        <f t="shared" si="137"/>
        <v>5227.1646936144425</v>
      </c>
      <c r="N2903" s="6">
        <v>9.2501932081462429E-2</v>
      </c>
    </row>
    <row r="2904" spans="1:14" x14ac:dyDescent="0.25">
      <c r="A2904" s="41">
        <v>2023</v>
      </c>
      <c r="B2904" s="41" t="s">
        <v>12</v>
      </c>
      <c r="C2904" s="41" t="s">
        <v>5012</v>
      </c>
      <c r="D2904" s="42">
        <v>103.7643962330386</v>
      </c>
      <c r="E2904" s="42">
        <v>110</v>
      </c>
      <c r="F2904" s="41">
        <v>0.23624480180874347</v>
      </c>
      <c r="G2904" s="89">
        <v>1256.9397813953335</v>
      </c>
      <c r="H2904" s="42">
        <v>0</v>
      </c>
      <c r="I2904" s="42">
        <v>103.7643962330386</v>
      </c>
      <c r="J2904" s="51">
        <f t="shared" si="136"/>
        <v>103.7643962330386</v>
      </c>
      <c r="K2904" s="45">
        <f t="shared" si="135"/>
        <v>0.23624480180874347</v>
      </c>
      <c r="L2904" s="45">
        <f t="shared" si="135"/>
        <v>1256.9397813953335</v>
      </c>
      <c r="M2904" s="160">
        <f t="shared" si="137"/>
        <v>5320.4970935737811</v>
      </c>
      <c r="N2904" s="6">
        <v>0.14913474819125655</v>
      </c>
    </row>
    <row r="2905" spans="1:14" x14ac:dyDescent="0.25">
      <c r="A2905" s="43">
        <v>2024</v>
      </c>
      <c r="B2905" s="43" t="s">
        <v>12</v>
      </c>
      <c r="C2905" s="43" t="s">
        <v>5012</v>
      </c>
      <c r="D2905" s="44">
        <v>103.7643962330386</v>
      </c>
      <c r="E2905" s="44">
        <v>110</v>
      </c>
      <c r="F2905" s="43">
        <v>0.2642092263370141</v>
      </c>
      <c r="G2905" s="91">
        <v>1413.8164403437843</v>
      </c>
      <c r="H2905" s="44">
        <v>0</v>
      </c>
      <c r="I2905" s="44">
        <v>103.7643962330386</v>
      </c>
      <c r="J2905" s="51">
        <f t="shared" si="136"/>
        <v>103.7643962330386</v>
      </c>
      <c r="K2905" s="45">
        <f t="shared" si="135"/>
        <v>0.2642092263370141</v>
      </c>
      <c r="L2905" s="45">
        <f t="shared" si="135"/>
        <v>1413.8164403437843</v>
      </c>
      <c r="M2905" s="160">
        <f t="shared" si="137"/>
        <v>5351.1244097902163</v>
      </c>
      <c r="N2905" s="6">
        <v>0.18261418566298587</v>
      </c>
    </row>
    <row r="2906" spans="1:14" x14ac:dyDescent="0.25">
      <c r="A2906" s="41">
        <v>2025</v>
      </c>
      <c r="B2906" s="41" t="s">
        <v>12</v>
      </c>
      <c r="C2906" s="41" t="s">
        <v>5012</v>
      </c>
      <c r="D2906" s="42">
        <v>103.7643962330386</v>
      </c>
      <c r="E2906" s="42">
        <v>110</v>
      </c>
      <c r="F2906" s="41">
        <v>0.2871482254091352</v>
      </c>
      <c r="G2906" s="89">
        <v>1574.273444693586</v>
      </c>
      <c r="H2906" s="42">
        <v>0</v>
      </c>
      <c r="I2906" s="42">
        <v>103.7643962330386</v>
      </c>
      <c r="J2906" s="51">
        <f t="shared" si="136"/>
        <v>103.7643962330386</v>
      </c>
      <c r="K2906" s="45">
        <f t="shared" si="135"/>
        <v>0.2871482254091352</v>
      </c>
      <c r="L2906" s="45">
        <f t="shared" si="135"/>
        <v>1574.273444693586</v>
      </c>
      <c r="M2906" s="160">
        <f t="shared" si="137"/>
        <v>5482.4418380107554</v>
      </c>
      <c r="N2906" s="6">
        <v>0.24481766859086485</v>
      </c>
    </row>
    <row r="2907" spans="1:14" x14ac:dyDescent="0.25">
      <c r="A2907" s="43">
        <v>2026</v>
      </c>
      <c r="B2907" s="43" t="s">
        <v>12</v>
      </c>
      <c r="C2907" s="43" t="s">
        <v>5012</v>
      </c>
      <c r="D2907" s="44">
        <v>103.7643962330386</v>
      </c>
      <c r="E2907" s="44">
        <v>110</v>
      </c>
      <c r="F2907" s="43">
        <v>0.31232731224739962</v>
      </c>
      <c r="G2907" s="91">
        <v>1763.5210112335715</v>
      </c>
      <c r="H2907" s="44">
        <v>0</v>
      </c>
      <c r="I2907" s="44">
        <v>103.7643962330386</v>
      </c>
      <c r="J2907" s="51">
        <f t="shared" si="136"/>
        <v>103.7643962330386</v>
      </c>
      <c r="K2907" s="45">
        <f t="shared" si="135"/>
        <v>0.31232731224739962</v>
      </c>
      <c r="L2907" s="45">
        <f t="shared" si="135"/>
        <v>1763.5210112335715</v>
      </c>
      <c r="M2907" s="160">
        <f t="shared" si="137"/>
        <v>5646.387434207667</v>
      </c>
      <c r="N2907" s="6">
        <v>0.33229674675260035</v>
      </c>
    </row>
    <row r="2908" spans="1:14" x14ac:dyDescent="0.25">
      <c r="A2908" s="41">
        <v>2027</v>
      </c>
      <c r="B2908" s="41" t="s">
        <v>12</v>
      </c>
      <c r="C2908" s="41" t="s">
        <v>5012</v>
      </c>
      <c r="D2908" s="42">
        <v>103.7643962330386</v>
      </c>
      <c r="E2908" s="42">
        <v>110</v>
      </c>
      <c r="F2908" s="41">
        <v>0.32716229862031915</v>
      </c>
      <c r="G2908" s="89">
        <v>1892.6720583929923</v>
      </c>
      <c r="H2908" s="42">
        <v>0</v>
      </c>
      <c r="I2908" s="42">
        <v>103.7643962330386</v>
      </c>
      <c r="J2908" s="51">
        <f t="shared" si="136"/>
        <v>103.7643962330386</v>
      </c>
      <c r="K2908" s="45">
        <f t="shared" si="135"/>
        <v>0.32716229862031915</v>
      </c>
      <c r="L2908" s="45">
        <f t="shared" si="135"/>
        <v>1892.6720583929923</v>
      </c>
      <c r="M2908" s="160">
        <f t="shared" si="137"/>
        <v>5785.1166420293748</v>
      </c>
      <c r="N2908" s="6">
        <v>0.40253617037968087</v>
      </c>
    </row>
    <row r="2909" spans="1:14" x14ac:dyDescent="0.25">
      <c r="A2909" s="43">
        <v>2028</v>
      </c>
      <c r="B2909" s="43" t="s">
        <v>12</v>
      </c>
      <c r="C2909" s="43" t="s">
        <v>5012</v>
      </c>
      <c r="D2909" s="44">
        <v>103.7643962330386</v>
      </c>
      <c r="E2909" s="44">
        <v>110</v>
      </c>
      <c r="F2909" s="43">
        <v>0.33367359066298852</v>
      </c>
      <c r="G2909" s="91">
        <v>1934.4385086947875</v>
      </c>
      <c r="H2909" s="44">
        <v>0</v>
      </c>
      <c r="I2909" s="44">
        <v>103.7643962330386</v>
      </c>
      <c r="J2909" s="51">
        <f t="shared" si="136"/>
        <v>103.7643962330386</v>
      </c>
      <c r="K2909" s="45">
        <f t="shared" si="135"/>
        <v>0.33367359066298852</v>
      </c>
      <c r="L2909" s="45">
        <f t="shared" si="135"/>
        <v>1934.4385086947875</v>
      </c>
      <c r="M2909" s="160">
        <f t="shared" si="137"/>
        <v>5797.3977048983088</v>
      </c>
      <c r="N2909" s="6">
        <v>0.46749366833701145</v>
      </c>
    </row>
    <row r="2910" spans="1:14" x14ac:dyDescent="0.25">
      <c r="A2910" s="41">
        <v>2029</v>
      </c>
      <c r="B2910" s="41" t="s">
        <v>12</v>
      </c>
      <c r="C2910" s="41" t="s">
        <v>5012</v>
      </c>
      <c r="D2910" s="42">
        <v>103.7643962330386</v>
      </c>
      <c r="E2910" s="42">
        <v>110</v>
      </c>
      <c r="F2910" s="41">
        <v>0.32191448465519357</v>
      </c>
      <c r="G2910" s="89">
        <v>1877.6351926250511</v>
      </c>
      <c r="H2910" s="42">
        <v>0</v>
      </c>
      <c r="I2910" s="42">
        <v>103.7643962330386</v>
      </c>
      <c r="J2910" s="51">
        <f t="shared" si="136"/>
        <v>103.7643962330386</v>
      </c>
      <c r="K2910" s="45">
        <f t="shared" si="135"/>
        <v>0.32191448465519357</v>
      </c>
      <c r="L2910" s="45">
        <f t="shared" si="135"/>
        <v>1877.6351926250511</v>
      </c>
      <c r="M2910" s="160">
        <f t="shared" si="137"/>
        <v>5832.7142210957318</v>
      </c>
      <c r="N2910" s="6">
        <v>0.50874050434480644</v>
      </c>
    </row>
    <row r="2911" spans="1:14" hidden="1" x14ac:dyDescent="0.25">
      <c r="A2911" s="43">
        <v>2030</v>
      </c>
      <c r="B2911" s="43" t="s">
        <v>12</v>
      </c>
      <c r="C2911" s="43" t="s">
        <v>5012</v>
      </c>
      <c r="D2911" s="44">
        <v>103.7643962330386</v>
      </c>
      <c r="E2911" s="44">
        <v>110</v>
      </c>
      <c r="F2911" s="43">
        <v>0.30337473660342307</v>
      </c>
      <c r="G2911" s="91">
        <v>1732.0725225085171</v>
      </c>
      <c r="H2911" s="44">
        <v>0</v>
      </c>
      <c r="I2911" s="44">
        <v>103.7643962330386</v>
      </c>
      <c r="J2911" s="51">
        <f t="shared" si="136"/>
        <v>103.7643962330386</v>
      </c>
      <c r="K2911" s="45">
        <f t="shared" si="135"/>
        <v>0.30337473660342307</v>
      </c>
      <c r="L2911" s="45">
        <f t="shared" si="135"/>
        <v>1732.0725225085171</v>
      </c>
      <c r="M2911" s="160">
        <f t="shared" si="137"/>
        <v>5709.3499013819119</v>
      </c>
      <c r="N2911" s="6">
        <v>0.54053883639657696</v>
      </c>
    </row>
    <row r="2912" spans="1:14" x14ac:dyDescent="0.25">
      <c r="A2912" s="41">
        <v>2031</v>
      </c>
      <c r="B2912" s="41" t="s">
        <v>12</v>
      </c>
      <c r="C2912" s="41" t="s">
        <v>5012</v>
      </c>
      <c r="D2912" s="42">
        <v>103.7643962330386</v>
      </c>
      <c r="E2912" s="42">
        <v>110</v>
      </c>
      <c r="F2912" s="41">
        <v>0.27748244513579617</v>
      </c>
      <c r="G2912" s="89">
        <v>1519.546183353995</v>
      </c>
      <c r="H2912" s="42">
        <v>0</v>
      </c>
      <c r="I2912" s="42">
        <v>103.7643962330386</v>
      </c>
      <c r="J2912" s="51">
        <f t="shared" si="136"/>
        <v>103.7643962330386</v>
      </c>
      <c r="K2912" s="45">
        <f t="shared" si="135"/>
        <v>0.27748244513579617</v>
      </c>
      <c r="L2912" s="45">
        <f t="shared" si="135"/>
        <v>1519.546183353995</v>
      </c>
      <c r="M2912" s="160">
        <f t="shared" si="137"/>
        <v>5476.1885300900731</v>
      </c>
      <c r="N2912" s="6">
        <v>0.53121832886420384</v>
      </c>
    </row>
    <row r="2913" spans="1:14" x14ac:dyDescent="0.25">
      <c r="A2913" s="43">
        <v>2032</v>
      </c>
      <c r="B2913" s="43" t="s">
        <v>12</v>
      </c>
      <c r="C2913" s="43" t="s">
        <v>5012</v>
      </c>
      <c r="D2913" s="44">
        <v>103.7643962330386</v>
      </c>
      <c r="E2913" s="44">
        <v>110</v>
      </c>
      <c r="F2913" s="43">
        <v>0.24454433861170879</v>
      </c>
      <c r="G2913" s="91">
        <v>1277.4942365183229</v>
      </c>
      <c r="H2913" s="44">
        <v>0</v>
      </c>
      <c r="I2913" s="44">
        <v>103.7643962330386</v>
      </c>
      <c r="J2913" s="51">
        <f t="shared" si="136"/>
        <v>103.7643962330386</v>
      </c>
      <c r="K2913" s="45">
        <f t="shared" si="135"/>
        <v>0.24454433861170879</v>
      </c>
      <c r="L2913" s="45">
        <f t="shared" si="135"/>
        <v>1277.4942365183229</v>
      </c>
      <c r="M2913" s="160">
        <f t="shared" si="137"/>
        <v>5223.9779655939919</v>
      </c>
      <c r="N2913" s="6">
        <v>0.51110487738829125</v>
      </c>
    </row>
    <row r="2914" spans="1:14" x14ac:dyDescent="0.25">
      <c r="A2914" s="41">
        <v>2033</v>
      </c>
      <c r="B2914" s="41" t="s">
        <v>12</v>
      </c>
      <c r="C2914" s="41" t="s">
        <v>5012</v>
      </c>
      <c r="D2914" s="42">
        <v>103.7643962330386</v>
      </c>
      <c r="E2914" s="42">
        <v>110</v>
      </c>
      <c r="F2914" s="41">
        <v>0.21284933951341747</v>
      </c>
      <c r="G2914" s="89">
        <v>1064.680284305555</v>
      </c>
      <c r="H2914" s="42">
        <v>0</v>
      </c>
      <c r="I2914" s="42">
        <v>103.7643962330386</v>
      </c>
      <c r="J2914" s="51">
        <f t="shared" si="136"/>
        <v>103.7643962330386</v>
      </c>
      <c r="K2914" s="45">
        <f t="shared" si="135"/>
        <v>0.21284933951341747</v>
      </c>
      <c r="L2914" s="45">
        <f t="shared" si="135"/>
        <v>1064.680284305555</v>
      </c>
      <c r="M2914" s="160">
        <f t="shared" si="137"/>
        <v>5002.0370593559692</v>
      </c>
      <c r="N2914" s="6">
        <v>0.48535484648658256</v>
      </c>
    </row>
    <row r="2915" spans="1:14" x14ac:dyDescent="0.25">
      <c r="A2915" s="43">
        <v>2034</v>
      </c>
      <c r="B2915" s="43" t="s">
        <v>12</v>
      </c>
      <c r="C2915" s="43" t="s">
        <v>5012</v>
      </c>
      <c r="D2915" s="44">
        <v>103.7643962330386</v>
      </c>
      <c r="E2915" s="44">
        <v>110</v>
      </c>
      <c r="F2915" s="43">
        <v>0.18596951766153014</v>
      </c>
      <c r="G2915" s="91">
        <v>895.66885084187322</v>
      </c>
      <c r="H2915" s="44">
        <v>0</v>
      </c>
      <c r="I2915" s="44">
        <v>103.7643962330386</v>
      </c>
      <c r="J2915" s="51">
        <f t="shared" si="136"/>
        <v>103.7643962330386</v>
      </c>
      <c r="K2915" s="45">
        <f t="shared" si="135"/>
        <v>0.18596951766153014</v>
      </c>
      <c r="L2915" s="45">
        <f t="shared" si="135"/>
        <v>895.66885084187322</v>
      </c>
      <c r="M2915" s="160">
        <f t="shared" si="137"/>
        <v>4816.2132273312463</v>
      </c>
      <c r="N2915" s="6">
        <v>0.45921897533846989</v>
      </c>
    </row>
    <row r="2916" spans="1:14" x14ac:dyDescent="0.25">
      <c r="A2916" s="41">
        <v>2035</v>
      </c>
      <c r="B2916" s="41" t="s">
        <v>12</v>
      </c>
      <c r="C2916" s="41" t="s">
        <v>5012</v>
      </c>
      <c r="D2916" s="42">
        <v>103.7643962330386</v>
      </c>
      <c r="E2916" s="42">
        <v>110</v>
      </c>
      <c r="F2916" s="41">
        <v>0.16471771192568777</v>
      </c>
      <c r="G2916" s="89">
        <v>780.19604774637003</v>
      </c>
      <c r="H2916" s="42">
        <v>0</v>
      </c>
      <c r="I2916" s="42">
        <v>103.7643962330386</v>
      </c>
      <c r="J2916" s="51">
        <f t="shared" si="136"/>
        <v>103.7643962330386</v>
      </c>
      <c r="K2916" s="45">
        <f t="shared" si="135"/>
        <v>0.16471771192568777</v>
      </c>
      <c r="L2916" s="45">
        <f t="shared" si="135"/>
        <v>780.19604774637003</v>
      </c>
      <c r="M2916" s="160">
        <f t="shared" si="137"/>
        <v>4736.5643841528999</v>
      </c>
      <c r="N2916" s="6">
        <v>0.43146339407431222</v>
      </c>
    </row>
    <row r="2917" spans="1:14" x14ac:dyDescent="0.25">
      <c r="A2917" s="43">
        <v>2036</v>
      </c>
      <c r="B2917" s="43" t="s">
        <v>12</v>
      </c>
      <c r="C2917" s="43" t="s">
        <v>5012</v>
      </c>
      <c r="D2917" s="44">
        <v>103.7643962330386</v>
      </c>
      <c r="E2917" s="44">
        <v>110</v>
      </c>
      <c r="F2917" s="43">
        <v>0.14894634992002387</v>
      </c>
      <c r="G2917" s="91">
        <v>697.91600406325165</v>
      </c>
      <c r="H2917" s="44">
        <v>0</v>
      </c>
      <c r="I2917" s="44">
        <v>103.7643962330386</v>
      </c>
      <c r="J2917" s="51">
        <f t="shared" si="136"/>
        <v>103.7643962330386</v>
      </c>
      <c r="K2917" s="45">
        <f t="shared" si="135"/>
        <v>0.14894634992002387</v>
      </c>
      <c r="L2917" s="45">
        <f t="shared" si="135"/>
        <v>697.91600406325165</v>
      </c>
      <c r="M2917" s="160">
        <f t="shared" si="137"/>
        <v>4685.687191649844</v>
      </c>
      <c r="N2917" s="6">
        <v>0.41857222807997618</v>
      </c>
    </row>
    <row r="2918" spans="1:14" x14ac:dyDescent="0.25">
      <c r="A2918" s="41">
        <v>2037</v>
      </c>
      <c r="B2918" s="41" t="s">
        <v>12</v>
      </c>
      <c r="C2918" s="41" t="s">
        <v>5012</v>
      </c>
      <c r="D2918" s="42">
        <v>103.7643962330386</v>
      </c>
      <c r="E2918" s="42">
        <v>110</v>
      </c>
      <c r="F2918" s="41">
        <v>0.13161684849199029</v>
      </c>
      <c r="G2918" s="89">
        <v>638.93843145009362</v>
      </c>
      <c r="H2918" s="42">
        <v>0</v>
      </c>
      <c r="I2918" s="42">
        <v>103.7643962330386</v>
      </c>
      <c r="J2918" s="51">
        <f t="shared" si="136"/>
        <v>103.7643962330386</v>
      </c>
      <c r="K2918" s="45">
        <f t="shared" si="135"/>
        <v>0.13161684849199029</v>
      </c>
      <c r="L2918" s="45">
        <f t="shared" si="135"/>
        <v>638.93843145009362</v>
      </c>
      <c r="M2918" s="160">
        <f t="shared" si="137"/>
        <v>4854.533737669437</v>
      </c>
      <c r="N2918" s="6">
        <v>0.39783892650800967</v>
      </c>
    </row>
    <row r="2919" spans="1:14" x14ac:dyDescent="0.25">
      <c r="A2919" s="43">
        <v>2038</v>
      </c>
      <c r="B2919" s="43" t="s">
        <v>12</v>
      </c>
      <c r="C2919" s="43" t="s">
        <v>5012</v>
      </c>
      <c r="D2919" s="44">
        <v>103.7643962330386</v>
      </c>
      <c r="E2919" s="44">
        <v>110</v>
      </c>
      <c r="F2919" s="43">
        <v>0.12303913086670479</v>
      </c>
      <c r="G2919" s="91">
        <v>607.92566914537258</v>
      </c>
      <c r="H2919" s="44">
        <v>0</v>
      </c>
      <c r="I2919" s="44">
        <v>103.7643962330386</v>
      </c>
      <c r="J2919" s="51">
        <f t="shared" si="136"/>
        <v>103.7643962330386</v>
      </c>
      <c r="K2919" s="45">
        <f t="shared" ref="K2919:L2982" si="138">F2919</f>
        <v>0.12303913086670479</v>
      </c>
      <c r="L2919" s="45">
        <f t="shared" si="138"/>
        <v>607.92566914537258</v>
      </c>
      <c r="M2919" s="160">
        <f t="shared" si="137"/>
        <v>4940.9132270608497</v>
      </c>
      <c r="N2919" s="6">
        <v>0.3740787371332952</v>
      </c>
    </row>
    <row r="2920" spans="1:14" x14ac:dyDescent="0.25">
      <c r="A2920" s="41">
        <v>2039</v>
      </c>
      <c r="B2920" s="41" t="s">
        <v>12</v>
      </c>
      <c r="C2920" s="41" t="s">
        <v>5012</v>
      </c>
      <c r="D2920" s="42">
        <v>103.7643962330386</v>
      </c>
      <c r="E2920" s="42">
        <v>110</v>
      </c>
      <c r="F2920" s="41">
        <v>0.11578756987024651</v>
      </c>
      <c r="G2920" s="89">
        <v>587.12272755888762</v>
      </c>
      <c r="H2920" s="42">
        <v>0</v>
      </c>
      <c r="I2920" s="42">
        <v>103.7643962330386</v>
      </c>
      <c r="J2920" s="51">
        <f t="shared" si="136"/>
        <v>103.7643962330386</v>
      </c>
      <c r="K2920" s="45">
        <f t="shared" si="138"/>
        <v>0.11578756987024651</v>
      </c>
      <c r="L2920" s="45">
        <f t="shared" si="138"/>
        <v>587.12272755888762</v>
      </c>
      <c r="M2920" s="160">
        <f t="shared" si="137"/>
        <v>5070.6887467871311</v>
      </c>
      <c r="N2920" s="6">
        <v>0.36692005312975345</v>
      </c>
    </row>
    <row r="2921" spans="1:14" x14ac:dyDescent="0.25">
      <c r="A2921" s="43">
        <v>2040</v>
      </c>
      <c r="B2921" s="43" t="s">
        <v>12</v>
      </c>
      <c r="C2921" s="43" t="s">
        <v>5012</v>
      </c>
      <c r="D2921" s="44">
        <v>103.7643962330386</v>
      </c>
      <c r="E2921" s="44">
        <v>110</v>
      </c>
      <c r="F2921" s="43">
        <v>0.11579552640965196</v>
      </c>
      <c r="G2921" s="91">
        <v>577.19785829076591</v>
      </c>
      <c r="H2921" s="44">
        <v>0</v>
      </c>
      <c r="I2921" s="44">
        <v>103.7643962330386</v>
      </c>
      <c r="J2921" s="51">
        <f t="shared" si="136"/>
        <v>103.7643962330386</v>
      </c>
      <c r="K2921" s="45">
        <f t="shared" si="138"/>
        <v>0.11579552640965196</v>
      </c>
      <c r="L2921" s="45">
        <f t="shared" si="138"/>
        <v>577.19785829076591</v>
      </c>
      <c r="M2921" s="160">
        <f t="shared" si="137"/>
        <v>4984.6300300825305</v>
      </c>
      <c r="N2921" s="6">
        <v>0.36128496359034806</v>
      </c>
    </row>
    <row r="2922" spans="1:14" x14ac:dyDescent="0.25">
      <c r="A2922" s="41">
        <v>2021</v>
      </c>
      <c r="B2922" s="41" t="s">
        <v>12</v>
      </c>
      <c r="C2922" s="41" t="s">
        <v>5013</v>
      </c>
      <c r="D2922" s="42">
        <v>115.55661001696451</v>
      </c>
      <c r="E2922" s="42">
        <v>120</v>
      </c>
      <c r="F2922" s="41">
        <v>0.71593749532733675</v>
      </c>
      <c r="G2922" s="89">
        <v>983.61603500415845</v>
      </c>
      <c r="H2922" s="42">
        <v>0</v>
      </c>
      <c r="I2922" s="42">
        <v>115.55661001696451</v>
      </c>
      <c r="J2922" s="51">
        <f t="shared" si="136"/>
        <v>115.55661001696451</v>
      </c>
      <c r="K2922" s="45">
        <f t="shared" si="138"/>
        <v>0.71593749532733675</v>
      </c>
      <c r="L2922" s="45">
        <f t="shared" si="138"/>
        <v>983.61603500415845</v>
      </c>
      <c r="M2922" s="160">
        <f t="shared" si="137"/>
        <v>1373.8853481258657</v>
      </c>
      <c r="N2922" s="6">
        <v>8.6143628672663231E-2</v>
      </c>
    </row>
    <row r="2923" spans="1:14" x14ac:dyDescent="0.25">
      <c r="A2923" s="43">
        <v>2022</v>
      </c>
      <c r="B2923" s="43" t="s">
        <v>12</v>
      </c>
      <c r="C2923" s="43" t="s">
        <v>5013</v>
      </c>
      <c r="D2923" s="44">
        <v>115.55661001696451</v>
      </c>
      <c r="E2923" s="44">
        <v>120</v>
      </c>
      <c r="F2923" s="43">
        <v>0.7261741622652943</v>
      </c>
      <c r="G2923" s="91">
        <v>1107.5250802363475</v>
      </c>
      <c r="H2923" s="44">
        <v>0</v>
      </c>
      <c r="I2923" s="44">
        <v>115.55661001696451</v>
      </c>
      <c r="J2923" s="51">
        <f t="shared" si="136"/>
        <v>115.55661001696451</v>
      </c>
      <c r="K2923" s="45">
        <f t="shared" si="138"/>
        <v>0.7261741622652943</v>
      </c>
      <c r="L2923" s="45">
        <f t="shared" si="138"/>
        <v>1107.5250802363475</v>
      </c>
      <c r="M2923" s="160">
        <f t="shared" si="137"/>
        <v>1525.150766561884</v>
      </c>
      <c r="N2923" s="6">
        <v>0.11495234373470575</v>
      </c>
    </row>
    <row r="2924" spans="1:14" x14ac:dyDescent="0.25">
      <c r="A2924" s="41">
        <v>2023</v>
      </c>
      <c r="B2924" s="41" t="s">
        <v>12</v>
      </c>
      <c r="C2924" s="41" t="s">
        <v>5013</v>
      </c>
      <c r="D2924" s="42">
        <v>115.55661001696451</v>
      </c>
      <c r="E2924" s="42">
        <v>120</v>
      </c>
      <c r="F2924" s="41">
        <v>0.77018521444668919</v>
      </c>
      <c r="G2924" s="89">
        <v>1297.0428994042452</v>
      </c>
      <c r="H2924" s="42">
        <v>0</v>
      </c>
      <c r="I2924" s="42">
        <v>115.55661001696451</v>
      </c>
      <c r="J2924" s="51">
        <f t="shared" si="136"/>
        <v>115.55661001696451</v>
      </c>
      <c r="K2924" s="45">
        <f t="shared" si="138"/>
        <v>0.77018521444668919</v>
      </c>
      <c r="L2924" s="45">
        <f t="shared" si="138"/>
        <v>1297.0428994042452</v>
      </c>
      <c r="M2924" s="160">
        <f t="shared" si="137"/>
        <v>1684.0662155999155</v>
      </c>
      <c r="N2924" s="6">
        <v>0.19316734555331083</v>
      </c>
    </row>
    <row r="2925" spans="1:14" x14ac:dyDescent="0.25">
      <c r="A2925" s="43">
        <v>2024</v>
      </c>
      <c r="B2925" s="43" t="s">
        <v>12</v>
      </c>
      <c r="C2925" s="43" t="s">
        <v>5013</v>
      </c>
      <c r="D2925" s="44">
        <v>115.55661001696451</v>
      </c>
      <c r="E2925" s="44">
        <v>120</v>
      </c>
      <c r="F2925" s="43">
        <v>0.86829314164012772</v>
      </c>
      <c r="G2925" s="91">
        <v>1537.6261702911554</v>
      </c>
      <c r="H2925" s="44">
        <v>0</v>
      </c>
      <c r="I2925" s="44">
        <v>115.55661001696451</v>
      </c>
      <c r="J2925" s="51">
        <f t="shared" si="136"/>
        <v>115.55661001696451</v>
      </c>
      <c r="K2925" s="45">
        <f t="shared" si="138"/>
        <v>0.86829314164012772</v>
      </c>
      <c r="L2925" s="45">
        <f t="shared" si="138"/>
        <v>1537.6261702911554</v>
      </c>
      <c r="M2925" s="160">
        <f t="shared" si="137"/>
        <v>1770.8606650822069</v>
      </c>
      <c r="N2925" s="6">
        <v>0.26890307535987235</v>
      </c>
    </row>
    <row r="2926" spans="1:14" x14ac:dyDescent="0.25">
      <c r="A2926" s="41">
        <v>2025</v>
      </c>
      <c r="B2926" s="41" t="s">
        <v>12</v>
      </c>
      <c r="C2926" s="41" t="s">
        <v>5013</v>
      </c>
      <c r="D2926" s="42">
        <v>115.55661001696451</v>
      </c>
      <c r="E2926" s="42">
        <v>120</v>
      </c>
      <c r="F2926" s="41">
        <v>0.9089412249703962</v>
      </c>
      <c r="G2926" s="89">
        <v>1816.5609530760305</v>
      </c>
      <c r="H2926" s="42">
        <v>0</v>
      </c>
      <c r="I2926" s="42">
        <v>115.55661001696451</v>
      </c>
      <c r="J2926" s="51">
        <f t="shared" si="136"/>
        <v>115.55661001696451</v>
      </c>
      <c r="K2926" s="45">
        <f t="shared" si="138"/>
        <v>0.9089412249703962</v>
      </c>
      <c r="L2926" s="45">
        <f t="shared" si="138"/>
        <v>1816.5609530760305</v>
      </c>
      <c r="M2926" s="160">
        <f t="shared" si="137"/>
        <v>1998.5461140627604</v>
      </c>
      <c r="N2926" s="6">
        <v>0.4893670140296037</v>
      </c>
    </row>
    <row r="2927" spans="1:14" x14ac:dyDescent="0.25">
      <c r="A2927" s="43">
        <v>2026</v>
      </c>
      <c r="B2927" s="43" t="s">
        <v>12</v>
      </c>
      <c r="C2927" s="43" t="s">
        <v>5013</v>
      </c>
      <c r="D2927" s="44">
        <v>115.55661001696451</v>
      </c>
      <c r="E2927" s="44">
        <v>120</v>
      </c>
      <c r="F2927" s="43">
        <v>0.94257291838271973</v>
      </c>
      <c r="G2927" s="91">
        <v>2075.5133574388838</v>
      </c>
      <c r="H2927" s="44">
        <v>0</v>
      </c>
      <c r="I2927" s="44">
        <v>115.55661001696451</v>
      </c>
      <c r="J2927" s="51">
        <f t="shared" si="136"/>
        <v>115.55661001696451</v>
      </c>
      <c r="K2927" s="45">
        <f t="shared" si="138"/>
        <v>0.94257291838271973</v>
      </c>
      <c r="L2927" s="45">
        <f t="shared" si="138"/>
        <v>2075.5133574388838</v>
      </c>
      <c r="M2927" s="160">
        <f t="shared" si="137"/>
        <v>2201.9658288083215</v>
      </c>
      <c r="N2927" s="6">
        <v>0.72616296161728033</v>
      </c>
    </row>
    <row r="2928" spans="1:14" x14ac:dyDescent="0.25">
      <c r="A2928" s="41">
        <v>2027</v>
      </c>
      <c r="B2928" s="41" t="s">
        <v>12</v>
      </c>
      <c r="C2928" s="41" t="s">
        <v>5013</v>
      </c>
      <c r="D2928" s="42">
        <v>115.55661001696451</v>
      </c>
      <c r="E2928" s="42">
        <v>120</v>
      </c>
      <c r="F2928" s="41">
        <v>0.93961266663508658</v>
      </c>
      <c r="G2928" s="89">
        <v>2275.6504366901841</v>
      </c>
      <c r="H2928" s="42">
        <v>0</v>
      </c>
      <c r="I2928" s="42">
        <v>115.55661001696451</v>
      </c>
      <c r="J2928" s="51">
        <f t="shared" si="136"/>
        <v>115.55661001696451</v>
      </c>
      <c r="K2928" s="45">
        <f t="shared" si="138"/>
        <v>0.93961266663508658</v>
      </c>
      <c r="L2928" s="45">
        <f t="shared" si="138"/>
        <v>2275.6504366901841</v>
      </c>
      <c r="M2928" s="160">
        <f t="shared" si="137"/>
        <v>2421.9026812821467</v>
      </c>
      <c r="N2928" s="6">
        <v>0.95899638836491352</v>
      </c>
    </row>
    <row r="2929" spans="1:14" x14ac:dyDescent="0.25">
      <c r="A2929" s="43">
        <v>2028</v>
      </c>
      <c r="B2929" s="43" t="s">
        <v>12</v>
      </c>
      <c r="C2929" s="43" t="s">
        <v>5013</v>
      </c>
      <c r="D2929" s="44">
        <v>115.55661001696451</v>
      </c>
      <c r="E2929" s="44">
        <v>120</v>
      </c>
      <c r="F2929" s="43">
        <v>1.0098649231633607</v>
      </c>
      <c r="G2929" s="91">
        <v>2442.4162860267024</v>
      </c>
      <c r="H2929" s="44">
        <v>0</v>
      </c>
      <c r="I2929" s="44">
        <v>115.55661001696451</v>
      </c>
      <c r="J2929" s="51">
        <f t="shared" si="136"/>
        <v>115.55661001696451</v>
      </c>
      <c r="K2929" s="45">
        <f t="shared" si="138"/>
        <v>1.0098649231633607</v>
      </c>
      <c r="L2929" s="45">
        <f t="shared" si="138"/>
        <v>2442.4162860267024</v>
      </c>
      <c r="M2929" s="160">
        <f t="shared" si="137"/>
        <v>2418.5574030791495</v>
      </c>
      <c r="N2929" s="6">
        <v>0.99182925283663925</v>
      </c>
    </row>
    <row r="2930" spans="1:14" x14ac:dyDescent="0.25">
      <c r="A2930" s="41">
        <v>2029</v>
      </c>
      <c r="B2930" s="41" t="s">
        <v>12</v>
      </c>
      <c r="C2930" s="41" t="s">
        <v>5013</v>
      </c>
      <c r="D2930" s="42">
        <v>115.55661001696451</v>
      </c>
      <c r="E2930" s="42">
        <v>120</v>
      </c>
      <c r="F2930" s="41">
        <v>0.97862789783866033</v>
      </c>
      <c r="G2930" s="89">
        <v>2567.6414643097291</v>
      </c>
      <c r="H2930" s="42">
        <v>0</v>
      </c>
      <c r="I2930" s="42">
        <v>115.55661001696451</v>
      </c>
      <c r="J2930" s="51">
        <f t="shared" si="136"/>
        <v>115.55661001696451</v>
      </c>
      <c r="K2930" s="45">
        <f t="shared" si="138"/>
        <v>0.97862789783866033</v>
      </c>
      <c r="L2930" s="45">
        <f t="shared" si="138"/>
        <v>2567.6414643097291</v>
      </c>
      <c r="M2930" s="160">
        <f t="shared" si="137"/>
        <v>2623.7157861332894</v>
      </c>
      <c r="N2930" s="6">
        <v>1.0991885981613398</v>
      </c>
    </row>
    <row r="2931" spans="1:14" x14ac:dyDescent="0.25">
      <c r="A2931" s="43">
        <v>2030</v>
      </c>
      <c r="B2931" s="43" t="s">
        <v>12</v>
      </c>
      <c r="C2931" s="43" t="s">
        <v>5013</v>
      </c>
      <c r="D2931" s="44">
        <v>115.55661001696451</v>
      </c>
      <c r="E2931" s="44">
        <v>120</v>
      </c>
      <c r="F2931" s="43">
        <v>0.93804401196820919</v>
      </c>
      <c r="G2931" s="91">
        <v>2587.8590311989947</v>
      </c>
      <c r="H2931" s="44">
        <v>0</v>
      </c>
      <c r="I2931" s="44">
        <v>115.55661001696451</v>
      </c>
      <c r="J2931" s="51">
        <f t="shared" si="136"/>
        <v>115.55661001696451</v>
      </c>
      <c r="K2931" s="45">
        <f t="shared" si="138"/>
        <v>0.93804401196820919</v>
      </c>
      <c r="L2931" s="45">
        <f t="shared" si="138"/>
        <v>2587.8590311989947</v>
      </c>
      <c r="M2931" s="160">
        <f t="shared" si="137"/>
        <v>2758.7821020989563</v>
      </c>
      <c r="N2931" s="6">
        <v>1.0860861960317907</v>
      </c>
    </row>
    <row r="2932" spans="1:14" x14ac:dyDescent="0.25">
      <c r="A2932" s="41">
        <v>2031</v>
      </c>
      <c r="B2932" s="41" t="s">
        <v>12</v>
      </c>
      <c r="C2932" s="41" t="s">
        <v>5013</v>
      </c>
      <c r="D2932" s="42">
        <v>115.55661001696451</v>
      </c>
      <c r="E2932" s="42">
        <v>120</v>
      </c>
      <c r="F2932" s="41">
        <v>0.86631389171659023</v>
      </c>
      <c r="G2932" s="89">
        <v>2550.9403642227189</v>
      </c>
      <c r="H2932" s="42">
        <v>0</v>
      </c>
      <c r="I2932" s="42">
        <v>115.55661001696451</v>
      </c>
      <c r="J2932" s="51">
        <f t="shared" si="136"/>
        <v>115.55661001696451</v>
      </c>
      <c r="K2932" s="45">
        <f t="shared" si="138"/>
        <v>0.86631389171659023</v>
      </c>
      <c r="L2932" s="45">
        <f t="shared" si="138"/>
        <v>2550.9403642227189</v>
      </c>
      <c r="M2932" s="160">
        <f t="shared" si="137"/>
        <v>2944.5913180129919</v>
      </c>
      <c r="N2932" s="6">
        <v>1.0514815122834098</v>
      </c>
    </row>
    <row r="2933" spans="1:14" x14ac:dyDescent="0.25">
      <c r="A2933" s="43">
        <v>2032</v>
      </c>
      <c r="B2933" s="43" t="s">
        <v>12</v>
      </c>
      <c r="C2933" s="43" t="s">
        <v>5013</v>
      </c>
      <c r="D2933" s="44">
        <v>115.55661001696451</v>
      </c>
      <c r="E2933" s="44">
        <v>120</v>
      </c>
      <c r="F2933" s="43">
        <v>0.77804676120634608</v>
      </c>
      <c r="G2933" s="91">
        <v>2432.4976901472501</v>
      </c>
      <c r="H2933" s="44">
        <v>0</v>
      </c>
      <c r="I2933" s="44">
        <v>115.55661001696451</v>
      </c>
      <c r="J2933" s="51">
        <f t="shared" si="136"/>
        <v>115.55661001696451</v>
      </c>
      <c r="K2933" s="45">
        <f t="shared" si="138"/>
        <v>0.77804676120634608</v>
      </c>
      <c r="L2933" s="45">
        <f t="shared" si="138"/>
        <v>2432.4976901472501</v>
      </c>
      <c r="M2933" s="160">
        <f t="shared" si="137"/>
        <v>3126.415803563928</v>
      </c>
      <c r="N2933" s="6">
        <v>0.99889956579365402</v>
      </c>
    </row>
    <row r="2934" spans="1:14" x14ac:dyDescent="0.25">
      <c r="A2934" s="41">
        <v>2033</v>
      </c>
      <c r="B2934" s="41" t="s">
        <v>12</v>
      </c>
      <c r="C2934" s="41" t="s">
        <v>5013</v>
      </c>
      <c r="D2934" s="42">
        <v>115.55661001696451</v>
      </c>
      <c r="E2934" s="42">
        <v>120</v>
      </c>
      <c r="F2934" s="41">
        <v>0.67697089738804217</v>
      </c>
      <c r="G2934" s="89">
        <v>2274.7497903380995</v>
      </c>
      <c r="H2934" s="42">
        <v>0</v>
      </c>
      <c r="I2934" s="42">
        <v>115.55661001696451</v>
      </c>
      <c r="J2934" s="51">
        <f t="shared" si="136"/>
        <v>115.55661001696451</v>
      </c>
      <c r="K2934" s="45">
        <f t="shared" si="138"/>
        <v>0.67697089738804217</v>
      </c>
      <c r="L2934" s="45">
        <f t="shared" si="138"/>
        <v>2274.7497903380995</v>
      </c>
      <c r="M2934" s="160">
        <f t="shared" si="137"/>
        <v>3360.1884499241696</v>
      </c>
      <c r="N2934" s="6">
        <v>0.92205153961195774</v>
      </c>
    </row>
    <row r="2935" spans="1:14" x14ac:dyDescent="0.25">
      <c r="A2935" s="43">
        <v>2034</v>
      </c>
      <c r="B2935" s="43" t="s">
        <v>12</v>
      </c>
      <c r="C2935" s="43" t="s">
        <v>5013</v>
      </c>
      <c r="D2935" s="44">
        <v>115.55661001696451</v>
      </c>
      <c r="E2935" s="44">
        <v>120</v>
      </c>
      <c r="F2935" s="43">
        <v>0.57638426733100245</v>
      </c>
      <c r="G2935" s="91">
        <v>2031.1330394720821</v>
      </c>
      <c r="H2935" s="44">
        <v>0</v>
      </c>
      <c r="I2935" s="44">
        <v>115.55661001696451</v>
      </c>
      <c r="J2935" s="51">
        <f t="shared" si="136"/>
        <v>115.55661001696451</v>
      </c>
      <c r="K2935" s="45">
        <f t="shared" si="138"/>
        <v>0.57638426733100245</v>
      </c>
      <c r="L2935" s="45">
        <f t="shared" si="138"/>
        <v>2031.1330394720821</v>
      </c>
      <c r="M2935" s="160">
        <f t="shared" si="137"/>
        <v>3523.9217213152269</v>
      </c>
      <c r="N2935" s="6">
        <v>0.84334221266899756</v>
      </c>
    </row>
    <row r="2936" spans="1:14" x14ac:dyDescent="0.25">
      <c r="A2936" s="41">
        <v>2035</v>
      </c>
      <c r="B2936" s="41" t="s">
        <v>12</v>
      </c>
      <c r="C2936" s="41" t="s">
        <v>5013</v>
      </c>
      <c r="D2936" s="42">
        <v>115.55661001696451</v>
      </c>
      <c r="E2936" s="42">
        <v>120</v>
      </c>
      <c r="F2936" s="41">
        <v>0.50652072080185195</v>
      </c>
      <c r="G2936" s="89">
        <v>1848.1089368856549</v>
      </c>
      <c r="H2936" s="42">
        <v>0</v>
      </c>
      <c r="I2936" s="42">
        <v>115.55661001696451</v>
      </c>
      <c r="J2936" s="51">
        <f t="shared" si="136"/>
        <v>115.55661001696451</v>
      </c>
      <c r="K2936" s="45">
        <f t="shared" si="138"/>
        <v>0.50652072080185195</v>
      </c>
      <c r="L2936" s="45">
        <f t="shared" si="138"/>
        <v>1848.1089368856549</v>
      </c>
      <c r="M2936" s="160">
        <f t="shared" si="137"/>
        <v>3648.6344210361035</v>
      </c>
      <c r="N2936" s="6">
        <v>0.74363574219814799</v>
      </c>
    </row>
    <row r="2937" spans="1:14" x14ac:dyDescent="0.25">
      <c r="A2937" s="43">
        <v>2036</v>
      </c>
      <c r="B2937" s="43" t="s">
        <v>12</v>
      </c>
      <c r="C2937" s="43" t="s">
        <v>5013</v>
      </c>
      <c r="D2937" s="44">
        <v>115.55661001696451</v>
      </c>
      <c r="E2937" s="44">
        <v>120</v>
      </c>
      <c r="F2937" s="43">
        <v>0.42622498153622002</v>
      </c>
      <c r="G2937" s="91">
        <v>1545.9198874486776</v>
      </c>
      <c r="H2937" s="44">
        <v>0</v>
      </c>
      <c r="I2937" s="44">
        <v>115.55661001696451</v>
      </c>
      <c r="J2937" s="51">
        <f t="shared" si="136"/>
        <v>115.55661001696451</v>
      </c>
      <c r="K2937" s="45">
        <f t="shared" si="138"/>
        <v>0.42622498153622002</v>
      </c>
      <c r="L2937" s="45">
        <f t="shared" si="138"/>
        <v>1545.9198874486776</v>
      </c>
      <c r="M2937" s="160">
        <f t="shared" si="137"/>
        <v>3627.0044094478012</v>
      </c>
      <c r="N2937" s="6">
        <v>0.72484736346377998</v>
      </c>
    </row>
    <row r="2938" spans="1:14" x14ac:dyDescent="0.25">
      <c r="A2938" s="41">
        <v>2037</v>
      </c>
      <c r="B2938" s="41" t="s">
        <v>12</v>
      </c>
      <c r="C2938" s="41" t="s">
        <v>5013</v>
      </c>
      <c r="D2938" s="42">
        <v>115.55661001696451</v>
      </c>
      <c r="E2938" s="42">
        <v>120</v>
      </c>
      <c r="F2938" s="41">
        <v>0.32494467927109283</v>
      </c>
      <c r="G2938" s="89">
        <v>1186.2607487241789</v>
      </c>
      <c r="H2938" s="42">
        <v>0</v>
      </c>
      <c r="I2938" s="42">
        <v>115.55661001696451</v>
      </c>
      <c r="J2938" s="51">
        <f t="shared" si="136"/>
        <v>115.55661001696451</v>
      </c>
      <c r="K2938" s="45">
        <f t="shared" si="138"/>
        <v>0.32494467927109283</v>
      </c>
      <c r="L2938" s="45">
        <f t="shared" si="138"/>
        <v>1186.2607487241789</v>
      </c>
      <c r="M2938" s="160">
        <f t="shared" si="137"/>
        <v>3650.6544787413268</v>
      </c>
      <c r="N2938" s="6">
        <v>0.74624853272890723</v>
      </c>
    </row>
    <row r="2939" spans="1:14" x14ac:dyDescent="0.25">
      <c r="A2939" s="43">
        <v>2038</v>
      </c>
      <c r="B2939" s="43" t="s">
        <v>12</v>
      </c>
      <c r="C2939" s="43" t="s">
        <v>5013</v>
      </c>
      <c r="D2939" s="44">
        <v>115.55661001696451</v>
      </c>
      <c r="E2939" s="44">
        <v>120</v>
      </c>
      <c r="F2939" s="43">
        <v>0.26495877537571172</v>
      </c>
      <c r="G2939" s="91">
        <v>952.83660240921972</v>
      </c>
      <c r="H2939" s="44">
        <v>0</v>
      </c>
      <c r="I2939" s="44">
        <v>115.55661001696451</v>
      </c>
      <c r="J2939" s="51">
        <f t="shared" si="136"/>
        <v>115.55661001696451</v>
      </c>
      <c r="K2939" s="45">
        <f t="shared" si="138"/>
        <v>0.26495877537571172</v>
      </c>
      <c r="L2939" s="45">
        <f t="shared" si="138"/>
        <v>952.83660240921972</v>
      </c>
      <c r="M2939" s="160">
        <f t="shared" si="137"/>
        <v>3596.1692571159297</v>
      </c>
      <c r="N2939" s="6">
        <v>0.71799208562428829</v>
      </c>
    </row>
    <row r="2940" spans="1:14" x14ac:dyDescent="0.25">
      <c r="A2940" s="41">
        <v>2039</v>
      </c>
      <c r="B2940" s="41" t="s">
        <v>12</v>
      </c>
      <c r="C2940" s="41" t="s">
        <v>5013</v>
      </c>
      <c r="D2940" s="42">
        <v>115.55661001696451</v>
      </c>
      <c r="E2940" s="42">
        <v>120</v>
      </c>
      <c r="F2940" s="41">
        <v>0.22976185539946137</v>
      </c>
      <c r="G2940" s="89">
        <v>765.51989978747736</v>
      </c>
      <c r="H2940" s="42">
        <v>0</v>
      </c>
      <c r="I2940" s="42">
        <v>115.55661001696451</v>
      </c>
      <c r="J2940" s="51">
        <f t="shared" si="136"/>
        <v>115.55661001696451</v>
      </c>
      <c r="K2940" s="45">
        <f t="shared" si="138"/>
        <v>0.22976185539946137</v>
      </c>
      <c r="L2940" s="45">
        <f t="shared" si="138"/>
        <v>765.51989978747736</v>
      </c>
      <c r="M2940" s="160">
        <f t="shared" si="137"/>
        <v>3331.7971708426235</v>
      </c>
      <c r="N2940" s="6">
        <v>0.7040412926005386</v>
      </c>
    </row>
    <row r="2941" spans="1:14" x14ac:dyDescent="0.25">
      <c r="A2941" s="43">
        <v>2040</v>
      </c>
      <c r="B2941" s="43" t="s">
        <v>12</v>
      </c>
      <c r="C2941" s="43" t="s">
        <v>5013</v>
      </c>
      <c r="D2941" s="44">
        <v>115.55661001696451</v>
      </c>
      <c r="E2941" s="44">
        <v>120</v>
      </c>
      <c r="F2941" s="43">
        <v>0.21302440498156261</v>
      </c>
      <c r="G2941" s="91">
        <v>634.42107583305847</v>
      </c>
      <c r="H2941" s="44">
        <v>0</v>
      </c>
      <c r="I2941" s="44">
        <v>115.55661001696451</v>
      </c>
      <c r="J2941" s="51">
        <f t="shared" si="136"/>
        <v>115.55661001696451</v>
      </c>
      <c r="K2941" s="45">
        <f t="shared" si="138"/>
        <v>0.21302440498156261</v>
      </c>
      <c r="L2941" s="45">
        <f t="shared" si="138"/>
        <v>634.42107583305847</v>
      </c>
      <c r="M2941" s="160">
        <f t="shared" si="137"/>
        <v>2978.1614735080143</v>
      </c>
      <c r="N2941" s="6">
        <v>0.68121239901843744</v>
      </c>
    </row>
    <row r="2942" spans="1:14" x14ac:dyDescent="0.25">
      <c r="A2942" s="41">
        <v>2021</v>
      </c>
      <c r="B2942" s="41" t="s">
        <v>12</v>
      </c>
      <c r="C2942" s="41" t="s">
        <v>5014</v>
      </c>
      <c r="D2942" s="42">
        <v>124.3916247732348</v>
      </c>
      <c r="E2942" s="42">
        <v>130</v>
      </c>
      <c r="F2942" s="41">
        <v>0.20718551837987223</v>
      </c>
      <c r="G2942" s="89">
        <v>366.66458385320277</v>
      </c>
      <c r="H2942" s="42">
        <v>0</v>
      </c>
      <c r="I2942" s="42">
        <v>124.3916247732348</v>
      </c>
      <c r="J2942" s="51">
        <f t="shared" si="136"/>
        <v>124.3916247732348</v>
      </c>
      <c r="K2942" s="45">
        <f t="shared" si="138"/>
        <v>0.20718551837987223</v>
      </c>
      <c r="L2942" s="45">
        <f t="shared" si="138"/>
        <v>366.66458385320277</v>
      </c>
      <c r="M2942" s="160">
        <f t="shared" si="137"/>
        <v>1769.7404081154336</v>
      </c>
      <c r="N2942" s="6">
        <v>5.3265624620127766E-2</v>
      </c>
    </row>
    <row r="2943" spans="1:14" x14ac:dyDescent="0.25">
      <c r="A2943" s="43">
        <v>2022</v>
      </c>
      <c r="B2943" s="43" t="s">
        <v>12</v>
      </c>
      <c r="C2943" s="43" t="s">
        <v>5014</v>
      </c>
      <c r="D2943" s="44">
        <v>124.3916247732348</v>
      </c>
      <c r="E2943" s="44">
        <v>130</v>
      </c>
      <c r="F2943" s="43">
        <v>0.24212017941887393</v>
      </c>
      <c r="G2943" s="91">
        <v>428.63961799534593</v>
      </c>
      <c r="H2943" s="44">
        <v>0</v>
      </c>
      <c r="I2943" s="44">
        <v>124.3916247732348</v>
      </c>
      <c r="J2943" s="51">
        <f t="shared" si="136"/>
        <v>124.3916247732348</v>
      </c>
      <c r="K2943" s="45">
        <f t="shared" si="138"/>
        <v>0.24212017941887393</v>
      </c>
      <c r="L2943" s="45">
        <f t="shared" si="138"/>
        <v>428.63961799534593</v>
      </c>
      <c r="M2943" s="160">
        <f t="shared" si="137"/>
        <v>1770.3589144207131</v>
      </c>
      <c r="N2943" s="6">
        <v>0.11371599258112608</v>
      </c>
    </row>
    <row r="2944" spans="1:14" x14ac:dyDescent="0.25">
      <c r="A2944" s="41">
        <v>2023</v>
      </c>
      <c r="B2944" s="41" t="s">
        <v>12</v>
      </c>
      <c r="C2944" s="41" t="s">
        <v>5014</v>
      </c>
      <c r="D2944" s="42">
        <v>124.3916247732348</v>
      </c>
      <c r="E2944" s="42">
        <v>130</v>
      </c>
      <c r="F2944" s="41">
        <v>0.28459534105707096</v>
      </c>
      <c r="G2944" s="89">
        <v>506.60658924747793</v>
      </c>
      <c r="H2944" s="42">
        <v>0</v>
      </c>
      <c r="I2944" s="42">
        <v>124.3916247732348</v>
      </c>
      <c r="J2944" s="51">
        <f t="shared" si="136"/>
        <v>124.3916247732348</v>
      </c>
      <c r="K2944" s="45">
        <f t="shared" si="138"/>
        <v>0.28459534105707096</v>
      </c>
      <c r="L2944" s="45">
        <f t="shared" si="138"/>
        <v>506.60658924747793</v>
      </c>
      <c r="M2944" s="160">
        <f t="shared" si="137"/>
        <v>1780.0944575051431</v>
      </c>
      <c r="N2944" s="6">
        <v>0.15943768394292906</v>
      </c>
    </row>
    <row r="2945" spans="1:14" x14ac:dyDescent="0.25">
      <c r="A2945" s="43">
        <v>2024</v>
      </c>
      <c r="B2945" s="43" t="s">
        <v>12</v>
      </c>
      <c r="C2945" s="43" t="s">
        <v>5014</v>
      </c>
      <c r="D2945" s="44">
        <v>124.3916247732348</v>
      </c>
      <c r="E2945" s="44">
        <v>130</v>
      </c>
      <c r="F2945" s="43">
        <v>0.33599557315969214</v>
      </c>
      <c r="G2945" s="91">
        <v>587.21700701129112</v>
      </c>
      <c r="H2945" s="44">
        <v>0</v>
      </c>
      <c r="I2945" s="44">
        <v>124.3916247732348</v>
      </c>
      <c r="J2945" s="51">
        <f t="shared" si="136"/>
        <v>124.3916247732348</v>
      </c>
      <c r="K2945" s="45">
        <f t="shared" si="138"/>
        <v>0.33599557315969214</v>
      </c>
      <c r="L2945" s="45">
        <f t="shared" si="138"/>
        <v>587.21700701129112</v>
      </c>
      <c r="M2945" s="160">
        <f t="shared" si="137"/>
        <v>1747.6926897849287</v>
      </c>
      <c r="N2945" s="6">
        <v>0.18769826884030788</v>
      </c>
    </row>
    <row r="2946" spans="1:14" x14ac:dyDescent="0.25">
      <c r="A2946" s="41">
        <v>2025</v>
      </c>
      <c r="B2946" s="41" t="s">
        <v>12</v>
      </c>
      <c r="C2946" s="41" t="s">
        <v>5014</v>
      </c>
      <c r="D2946" s="42">
        <v>124.3916247732348</v>
      </c>
      <c r="E2946" s="42">
        <v>130</v>
      </c>
      <c r="F2946" s="41">
        <v>0.35969336353313297</v>
      </c>
      <c r="G2946" s="89">
        <v>673.90841192086157</v>
      </c>
      <c r="H2946" s="42">
        <v>0</v>
      </c>
      <c r="I2946" s="42">
        <v>124.3916247732348</v>
      </c>
      <c r="J2946" s="51">
        <f t="shared" ref="J2946:J3009" si="139">D2946</f>
        <v>124.3916247732348</v>
      </c>
      <c r="K2946" s="45">
        <f t="shared" si="138"/>
        <v>0.35969336353313297</v>
      </c>
      <c r="L2946" s="45">
        <f t="shared" si="138"/>
        <v>673.90841192086157</v>
      </c>
      <c r="M2946" s="160">
        <f t="shared" si="137"/>
        <v>1873.5636523880009</v>
      </c>
      <c r="N2946" s="6">
        <v>0.24996862146686705</v>
      </c>
    </row>
    <row r="2947" spans="1:14" x14ac:dyDescent="0.25">
      <c r="A2947" s="43">
        <v>2026</v>
      </c>
      <c r="B2947" s="43" t="s">
        <v>12</v>
      </c>
      <c r="C2947" s="43" t="s">
        <v>5014</v>
      </c>
      <c r="D2947" s="44">
        <v>124.3916247732348</v>
      </c>
      <c r="E2947" s="44">
        <v>130</v>
      </c>
      <c r="F2947" s="43">
        <v>0.39972641721639579</v>
      </c>
      <c r="G2947" s="91">
        <v>766.46774985086279</v>
      </c>
      <c r="H2947" s="44">
        <v>0</v>
      </c>
      <c r="I2947" s="44">
        <v>124.3916247732348</v>
      </c>
      <c r="J2947" s="51">
        <f t="shared" si="139"/>
        <v>124.3916247732348</v>
      </c>
      <c r="K2947" s="45">
        <f t="shared" si="138"/>
        <v>0.39972641721639579</v>
      </c>
      <c r="L2947" s="45">
        <f t="shared" si="138"/>
        <v>766.46774985086279</v>
      </c>
      <c r="M2947" s="160">
        <f t="shared" ref="M2947:M3010" si="140">G2947/F2947</f>
        <v>1917.4808489975983</v>
      </c>
      <c r="N2947" s="6">
        <v>0.29431408778360424</v>
      </c>
    </row>
    <row r="2948" spans="1:14" x14ac:dyDescent="0.25">
      <c r="A2948" s="41">
        <v>2027</v>
      </c>
      <c r="B2948" s="41" t="s">
        <v>12</v>
      </c>
      <c r="C2948" s="41" t="s">
        <v>5014</v>
      </c>
      <c r="D2948" s="42">
        <v>124.3916247732348</v>
      </c>
      <c r="E2948" s="42">
        <v>130</v>
      </c>
      <c r="F2948" s="41">
        <v>0.42356238782257022</v>
      </c>
      <c r="G2948" s="89">
        <v>831.07275062812596</v>
      </c>
      <c r="H2948" s="42">
        <v>0</v>
      </c>
      <c r="I2948" s="42">
        <v>124.3916247732348</v>
      </c>
      <c r="J2948" s="51">
        <f t="shared" si="139"/>
        <v>124.3916247732348</v>
      </c>
      <c r="K2948" s="45">
        <f t="shared" si="138"/>
        <v>0.42356238782257022</v>
      </c>
      <c r="L2948" s="45">
        <f t="shared" si="138"/>
        <v>831.07275062812596</v>
      </c>
      <c r="M2948" s="160">
        <f t="shared" si="140"/>
        <v>1962.1023360937832</v>
      </c>
      <c r="N2948" s="6">
        <v>0.34985411917742976</v>
      </c>
    </row>
    <row r="2949" spans="1:14" x14ac:dyDescent="0.25">
      <c r="A2949" s="43">
        <v>2028</v>
      </c>
      <c r="B2949" s="43" t="s">
        <v>12</v>
      </c>
      <c r="C2949" s="43" t="s">
        <v>5014</v>
      </c>
      <c r="D2949" s="44">
        <v>124.3916247732348</v>
      </c>
      <c r="E2949" s="44">
        <v>130</v>
      </c>
      <c r="F2949" s="43">
        <v>0.43366067369286465</v>
      </c>
      <c r="G2949" s="91">
        <v>866.42128820856453</v>
      </c>
      <c r="H2949" s="44">
        <v>0</v>
      </c>
      <c r="I2949" s="44">
        <v>124.3916247732348</v>
      </c>
      <c r="J2949" s="51">
        <f t="shared" si="139"/>
        <v>124.3916247732348</v>
      </c>
      <c r="K2949" s="45">
        <f t="shared" si="138"/>
        <v>0.43366067369286465</v>
      </c>
      <c r="L2949" s="45">
        <f t="shared" si="138"/>
        <v>866.42128820856453</v>
      </c>
      <c r="M2949" s="160">
        <f t="shared" si="140"/>
        <v>1997.9245081886254</v>
      </c>
      <c r="N2949" s="6">
        <v>0.39952011130713538</v>
      </c>
    </row>
    <row r="2950" spans="1:14" x14ac:dyDescent="0.25">
      <c r="A2950" s="41">
        <v>2029</v>
      </c>
      <c r="B2950" s="41" t="s">
        <v>12</v>
      </c>
      <c r="C2950" s="41" t="s">
        <v>5014</v>
      </c>
      <c r="D2950" s="42">
        <v>124.3916247732348</v>
      </c>
      <c r="E2950" s="42">
        <v>130</v>
      </c>
      <c r="F2950" s="41">
        <v>0.39914053836029911</v>
      </c>
      <c r="G2950" s="89">
        <v>865.44498379481229</v>
      </c>
      <c r="H2950" s="42">
        <v>0</v>
      </c>
      <c r="I2950" s="42">
        <v>124.3916247732348</v>
      </c>
      <c r="J2950" s="51">
        <f t="shared" si="139"/>
        <v>124.3916247732348</v>
      </c>
      <c r="K2950" s="45">
        <f t="shared" si="138"/>
        <v>0.39914053836029911</v>
      </c>
      <c r="L2950" s="45">
        <f t="shared" si="138"/>
        <v>865.44498379481229</v>
      </c>
      <c r="M2950" s="160">
        <f t="shared" si="140"/>
        <v>2168.2713245568307</v>
      </c>
      <c r="N2950" s="6">
        <v>0.4957944076397009</v>
      </c>
    </row>
    <row r="2951" spans="1:14" x14ac:dyDescent="0.25">
      <c r="A2951" s="43">
        <v>2030</v>
      </c>
      <c r="B2951" s="43" t="s">
        <v>12</v>
      </c>
      <c r="C2951" s="43" t="s">
        <v>5014</v>
      </c>
      <c r="D2951" s="44">
        <v>124.3916247732348</v>
      </c>
      <c r="E2951" s="44">
        <v>130</v>
      </c>
      <c r="F2951" s="43">
        <v>0.35100336978178515</v>
      </c>
      <c r="G2951" s="91">
        <v>824.01548466552492</v>
      </c>
      <c r="H2951" s="44">
        <v>0</v>
      </c>
      <c r="I2951" s="44">
        <v>124.3916247732348</v>
      </c>
      <c r="J2951" s="51">
        <f t="shared" si="139"/>
        <v>124.3916247732348</v>
      </c>
      <c r="K2951" s="45">
        <f t="shared" si="138"/>
        <v>0.35100336978178515</v>
      </c>
      <c r="L2951" s="45">
        <f t="shared" si="138"/>
        <v>824.01548466552492</v>
      </c>
      <c r="M2951" s="160">
        <f t="shared" si="140"/>
        <v>2347.5999252594243</v>
      </c>
      <c r="N2951" s="6">
        <v>0.58472085421821485</v>
      </c>
    </row>
    <row r="2952" spans="1:14" x14ac:dyDescent="0.25">
      <c r="A2952" s="41">
        <v>2031</v>
      </c>
      <c r="B2952" s="41" t="s">
        <v>12</v>
      </c>
      <c r="C2952" s="41" t="s">
        <v>5014</v>
      </c>
      <c r="D2952" s="42">
        <v>124.3916247732348</v>
      </c>
      <c r="E2952" s="42">
        <v>130</v>
      </c>
      <c r="F2952" s="41">
        <v>0.29137649276109912</v>
      </c>
      <c r="G2952" s="89">
        <v>746.67186822695589</v>
      </c>
      <c r="H2952" s="42">
        <v>0</v>
      </c>
      <c r="I2952" s="42">
        <v>124.3916247732348</v>
      </c>
      <c r="J2952" s="51">
        <f t="shared" si="139"/>
        <v>124.3916247732348</v>
      </c>
      <c r="K2952" s="45">
        <f t="shared" si="138"/>
        <v>0.29137649276109912</v>
      </c>
      <c r="L2952" s="45">
        <f t="shared" si="138"/>
        <v>746.67186822695589</v>
      </c>
      <c r="M2952" s="160">
        <f t="shared" si="140"/>
        <v>2562.5672858899961</v>
      </c>
      <c r="N2952" s="6">
        <v>0.67903962723890088</v>
      </c>
    </row>
    <row r="2953" spans="1:14" x14ac:dyDescent="0.25">
      <c r="A2953" s="43">
        <v>2032</v>
      </c>
      <c r="B2953" s="43" t="s">
        <v>12</v>
      </c>
      <c r="C2953" s="43" t="s">
        <v>5014</v>
      </c>
      <c r="D2953" s="44">
        <v>124.3916247732348</v>
      </c>
      <c r="E2953" s="44">
        <v>130</v>
      </c>
      <c r="F2953" s="43">
        <v>0.23039918881316862</v>
      </c>
      <c r="G2953" s="91">
        <v>648.7648092532969</v>
      </c>
      <c r="H2953" s="44">
        <v>0</v>
      </c>
      <c r="I2953" s="44">
        <v>124.3916247732348</v>
      </c>
      <c r="J2953" s="51">
        <f t="shared" si="139"/>
        <v>124.3916247732348</v>
      </c>
      <c r="K2953" s="45">
        <f t="shared" si="138"/>
        <v>0.23039918881316862</v>
      </c>
      <c r="L2953" s="45">
        <f t="shared" si="138"/>
        <v>648.7648092532969</v>
      </c>
      <c r="M2953" s="160">
        <f t="shared" si="140"/>
        <v>2815.8293985113905</v>
      </c>
      <c r="N2953" s="6">
        <v>0.7394600681868313</v>
      </c>
    </row>
    <row r="2954" spans="1:14" x14ac:dyDescent="0.25">
      <c r="A2954" s="41">
        <v>2033</v>
      </c>
      <c r="B2954" s="41" t="s">
        <v>12</v>
      </c>
      <c r="C2954" s="41" t="s">
        <v>5014</v>
      </c>
      <c r="D2954" s="42">
        <v>124.3916247732348</v>
      </c>
      <c r="E2954" s="42">
        <v>130</v>
      </c>
      <c r="F2954" s="41">
        <v>0.17857829937178735</v>
      </c>
      <c r="G2954" s="89">
        <v>555.98507318800216</v>
      </c>
      <c r="H2954" s="42">
        <v>0</v>
      </c>
      <c r="I2954" s="42">
        <v>124.3916247732348</v>
      </c>
      <c r="J2954" s="51">
        <f t="shared" si="139"/>
        <v>124.3916247732348</v>
      </c>
      <c r="K2954" s="45">
        <f t="shared" si="138"/>
        <v>0.17857829937178735</v>
      </c>
      <c r="L2954" s="45">
        <f t="shared" si="138"/>
        <v>555.98507318800216</v>
      </c>
      <c r="M2954" s="160">
        <f t="shared" si="140"/>
        <v>3113.3966173038789</v>
      </c>
      <c r="N2954" s="6">
        <v>0.78450537562821265</v>
      </c>
    </row>
    <row r="2955" spans="1:14" x14ac:dyDescent="0.25">
      <c r="A2955" s="43">
        <v>2034</v>
      </c>
      <c r="B2955" s="43" t="s">
        <v>12</v>
      </c>
      <c r="C2955" s="43" t="s">
        <v>5014</v>
      </c>
      <c r="D2955" s="44">
        <v>124.3916247732348</v>
      </c>
      <c r="E2955" s="44">
        <v>130</v>
      </c>
      <c r="F2955" s="43">
        <v>0.15633992516011391</v>
      </c>
      <c r="G2955" s="91">
        <v>471.58013134899687</v>
      </c>
      <c r="H2955" s="44">
        <v>0</v>
      </c>
      <c r="I2955" s="44">
        <v>124.3916247732348</v>
      </c>
      <c r="J2955" s="51">
        <f t="shared" si="139"/>
        <v>124.3916247732348</v>
      </c>
      <c r="K2955" s="45">
        <f t="shared" si="138"/>
        <v>0.15633992516011391</v>
      </c>
      <c r="L2955" s="45">
        <f t="shared" si="138"/>
        <v>471.58013134899687</v>
      </c>
      <c r="M2955" s="160">
        <f t="shared" si="140"/>
        <v>3016.3768523365543</v>
      </c>
      <c r="N2955" s="6">
        <v>0.787712613839886</v>
      </c>
    </row>
    <row r="2956" spans="1:14" x14ac:dyDescent="0.25">
      <c r="A2956" s="41">
        <v>2035</v>
      </c>
      <c r="B2956" s="41" t="s">
        <v>12</v>
      </c>
      <c r="C2956" s="41" t="s">
        <v>5014</v>
      </c>
      <c r="D2956" s="42">
        <v>124.3916247732348</v>
      </c>
      <c r="E2956" s="42">
        <v>130</v>
      </c>
      <c r="F2956" s="41">
        <v>0.13894013171427061</v>
      </c>
      <c r="G2956" s="89">
        <v>404.72890746897372</v>
      </c>
      <c r="H2956" s="42">
        <v>0</v>
      </c>
      <c r="I2956" s="42">
        <v>124.3916247732348</v>
      </c>
      <c r="J2956" s="51">
        <f t="shared" si="139"/>
        <v>124.3916247732348</v>
      </c>
      <c r="K2956" s="45">
        <f t="shared" si="138"/>
        <v>0.13894013171427061</v>
      </c>
      <c r="L2956" s="45">
        <f t="shared" si="138"/>
        <v>404.72890746897372</v>
      </c>
      <c r="M2956" s="160">
        <f t="shared" si="140"/>
        <v>2912.9733970692919</v>
      </c>
      <c r="N2956" s="6">
        <v>0.78250945228572943</v>
      </c>
    </row>
    <row r="2957" spans="1:14" hidden="1" x14ac:dyDescent="0.25">
      <c r="A2957" s="43">
        <v>2036</v>
      </c>
      <c r="B2957" s="43" t="s">
        <v>12</v>
      </c>
      <c r="C2957" s="43" t="s">
        <v>5014</v>
      </c>
      <c r="D2957" s="44">
        <v>124.3916247732348</v>
      </c>
      <c r="E2957" s="44">
        <v>130</v>
      </c>
      <c r="F2957" s="43">
        <v>0.12239911727782667</v>
      </c>
      <c r="G2957" s="91">
        <v>341.58587598693344</v>
      </c>
      <c r="H2957" s="44">
        <v>0</v>
      </c>
      <c r="I2957" s="44">
        <v>124.3916247732348</v>
      </c>
      <c r="J2957" s="51">
        <f t="shared" si="139"/>
        <v>124.3916247732348</v>
      </c>
      <c r="K2957" s="45">
        <f t="shared" si="138"/>
        <v>0.12239911727782667</v>
      </c>
      <c r="L2957" s="45">
        <f t="shared" si="138"/>
        <v>341.58587598693344</v>
      </c>
      <c r="M2957" s="160">
        <f t="shared" si="140"/>
        <v>2790.7544072526885</v>
      </c>
      <c r="N2957" s="6">
        <v>0.81659830272217326</v>
      </c>
    </row>
    <row r="2958" spans="1:14" hidden="1" x14ac:dyDescent="0.25">
      <c r="A2958" s="41">
        <v>2037</v>
      </c>
      <c r="B2958" s="41" t="s">
        <v>12</v>
      </c>
      <c r="C2958" s="41" t="s">
        <v>5014</v>
      </c>
      <c r="D2958" s="42">
        <v>124.3916247732348</v>
      </c>
      <c r="E2958" s="42">
        <v>130</v>
      </c>
      <c r="F2958" s="41">
        <v>9.967395075454015E-2</v>
      </c>
      <c r="G2958" s="89">
        <v>292.56889929597492</v>
      </c>
      <c r="H2958" s="42">
        <v>0</v>
      </c>
      <c r="I2958" s="42">
        <v>124.3916247732348</v>
      </c>
      <c r="J2958" s="51">
        <f t="shared" si="139"/>
        <v>124.3916247732348</v>
      </c>
      <c r="K2958" s="45">
        <f t="shared" si="138"/>
        <v>9.967395075454015E-2</v>
      </c>
      <c r="L2958" s="45">
        <f t="shared" si="138"/>
        <v>292.56889929597492</v>
      </c>
      <c r="M2958" s="160">
        <f t="shared" si="140"/>
        <v>2935.2593840336804</v>
      </c>
      <c r="N2958" s="6">
        <v>0.8372811662454599</v>
      </c>
    </row>
    <row r="2959" spans="1:14" hidden="1" x14ac:dyDescent="0.25">
      <c r="A2959" s="43">
        <v>2038</v>
      </c>
      <c r="B2959" s="43" t="s">
        <v>12</v>
      </c>
      <c r="C2959" s="43" t="s">
        <v>5014</v>
      </c>
      <c r="D2959" s="44">
        <v>124.3916247732348</v>
      </c>
      <c r="E2959" s="44">
        <v>130</v>
      </c>
      <c r="F2959" s="43">
        <v>8.7236470769870081E-2</v>
      </c>
      <c r="G2959" s="91">
        <v>258.18729218445986</v>
      </c>
      <c r="H2959" s="44">
        <v>0</v>
      </c>
      <c r="I2959" s="44">
        <v>124.3916247732348</v>
      </c>
      <c r="J2959" s="51">
        <f t="shared" si="139"/>
        <v>124.3916247732348</v>
      </c>
      <c r="K2959" s="45">
        <f t="shared" si="138"/>
        <v>8.7236470769870081E-2</v>
      </c>
      <c r="L2959" s="45">
        <f t="shared" si="138"/>
        <v>258.18729218445986</v>
      </c>
      <c r="M2959" s="160">
        <f t="shared" si="140"/>
        <v>2959.6256004619704</v>
      </c>
      <c r="N2959" s="6">
        <v>0.82359219923012994</v>
      </c>
    </row>
    <row r="2960" spans="1:14" hidden="1" x14ac:dyDescent="0.25">
      <c r="A2960" s="41">
        <v>2039</v>
      </c>
      <c r="B2960" s="41" t="s">
        <v>12</v>
      </c>
      <c r="C2960" s="41" t="s">
        <v>5014</v>
      </c>
      <c r="D2960" s="42">
        <v>124.3916247732348</v>
      </c>
      <c r="E2960" s="42">
        <v>130</v>
      </c>
      <c r="F2960" s="41">
        <v>7.5745565084587907E-2</v>
      </c>
      <c r="G2960" s="89">
        <v>230.94392315577483</v>
      </c>
      <c r="H2960" s="42">
        <v>0</v>
      </c>
      <c r="I2960" s="42">
        <v>124.3916247732348</v>
      </c>
      <c r="J2960" s="51">
        <f t="shared" si="139"/>
        <v>124.3916247732348</v>
      </c>
      <c r="K2960" s="45">
        <f t="shared" si="138"/>
        <v>7.5745565084587907E-2</v>
      </c>
      <c r="L2960" s="45">
        <f t="shared" si="138"/>
        <v>230.94392315577483</v>
      </c>
      <c r="M2960" s="160">
        <f t="shared" si="140"/>
        <v>3048.9431677996081</v>
      </c>
      <c r="N2960" s="6">
        <v>0.83517399891541211</v>
      </c>
    </row>
    <row r="2961" spans="1:14" hidden="1" x14ac:dyDescent="0.25">
      <c r="A2961" s="43">
        <v>2040</v>
      </c>
      <c r="B2961" s="43" t="s">
        <v>12</v>
      </c>
      <c r="C2961" s="43" t="s">
        <v>5014</v>
      </c>
      <c r="D2961" s="44">
        <v>124.3916247732348</v>
      </c>
      <c r="E2961" s="44">
        <v>130</v>
      </c>
      <c r="F2961" s="43">
        <v>7.1648170571069383E-2</v>
      </c>
      <c r="G2961" s="91">
        <v>213.76696858737176</v>
      </c>
      <c r="H2961" s="44">
        <v>0</v>
      </c>
      <c r="I2961" s="44">
        <v>124.3916247732348</v>
      </c>
      <c r="J2961" s="51">
        <f t="shared" si="139"/>
        <v>124.3916247732348</v>
      </c>
      <c r="K2961" s="45">
        <f t="shared" si="138"/>
        <v>7.1648170571069383E-2</v>
      </c>
      <c r="L2961" s="45">
        <f t="shared" si="138"/>
        <v>213.76696858737176</v>
      </c>
      <c r="M2961" s="160">
        <f t="shared" si="140"/>
        <v>2983.5649240385228</v>
      </c>
      <c r="N2961" s="6">
        <v>0.83918462542893058</v>
      </c>
    </row>
    <row r="2962" spans="1:14" x14ac:dyDescent="0.25">
      <c r="A2962" s="41">
        <v>2021</v>
      </c>
      <c r="B2962" s="41" t="s">
        <v>12</v>
      </c>
      <c r="C2962" s="41" t="s">
        <v>5015</v>
      </c>
      <c r="D2962" s="42">
        <v>133.9480075908516</v>
      </c>
      <c r="E2962" s="42">
        <v>140</v>
      </c>
      <c r="F2962" s="41">
        <v>0.11249703691159244</v>
      </c>
      <c r="G2962" s="89">
        <v>226.93648784959467</v>
      </c>
      <c r="H2962" s="42">
        <v>0</v>
      </c>
      <c r="I2962" s="42">
        <v>133.9480075908516</v>
      </c>
      <c r="J2962" s="51">
        <f t="shared" si="139"/>
        <v>133.9480075908516</v>
      </c>
      <c r="K2962" s="45">
        <f t="shared" si="138"/>
        <v>0.11249703691159244</v>
      </c>
      <c r="L2962" s="45">
        <f t="shared" si="138"/>
        <v>226.93648784959467</v>
      </c>
      <c r="M2962" s="160">
        <f t="shared" si="140"/>
        <v>2017.2663572280244</v>
      </c>
      <c r="N2962" s="6">
        <v>0.71506265108840761</v>
      </c>
    </row>
    <row r="2963" spans="1:14" x14ac:dyDescent="0.25">
      <c r="A2963" s="43">
        <v>2022</v>
      </c>
      <c r="B2963" s="43" t="s">
        <v>12</v>
      </c>
      <c r="C2963" s="43" t="s">
        <v>5015</v>
      </c>
      <c r="D2963" s="44">
        <v>133.9480075908516</v>
      </c>
      <c r="E2963" s="44">
        <v>140</v>
      </c>
      <c r="F2963" s="43">
        <v>0.13398393061616468</v>
      </c>
      <c r="G2963" s="91">
        <v>244.43038590509241</v>
      </c>
      <c r="H2963" s="44">
        <v>0</v>
      </c>
      <c r="I2963" s="44">
        <v>133.9480075908516</v>
      </c>
      <c r="J2963" s="51">
        <f t="shared" si="139"/>
        <v>133.9480075908516</v>
      </c>
      <c r="K2963" s="45">
        <f t="shared" si="138"/>
        <v>0.13398393061616468</v>
      </c>
      <c r="L2963" s="45">
        <f t="shared" si="138"/>
        <v>244.43038590509241</v>
      </c>
      <c r="M2963" s="160">
        <f t="shared" si="140"/>
        <v>1824.3261321041045</v>
      </c>
      <c r="N2963" s="6">
        <v>0.8621964503838353</v>
      </c>
    </row>
    <row r="2964" spans="1:14" x14ac:dyDescent="0.25">
      <c r="A2964" s="41">
        <v>2023</v>
      </c>
      <c r="B2964" s="41" t="s">
        <v>12</v>
      </c>
      <c r="C2964" s="41" t="s">
        <v>5015</v>
      </c>
      <c r="D2964" s="42">
        <v>133.9480075908516</v>
      </c>
      <c r="E2964" s="42">
        <v>140</v>
      </c>
      <c r="F2964" s="41">
        <v>0.16114104268358215</v>
      </c>
      <c r="G2964" s="89">
        <v>268.26443211375653</v>
      </c>
      <c r="H2964" s="42">
        <v>0</v>
      </c>
      <c r="I2964" s="42">
        <v>133.9480075908516</v>
      </c>
      <c r="J2964" s="51">
        <f t="shared" si="139"/>
        <v>133.9480075908516</v>
      </c>
      <c r="K2964" s="45">
        <f t="shared" si="138"/>
        <v>0.16114104268358215</v>
      </c>
      <c r="L2964" s="45">
        <f t="shared" si="138"/>
        <v>268.26443211375653</v>
      </c>
      <c r="M2964" s="160">
        <f t="shared" si="140"/>
        <v>1664.7802921352738</v>
      </c>
      <c r="N2964" s="6">
        <v>1.0160981693164177</v>
      </c>
    </row>
    <row r="2965" spans="1:14" x14ac:dyDescent="0.25">
      <c r="A2965" s="43">
        <v>2024</v>
      </c>
      <c r="B2965" s="43" t="s">
        <v>12</v>
      </c>
      <c r="C2965" s="43" t="s">
        <v>5015</v>
      </c>
      <c r="D2965" s="44">
        <v>133.9480075908516</v>
      </c>
      <c r="E2965" s="44">
        <v>140</v>
      </c>
      <c r="F2965" s="43">
        <v>0.1938351453137119</v>
      </c>
      <c r="G2965" s="91">
        <v>293.72301907077275</v>
      </c>
      <c r="H2965" s="44">
        <v>0</v>
      </c>
      <c r="I2965" s="44">
        <v>133.9480075908516</v>
      </c>
      <c r="J2965" s="51">
        <f t="shared" si="139"/>
        <v>133.9480075908516</v>
      </c>
      <c r="K2965" s="45">
        <f t="shared" si="138"/>
        <v>0.1938351453137119</v>
      </c>
      <c r="L2965" s="45">
        <f t="shared" si="138"/>
        <v>293.72301907077275</v>
      </c>
      <c r="M2965" s="160">
        <f t="shared" si="140"/>
        <v>1515.3238521084379</v>
      </c>
      <c r="N2965" s="6">
        <v>1.1537213956862882</v>
      </c>
    </row>
    <row r="2966" spans="1:14" x14ac:dyDescent="0.25">
      <c r="A2966" s="41">
        <v>2025</v>
      </c>
      <c r="B2966" s="41" t="s">
        <v>12</v>
      </c>
      <c r="C2966" s="41" t="s">
        <v>5015</v>
      </c>
      <c r="D2966" s="42">
        <v>133.9480075908516</v>
      </c>
      <c r="E2966" s="42">
        <v>140</v>
      </c>
      <c r="F2966" s="41">
        <v>0.20927900105785829</v>
      </c>
      <c r="G2966" s="89">
        <v>325.31216128255863</v>
      </c>
      <c r="H2966" s="42">
        <v>0</v>
      </c>
      <c r="I2966" s="42">
        <v>133.9480075908516</v>
      </c>
      <c r="J2966" s="51">
        <f t="shared" si="139"/>
        <v>133.9480075908516</v>
      </c>
      <c r="K2966" s="45">
        <f t="shared" si="138"/>
        <v>0.20927900105785829</v>
      </c>
      <c r="L2966" s="45">
        <f t="shared" si="138"/>
        <v>325.31216128255863</v>
      </c>
      <c r="M2966" s="160">
        <f t="shared" si="140"/>
        <v>1554.4424411344608</v>
      </c>
      <c r="N2966" s="6">
        <v>1.2842181259421417</v>
      </c>
    </row>
    <row r="2967" spans="1:14" x14ac:dyDescent="0.25">
      <c r="A2967" s="43">
        <v>2026</v>
      </c>
      <c r="B2967" s="43" t="s">
        <v>12</v>
      </c>
      <c r="C2967" s="43" t="s">
        <v>5015</v>
      </c>
      <c r="D2967" s="44">
        <v>133.9480075908516</v>
      </c>
      <c r="E2967" s="44">
        <v>140</v>
      </c>
      <c r="F2967" s="43">
        <v>0.24004073982646462</v>
      </c>
      <c r="G2967" s="91">
        <v>359.35413479098014</v>
      </c>
      <c r="H2967" s="44">
        <v>0</v>
      </c>
      <c r="I2967" s="44">
        <v>133.9480075908516</v>
      </c>
      <c r="J2967" s="51">
        <f t="shared" si="139"/>
        <v>133.9480075908516</v>
      </c>
      <c r="K2967" s="45">
        <f t="shared" si="138"/>
        <v>0.24004073982646462</v>
      </c>
      <c r="L2967" s="45">
        <f t="shared" si="138"/>
        <v>359.35413479098014</v>
      </c>
      <c r="M2967" s="160">
        <f t="shared" si="140"/>
        <v>1497.0547709975069</v>
      </c>
      <c r="N2967" s="6">
        <v>1.4047769561735355</v>
      </c>
    </row>
    <row r="2968" spans="1:14" x14ac:dyDescent="0.25">
      <c r="A2968" s="41">
        <v>2027</v>
      </c>
      <c r="B2968" s="41" t="s">
        <v>12</v>
      </c>
      <c r="C2968" s="41" t="s">
        <v>5015</v>
      </c>
      <c r="D2968" s="42">
        <v>133.9480075908516</v>
      </c>
      <c r="E2968" s="42">
        <v>140</v>
      </c>
      <c r="F2968" s="41">
        <v>0.2623944338460108</v>
      </c>
      <c r="G2968" s="89">
        <v>387.17005155008195</v>
      </c>
      <c r="H2968" s="42">
        <v>0</v>
      </c>
      <c r="I2968" s="42">
        <v>133.9480075908516</v>
      </c>
      <c r="J2968" s="51">
        <f t="shared" si="139"/>
        <v>133.9480075908516</v>
      </c>
      <c r="K2968" s="45">
        <f t="shared" si="138"/>
        <v>0.2623944338460108</v>
      </c>
      <c r="L2968" s="45">
        <f t="shared" si="138"/>
        <v>387.17005155008195</v>
      </c>
      <c r="M2968" s="160">
        <f t="shared" si="140"/>
        <v>1475.5269228664247</v>
      </c>
      <c r="N2968" s="6">
        <v>1.4443443441539894</v>
      </c>
    </row>
    <row r="2969" spans="1:14" x14ac:dyDescent="0.25">
      <c r="A2969" s="43">
        <v>2028</v>
      </c>
      <c r="B2969" s="43" t="s">
        <v>12</v>
      </c>
      <c r="C2969" s="43" t="s">
        <v>5015</v>
      </c>
      <c r="D2969" s="44">
        <v>133.9480075908516</v>
      </c>
      <c r="E2969" s="44">
        <v>140</v>
      </c>
      <c r="F2969" s="43">
        <v>0.28304126857739409</v>
      </c>
      <c r="G2969" s="91">
        <v>414.32893563377525</v>
      </c>
      <c r="H2969" s="44">
        <v>0</v>
      </c>
      <c r="I2969" s="44">
        <v>133.9480075908516</v>
      </c>
      <c r="J2969" s="51">
        <f t="shared" si="139"/>
        <v>133.9480075908516</v>
      </c>
      <c r="K2969" s="45">
        <f t="shared" si="138"/>
        <v>0.28304126857739409</v>
      </c>
      <c r="L2969" s="45">
        <f t="shared" si="138"/>
        <v>414.32893563377525</v>
      </c>
      <c r="M2969" s="160">
        <f t="shared" si="140"/>
        <v>1463.8463773012741</v>
      </c>
      <c r="N2969" s="6">
        <v>1.4589597104226057</v>
      </c>
    </row>
    <row r="2970" spans="1:14" x14ac:dyDescent="0.25">
      <c r="A2970" s="41">
        <v>2029</v>
      </c>
      <c r="B2970" s="41" t="s">
        <v>12</v>
      </c>
      <c r="C2970" s="41" t="s">
        <v>5015</v>
      </c>
      <c r="D2970" s="42">
        <v>133.9480075908516</v>
      </c>
      <c r="E2970" s="42">
        <v>140</v>
      </c>
      <c r="F2970" s="41">
        <v>0.26972492101234874</v>
      </c>
      <c r="G2970" s="89">
        <v>450.31820418391845</v>
      </c>
      <c r="H2970" s="42">
        <v>0</v>
      </c>
      <c r="I2970" s="42">
        <v>133.9480075908516</v>
      </c>
      <c r="J2970" s="51">
        <f t="shared" si="139"/>
        <v>133.9480075908516</v>
      </c>
      <c r="K2970" s="45">
        <f t="shared" si="138"/>
        <v>0.26972492101234874</v>
      </c>
      <c r="L2970" s="45">
        <f t="shared" si="138"/>
        <v>450.31820418391845</v>
      </c>
      <c r="M2970" s="160">
        <f t="shared" si="140"/>
        <v>1669.5461527757818</v>
      </c>
      <c r="N2970" s="6">
        <v>1.4525403669876513</v>
      </c>
    </row>
    <row r="2971" spans="1:14" x14ac:dyDescent="0.25">
      <c r="A2971" s="43">
        <v>2030</v>
      </c>
      <c r="B2971" s="43" t="s">
        <v>12</v>
      </c>
      <c r="C2971" s="43" t="s">
        <v>5015</v>
      </c>
      <c r="D2971" s="44">
        <v>133.9480075908516</v>
      </c>
      <c r="E2971" s="44">
        <v>140</v>
      </c>
      <c r="F2971" s="43">
        <v>0.24558820372264301</v>
      </c>
      <c r="G2971" s="91">
        <v>464.08310686553335</v>
      </c>
      <c r="H2971" s="44">
        <v>0</v>
      </c>
      <c r="I2971" s="44">
        <v>133.9480075908516</v>
      </c>
      <c r="J2971" s="51">
        <f t="shared" si="139"/>
        <v>133.9480075908516</v>
      </c>
      <c r="K2971" s="45">
        <f t="shared" si="138"/>
        <v>0.24558820372264301</v>
      </c>
      <c r="L2971" s="45">
        <f t="shared" si="138"/>
        <v>464.08310686553335</v>
      </c>
      <c r="M2971" s="160">
        <f t="shared" si="140"/>
        <v>1889.6799595050961</v>
      </c>
      <c r="N2971" s="6">
        <v>1.3628741012773569</v>
      </c>
    </row>
    <row r="2972" spans="1:14" x14ac:dyDescent="0.25">
      <c r="A2972" s="41">
        <v>2031</v>
      </c>
      <c r="B2972" s="41" t="s">
        <v>12</v>
      </c>
      <c r="C2972" s="41" t="s">
        <v>5015</v>
      </c>
      <c r="D2972" s="42">
        <v>133.9480075908516</v>
      </c>
      <c r="E2972" s="42">
        <v>140</v>
      </c>
      <c r="F2972" s="41">
        <v>0.21858816819605409</v>
      </c>
      <c r="G2972" s="89">
        <v>463.3142052798392</v>
      </c>
      <c r="H2972" s="42">
        <v>0</v>
      </c>
      <c r="I2972" s="42">
        <v>133.9480075908516</v>
      </c>
      <c r="J2972" s="51">
        <f t="shared" si="139"/>
        <v>133.9480075908516</v>
      </c>
      <c r="K2972" s="45">
        <f t="shared" si="138"/>
        <v>0.21858816819605409</v>
      </c>
      <c r="L2972" s="45">
        <f t="shared" si="138"/>
        <v>463.3142052798392</v>
      </c>
      <c r="M2972" s="160">
        <f t="shared" si="140"/>
        <v>2119.5758631559952</v>
      </c>
      <c r="N2972" s="6">
        <v>1.3065373578039461</v>
      </c>
    </row>
    <row r="2973" spans="1:14" x14ac:dyDescent="0.25">
      <c r="A2973" s="43">
        <v>2032</v>
      </c>
      <c r="B2973" s="43" t="s">
        <v>12</v>
      </c>
      <c r="C2973" s="43" t="s">
        <v>5015</v>
      </c>
      <c r="D2973" s="44">
        <v>133.9480075908516</v>
      </c>
      <c r="E2973" s="44">
        <v>140</v>
      </c>
      <c r="F2973" s="43">
        <v>0.20036784477348552</v>
      </c>
      <c r="G2973" s="91">
        <v>459.18117964649866</v>
      </c>
      <c r="H2973" s="44">
        <v>0</v>
      </c>
      <c r="I2973" s="44">
        <v>133.9480075908516</v>
      </c>
      <c r="J2973" s="51">
        <f t="shared" si="139"/>
        <v>133.9480075908516</v>
      </c>
      <c r="K2973" s="45">
        <f t="shared" si="138"/>
        <v>0.20036784477348552</v>
      </c>
      <c r="L2973" s="45">
        <f t="shared" si="138"/>
        <v>459.18117964649866</v>
      </c>
      <c r="M2973" s="160">
        <f t="shared" si="140"/>
        <v>2291.6909655119557</v>
      </c>
      <c r="N2973" s="6">
        <v>1.2268530082265143</v>
      </c>
    </row>
    <row r="2974" spans="1:14" x14ac:dyDescent="0.25">
      <c r="A2974" s="41">
        <v>2033</v>
      </c>
      <c r="B2974" s="41" t="s">
        <v>12</v>
      </c>
      <c r="C2974" s="41" t="s">
        <v>5015</v>
      </c>
      <c r="D2974" s="42">
        <v>133.9480075908516</v>
      </c>
      <c r="E2974" s="42">
        <v>140</v>
      </c>
      <c r="F2974" s="41">
        <v>0.18012576979571449</v>
      </c>
      <c r="G2974" s="89">
        <v>449.81712945947436</v>
      </c>
      <c r="H2974" s="42">
        <v>0</v>
      </c>
      <c r="I2974" s="42">
        <v>133.9480075908516</v>
      </c>
      <c r="J2974" s="51">
        <f t="shared" si="139"/>
        <v>133.9480075908516</v>
      </c>
      <c r="K2974" s="45">
        <f t="shared" si="138"/>
        <v>0.18012576979571449</v>
      </c>
      <c r="L2974" s="45">
        <f t="shared" si="138"/>
        <v>449.81712945947436</v>
      </c>
      <c r="M2974" s="160">
        <f t="shared" si="140"/>
        <v>2497.2391788783148</v>
      </c>
      <c r="N2974" s="6">
        <v>1.1394693612042857</v>
      </c>
    </row>
    <row r="2975" spans="1:14" x14ac:dyDescent="0.25">
      <c r="A2975" s="43">
        <v>2034</v>
      </c>
      <c r="B2975" s="43" t="s">
        <v>12</v>
      </c>
      <c r="C2975" s="43" t="s">
        <v>5015</v>
      </c>
      <c r="D2975" s="44">
        <v>133.9480075908516</v>
      </c>
      <c r="E2975" s="44">
        <v>140</v>
      </c>
      <c r="F2975" s="43">
        <v>0.16178334012586723</v>
      </c>
      <c r="G2975" s="91">
        <v>423.6147473157958</v>
      </c>
      <c r="H2975" s="44">
        <v>0</v>
      </c>
      <c r="I2975" s="44">
        <v>133.9480075908516</v>
      </c>
      <c r="J2975" s="51">
        <f t="shared" si="139"/>
        <v>133.9480075908516</v>
      </c>
      <c r="K2975" s="45">
        <f t="shared" si="138"/>
        <v>0.16178334012586723</v>
      </c>
      <c r="L2975" s="45">
        <f t="shared" si="138"/>
        <v>423.6147473157958</v>
      </c>
      <c r="M2975" s="160">
        <f t="shared" si="140"/>
        <v>2618.4077234789693</v>
      </c>
      <c r="N2975" s="6">
        <v>1.1115078858741327</v>
      </c>
    </row>
    <row r="2976" spans="1:14" x14ac:dyDescent="0.25">
      <c r="A2976" s="41">
        <v>2035</v>
      </c>
      <c r="B2976" s="41" t="s">
        <v>12</v>
      </c>
      <c r="C2976" s="41" t="s">
        <v>5015</v>
      </c>
      <c r="D2976" s="42">
        <v>133.9480075908516</v>
      </c>
      <c r="E2976" s="42">
        <v>140</v>
      </c>
      <c r="F2976" s="41">
        <v>0.1476622734460856</v>
      </c>
      <c r="G2976" s="89">
        <v>408.46007436315483</v>
      </c>
      <c r="H2976" s="42">
        <v>0</v>
      </c>
      <c r="I2976" s="42">
        <v>133.9480075908516</v>
      </c>
      <c r="J2976" s="51">
        <f t="shared" si="139"/>
        <v>133.9480075908516</v>
      </c>
      <c r="K2976" s="45">
        <f t="shared" si="138"/>
        <v>0.1476622734460856</v>
      </c>
      <c r="L2976" s="45">
        <f t="shared" si="138"/>
        <v>408.46007436315483</v>
      </c>
      <c r="M2976" s="160">
        <f t="shared" si="140"/>
        <v>2766.1776080692111</v>
      </c>
      <c r="N2976" s="6">
        <v>1.1046079115539145</v>
      </c>
    </row>
    <row r="2977" spans="1:14" x14ac:dyDescent="0.25">
      <c r="A2977" s="43">
        <v>2036</v>
      </c>
      <c r="B2977" s="43" t="s">
        <v>12</v>
      </c>
      <c r="C2977" s="43" t="s">
        <v>5015</v>
      </c>
      <c r="D2977" s="44">
        <v>133.9480075908516</v>
      </c>
      <c r="E2977" s="44">
        <v>140</v>
      </c>
      <c r="F2977" s="43">
        <v>0.13109006182779825</v>
      </c>
      <c r="G2977" s="91">
        <v>392.90304682042296</v>
      </c>
      <c r="H2977" s="44">
        <v>0</v>
      </c>
      <c r="I2977" s="44">
        <v>133.9480075908516</v>
      </c>
      <c r="J2977" s="51">
        <f t="shared" si="139"/>
        <v>133.9480075908516</v>
      </c>
      <c r="K2977" s="45">
        <f t="shared" si="138"/>
        <v>0.13109006182779825</v>
      </c>
      <c r="L2977" s="45">
        <f t="shared" si="138"/>
        <v>392.90304682042296</v>
      </c>
      <c r="M2977" s="160">
        <f t="shared" si="140"/>
        <v>2997.1993402256985</v>
      </c>
      <c r="N2977" s="6">
        <v>1.0387333521722018</v>
      </c>
    </row>
    <row r="2978" spans="1:14" x14ac:dyDescent="0.25">
      <c r="A2978" s="41">
        <v>2037</v>
      </c>
      <c r="B2978" s="41" t="s">
        <v>12</v>
      </c>
      <c r="C2978" s="41" t="s">
        <v>5015</v>
      </c>
      <c r="D2978" s="42">
        <v>133.9480075908516</v>
      </c>
      <c r="E2978" s="42">
        <v>140</v>
      </c>
      <c r="F2978" s="41">
        <v>0.15202782907707782</v>
      </c>
      <c r="G2978" s="89">
        <v>430.31482155490238</v>
      </c>
      <c r="H2978" s="42">
        <v>0</v>
      </c>
      <c r="I2978" s="42">
        <v>133.9480075908516</v>
      </c>
      <c r="J2978" s="51">
        <f t="shared" si="139"/>
        <v>133.9480075908516</v>
      </c>
      <c r="K2978" s="45">
        <f t="shared" si="138"/>
        <v>0.15202782907707782</v>
      </c>
      <c r="L2978" s="45">
        <f t="shared" si="138"/>
        <v>430.31482155490238</v>
      </c>
      <c r="M2978" s="160">
        <f t="shared" si="140"/>
        <v>2830.5003377817989</v>
      </c>
      <c r="N2978" s="6">
        <v>0.95065203292292222</v>
      </c>
    </row>
    <row r="2979" spans="1:14" x14ac:dyDescent="0.25">
      <c r="A2979" s="43">
        <v>2038</v>
      </c>
      <c r="B2979" s="43" t="s">
        <v>12</v>
      </c>
      <c r="C2979" s="43" t="s">
        <v>5015</v>
      </c>
      <c r="D2979" s="44">
        <v>133.9480075908516</v>
      </c>
      <c r="E2979" s="44">
        <v>140</v>
      </c>
      <c r="F2979" s="43">
        <v>0.14649352983310815</v>
      </c>
      <c r="G2979" s="91">
        <v>401.82201253990854</v>
      </c>
      <c r="H2979" s="44">
        <v>0</v>
      </c>
      <c r="I2979" s="44">
        <v>133.9480075908516</v>
      </c>
      <c r="J2979" s="51">
        <f t="shared" si="139"/>
        <v>133.9480075908516</v>
      </c>
      <c r="K2979" s="45">
        <f t="shared" si="138"/>
        <v>0.14649352983310815</v>
      </c>
      <c r="L2979" s="45">
        <f t="shared" si="138"/>
        <v>401.82201253990854</v>
      </c>
      <c r="M2979" s="160">
        <f t="shared" si="140"/>
        <v>2742.9335138397018</v>
      </c>
      <c r="N2979" s="6">
        <v>0.90075245816689187</v>
      </c>
    </row>
    <row r="2980" spans="1:14" x14ac:dyDescent="0.25">
      <c r="A2980" s="41">
        <v>2039</v>
      </c>
      <c r="B2980" s="41" t="s">
        <v>12</v>
      </c>
      <c r="C2980" s="41" t="s">
        <v>5015</v>
      </c>
      <c r="D2980" s="42">
        <v>133.9480075908516</v>
      </c>
      <c r="E2980" s="42">
        <v>140</v>
      </c>
      <c r="F2980" s="41">
        <v>0.13337714460315009</v>
      </c>
      <c r="G2980" s="89">
        <v>366.13580004781488</v>
      </c>
      <c r="H2980" s="42">
        <v>0</v>
      </c>
      <c r="I2980" s="42">
        <v>133.9480075908516</v>
      </c>
      <c r="J2980" s="51">
        <f t="shared" si="139"/>
        <v>133.9480075908516</v>
      </c>
      <c r="K2980" s="45">
        <f t="shared" si="138"/>
        <v>0.13337714460315009</v>
      </c>
      <c r="L2980" s="45">
        <f t="shared" si="138"/>
        <v>366.13580004781488</v>
      </c>
      <c r="M2980" s="160">
        <f t="shared" si="140"/>
        <v>2745.1164975619631</v>
      </c>
      <c r="N2980" s="6">
        <v>0.87006513439684985</v>
      </c>
    </row>
    <row r="2981" spans="1:14" x14ac:dyDescent="0.25">
      <c r="A2981" s="43">
        <v>2040</v>
      </c>
      <c r="B2981" s="43" t="s">
        <v>12</v>
      </c>
      <c r="C2981" s="43" t="s">
        <v>5015</v>
      </c>
      <c r="D2981" s="44">
        <v>133.9480075908516</v>
      </c>
      <c r="E2981" s="44">
        <v>140</v>
      </c>
      <c r="F2981" s="43">
        <v>0.12146836495826785</v>
      </c>
      <c r="G2981" s="91">
        <v>335.92395332346308</v>
      </c>
      <c r="H2981" s="44">
        <v>0</v>
      </c>
      <c r="I2981" s="44">
        <v>133.9480075908516</v>
      </c>
      <c r="J2981" s="51">
        <f t="shared" si="139"/>
        <v>133.9480075908516</v>
      </c>
      <c r="K2981" s="45">
        <f t="shared" si="138"/>
        <v>0.12146836495826785</v>
      </c>
      <c r="L2981" s="45">
        <f t="shared" si="138"/>
        <v>335.92395332346308</v>
      </c>
      <c r="M2981" s="160">
        <f t="shared" si="140"/>
        <v>2765.5262622401679</v>
      </c>
      <c r="N2981" s="6">
        <v>0.85330678904173218</v>
      </c>
    </row>
    <row r="2982" spans="1:14" x14ac:dyDescent="0.25">
      <c r="A2982" s="41">
        <v>2021</v>
      </c>
      <c r="B2982" s="41" t="s">
        <v>12</v>
      </c>
      <c r="C2982" s="41" t="s">
        <v>5016</v>
      </c>
      <c r="D2982" s="42">
        <v>143.25088233836937</v>
      </c>
      <c r="E2982" s="42">
        <v>150</v>
      </c>
      <c r="F2982" s="41">
        <v>0.22087570069719523</v>
      </c>
      <c r="G2982" s="89">
        <v>573.61892972986243</v>
      </c>
      <c r="H2982" s="42">
        <v>0</v>
      </c>
      <c r="I2982" s="42">
        <v>143.25088233836937</v>
      </c>
      <c r="J2982" s="51">
        <f t="shared" si="139"/>
        <v>143.25088233836937</v>
      </c>
      <c r="K2982" s="45">
        <f t="shared" si="138"/>
        <v>0.22087570069719523</v>
      </c>
      <c r="L2982" s="45">
        <f t="shared" si="138"/>
        <v>573.61892972986243</v>
      </c>
      <c r="M2982" s="160">
        <f t="shared" si="140"/>
        <v>2597.0214374837587</v>
      </c>
      <c r="N2982" s="6">
        <v>9.8135806302804801E-2</v>
      </c>
    </row>
    <row r="2983" spans="1:14" x14ac:dyDescent="0.25">
      <c r="A2983" s="43">
        <v>2022</v>
      </c>
      <c r="B2983" s="43" t="s">
        <v>12</v>
      </c>
      <c r="C2983" s="43" t="s">
        <v>5016</v>
      </c>
      <c r="D2983" s="44">
        <v>143.25088233836937</v>
      </c>
      <c r="E2983" s="44">
        <v>150</v>
      </c>
      <c r="F2983" s="43">
        <v>0.22727484842404644</v>
      </c>
      <c r="G2983" s="91">
        <v>626.55229394754406</v>
      </c>
      <c r="H2983" s="44">
        <v>0</v>
      </c>
      <c r="I2983" s="44">
        <v>143.25088233836937</v>
      </c>
      <c r="J2983" s="51">
        <f t="shared" si="139"/>
        <v>143.25088233836937</v>
      </c>
      <c r="K2983" s="45">
        <f t="shared" ref="K2983:L3046" si="141">F2983</f>
        <v>0.22727484842404644</v>
      </c>
      <c r="L2983" s="45">
        <f t="shared" si="141"/>
        <v>626.55229394754406</v>
      </c>
      <c r="M2983" s="160">
        <f t="shared" si="140"/>
        <v>2756.8043639326556</v>
      </c>
      <c r="N2983" s="6">
        <v>9.7765649575953573E-2</v>
      </c>
    </row>
    <row r="2984" spans="1:14" x14ac:dyDescent="0.25">
      <c r="A2984" s="41">
        <v>2023</v>
      </c>
      <c r="B2984" s="41" t="s">
        <v>12</v>
      </c>
      <c r="C2984" s="41" t="s">
        <v>5016</v>
      </c>
      <c r="D2984" s="42">
        <v>143.25088233836937</v>
      </c>
      <c r="E2984" s="42">
        <v>150</v>
      </c>
      <c r="F2984" s="41">
        <v>0.2328108780295815</v>
      </c>
      <c r="G2984" s="89">
        <v>668.67486290318982</v>
      </c>
      <c r="H2984" s="42">
        <v>0</v>
      </c>
      <c r="I2984" s="42">
        <v>143.25088233836937</v>
      </c>
      <c r="J2984" s="51">
        <f t="shared" si="139"/>
        <v>143.25088233836937</v>
      </c>
      <c r="K2984" s="45">
        <f t="shared" si="141"/>
        <v>0.2328108780295815</v>
      </c>
      <c r="L2984" s="45">
        <f t="shared" si="141"/>
        <v>668.67486290318982</v>
      </c>
      <c r="M2984" s="160">
        <f t="shared" si="140"/>
        <v>2872.1804950120345</v>
      </c>
      <c r="N2984" s="6">
        <v>0.10319002197041849</v>
      </c>
    </row>
    <row r="2985" spans="1:14" x14ac:dyDescent="0.25">
      <c r="A2985" s="43">
        <v>2024</v>
      </c>
      <c r="B2985" s="43" t="s">
        <v>12</v>
      </c>
      <c r="C2985" s="43" t="s">
        <v>5016</v>
      </c>
      <c r="D2985" s="44">
        <v>143.25088233836937</v>
      </c>
      <c r="E2985" s="44">
        <v>150</v>
      </c>
      <c r="F2985" s="43">
        <v>0.24313251014489054</v>
      </c>
      <c r="G2985" s="91">
        <v>712.36769999849957</v>
      </c>
      <c r="H2985" s="44">
        <v>0</v>
      </c>
      <c r="I2985" s="44">
        <v>143.25088233836937</v>
      </c>
      <c r="J2985" s="51">
        <f t="shared" si="139"/>
        <v>143.25088233836937</v>
      </c>
      <c r="K2985" s="45">
        <f t="shared" si="141"/>
        <v>0.24313251014489054</v>
      </c>
      <c r="L2985" s="45">
        <f t="shared" si="141"/>
        <v>712.36769999849957</v>
      </c>
      <c r="M2985" s="160">
        <f t="shared" si="140"/>
        <v>2929.956588586103</v>
      </c>
      <c r="N2985" s="6">
        <v>0.10206859685510947</v>
      </c>
    </row>
    <row r="2986" spans="1:14" x14ac:dyDescent="0.25">
      <c r="A2986" s="41">
        <v>2025</v>
      </c>
      <c r="B2986" s="41" t="s">
        <v>12</v>
      </c>
      <c r="C2986" s="41" t="s">
        <v>5016</v>
      </c>
      <c r="D2986" s="42">
        <v>143.25088233836937</v>
      </c>
      <c r="E2986" s="42">
        <v>150</v>
      </c>
      <c r="F2986" s="41">
        <v>0.2505978229675816</v>
      </c>
      <c r="G2986" s="89">
        <v>755.74022164666007</v>
      </c>
      <c r="H2986" s="42">
        <v>0</v>
      </c>
      <c r="I2986" s="42">
        <v>143.25088233836937</v>
      </c>
      <c r="J2986" s="51">
        <f t="shared" si="139"/>
        <v>143.25088233836937</v>
      </c>
      <c r="K2986" s="45">
        <f t="shared" si="141"/>
        <v>0.2505978229675816</v>
      </c>
      <c r="L2986" s="45">
        <f t="shared" si="141"/>
        <v>755.74022164666007</v>
      </c>
      <c r="M2986" s="160">
        <f t="shared" si="140"/>
        <v>3015.7493496837992</v>
      </c>
      <c r="N2986" s="6">
        <v>0.12660474003241839</v>
      </c>
    </row>
    <row r="2987" spans="1:14" x14ac:dyDescent="0.25">
      <c r="A2987" s="43">
        <v>2026</v>
      </c>
      <c r="B2987" s="43" t="s">
        <v>12</v>
      </c>
      <c r="C2987" s="43" t="s">
        <v>5016</v>
      </c>
      <c r="D2987" s="44">
        <v>143.25088233836937</v>
      </c>
      <c r="E2987" s="44">
        <v>150</v>
      </c>
      <c r="F2987" s="43">
        <v>0.25985034701395238</v>
      </c>
      <c r="G2987" s="91">
        <v>842.43293527686524</v>
      </c>
      <c r="H2987" s="44">
        <v>0</v>
      </c>
      <c r="I2987" s="44">
        <v>143.25088233836937</v>
      </c>
      <c r="J2987" s="51">
        <f t="shared" si="139"/>
        <v>143.25088233836937</v>
      </c>
      <c r="K2987" s="45">
        <f t="shared" si="141"/>
        <v>0.25985034701395238</v>
      </c>
      <c r="L2987" s="45">
        <f t="shared" si="141"/>
        <v>842.43293527686524</v>
      </c>
      <c r="M2987" s="160">
        <f t="shared" si="140"/>
        <v>3241.9927275741975</v>
      </c>
      <c r="N2987" s="6">
        <v>0.14556398898604761</v>
      </c>
    </row>
    <row r="2988" spans="1:14" x14ac:dyDescent="0.25">
      <c r="A2988" s="41">
        <v>2027</v>
      </c>
      <c r="B2988" s="41" t="s">
        <v>12</v>
      </c>
      <c r="C2988" s="41" t="s">
        <v>5016</v>
      </c>
      <c r="D2988" s="42">
        <v>143.25088233836937</v>
      </c>
      <c r="E2988" s="42">
        <v>150</v>
      </c>
      <c r="F2988" s="41">
        <v>0.26348144156153841</v>
      </c>
      <c r="G2988" s="89">
        <v>893.69240015464788</v>
      </c>
      <c r="H2988" s="42">
        <v>0</v>
      </c>
      <c r="I2988" s="42">
        <v>143.25088233836937</v>
      </c>
      <c r="J2988" s="51">
        <f t="shared" si="139"/>
        <v>143.25088233836937</v>
      </c>
      <c r="K2988" s="45">
        <f t="shared" si="141"/>
        <v>0.26348144156153841</v>
      </c>
      <c r="L2988" s="45">
        <f t="shared" si="141"/>
        <v>893.69240015464788</v>
      </c>
      <c r="M2988" s="160">
        <f t="shared" si="140"/>
        <v>3391.8609024534207</v>
      </c>
      <c r="N2988" s="6">
        <v>0.18596120443846159</v>
      </c>
    </row>
    <row r="2989" spans="1:14" x14ac:dyDescent="0.25">
      <c r="A2989" s="43">
        <v>2028</v>
      </c>
      <c r="B2989" s="43" t="s">
        <v>12</v>
      </c>
      <c r="C2989" s="43" t="s">
        <v>5016</v>
      </c>
      <c r="D2989" s="44">
        <v>143.25088233836937</v>
      </c>
      <c r="E2989" s="44">
        <v>150</v>
      </c>
      <c r="F2989" s="43">
        <v>0.27268140737873436</v>
      </c>
      <c r="G2989" s="91">
        <v>963.79962736861989</v>
      </c>
      <c r="H2989" s="44">
        <v>0</v>
      </c>
      <c r="I2989" s="44">
        <v>143.25088233836937</v>
      </c>
      <c r="J2989" s="51">
        <f t="shared" si="139"/>
        <v>143.25088233836937</v>
      </c>
      <c r="K2989" s="45">
        <f t="shared" si="141"/>
        <v>0.27268140737873436</v>
      </c>
      <c r="L2989" s="45">
        <f t="shared" si="141"/>
        <v>963.79962736861989</v>
      </c>
      <c r="M2989" s="160">
        <f t="shared" si="140"/>
        <v>3534.5263787272938</v>
      </c>
      <c r="N2989" s="6">
        <v>0.22185408162126563</v>
      </c>
    </row>
    <row r="2990" spans="1:14" x14ac:dyDescent="0.25">
      <c r="A2990" s="41">
        <v>2029</v>
      </c>
      <c r="B2990" s="41" t="s">
        <v>12</v>
      </c>
      <c r="C2990" s="41" t="s">
        <v>5016</v>
      </c>
      <c r="D2990" s="42">
        <v>143.25088233836937</v>
      </c>
      <c r="E2990" s="42">
        <v>150</v>
      </c>
      <c r="F2990" s="41">
        <v>0.27004678950676742</v>
      </c>
      <c r="G2990" s="89">
        <v>1008.0209186120978</v>
      </c>
      <c r="H2990" s="42">
        <v>0</v>
      </c>
      <c r="I2990" s="42">
        <v>143.25088233836937</v>
      </c>
      <c r="J2990" s="51">
        <f t="shared" si="139"/>
        <v>143.25088233836937</v>
      </c>
      <c r="K2990" s="45">
        <f t="shared" si="141"/>
        <v>0.27004678950676742</v>
      </c>
      <c r="L2990" s="45">
        <f t="shared" si="141"/>
        <v>1008.0209186120978</v>
      </c>
      <c r="M2990" s="160">
        <f t="shared" si="140"/>
        <v>3732.7639423272485</v>
      </c>
      <c r="N2990" s="6">
        <v>0.25125793949323261</v>
      </c>
    </row>
    <row r="2991" spans="1:14" x14ac:dyDescent="0.25">
      <c r="A2991" s="43">
        <v>2030</v>
      </c>
      <c r="B2991" s="43" t="s">
        <v>12</v>
      </c>
      <c r="C2991" s="43" t="s">
        <v>5016</v>
      </c>
      <c r="D2991" s="44">
        <v>143.25088233836937</v>
      </c>
      <c r="E2991" s="44">
        <v>150</v>
      </c>
      <c r="F2991" s="43">
        <v>0.26971370548944484</v>
      </c>
      <c r="G2991" s="91">
        <v>1059.507123135505</v>
      </c>
      <c r="H2991" s="44">
        <v>0</v>
      </c>
      <c r="I2991" s="44">
        <v>143.25088233836937</v>
      </c>
      <c r="J2991" s="51">
        <f t="shared" si="139"/>
        <v>143.25088233836937</v>
      </c>
      <c r="K2991" s="45">
        <f t="shared" si="141"/>
        <v>0.26971370548944484</v>
      </c>
      <c r="L2991" s="45">
        <f t="shared" si="141"/>
        <v>1059.507123135505</v>
      </c>
      <c r="M2991" s="160">
        <f t="shared" si="140"/>
        <v>3928.2657928444369</v>
      </c>
      <c r="N2991" s="6">
        <v>0.26116947551055514</v>
      </c>
    </row>
    <row r="2992" spans="1:14" x14ac:dyDescent="0.25">
      <c r="A2992" s="41">
        <v>2031</v>
      </c>
      <c r="B2992" s="41" t="s">
        <v>12</v>
      </c>
      <c r="C2992" s="41" t="s">
        <v>5016</v>
      </c>
      <c r="D2992" s="42">
        <v>143.25088233836937</v>
      </c>
      <c r="E2992" s="42">
        <v>150</v>
      </c>
      <c r="F2992" s="41">
        <v>0.2600081980416114</v>
      </c>
      <c r="G2992" s="89">
        <v>1071.1332019503448</v>
      </c>
      <c r="H2992" s="42">
        <v>0</v>
      </c>
      <c r="I2992" s="42">
        <v>143.25088233836937</v>
      </c>
      <c r="J2992" s="51">
        <f t="shared" si="139"/>
        <v>143.25088233836937</v>
      </c>
      <c r="K2992" s="45">
        <f t="shared" si="141"/>
        <v>0.2600081980416114</v>
      </c>
      <c r="L2992" s="45">
        <f t="shared" si="141"/>
        <v>1071.1332019503448</v>
      </c>
      <c r="M2992" s="160">
        <f t="shared" si="140"/>
        <v>4119.613189192296</v>
      </c>
      <c r="N2992" s="6">
        <v>0.2609410489583886</v>
      </c>
    </row>
    <row r="2993" spans="1:14" x14ac:dyDescent="0.25">
      <c r="A2993" s="43">
        <v>2032</v>
      </c>
      <c r="B2993" s="43" t="s">
        <v>12</v>
      </c>
      <c r="C2993" s="43" t="s">
        <v>5016</v>
      </c>
      <c r="D2993" s="44">
        <v>143.25088233836937</v>
      </c>
      <c r="E2993" s="44">
        <v>150</v>
      </c>
      <c r="F2993" s="43">
        <v>0.25574668713213283</v>
      </c>
      <c r="G2993" s="91">
        <v>1073.2687098931765</v>
      </c>
      <c r="H2993" s="44">
        <v>0</v>
      </c>
      <c r="I2993" s="44">
        <v>143.25088233836937</v>
      </c>
      <c r="J2993" s="51">
        <f t="shared" si="139"/>
        <v>143.25088233836937</v>
      </c>
      <c r="K2993" s="45">
        <f t="shared" si="141"/>
        <v>0.25574668713213283</v>
      </c>
      <c r="L2993" s="45">
        <f t="shared" si="141"/>
        <v>1073.2687098931765</v>
      </c>
      <c r="M2993" s="160">
        <f t="shared" si="140"/>
        <v>4196.6084563146924</v>
      </c>
      <c r="N2993" s="6">
        <v>0.23879267386786718</v>
      </c>
    </row>
    <row r="2994" spans="1:14" hidden="1" x14ac:dyDescent="0.25">
      <c r="A2994" s="41">
        <v>2033</v>
      </c>
      <c r="B2994" s="41" t="s">
        <v>12</v>
      </c>
      <c r="C2994" s="41" t="s">
        <v>5016</v>
      </c>
      <c r="D2994" s="42">
        <v>143.25088233836937</v>
      </c>
      <c r="E2994" s="42">
        <v>150</v>
      </c>
      <c r="F2994" s="41">
        <v>0.25123858939508892</v>
      </c>
      <c r="G2994" s="89">
        <v>1056.7391901292438</v>
      </c>
      <c r="H2994" s="42">
        <v>0</v>
      </c>
      <c r="I2994" s="42">
        <v>143.25088233836937</v>
      </c>
      <c r="J2994" s="51">
        <f t="shared" si="139"/>
        <v>143.25088233836937</v>
      </c>
      <c r="K2994" s="45">
        <f t="shared" si="141"/>
        <v>0.25123858939508892</v>
      </c>
      <c r="L2994" s="45">
        <f t="shared" si="141"/>
        <v>1056.7391901292438</v>
      </c>
      <c r="M2994" s="160">
        <f t="shared" si="140"/>
        <v>4206.1181471905702</v>
      </c>
      <c r="N2994" s="6">
        <v>0.19619176760491108</v>
      </c>
    </row>
    <row r="2995" spans="1:14" hidden="1" x14ac:dyDescent="0.25">
      <c r="A2995" s="43">
        <v>2034</v>
      </c>
      <c r="B2995" s="43" t="s">
        <v>12</v>
      </c>
      <c r="C2995" s="43" t="s">
        <v>5016</v>
      </c>
      <c r="D2995" s="44">
        <v>143.25088233836937</v>
      </c>
      <c r="E2995" s="44">
        <v>150</v>
      </c>
      <c r="F2995" s="43">
        <v>0.24691291406944305</v>
      </c>
      <c r="G2995" s="91">
        <v>1034.830589354902</v>
      </c>
      <c r="H2995" s="44">
        <v>0</v>
      </c>
      <c r="I2995" s="44">
        <v>143.25088233836937</v>
      </c>
      <c r="J2995" s="51">
        <f t="shared" si="139"/>
        <v>143.25088233836937</v>
      </c>
      <c r="K2995" s="45">
        <f t="shared" si="141"/>
        <v>0.24691291406944305</v>
      </c>
      <c r="L2995" s="45">
        <f t="shared" si="141"/>
        <v>1034.830589354902</v>
      </c>
      <c r="M2995" s="160">
        <f t="shared" si="140"/>
        <v>4191.0751944868343</v>
      </c>
      <c r="N2995" s="6">
        <v>0.14277877893055696</v>
      </c>
    </row>
    <row r="2996" spans="1:14" hidden="1" x14ac:dyDescent="0.25">
      <c r="A2996" s="41">
        <v>2035</v>
      </c>
      <c r="B2996" s="41" t="s">
        <v>12</v>
      </c>
      <c r="C2996" s="41" t="s">
        <v>5016</v>
      </c>
      <c r="D2996" s="42">
        <v>143.25088233836937</v>
      </c>
      <c r="E2996" s="42">
        <v>150</v>
      </c>
      <c r="F2996" s="41">
        <v>0.24410741510504957</v>
      </c>
      <c r="G2996" s="89">
        <v>1002.6591551390042</v>
      </c>
      <c r="H2996" s="42">
        <v>0</v>
      </c>
      <c r="I2996" s="42">
        <v>143.25088233836937</v>
      </c>
      <c r="J2996" s="51">
        <f t="shared" si="139"/>
        <v>143.25088233836937</v>
      </c>
      <c r="K2996" s="45">
        <f t="shared" si="141"/>
        <v>0.24410741510504957</v>
      </c>
      <c r="L2996" s="45">
        <f t="shared" si="141"/>
        <v>1002.6591551390042</v>
      </c>
      <c r="M2996" s="160">
        <f t="shared" si="140"/>
        <v>4107.4506266330263</v>
      </c>
      <c r="N2996" s="6">
        <v>7.5617660894950423E-2</v>
      </c>
    </row>
    <row r="2997" spans="1:14" hidden="1" x14ac:dyDescent="0.25">
      <c r="A2997" s="43">
        <v>2036</v>
      </c>
      <c r="B2997" s="43" t="s">
        <v>12</v>
      </c>
      <c r="C2997" s="43" t="s">
        <v>5016</v>
      </c>
      <c r="D2997" s="44">
        <v>143.25088233836937</v>
      </c>
      <c r="E2997" s="44">
        <v>150</v>
      </c>
      <c r="F2997" s="43">
        <v>0.23922898699514444</v>
      </c>
      <c r="G2997" s="91">
        <v>961.13250059607697</v>
      </c>
      <c r="H2997" s="44">
        <v>0</v>
      </c>
      <c r="I2997" s="44">
        <v>143.25088233836937</v>
      </c>
      <c r="J2997" s="51">
        <f t="shared" si="139"/>
        <v>143.25088233836937</v>
      </c>
      <c r="K2997" s="45">
        <f t="shared" si="141"/>
        <v>0.23922898699514444</v>
      </c>
      <c r="L2997" s="45">
        <f t="shared" si="141"/>
        <v>961.13250059607697</v>
      </c>
      <c r="M2997" s="160">
        <f t="shared" si="140"/>
        <v>4017.6255924019138</v>
      </c>
      <c r="N2997" s="6">
        <v>5.0481243004855569E-2</v>
      </c>
    </row>
    <row r="2998" spans="1:14" hidden="1" x14ac:dyDescent="0.25">
      <c r="A2998" s="41">
        <v>2037</v>
      </c>
      <c r="B2998" s="41" t="s">
        <v>12</v>
      </c>
      <c r="C2998" s="41" t="s">
        <v>5016</v>
      </c>
      <c r="D2998" s="42">
        <v>143.25088233836937</v>
      </c>
      <c r="E2998" s="42">
        <v>150</v>
      </c>
      <c r="F2998" s="41">
        <v>0.26375567109756815</v>
      </c>
      <c r="G2998" s="89">
        <v>1110.8282992046929</v>
      </c>
      <c r="H2998" s="42">
        <v>0</v>
      </c>
      <c r="I2998" s="42">
        <v>143.25088233836937</v>
      </c>
      <c r="J2998" s="51">
        <f t="shared" si="139"/>
        <v>143.25088233836937</v>
      </c>
      <c r="K2998" s="45">
        <f t="shared" si="141"/>
        <v>0.26375567109756815</v>
      </c>
      <c r="L2998" s="45">
        <f t="shared" si="141"/>
        <v>1110.8282992046929</v>
      </c>
      <c r="M2998" s="160">
        <f t="shared" si="140"/>
        <v>4211.5807200739837</v>
      </c>
      <c r="N2998" s="6">
        <v>-9.84370209756813E-3</v>
      </c>
    </row>
    <row r="2999" spans="1:14" hidden="1" x14ac:dyDescent="0.25">
      <c r="A2999" s="43">
        <v>2038</v>
      </c>
      <c r="B2999" s="43" t="s">
        <v>12</v>
      </c>
      <c r="C2999" s="43" t="s">
        <v>5016</v>
      </c>
      <c r="D2999" s="44">
        <v>143.25088233836937</v>
      </c>
      <c r="E2999" s="44">
        <v>150</v>
      </c>
      <c r="F2999" s="43">
        <v>0.25567545384006485</v>
      </c>
      <c r="G2999" s="91">
        <v>1034.9488849373943</v>
      </c>
      <c r="H2999" s="44">
        <v>0</v>
      </c>
      <c r="I2999" s="44">
        <v>143.25088233836937</v>
      </c>
      <c r="J2999" s="51">
        <f t="shared" si="139"/>
        <v>143.25088233836937</v>
      </c>
      <c r="K2999" s="45">
        <f t="shared" si="141"/>
        <v>0.25567545384006485</v>
      </c>
      <c r="L2999" s="45">
        <f t="shared" si="141"/>
        <v>1034.9488849373943</v>
      </c>
      <c r="M2999" s="160">
        <f t="shared" si="140"/>
        <v>4047.9008422325746</v>
      </c>
      <c r="N2999" s="6">
        <v>-3.6268794840064844E-2</v>
      </c>
    </row>
    <row r="3000" spans="1:14" hidden="1" x14ac:dyDescent="0.25">
      <c r="A3000" s="41">
        <v>2039</v>
      </c>
      <c r="B3000" s="41" t="s">
        <v>12</v>
      </c>
      <c r="C3000" s="41" t="s">
        <v>5016</v>
      </c>
      <c r="D3000" s="42">
        <v>143.25088233836937</v>
      </c>
      <c r="E3000" s="42">
        <v>150</v>
      </c>
      <c r="F3000" s="41">
        <v>0.24602737626293231</v>
      </c>
      <c r="G3000" s="89">
        <v>956.66863454090492</v>
      </c>
      <c r="H3000" s="42">
        <v>0</v>
      </c>
      <c r="I3000" s="42">
        <v>143.25088233836937</v>
      </c>
      <c r="J3000" s="51">
        <f t="shared" si="139"/>
        <v>143.25088233836937</v>
      </c>
      <c r="K3000" s="45">
        <f t="shared" si="141"/>
        <v>0.24602737626293231</v>
      </c>
      <c r="L3000" s="45">
        <f t="shared" si="141"/>
        <v>956.66863454090492</v>
      </c>
      <c r="M3000" s="160">
        <f t="shared" si="140"/>
        <v>3888.4641582264489</v>
      </c>
      <c r="N3000" s="6">
        <v>-5.6597280262932315E-2</v>
      </c>
    </row>
    <row r="3001" spans="1:14" hidden="1" x14ac:dyDescent="0.25">
      <c r="A3001" s="43">
        <v>2040</v>
      </c>
      <c r="B3001" s="43" t="s">
        <v>12</v>
      </c>
      <c r="C3001" s="43" t="s">
        <v>5016</v>
      </c>
      <c r="D3001" s="44">
        <v>143.25088233836937</v>
      </c>
      <c r="E3001" s="44">
        <v>150</v>
      </c>
      <c r="F3001" s="43">
        <v>0.23777752833380456</v>
      </c>
      <c r="G3001" s="91">
        <v>901.72909644407787</v>
      </c>
      <c r="H3001" s="44">
        <v>0</v>
      </c>
      <c r="I3001" s="44">
        <v>143.25088233836937</v>
      </c>
      <c r="J3001" s="51">
        <f t="shared" si="139"/>
        <v>143.25088233836937</v>
      </c>
      <c r="K3001" s="45">
        <f t="shared" si="141"/>
        <v>0.23777752833380456</v>
      </c>
      <c r="L3001" s="45">
        <f t="shared" si="141"/>
        <v>901.72909644407787</v>
      </c>
      <c r="M3001" s="160">
        <f t="shared" si="140"/>
        <v>3792.3226082919969</v>
      </c>
      <c r="N3001" s="6">
        <v>-7.0319692333804557E-2</v>
      </c>
    </row>
    <row r="3002" spans="1:14" hidden="1" x14ac:dyDescent="0.25">
      <c r="A3002" s="41">
        <v>2021</v>
      </c>
      <c r="B3002" s="41" t="s">
        <v>12</v>
      </c>
      <c r="C3002" s="41" t="s">
        <v>5017</v>
      </c>
      <c r="D3002" s="42">
        <v>154.49206487630408</v>
      </c>
      <c r="E3002" s="42">
        <v>160</v>
      </c>
      <c r="F3002" s="41">
        <v>4.106720518498843E-2</v>
      </c>
      <c r="G3002" s="89">
        <v>116.77586678560135</v>
      </c>
      <c r="H3002" s="42">
        <v>0</v>
      </c>
      <c r="I3002" s="42">
        <v>154.49206487630408</v>
      </c>
      <c r="J3002" s="51">
        <f t="shared" si="139"/>
        <v>154.49206487630408</v>
      </c>
      <c r="K3002" s="45">
        <f t="shared" si="141"/>
        <v>4.106720518498843E-2</v>
      </c>
      <c r="L3002" s="45">
        <f t="shared" si="141"/>
        <v>116.77586678560135</v>
      </c>
      <c r="M3002" s="160">
        <f t="shared" si="140"/>
        <v>2843.5308967235787</v>
      </c>
      <c r="N3002" s="6">
        <v>0.21454078281501157</v>
      </c>
    </row>
    <row r="3003" spans="1:14" hidden="1" x14ac:dyDescent="0.25">
      <c r="A3003" s="43">
        <v>2022</v>
      </c>
      <c r="B3003" s="43" t="s">
        <v>12</v>
      </c>
      <c r="C3003" s="43" t="s">
        <v>5017</v>
      </c>
      <c r="D3003" s="44">
        <v>154.49206487630408</v>
      </c>
      <c r="E3003" s="44">
        <v>160</v>
      </c>
      <c r="F3003" s="43">
        <v>5.6598360551378304E-2</v>
      </c>
      <c r="G3003" s="91">
        <v>140.23557990421858</v>
      </c>
      <c r="H3003" s="44">
        <v>0</v>
      </c>
      <c r="I3003" s="44">
        <v>154.49206487630408</v>
      </c>
      <c r="J3003" s="51">
        <f t="shared" si="139"/>
        <v>154.49206487630408</v>
      </c>
      <c r="K3003" s="45">
        <f t="shared" si="141"/>
        <v>5.6598360551378304E-2</v>
      </c>
      <c r="L3003" s="45">
        <f t="shared" si="141"/>
        <v>140.23557990421858</v>
      </c>
      <c r="M3003" s="160">
        <f t="shared" si="140"/>
        <v>2477.7321911456588</v>
      </c>
      <c r="N3003" s="6">
        <v>0.30876304144862171</v>
      </c>
    </row>
    <row r="3004" spans="1:14" hidden="1" x14ac:dyDescent="0.25">
      <c r="A3004" s="41">
        <v>2023</v>
      </c>
      <c r="B3004" s="41" t="s">
        <v>12</v>
      </c>
      <c r="C3004" s="41" t="s">
        <v>5017</v>
      </c>
      <c r="D3004" s="42">
        <v>154.49206487630408</v>
      </c>
      <c r="E3004" s="42">
        <v>160</v>
      </c>
      <c r="F3004" s="41">
        <v>6.8094715535797781E-2</v>
      </c>
      <c r="G3004" s="89">
        <v>169.27133872259844</v>
      </c>
      <c r="H3004" s="42">
        <v>0</v>
      </c>
      <c r="I3004" s="42">
        <v>154.49206487630408</v>
      </c>
      <c r="J3004" s="51">
        <f t="shared" si="139"/>
        <v>154.49206487630408</v>
      </c>
      <c r="K3004" s="45">
        <f t="shared" si="141"/>
        <v>6.8094715535797781E-2</v>
      </c>
      <c r="L3004" s="45">
        <f t="shared" si="141"/>
        <v>169.27133872259844</v>
      </c>
      <c r="M3004" s="160">
        <f t="shared" si="140"/>
        <v>2485.8219524187825</v>
      </c>
      <c r="N3004" s="6">
        <v>0.38431609446420223</v>
      </c>
    </row>
    <row r="3005" spans="1:14" hidden="1" x14ac:dyDescent="0.25">
      <c r="A3005" s="43">
        <v>2024</v>
      </c>
      <c r="B3005" s="43" t="s">
        <v>12</v>
      </c>
      <c r="C3005" s="43" t="s">
        <v>5017</v>
      </c>
      <c r="D3005" s="44">
        <v>154.49206487630408</v>
      </c>
      <c r="E3005" s="44">
        <v>160</v>
      </c>
      <c r="F3005" s="43">
        <v>9.2882973670560545E-2</v>
      </c>
      <c r="G3005" s="91">
        <v>212.65065396014134</v>
      </c>
      <c r="H3005" s="44">
        <v>0</v>
      </c>
      <c r="I3005" s="44">
        <v>154.49206487630408</v>
      </c>
      <c r="J3005" s="51">
        <f t="shared" si="139"/>
        <v>154.49206487630408</v>
      </c>
      <c r="K3005" s="45">
        <f t="shared" si="141"/>
        <v>9.2882973670560545E-2</v>
      </c>
      <c r="L3005" s="45">
        <f t="shared" si="141"/>
        <v>212.65065396014134</v>
      </c>
      <c r="M3005" s="160">
        <f t="shared" si="140"/>
        <v>2289.447091932861</v>
      </c>
      <c r="N3005" s="6">
        <v>0.42946502932943942</v>
      </c>
    </row>
    <row r="3006" spans="1:14" hidden="1" x14ac:dyDescent="0.25">
      <c r="A3006" s="41">
        <v>2025</v>
      </c>
      <c r="B3006" s="41" t="s">
        <v>12</v>
      </c>
      <c r="C3006" s="41" t="s">
        <v>5017</v>
      </c>
      <c r="D3006" s="42">
        <v>154.49206487630408</v>
      </c>
      <c r="E3006" s="42">
        <v>160</v>
      </c>
      <c r="F3006" s="41">
        <v>0.11784915650301314</v>
      </c>
      <c r="G3006" s="89">
        <v>267.01552312737971</v>
      </c>
      <c r="H3006" s="42">
        <v>0</v>
      </c>
      <c r="I3006" s="42">
        <v>154.49206487630408</v>
      </c>
      <c r="J3006" s="51">
        <f t="shared" si="139"/>
        <v>154.49206487630408</v>
      </c>
      <c r="K3006" s="45">
        <f t="shared" si="141"/>
        <v>0.11784915650301314</v>
      </c>
      <c r="L3006" s="45">
        <f t="shared" si="141"/>
        <v>267.01552312737971</v>
      </c>
      <c r="M3006" s="160">
        <f t="shared" si="140"/>
        <v>2265.7397901745076</v>
      </c>
      <c r="N3006" s="6">
        <v>0.47247601849698689</v>
      </c>
    </row>
    <row r="3007" spans="1:14" x14ac:dyDescent="0.25">
      <c r="A3007" s="43">
        <v>2026</v>
      </c>
      <c r="B3007" s="43" t="s">
        <v>12</v>
      </c>
      <c r="C3007" s="43" t="s">
        <v>5017</v>
      </c>
      <c r="D3007" s="44">
        <v>154.49206487630408</v>
      </c>
      <c r="E3007" s="44">
        <v>160</v>
      </c>
      <c r="F3007" s="43">
        <v>0.15101450451021439</v>
      </c>
      <c r="G3007" s="91">
        <v>327.83143372736748</v>
      </c>
      <c r="H3007" s="44">
        <v>0</v>
      </c>
      <c r="I3007" s="44">
        <v>154.49206487630408</v>
      </c>
      <c r="J3007" s="51">
        <f t="shared" si="139"/>
        <v>154.49206487630408</v>
      </c>
      <c r="K3007" s="45">
        <f t="shared" si="141"/>
        <v>0.15101450451021439</v>
      </c>
      <c r="L3007" s="45">
        <f t="shared" si="141"/>
        <v>327.83143372736748</v>
      </c>
      <c r="M3007" s="160">
        <f t="shared" si="140"/>
        <v>2170.8605725696598</v>
      </c>
      <c r="N3007" s="6">
        <v>0.49830052748978559</v>
      </c>
    </row>
    <row r="3008" spans="1:14" x14ac:dyDescent="0.25">
      <c r="A3008" s="41">
        <v>2027</v>
      </c>
      <c r="B3008" s="41" t="s">
        <v>12</v>
      </c>
      <c r="C3008" s="41" t="s">
        <v>5017</v>
      </c>
      <c r="D3008" s="42">
        <v>154.49206487630408</v>
      </c>
      <c r="E3008" s="42">
        <v>160</v>
      </c>
      <c r="F3008" s="41">
        <v>0.18913788600454268</v>
      </c>
      <c r="G3008" s="89">
        <v>394.45556156869861</v>
      </c>
      <c r="H3008" s="42">
        <v>0</v>
      </c>
      <c r="I3008" s="42">
        <v>154.49206487630408</v>
      </c>
      <c r="J3008" s="51">
        <f t="shared" si="139"/>
        <v>154.49206487630408</v>
      </c>
      <c r="K3008" s="45">
        <f t="shared" si="141"/>
        <v>0.18913788600454268</v>
      </c>
      <c r="L3008" s="45">
        <f t="shared" si="141"/>
        <v>394.45556156869861</v>
      </c>
      <c r="M3008" s="160">
        <f t="shared" si="140"/>
        <v>2085.5449423772488</v>
      </c>
      <c r="N3008" s="6">
        <v>0.5101175319954574</v>
      </c>
    </row>
    <row r="3009" spans="1:14" x14ac:dyDescent="0.25">
      <c r="A3009" s="43">
        <v>2028</v>
      </c>
      <c r="B3009" s="43" t="s">
        <v>12</v>
      </c>
      <c r="C3009" s="43" t="s">
        <v>5017</v>
      </c>
      <c r="D3009" s="44">
        <v>154.49206487630408</v>
      </c>
      <c r="E3009" s="44">
        <v>160</v>
      </c>
      <c r="F3009" s="43">
        <v>0.23222659794267711</v>
      </c>
      <c r="G3009" s="91">
        <v>467.99651423223929</v>
      </c>
      <c r="H3009" s="44">
        <v>0</v>
      </c>
      <c r="I3009" s="44">
        <v>154.49206487630408</v>
      </c>
      <c r="J3009" s="51">
        <f t="shared" si="139"/>
        <v>154.49206487630408</v>
      </c>
      <c r="K3009" s="45">
        <f t="shared" si="141"/>
        <v>0.23222659794267711</v>
      </c>
      <c r="L3009" s="45">
        <f t="shared" si="141"/>
        <v>467.99651423223929</v>
      </c>
      <c r="M3009" s="160">
        <f t="shared" si="140"/>
        <v>2015.2580211667214</v>
      </c>
      <c r="N3009" s="6">
        <v>0.51192310405732289</v>
      </c>
    </row>
    <row r="3010" spans="1:14" x14ac:dyDescent="0.25">
      <c r="A3010" s="41">
        <v>2029</v>
      </c>
      <c r="B3010" s="41" t="s">
        <v>12</v>
      </c>
      <c r="C3010" s="41" t="s">
        <v>5017</v>
      </c>
      <c r="D3010" s="42">
        <v>154.49206487630408</v>
      </c>
      <c r="E3010" s="42">
        <v>160</v>
      </c>
      <c r="F3010" s="41">
        <v>0.26361172414771233</v>
      </c>
      <c r="G3010" s="89">
        <v>543.48452005405147</v>
      </c>
      <c r="H3010" s="42">
        <v>0</v>
      </c>
      <c r="I3010" s="42">
        <v>154.49206487630408</v>
      </c>
      <c r="J3010" s="51">
        <f t="shared" ref="J3010:J3073" si="142">D3010</f>
        <v>154.49206487630408</v>
      </c>
      <c r="K3010" s="45">
        <f t="shared" si="141"/>
        <v>0.26361172414771233</v>
      </c>
      <c r="L3010" s="45">
        <f t="shared" si="141"/>
        <v>543.48452005405147</v>
      </c>
      <c r="M3010" s="160">
        <f t="shared" si="140"/>
        <v>2061.685692513111</v>
      </c>
      <c r="N3010" s="6">
        <v>0.52026384685228777</v>
      </c>
    </row>
    <row r="3011" spans="1:14" x14ac:dyDescent="0.25">
      <c r="A3011" s="43">
        <v>2030</v>
      </c>
      <c r="B3011" s="43" t="s">
        <v>12</v>
      </c>
      <c r="C3011" s="43" t="s">
        <v>5017</v>
      </c>
      <c r="D3011" s="44">
        <v>154.49206487630408</v>
      </c>
      <c r="E3011" s="44">
        <v>160</v>
      </c>
      <c r="F3011" s="43">
        <v>0.29483807057578587</v>
      </c>
      <c r="G3011" s="91">
        <v>612.98110101579277</v>
      </c>
      <c r="H3011" s="44">
        <v>0</v>
      </c>
      <c r="I3011" s="44">
        <v>154.49206487630408</v>
      </c>
      <c r="J3011" s="51">
        <f t="shared" si="142"/>
        <v>154.49206487630408</v>
      </c>
      <c r="K3011" s="45">
        <f t="shared" si="141"/>
        <v>0.29483807057578587</v>
      </c>
      <c r="L3011" s="45">
        <f t="shared" si="141"/>
        <v>612.98110101579277</v>
      </c>
      <c r="M3011" s="160">
        <f t="shared" ref="M3011:M3074" si="143">G3011/F3011</f>
        <v>2079.043251838913</v>
      </c>
      <c r="N3011" s="6">
        <v>0.52145706842421413</v>
      </c>
    </row>
    <row r="3012" spans="1:14" x14ac:dyDescent="0.25">
      <c r="A3012" s="41">
        <v>2031</v>
      </c>
      <c r="B3012" s="41" t="s">
        <v>12</v>
      </c>
      <c r="C3012" s="41" t="s">
        <v>5017</v>
      </c>
      <c r="D3012" s="42">
        <v>154.49206487630408</v>
      </c>
      <c r="E3012" s="42">
        <v>160</v>
      </c>
      <c r="F3012" s="41">
        <v>0.31826186695692449</v>
      </c>
      <c r="G3012" s="89">
        <v>667.53790965483972</v>
      </c>
      <c r="H3012" s="42">
        <v>0</v>
      </c>
      <c r="I3012" s="42">
        <v>154.49206487630408</v>
      </c>
      <c r="J3012" s="51">
        <f t="shared" si="142"/>
        <v>154.49206487630408</v>
      </c>
      <c r="K3012" s="45">
        <f t="shared" si="141"/>
        <v>0.31826186695692449</v>
      </c>
      <c r="L3012" s="45">
        <f t="shared" si="141"/>
        <v>667.53790965483972</v>
      </c>
      <c r="M3012" s="160">
        <f t="shared" si="143"/>
        <v>2097.4486074550314</v>
      </c>
      <c r="N3012" s="6">
        <v>0.52713570704307555</v>
      </c>
    </row>
    <row r="3013" spans="1:14" x14ac:dyDescent="0.25">
      <c r="A3013" s="43">
        <v>2032</v>
      </c>
      <c r="B3013" s="43" t="s">
        <v>12</v>
      </c>
      <c r="C3013" s="43" t="s">
        <v>5017</v>
      </c>
      <c r="D3013" s="44">
        <v>154.49206487630408</v>
      </c>
      <c r="E3013" s="44">
        <v>160</v>
      </c>
      <c r="F3013" s="43">
        <v>0.32988491402558551</v>
      </c>
      <c r="G3013" s="91">
        <v>700.61962780533963</v>
      </c>
      <c r="H3013" s="44">
        <v>0</v>
      </c>
      <c r="I3013" s="44">
        <v>154.49206487630408</v>
      </c>
      <c r="J3013" s="51">
        <f t="shared" si="142"/>
        <v>154.49206487630408</v>
      </c>
      <c r="K3013" s="45">
        <f t="shared" si="141"/>
        <v>0.32988491402558551</v>
      </c>
      <c r="L3013" s="45">
        <f t="shared" si="141"/>
        <v>700.61962780533963</v>
      </c>
      <c r="M3013" s="160">
        <f t="shared" si="143"/>
        <v>2123.8304572818397</v>
      </c>
      <c r="N3013" s="6">
        <v>0.51441699897441451</v>
      </c>
    </row>
    <row r="3014" spans="1:14" x14ac:dyDescent="0.25">
      <c r="A3014" s="41">
        <v>2033</v>
      </c>
      <c r="B3014" s="41" t="s">
        <v>12</v>
      </c>
      <c r="C3014" s="41" t="s">
        <v>5017</v>
      </c>
      <c r="D3014" s="42">
        <v>154.49206487630408</v>
      </c>
      <c r="E3014" s="42">
        <v>160</v>
      </c>
      <c r="F3014" s="41">
        <v>0.33670384818237981</v>
      </c>
      <c r="G3014" s="89">
        <v>721.16439341063312</v>
      </c>
      <c r="H3014" s="42">
        <v>0</v>
      </c>
      <c r="I3014" s="42">
        <v>154.49206487630408</v>
      </c>
      <c r="J3014" s="51">
        <f t="shared" si="142"/>
        <v>154.49206487630408</v>
      </c>
      <c r="K3014" s="45">
        <f t="shared" si="141"/>
        <v>0.33670384818237981</v>
      </c>
      <c r="L3014" s="45">
        <f t="shared" si="141"/>
        <v>721.16439341063312</v>
      </c>
      <c r="M3014" s="160">
        <f t="shared" si="143"/>
        <v>2141.8359110051083</v>
      </c>
      <c r="N3014" s="6">
        <v>0.50336807281762019</v>
      </c>
    </row>
    <row r="3015" spans="1:14" x14ac:dyDescent="0.25">
      <c r="A3015" s="43">
        <v>2034</v>
      </c>
      <c r="B3015" s="43" t="s">
        <v>12</v>
      </c>
      <c r="C3015" s="43" t="s">
        <v>5017</v>
      </c>
      <c r="D3015" s="44">
        <v>154.49206487630408</v>
      </c>
      <c r="E3015" s="44">
        <v>160</v>
      </c>
      <c r="F3015" s="43">
        <v>0.33377158825430547</v>
      </c>
      <c r="G3015" s="91">
        <v>716.3024203010898</v>
      </c>
      <c r="H3015" s="44">
        <v>0</v>
      </c>
      <c r="I3015" s="44">
        <v>154.49206487630408</v>
      </c>
      <c r="J3015" s="51">
        <f t="shared" si="142"/>
        <v>154.49206487630408</v>
      </c>
      <c r="K3015" s="45">
        <f t="shared" si="141"/>
        <v>0.33377158825430547</v>
      </c>
      <c r="L3015" s="45">
        <f t="shared" si="141"/>
        <v>716.3024203010898</v>
      </c>
      <c r="M3015" s="160">
        <f t="shared" si="143"/>
        <v>2146.0856630952317</v>
      </c>
      <c r="N3015" s="6">
        <v>0.49640581374569454</v>
      </c>
    </row>
    <row r="3016" spans="1:14" x14ac:dyDescent="0.25">
      <c r="A3016" s="41">
        <v>2035</v>
      </c>
      <c r="B3016" s="41" t="s">
        <v>12</v>
      </c>
      <c r="C3016" s="41" t="s">
        <v>5017</v>
      </c>
      <c r="D3016" s="42">
        <v>154.49206487630408</v>
      </c>
      <c r="E3016" s="42">
        <v>160</v>
      </c>
      <c r="F3016" s="41">
        <v>0.31909447421119608</v>
      </c>
      <c r="G3016" s="89">
        <v>677.97293309224438</v>
      </c>
      <c r="H3016" s="42">
        <v>0</v>
      </c>
      <c r="I3016" s="42">
        <v>154.49206487630408</v>
      </c>
      <c r="J3016" s="51">
        <f t="shared" si="142"/>
        <v>154.49206487630408</v>
      </c>
      <c r="K3016" s="45">
        <f t="shared" si="141"/>
        <v>0.31909447421119608</v>
      </c>
      <c r="L3016" s="45">
        <f t="shared" si="141"/>
        <v>677.97293309224438</v>
      </c>
      <c r="M3016" s="160">
        <f t="shared" si="143"/>
        <v>2124.6777612435894</v>
      </c>
      <c r="N3016" s="6">
        <v>0.50413660978880392</v>
      </c>
    </row>
    <row r="3017" spans="1:14" x14ac:dyDescent="0.25">
      <c r="A3017" s="43">
        <v>2036</v>
      </c>
      <c r="B3017" s="43" t="s">
        <v>12</v>
      </c>
      <c r="C3017" s="43" t="s">
        <v>5017</v>
      </c>
      <c r="D3017" s="44">
        <v>154.49206487630408</v>
      </c>
      <c r="E3017" s="44">
        <v>160</v>
      </c>
      <c r="F3017" s="43">
        <v>0.30121383259609569</v>
      </c>
      <c r="G3017" s="91">
        <v>623.71750678559795</v>
      </c>
      <c r="H3017" s="44">
        <v>0</v>
      </c>
      <c r="I3017" s="44">
        <v>154.49206487630408</v>
      </c>
      <c r="J3017" s="51">
        <f t="shared" si="142"/>
        <v>154.49206487630408</v>
      </c>
      <c r="K3017" s="45">
        <f t="shared" si="141"/>
        <v>0.30121383259609569</v>
      </c>
      <c r="L3017" s="45">
        <f t="shared" si="141"/>
        <v>623.71750678559795</v>
      </c>
      <c r="M3017" s="160">
        <f t="shared" si="143"/>
        <v>2070.6801590415489</v>
      </c>
      <c r="N3017" s="6">
        <v>0.57681008840390435</v>
      </c>
    </row>
    <row r="3018" spans="1:14" x14ac:dyDescent="0.25">
      <c r="A3018" s="41">
        <v>2037</v>
      </c>
      <c r="B3018" s="41" t="s">
        <v>12</v>
      </c>
      <c r="C3018" s="41" t="s">
        <v>5017</v>
      </c>
      <c r="D3018" s="42">
        <v>154.49206487630408</v>
      </c>
      <c r="E3018" s="42">
        <v>160</v>
      </c>
      <c r="F3018" s="41">
        <v>0.28060196230391021</v>
      </c>
      <c r="G3018" s="89">
        <v>553.85893699607482</v>
      </c>
      <c r="H3018" s="42">
        <v>0</v>
      </c>
      <c r="I3018" s="42">
        <v>154.49206487630408</v>
      </c>
      <c r="J3018" s="51">
        <f t="shared" si="142"/>
        <v>154.49206487630408</v>
      </c>
      <c r="K3018" s="45">
        <f t="shared" si="141"/>
        <v>0.28060196230391021</v>
      </c>
      <c r="L3018" s="45">
        <f t="shared" si="141"/>
        <v>553.85893699607482</v>
      </c>
      <c r="M3018" s="160">
        <f t="shared" si="143"/>
        <v>1973.824175884449</v>
      </c>
      <c r="N3018" s="6">
        <v>0.62922610169608983</v>
      </c>
    </row>
    <row r="3019" spans="1:14" x14ac:dyDescent="0.25">
      <c r="A3019" s="43">
        <v>2038</v>
      </c>
      <c r="B3019" s="43" t="s">
        <v>12</v>
      </c>
      <c r="C3019" s="43" t="s">
        <v>5017</v>
      </c>
      <c r="D3019" s="44">
        <v>154.49206487630408</v>
      </c>
      <c r="E3019" s="44">
        <v>160</v>
      </c>
      <c r="F3019" s="43">
        <v>0.26215458728415952</v>
      </c>
      <c r="G3019" s="91">
        <v>482.87358563159165</v>
      </c>
      <c r="H3019" s="44">
        <v>0</v>
      </c>
      <c r="I3019" s="44">
        <v>154.49206487630408</v>
      </c>
      <c r="J3019" s="51">
        <f t="shared" si="142"/>
        <v>154.49206487630408</v>
      </c>
      <c r="K3019" s="45">
        <f t="shared" si="141"/>
        <v>0.26215458728415952</v>
      </c>
      <c r="L3019" s="45">
        <f t="shared" si="141"/>
        <v>482.87358563159165</v>
      </c>
      <c r="M3019" s="160">
        <f t="shared" si="143"/>
        <v>1841.9421557105397</v>
      </c>
      <c r="N3019" s="6">
        <v>0.67327314471584043</v>
      </c>
    </row>
    <row r="3020" spans="1:14" x14ac:dyDescent="0.25">
      <c r="A3020" s="41">
        <v>2039</v>
      </c>
      <c r="B3020" s="41" t="s">
        <v>12</v>
      </c>
      <c r="C3020" s="41" t="s">
        <v>5017</v>
      </c>
      <c r="D3020" s="42">
        <v>154.49206487630408</v>
      </c>
      <c r="E3020" s="42">
        <v>160</v>
      </c>
      <c r="F3020" s="41">
        <v>0.24536626957706512</v>
      </c>
      <c r="G3020" s="89">
        <v>428.42672711356317</v>
      </c>
      <c r="H3020" s="42">
        <v>0</v>
      </c>
      <c r="I3020" s="42">
        <v>154.49206487630408</v>
      </c>
      <c r="J3020" s="51">
        <f t="shared" si="142"/>
        <v>154.49206487630408</v>
      </c>
      <c r="K3020" s="45">
        <f t="shared" si="141"/>
        <v>0.24536626957706512</v>
      </c>
      <c r="L3020" s="45">
        <f t="shared" si="141"/>
        <v>428.42672711356317</v>
      </c>
      <c r="M3020" s="160">
        <f t="shared" si="143"/>
        <v>1746.0701825562135</v>
      </c>
      <c r="N3020" s="6">
        <v>0.71152476442293489</v>
      </c>
    </row>
    <row r="3021" spans="1:14" hidden="1" x14ac:dyDescent="0.25">
      <c r="A3021" s="43">
        <v>2040</v>
      </c>
      <c r="B3021" s="43" t="s">
        <v>12</v>
      </c>
      <c r="C3021" s="43" t="s">
        <v>5017</v>
      </c>
      <c r="D3021" s="44">
        <v>154.49206487630408</v>
      </c>
      <c r="E3021" s="44">
        <v>160</v>
      </c>
      <c r="F3021" s="43">
        <v>0.23631078679072098</v>
      </c>
      <c r="G3021" s="91">
        <v>395.51769474289551</v>
      </c>
      <c r="H3021" s="44">
        <v>0</v>
      </c>
      <c r="I3021" s="44">
        <v>154.49206487630408</v>
      </c>
      <c r="J3021" s="51">
        <f t="shared" si="142"/>
        <v>154.49206487630408</v>
      </c>
      <c r="K3021" s="45">
        <f t="shared" si="141"/>
        <v>0.23631078679072098</v>
      </c>
      <c r="L3021" s="45">
        <f t="shared" si="141"/>
        <v>395.51769474289551</v>
      </c>
      <c r="M3021" s="160">
        <f t="shared" si="143"/>
        <v>1673.7183270993451</v>
      </c>
      <c r="N3021" s="6">
        <v>0.73867712320927903</v>
      </c>
    </row>
    <row r="3022" spans="1:14" hidden="1" x14ac:dyDescent="0.25">
      <c r="A3022" s="41">
        <v>2021</v>
      </c>
      <c r="B3022" s="41" t="s">
        <v>12</v>
      </c>
      <c r="C3022" s="41" t="s">
        <v>5018</v>
      </c>
      <c r="D3022" s="42">
        <v>160.94204262014321</v>
      </c>
      <c r="E3022" s="42">
        <v>170</v>
      </c>
      <c r="F3022" s="41">
        <v>2.813783813375921E-2</v>
      </c>
      <c r="G3022" s="89">
        <v>108.95365883369483</v>
      </c>
      <c r="H3022" s="42">
        <v>0</v>
      </c>
      <c r="I3022" s="42">
        <v>160.94204262014321</v>
      </c>
      <c r="J3022" s="51">
        <f t="shared" si="142"/>
        <v>160.94204262014321</v>
      </c>
      <c r="K3022" s="45">
        <f t="shared" si="141"/>
        <v>2.813783813375921E-2</v>
      </c>
      <c r="L3022" s="45">
        <f t="shared" si="141"/>
        <v>108.95365883369483</v>
      </c>
      <c r="M3022" s="160">
        <f t="shared" si="143"/>
        <v>3872.1403654310752</v>
      </c>
      <c r="N3022" s="6">
        <v>9.8594800866240798E-2</v>
      </c>
    </row>
    <row r="3023" spans="1:14" hidden="1" x14ac:dyDescent="0.25">
      <c r="A3023" s="43">
        <v>2022</v>
      </c>
      <c r="B3023" s="43" t="s">
        <v>12</v>
      </c>
      <c r="C3023" s="43" t="s">
        <v>5018</v>
      </c>
      <c r="D3023" s="44">
        <v>160.94204262014321</v>
      </c>
      <c r="E3023" s="44">
        <v>170</v>
      </c>
      <c r="F3023" s="43">
        <v>4.7146484891692174E-2</v>
      </c>
      <c r="G3023" s="91">
        <v>174.86261229947829</v>
      </c>
      <c r="H3023" s="44">
        <v>0</v>
      </c>
      <c r="I3023" s="44">
        <v>160.94204262014321</v>
      </c>
      <c r="J3023" s="51">
        <f t="shared" si="142"/>
        <v>160.94204262014321</v>
      </c>
      <c r="K3023" s="45">
        <f t="shared" si="141"/>
        <v>4.7146484891692174E-2</v>
      </c>
      <c r="L3023" s="45">
        <f t="shared" si="141"/>
        <v>174.86261229947829</v>
      </c>
      <c r="M3023" s="160">
        <f t="shared" si="143"/>
        <v>3708.9215177161886</v>
      </c>
      <c r="N3023" s="6">
        <v>0.10312464210830782</v>
      </c>
    </row>
    <row r="3024" spans="1:14" hidden="1" x14ac:dyDescent="0.25">
      <c r="A3024" s="41">
        <v>2023</v>
      </c>
      <c r="B3024" s="41" t="s">
        <v>12</v>
      </c>
      <c r="C3024" s="41" t="s">
        <v>5018</v>
      </c>
      <c r="D3024" s="42">
        <v>160.94204262014321</v>
      </c>
      <c r="E3024" s="42">
        <v>170</v>
      </c>
      <c r="F3024" s="41">
        <v>7.9490891365747815E-2</v>
      </c>
      <c r="G3024" s="89">
        <v>287.42066004908571</v>
      </c>
      <c r="H3024" s="42">
        <v>0</v>
      </c>
      <c r="I3024" s="42">
        <v>160.94204262014321</v>
      </c>
      <c r="J3024" s="51">
        <f t="shared" si="142"/>
        <v>160.94204262014321</v>
      </c>
      <c r="K3024" s="45">
        <f t="shared" si="141"/>
        <v>7.9490891365747815E-2</v>
      </c>
      <c r="L3024" s="45">
        <f t="shared" si="141"/>
        <v>287.42066004908571</v>
      </c>
      <c r="M3024" s="160">
        <f t="shared" si="143"/>
        <v>3615.7684875695541</v>
      </c>
      <c r="N3024" s="6">
        <v>0.10715484363425219</v>
      </c>
    </row>
    <row r="3025" spans="1:14" hidden="1" x14ac:dyDescent="0.25">
      <c r="A3025" s="43">
        <v>2024</v>
      </c>
      <c r="B3025" s="43" t="s">
        <v>12</v>
      </c>
      <c r="C3025" s="43" t="s">
        <v>5018</v>
      </c>
      <c r="D3025" s="44">
        <v>160.94204262014321</v>
      </c>
      <c r="E3025" s="44">
        <v>170</v>
      </c>
      <c r="F3025" s="43">
        <v>0.12672094093629749</v>
      </c>
      <c r="G3025" s="91">
        <v>439.95813046101688</v>
      </c>
      <c r="H3025" s="44">
        <v>0</v>
      </c>
      <c r="I3025" s="44">
        <v>160.94204262014321</v>
      </c>
      <c r="J3025" s="51">
        <f t="shared" si="142"/>
        <v>160.94204262014321</v>
      </c>
      <c r="K3025" s="45">
        <f t="shared" si="141"/>
        <v>0.12672094093629749</v>
      </c>
      <c r="L3025" s="45">
        <f t="shared" si="141"/>
        <v>439.95813046101688</v>
      </c>
      <c r="M3025" s="160">
        <f t="shared" si="143"/>
        <v>3471.8660326408362</v>
      </c>
      <c r="N3025" s="6">
        <v>0.10475749306370252</v>
      </c>
    </row>
    <row r="3026" spans="1:14" x14ac:dyDescent="0.25">
      <c r="A3026" s="41">
        <v>2025</v>
      </c>
      <c r="B3026" s="41" t="s">
        <v>12</v>
      </c>
      <c r="C3026" s="41" t="s">
        <v>5018</v>
      </c>
      <c r="D3026" s="42">
        <v>160.94204262014321</v>
      </c>
      <c r="E3026" s="42">
        <v>170</v>
      </c>
      <c r="F3026" s="41">
        <v>0.18673349765497946</v>
      </c>
      <c r="G3026" s="89">
        <v>608.94802558159574</v>
      </c>
      <c r="H3026" s="42">
        <v>0</v>
      </c>
      <c r="I3026" s="42">
        <v>160.94204262014321</v>
      </c>
      <c r="J3026" s="51">
        <f t="shared" si="142"/>
        <v>160.94204262014321</v>
      </c>
      <c r="K3026" s="45">
        <f t="shared" si="141"/>
        <v>0.18673349765497946</v>
      </c>
      <c r="L3026" s="45">
        <f t="shared" si="141"/>
        <v>608.94802558159574</v>
      </c>
      <c r="M3026" s="160">
        <f t="shared" si="143"/>
        <v>3261.0540327730932</v>
      </c>
      <c r="N3026" s="6">
        <v>9.8607636345020538E-2</v>
      </c>
    </row>
    <row r="3027" spans="1:14" x14ac:dyDescent="0.25">
      <c r="A3027" s="43">
        <v>2026</v>
      </c>
      <c r="B3027" s="43" t="s">
        <v>12</v>
      </c>
      <c r="C3027" s="43" t="s">
        <v>5018</v>
      </c>
      <c r="D3027" s="44">
        <v>160.94204262014321</v>
      </c>
      <c r="E3027" s="44">
        <v>170</v>
      </c>
      <c r="F3027" s="43">
        <v>0.26330073106409463</v>
      </c>
      <c r="G3027" s="91">
        <v>797.39756197368047</v>
      </c>
      <c r="H3027" s="44">
        <v>0</v>
      </c>
      <c r="I3027" s="44">
        <v>160.94204262014321</v>
      </c>
      <c r="J3027" s="51">
        <f t="shared" si="142"/>
        <v>160.94204262014321</v>
      </c>
      <c r="K3027" s="45">
        <f t="shared" si="141"/>
        <v>0.26330073106409463</v>
      </c>
      <c r="L3027" s="45">
        <f t="shared" si="141"/>
        <v>797.39756197368047</v>
      </c>
      <c r="M3027" s="160">
        <f t="shared" si="143"/>
        <v>3028.4669501338071</v>
      </c>
      <c r="N3027" s="6">
        <v>7.6674003935905344E-2</v>
      </c>
    </row>
    <row r="3028" spans="1:14" x14ac:dyDescent="0.25">
      <c r="A3028" s="41">
        <v>2027</v>
      </c>
      <c r="B3028" s="41" t="s">
        <v>12</v>
      </c>
      <c r="C3028" s="41" t="s">
        <v>5018</v>
      </c>
      <c r="D3028" s="42">
        <v>160.94204262014321</v>
      </c>
      <c r="E3028" s="42">
        <v>170</v>
      </c>
      <c r="F3028" s="41">
        <v>0.35101998446278826</v>
      </c>
      <c r="G3028" s="89">
        <v>990.19792621821352</v>
      </c>
      <c r="H3028" s="42">
        <v>0</v>
      </c>
      <c r="I3028" s="42">
        <v>160.94204262014321</v>
      </c>
      <c r="J3028" s="51">
        <f t="shared" si="142"/>
        <v>160.94204262014321</v>
      </c>
      <c r="K3028" s="45">
        <f t="shared" si="141"/>
        <v>0.35101998446278826</v>
      </c>
      <c r="L3028" s="45">
        <f t="shared" si="141"/>
        <v>990.19792621821352</v>
      </c>
      <c r="M3028" s="160">
        <f t="shared" si="143"/>
        <v>2820.91610178162</v>
      </c>
      <c r="N3028" s="6">
        <v>4.3477811537211752E-2</v>
      </c>
    </row>
    <row r="3029" spans="1:14" x14ac:dyDescent="0.25">
      <c r="A3029" s="43">
        <v>2028</v>
      </c>
      <c r="B3029" s="43" t="s">
        <v>12</v>
      </c>
      <c r="C3029" s="43" t="s">
        <v>5018</v>
      </c>
      <c r="D3029" s="44">
        <v>160.94204262014321</v>
      </c>
      <c r="E3029" s="44">
        <v>170</v>
      </c>
      <c r="F3029" s="43">
        <v>0.44159054942053494</v>
      </c>
      <c r="G3029" s="91">
        <v>1161.8410303120611</v>
      </c>
      <c r="H3029" s="44">
        <v>0</v>
      </c>
      <c r="I3029" s="44">
        <v>160.94204262014321</v>
      </c>
      <c r="J3029" s="51">
        <f t="shared" si="142"/>
        <v>160.94204262014321</v>
      </c>
      <c r="K3029" s="45">
        <f t="shared" si="141"/>
        <v>0.44159054942053494</v>
      </c>
      <c r="L3029" s="45">
        <f t="shared" si="141"/>
        <v>1161.8410303120611</v>
      </c>
      <c r="M3029" s="160">
        <f t="shared" si="143"/>
        <v>2631.0369002159468</v>
      </c>
      <c r="N3029" s="6">
        <v>4.9557285794650796E-3</v>
      </c>
    </row>
    <row r="3030" spans="1:14" x14ac:dyDescent="0.25">
      <c r="A3030" s="41">
        <v>2029</v>
      </c>
      <c r="B3030" s="41" t="s">
        <v>12</v>
      </c>
      <c r="C3030" s="41" t="s">
        <v>5018</v>
      </c>
      <c r="D3030" s="42">
        <v>160.94204262014321</v>
      </c>
      <c r="E3030" s="42">
        <v>170</v>
      </c>
      <c r="F3030" s="41">
        <v>0.5164698955237057</v>
      </c>
      <c r="G3030" s="89">
        <v>1269.1816029850099</v>
      </c>
      <c r="H3030" s="42">
        <v>0</v>
      </c>
      <c r="I3030" s="42">
        <v>160.94204262014321</v>
      </c>
      <c r="J3030" s="51">
        <f t="shared" si="142"/>
        <v>160.94204262014321</v>
      </c>
      <c r="K3030" s="45">
        <f t="shared" si="141"/>
        <v>0.5164698955237057</v>
      </c>
      <c r="L3030" s="45">
        <f t="shared" si="141"/>
        <v>1269.1816029850099</v>
      </c>
      <c r="M3030" s="160">
        <f t="shared" si="143"/>
        <v>2457.4164224965075</v>
      </c>
      <c r="N3030" s="6">
        <v>-2.8603351523705689E-2</v>
      </c>
    </row>
    <row r="3031" spans="1:14" x14ac:dyDescent="0.25">
      <c r="A3031" s="43">
        <v>2030</v>
      </c>
      <c r="B3031" s="43" t="s">
        <v>12</v>
      </c>
      <c r="C3031" s="43" t="s">
        <v>5018</v>
      </c>
      <c r="D3031" s="44">
        <v>160.94204262014321</v>
      </c>
      <c r="E3031" s="44">
        <v>170</v>
      </c>
      <c r="F3031" s="43">
        <v>0.5751347827818688</v>
      </c>
      <c r="G3031" s="91">
        <v>1315.0607151960903</v>
      </c>
      <c r="H3031" s="44">
        <v>0</v>
      </c>
      <c r="I3031" s="44">
        <v>160.94204262014321</v>
      </c>
      <c r="J3031" s="51">
        <f t="shared" si="142"/>
        <v>160.94204262014321</v>
      </c>
      <c r="K3031" s="45">
        <f t="shared" si="141"/>
        <v>0.5751347827818688</v>
      </c>
      <c r="L3031" s="45">
        <f t="shared" si="141"/>
        <v>1315.0607151960903</v>
      </c>
      <c r="M3031" s="160">
        <f t="shared" si="143"/>
        <v>2286.5261405948613</v>
      </c>
      <c r="N3031" s="6">
        <v>-6.3689590781868755E-2</v>
      </c>
    </row>
    <row r="3032" spans="1:14" x14ac:dyDescent="0.25">
      <c r="A3032" s="41">
        <v>2031</v>
      </c>
      <c r="B3032" s="41" t="s">
        <v>12</v>
      </c>
      <c r="C3032" s="41" t="s">
        <v>5018</v>
      </c>
      <c r="D3032" s="42">
        <v>160.94204262014321</v>
      </c>
      <c r="E3032" s="42">
        <v>170</v>
      </c>
      <c r="F3032" s="41">
        <v>0.6140905025268667</v>
      </c>
      <c r="G3032" s="89">
        <v>1306.6900052383455</v>
      </c>
      <c r="H3032" s="42">
        <v>0</v>
      </c>
      <c r="I3032" s="42">
        <v>160.94204262014321</v>
      </c>
      <c r="J3032" s="51">
        <f t="shared" si="142"/>
        <v>160.94204262014321</v>
      </c>
      <c r="K3032" s="45">
        <f t="shared" si="141"/>
        <v>0.6140905025268667</v>
      </c>
      <c r="L3032" s="45">
        <f t="shared" si="141"/>
        <v>1306.6900052383455</v>
      </c>
      <c r="M3032" s="160">
        <f t="shared" si="143"/>
        <v>2127.8459768740313</v>
      </c>
      <c r="N3032" s="6">
        <v>-9.5522158526866741E-2</v>
      </c>
    </row>
    <row r="3033" spans="1:14" x14ac:dyDescent="0.25">
      <c r="A3033" s="43">
        <v>2032</v>
      </c>
      <c r="B3033" s="43" t="s">
        <v>12</v>
      </c>
      <c r="C3033" s="43" t="s">
        <v>5018</v>
      </c>
      <c r="D3033" s="44">
        <v>160.94204262014321</v>
      </c>
      <c r="E3033" s="44">
        <v>170</v>
      </c>
      <c r="F3033" s="43">
        <v>0.62772872731200213</v>
      </c>
      <c r="G3033" s="91">
        <v>1234.5384349562121</v>
      </c>
      <c r="H3033" s="44">
        <v>0</v>
      </c>
      <c r="I3033" s="44">
        <v>160.94204262014321</v>
      </c>
      <c r="J3033" s="51">
        <f t="shared" si="142"/>
        <v>160.94204262014321</v>
      </c>
      <c r="K3033" s="45">
        <f t="shared" si="141"/>
        <v>0.62772872731200213</v>
      </c>
      <c r="L3033" s="45">
        <f t="shared" si="141"/>
        <v>1234.5384349562121</v>
      </c>
      <c r="M3033" s="160">
        <f t="shared" si="143"/>
        <v>1966.6750639924198</v>
      </c>
      <c r="N3033" s="6">
        <v>-0.11052123231200217</v>
      </c>
    </row>
    <row r="3034" spans="1:14" x14ac:dyDescent="0.25">
      <c r="A3034" s="41">
        <v>2033</v>
      </c>
      <c r="B3034" s="41" t="s">
        <v>12</v>
      </c>
      <c r="C3034" s="41" t="s">
        <v>5018</v>
      </c>
      <c r="D3034" s="42">
        <v>160.94204262014321</v>
      </c>
      <c r="E3034" s="42">
        <v>170</v>
      </c>
      <c r="F3034" s="41">
        <v>0.63582985560853433</v>
      </c>
      <c r="G3034" s="89">
        <v>1129.2851063790272</v>
      </c>
      <c r="H3034" s="42">
        <v>0</v>
      </c>
      <c r="I3034" s="42">
        <v>160.94204262014321</v>
      </c>
      <c r="J3034" s="51">
        <f t="shared" si="142"/>
        <v>160.94204262014321</v>
      </c>
      <c r="K3034" s="45">
        <f t="shared" si="141"/>
        <v>0.63582985560853433</v>
      </c>
      <c r="L3034" s="45">
        <f t="shared" si="141"/>
        <v>1129.2851063790272</v>
      </c>
      <c r="M3034" s="160">
        <f t="shared" si="143"/>
        <v>1776.0806549390813</v>
      </c>
      <c r="N3034" s="6">
        <v>-0.14246837460853434</v>
      </c>
    </row>
    <row r="3035" spans="1:14" x14ac:dyDescent="0.25">
      <c r="A3035" s="43">
        <v>2034</v>
      </c>
      <c r="B3035" s="43" t="s">
        <v>12</v>
      </c>
      <c r="C3035" s="43" t="s">
        <v>5018</v>
      </c>
      <c r="D3035" s="44">
        <v>160.94204262014321</v>
      </c>
      <c r="E3035" s="44">
        <v>170</v>
      </c>
      <c r="F3035" s="43">
        <v>0.62263773527005584</v>
      </c>
      <c r="G3035" s="91">
        <v>994.80899966409686</v>
      </c>
      <c r="H3035" s="44">
        <v>0</v>
      </c>
      <c r="I3035" s="44">
        <v>160.94204262014321</v>
      </c>
      <c r="J3035" s="51">
        <f t="shared" si="142"/>
        <v>160.94204262014321</v>
      </c>
      <c r="K3035" s="45">
        <f t="shared" si="141"/>
        <v>0.62263773527005584</v>
      </c>
      <c r="L3035" s="45">
        <f t="shared" si="141"/>
        <v>994.80899966409686</v>
      </c>
      <c r="M3035" s="160">
        <f t="shared" si="143"/>
        <v>1597.733229632508</v>
      </c>
      <c r="N3035" s="6">
        <v>-0.17181734227005585</v>
      </c>
    </row>
    <row r="3036" spans="1:14" x14ac:dyDescent="0.25">
      <c r="A3036" s="41">
        <v>2035</v>
      </c>
      <c r="B3036" s="41" t="s">
        <v>12</v>
      </c>
      <c r="C3036" s="41" t="s">
        <v>5018</v>
      </c>
      <c r="D3036" s="42">
        <v>160.94204262014321</v>
      </c>
      <c r="E3036" s="42">
        <v>170</v>
      </c>
      <c r="F3036" s="41">
        <v>0.61473962024925732</v>
      </c>
      <c r="G3036" s="89">
        <v>882.8352689406812</v>
      </c>
      <c r="H3036" s="42">
        <v>0</v>
      </c>
      <c r="I3036" s="42">
        <v>160.94204262014321</v>
      </c>
      <c r="J3036" s="51">
        <f t="shared" si="142"/>
        <v>160.94204262014321</v>
      </c>
      <c r="K3036" s="45">
        <f t="shared" si="141"/>
        <v>0.61473962024925732</v>
      </c>
      <c r="L3036" s="45">
        <f t="shared" si="141"/>
        <v>882.8352689406812</v>
      </c>
      <c r="M3036" s="160">
        <f t="shared" si="143"/>
        <v>1436.1125261175123</v>
      </c>
      <c r="N3036" s="6">
        <v>-0.21436035224925731</v>
      </c>
    </row>
    <row r="3037" spans="1:14" x14ac:dyDescent="0.25">
      <c r="A3037" s="43">
        <v>2036</v>
      </c>
      <c r="B3037" s="43" t="s">
        <v>12</v>
      </c>
      <c r="C3037" s="43" t="s">
        <v>5018</v>
      </c>
      <c r="D3037" s="44">
        <v>160.94204262014321</v>
      </c>
      <c r="E3037" s="44">
        <v>170</v>
      </c>
      <c r="F3037" s="43">
        <v>0.59453341828238049</v>
      </c>
      <c r="G3037" s="91">
        <v>773.89047179880549</v>
      </c>
      <c r="H3037" s="44">
        <v>0</v>
      </c>
      <c r="I3037" s="44">
        <v>160.94204262014321</v>
      </c>
      <c r="J3037" s="51">
        <f t="shared" si="142"/>
        <v>160.94204262014321</v>
      </c>
      <c r="K3037" s="45">
        <f t="shared" si="141"/>
        <v>0.59453341828238049</v>
      </c>
      <c r="L3037" s="45">
        <f t="shared" si="141"/>
        <v>773.89047179880549</v>
      </c>
      <c r="M3037" s="160">
        <f t="shared" si="143"/>
        <v>1301.6769924129603</v>
      </c>
      <c r="N3037" s="6">
        <v>-0.23953125128238051</v>
      </c>
    </row>
    <row r="3038" spans="1:14" x14ac:dyDescent="0.25">
      <c r="A3038" s="41">
        <v>2037</v>
      </c>
      <c r="B3038" s="41" t="s">
        <v>12</v>
      </c>
      <c r="C3038" s="41" t="s">
        <v>5018</v>
      </c>
      <c r="D3038" s="42">
        <v>160.94204262014321</v>
      </c>
      <c r="E3038" s="42">
        <v>170</v>
      </c>
      <c r="F3038" s="41">
        <v>0.59595610389071341</v>
      </c>
      <c r="G3038" s="89">
        <v>721.38769562295681</v>
      </c>
      <c r="H3038" s="42">
        <v>0</v>
      </c>
      <c r="I3038" s="42">
        <v>160.94204262014321</v>
      </c>
      <c r="J3038" s="51">
        <f t="shared" si="142"/>
        <v>160.94204262014321</v>
      </c>
      <c r="K3038" s="45">
        <f t="shared" si="141"/>
        <v>0.59595610389071341</v>
      </c>
      <c r="L3038" s="45">
        <f t="shared" si="141"/>
        <v>721.38769562295681</v>
      </c>
      <c r="M3038" s="160">
        <f t="shared" si="143"/>
        <v>1210.4711922797003</v>
      </c>
      <c r="N3038" s="6">
        <v>-0.2917396588907134</v>
      </c>
    </row>
    <row r="3039" spans="1:14" x14ac:dyDescent="0.25">
      <c r="A3039" s="43">
        <v>2038</v>
      </c>
      <c r="B3039" s="43" t="s">
        <v>12</v>
      </c>
      <c r="C3039" s="43" t="s">
        <v>5018</v>
      </c>
      <c r="D3039" s="44">
        <v>160.94204262014321</v>
      </c>
      <c r="E3039" s="44">
        <v>170</v>
      </c>
      <c r="F3039" s="43">
        <v>0.58998861766394817</v>
      </c>
      <c r="G3039" s="91">
        <v>633.64736240832394</v>
      </c>
      <c r="H3039" s="44">
        <v>0</v>
      </c>
      <c r="I3039" s="44">
        <v>160.94204262014321</v>
      </c>
      <c r="J3039" s="51">
        <f t="shared" si="142"/>
        <v>160.94204262014321</v>
      </c>
      <c r="K3039" s="45">
        <f t="shared" si="141"/>
        <v>0.58998861766394817</v>
      </c>
      <c r="L3039" s="45">
        <f t="shared" si="141"/>
        <v>633.64736240832394</v>
      </c>
      <c r="M3039" s="160">
        <f t="shared" si="143"/>
        <v>1073.9993000496213</v>
      </c>
      <c r="N3039" s="6">
        <v>-0.33015857566394818</v>
      </c>
    </row>
    <row r="3040" spans="1:14" x14ac:dyDescent="0.25">
      <c r="A3040" s="41">
        <v>2039</v>
      </c>
      <c r="B3040" s="41" t="s">
        <v>12</v>
      </c>
      <c r="C3040" s="41" t="s">
        <v>5018</v>
      </c>
      <c r="D3040" s="42">
        <v>160.94204262014321</v>
      </c>
      <c r="E3040" s="42">
        <v>170</v>
      </c>
      <c r="F3040" s="41">
        <v>0.57910113970692678</v>
      </c>
      <c r="G3040" s="89">
        <v>559.3868748825156</v>
      </c>
      <c r="H3040" s="42">
        <v>0</v>
      </c>
      <c r="I3040" s="42">
        <v>160.94204262014321</v>
      </c>
      <c r="J3040" s="51">
        <f t="shared" si="142"/>
        <v>160.94204262014321</v>
      </c>
      <c r="K3040" s="45">
        <f t="shared" si="141"/>
        <v>0.57910113970692678</v>
      </c>
      <c r="L3040" s="45">
        <f t="shared" si="141"/>
        <v>559.3868748825156</v>
      </c>
      <c r="M3040" s="160">
        <f t="shared" si="143"/>
        <v>965.9571299852937</v>
      </c>
      <c r="N3040" s="6">
        <v>-0.35582448970692682</v>
      </c>
    </row>
    <row r="3041" spans="1:14" x14ac:dyDescent="0.25">
      <c r="A3041" s="43">
        <v>2040</v>
      </c>
      <c r="B3041" s="43" t="s">
        <v>12</v>
      </c>
      <c r="C3041" s="43" t="s">
        <v>5018</v>
      </c>
      <c r="D3041" s="44">
        <v>160.94204262014321</v>
      </c>
      <c r="E3041" s="44">
        <v>170</v>
      </c>
      <c r="F3041" s="43">
        <v>0.56542216055209116</v>
      </c>
      <c r="G3041" s="91">
        <v>528.04024964931659</v>
      </c>
      <c r="H3041" s="44">
        <v>0</v>
      </c>
      <c r="I3041" s="44">
        <v>160.94204262014321</v>
      </c>
      <c r="J3041" s="51">
        <f t="shared" si="142"/>
        <v>160.94204262014321</v>
      </c>
      <c r="K3041" s="45">
        <f t="shared" si="141"/>
        <v>0.56542216055209116</v>
      </c>
      <c r="L3041" s="45">
        <f t="shared" si="141"/>
        <v>528.04024964931659</v>
      </c>
      <c r="M3041" s="160">
        <f t="shared" si="143"/>
        <v>933.88672480350965</v>
      </c>
      <c r="N3041" s="6">
        <v>-0.36893331855209116</v>
      </c>
    </row>
    <row r="3042" spans="1:14" hidden="1" x14ac:dyDescent="0.25">
      <c r="A3042" s="41">
        <v>2021</v>
      </c>
      <c r="B3042" s="41" t="s">
        <v>12</v>
      </c>
      <c r="C3042" s="41" t="s">
        <v>5019</v>
      </c>
      <c r="D3042" s="42">
        <v>174.76589456699696</v>
      </c>
      <c r="E3042" s="42">
        <v>180</v>
      </c>
      <c r="F3042" s="41">
        <v>5.3242115431727861E-2</v>
      </c>
      <c r="G3042" s="89">
        <v>188.73761309781338</v>
      </c>
      <c r="H3042" s="42">
        <v>0</v>
      </c>
      <c r="I3042" s="42">
        <v>174.76589456699696</v>
      </c>
      <c r="J3042" s="51">
        <f t="shared" si="142"/>
        <v>174.76589456699696</v>
      </c>
      <c r="K3042" s="45">
        <f t="shared" si="141"/>
        <v>5.3242115431727861E-2</v>
      </c>
      <c r="L3042" s="45">
        <f t="shared" si="141"/>
        <v>188.73761309781338</v>
      </c>
      <c r="M3042" s="160">
        <f t="shared" si="143"/>
        <v>3544.8932028223189</v>
      </c>
      <c r="N3042" s="6">
        <v>3.9528759568272141E-2</v>
      </c>
    </row>
    <row r="3043" spans="1:14" hidden="1" x14ac:dyDescent="0.25">
      <c r="A3043" s="43">
        <v>2022</v>
      </c>
      <c r="B3043" s="43" t="s">
        <v>12</v>
      </c>
      <c r="C3043" s="43" t="s">
        <v>5019</v>
      </c>
      <c r="D3043" s="44">
        <v>174.76589456699696</v>
      </c>
      <c r="E3043" s="44">
        <v>180</v>
      </c>
      <c r="F3043" s="43">
        <v>7.3741954362034678E-2</v>
      </c>
      <c r="G3043" s="91">
        <v>295.51483036357683</v>
      </c>
      <c r="H3043" s="44">
        <v>0</v>
      </c>
      <c r="I3043" s="44">
        <v>174.76589456699696</v>
      </c>
      <c r="J3043" s="51">
        <f t="shared" si="142"/>
        <v>174.76589456699696</v>
      </c>
      <c r="K3043" s="45">
        <f t="shared" si="141"/>
        <v>7.3741954362034678E-2</v>
      </c>
      <c r="L3043" s="45">
        <f t="shared" si="141"/>
        <v>295.51483036357683</v>
      </c>
      <c r="M3043" s="160">
        <f t="shared" si="143"/>
        <v>4007.4179335246877</v>
      </c>
      <c r="N3043" s="6">
        <v>4.1668882637965324E-2</v>
      </c>
    </row>
    <row r="3044" spans="1:14" hidden="1" x14ac:dyDescent="0.25">
      <c r="A3044" s="41">
        <v>2023</v>
      </c>
      <c r="B3044" s="41" t="s">
        <v>12</v>
      </c>
      <c r="C3044" s="41" t="s">
        <v>5019</v>
      </c>
      <c r="D3044" s="42">
        <v>174.76589456699696</v>
      </c>
      <c r="E3044" s="42">
        <v>180</v>
      </c>
      <c r="F3044" s="41">
        <v>8.392456892317085E-2</v>
      </c>
      <c r="G3044" s="89">
        <v>323.44792011739031</v>
      </c>
      <c r="H3044" s="42">
        <v>0</v>
      </c>
      <c r="I3044" s="42">
        <v>174.76589456699696</v>
      </c>
      <c r="J3044" s="51">
        <f t="shared" si="142"/>
        <v>174.76589456699696</v>
      </c>
      <c r="K3044" s="45">
        <f t="shared" si="141"/>
        <v>8.392456892317085E-2</v>
      </c>
      <c r="L3044" s="45">
        <f t="shared" si="141"/>
        <v>323.44792011739031</v>
      </c>
      <c r="M3044" s="160">
        <f t="shared" si="143"/>
        <v>3854.0313553888168</v>
      </c>
      <c r="N3044" s="6">
        <v>6.2619484076829157E-2</v>
      </c>
    </row>
    <row r="3045" spans="1:14" hidden="1" x14ac:dyDescent="0.25">
      <c r="A3045" s="43">
        <v>2024</v>
      </c>
      <c r="B3045" s="43" t="s">
        <v>12</v>
      </c>
      <c r="C3045" s="43" t="s">
        <v>5019</v>
      </c>
      <c r="D3045" s="44">
        <v>174.76589456699696</v>
      </c>
      <c r="E3045" s="44">
        <v>180</v>
      </c>
      <c r="F3045" s="43">
        <v>0.10144233781464967</v>
      </c>
      <c r="G3045" s="91">
        <v>383.28291487155451</v>
      </c>
      <c r="H3045" s="44">
        <v>0</v>
      </c>
      <c r="I3045" s="44">
        <v>174.76589456699696</v>
      </c>
      <c r="J3045" s="51">
        <f t="shared" si="142"/>
        <v>174.76589456699696</v>
      </c>
      <c r="K3045" s="45">
        <f t="shared" si="141"/>
        <v>0.10144233781464967</v>
      </c>
      <c r="L3045" s="45">
        <f t="shared" si="141"/>
        <v>383.28291487155451</v>
      </c>
      <c r="M3045" s="160">
        <f t="shared" si="143"/>
        <v>3778.3328256084724</v>
      </c>
      <c r="N3045" s="6">
        <v>7.5173032185350319E-2</v>
      </c>
    </row>
    <row r="3046" spans="1:14" hidden="1" x14ac:dyDescent="0.25">
      <c r="A3046" s="41">
        <v>2025</v>
      </c>
      <c r="B3046" s="41" t="s">
        <v>12</v>
      </c>
      <c r="C3046" s="41" t="s">
        <v>5019</v>
      </c>
      <c r="D3046" s="42">
        <v>174.76589456699696</v>
      </c>
      <c r="E3046" s="42">
        <v>180</v>
      </c>
      <c r="F3046" s="41">
        <v>0.11090833869450278</v>
      </c>
      <c r="G3046" s="89">
        <v>374.09273289833334</v>
      </c>
      <c r="H3046" s="42">
        <v>0</v>
      </c>
      <c r="I3046" s="42">
        <v>174.76589456699696</v>
      </c>
      <c r="J3046" s="51">
        <f t="shared" si="142"/>
        <v>174.76589456699696</v>
      </c>
      <c r="K3046" s="45">
        <f t="shared" si="141"/>
        <v>0.11090833869450278</v>
      </c>
      <c r="L3046" s="45">
        <f t="shared" si="141"/>
        <v>374.09273289833334</v>
      </c>
      <c r="M3046" s="160">
        <f t="shared" si="143"/>
        <v>3372.9901403425802</v>
      </c>
      <c r="N3046" s="6">
        <v>0.10433219630549723</v>
      </c>
    </row>
    <row r="3047" spans="1:14" hidden="1" x14ac:dyDescent="0.25">
      <c r="A3047" s="43">
        <v>2026</v>
      </c>
      <c r="B3047" s="43" t="s">
        <v>12</v>
      </c>
      <c r="C3047" s="43" t="s">
        <v>5019</v>
      </c>
      <c r="D3047" s="44">
        <v>174.76589456699696</v>
      </c>
      <c r="E3047" s="44">
        <v>180</v>
      </c>
      <c r="F3047" s="43">
        <v>0.1452021700898885</v>
      </c>
      <c r="G3047" s="91">
        <v>533.54004028935412</v>
      </c>
      <c r="H3047" s="44">
        <v>0</v>
      </c>
      <c r="I3047" s="44">
        <v>174.76589456699696</v>
      </c>
      <c r="J3047" s="51">
        <f t="shared" si="142"/>
        <v>174.76589456699696</v>
      </c>
      <c r="K3047" s="45">
        <f t="shared" ref="K3047:L3110" si="144">F3047</f>
        <v>0.1452021700898885</v>
      </c>
      <c r="L3047" s="45">
        <f t="shared" si="144"/>
        <v>533.54004028935412</v>
      </c>
      <c r="M3047" s="160">
        <f t="shared" si="143"/>
        <v>3674.4632670370015</v>
      </c>
      <c r="N3047" s="6">
        <v>0.11831058191011151</v>
      </c>
    </row>
    <row r="3048" spans="1:14" hidden="1" x14ac:dyDescent="0.25">
      <c r="A3048" s="41">
        <v>2027</v>
      </c>
      <c r="B3048" s="41" t="s">
        <v>12</v>
      </c>
      <c r="C3048" s="41" t="s">
        <v>5019</v>
      </c>
      <c r="D3048" s="42">
        <v>174.76589456699696</v>
      </c>
      <c r="E3048" s="42">
        <v>180</v>
      </c>
      <c r="F3048" s="41">
        <v>0.16218760115159128</v>
      </c>
      <c r="G3048" s="89">
        <v>567.41788840729771</v>
      </c>
      <c r="H3048" s="42">
        <v>0</v>
      </c>
      <c r="I3048" s="42">
        <v>174.76589456699696</v>
      </c>
      <c r="J3048" s="51">
        <f t="shared" si="142"/>
        <v>174.76589456699696</v>
      </c>
      <c r="K3048" s="45">
        <f t="shared" si="144"/>
        <v>0.16218760115159128</v>
      </c>
      <c r="L3048" s="45">
        <f t="shared" si="144"/>
        <v>567.41788840729771</v>
      </c>
      <c r="M3048" s="160">
        <f t="shared" si="143"/>
        <v>3498.5281512176221</v>
      </c>
      <c r="N3048" s="6">
        <v>0.14845524184840872</v>
      </c>
    </row>
    <row r="3049" spans="1:14" x14ac:dyDescent="0.25">
      <c r="A3049" s="43">
        <v>2028</v>
      </c>
      <c r="B3049" s="43" t="s">
        <v>12</v>
      </c>
      <c r="C3049" s="43" t="s">
        <v>5019</v>
      </c>
      <c r="D3049" s="44">
        <v>174.76589456699696</v>
      </c>
      <c r="E3049" s="44">
        <v>180</v>
      </c>
      <c r="F3049" s="43">
        <v>0.18842609749370609</v>
      </c>
      <c r="G3049" s="91">
        <v>669.4426071990805</v>
      </c>
      <c r="H3049" s="44">
        <v>0</v>
      </c>
      <c r="I3049" s="44">
        <v>174.76589456699696</v>
      </c>
      <c r="J3049" s="51">
        <f t="shared" si="142"/>
        <v>174.76589456699696</v>
      </c>
      <c r="K3049" s="45">
        <f t="shared" si="144"/>
        <v>0.18842609749370609</v>
      </c>
      <c r="L3049" s="45">
        <f t="shared" si="144"/>
        <v>669.4426071990805</v>
      </c>
      <c r="M3049" s="160">
        <f t="shared" si="143"/>
        <v>3552.8125673856912</v>
      </c>
      <c r="N3049" s="6">
        <v>0.1699836105062939</v>
      </c>
    </row>
    <row r="3050" spans="1:14" hidden="1" x14ac:dyDescent="0.25">
      <c r="A3050" s="41">
        <v>2029</v>
      </c>
      <c r="B3050" s="41" t="s">
        <v>12</v>
      </c>
      <c r="C3050" s="41" t="s">
        <v>5019</v>
      </c>
      <c r="D3050" s="42">
        <v>174.76589456699696</v>
      </c>
      <c r="E3050" s="42">
        <v>180</v>
      </c>
      <c r="F3050" s="41">
        <v>0.20001942292291233</v>
      </c>
      <c r="G3050" s="89">
        <v>720.47069992523211</v>
      </c>
      <c r="H3050" s="42">
        <v>0</v>
      </c>
      <c r="I3050" s="42">
        <v>174.76589456699696</v>
      </c>
      <c r="J3050" s="51">
        <f t="shared" si="142"/>
        <v>174.76589456699696</v>
      </c>
      <c r="K3050" s="45">
        <f t="shared" si="144"/>
        <v>0.20001942292291233</v>
      </c>
      <c r="L3050" s="45">
        <f t="shared" si="144"/>
        <v>720.47069992523211</v>
      </c>
      <c r="M3050" s="160">
        <f t="shared" si="143"/>
        <v>3602.0036924259211</v>
      </c>
      <c r="N3050" s="6">
        <v>0.19730536007708768</v>
      </c>
    </row>
    <row r="3051" spans="1:14" x14ac:dyDescent="0.25">
      <c r="A3051" s="43">
        <v>2030</v>
      </c>
      <c r="B3051" s="43" t="s">
        <v>12</v>
      </c>
      <c r="C3051" s="43" t="s">
        <v>5019</v>
      </c>
      <c r="D3051" s="44">
        <v>174.76589456699696</v>
      </c>
      <c r="E3051" s="44">
        <v>180</v>
      </c>
      <c r="F3051" s="43">
        <v>0.2229157006741331</v>
      </c>
      <c r="G3051" s="91">
        <v>874.61951817464637</v>
      </c>
      <c r="H3051" s="44">
        <v>0</v>
      </c>
      <c r="I3051" s="44">
        <v>174.76589456699696</v>
      </c>
      <c r="J3051" s="51">
        <f t="shared" si="142"/>
        <v>174.76589456699696</v>
      </c>
      <c r="K3051" s="45">
        <f t="shared" si="144"/>
        <v>0.2229157006741331</v>
      </c>
      <c r="L3051" s="45">
        <f t="shared" si="144"/>
        <v>874.61951817464637</v>
      </c>
      <c r="M3051" s="160">
        <f t="shared" si="143"/>
        <v>3923.5438128837745</v>
      </c>
      <c r="N3051" s="6">
        <v>0.20284591032586688</v>
      </c>
    </row>
    <row r="3052" spans="1:14" hidden="1" x14ac:dyDescent="0.25">
      <c r="A3052" s="41">
        <v>2031</v>
      </c>
      <c r="B3052" s="41" t="s">
        <v>12</v>
      </c>
      <c r="C3052" s="41" t="s">
        <v>5019</v>
      </c>
      <c r="D3052" s="42">
        <v>174.76589456699696</v>
      </c>
      <c r="E3052" s="42">
        <v>180</v>
      </c>
      <c r="F3052" s="41">
        <v>0.21876958597463272</v>
      </c>
      <c r="G3052" s="89">
        <v>861.25277203121652</v>
      </c>
      <c r="H3052" s="42">
        <v>0</v>
      </c>
      <c r="I3052" s="42">
        <v>174.76589456699696</v>
      </c>
      <c r="J3052" s="51">
        <f t="shared" si="142"/>
        <v>174.76589456699696</v>
      </c>
      <c r="K3052" s="45">
        <f t="shared" si="144"/>
        <v>0.21876958597463272</v>
      </c>
      <c r="L3052" s="45">
        <f t="shared" si="144"/>
        <v>861.25277203121652</v>
      </c>
      <c r="M3052" s="160">
        <f t="shared" si="143"/>
        <v>3936.8030441447308</v>
      </c>
      <c r="N3052" s="6">
        <v>0.23033583802536725</v>
      </c>
    </row>
    <row r="3053" spans="1:14" hidden="1" x14ac:dyDescent="0.25">
      <c r="A3053" s="43">
        <v>2032</v>
      </c>
      <c r="B3053" s="43" t="s">
        <v>12</v>
      </c>
      <c r="C3053" s="43" t="s">
        <v>5019</v>
      </c>
      <c r="D3053" s="44">
        <v>174.76589456699696</v>
      </c>
      <c r="E3053" s="44">
        <v>180</v>
      </c>
      <c r="F3053" s="43">
        <v>0.21951500764789963</v>
      </c>
      <c r="G3053" s="91">
        <v>909.94321211645445</v>
      </c>
      <c r="H3053" s="44">
        <v>0</v>
      </c>
      <c r="I3053" s="44">
        <v>174.76589456699696</v>
      </c>
      <c r="J3053" s="51">
        <f t="shared" si="142"/>
        <v>174.76589456699696</v>
      </c>
      <c r="K3053" s="45">
        <f t="shared" si="144"/>
        <v>0.21951500764789963</v>
      </c>
      <c r="L3053" s="45">
        <f t="shared" si="144"/>
        <v>909.94321211645445</v>
      </c>
      <c r="M3053" s="160">
        <f t="shared" si="143"/>
        <v>4145.2437437717072</v>
      </c>
      <c r="N3053" s="6">
        <v>0.24066825235210035</v>
      </c>
    </row>
    <row r="3054" spans="1:14" hidden="1" x14ac:dyDescent="0.25">
      <c r="A3054" s="41">
        <v>2033</v>
      </c>
      <c r="B3054" s="41" t="s">
        <v>12</v>
      </c>
      <c r="C3054" s="41" t="s">
        <v>5019</v>
      </c>
      <c r="D3054" s="42">
        <v>174.76589456699696</v>
      </c>
      <c r="E3054" s="42">
        <v>180</v>
      </c>
      <c r="F3054" s="41">
        <v>0.20506383094516503</v>
      </c>
      <c r="G3054" s="89">
        <v>851.82944803290241</v>
      </c>
      <c r="H3054" s="42">
        <v>0</v>
      </c>
      <c r="I3054" s="42">
        <v>174.76589456699696</v>
      </c>
      <c r="J3054" s="51">
        <f t="shared" si="142"/>
        <v>174.76589456699696</v>
      </c>
      <c r="K3054" s="45">
        <f t="shared" si="144"/>
        <v>0.20506383094516503</v>
      </c>
      <c r="L3054" s="45">
        <f t="shared" si="144"/>
        <v>851.82944803290241</v>
      </c>
      <c r="M3054" s="160">
        <f t="shared" si="143"/>
        <v>4153.9721759157292</v>
      </c>
      <c r="N3054" s="6">
        <v>0.24182199405483498</v>
      </c>
    </row>
    <row r="3055" spans="1:14" hidden="1" x14ac:dyDescent="0.25">
      <c r="A3055" s="43">
        <v>2034</v>
      </c>
      <c r="B3055" s="43" t="s">
        <v>12</v>
      </c>
      <c r="C3055" s="43" t="s">
        <v>5019</v>
      </c>
      <c r="D3055" s="44">
        <v>174.76589456699696</v>
      </c>
      <c r="E3055" s="44">
        <v>180</v>
      </c>
      <c r="F3055" s="43">
        <v>0.20074587902491164</v>
      </c>
      <c r="G3055" s="91">
        <v>870.38217829233167</v>
      </c>
      <c r="H3055" s="44">
        <v>0</v>
      </c>
      <c r="I3055" s="44">
        <v>174.76589456699696</v>
      </c>
      <c r="J3055" s="51">
        <f t="shared" si="142"/>
        <v>174.76589456699696</v>
      </c>
      <c r="K3055" s="45">
        <f t="shared" si="144"/>
        <v>0.20074587902491164</v>
      </c>
      <c r="L3055" s="45">
        <f t="shared" si="144"/>
        <v>870.38217829233167</v>
      </c>
      <c r="M3055" s="160">
        <f t="shared" si="143"/>
        <v>4335.7411993713768</v>
      </c>
      <c r="N3055" s="6">
        <v>0.21484397697508834</v>
      </c>
    </row>
    <row r="3056" spans="1:14" hidden="1" x14ac:dyDescent="0.25">
      <c r="A3056" s="41">
        <v>2035</v>
      </c>
      <c r="B3056" s="41" t="s">
        <v>12</v>
      </c>
      <c r="C3056" s="41" t="s">
        <v>5019</v>
      </c>
      <c r="D3056" s="42">
        <v>174.76589456699696</v>
      </c>
      <c r="E3056" s="42">
        <v>180</v>
      </c>
      <c r="F3056" s="41">
        <v>0.18968488571131434</v>
      </c>
      <c r="G3056" s="89">
        <v>847.62276655061316</v>
      </c>
      <c r="H3056" s="42">
        <v>0</v>
      </c>
      <c r="I3056" s="42">
        <v>174.76589456699696</v>
      </c>
      <c r="J3056" s="51">
        <f t="shared" si="142"/>
        <v>174.76589456699696</v>
      </c>
      <c r="K3056" s="45">
        <f t="shared" si="144"/>
        <v>0.18968488571131434</v>
      </c>
      <c r="L3056" s="45">
        <f t="shared" si="144"/>
        <v>847.62276655061316</v>
      </c>
      <c r="M3056" s="160">
        <f t="shared" si="143"/>
        <v>4468.5835846754244</v>
      </c>
      <c r="N3056" s="6">
        <v>0.18107007328868566</v>
      </c>
    </row>
    <row r="3057" spans="1:14" hidden="1" x14ac:dyDescent="0.25">
      <c r="A3057" s="43">
        <v>2036</v>
      </c>
      <c r="B3057" s="43" t="s">
        <v>12</v>
      </c>
      <c r="C3057" s="43" t="s">
        <v>5019</v>
      </c>
      <c r="D3057" s="44">
        <v>174.76589456699696</v>
      </c>
      <c r="E3057" s="44">
        <v>180</v>
      </c>
      <c r="F3057" s="43">
        <v>0.18299652574963621</v>
      </c>
      <c r="G3057" s="91">
        <v>852.0571906119286</v>
      </c>
      <c r="H3057" s="44">
        <v>0</v>
      </c>
      <c r="I3057" s="44">
        <v>174.76589456699696</v>
      </c>
      <c r="J3057" s="51">
        <f t="shared" si="142"/>
        <v>174.76589456699696</v>
      </c>
      <c r="K3057" s="45">
        <f t="shared" si="144"/>
        <v>0.18299652574963621</v>
      </c>
      <c r="L3057" s="45">
        <f t="shared" si="144"/>
        <v>852.0571906119286</v>
      </c>
      <c r="M3057" s="160">
        <f t="shared" si="143"/>
        <v>4656.1386185968204</v>
      </c>
      <c r="N3057" s="6">
        <v>0.13423466625036379</v>
      </c>
    </row>
    <row r="3058" spans="1:14" hidden="1" x14ac:dyDescent="0.25">
      <c r="A3058" s="41">
        <v>2037</v>
      </c>
      <c r="B3058" s="41" t="s">
        <v>12</v>
      </c>
      <c r="C3058" s="41" t="s">
        <v>5019</v>
      </c>
      <c r="D3058" s="42">
        <v>174.76589456699696</v>
      </c>
      <c r="E3058" s="42">
        <v>180</v>
      </c>
      <c r="F3058" s="41">
        <v>0.16302824889790116</v>
      </c>
      <c r="G3058" s="89">
        <v>757.37881023719729</v>
      </c>
      <c r="H3058" s="42">
        <v>0</v>
      </c>
      <c r="I3058" s="42">
        <v>174.76589456699696</v>
      </c>
      <c r="J3058" s="51">
        <f t="shared" si="142"/>
        <v>174.76589456699696</v>
      </c>
      <c r="K3058" s="45">
        <f t="shared" si="144"/>
        <v>0.16302824889790116</v>
      </c>
      <c r="L3058" s="45">
        <f t="shared" si="144"/>
        <v>757.37881023719729</v>
      </c>
      <c r="M3058" s="160">
        <f t="shared" si="143"/>
        <v>4645.6906416968077</v>
      </c>
      <c r="N3058" s="6">
        <v>0.10310465310209885</v>
      </c>
    </row>
    <row r="3059" spans="1:14" hidden="1" x14ac:dyDescent="0.25">
      <c r="A3059" s="43">
        <v>2038</v>
      </c>
      <c r="B3059" s="43" t="s">
        <v>12</v>
      </c>
      <c r="C3059" s="43" t="s">
        <v>5019</v>
      </c>
      <c r="D3059" s="44">
        <v>174.76589456699696</v>
      </c>
      <c r="E3059" s="44">
        <v>180</v>
      </c>
      <c r="F3059" s="43">
        <v>0.15989050421850939</v>
      </c>
      <c r="G3059" s="91">
        <v>782.69812437604867</v>
      </c>
      <c r="H3059" s="44">
        <v>0</v>
      </c>
      <c r="I3059" s="44">
        <v>174.76589456699696</v>
      </c>
      <c r="J3059" s="51">
        <f t="shared" si="142"/>
        <v>174.76589456699696</v>
      </c>
      <c r="K3059" s="45">
        <f t="shared" si="144"/>
        <v>0.15989050421850939</v>
      </c>
      <c r="L3059" s="45">
        <f t="shared" si="144"/>
        <v>782.69812437604867</v>
      </c>
      <c r="M3059" s="160">
        <f t="shared" si="143"/>
        <v>4895.2133098936165</v>
      </c>
      <c r="N3059" s="6">
        <v>4.9614197781490593E-2</v>
      </c>
    </row>
    <row r="3060" spans="1:14" x14ac:dyDescent="0.25">
      <c r="A3060" s="41">
        <v>2039</v>
      </c>
      <c r="B3060" s="41" t="s">
        <v>12</v>
      </c>
      <c r="C3060" s="41" t="s">
        <v>5019</v>
      </c>
      <c r="D3060" s="42">
        <v>174.76589456699696</v>
      </c>
      <c r="E3060" s="42">
        <v>180</v>
      </c>
      <c r="F3060" s="41">
        <v>0.1576395139014822</v>
      </c>
      <c r="G3060" s="89">
        <v>804.33399948648946</v>
      </c>
      <c r="H3060" s="42">
        <v>0</v>
      </c>
      <c r="I3060" s="42">
        <v>174.76589456699696</v>
      </c>
      <c r="J3060" s="51">
        <f t="shared" si="142"/>
        <v>174.76589456699696</v>
      </c>
      <c r="K3060" s="45">
        <f t="shared" si="144"/>
        <v>0.1576395139014822</v>
      </c>
      <c r="L3060" s="45">
        <f t="shared" si="144"/>
        <v>804.33399948648946</v>
      </c>
      <c r="M3060" s="160">
        <f t="shared" si="143"/>
        <v>5102.3628504028693</v>
      </c>
      <c r="N3060" s="6">
        <v>5.7298260985177984E-3</v>
      </c>
    </row>
    <row r="3061" spans="1:14" x14ac:dyDescent="0.25">
      <c r="A3061" s="43">
        <v>2040</v>
      </c>
      <c r="B3061" s="43" t="s">
        <v>12</v>
      </c>
      <c r="C3061" s="43" t="s">
        <v>5019</v>
      </c>
      <c r="D3061" s="44">
        <v>174.76589456699696</v>
      </c>
      <c r="E3061" s="44">
        <v>180</v>
      </c>
      <c r="F3061" s="43">
        <v>0.16363323188673093</v>
      </c>
      <c r="G3061" s="91">
        <v>862.29297541449353</v>
      </c>
      <c r="H3061" s="44">
        <v>0</v>
      </c>
      <c r="I3061" s="44">
        <v>174.76589456699696</v>
      </c>
      <c r="J3061" s="51">
        <f t="shared" si="142"/>
        <v>174.76589456699696</v>
      </c>
      <c r="K3061" s="45">
        <f t="shared" si="144"/>
        <v>0.16363323188673093</v>
      </c>
      <c r="L3061" s="45">
        <f t="shared" si="144"/>
        <v>862.29297541449353</v>
      </c>
      <c r="M3061" s="160">
        <f t="shared" si="143"/>
        <v>5269.6690364912183</v>
      </c>
      <c r="N3061" s="6">
        <v>-2.3496128886730916E-2</v>
      </c>
    </row>
    <row r="3062" spans="1:14" hidden="1" x14ac:dyDescent="0.25">
      <c r="A3062" s="41">
        <v>2021</v>
      </c>
      <c r="B3062" s="41" t="s">
        <v>12</v>
      </c>
      <c r="C3062" s="41" t="s">
        <v>5020</v>
      </c>
      <c r="D3062" s="42">
        <v>183.16771364828818</v>
      </c>
      <c r="E3062" s="42">
        <v>190</v>
      </c>
      <c r="F3062" s="41">
        <v>1.0949298090254363E-2</v>
      </c>
      <c r="G3062" s="89">
        <v>40.983813220303873</v>
      </c>
      <c r="H3062" s="42">
        <v>0</v>
      </c>
      <c r="I3062" s="42">
        <v>183.16771364828818</v>
      </c>
      <c r="J3062" s="51">
        <f t="shared" si="142"/>
        <v>183.16771364828818</v>
      </c>
      <c r="K3062" s="45">
        <f t="shared" si="144"/>
        <v>1.0949298090254363E-2</v>
      </c>
      <c r="L3062" s="45">
        <f t="shared" si="144"/>
        <v>40.983813220303873</v>
      </c>
      <c r="M3062" s="160">
        <f t="shared" si="143"/>
        <v>3743.0539275190908</v>
      </c>
      <c r="N3062" s="6">
        <v>0.30536824090974563</v>
      </c>
    </row>
    <row r="3063" spans="1:14" hidden="1" x14ac:dyDescent="0.25">
      <c r="A3063" s="43">
        <v>2022</v>
      </c>
      <c r="B3063" s="43" t="s">
        <v>12</v>
      </c>
      <c r="C3063" s="43" t="s">
        <v>5020</v>
      </c>
      <c r="D3063" s="44">
        <v>183.16771364828818</v>
      </c>
      <c r="E3063" s="44">
        <v>190</v>
      </c>
      <c r="F3063" s="43">
        <v>2.0528969354517267E-2</v>
      </c>
      <c r="G3063" s="91">
        <v>67.715006816328426</v>
      </c>
      <c r="H3063" s="44">
        <v>0</v>
      </c>
      <c r="I3063" s="44">
        <v>183.16771364828818</v>
      </c>
      <c r="J3063" s="51">
        <f t="shared" si="142"/>
        <v>183.16771364828818</v>
      </c>
      <c r="K3063" s="45">
        <f t="shared" si="144"/>
        <v>2.0528969354517267E-2</v>
      </c>
      <c r="L3063" s="45">
        <f t="shared" si="144"/>
        <v>67.715006816328426</v>
      </c>
      <c r="M3063" s="160">
        <f t="shared" si="143"/>
        <v>3298.5098105486809</v>
      </c>
      <c r="N3063" s="6">
        <v>0.33079119964548276</v>
      </c>
    </row>
    <row r="3064" spans="1:14" hidden="1" x14ac:dyDescent="0.25">
      <c r="A3064" s="41">
        <v>2023</v>
      </c>
      <c r="B3064" s="41" t="s">
        <v>12</v>
      </c>
      <c r="C3064" s="41" t="s">
        <v>5020</v>
      </c>
      <c r="D3064" s="42">
        <v>183.16771364828818</v>
      </c>
      <c r="E3064" s="42">
        <v>190</v>
      </c>
      <c r="F3064" s="41">
        <v>3.156098744389664E-2</v>
      </c>
      <c r="G3064" s="89">
        <v>86.659538121234533</v>
      </c>
      <c r="H3064" s="42">
        <v>0</v>
      </c>
      <c r="I3064" s="42">
        <v>183.16771364828818</v>
      </c>
      <c r="J3064" s="51">
        <f t="shared" si="142"/>
        <v>183.16771364828818</v>
      </c>
      <c r="K3064" s="45">
        <f t="shared" si="144"/>
        <v>3.156098744389664E-2</v>
      </c>
      <c r="L3064" s="45">
        <f t="shared" si="144"/>
        <v>86.659538121234533</v>
      </c>
      <c r="M3064" s="160">
        <f t="shared" si="143"/>
        <v>2745.7803174023638</v>
      </c>
      <c r="N3064" s="6">
        <v>0.35840543255610335</v>
      </c>
    </row>
    <row r="3065" spans="1:14" hidden="1" x14ac:dyDescent="0.25">
      <c r="A3065" s="43">
        <v>2024</v>
      </c>
      <c r="B3065" s="43" t="s">
        <v>12</v>
      </c>
      <c r="C3065" s="43" t="s">
        <v>5020</v>
      </c>
      <c r="D3065" s="44">
        <v>183.16771364828818</v>
      </c>
      <c r="E3065" s="44">
        <v>190</v>
      </c>
      <c r="F3065" s="43">
        <v>4.8275641517038989E-2</v>
      </c>
      <c r="G3065" s="91">
        <v>118.15751265213716</v>
      </c>
      <c r="H3065" s="44">
        <v>0</v>
      </c>
      <c r="I3065" s="44">
        <v>183.16771364828818</v>
      </c>
      <c r="J3065" s="51">
        <f t="shared" si="142"/>
        <v>183.16771364828818</v>
      </c>
      <c r="K3065" s="45">
        <f t="shared" si="144"/>
        <v>4.8275641517038989E-2</v>
      </c>
      <c r="L3065" s="45">
        <f t="shared" si="144"/>
        <v>118.15751265213716</v>
      </c>
      <c r="M3065" s="160">
        <f t="shared" si="143"/>
        <v>2447.5596582270837</v>
      </c>
      <c r="N3065" s="6">
        <v>0.38154996748296099</v>
      </c>
    </row>
    <row r="3066" spans="1:14" hidden="1" x14ac:dyDescent="0.25">
      <c r="A3066" s="41">
        <v>2025</v>
      </c>
      <c r="B3066" s="41" t="s">
        <v>12</v>
      </c>
      <c r="C3066" s="41" t="s">
        <v>5020</v>
      </c>
      <c r="D3066" s="42">
        <v>183.16771364828818</v>
      </c>
      <c r="E3066" s="42">
        <v>190</v>
      </c>
      <c r="F3066" s="41">
        <v>6.6892083232746119E-2</v>
      </c>
      <c r="G3066" s="89">
        <v>143.43397023043457</v>
      </c>
      <c r="H3066" s="42">
        <v>0</v>
      </c>
      <c r="I3066" s="42">
        <v>183.16771364828818</v>
      </c>
      <c r="J3066" s="51">
        <f t="shared" si="142"/>
        <v>183.16771364828818</v>
      </c>
      <c r="K3066" s="45">
        <f t="shared" si="144"/>
        <v>6.6892083232746119E-2</v>
      </c>
      <c r="L3066" s="45">
        <f t="shared" si="144"/>
        <v>143.43397023043457</v>
      </c>
      <c r="M3066" s="160">
        <f t="shared" si="143"/>
        <v>2144.2592800012903</v>
      </c>
      <c r="N3066" s="6">
        <v>0.39540319976725391</v>
      </c>
    </row>
    <row r="3067" spans="1:14" hidden="1" x14ac:dyDescent="0.25">
      <c r="A3067" s="43">
        <v>2026</v>
      </c>
      <c r="B3067" s="43" t="s">
        <v>12</v>
      </c>
      <c r="C3067" s="43" t="s">
        <v>5020</v>
      </c>
      <c r="D3067" s="44">
        <v>183.16771364828818</v>
      </c>
      <c r="E3067" s="44">
        <v>190</v>
      </c>
      <c r="F3067" s="43">
        <v>9.4589331476812519E-2</v>
      </c>
      <c r="G3067" s="91">
        <v>206.0729814982177</v>
      </c>
      <c r="H3067" s="44">
        <v>0</v>
      </c>
      <c r="I3067" s="44">
        <v>183.16771364828818</v>
      </c>
      <c r="J3067" s="51">
        <f t="shared" si="142"/>
        <v>183.16771364828818</v>
      </c>
      <c r="K3067" s="45">
        <f t="shared" si="144"/>
        <v>9.4589331476812519E-2</v>
      </c>
      <c r="L3067" s="45">
        <f t="shared" si="144"/>
        <v>206.0729814982177</v>
      </c>
      <c r="M3067" s="160">
        <f t="shared" si="143"/>
        <v>2178.6070192147845</v>
      </c>
      <c r="N3067" s="6">
        <v>0.40049932552318745</v>
      </c>
    </row>
    <row r="3068" spans="1:14" hidden="1" x14ac:dyDescent="0.25">
      <c r="A3068" s="41">
        <v>2027</v>
      </c>
      <c r="B3068" s="41" t="s">
        <v>12</v>
      </c>
      <c r="C3068" s="41" t="s">
        <v>5020</v>
      </c>
      <c r="D3068" s="42">
        <v>183.16771364828818</v>
      </c>
      <c r="E3068" s="42">
        <v>190</v>
      </c>
      <c r="F3068" s="41">
        <v>0.1230743474125213</v>
      </c>
      <c r="G3068" s="89">
        <v>247.28750235148902</v>
      </c>
      <c r="H3068" s="42">
        <v>0</v>
      </c>
      <c r="I3068" s="42">
        <v>183.16771364828818</v>
      </c>
      <c r="J3068" s="51">
        <f t="shared" si="142"/>
        <v>183.16771364828818</v>
      </c>
      <c r="K3068" s="45">
        <f t="shared" si="144"/>
        <v>0.1230743474125213</v>
      </c>
      <c r="L3068" s="45">
        <f t="shared" si="144"/>
        <v>247.28750235148902</v>
      </c>
      <c r="M3068" s="160">
        <f t="shared" si="143"/>
        <v>2009.253004792537</v>
      </c>
      <c r="N3068" s="6">
        <v>0.38815837758747873</v>
      </c>
    </row>
    <row r="3069" spans="1:14" hidden="1" x14ac:dyDescent="0.25">
      <c r="A3069" s="43">
        <v>2028</v>
      </c>
      <c r="B3069" s="43" t="s">
        <v>12</v>
      </c>
      <c r="C3069" s="43" t="s">
        <v>5020</v>
      </c>
      <c r="D3069" s="44">
        <v>183.16771364828818</v>
      </c>
      <c r="E3069" s="44">
        <v>190</v>
      </c>
      <c r="F3069" s="43">
        <v>0.15390817704630558</v>
      </c>
      <c r="G3069" s="91">
        <v>298.50719745679538</v>
      </c>
      <c r="H3069" s="44">
        <v>0</v>
      </c>
      <c r="I3069" s="44">
        <v>183.16771364828818</v>
      </c>
      <c r="J3069" s="51">
        <f t="shared" si="142"/>
        <v>183.16771364828818</v>
      </c>
      <c r="K3069" s="45">
        <f t="shared" si="144"/>
        <v>0.15390817704630558</v>
      </c>
      <c r="L3069" s="45">
        <f t="shared" si="144"/>
        <v>298.50719745679538</v>
      </c>
      <c r="M3069" s="160">
        <f t="shared" si="143"/>
        <v>1939.5148664972169</v>
      </c>
      <c r="N3069" s="6">
        <v>0.37346262795369445</v>
      </c>
    </row>
    <row r="3070" spans="1:14" hidden="1" x14ac:dyDescent="0.25">
      <c r="A3070" s="41">
        <v>2029</v>
      </c>
      <c r="B3070" s="41" t="s">
        <v>12</v>
      </c>
      <c r="C3070" s="41" t="s">
        <v>5020</v>
      </c>
      <c r="D3070" s="42">
        <v>183.16771364828818</v>
      </c>
      <c r="E3070" s="42">
        <v>190</v>
      </c>
      <c r="F3070" s="41">
        <v>0.1801996825598878</v>
      </c>
      <c r="G3070" s="89">
        <v>332.35387226777533</v>
      </c>
      <c r="H3070" s="42">
        <v>0</v>
      </c>
      <c r="I3070" s="42">
        <v>183.16771364828818</v>
      </c>
      <c r="J3070" s="51">
        <f t="shared" si="142"/>
        <v>183.16771364828818</v>
      </c>
      <c r="K3070" s="45">
        <f t="shared" si="144"/>
        <v>0.1801996825598878</v>
      </c>
      <c r="L3070" s="45">
        <f t="shared" si="144"/>
        <v>332.35387226777533</v>
      </c>
      <c r="M3070" s="160">
        <f t="shared" si="143"/>
        <v>1844.3643603940334</v>
      </c>
      <c r="N3070" s="6">
        <v>0.34000800044011215</v>
      </c>
    </row>
    <row r="3071" spans="1:14" hidden="1" x14ac:dyDescent="0.25">
      <c r="A3071" s="43">
        <v>2030</v>
      </c>
      <c r="B3071" s="43" t="s">
        <v>12</v>
      </c>
      <c r="C3071" s="43" t="s">
        <v>5020</v>
      </c>
      <c r="D3071" s="44">
        <v>183.16771364828818</v>
      </c>
      <c r="E3071" s="44">
        <v>190</v>
      </c>
      <c r="F3071" s="43">
        <v>0.20306640260512743</v>
      </c>
      <c r="G3071" s="91">
        <v>376.42654542783811</v>
      </c>
      <c r="H3071" s="44">
        <v>0</v>
      </c>
      <c r="I3071" s="44">
        <v>183.16771364828818</v>
      </c>
      <c r="J3071" s="51">
        <f t="shared" si="142"/>
        <v>183.16771364828818</v>
      </c>
      <c r="K3071" s="45">
        <f t="shared" si="144"/>
        <v>0.20306640260512743</v>
      </c>
      <c r="L3071" s="45">
        <f t="shared" si="144"/>
        <v>376.42654542783811</v>
      </c>
      <c r="M3071" s="160">
        <f t="shared" si="143"/>
        <v>1853.7115967914101</v>
      </c>
      <c r="N3071" s="6">
        <v>0.29910649839487258</v>
      </c>
    </row>
    <row r="3072" spans="1:14" hidden="1" x14ac:dyDescent="0.25">
      <c r="A3072" s="41">
        <v>2031</v>
      </c>
      <c r="B3072" s="41" t="s">
        <v>12</v>
      </c>
      <c r="C3072" s="41" t="s">
        <v>5020</v>
      </c>
      <c r="D3072" s="42">
        <v>183.16771364828818</v>
      </c>
      <c r="E3072" s="42">
        <v>190</v>
      </c>
      <c r="F3072" s="41">
        <v>0.21708978696336401</v>
      </c>
      <c r="G3072" s="89">
        <v>378.02834585938797</v>
      </c>
      <c r="H3072" s="42">
        <v>0</v>
      </c>
      <c r="I3072" s="42">
        <v>183.16771364828818</v>
      </c>
      <c r="J3072" s="51">
        <f t="shared" si="142"/>
        <v>183.16771364828818</v>
      </c>
      <c r="K3072" s="45">
        <f t="shared" si="144"/>
        <v>0.21708978696336401</v>
      </c>
      <c r="L3072" s="45">
        <f t="shared" si="144"/>
        <v>378.02834585938797</v>
      </c>
      <c r="M3072" s="160">
        <f t="shared" si="143"/>
        <v>1741.3456024220241</v>
      </c>
      <c r="N3072" s="6">
        <v>0.25808178603663601</v>
      </c>
    </row>
    <row r="3073" spans="1:14" hidden="1" x14ac:dyDescent="0.25">
      <c r="A3073" s="43">
        <v>2032</v>
      </c>
      <c r="B3073" s="43" t="s">
        <v>12</v>
      </c>
      <c r="C3073" s="43" t="s">
        <v>5020</v>
      </c>
      <c r="D3073" s="44">
        <v>183.16771364828818</v>
      </c>
      <c r="E3073" s="44">
        <v>190</v>
      </c>
      <c r="F3073" s="43">
        <v>0.22223233949988588</v>
      </c>
      <c r="G3073" s="91">
        <v>380.12148746465988</v>
      </c>
      <c r="H3073" s="44">
        <v>0</v>
      </c>
      <c r="I3073" s="44">
        <v>183.16771364828818</v>
      </c>
      <c r="J3073" s="51">
        <f t="shared" si="142"/>
        <v>183.16771364828818</v>
      </c>
      <c r="K3073" s="45">
        <f t="shared" si="144"/>
        <v>0.22223233949988588</v>
      </c>
      <c r="L3073" s="45">
        <f t="shared" si="144"/>
        <v>380.12148746465988</v>
      </c>
      <c r="M3073" s="160">
        <f t="shared" si="143"/>
        <v>1710.4688197950375</v>
      </c>
      <c r="N3073" s="6">
        <v>0.22091952950011409</v>
      </c>
    </row>
    <row r="3074" spans="1:14" hidden="1" x14ac:dyDescent="0.25">
      <c r="A3074" s="41">
        <v>2033</v>
      </c>
      <c r="B3074" s="41" t="s">
        <v>12</v>
      </c>
      <c r="C3074" s="41" t="s">
        <v>5020</v>
      </c>
      <c r="D3074" s="42">
        <v>183.16771364828818</v>
      </c>
      <c r="E3074" s="42">
        <v>190</v>
      </c>
      <c r="F3074" s="41">
        <v>0.2167376334601675</v>
      </c>
      <c r="G3074" s="89">
        <v>355.84643476646306</v>
      </c>
      <c r="H3074" s="42">
        <v>0</v>
      </c>
      <c r="I3074" s="42">
        <v>183.16771364828818</v>
      </c>
      <c r="J3074" s="51">
        <f t="shared" ref="J3074:J3137" si="145">D3074</f>
        <v>183.16771364828818</v>
      </c>
      <c r="K3074" s="45">
        <f t="shared" si="144"/>
        <v>0.2167376334601675</v>
      </c>
      <c r="L3074" s="45">
        <f t="shared" si="144"/>
        <v>355.84643476646306</v>
      </c>
      <c r="M3074" s="160">
        <f t="shared" si="143"/>
        <v>1641.8303968971834</v>
      </c>
      <c r="N3074" s="6">
        <v>0.1925807695398325</v>
      </c>
    </row>
    <row r="3075" spans="1:14" hidden="1" x14ac:dyDescent="0.25">
      <c r="A3075" s="43">
        <v>2034</v>
      </c>
      <c r="B3075" s="43" t="s">
        <v>12</v>
      </c>
      <c r="C3075" s="43" t="s">
        <v>5020</v>
      </c>
      <c r="D3075" s="44">
        <v>183.16771364828818</v>
      </c>
      <c r="E3075" s="44">
        <v>190</v>
      </c>
      <c r="F3075" s="43">
        <v>0.20044103670174454</v>
      </c>
      <c r="G3075" s="91">
        <v>339.01921584530402</v>
      </c>
      <c r="H3075" s="44">
        <v>0</v>
      </c>
      <c r="I3075" s="44">
        <v>183.16771364828818</v>
      </c>
      <c r="J3075" s="51">
        <f t="shared" si="145"/>
        <v>183.16771364828818</v>
      </c>
      <c r="K3075" s="45">
        <f t="shared" si="144"/>
        <v>0.20044103670174454</v>
      </c>
      <c r="L3075" s="45">
        <f t="shared" si="144"/>
        <v>339.01921584530402</v>
      </c>
      <c r="M3075" s="160">
        <f t="shared" ref="M3075:M3138" si="146">G3075/F3075</f>
        <v>1691.3663061410086</v>
      </c>
      <c r="N3075" s="6">
        <v>0.18280148329825543</v>
      </c>
    </row>
    <row r="3076" spans="1:14" hidden="1" x14ac:dyDescent="0.25">
      <c r="A3076" s="41">
        <v>2035</v>
      </c>
      <c r="B3076" s="41" t="s">
        <v>12</v>
      </c>
      <c r="C3076" s="41" t="s">
        <v>5020</v>
      </c>
      <c r="D3076" s="42">
        <v>183.16771364828818</v>
      </c>
      <c r="E3076" s="42">
        <v>190</v>
      </c>
      <c r="F3076" s="41">
        <v>0.17658897214213368</v>
      </c>
      <c r="G3076" s="89">
        <v>308.98679803810842</v>
      </c>
      <c r="H3076" s="42">
        <v>0</v>
      </c>
      <c r="I3076" s="42">
        <v>183.16771364828818</v>
      </c>
      <c r="J3076" s="51">
        <f t="shared" si="145"/>
        <v>183.16771364828818</v>
      </c>
      <c r="K3076" s="45">
        <f t="shared" si="144"/>
        <v>0.17658897214213368</v>
      </c>
      <c r="L3076" s="45">
        <f t="shared" si="144"/>
        <v>308.98679803810842</v>
      </c>
      <c r="M3076" s="160">
        <f t="shared" si="146"/>
        <v>1749.7513819232711</v>
      </c>
      <c r="N3076" s="6">
        <v>0.18727634085786635</v>
      </c>
    </row>
    <row r="3077" spans="1:14" hidden="1" x14ac:dyDescent="0.25">
      <c r="A3077" s="43">
        <v>2036</v>
      </c>
      <c r="B3077" s="43" t="s">
        <v>12</v>
      </c>
      <c r="C3077" s="43" t="s">
        <v>5020</v>
      </c>
      <c r="D3077" s="44">
        <v>183.16771364828818</v>
      </c>
      <c r="E3077" s="44">
        <v>190</v>
      </c>
      <c r="F3077" s="43">
        <v>0.14818521324176887</v>
      </c>
      <c r="G3077" s="91">
        <v>284.3192919952906</v>
      </c>
      <c r="H3077" s="44">
        <v>0</v>
      </c>
      <c r="I3077" s="44">
        <v>183.16771364828818</v>
      </c>
      <c r="J3077" s="51">
        <f t="shared" si="145"/>
        <v>183.16771364828818</v>
      </c>
      <c r="K3077" s="45">
        <f t="shared" si="144"/>
        <v>0.14818521324176887</v>
      </c>
      <c r="L3077" s="45">
        <f t="shared" si="144"/>
        <v>284.3192919952906</v>
      </c>
      <c r="M3077" s="160">
        <f t="shared" si="146"/>
        <v>1918.6751888085803</v>
      </c>
      <c r="N3077" s="6">
        <v>0.20197968575823111</v>
      </c>
    </row>
    <row r="3078" spans="1:14" hidden="1" x14ac:dyDescent="0.25">
      <c r="A3078" s="41">
        <v>2037</v>
      </c>
      <c r="B3078" s="41" t="s">
        <v>12</v>
      </c>
      <c r="C3078" s="41" t="s">
        <v>5020</v>
      </c>
      <c r="D3078" s="42">
        <v>183.16771364828818</v>
      </c>
      <c r="E3078" s="42">
        <v>190</v>
      </c>
      <c r="F3078" s="41">
        <v>0.11861528829182304</v>
      </c>
      <c r="G3078" s="89">
        <v>242.56747878684047</v>
      </c>
      <c r="H3078" s="42">
        <v>0</v>
      </c>
      <c r="I3078" s="42">
        <v>183.16771364828818</v>
      </c>
      <c r="J3078" s="51">
        <f t="shared" si="145"/>
        <v>183.16771364828818</v>
      </c>
      <c r="K3078" s="45">
        <f t="shared" si="144"/>
        <v>0.11861528829182304</v>
      </c>
      <c r="L3078" s="45">
        <f t="shared" si="144"/>
        <v>242.56747878684047</v>
      </c>
      <c r="M3078" s="160">
        <f t="shared" si="146"/>
        <v>2044.9933754750423</v>
      </c>
      <c r="N3078" s="6">
        <v>0.20488399470817698</v>
      </c>
    </row>
    <row r="3079" spans="1:14" hidden="1" x14ac:dyDescent="0.25">
      <c r="A3079" s="43">
        <v>2038</v>
      </c>
      <c r="B3079" s="43" t="s">
        <v>12</v>
      </c>
      <c r="C3079" s="43" t="s">
        <v>5020</v>
      </c>
      <c r="D3079" s="44">
        <v>183.16771364828818</v>
      </c>
      <c r="E3079" s="44">
        <v>190</v>
      </c>
      <c r="F3079" s="43">
        <v>9.2902091645205659E-2</v>
      </c>
      <c r="G3079" s="91">
        <v>225.56478444302275</v>
      </c>
      <c r="H3079" s="44">
        <v>0</v>
      </c>
      <c r="I3079" s="44">
        <v>183.16771364828818</v>
      </c>
      <c r="J3079" s="51">
        <f t="shared" si="145"/>
        <v>183.16771364828818</v>
      </c>
      <c r="K3079" s="45">
        <f t="shared" si="144"/>
        <v>9.2902091645205659E-2</v>
      </c>
      <c r="L3079" s="45">
        <f t="shared" si="144"/>
        <v>225.56478444302275</v>
      </c>
      <c r="M3079" s="160">
        <f t="shared" si="146"/>
        <v>2427.9839177836566</v>
      </c>
      <c r="N3079" s="6">
        <v>0.21850290635479433</v>
      </c>
    </row>
    <row r="3080" spans="1:14" hidden="1" x14ac:dyDescent="0.25">
      <c r="A3080" s="41">
        <v>2039</v>
      </c>
      <c r="B3080" s="41" t="s">
        <v>12</v>
      </c>
      <c r="C3080" s="41" t="s">
        <v>5020</v>
      </c>
      <c r="D3080" s="42">
        <v>183.16771364828818</v>
      </c>
      <c r="E3080" s="42">
        <v>190</v>
      </c>
      <c r="F3080" s="41">
        <v>7.2379159545359062E-2</v>
      </c>
      <c r="G3080" s="89">
        <v>214.28612439989493</v>
      </c>
      <c r="H3080" s="42">
        <v>0</v>
      </c>
      <c r="I3080" s="42">
        <v>183.16771364828818</v>
      </c>
      <c r="J3080" s="51">
        <f t="shared" si="145"/>
        <v>183.16771364828818</v>
      </c>
      <c r="K3080" s="45">
        <f t="shared" si="144"/>
        <v>7.2379159545359062E-2</v>
      </c>
      <c r="L3080" s="45">
        <f t="shared" si="144"/>
        <v>214.28612439989493</v>
      </c>
      <c r="M3080" s="160">
        <f t="shared" si="146"/>
        <v>2960.6053143737413</v>
      </c>
      <c r="N3080" s="6">
        <v>0.22764847745464095</v>
      </c>
    </row>
    <row r="3081" spans="1:14" hidden="1" x14ac:dyDescent="0.25">
      <c r="A3081" s="43">
        <v>2040</v>
      </c>
      <c r="B3081" s="43" t="s">
        <v>12</v>
      </c>
      <c r="C3081" s="43" t="s">
        <v>5020</v>
      </c>
      <c r="D3081" s="44">
        <v>183.16771364828818</v>
      </c>
      <c r="E3081" s="44">
        <v>190</v>
      </c>
      <c r="F3081" s="43">
        <v>6.2032854536301953E-2</v>
      </c>
      <c r="G3081" s="91">
        <v>217.0465025216443</v>
      </c>
      <c r="H3081" s="44">
        <v>0</v>
      </c>
      <c r="I3081" s="44">
        <v>183.16771364828818</v>
      </c>
      <c r="J3081" s="51">
        <f t="shared" si="145"/>
        <v>183.16771364828818</v>
      </c>
      <c r="K3081" s="45">
        <f t="shared" si="144"/>
        <v>6.2032854536301953E-2</v>
      </c>
      <c r="L3081" s="45">
        <f t="shared" si="144"/>
        <v>217.0465025216443</v>
      </c>
      <c r="M3081" s="160">
        <f t="shared" si="146"/>
        <v>3498.8959341638479</v>
      </c>
      <c r="N3081" s="6">
        <v>0.22832840646369804</v>
      </c>
    </row>
    <row r="3082" spans="1:14" x14ac:dyDescent="0.25">
      <c r="A3082" s="41">
        <v>2021</v>
      </c>
      <c r="B3082" s="41" t="s">
        <v>12</v>
      </c>
      <c r="C3082" s="41" t="s">
        <v>5021</v>
      </c>
      <c r="D3082" s="42">
        <v>196.60202002664232</v>
      </c>
      <c r="E3082" s="42">
        <v>200</v>
      </c>
      <c r="F3082" s="41">
        <v>0.16351468969563868</v>
      </c>
      <c r="G3082" s="89">
        <v>93.621470687124372</v>
      </c>
      <c r="H3082" s="42">
        <v>0</v>
      </c>
      <c r="I3082" s="42">
        <v>196.60202002664232</v>
      </c>
      <c r="J3082" s="51">
        <f t="shared" si="145"/>
        <v>196.60202002664232</v>
      </c>
      <c r="K3082" s="45">
        <f t="shared" si="144"/>
        <v>0.16351468969563868</v>
      </c>
      <c r="L3082" s="45">
        <f t="shared" si="144"/>
        <v>93.621470687124372</v>
      </c>
      <c r="M3082" s="160">
        <f t="shared" si="146"/>
        <v>572.55694189548694</v>
      </c>
      <c r="N3082" s="6">
        <v>-8.338426769563867E-2</v>
      </c>
    </row>
    <row r="3083" spans="1:14" x14ac:dyDescent="0.25">
      <c r="A3083" s="43">
        <v>2022</v>
      </c>
      <c r="B3083" s="43" t="s">
        <v>12</v>
      </c>
      <c r="C3083" s="43" t="s">
        <v>5021</v>
      </c>
      <c r="D3083" s="44">
        <v>196.60202002664232</v>
      </c>
      <c r="E3083" s="44">
        <v>200</v>
      </c>
      <c r="F3083" s="43">
        <v>0.17513336048106953</v>
      </c>
      <c r="G3083" s="91">
        <v>118.20895047060259</v>
      </c>
      <c r="H3083" s="44">
        <v>0</v>
      </c>
      <c r="I3083" s="44">
        <v>196.60202002664232</v>
      </c>
      <c r="J3083" s="51">
        <f t="shared" si="145"/>
        <v>196.60202002664232</v>
      </c>
      <c r="K3083" s="45">
        <f t="shared" si="144"/>
        <v>0.17513336048106953</v>
      </c>
      <c r="L3083" s="45">
        <f t="shared" si="144"/>
        <v>118.20895047060259</v>
      </c>
      <c r="M3083" s="160">
        <f t="shared" si="146"/>
        <v>674.9653529510158</v>
      </c>
      <c r="N3083" s="6">
        <v>-6.066918848106953E-2</v>
      </c>
    </row>
    <row r="3084" spans="1:14" x14ac:dyDescent="0.25">
      <c r="A3084" s="41">
        <v>2023</v>
      </c>
      <c r="B3084" s="41" t="s">
        <v>12</v>
      </c>
      <c r="C3084" s="41" t="s">
        <v>5021</v>
      </c>
      <c r="D3084" s="42">
        <v>196.60202002664232</v>
      </c>
      <c r="E3084" s="42">
        <v>200</v>
      </c>
      <c r="F3084" s="41">
        <v>0.18297881199847224</v>
      </c>
      <c r="G3084" s="89">
        <v>141.40991014507034</v>
      </c>
      <c r="H3084" s="42">
        <v>0</v>
      </c>
      <c r="I3084" s="42">
        <v>196.60202002664232</v>
      </c>
      <c r="J3084" s="51">
        <f t="shared" si="145"/>
        <v>196.60202002664232</v>
      </c>
      <c r="K3084" s="45">
        <f t="shared" si="144"/>
        <v>0.18297881199847224</v>
      </c>
      <c r="L3084" s="45">
        <f t="shared" si="144"/>
        <v>141.40991014507034</v>
      </c>
      <c r="M3084" s="160">
        <f t="shared" si="146"/>
        <v>772.82122777281461</v>
      </c>
      <c r="N3084" s="6">
        <v>-1.922932699847224E-2</v>
      </c>
    </row>
    <row r="3085" spans="1:14" hidden="1" x14ac:dyDescent="0.25">
      <c r="A3085" s="43">
        <v>2024</v>
      </c>
      <c r="B3085" s="43" t="s">
        <v>12</v>
      </c>
      <c r="C3085" s="43" t="s">
        <v>5021</v>
      </c>
      <c r="D3085" s="44">
        <v>196.60202002664232</v>
      </c>
      <c r="E3085" s="44">
        <v>200</v>
      </c>
      <c r="F3085" s="43">
        <v>0.21759433838787592</v>
      </c>
      <c r="G3085" s="91">
        <v>187.80572509149374</v>
      </c>
      <c r="H3085" s="44">
        <v>0</v>
      </c>
      <c r="I3085" s="44">
        <v>196.60202002664232</v>
      </c>
      <c r="J3085" s="51">
        <f t="shared" si="145"/>
        <v>196.60202002664232</v>
      </c>
      <c r="K3085" s="45">
        <f t="shared" si="144"/>
        <v>0.21759433838787592</v>
      </c>
      <c r="L3085" s="45">
        <f t="shared" si="144"/>
        <v>187.80572509149374</v>
      </c>
      <c r="M3085" s="160">
        <f t="shared" si="146"/>
        <v>863.10023727142175</v>
      </c>
      <c r="N3085" s="6">
        <v>-1.9313468387875926E-2</v>
      </c>
    </row>
    <row r="3086" spans="1:14" x14ac:dyDescent="0.25">
      <c r="A3086" s="41">
        <v>2025</v>
      </c>
      <c r="B3086" s="41" t="s">
        <v>12</v>
      </c>
      <c r="C3086" s="41" t="s">
        <v>5021</v>
      </c>
      <c r="D3086" s="42">
        <v>196.60202002664232</v>
      </c>
      <c r="E3086" s="42">
        <v>200</v>
      </c>
      <c r="F3086" s="41">
        <v>0.22189938229077191</v>
      </c>
      <c r="G3086" s="89">
        <v>244.11425063160343</v>
      </c>
      <c r="H3086" s="42">
        <v>0</v>
      </c>
      <c r="I3086" s="42">
        <v>196.60202002664232</v>
      </c>
      <c r="J3086" s="51">
        <f t="shared" si="145"/>
        <v>196.60202002664232</v>
      </c>
      <c r="K3086" s="45">
        <f t="shared" si="144"/>
        <v>0.22189938229077191</v>
      </c>
      <c r="L3086" s="45">
        <f t="shared" si="144"/>
        <v>244.11425063160343</v>
      </c>
      <c r="M3086" s="160">
        <f t="shared" si="146"/>
        <v>1100.1123487208345</v>
      </c>
      <c r="N3086" s="6">
        <v>1.9320687092280742E-3</v>
      </c>
    </row>
    <row r="3087" spans="1:14" x14ac:dyDescent="0.25">
      <c r="A3087" s="43">
        <v>2026</v>
      </c>
      <c r="B3087" s="43" t="s">
        <v>12</v>
      </c>
      <c r="C3087" s="43" t="s">
        <v>5021</v>
      </c>
      <c r="D3087" s="44">
        <v>196.60202002664232</v>
      </c>
      <c r="E3087" s="44">
        <v>200</v>
      </c>
      <c r="F3087" s="43">
        <v>0.23161056875476704</v>
      </c>
      <c r="G3087" s="91">
        <v>302.30064966536133</v>
      </c>
      <c r="H3087" s="44">
        <v>0</v>
      </c>
      <c r="I3087" s="44">
        <v>196.60202002664232</v>
      </c>
      <c r="J3087" s="51">
        <f t="shared" si="145"/>
        <v>196.60202002664232</v>
      </c>
      <c r="K3087" s="45">
        <f t="shared" si="144"/>
        <v>0.23161056875476704</v>
      </c>
      <c r="L3087" s="45">
        <f t="shared" si="144"/>
        <v>302.30064966536133</v>
      </c>
      <c r="M3087" s="160">
        <f t="shared" si="146"/>
        <v>1305.2109465066858</v>
      </c>
      <c r="N3087" s="6">
        <v>2.7497619245232974E-2</v>
      </c>
    </row>
    <row r="3088" spans="1:14" x14ac:dyDescent="0.25">
      <c r="A3088" s="41">
        <v>2027</v>
      </c>
      <c r="B3088" s="41" t="s">
        <v>12</v>
      </c>
      <c r="C3088" s="41" t="s">
        <v>5021</v>
      </c>
      <c r="D3088" s="42">
        <v>196.60202002664232</v>
      </c>
      <c r="E3088" s="42">
        <v>200</v>
      </c>
      <c r="F3088" s="41">
        <v>0.23471008507998062</v>
      </c>
      <c r="G3088" s="89">
        <v>356.43114605940025</v>
      </c>
      <c r="H3088" s="42">
        <v>0</v>
      </c>
      <c r="I3088" s="42">
        <v>196.60202002664232</v>
      </c>
      <c r="J3088" s="51">
        <f t="shared" si="145"/>
        <v>196.60202002664232</v>
      </c>
      <c r="K3088" s="45">
        <f t="shared" si="144"/>
        <v>0.23471008507998062</v>
      </c>
      <c r="L3088" s="45">
        <f t="shared" si="144"/>
        <v>356.43114605940025</v>
      </c>
      <c r="M3088" s="160">
        <f t="shared" si="146"/>
        <v>1518.6017504869531</v>
      </c>
      <c r="N3088" s="6">
        <v>5.5938949920019382E-2</v>
      </c>
    </row>
    <row r="3089" spans="1:14" x14ac:dyDescent="0.25">
      <c r="A3089" s="43">
        <v>2028</v>
      </c>
      <c r="B3089" s="43" t="s">
        <v>12</v>
      </c>
      <c r="C3089" s="43" t="s">
        <v>5021</v>
      </c>
      <c r="D3089" s="44">
        <v>196.60202002664232</v>
      </c>
      <c r="E3089" s="44">
        <v>200</v>
      </c>
      <c r="F3089" s="43">
        <v>0.26624144840627068</v>
      </c>
      <c r="G3089" s="91">
        <v>404.26143825808805</v>
      </c>
      <c r="H3089" s="44">
        <v>0</v>
      </c>
      <c r="I3089" s="44">
        <v>196.60202002664232</v>
      </c>
      <c r="J3089" s="51">
        <f t="shared" si="145"/>
        <v>196.60202002664232</v>
      </c>
      <c r="K3089" s="45">
        <f t="shared" si="144"/>
        <v>0.26624144840627068</v>
      </c>
      <c r="L3089" s="45">
        <f t="shared" si="144"/>
        <v>404.26143825808805</v>
      </c>
      <c r="M3089" s="160">
        <f t="shared" si="146"/>
        <v>1518.4015887759369</v>
      </c>
      <c r="N3089" s="6">
        <v>6.9610486593729315E-2</v>
      </c>
    </row>
    <row r="3090" spans="1:14" x14ac:dyDescent="0.25">
      <c r="A3090" s="41">
        <v>2029</v>
      </c>
      <c r="B3090" s="41" t="s">
        <v>12</v>
      </c>
      <c r="C3090" s="41" t="s">
        <v>5021</v>
      </c>
      <c r="D3090" s="42">
        <v>196.60202002664232</v>
      </c>
      <c r="E3090" s="42">
        <v>200</v>
      </c>
      <c r="F3090" s="41">
        <v>0.2730478863602197</v>
      </c>
      <c r="G3090" s="89">
        <v>438.8151499594216</v>
      </c>
      <c r="H3090" s="42">
        <v>0</v>
      </c>
      <c r="I3090" s="42">
        <v>196.60202002664232</v>
      </c>
      <c r="J3090" s="51">
        <f t="shared" si="145"/>
        <v>196.60202002664232</v>
      </c>
      <c r="K3090" s="45">
        <f t="shared" si="144"/>
        <v>0.2730478863602197</v>
      </c>
      <c r="L3090" s="45">
        <f t="shared" si="144"/>
        <v>438.8151499594216</v>
      </c>
      <c r="M3090" s="160">
        <f t="shared" si="146"/>
        <v>1607.099603695568</v>
      </c>
      <c r="N3090" s="6">
        <v>9.9234925639780314E-2</v>
      </c>
    </row>
    <row r="3091" spans="1:14" x14ac:dyDescent="0.25">
      <c r="A3091" s="43">
        <v>2030</v>
      </c>
      <c r="B3091" s="43" t="s">
        <v>12</v>
      </c>
      <c r="C3091" s="43" t="s">
        <v>5021</v>
      </c>
      <c r="D3091" s="44">
        <v>196.60202002664232</v>
      </c>
      <c r="E3091" s="44">
        <v>200</v>
      </c>
      <c r="F3091" s="43">
        <v>0.28700412035985251</v>
      </c>
      <c r="G3091" s="91">
        <v>455.0897352271474</v>
      </c>
      <c r="H3091" s="44">
        <v>0</v>
      </c>
      <c r="I3091" s="44">
        <v>196.60202002664232</v>
      </c>
      <c r="J3091" s="51">
        <f t="shared" si="145"/>
        <v>196.60202002664232</v>
      </c>
      <c r="K3091" s="45">
        <f t="shared" si="144"/>
        <v>0.28700412035985251</v>
      </c>
      <c r="L3091" s="45">
        <f t="shared" si="144"/>
        <v>455.0897352271474</v>
      </c>
      <c r="M3091" s="160">
        <f t="shared" si="146"/>
        <v>1585.6557552433226</v>
      </c>
      <c r="N3091" s="6">
        <v>0.12696036764014751</v>
      </c>
    </row>
    <row r="3092" spans="1:14" x14ac:dyDescent="0.25">
      <c r="A3092" s="41">
        <v>2031</v>
      </c>
      <c r="B3092" s="41" t="s">
        <v>12</v>
      </c>
      <c r="C3092" s="41" t="s">
        <v>5021</v>
      </c>
      <c r="D3092" s="42">
        <v>196.60202002664232</v>
      </c>
      <c r="E3092" s="42">
        <v>200</v>
      </c>
      <c r="F3092" s="41">
        <v>0.29260671004497429</v>
      </c>
      <c r="G3092" s="89">
        <v>452.98993000927055</v>
      </c>
      <c r="H3092" s="42">
        <v>0</v>
      </c>
      <c r="I3092" s="42">
        <v>196.60202002664232</v>
      </c>
      <c r="J3092" s="51">
        <f t="shared" si="145"/>
        <v>196.60202002664232</v>
      </c>
      <c r="K3092" s="45">
        <f t="shared" si="144"/>
        <v>0.29260671004497429</v>
      </c>
      <c r="L3092" s="45">
        <f t="shared" si="144"/>
        <v>452.98993000927055</v>
      </c>
      <c r="M3092" s="160">
        <f t="shared" si="146"/>
        <v>1548.118735690118</v>
      </c>
      <c r="N3092" s="6">
        <v>0.1584324949550257</v>
      </c>
    </row>
    <row r="3093" spans="1:14" x14ac:dyDescent="0.25">
      <c r="A3093" s="43">
        <v>2032</v>
      </c>
      <c r="B3093" s="43" t="s">
        <v>12</v>
      </c>
      <c r="C3093" s="43" t="s">
        <v>5021</v>
      </c>
      <c r="D3093" s="44">
        <v>196.60202002664232</v>
      </c>
      <c r="E3093" s="44">
        <v>200</v>
      </c>
      <c r="F3093" s="43">
        <v>0.29317611600173721</v>
      </c>
      <c r="G3093" s="91">
        <v>436.46117162886259</v>
      </c>
      <c r="H3093" s="44">
        <v>0</v>
      </c>
      <c r="I3093" s="44">
        <v>196.60202002664232</v>
      </c>
      <c r="J3093" s="51">
        <f t="shared" si="145"/>
        <v>196.60202002664232</v>
      </c>
      <c r="K3093" s="45">
        <f t="shared" si="144"/>
        <v>0.29317611600173721</v>
      </c>
      <c r="L3093" s="45">
        <f t="shared" si="144"/>
        <v>436.46117162886259</v>
      </c>
      <c r="M3093" s="160">
        <f t="shared" si="146"/>
        <v>1488.7337262707865</v>
      </c>
      <c r="N3093" s="6">
        <v>0.18867457199826282</v>
      </c>
    </row>
    <row r="3094" spans="1:14" x14ac:dyDescent="0.25">
      <c r="A3094" s="41">
        <v>2033</v>
      </c>
      <c r="B3094" s="41" t="s">
        <v>12</v>
      </c>
      <c r="C3094" s="41" t="s">
        <v>5021</v>
      </c>
      <c r="D3094" s="42">
        <v>196.60202002664232</v>
      </c>
      <c r="E3094" s="42">
        <v>200</v>
      </c>
      <c r="F3094" s="41">
        <v>0.28353768020423753</v>
      </c>
      <c r="G3094" s="89">
        <v>410.2948888658035</v>
      </c>
      <c r="H3094" s="42">
        <v>0</v>
      </c>
      <c r="I3094" s="42">
        <v>196.60202002664232</v>
      </c>
      <c r="J3094" s="51">
        <f t="shared" si="145"/>
        <v>196.60202002664232</v>
      </c>
      <c r="K3094" s="45">
        <f t="shared" si="144"/>
        <v>0.28353768020423753</v>
      </c>
      <c r="L3094" s="45">
        <f t="shared" si="144"/>
        <v>410.2948888658035</v>
      </c>
      <c r="M3094" s="160">
        <f t="shared" si="146"/>
        <v>1447.0559559147848</v>
      </c>
      <c r="N3094" s="6">
        <v>0.21330324079576246</v>
      </c>
    </row>
    <row r="3095" spans="1:14" x14ac:dyDescent="0.25">
      <c r="A3095" s="43">
        <v>2034</v>
      </c>
      <c r="B3095" s="43" t="s">
        <v>12</v>
      </c>
      <c r="C3095" s="43" t="s">
        <v>5021</v>
      </c>
      <c r="D3095" s="44">
        <v>196.60202002664232</v>
      </c>
      <c r="E3095" s="44">
        <v>200</v>
      </c>
      <c r="F3095" s="43">
        <v>0.27656107969214783</v>
      </c>
      <c r="G3095" s="91">
        <v>379.48361263937306</v>
      </c>
      <c r="H3095" s="44">
        <v>0</v>
      </c>
      <c r="I3095" s="44">
        <v>196.60202002664232</v>
      </c>
      <c r="J3095" s="51">
        <f t="shared" si="145"/>
        <v>196.60202002664232</v>
      </c>
      <c r="K3095" s="45">
        <f t="shared" si="144"/>
        <v>0.27656107969214783</v>
      </c>
      <c r="L3095" s="45">
        <f t="shared" si="144"/>
        <v>379.48361263937306</v>
      </c>
      <c r="M3095" s="160">
        <f t="shared" si="146"/>
        <v>1372.1511828844202</v>
      </c>
      <c r="N3095" s="6">
        <v>0.22716052930785213</v>
      </c>
    </row>
    <row r="3096" spans="1:14" x14ac:dyDescent="0.25">
      <c r="A3096" s="41">
        <v>2035</v>
      </c>
      <c r="B3096" s="41" t="s">
        <v>12</v>
      </c>
      <c r="C3096" s="41" t="s">
        <v>5021</v>
      </c>
      <c r="D3096" s="42">
        <v>196.60202002664232</v>
      </c>
      <c r="E3096" s="42">
        <v>200</v>
      </c>
      <c r="F3096" s="41">
        <v>0.26646062459580805</v>
      </c>
      <c r="G3096" s="89">
        <v>347.37885636220034</v>
      </c>
      <c r="H3096" s="42">
        <v>0</v>
      </c>
      <c r="I3096" s="42">
        <v>196.60202002664232</v>
      </c>
      <c r="J3096" s="51">
        <f t="shared" si="145"/>
        <v>196.60202002664232</v>
      </c>
      <c r="K3096" s="45">
        <f t="shared" si="144"/>
        <v>0.26646062459580805</v>
      </c>
      <c r="L3096" s="45">
        <f t="shared" si="144"/>
        <v>347.37885636220034</v>
      </c>
      <c r="M3096" s="160">
        <f t="shared" si="146"/>
        <v>1303.6780082953587</v>
      </c>
      <c r="N3096" s="6">
        <v>0.22949705440419194</v>
      </c>
    </row>
    <row r="3097" spans="1:14" x14ac:dyDescent="0.25">
      <c r="A3097" s="43">
        <v>2036</v>
      </c>
      <c r="B3097" s="43" t="s">
        <v>12</v>
      </c>
      <c r="C3097" s="43" t="s">
        <v>5021</v>
      </c>
      <c r="D3097" s="44">
        <v>196.60202002664232</v>
      </c>
      <c r="E3097" s="44">
        <v>200</v>
      </c>
      <c r="F3097" s="43">
        <v>0.27004581130424049</v>
      </c>
      <c r="G3097" s="91">
        <v>320.880712014246</v>
      </c>
      <c r="H3097" s="44">
        <v>0</v>
      </c>
      <c r="I3097" s="44">
        <v>196.60202002664232</v>
      </c>
      <c r="J3097" s="51">
        <f t="shared" si="145"/>
        <v>196.60202002664232</v>
      </c>
      <c r="K3097" s="45">
        <f t="shared" si="144"/>
        <v>0.27004581130424049</v>
      </c>
      <c r="L3097" s="45">
        <f t="shared" si="144"/>
        <v>320.880712014246</v>
      </c>
      <c r="M3097" s="160">
        <f t="shared" si="146"/>
        <v>1188.2454701462991</v>
      </c>
      <c r="N3097" s="6">
        <v>0.19697000169575951</v>
      </c>
    </row>
    <row r="3098" spans="1:14" x14ac:dyDescent="0.25">
      <c r="A3098" s="41">
        <v>2037</v>
      </c>
      <c r="B3098" s="41" t="s">
        <v>12</v>
      </c>
      <c r="C3098" s="41" t="s">
        <v>5021</v>
      </c>
      <c r="D3098" s="42">
        <v>196.60202002664232</v>
      </c>
      <c r="E3098" s="42">
        <v>200</v>
      </c>
      <c r="F3098" s="41">
        <v>0.24143084037603066</v>
      </c>
      <c r="G3098" s="89">
        <v>297.01742512555739</v>
      </c>
      <c r="H3098" s="42">
        <v>0</v>
      </c>
      <c r="I3098" s="42">
        <v>196.60202002664232</v>
      </c>
      <c r="J3098" s="51">
        <f t="shared" si="145"/>
        <v>196.60202002664232</v>
      </c>
      <c r="K3098" s="45">
        <f t="shared" si="144"/>
        <v>0.24143084037603066</v>
      </c>
      <c r="L3098" s="45">
        <f t="shared" si="144"/>
        <v>297.01742512555739</v>
      </c>
      <c r="M3098" s="160">
        <f t="shared" si="146"/>
        <v>1230.2381280823533</v>
      </c>
      <c r="N3098" s="6">
        <v>0.19037689162396934</v>
      </c>
    </row>
    <row r="3099" spans="1:14" x14ac:dyDescent="0.25">
      <c r="A3099" s="43">
        <v>2038</v>
      </c>
      <c r="B3099" s="43" t="s">
        <v>12</v>
      </c>
      <c r="C3099" s="43" t="s">
        <v>5021</v>
      </c>
      <c r="D3099" s="44">
        <v>196.60202002664232</v>
      </c>
      <c r="E3099" s="44">
        <v>200</v>
      </c>
      <c r="F3099" s="43">
        <v>0.23710390190864147</v>
      </c>
      <c r="G3099" s="91">
        <v>282.04306930036131</v>
      </c>
      <c r="H3099" s="44">
        <v>0</v>
      </c>
      <c r="I3099" s="44">
        <v>196.60202002664232</v>
      </c>
      <c r="J3099" s="51">
        <f t="shared" si="145"/>
        <v>196.60202002664232</v>
      </c>
      <c r="K3099" s="45">
        <f t="shared" si="144"/>
        <v>0.23710390190864147</v>
      </c>
      <c r="L3099" s="45">
        <f t="shared" si="144"/>
        <v>282.04306930036131</v>
      </c>
      <c r="M3099" s="160">
        <f t="shared" si="146"/>
        <v>1189.533647611735</v>
      </c>
      <c r="N3099" s="6">
        <v>0.15522839109135853</v>
      </c>
    </row>
    <row r="3100" spans="1:14" x14ac:dyDescent="0.25">
      <c r="A3100" s="41">
        <v>2039</v>
      </c>
      <c r="B3100" s="41" t="s">
        <v>12</v>
      </c>
      <c r="C3100" s="41" t="s">
        <v>5021</v>
      </c>
      <c r="D3100" s="42">
        <v>196.60202002664232</v>
      </c>
      <c r="E3100" s="42">
        <v>200</v>
      </c>
      <c r="F3100" s="41">
        <v>0.23235645176503539</v>
      </c>
      <c r="G3100" s="89">
        <v>271.40697659941998</v>
      </c>
      <c r="H3100" s="42">
        <v>0</v>
      </c>
      <c r="I3100" s="42">
        <v>196.60202002664232</v>
      </c>
      <c r="J3100" s="51">
        <f t="shared" si="145"/>
        <v>196.60202002664232</v>
      </c>
      <c r="K3100" s="45">
        <f t="shared" si="144"/>
        <v>0.23235645176503539</v>
      </c>
      <c r="L3100" s="45">
        <f t="shared" si="144"/>
        <v>271.40697659941998</v>
      </c>
      <c r="M3100" s="160">
        <f t="shared" si="146"/>
        <v>1168.0630106792707</v>
      </c>
      <c r="N3100" s="6">
        <v>0.11314127723496459</v>
      </c>
    </row>
    <row r="3101" spans="1:14" x14ac:dyDescent="0.25">
      <c r="A3101" s="43">
        <v>2040</v>
      </c>
      <c r="B3101" s="43" t="s">
        <v>12</v>
      </c>
      <c r="C3101" s="43" t="s">
        <v>5021</v>
      </c>
      <c r="D3101" s="44">
        <v>196.60202002664232</v>
      </c>
      <c r="E3101" s="44">
        <v>200</v>
      </c>
      <c r="F3101" s="43">
        <v>0.24288561320724486</v>
      </c>
      <c r="G3101" s="91">
        <v>265.39750163529283</v>
      </c>
      <c r="H3101" s="44">
        <v>0</v>
      </c>
      <c r="I3101" s="44">
        <v>196.60202002664232</v>
      </c>
      <c r="J3101" s="51">
        <f t="shared" si="145"/>
        <v>196.60202002664232</v>
      </c>
      <c r="K3101" s="45">
        <f t="shared" si="144"/>
        <v>0.24288561320724486</v>
      </c>
      <c r="L3101" s="45">
        <f t="shared" si="144"/>
        <v>265.39750163529283</v>
      </c>
      <c r="M3101" s="160">
        <f t="shared" si="146"/>
        <v>1092.6851456156007</v>
      </c>
      <c r="N3101" s="6">
        <v>8.1068036792755122E-2</v>
      </c>
    </row>
    <row r="3102" spans="1:14" x14ac:dyDescent="0.25">
      <c r="A3102" s="41">
        <v>2021</v>
      </c>
      <c r="B3102" s="41" t="s">
        <v>12</v>
      </c>
      <c r="C3102" s="41" t="s">
        <v>5022</v>
      </c>
      <c r="D3102" s="42">
        <v>220.67289816589715</v>
      </c>
      <c r="E3102" s="42">
        <v>250</v>
      </c>
      <c r="F3102" s="41">
        <v>0.54879710890907518</v>
      </c>
      <c r="G3102" s="89">
        <v>1247.5321586558491</v>
      </c>
      <c r="H3102" s="42">
        <v>0</v>
      </c>
      <c r="I3102" s="42">
        <v>220.67289816589715</v>
      </c>
      <c r="J3102" s="51">
        <f t="shared" si="145"/>
        <v>220.67289816589715</v>
      </c>
      <c r="K3102" s="45">
        <f t="shared" si="144"/>
        <v>0.54879710890907518</v>
      </c>
      <c r="L3102" s="45">
        <f t="shared" si="144"/>
        <v>1247.5321586558491</v>
      </c>
      <c r="M3102" s="160">
        <f t="shared" si="146"/>
        <v>2273.2119728832981</v>
      </c>
      <c r="N3102" s="6">
        <v>-0.14290108990907519</v>
      </c>
    </row>
    <row r="3103" spans="1:14" x14ac:dyDescent="0.25">
      <c r="A3103" s="43">
        <v>2022</v>
      </c>
      <c r="B3103" s="43" t="s">
        <v>12</v>
      </c>
      <c r="C3103" s="43" t="s">
        <v>5022</v>
      </c>
      <c r="D3103" s="44">
        <v>220.67289816589715</v>
      </c>
      <c r="E3103" s="44">
        <v>250</v>
      </c>
      <c r="F3103" s="43">
        <v>0.68003779881556137</v>
      </c>
      <c r="G3103" s="91">
        <v>1567.95338944115</v>
      </c>
      <c r="H3103" s="44">
        <v>0</v>
      </c>
      <c r="I3103" s="44">
        <v>220.67289816589715</v>
      </c>
      <c r="J3103" s="51">
        <f t="shared" si="145"/>
        <v>220.67289816589715</v>
      </c>
      <c r="K3103" s="45">
        <f t="shared" si="144"/>
        <v>0.68003779881556137</v>
      </c>
      <c r="L3103" s="45">
        <f t="shared" si="144"/>
        <v>1567.95338944115</v>
      </c>
      <c r="M3103" s="160">
        <f t="shared" si="146"/>
        <v>2305.6856430217454</v>
      </c>
      <c r="N3103" s="6">
        <v>-0.29337915981556134</v>
      </c>
    </row>
    <row r="3104" spans="1:14" x14ac:dyDescent="0.25">
      <c r="A3104" s="41">
        <v>2023</v>
      </c>
      <c r="B3104" s="41" t="s">
        <v>12</v>
      </c>
      <c r="C3104" s="41" t="s">
        <v>5022</v>
      </c>
      <c r="D3104" s="42">
        <v>220.67289816589715</v>
      </c>
      <c r="E3104" s="42">
        <v>250</v>
      </c>
      <c r="F3104" s="41">
        <v>0.85771599169161628</v>
      </c>
      <c r="G3104" s="89">
        <v>1977.6829372233285</v>
      </c>
      <c r="H3104" s="42">
        <v>0</v>
      </c>
      <c r="I3104" s="42">
        <v>220.67289816589715</v>
      </c>
      <c r="J3104" s="51">
        <f t="shared" si="145"/>
        <v>220.67289816589715</v>
      </c>
      <c r="K3104" s="45">
        <f t="shared" si="144"/>
        <v>0.85771599169161628</v>
      </c>
      <c r="L3104" s="45">
        <f t="shared" si="144"/>
        <v>1977.6829372233285</v>
      </c>
      <c r="M3104" s="160">
        <f t="shared" si="146"/>
        <v>2305.7550009332062</v>
      </c>
      <c r="N3104" s="6">
        <v>-0.42920880069161627</v>
      </c>
    </row>
    <row r="3105" spans="1:14" x14ac:dyDescent="0.25">
      <c r="A3105" s="43">
        <v>2024</v>
      </c>
      <c r="B3105" s="43" t="s">
        <v>12</v>
      </c>
      <c r="C3105" s="43" t="s">
        <v>5022</v>
      </c>
      <c r="D3105" s="44">
        <v>220.67289816589715</v>
      </c>
      <c r="E3105" s="44">
        <v>250</v>
      </c>
      <c r="F3105" s="43">
        <v>1.09035985115231</v>
      </c>
      <c r="G3105" s="91">
        <v>2413.6297948404467</v>
      </c>
      <c r="H3105" s="44">
        <v>0</v>
      </c>
      <c r="I3105" s="44">
        <v>220.67289816589715</v>
      </c>
      <c r="J3105" s="51">
        <f t="shared" si="145"/>
        <v>220.67289816589715</v>
      </c>
      <c r="K3105" s="45">
        <f t="shared" si="144"/>
        <v>1.09035985115231</v>
      </c>
      <c r="L3105" s="45">
        <f t="shared" si="144"/>
        <v>2413.6297948404467</v>
      </c>
      <c r="M3105" s="160">
        <f t="shared" si="146"/>
        <v>2213.608463563367</v>
      </c>
      <c r="N3105" s="6">
        <v>-0.64276289315231006</v>
      </c>
    </row>
    <row r="3106" spans="1:14" ht="13.2" thickBot="1" x14ac:dyDescent="0.3">
      <c r="A3106" s="41">
        <v>2025</v>
      </c>
      <c r="B3106" s="41" t="s">
        <v>12</v>
      </c>
      <c r="C3106" s="41" t="s">
        <v>5022</v>
      </c>
      <c r="D3106" s="42">
        <v>220.67289816589715</v>
      </c>
      <c r="E3106" s="42">
        <v>250</v>
      </c>
      <c r="F3106" s="41">
        <v>1.2437305377613199</v>
      </c>
      <c r="G3106" s="89">
        <v>2744.7549760277348</v>
      </c>
      <c r="H3106" s="42">
        <v>0</v>
      </c>
      <c r="I3106" s="42">
        <v>220.67289816589715</v>
      </c>
      <c r="J3106" s="51">
        <f t="shared" si="145"/>
        <v>220.67289816589715</v>
      </c>
      <c r="K3106" s="45">
        <f t="shared" si="144"/>
        <v>1.2437305377613199</v>
      </c>
      <c r="L3106" s="45">
        <f t="shared" si="144"/>
        <v>2744.7549760277348</v>
      </c>
      <c r="M3106" s="160">
        <f t="shared" si="146"/>
        <v>2206.8727048933097</v>
      </c>
      <c r="N3106" s="6">
        <v>-0.76917570576131999</v>
      </c>
    </row>
    <row r="3107" spans="1:14" x14ac:dyDescent="0.25">
      <c r="A3107" s="39">
        <v>2026</v>
      </c>
      <c r="B3107" s="39" t="s">
        <v>12</v>
      </c>
      <c r="C3107" s="39" t="s">
        <v>5022</v>
      </c>
      <c r="D3107" s="40">
        <v>220.67289816589715</v>
      </c>
      <c r="E3107" s="40">
        <v>250</v>
      </c>
      <c r="F3107" s="39">
        <v>1.4772848840072217</v>
      </c>
      <c r="G3107" s="93">
        <v>3205.8457349572982</v>
      </c>
      <c r="H3107" s="40">
        <v>0</v>
      </c>
      <c r="I3107" s="40">
        <v>220.67289816589715</v>
      </c>
      <c r="J3107" s="51">
        <f t="shared" si="145"/>
        <v>220.67289816589715</v>
      </c>
      <c r="K3107" s="45">
        <f t="shared" si="144"/>
        <v>1.4772848840072217</v>
      </c>
      <c r="L3107" s="45">
        <f t="shared" si="144"/>
        <v>3205.8457349572982</v>
      </c>
      <c r="M3107" s="160">
        <f t="shared" si="146"/>
        <v>2170.0931009740343</v>
      </c>
      <c r="N3107" s="6">
        <v>-0.97664278200722165</v>
      </c>
    </row>
    <row r="3108" spans="1:14" x14ac:dyDescent="0.25">
      <c r="A3108" s="41">
        <v>2027</v>
      </c>
      <c r="B3108" s="41" t="s">
        <v>12</v>
      </c>
      <c r="C3108" s="41" t="s">
        <v>5022</v>
      </c>
      <c r="D3108" s="42">
        <v>220.67289816589715</v>
      </c>
      <c r="E3108" s="42">
        <v>250</v>
      </c>
      <c r="F3108" s="41">
        <v>1.7018482431431758</v>
      </c>
      <c r="G3108" s="89">
        <v>3686.5302442962084</v>
      </c>
      <c r="H3108" s="42">
        <v>0</v>
      </c>
      <c r="I3108" s="42">
        <v>220.67289816589715</v>
      </c>
      <c r="J3108" s="51">
        <f t="shared" si="145"/>
        <v>220.67289816589715</v>
      </c>
      <c r="K3108" s="45">
        <f t="shared" si="144"/>
        <v>1.7018482431431758</v>
      </c>
      <c r="L3108" s="45">
        <f t="shared" si="144"/>
        <v>3686.5302442962084</v>
      </c>
      <c r="M3108" s="160">
        <f t="shared" si="146"/>
        <v>2166.1921144552148</v>
      </c>
      <c r="N3108" s="6">
        <v>-1.1991663891431759</v>
      </c>
    </row>
    <row r="3109" spans="1:14" x14ac:dyDescent="0.25">
      <c r="A3109" s="43">
        <v>2028</v>
      </c>
      <c r="B3109" s="43" t="s">
        <v>12</v>
      </c>
      <c r="C3109" s="43" t="s">
        <v>5022</v>
      </c>
      <c r="D3109" s="44">
        <v>220.67289816589715</v>
      </c>
      <c r="E3109" s="44">
        <v>250</v>
      </c>
      <c r="F3109" s="43">
        <v>1.916160659833249</v>
      </c>
      <c r="G3109" s="91">
        <v>3909.1878168396443</v>
      </c>
      <c r="H3109" s="44">
        <v>0</v>
      </c>
      <c r="I3109" s="44">
        <v>220.67289816589715</v>
      </c>
      <c r="J3109" s="51">
        <f t="shared" si="145"/>
        <v>220.67289816589715</v>
      </c>
      <c r="K3109" s="45">
        <f t="shared" si="144"/>
        <v>1.916160659833249</v>
      </c>
      <c r="L3109" s="45">
        <f t="shared" si="144"/>
        <v>3909.1878168396443</v>
      </c>
      <c r="M3109" s="160">
        <f t="shared" si="146"/>
        <v>2040.1148498580674</v>
      </c>
      <c r="N3109" s="6">
        <v>-1.440456864833249</v>
      </c>
    </row>
    <row r="3110" spans="1:14" x14ac:dyDescent="0.25">
      <c r="A3110" s="41">
        <v>2029</v>
      </c>
      <c r="B3110" s="41" t="s">
        <v>12</v>
      </c>
      <c r="C3110" s="41" t="s">
        <v>5022</v>
      </c>
      <c r="D3110" s="42">
        <v>220.67289816589715</v>
      </c>
      <c r="E3110" s="42">
        <v>250</v>
      </c>
      <c r="F3110" s="41">
        <v>1.9124763687173512</v>
      </c>
      <c r="G3110" s="89">
        <v>3907.0013103870301</v>
      </c>
      <c r="H3110" s="42">
        <v>0</v>
      </c>
      <c r="I3110" s="42">
        <v>220.67289816589715</v>
      </c>
      <c r="J3110" s="51">
        <f t="shared" si="145"/>
        <v>220.67289816589715</v>
      </c>
      <c r="K3110" s="45">
        <f t="shared" si="144"/>
        <v>1.9124763687173512</v>
      </c>
      <c r="L3110" s="45">
        <f t="shared" si="144"/>
        <v>3907.0013103870301</v>
      </c>
      <c r="M3110" s="160">
        <f t="shared" si="146"/>
        <v>2042.9017447192593</v>
      </c>
      <c r="N3110" s="6">
        <v>-1.4923160437173513</v>
      </c>
    </row>
    <row r="3111" spans="1:14" x14ac:dyDescent="0.25">
      <c r="A3111" s="43">
        <v>2030</v>
      </c>
      <c r="B3111" s="43" t="s">
        <v>12</v>
      </c>
      <c r="C3111" s="43" t="s">
        <v>5022</v>
      </c>
      <c r="D3111" s="44">
        <v>220.67289816589715</v>
      </c>
      <c r="E3111" s="44">
        <v>250</v>
      </c>
      <c r="F3111" s="43">
        <v>1.8517393760477847</v>
      </c>
      <c r="G3111" s="91">
        <v>3727.1388121506766</v>
      </c>
      <c r="H3111" s="44">
        <v>0</v>
      </c>
      <c r="I3111" s="44">
        <v>220.67289816589715</v>
      </c>
      <c r="J3111" s="51">
        <f t="shared" si="145"/>
        <v>220.67289816589715</v>
      </c>
      <c r="K3111" s="45">
        <f t="shared" ref="K3111:L3174" si="147">F3111</f>
        <v>1.8517393760477847</v>
      </c>
      <c r="L3111" s="45">
        <f t="shared" si="147"/>
        <v>3727.1388121506766</v>
      </c>
      <c r="M3111" s="160">
        <f t="shared" si="146"/>
        <v>2012.7772084782284</v>
      </c>
      <c r="N3111" s="6">
        <v>-1.5096912510477847</v>
      </c>
    </row>
    <row r="3112" spans="1:14" x14ac:dyDescent="0.25">
      <c r="A3112" s="41">
        <v>2031</v>
      </c>
      <c r="B3112" s="41" t="s">
        <v>12</v>
      </c>
      <c r="C3112" s="41" t="s">
        <v>5022</v>
      </c>
      <c r="D3112" s="42">
        <v>220.67289816589715</v>
      </c>
      <c r="E3112" s="42">
        <v>250</v>
      </c>
      <c r="F3112" s="41">
        <v>1.7025713141708705</v>
      </c>
      <c r="G3112" s="89">
        <v>3263.18184446648</v>
      </c>
      <c r="H3112" s="42">
        <v>0</v>
      </c>
      <c r="I3112" s="42">
        <v>220.67289816589715</v>
      </c>
      <c r="J3112" s="51">
        <f t="shared" si="145"/>
        <v>220.67289816589715</v>
      </c>
      <c r="K3112" s="45">
        <f t="shared" si="147"/>
        <v>1.7025713141708705</v>
      </c>
      <c r="L3112" s="45">
        <f t="shared" si="147"/>
        <v>3263.18184446648</v>
      </c>
      <c r="M3112" s="160">
        <f t="shared" si="146"/>
        <v>1916.619772285783</v>
      </c>
      <c r="N3112" s="6">
        <v>-1.4474469801708705</v>
      </c>
    </row>
    <row r="3113" spans="1:14" x14ac:dyDescent="0.25">
      <c r="A3113" s="43">
        <v>2032</v>
      </c>
      <c r="B3113" s="43" t="s">
        <v>12</v>
      </c>
      <c r="C3113" s="43" t="s">
        <v>5022</v>
      </c>
      <c r="D3113" s="44">
        <v>220.67289816589715</v>
      </c>
      <c r="E3113" s="44">
        <v>250</v>
      </c>
      <c r="F3113" s="43">
        <v>1.5202695011889258</v>
      </c>
      <c r="G3113" s="91">
        <v>2782.0635876783308</v>
      </c>
      <c r="H3113" s="44">
        <v>0</v>
      </c>
      <c r="I3113" s="44">
        <v>220.67289816589715</v>
      </c>
      <c r="J3113" s="51">
        <f t="shared" si="145"/>
        <v>220.67289816589715</v>
      </c>
      <c r="K3113" s="45">
        <f t="shared" si="147"/>
        <v>1.5202695011889258</v>
      </c>
      <c r="L3113" s="45">
        <f t="shared" si="147"/>
        <v>2782.0635876783308</v>
      </c>
      <c r="M3113" s="160">
        <f t="shared" si="146"/>
        <v>1829.9805300985252</v>
      </c>
      <c r="N3113" s="6">
        <v>-1.3489459681889258</v>
      </c>
    </row>
    <row r="3114" spans="1:14" x14ac:dyDescent="0.25">
      <c r="A3114" s="41">
        <v>2033</v>
      </c>
      <c r="B3114" s="41" t="s">
        <v>12</v>
      </c>
      <c r="C3114" s="41" t="s">
        <v>5022</v>
      </c>
      <c r="D3114" s="42">
        <v>220.67289816589715</v>
      </c>
      <c r="E3114" s="42">
        <v>250</v>
      </c>
      <c r="F3114" s="41">
        <v>1.3267877715559766</v>
      </c>
      <c r="G3114" s="89">
        <v>2307.6164415553758</v>
      </c>
      <c r="H3114" s="42">
        <v>0</v>
      </c>
      <c r="I3114" s="42">
        <v>220.67289816589715</v>
      </c>
      <c r="J3114" s="51">
        <f t="shared" si="145"/>
        <v>220.67289816589715</v>
      </c>
      <c r="K3114" s="45">
        <f t="shared" si="147"/>
        <v>1.3267877715559766</v>
      </c>
      <c r="L3114" s="45">
        <f t="shared" si="147"/>
        <v>2307.6164415553758</v>
      </c>
      <c r="M3114" s="160">
        <f t="shared" si="146"/>
        <v>1739.2506104040608</v>
      </c>
      <c r="N3114" s="6">
        <v>-1.2193262315559765</v>
      </c>
    </row>
    <row r="3115" spans="1:14" x14ac:dyDescent="0.25">
      <c r="A3115" s="43">
        <v>2034</v>
      </c>
      <c r="B3115" s="43" t="s">
        <v>12</v>
      </c>
      <c r="C3115" s="43" t="s">
        <v>5022</v>
      </c>
      <c r="D3115" s="44">
        <v>220.67289816589715</v>
      </c>
      <c r="E3115" s="44">
        <v>250</v>
      </c>
      <c r="F3115" s="43">
        <v>1.1348190996983949</v>
      </c>
      <c r="G3115" s="91">
        <v>1866.8569745320974</v>
      </c>
      <c r="H3115" s="44">
        <v>0</v>
      </c>
      <c r="I3115" s="44">
        <v>220.67289816589715</v>
      </c>
      <c r="J3115" s="51">
        <f t="shared" si="145"/>
        <v>220.67289816589715</v>
      </c>
      <c r="K3115" s="45">
        <f t="shared" si="147"/>
        <v>1.1348190996983949</v>
      </c>
      <c r="L3115" s="45">
        <f t="shared" si="147"/>
        <v>1866.8569745320974</v>
      </c>
      <c r="M3115" s="160">
        <f t="shared" si="146"/>
        <v>1645.0701041498676</v>
      </c>
      <c r="N3115" s="6">
        <v>-1.069847361698395</v>
      </c>
    </row>
    <row r="3116" spans="1:14" x14ac:dyDescent="0.25">
      <c r="A3116" s="41">
        <v>2035</v>
      </c>
      <c r="B3116" s="41" t="s">
        <v>12</v>
      </c>
      <c r="C3116" s="41" t="s">
        <v>5022</v>
      </c>
      <c r="D3116" s="42">
        <v>220.67289816589715</v>
      </c>
      <c r="E3116" s="42">
        <v>250</v>
      </c>
      <c r="F3116" s="41">
        <v>0.96992620379196381</v>
      </c>
      <c r="G3116" s="89">
        <v>1524.369939247958</v>
      </c>
      <c r="H3116" s="42">
        <v>0</v>
      </c>
      <c r="I3116" s="42">
        <v>220.67289816589715</v>
      </c>
      <c r="J3116" s="51">
        <f t="shared" si="145"/>
        <v>220.67289816589715</v>
      </c>
      <c r="K3116" s="45">
        <f t="shared" si="147"/>
        <v>0.96992620379196381</v>
      </c>
      <c r="L3116" s="45">
        <f t="shared" si="147"/>
        <v>1524.369939247958</v>
      </c>
      <c r="M3116" s="160">
        <f t="shared" si="146"/>
        <v>1571.6349690196791</v>
      </c>
      <c r="N3116" s="6">
        <v>-0.9265922167919638</v>
      </c>
    </row>
    <row r="3117" spans="1:14" x14ac:dyDescent="0.25">
      <c r="A3117" s="43">
        <v>2036</v>
      </c>
      <c r="B3117" s="43" t="s">
        <v>12</v>
      </c>
      <c r="C3117" s="43" t="s">
        <v>5022</v>
      </c>
      <c r="D3117" s="44">
        <v>220.67289816589715</v>
      </c>
      <c r="E3117" s="44">
        <v>250</v>
      </c>
      <c r="F3117" s="43">
        <v>0.81803266938702368</v>
      </c>
      <c r="G3117" s="91">
        <v>1249.1620826334679</v>
      </c>
      <c r="H3117" s="44">
        <v>0</v>
      </c>
      <c r="I3117" s="44">
        <v>220.67289816589715</v>
      </c>
      <c r="J3117" s="51">
        <f t="shared" si="145"/>
        <v>220.67289816589715</v>
      </c>
      <c r="K3117" s="45">
        <f t="shared" si="147"/>
        <v>0.81803266938702368</v>
      </c>
      <c r="L3117" s="45">
        <f t="shared" si="147"/>
        <v>1249.1620826334679</v>
      </c>
      <c r="M3117" s="160">
        <f t="shared" si="146"/>
        <v>1527.0320237570736</v>
      </c>
      <c r="N3117" s="6">
        <v>-0.78513462038702364</v>
      </c>
    </row>
    <row r="3118" spans="1:14" x14ac:dyDescent="0.25">
      <c r="A3118" s="41">
        <v>2037</v>
      </c>
      <c r="B3118" s="41" t="s">
        <v>12</v>
      </c>
      <c r="C3118" s="41" t="s">
        <v>5022</v>
      </c>
      <c r="D3118" s="42">
        <v>220.67289816589715</v>
      </c>
      <c r="E3118" s="42">
        <v>250</v>
      </c>
      <c r="F3118" s="41">
        <v>0.67950867658888425</v>
      </c>
      <c r="G3118" s="89">
        <v>1021.8756451940545</v>
      </c>
      <c r="H3118" s="42">
        <v>0</v>
      </c>
      <c r="I3118" s="42">
        <v>220.67289816589715</v>
      </c>
      <c r="J3118" s="51">
        <f t="shared" si="145"/>
        <v>220.67289816589715</v>
      </c>
      <c r="K3118" s="45">
        <f t="shared" si="147"/>
        <v>0.67950867658888425</v>
      </c>
      <c r="L3118" s="45">
        <f t="shared" si="147"/>
        <v>1021.8756451940545</v>
      </c>
      <c r="M3118" s="160">
        <f t="shared" si="146"/>
        <v>1503.8448814573546</v>
      </c>
      <c r="N3118" s="6">
        <v>-0.65314091558888421</v>
      </c>
    </row>
    <row r="3119" spans="1:14" x14ac:dyDescent="0.25">
      <c r="A3119" s="43">
        <v>2038</v>
      </c>
      <c r="B3119" s="43" t="s">
        <v>12</v>
      </c>
      <c r="C3119" s="43" t="s">
        <v>5022</v>
      </c>
      <c r="D3119" s="44">
        <v>220.67289816589715</v>
      </c>
      <c r="E3119" s="44">
        <v>250</v>
      </c>
      <c r="F3119" s="43">
        <v>0.57422475188382038</v>
      </c>
      <c r="G3119" s="91">
        <v>849.86973392847483</v>
      </c>
      <c r="H3119" s="44">
        <v>0</v>
      </c>
      <c r="I3119" s="44">
        <v>220.67289816589715</v>
      </c>
      <c r="J3119" s="51">
        <f t="shared" si="145"/>
        <v>220.67289816589715</v>
      </c>
      <c r="K3119" s="45">
        <f t="shared" si="147"/>
        <v>0.57422475188382038</v>
      </c>
      <c r="L3119" s="45">
        <f t="shared" si="147"/>
        <v>849.86973392847483</v>
      </c>
      <c r="M3119" s="160">
        <f t="shared" si="146"/>
        <v>1480.029781266594</v>
      </c>
      <c r="N3119" s="6">
        <v>-0.5461290218838204</v>
      </c>
    </row>
    <row r="3120" spans="1:14" x14ac:dyDescent="0.25">
      <c r="A3120" s="41">
        <v>2039</v>
      </c>
      <c r="B3120" s="41" t="s">
        <v>12</v>
      </c>
      <c r="C3120" s="41" t="s">
        <v>5022</v>
      </c>
      <c r="D3120" s="42">
        <v>220.67289816589715</v>
      </c>
      <c r="E3120" s="42">
        <v>250</v>
      </c>
      <c r="F3120" s="41">
        <v>0.48825025842932013</v>
      </c>
      <c r="G3120" s="89">
        <v>722.83304792022147</v>
      </c>
      <c r="H3120" s="42">
        <v>0</v>
      </c>
      <c r="I3120" s="42">
        <v>220.67289816589715</v>
      </c>
      <c r="J3120" s="51">
        <f t="shared" si="145"/>
        <v>220.67289816589715</v>
      </c>
      <c r="K3120" s="45">
        <f t="shared" si="147"/>
        <v>0.48825025842932013</v>
      </c>
      <c r="L3120" s="45">
        <f t="shared" si="147"/>
        <v>722.83304792022147</v>
      </c>
      <c r="M3120" s="160">
        <f t="shared" si="146"/>
        <v>1480.4560477766954</v>
      </c>
      <c r="N3120" s="6">
        <v>-0.46056269542932016</v>
      </c>
    </row>
    <row r="3121" spans="1:14" x14ac:dyDescent="0.25">
      <c r="A3121" s="43">
        <v>2040</v>
      </c>
      <c r="B3121" s="43" t="s">
        <v>12</v>
      </c>
      <c r="C3121" s="43" t="s">
        <v>5022</v>
      </c>
      <c r="D3121" s="44">
        <v>220.67289816589715</v>
      </c>
      <c r="E3121" s="44">
        <v>250</v>
      </c>
      <c r="F3121" s="43">
        <v>0.45023997318777081</v>
      </c>
      <c r="G3121" s="91">
        <v>658.09259811635559</v>
      </c>
      <c r="H3121" s="44">
        <v>0</v>
      </c>
      <c r="I3121" s="44">
        <v>220.67289816589715</v>
      </c>
      <c r="J3121" s="51">
        <f t="shared" si="145"/>
        <v>220.67289816589715</v>
      </c>
      <c r="K3121" s="45">
        <f t="shared" si="147"/>
        <v>0.45023997318777081</v>
      </c>
      <c r="L3121" s="45">
        <f t="shared" si="147"/>
        <v>658.09259811635559</v>
      </c>
      <c r="M3121" s="160">
        <f t="shared" si="146"/>
        <v>1461.648537016727</v>
      </c>
      <c r="N3121" s="6">
        <v>-0.42281744818777084</v>
      </c>
    </row>
    <row r="3122" spans="1:14" hidden="1" x14ac:dyDescent="0.25">
      <c r="A3122" s="41">
        <v>2021</v>
      </c>
      <c r="B3122" s="41" t="s">
        <v>12</v>
      </c>
      <c r="C3122" s="41" t="s">
        <v>5023</v>
      </c>
      <c r="D3122" s="42">
        <v>275.3770691321937</v>
      </c>
      <c r="E3122" s="42">
        <v>300</v>
      </c>
      <c r="F3122" s="41">
        <v>0.10613878955707137</v>
      </c>
      <c r="G3122" s="89">
        <v>260.85793162856629</v>
      </c>
      <c r="H3122" s="42">
        <v>0</v>
      </c>
      <c r="I3122" s="42">
        <v>275.3770691321937</v>
      </c>
      <c r="J3122" s="51">
        <f t="shared" si="145"/>
        <v>275.3770691321937</v>
      </c>
      <c r="K3122" s="45">
        <f t="shared" si="147"/>
        <v>0.10613878955707137</v>
      </c>
      <c r="L3122" s="45">
        <f t="shared" si="147"/>
        <v>260.85793162856629</v>
      </c>
      <c r="M3122" s="160">
        <f t="shared" si="146"/>
        <v>2457.7059218138306</v>
      </c>
      <c r="N3122" s="6">
        <v>-4.8174499557071371E-2</v>
      </c>
    </row>
    <row r="3123" spans="1:14" x14ac:dyDescent="0.25">
      <c r="A3123" s="43">
        <v>2022</v>
      </c>
      <c r="B3123" s="43" t="s">
        <v>12</v>
      </c>
      <c r="C3123" s="43" t="s">
        <v>5023</v>
      </c>
      <c r="D3123" s="44">
        <v>275.3770691321937</v>
      </c>
      <c r="E3123" s="44">
        <v>300</v>
      </c>
      <c r="F3123" s="43">
        <v>0.1363074962164478</v>
      </c>
      <c r="G3123" s="91">
        <v>324.33579704825172</v>
      </c>
      <c r="H3123" s="44">
        <v>0</v>
      </c>
      <c r="I3123" s="44">
        <v>275.3770691321937</v>
      </c>
      <c r="J3123" s="51">
        <f t="shared" si="145"/>
        <v>275.3770691321937</v>
      </c>
      <c r="K3123" s="45">
        <f t="shared" si="147"/>
        <v>0.1363074962164478</v>
      </c>
      <c r="L3123" s="45">
        <f t="shared" si="147"/>
        <v>324.33579704825172</v>
      </c>
      <c r="M3123" s="160">
        <f t="shared" si="146"/>
        <v>2379.4421147111871</v>
      </c>
      <c r="N3123" s="6">
        <v>-7.7584237216447804E-2</v>
      </c>
    </row>
    <row r="3124" spans="1:14" x14ac:dyDescent="0.25">
      <c r="A3124" s="41">
        <v>2023</v>
      </c>
      <c r="B3124" s="41" t="s">
        <v>12</v>
      </c>
      <c r="C3124" s="41" t="s">
        <v>5023</v>
      </c>
      <c r="D3124" s="42">
        <v>275.3770691321937</v>
      </c>
      <c r="E3124" s="42">
        <v>300</v>
      </c>
      <c r="F3124" s="41">
        <v>0.16676552212303516</v>
      </c>
      <c r="G3124" s="89">
        <v>400.06790885772926</v>
      </c>
      <c r="H3124" s="42">
        <v>0</v>
      </c>
      <c r="I3124" s="42">
        <v>275.3770691321937</v>
      </c>
      <c r="J3124" s="51">
        <f t="shared" si="145"/>
        <v>275.3770691321937</v>
      </c>
      <c r="K3124" s="45">
        <f t="shared" si="147"/>
        <v>0.16676552212303516</v>
      </c>
      <c r="L3124" s="45">
        <f t="shared" si="147"/>
        <v>400.06790885772926</v>
      </c>
      <c r="M3124" s="160">
        <f t="shared" si="146"/>
        <v>2398.9845368790907</v>
      </c>
      <c r="N3124" s="6">
        <v>-0.10600397312303517</v>
      </c>
    </row>
    <row r="3125" spans="1:14" x14ac:dyDescent="0.25">
      <c r="A3125" s="43">
        <v>2024</v>
      </c>
      <c r="B3125" s="43" t="s">
        <v>12</v>
      </c>
      <c r="C3125" s="43" t="s">
        <v>5023</v>
      </c>
      <c r="D3125" s="44">
        <v>275.3770691321937</v>
      </c>
      <c r="E3125" s="44">
        <v>300</v>
      </c>
      <c r="F3125" s="43">
        <v>0.22355318539618324</v>
      </c>
      <c r="G3125" s="91">
        <v>502.25611580758925</v>
      </c>
      <c r="H3125" s="44">
        <v>0</v>
      </c>
      <c r="I3125" s="44">
        <v>275.3770691321937</v>
      </c>
      <c r="J3125" s="51">
        <f t="shared" si="145"/>
        <v>275.3770691321937</v>
      </c>
      <c r="K3125" s="45">
        <f t="shared" si="147"/>
        <v>0.22355318539618324</v>
      </c>
      <c r="L3125" s="45">
        <f t="shared" si="147"/>
        <v>502.25611580758925</v>
      </c>
      <c r="M3125" s="160">
        <f t="shared" si="146"/>
        <v>2246.6963059259738</v>
      </c>
      <c r="N3125" s="6">
        <v>-0.15976508139618323</v>
      </c>
    </row>
    <row r="3126" spans="1:14" x14ac:dyDescent="0.25">
      <c r="A3126" s="41">
        <v>2025</v>
      </c>
      <c r="B3126" s="41" t="s">
        <v>12</v>
      </c>
      <c r="C3126" s="41" t="s">
        <v>5023</v>
      </c>
      <c r="D3126" s="42">
        <v>275.3770691321937</v>
      </c>
      <c r="E3126" s="42">
        <v>300</v>
      </c>
      <c r="F3126" s="41">
        <v>0.26790727987801849</v>
      </c>
      <c r="G3126" s="89">
        <v>618.79079769268583</v>
      </c>
      <c r="H3126" s="42">
        <v>0</v>
      </c>
      <c r="I3126" s="42">
        <v>275.3770691321937</v>
      </c>
      <c r="J3126" s="51">
        <f t="shared" si="145"/>
        <v>275.3770691321937</v>
      </c>
      <c r="K3126" s="45">
        <f t="shared" si="147"/>
        <v>0.26790727987801849</v>
      </c>
      <c r="L3126" s="45">
        <f t="shared" si="147"/>
        <v>618.79079769268583</v>
      </c>
      <c r="M3126" s="160">
        <f t="shared" si="146"/>
        <v>2309.7199821312392</v>
      </c>
      <c r="N3126" s="6">
        <v>-0.2002379208780185</v>
      </c>
    </row>
    <row r="3127" spans="1:14" x14ac:dyDescent="0.25">
      <c r="A3127" s="43">
        <v>2026</v>
      </c>
      <c r="B3127" s="43" t="s">
        <v>12</v>
      </c>
      <c r="C3127" s="43" t="s">
        <v>5023</v>
      </c>
      <c r="D3127" s="44">
        <v>275.3770691321937</v>
      </c>
      <c r="E3127" s="44">
        <v>300</v>
      </c>
      <c r="F3127" s="43">
        <v>0.32870015250740137</v>
      </c>
      <c r="G3127" s="91">
        <v>752.53696557452656</v>
      </c>
      <c r="H3127" s="44">
        <v>0</v>
      </c>
      <c r="I3127" s="44">
        <v>275.3770691321937</v>
      </c>
      <c r="J3127" s="51">
        <f t="shared" si="145"/>
        <v>275.3770691321937</v>
      </c>
      <c r="K3127" s="45">
        <f t="shared" si="147"/>
        <v>0.32870015250740137</v>
      </c>
      <c r="L3127" s="45">
        <f t="shared" si="147"/>
        <v>752.53696557452656</v>
      </c>
      <c r="M3127" s="160">
        <f t="shared" si="146"/>
        <v>2289.4329675054887</v>
      </c>
      <c r="N3127" s="6">
        <v>-0.25990701850740139</v>
      </c>
    </row>
    <row r="3128" spans="1:14" x14ac:dyDescent="0.25">
      <c r="A3128" s="41">
        <v>2027</v>
      </c>
      <c r="B3128" s="41" t="s">
        <v>12</v>
      </c>
      <c r="C3128" s="41" t="s">
        <v>5023</v>
      </c>
      <c r="D3128" s="42">
        <v>275.3770691321937</v>
      </c>
      <c r="E3128" s="42">
        <v>300</v>
      </c>
      <c r="F3128" s="41">
        <v>0.39095445388361627</v>
      </c>
      <c r="G3128" s="89">
        <v>872.76856887773363</v>
      </c>
      <c r="H3128" s="42">
        <v>0</v>
      </c>
      <c r="I3128" s="42">
        <v>275.3770691321937</v>
      </c>
      <c r="J3128" s="51">
        <f t="shared" si="145"/>
        <v>275.3770691321937</v>
      </c>
      <c r="K3128" s="45">
        <f t="shared" si="147"/>
        <v>0.39095445388361627</v>
      </c>
      <c r="L3128" s="45">
        <f t="shared" si="147"/>
        <v>872.76856887773363</v>
      </c>
      <c r="M3128" s="160">
        <f t="shared" si="146"/>
        <v>2232.4047218491319</v>
      </c>
      <c r="N3128" s="6">
        <v>-0.32300915988361628</v>
      </c>
    </row>
    <row r="3129" spans="1:14" x14ac:dyDescent="0.25">
      <c r="A3129" s="43">
        <v>2028</v>
      </c>
      <c r="B3129" s="43" t="s">
        <v>12</v>
      </c>
      <c r="C3129" s="43" t="s">
        <v>5023</v>
      </c>
      <c r="D3129" s="44">
        <v>275.3770691321937</v>
      </c>
      <c r="E3129" s="44">
        <v>300</v>
      </c>
      <c r="F3129" s="43">
        <v>0.46711831514912344</v>
      </c>
      <c r="G3129" s="91">
        <v>978.64349593141014</v>
      </c>
      <c r="H3129" s="44">
        <v>0</v>
      </c>
      <c r="I3129" s="44">
        <v>275.3770691321937</v>
      </c>
      <c r="J3129" s="51">
        <f t="shared" si="145"/>
        <v>275.3770691321937</v>
      </c>
      <c r="K3129" s="45">
        <f t="shared" si="147"/>
        <v>0.46711831514912344</v>
      </c>
      <c r="L3129" s="45">
        <f t="shared" si="147"/>
        <v>978.64349593141014</v>
      </c>
      <c r="M3129" s="160">
        <f t="shared" si="146"/>
        <v>2095.0655630340393</v>
      </c>
      <c r="N3129" s="6">
        <v>-0.39909707714912346</v>
      </c>
    </row>
    <row r="3130" spans="1:14" x14ac:dyDescent="0.25">
      <c r="A3130" s="41">
        <v>2029</v>
      </c>
      <c r="B3130" s="41" t="s">
        <v>12</v>
      </c>
      <c r="C3130" s="41" t="s">
        <v>5023</v>
      </c>
      <c r="D3130" s="42">
        <v>275.3770691321937</v>
      </c>
      <c r="E3130" s="42">
        <v>300</v>
      </c>
      <c r="F3130" s="41">
        <v>0.49846482425316913</v>
      </c>
      <c r="G3130" s="89">
        <v>1058.8983640274696</v>
      </c>
      <c r="H3130" s="42">
        <v>0</v>
      </c>
      <c r="I3130" s="42">
        <v>275.3770691321937</v>
      </c>
      <c r="J3130" s="51">
        <f t="shared" si="145"/>
        <v>275.3770691321937</v>
      </c>
      <c r="K3130" s="45">
        <f t="shared" si="147"/>
        <v>0.49846482425316913</v>
      </c>
      <c r="L3130" s="45">
        <f t="shared" si="147"/>
        <v>1058.8983640274696</v>
      </c>
      <c r="M3130" s="160">
        <f t="shared" si="146"/>
        <v>2124.3191344825118</v>
      </c>
      <c r="N3130" s="6">
        <v>-0.43018911125316911</v>
      </c>
    </row>
    <row r="3131" spans="1:14" x14ac:dyDescent="0.25">
      <c r="A3131" s="43">
        <v>2030</v>
      </c>
      <c r="B3131" s="43" t="s">
        <v>12</v>
      </c>
      <c r="C3131" s="43" t="s">
        <v>5023</v>
      </c>
      <c r="D3131" s="44">
        <v>275.3770691321937</v>
      </c>
      <c r="E3131" s="44">
        <v>300</v>
      </c>
      <c r="F3131" s="43">
        <v>0.5285164895737875</v>
      </c>
      <c r="G3131" s="91">
        <v>1097.2235555101563</v>
      </c>
      <c r="H3131" s="44">
        <v>0</v>
      </c>
      <c r="I3131" s="44">
        <v>275.3770691321937</v>
      </c>
      <c r="J3131" s="51">
        <f t="shared" si="145"/>
        <v>275.3770691321937</v>
      </c>
      <c r="K3131" s="45">
        <f t="shared" si="147"/>
        <v>0.5285164895737875</v>
      </c>
      <c r="L3131" s="45">
        <f t="shared" si="147"/>
        <v>1097.2235555101563</v>
      </c>
      <c r="M3131" s="160">
        <f t="shared" si="146"/>
        <v>2076.0441294745456</v>
      </c>
      <c r="N3131" s="6">
        <v>-0.46098957457378748</v>
      </c>
    </row>
    <row r="3132" spans="1:14" x14ac:dyDescent="0.25">
      <c r="A3132" s="41">
        <v>2031</v>
      </c>
      <c r="B3132" s="41" t="s">
        <v>12</v>
      </c>
      <c r="C3132" s="41" t="s">
        <v>5023</v>
      </c>
      <c r="D3132" s="42">
        <v>275.3770691321937</v>
      </c>
      <c r="E3132" s="42">
        <v>300</v>
      </c>
      <c r="F3132" s="41">
        <v>0.54286532791651798</v>
      </c>
      <c r="G3132" s="89">
        <v>1085.5036638560632</v>
      </c>
      <c r="H3132" s="42">
        <v>0</v>
      </c>
      <c r="I3132" s="42">
        <v>275.3770691321937</v>
      </c>
      <c r="J3132" s="51">
        <f t="shared" si="145"/>
        <v>275.3770691321937</v>
      </c>
      <c r="K3132" s="45">
        <f t="shared" si="147"/>
        <v>0.54286532791651798</v>
      </c>
      <c r="L3132" s="45">
        <f t="shared" si="147"/>
        <v>1085.5036638560632</v>
      </c>
      <c r="M3132" s="160">
        <f t="shared" si="146"/>
        <v>1999.5818631890825</v>
      </c>
      <c r="N3132" s="6">
        <v>-0.47825718491651797</v>
      </c>
    </row>
    <row r="3133" spans="1:14" x14ac:dyDescent="0.25">
      <c r="A3133" s="43">
        <v>2032</v>
      </c>
      <c r="B3133" s="43" t="s">
        <v>12</v>
      </c>
      <c r="C3133" s="43" t="s">
        <v>5023</v>
      </c>
      <c r="D3133" s="44">
        <v>275.3770691321937</v>
      </c>
      <c r="E3133" s="44">
        <v>300</v>
      </c>
      <c r="F3133" s="43">
        <v>0.54361663490657242</v>
      </c>
      <c r="G3133" s="91">
        <v>1049.3014736249238</v>
      </c>
      <c r="H3133" s="44">
        <v>0</v>
      </c>
      <c r="I3133" s="44">
        <v>275.3770691321937</v>
      </c>
      <c r="J3133" s="51">
        <f t="shared" si="145"/>
        <v>275.3770691321937</v>
      </c>
      <c r="K3133" s="45">
        <f t="shared" si="147"/>
        <v>0.54361663490657242</v>
      </c>
      <c r="L3133" s="45">
        <f t="shared" si="147"/>
        <v>1049.3014736249238</v>
      </c>
      <c r="M3133" s="160">
        <f t="shared" si="146"/>
        <v>1930.2232607456169</v>
      </c>
      <c r="N3133" s="6">
        <v>-0.4831706119065724</v>
      </c>
    </row>
    <row r="3134" spans="1:14" x14ac:dyDescent="0.25">
      <c r="A3134" s="41">
        <v>2033</v>
      </c>
      <c r="B3134" s="41" t="s">
        <v>12</v>
      </c>
      <c r="C3134" s="41" t="s">
        <v>5023</v>
      </c>
      <c r="D3134" s="42">
        <v>275.3770691321937</v>
      </c>
      <c r="E3134" s="42">
        <v>300</v>
      </c>
      <c r="F3134" s="41">
        <v>0.53664804445630643</v>
      </c>
      <c r="G3134" s="89">
        <v>999.74798583436996</v>
      </c>
      <c r="H3134" s="42">
        <v>0</v>
      </c>
      <c r="I3134" s="42">
        <v>275.3770691321937</v>
      </c>
      <c r="J3134" s="51">
        <f t="shared" si="145"/>
        <v>275.3770691321937</v>
      </c>
      <c r="K3134" s="45">
        <f t="shared" si="147"/>
        <v>0.53664804445630643</v>
      </c>
      <c r="L3134" s="45">
        <f t="shared" si="147"/>
        <v>999.74798583436996</v>
      </c>
      <c r="M3134" s="160">
        <f t="shared" si="146"/>
        <v>1862.9490895606325</v>
      </c>
      <c r="N3134" s="6">
        <v>-0.48011275345630644</v>
      </c>
    </row>
    <row r="3135" spans="1:14" x14ac:dyDescent="0.25">
      <c r="A3135" s="43">
        <v>2034</v>
      </c>
      <c r="B3135" s="43" t="s">
        <v>12</v>
      </c>
      <c r="C3135" s="43" t="s">
        <v>5023</v>
      </c>
      <c r="D3135" s="44">
        <v>275.3770691321937</v>
      </c>
      <c r="E3135" s="44">
        <v>300</v>
      </c>
      <c r="F3135" s="43">
        <v>0.52675108856835318</v>
      </c>
      <c r="G3135" s="91">
        <v>947.37704231887233</v>
      </c>
      <c r="H3135" s="44">
        <v>0</v>
      </c>
      <c r="I3135" s="44">
        <v>275.3770691321937</v>
      </c>
      <c r="J3135" s="51">
        <f t="shared" si="145"/>
        <v>275.3770691321937</v>
      </c>
      <c r="K3135" s="45">
        <f t="shared" si="147"/>
        <v>0.52675108856835318</v>
      </c>
      <c r="L3135" s="45">
        <f t="shared" si="147"/>
        <v>947.37704231887233</v>
      </c>
      <c r="M3135" s="160">
        <f t="shared" si="146"/>
        <v>1798.528874223555</v>
      </c>
      <c r="N3135" s="6">
        <v>-0.47417452456835318</v>
      </c>
    </row>
    <row r="3136" spans="1:14" x14ac:dyDescent="0.25">
      <c r="A3136" s="41">
        <v>2035</v>
      </c>
      <c r="B3136" s="41" t="s">
        <v>12</v>
      </c>
      <c r="C3136" s="41" t="s">
        <v>5023</v>
      </c>
      <c r="D3136" s="42">
        <v>275.3770691321937</v>
      </c>
      <c r="E3136" s="42">
        <v>300</v>
      </c>
      <c r="F3136" s="41">
        <v>0.51347834413922344</v>
      </c>
      <c r="G3136" s="89">
        <v>896.78143315923944</v>
      </c>
      <c r="H3136" s="42">
        <v>0</v>
      </c>
      <c r="I3136" s="42">
        <v>275.3770691321937</v>
      </c>
      <c r="J3136" s="51">
        <f t="shared" si="145"/>
        <v>275.3770691321937</v>
      </c>
      <c r="K3136" s="45">
        <f t="shared" si="147"/>
        <v>0.51347834413922344</v>
      </c>
      <c r="L3136" s="45">
        <f t="shared" si="147"/>
        <v>896.78143315923944</v>
      </c>
      <c r="M3136" s="160">
        <f t="shared" si="146"/>
        <v>1746.4834562060673</v>
      </c>
      <c r="N3136" s="6">
        <v>-0.46383894613922344</v>
      </c>
    </row>
    <row r="3137" spans="1:14" x14ac:dyDescent="0.25">
      <c r="A3137" s="43">
        <v>2036</v>
      </c>
      <c r="B3137" s="43" t="s">
        <v>12</v>
      </c>
      <c r="C3137" s="43" t="s">
        <v>5023</v>
      </c>
      <c r="D3137" s="44">
        <v>275.3770691321937</v>
      </c>
      <c r="E3137" s="44">
        <v>300</v>
      </c>
      <c r="F3137" s="43">
        <v>0.50432067409265502</v>
      </c>
      <c r="G3137" s="91">
        <v>848.23424866103301</v>
      </c>
      <c r="H3137" s="44">
        <v>0</v>
      </c>
      <c r="I3137" s="44">
        <v>275.3770691321937</v>
      </c>
      <c r="J3137" s="51">
        <f t="shared" si="145"/>
        <v>275.3770691321937</v>
      </c>
      <c r="K3137" s="45">
        <f t="shared" si="147"/>
        <v>0.50432067409265502</v>
      </c>
      <c r="L3137" s="45">
        <f t="shared" si="147"/>
        <v>848.23424866103301</v>
      </c>
      <c r="M3137" s="160">
        <f t="shared" si="146"/>
        <v>1681.9343172617853</v>
      </c>
      <c r="N3137" s="6">
        <v>-0.45782131209265503</v>
      </c>
    </row>
    <row r="3138" spans="1:14" x14ac:dyDescent="0.25">
      <c r="A3138" s="41">
        <v>2037</v>
      </c>
      <c r="B3138" s="41" t="s">
        <v>12</v>
      </c>
      <c r="C3138" s="41" t="s">
        <v>5023</v>
      </c>
      <c r="D3138" s="42">
        <v>275.3770691321937</v>
      </c>
      <c r="E3138" s="42">
        <v>300</v>
      </c>
      <c r="F3138" s="41">
        <v>0.46984424029737232</v>
      </c>
      <c r="G3138" s="89">
        <v>787.43610746119168</v>
      </c>
      <c r="H3138" s="42">
        <v>0</v>
      </c>
      <c r="I3138" s="42">
        <v>275.3770691321937</v>
      </c>
      <c r="J3138" s="51">
        <f t="shared" ref="J3138:J3201" si="148">D3138</f>
        <v>275.3770691321937</v>
      </c>
      <c r="K3138" s="45">
        <f t="shared" si="147"/>
        <v>0.46984424029737232</v>
      </c>
      <c r="L3138" s="45">
        <f t="shared" si="147"/>
        <v>787.43610746119168</v>
      </c>
      <c r="M3138" s="160">
        <f t="shared" si="146"/>
        <v>1675.9513896835474</v>
      </c>
      <c r="N3138" s="6">
        <v>-0.4275144222973723</v>
      </c>
    </row>
    <row r="3139" spans="1:14" x14ac:dyDescent="0.25">
      <c r="A3139" s="43">
        <v>2038</v>
      </c>
      <c r="B3139" s="43" t="s">
        <v>12</v>
      </c>
      <c r="C3139" s="43" t="s">
        <v>5023</v>
      </c>
      <c r="D3139" s="44">
        <v>275.3770691321937</v>
      </c>
      <c r="E3139" s="44">
        <v>300</v>
      </c>
      <c r="F3139" s="43">
        <v>0.45114624089041538</v>
      </c>
      <c r="G3139" s="91">
        <v>738.55886921608362</v>
      </c>
      <c r="H3139" s="44">
        <v>0</v>
      </c>
      <c r="I3139" s="44">
        <v>275.3770691321937</v>
      </c>
      <c r="J3139" s="51">
        <f t="shared" si="148"/>
        <v>275.3770691321937</v>
      </c>
      <c r="K3139" s="45">
        <f t="shared" si="147"/>
        <v>0.45114624089041538</v>
      </c>
      <c r="L3139" s="45">
        <f t="shared" si="147"/>
        <v>738.55886921608362</v>
      </c>
      <c r="M3139" s="160">
        <f t="shared" ref="M3139:M3202" si="149">G3139/F3139</f>
        <v>1637.0719786081106</v>
      </c>
      <c r="N3139" s="6">
        <v>-0.41136633089041541</v>
      </c>
    </row>
    <row r="3140" spans="1:14" x14ac:dyDescent="0.25">
      <c r="A3140" s="41">
        <v>2039</v>
      </c>
      <c r="B3140" s="41" t="s">
        <v>12</v>
      </c>
      <c r="C3140" s="41" t="s">
        <v>5023</v>
      </c>
      <c r="D3140" s="42">
        <v>275.3770691321937</v>
      </c>
      <c r="E3140" s="42">
        <v>300</v>
      </c>
      <c r="F3140" s="41">
        <v>0.43300943126607089</v>
      </c>
      <c r="G3140" s="89">
        <v>706.34617094798796</v>
      </c>
      <c r="H3140" s="42">
        <v>0</v>
      </c>
      <c r="I3140" s="42">
        <v>275.3770691321937</v>
      </c>
      <c r="J3140" s="51">
        <f t="shared" si="148"/>
        <v>275.3770691321937</v>
      </c>
      <c r="K3140" s="45">
        <f t="shared" si="147"/>
        <v>0.43300943126607089</v>
      </c>
      <c r="L3140" s="45">
        <f t="shared" si="147"/>
        <v>706.34617094798796</v>
      </c>
      <c r="M3140" s="160">
        <f t="shared" si="149"/>
        <v>1631.2489288806278</v>
      </c>
      <c r="N3140" s="6">
        <v>-0.3958552202660709</v>
      </c>
    </row>
    <row r="3141" spans="1:14" x14ac:dyDescent="0.25">
      <c r="A3141" s="43">
        <v>2040</v>
      </c>
      <c r="B3141" s="43" t="s">
        <v>12</v>
      </c>
      <c r="C3141" s="43" t="s">
        <v>5023</v>
      </c>
      <c r="D3141" s="44">
        <v>275.3770691321937</v>
      </c>
      <c r="E3141" s="44">
        <v>300</v>
      </c>
      <c r="F3141" s="43">
        <v>0.42929336243867267</v>
      </c>
      <c r="G3141" s="91">
        <v>687.53186020200087</v>
      </c>
      <c r="H3141" s="44">
        <v>0</v>
      </c>
      <c r="I3141" s="44">
        <v>275.3770691321937</v>
      </c>
      <c r="J3141" s="51">
        <f t="shared" si="148"/>
        <v>275.3770691321937</v>
      </c>
      <c r="K3141" s="45">
        <f t="shared" si="147"/>
        <v>0.42929336243867267</v>
      </c>
      <c r="L3141" s="45">
        <f t="shared" si="147"/>
        <v>687.53186020200087</v>
      </c>
      <c r="M3141" s="160">
        <f t="shared" si="149"/>
        <v>1601.5431878479585</v>
      </c>
      <c r="N3141" s="6">
        <v>-0.39219378843867264</v>
      </c>
    </row>
    <row r="3142" spans="1:14" x14ac:dyDescent="0.25">
      <c r="A3142" s="41">
        <v>2021</v>
      </c>
      <c r="B3142" s="41" t="s">
        <v>12</v>
      </c>
      <c r="C3142" s="41" t="s">
        <v>5024</v>
      </c>
      <c r="D3142" s="42">
        <v>326.34977158146467</v>
      </c>
      <c r="E3142" s="42">
        <v>400</v>
      </c>
      <c r="F3142" s="41">
        <v>0.18647483247530144</v>
      </c>
      <c r="G3142" s="89">
        <v>364.86839309434311</v>
      </c>
      <c r="H3142" s="42">
        <v>0</v>
      </c>
      <c r="I3142" s="42">
        <v>326.34977158146467</v>
      </c>
      <c r="J3142" s="51">
        <f t="shared" si="148"/>
        <v>326.34977158146467</v>
      </c>
      <c r="K3142" s="45">
        <f t="shared" si="147"/>
        <v>0.18647483247530144</v>
      </c>
      <c r="L3142" s="45">
        <f t="shared" si="147"/>
        <v>364.86839309434311</v>
      </c>
      <c r="M3142" s="160">
        <f t="shared" si="149"/>
        <v>1956.6629354267948</v>
      </c>
      <c r="N3142" s="6">
        <v>-2.3388692475301454E-2</v>
      </c>
    </row>
    <row r="3143" spans="1:14" x14ac:dyDescent="0.25">
      <c r="A3143" s="43">
        <v>2022</v>
      </c>
      <c r="B3143" s="43" t="s">
        <v>12</v>
      </c>
      <c r="C3143" s="43" t="s">
        <v>5024</v>
      </c>
      <c r="D3143" s="44">
        <v>326.34977158146467</v>
      </c>
      <c r="E3143" s="44">
        <v>400</v>
      </c>
      <c r="F3143" s="43">
        <v>0.2306482091602059</v>
      </c>
      <c r="G3143" s="91">
        <v>457.00017176504383</v>
      </c>
      <c r="H3143" s="44">
        <v>0</v>
      </c>
      <c r="I3143" s="44">
        <v>326.34977158146467</v>
      </c>
      <c r="J3143" s="51">
        <f t="shared" si="148"/>
        <v>326.34977158146467</v>
      </c>
      <c r="K3143" s="45">
        <f t="shared" si="147"/>
        <v>0.2306482091602059</v>
      </c>
      <c r="L3143" s="45">
        <f t="shared" si="147"/>
        <v>457.00017176504383</v>
      </c>
      <c r="M3143" s="160">
        <f t="shared" si="149"/>
        <v>1981.3731631777646</v>
      </c>
      <c r="N3143" s="6">
        <v>-3.6788798160205888E-2</v>
      </c>
    </row>
    <row r="3144" spans="1:14" x14ac:dyDescent="0.25">
      <c r="A3144" s="41">
        <v>2023</v>
      </c>
      <c r="B3144" s="41" t="s">
        <v>12</v>
      </c>
      <c r="C3144" s="41" t="s">
        <v>5024</v>
      </c>
      <c r="D3144" s="42">
        <v>326.34977158146467</v>
      </c>
      <c r="E3144" s="42">
        <v>400</v>
      </c>
      <c r="F3144" s="41">
        <v>0.27134601176844642</v>
      </c>
      <c r="G3144" s="89">
        <v>549.02492561263853</v>
      </c>
      <c r="H3144" s="42">
        <v>0</v>
      </c>
      <c r="I3144" s="42">
        <v>326.34977158146467</v>
      </c>
      <c r="J3144" s="51">
        <f t="shared" si="148"/>
        <v>326.34977158146467</v>
      </c>
      <c r="K3144" s="45">
        <f t="shared" si="147"/>
        <v>0.27134601176844642</v>
      </c>
      <c r="L3144" s="45">
        <f t="shared" si="147"/>
        <v>549.02492561263853</v>
      </c>
      <c r="M3144" s="160">
        <f t="shared" si="149"/>
        <v>2023.3388433995112</v>
      </c>
      <c r="N3144" s="6">
        <v>-4.0502195768446408E-2</v>
      </c>
    </row>
    <row r="3145" spans="1:14" x14ac:dyDescent="0.25">
      <c r="A3145" s="43">
        <v>2024</v>
      </c>
      <c r="B3145" s="43" t="s">
        <v>12</v>
      </c>
      <c r="C3145" s="43" t="s">
        <v>5024</v>
      </c>
      <c r="D3145" s="44">
        <v>326.34977158146467</v>
      </c>
      <c r="E3145" s="44">
        <v>400</v>
      </c>
      <c r="F3145" s="43">
        <v>0.32741229487636558</v>
      </c>
      <c r="G3145" s="91">
        <v>651.53491370259997</v>
      </c>
      <c r="H3145" s="44">
        <v>0</v>
      </c>
      <c r="I3145" s="44">
        <v>326.34977158146467</v>
      </c>
      <c r="J3145" s="51">
        <f t="shared" si="148"/>
        <v>326.34977158146467</v>
      </c>
      <c r="K3145" s="45">
        <f t="shared" si="147"/>
        <v>0.32741229487636558</v>
      </c>
      <c r="L3145" s="45">
        <f t="shared" si="147"/>
        <v>651.53491370259997</v>
      </c>
      <c r="M3145" s="160">
        <f t="shared" si="149"/>
        <v>1989.9524968927224</v>
      </c>
      <c r="N3145" s="6">
        <v>-6.9628501876365601E-2</v>
      </c>
    </row>
    <row r="3146" spans="1:14" x14ac:dyDescent="0.25">
      <c r="A3146" s="41">
        <v>2025</v>
      </c>
      <c r="B3146" s="41" t="s">
        <v>12</v>
      </c>
      <c r="C3146" s="41" t="s">
        <v>5024</v>
      </c>
      <c r="D3146" s="42">
        <v>326.34977158146467</v>
      </c>
      <c r="E3146" s="42">
        <v>400</v>
      </c>
      <c r="F3146" s="41">
        <v>0.36497843925404361</v>
      </c>
      <c r="G3146" s="89">
        <v>750.38991491590718</v>
      </c>
      <c r="H3146" s="42">
        <v>0</v>
      </c>
      <c r="I3146" s="42">
        <v>326.34977158146467</v>
      </c>
      <c r="J3146" s="51">
        <f t="shared" si="148"/>
        <v>326.34977158146467</v>
      </c>
      <c r="K3146" s="45">
        <f t="shared" si="147"/>
        <v>0.36497843925404361</v>
      </c>
      <c r="L3146" s="45">
        <f t="shared" si="147"/>
        <v>750.38991491590718</v>
      </c>
      <c r="M3146" s="160">
        <f t="shared" si="149"/>
        <v>2055.9842286837047</v>
      </c>
      <c r="N3146" s="6">
        <v>-7.973132825404361E-2</v>
      </c>
    </row>
    <row r="3147" spans="1:14" x14ac:dyDescent="0.25">
      <c r="A3147" s="43">
        <v>2026</v>
      </c>
      <c r="B3147" s="43" t="s">
        <v>12</v>
      </c>
      <c r="C3147" s="43" t="s">
        <v>5024</v>
      </c>
      <c r="D3147" s="44">
        <v>326.34977158146467</v>
      </c>
      <c r="E3147" s="44">
        <v>400</v>
      </c>
      <c r="F3147" s="43">
        <v>0.4280992591902455</v>
      </c>
      <c r="G3147" s="91">
        <v>899.86948568020978</v>
      </c>
      <c r="H3147" s="44">
        <v>0</v>
      </c>
      <c r="I3147" s="44">
        <v>326.34977158146467</v>
      </c>
      <c r="J3147" s="51">
        <f t="shared" si="148"/>
        <v>326.34977158146467</v>
      </c>
      <c r="K3147" s="45">
        <f t="shared" si="147"/>
        <v>0.4280992591902455</v>
      </c>
      <c r="L3147" s="45">
        <f t="shared" si="147"/>
        <v>899.86948568020978</v>
      </c>
      <c r="M3147" s="160">
        <f t="shared" si="149"/>
        <v>2102.0113124753425</v>
      </c>
      <c r="N3147" s="6">
        <v>-0.1068355711902455</v>
      </c>
    </row>
    <row r="3148" spans="1:14" x14ac:dyDescent="0.25">
      <c r="A3148" s="41">
        <v>2027</v>
      </c>
      <c r="B3148" s="41" t="s">
        <v>12</v>
      </c>
      <c r="C3148" s="41" t="s">
        <v>5024</v>
      </c>
      <c r="D3148" s="42">
        <v>326.34977158146467</v>
      </c>
      <c r="E3148" s="42">
        <v>400</v>
      </c>
      <c r="F3148" s="41">
        <v>0.47577388878837351</v>
      </c>
      <c r="G3148" s="89">
        <v>999.0245358498579</v>
      </c>
      <c r="H3148" s="42">
        <v>0</v>
      </c>
      <c r="I3148" s="42">
        <v>326.34977158146467</v>
      </c>
      <c r="J3148" s="51">
        <f t="shared" si="148"/>
        <v>326.34977158146467</v>
      </c>
      <c r="K3148" s="45">
        <f t="shared" si="147"/>
        <v>0.47577388878837351</v>
      </c>
      <c r="L3148" s="45">
        <f t="shared" si="147"/>
        <v>999.0245358498579</v>
      </c>
      <c r="M3148" s="160">
        <f t="shared" si="149"/>
        <v>2099.7884906925374</v>
      </c>
      <c r="N3148" s="6">
        <v>-0.13599237078837351</v>
      </c>
    </row>
    <row r="3149" spans="1:14" x14ac:dyDescent="0.25">
      <c r="A3149" s="43">
        <v>2028</v>
      </c>
      <c r="B3149" s="43" t="s">
        <v>12</v>
      </c>
      <c r="C3149" s="43" t="s">
        <v>5024</v>
      </c>
      <c r="D3149" s="44">
        <v>326.34977158146467</v>
      </c>
      <c r="E3149" s="44">
        <v>400</v>
      </c>
      <c r="F3149" s="43">
        <v>0.5063582958405245</v>
      </c>
      <c r="G3149" s="91">
        <v>1054.9085485796186</v>
      </c>
      <c r="H3149" s="44">
        <v>0</v>
      </c>
      <c r="I3149" s="44">
        <v>326.34977158146467</v>
      </c>
      <c r="J3149" s="51">
        <f t="shared" si="148"/>
        <v>326.34977158146467</v>
      </c>
      <c r="K3149" s="45">
        <f t="shared" si="147"/>
        <v>0.5063582958405245</v>
      </c>
      <c r="L3149" s="45">
        <f t="shared" si="147"/>
        <v>1054.9085485796186</v>
      </c>
      <c r="M3149" s="160">
        <f t="shared" si="149"/>
        <v>2083.3243125374956</v>
      </c>
      <c r="N3149" s="6">
        <v>-0.16922186684052448</v>
      </c>
    </row>
    <row r="3150" spans="1:14" x14ac:dyDescent="0.25">
      <c r="A3150" s="41">
        <v>2029</v>
      </c>
      <c r="B3150" s="41" t="s">
        <v>12</v>
      </c>
      <c r="C3150" s="41" t="s">
        <v>5024</v>
      </c>
      <c r="D3150" s="42">
        <v>326.34977158146467</v>
      </c>
      <c r="E3150" s="42">
        <v>400</v>
      </c>
      <c r="F3150" s="41">
        <v>0.47756969962214901</v>
      </c>
      <c r="G3150" s="89">
        <v>1036.8460697381038</v>
      </c>
      <c r="H3150" s="42">
        <v>0</v>
      </c>
      <c r="I3150" s="42">
        <v>326.34977158146467</v>
      </c>
      <c r="J3150" s="51">
        <f t="shared" si="148"/>
        <v>326.34977158146467</v>
      </c>
      <c r="K3150" s="45">
        <f t="shared" si="147"/>
        <v>0.47756969962214901</v>
      </c>
      <c r="L3150" s="45">
        <f t="shared" si="147"/>
        <v>1036.8460697381038</v>
      </c>
      <c r="M3150" s="160">
        <f t="shared" si="149"/>
        <v>2171.0884726532099</v>
      </c>
      <c r="N3150" s="6">
        <v>-0.17091808962214899</v>
      </c>
    </row>
    <row r="3151" spans="1:14" x14ac:dyDescent="0.25">
      <c r="A3151" s="43">
        <v>2030</v>
      </c>
      <c r="B3151" s="43" t="s">
        <v>12</v>
      </c>
      <c r="C3151" s="43" t="s">
        <v>5024</v>
      </c>
      <c r="D3151" s="44">
        <v>326.34977158146467</v>
      </c>
      <c r="E3151" s="44">
        <v>400</v>
      </c>
      <c r="F3151" s="43">
        <v>0.43169788391549518</v>
      </c>
      <c r="G3151" s="91">
        <v>968.92550861247355</v>
      </c>
      <c r="H3151" s="44">
        <v>0</v>
      </c>
      <c r="I3151" s="44">
        <v>326.34977158146467</v>
      </c>
      <c r="J3151" s="51">
        <f t="shared" si="148"/>
        <v>326.34977158146467</v>
      </c>
      <c r="K3151" s="45">
        <f t="shared" si="147"/>
        <v>0.43169788391549518</v>
      </c>
      <c r="L3151" s="45">
        <f t="shared" si="147"/>
        <v>968.92550861247355</v>
      </c>
      <c r="M3151" s="160">
        <f t="shared" si="149"/>
        <v>2244.4527636418543</v>
      </c>
      <c r="N3151" s="6">
        <v>-0.1782441539154952</v>
      </c>
    </row>
    <row r="3152" spans="1:14" x14ac:dyDescent="0.25">
      <c r="A3152" s="41">
        <v>2031</v>
      </c>
      <c r="B3152" s="41" t="s">
        <v>12</v>
      </c>
      <c r="C3152" s="41" t="s">
        <v>5024</v>
      </c>
      <c r="D3152" s="42">
        <v>326.34977158146467</v>
      </c>
      <c r="E3152" s="42">
        <v>400</v>
      </c>
      <c r="F3152" s="41">
        <v>0.36288820690224355</v>
      </c>
      <c r="G3152" s="89">
        <v>830.26156886152489</v>
      </c>
      <c r="H3152" s="42">
        <v>0</v>
      </c>
      <c r="I3152" s="42">
        <v>326.34977158146467</v>
      </c>
      <c r="J3152" s="51">
        <f t="shared" si="148"/>
        <v>326.34977158146467</v>
      </c>
      <c r="K3152" s="45">
        <f t="shared" si="147"/>
        <v>0.36288820690224355</v>
      </c>
      <c r="L3152" s="45">
        <f t="shared" si="147"/>
        <v>830.26156886152489</v>
      </c>
      <c r="M3152" s="160">
        <f t="shared" si="149"/>
        <v>2287.9265654537639</v>
      </c>
      <c r="N3152" s="6">
        <v>-0.16827720290224354</v>
      </c>
    </row>
    <row r="3153" spans="1:14" x14ac:dyDescent="0.25">
      <c r="A3153" s="43">
        <v>2032</v>
      </c>
      <c r="B3153" s="43" t="s">
        <v>12</v>
      </c>
      <c r="C3153" s="43" t="s">
        <v>5024</v>
      </c>
      <c r="D3153" s="44">
        <v>326.34977158146467</v>
      </c>
      <c r="E3153" s="44">
        <v>400</v>
      </c>
      <c r="F3153" s="43">
        <v>0.2860837203376701</v>
      </c>
      <c r="G3153" s="91">
        <v>674.54146619319204</v>
      </c>
      <c r="H3153" s="44">
        <v>0</v>
      </c>
      <c r="I3153" s="44">
        <v>326.34977158146467</v>
      </c>
      <c r="J3153" s="51">
        <f t="shared" si="148"/>
        <v>326.34977158146467</v>
      </c>
      <c r="K3153" s="45">
        <f t="shared" si="147"/>
        <v>0.2860837203376701</v>
      </c>
      <c r="L3153" s="45">
        <f t="shared" si="147"/>
        <v>674.54146619319204</v>
      </c>
      <c r="M3153" s="160">
        <f t="shared" si="149"/>
        <v>2357.8463863550774</v>
      </c>
      <c r="N3153" s="6">
        <v>-0.15674479333767011</v>
      </c>
    </row>
    <row r="3154" spans="1:14" x14ac:dyDescent="0.25">
      <c r="A3154" s="41">
        <v>2033</v>
      </c>
      <c r="B3154" s="41" t="s">
        <v>12</v>
      </c>
      <c r="C3154" s="41" t="s">
        <v>5024</v>
      </c>
      <c r="D3154" s="42">
        <v>326.34977158146467</v>
      </c>
      <c r="E3154" s="42">
        <v>400</v>
      </c>
      <c r="F3154" s="41">
        <v>0.22035127328658463</v>
      </c>
      <c r="G3154" s="89">
        <v>529.20368009341621</v>
      </c>
      <c r="H3154" s="42">
        <v>0</v>
      </c>
      <c r="I3154" s="42">
        <v>326.34977158146467</v>
      </c>
      <c r="J3154" s="51">
        <f t="shared" si="148"/>
        <v>326.34977158146467</v>
      </c>
      <c r="K3154" s="45">
        <f t="shared" si="147"/>
        <v>0.22035127328658463</v>
      </c>
      <c r="L3154" s="45">
        <f t="shared" si="147"/>
        <v>529.20368009341621</v>
      </c>
      <c r="M3154" s="160">
        <f t="shared" si="149"/>
        <v>2401.6365878001716</v>
      </c>
      <c r="N3154" s="6">
        <v>-0.14454829228658461</v>
      </c>
    </row>
    <row r="3155" spans="1:14" x14ac:dyDescent="0.25">
      <c r="A3155" s="43">
        <v>2034</v>
      </c>
      <c r="B3155" s="43" t="s">
        <v>12</v>
      </c>
      <c r="C3155" s="43" t="s">
        <v>5024</v>
      </c>
      <c r="D3155" s="44">
        <v>326.34977158146467</v>
      </c>
      <c r="E3155" s="44">
        <v>400</v>
      </c>
      <c r="F3155" s="43">
        <v>0.17200291442460519</v>
      </c>
      <c r="G3155" s="91">
        <v>424.42514195741074</v>
      </c>
      <c r="H3155" s="44">
        <v>0</v>
      </c>
      <c r="I3155" s="44">
        <v>326.34977158146467</v>
      </c>
      <c r="J3155" s="51">
        <f t="shared" si="148"/>
        <v>326.34977158146467</v>
      </c>
      <c r="K3155" s="45">
        <f t="shared" si="147"/>
        <v>0.17200291442460519</v>
      </c>
      <c r="L3155" s="45">
        <f t="shared" si="147"/>
        <v>424.42514195741074</v>
      </c>
      <c r="M3155" s="160">
        <f t="shared" si="149"/>
        <v>2467.5462237208249</v>
      </c>
      <c r="N3155" s="6">
        <v>-0.13144236642460519</v>
      </c>
    </row>
    <row r="3156" spans="1:14" x14ac:dyDescent="0.25">
      <c r="A3156" s="41">
        <v>2035</v>
      </c>
      <c r="B3156" s="41" t="s">
        <v>12</v>
      </c>
      <c r="C3156" s="41" t="s">
        <v>5024</v>
      </c>
      <c r="D3156" s="42">
        <v>326.34977158146467</v>
      </c>
      <c r="E3156" s="42">
        <v>400</v>
      </c>
      <c r="F3156" s="41">
        <v>0.14150703585401675</v>
      </c>
      <c r="G3156" s="89">
        <v>351.29211914706042</v>
      </c>
      <c r="H3156" s="42">
        <v>0</v>
      </c>
      <c r="I3156" s="42">
        <v>326.34977158146467</v>
      </c>
      <c r="J3156" s="51">
        <f t="shared" si="148"/>
        <v>326.34977158146467</v>
      </c>
      <c r="K3156" s="45">
        <f t="shared" si="147"/>
        <v>0.14150703585401675</v>
      </c>
      <c r="L3156" s="45">
        <f t="shared" si="147"/>
        <v>351.29211914706042</v>
      </c>
      <c r="M3156" s="160">
        <f t="shared" si="149"/>
        <v>2482.5063787603094</v>
      </c>
      <c r="N3156" s="6">
        <v>-0.11851564185401675</v>
      </c>
    </row>
    <row r="3157" spans="1:14" x14ac:dyDescent="0.25">
      <c r="A3157" s="43">
        <v>2036</v>
      </c>
      <c r="B3157" s="43" t="s">
        <v>12</v>
      </c>
      <c r="C3157" s="43" t="s">
        <v>5024</v>
      </c>
      <c r="D3157" s="44">
        <v>326.34977158146467</v>
      </c>
      <c r="E3157" s="44">
        <v>400</v>
      </c>
      <c r="F3157" s="43">
        <v>0.11850890105752093</v>
      </c>
      <c r="G3157" s="91">
        <v>301.6148689051019</v>
      </c>
      <c r="H3157" s="44">
        <v>0</v>
      </c>
      <c r="I3157" s="44">
        <v>326.34977158146467</v>
      </c>
      <c r="J3157" s="51">
        <f t="shared" si="148"/>
        <v>326.34977158146467</v>
      </c>
      <c r="K3157" s="45">
        <f t="shared" si="147"/>
        <v>0.11850890105752093</v>
      </c>
      <c r="L3157" s="45">
        <f t="shared" si="147"/>
        <v>301.6148689051019</v>
      </c>
      <c r="M3157" s="160">
        <f t="shared" si="149"/>
        <v>2545.081982987138</v>
      </c>
      <c r="N3157" s="6">
        <v>-0.10395878805752093</v>
      </c>
    </row>
    <row r="3158" spans="1:14" x14ac:dyDescent="0.25">
      <c r="A3158" s="41">
        <v>2037</v>
      </c>
      <c r="B3158" s="41" t="s">
        <v>12</v>
      </c>
      <c r="C3158" s="41" t="s">
        <v>5024</v>
      </c>
      <c r="D3158" s="42">
        <v>326.34977158146467</v>
      </c>
      <c r="E3158" s="42">
        <v>400</v>
      </c>
      <c r="F3158" s="41">
        <v>0.10322498099950993</v>
      </c>
      <c r="G3158" s="89">
        <v>260.42427465194697</v>
      </c>
      <c r="H3158" s="42">
        <v>0</v>
      </c>
      <c r="I3158" s="42">
        <v>326.34977158146467</v>
      </c>
      <c r="J3158" s="51">
        <f t="shared" si="148"/>
        <v>326.34977158146467</v>
      </c>
      <c r="K3158" s="45">
        <f t="shared" si="147"/>
        <v>0.10322498099950993</v>
      </c>
      <c r="L3158" s="45">
        <f t="shared" si="147"/>
        <v>260.42427465194697</v>
      </c>
      <c r="M3158" s="160">
        <f t="shared" si="149"/>
        <v>2522.8803350729931</v>
      </c>
      <c r="N3158" s="6">
        <v>-9.1741062999509931E-2</v>
      </c>
    </row>
    <row r="3159" spans="1:14" x14ac:dyDescent="0.25">
      <c r="A3159" s="43">
        <v>2038</v>
      </c>
      <c r="B3159" s="43" t="s">
        <v>12</v>
      </c>
      <c r="C3159" s="43" t="s">
        <v>5024</v>
      </c>
      <c r="D3159" s="44">
        <v>326.34977158146467</v>
      </c>
      <c r="E3159" s="44">
        <v>400</v>
      </c>
      <c r="F3159" s="43">
        <v>9.5508437023843137E-2</v>
      </c>
      <c r="G3159" s="91">
        <v>241.64971044556992</v>
      </c>
      <c r="H3159" s="44">
        <v>0</v>
      </c>
      <c r="I3159" s="44">
        <v>326.34977158146467</v>
      </c>
      <c r="J3159" s="51">
        <f t="shared" si="148"/>
        <v>326.34977158146467</v>
      </c>
      <c r="K3159" s="45">
        <f t="shared" si="147"/>
        <v>9.5508437023843137E-2</v>
      </c>
      <c r="L3159" s="45">
        <f t="shared" si="147"/>
        <v>241.64971044556992</v>
      </c>
      <c r="M3159" s="160">
        <f t="shared" si="149"/>
        <v>2530.1399329280557</v>
      </c>
      <c r="N3159" s="6">
        <v>-8.5244373023843134E-2</v>
      </c>
    </row>
    <row r="3160" spans="1:14" x14ac:dyDescent="0.25">
      <c r="A3160" s="41">
        <v>2039</v>
      </c>
      <c r="B3160" s="41" t="s">
        <v>12</v>
      </c>
      <c r="C3160" s="41" t="s">
        <v>5024</v>
      </c>
      <c r="D3160" s="42">
        <v>326.34977158146467</v>
      </c>
      <c r="E3160" s="42">
        <v>400</v>
      </c>
      <c r="F3160" s="41">
        <v>8.9151011842359434E-2</v>
      </c>
      <c r="G3160" s="89">
        <v>228.20518823506646</v>
      </c>
      <c r="H3160" s="42">
        <v>0</v>
      </c>
      <c r="I3160" s="42">
        <v>326.34977158146467</v>
      </c>
      <c r="J3160" s="51">
        <f t="shared" si="148"/>
        <v>326.34977158146467</v>
      </c>
      <c r="K3160" s="45">
        <f t="shared" si="147"/>
        <v>8.9151011842359434E-2</v>
      </c>
      <c r="L3160" s="45">
        <f t="shared" si="147"/>
        <v>228.20518823506646</v>
      </c>
      <c r="M3160" s="160">
        <f t="shared" si="149"/>
        <v>2559.7599345096437</v>
      </c>
      <c r="N3160" s="6">
        <v>-7.9378876842359433E-2</v>
      </c>
    </row>
    <row r="3161" spans="1:14" x14ac:dyDescent="0.25">
      <c r="A3161" s="43">
        <v>2040</v>
      </c>
      <c r="B3161" s="43" t="s">
        <v>12</v>
      </c>
      <c r="C3161" s="43" t="s">
        <v>5024</v>
      </c>
      <c r="D3161" s="44">
        <v>326.34977158146467</v>
      </c>
      <c r="E3161" s="44">
        <v>400</v>
      </c>
      <c r="F3161" s="43">
        <v>8.7123148965168484E-2</v>
      </c>
      <c r="G3161" s="91">
        <v>225.43110805778679</v>
      </c>
      <c r="H3161" s="44">
        <v>0</v>
      </c>
      <c r="I3161" s="44">
        <v>326.34977158146467</v>
      </c>
      <c r="J3161" s="51">
        <f t="shared" si="148"/>
        <v>326.34977158146467</v>
      </c>
      <c r="K3161" s="45">
        <f t="shared" si="147"/>
        <v>8.7123148965168484E-2</v>
      </c>
      <c r="L3161" s="45">
        <f t="shared" si="147"/>
        <v>225.43110805778679</v>
      </c>
      <c r="M3161" s="160">
        <f t="shared" si="149"/>
        <v>2587.4995421470971</v>
      </c>
      <c r="N3161" s="6">
        <v>-7.767975496516849E-2</v>
      </c>
    </row>
    <row r="3162" spans="1:14" hidden="1" x14ac:dyDescent="0.25">
      <c r="A3162" s="41">
        <v>2021</v>
      </c>
      <c r="B3162" s="41" t="s">
        <v>12</v>
      </c>
      <c r="C3162" s="41" t="s">
        <v>5025</v>
      </c>
      <c r="D3162" s="42">
        <v>442.05565233439739</v>
      </c>
      <c r="E3162" s="42">
        <v>500</v>
      </c>
      <c r="F3162" s="41">
        <v>0.17880625154467111</v>
      </c>
      <c r="G3162" s="89">
        <v>258.43461667157328</v>
      </c>
      <c r="H3162" s="42">
        <v>0</v>
      </c>
      <c r="I3162" s="42">
        <v>442.05565233439739</v>
      </c>
      <c r="J3162" s="51">
        <f t="shared" si="148"/>
        <v>442.05565233439739</v>
      </c>
      <c r="K3162" s="45">
        <f t="shared" si="147"/>
        <v>0.17880625154467111</v>
      </c>
      <c r="L3162" s="45">
        <f t="shared" si="147"/>
        <v>258.43461667157328</v>
      </c>
      <c r="M3162" s="160">
        <f t="shared" si="149"/>
        <v>1445.333227664071</v>
      </c>
      <c r="N3162" s="6">
        <v>0.2254248444553289</v>
      </c>
    </row>
    <row r="3163" spans="1:14" hidden="1" x14ac:dyDescent="0.25">
      <c r="A3163" s="43">
        <v>2022</v>
      </c>
      <c r="B3163" s="43" t="s">
        <v>12</v>
      </c>
      <c r="C3163" s="43" t="s">
        <v>5025</v>
      </c>
      <c r="D3163" s="44">
        <v>442.05565233439739</v>
      </c>
      <c r="E3163" s="44">
        <v>500</v>
      </c>
      <c r="F3163" s="43">
        <v>0.18273648855457469</v>
      </c>
      <c r="G3163" s="91">
        <v>304.84558146216244</v>
      </c>
      <c r="H3163" s="44">
        <v>0</v>
      </c>
      <c r="I3163" s="44">
        <v>442.05565233439739</v>
      </c>
      <c r="J3163" s="51">
        <f t="shared" si="148"/>
        <v>442.05565233439739</v>
      </c>
      <c r="K3163" s="45">
        <f t="shared" si="147"/>
        <v>0.18273648855457469</v>
      </c>
      <c r="L3163" s="45">
        <f t="shared" si="147"/>
        <v>304.84558146216244</v>
      </c>
      <c r="M3163" s="160">
        <f t="shared" si="149"/>
        <v>1668.225015559055</v>
      </c>
      <c r="N3163" s="6">
        <v>0.28320291244542528</v>
      </c>
    </row>
    <row r="3164" spans="1:14" x14ac:dyDescent="0.25">
      <c r="A3164" s="41">
        <v>2023</v>
      </c>
      <c r="B3164" s="41" t="s">
        <v>12</v>
      </c>
      <c r="C3164" s="41" t="s">
        <v>5025</v>
      </c>
      <c r="D3164" s="42">
        <v>442.05565233439739</v>
      </c>
      <c r="E3164" s="42">
        <v>500</v>
      </c>
      <c r="F3164" s="41">
        <v>0.19381587163582434</v>
      </c>
      <c r="G3164" s="89">
        <v>369.52977598714972</v>
      </c>
      <c r="H3164" s="42">
        <v>0</v>
      </c>
      <c r="I3164" s="42">
        <v>442.05565233439739</v>
      </c>
      <c r="J3164" s="51">
        <f t="shared" si="148"/>
        <v>442.05565233439739</v>
      </c>
      <c r="K3164" s="45">
        <f t="shared" si="147"/>
        <v>0.19381587163582434</v>
      </c>
      <c r="L3164" s="45">
        <f t="shared" si="147"/>
        <v>369.52977598714972</v>
      </c>
      <c r="M3164" s="160">
        <f t="shared" si="149"/>
        <v>1906.6022450498165</v>
      </c>
      <c r="N3164" s="6">
        <v>0.36087312336417565</v>
      </c>
    </row>
    <row r="3165" spans="1:14" hidden="1" x14ac:dyDescent="0.25">
      <c r="A3165" s="43">
        <v>2024</v>
      </c>
      <c r="B3165" s="43" t="s">
        <v>12</v>
      </c>
      <c r="C3165" s="43" t="s">
        <v>5025</v>
      </c>
      <c r="D3165" s="44">
        <v>442.05565233439739</v>
      </c>
      <c r="E3165" s="44">
        <v>500</v>
      </c>
      <c r="F3165" s="43">
        <v>0.21522145271966139</v>
      </c>
      <c r="G3165" s="91">
        <v>437.11708439459539</v>
      </c>
      <c r="H3165" s="44">
        <v>0</v>
      </c>
      <c r="I3165" s="44">
        <v>442.05565233439739</v>
      </c>
      <c r="J3165" s="51">
        <f t="shared" si="148"/>
        <v>442.05565233439739</v>
      </c>
      <c r="K3165" s="45">
        <f t="shared" si="147"/>
        <v>0.21522145271966139</v>
      </c>
      <c r="L3165" s="45">
        <f t="shared" si="147"/>
        <v>437.11708439459539</v>
      </c>
      <c r="M3165" s="160">
        <f t="shared" si="149"/>
        <v>2031.0107513490586</v>
      </c>
      <c r="N3165" s="6">
        <v>0.39452740628033856</v>
      </c>
    </row>
    <row r="3166" spans="1:14" x14ac:dyDescent="0.25">
      <c r="A3166" s="41">
        <v>2025</v>
      </c>
      <c r="B3166" s="41" t="s">
        <v>12</v>
      </c>
      <c r="C3166" s="41" t="s">
        <v>5025</v>
      </c>
      <c r="D3166" s="42">
        <v>442.05565233439739</v>
      </c>
      <c r="E3166" s="42">
        <v>500</v>
      </c>
      <c r="F3166" s="41">
        <v>0.21896857496302524</v>
      </c>
      <c r="G3166" s="89">
        <v>512.81092274434673</v>
      </c>
      <c r="H3166" s="42">
        <v>0</v>
      </c>
      <c r="I3166" s="42">
        <v>442.05565233439739</v>
      </c>
      <c r="J3166" s="51">
        <f t="shared" si="148"/>
        <v>442.05565233439739</v>
      </c>
      <c r="K3166" s="45">
        <f t="shared" si="147"/>
        <v>0.21896857496302524</v>
      </c>
      <c r="L3166" s="45">
        <f t="shared" si="147"/>
        <v>512.81092274434673</v>
      </c>
      <c r="M3166" s="160">
        <f t="shared" si="149"/>
        <v>2341.9384394812787</v>
      </c>
      <c r="N3166" s="6">
        <v>0.46992603403697475</v>
      </c>
    </row>
    <row r="3167" spans="1:14" x14ac:dyDescent="0.25">
      <c r="A3167" s="43">
        <v>2026</v>
      </c>
      <c r="B3167" s="43" t="s">
        <v>12</v>
      </c>
      <c r="C3167" s="43" t="s">
        <v>5025</v>
      </c>
      <c r="D3167" s="44">
        <v>442.05565233439739</v>
      </c>
      <c r="E3167" s="44">
        <v>500</v>
      </c>
      <c r="F3167" s="43">
        <v>0.22433534437938343</v>
      </c>
      <c r="G3167" s="91">
        <v>604.88356037903338</v>
      </c>
      <c r="H3167" s="44">
        <v>0</v>
      </c>
      <c r="I3167" s="44">
        <v>442.05565233439739</v>
      </c>
      <c r="J3167" s="51">
        <f t="shared" si="148"/>
        <v>442.05565233439739</v>
      </c>
      <c r="K3167" s="45">
        <f t="shared" si="147"/>
        <v>0.22433534437938343</v>
      </c>
      <c r="L3167" s="45">
        <f t="shared" si="147"/>
        <v>604.88356037903338</v>
      </c>
      <c r="M3167" s="160">
        <f t="shared" si="149"/>
        <v>2696.3364246165688</v>
      </c>
      <c r="N3167" s="6">
        <v>0.57463001962061655</v>
      </c>
    </row>
    <row r="3168" spans="1:14" x14ac:dyDescent="0.25">
      <c r="A3168" s="41">
        <v>2027</v>
      </c>
      <c r="B3168" s="41" t="s">
        <v>12</v>
      </c>
      <c r="C3168" s="41" t="s">
        <v>5025</v>
      </c>
      <c r="D3168" s="42">
        <v>442.05565233439739</v>
      </c>
      <c r="E3168" s="42">
        <v>500</v>
      </c>
      <c r="F3168" s="41">
        <v>0.23519603423843299</v>
      </c>
      <c r="G3168" s="89">
        <v>674.50349083791673</v>
      </c>
      <c r="H3168" s="42">
        <v>0</v>
      </c>
      <c r="I3168" s="42">
        <v>442.05565233439739</v>
      </c>
      <c r="J3168" s="51">
        <f t="shared" si="148"/>
        <v>442.05565233439739</v>
      </c>
      <c r="K3168" s="45">
        <f t="shared" si="147"/>
        <v>0.23519603423843299</v>
      </c>
      <c r="L3168" s="45">
        <f t="shared" si="147"/>
        <v>674.50349083791673</v>
      </c>
      <c r="M3168" s="160">
        <f t="shared" si="149"/>
        <v>2867.8353060754848</v>
      </c>
      <c r="N3168" s="6">
        <v>0.63346167376156703</v>
      </c>
    </row>
    <row r="3169" spans="1:14" x14ac:dyDescent="0.25">
      <c r="A3169" s="43">
        <v>2028</v>
      </c>
      <c r="B3169" s="43" t="s">
        <v>12</v>
      </c>
      <c r="C3169" s="43" t="s">
        <v>5025</v>
      </c>
      <c r="D3169" s="44">
        <v>442.05565233439739</v>
      </c>
      <c r="E3169" s="44">
        <v>500</v>
      </c>
      <c r="F3169" s="43">
        <v>0.26035487892511061</v>
      </c>
      <c r="G3169" s="91">
        <v>711.6080120611681</v>
      </c>
      <c r="H3169" s="44">
        <v>0</v>
      </c>
      <c r="I3169" s="44">
        <v>442.05565233439739</v>
      </c>
      <c r="J3169" s="51">
        <f t="shared" si="148"/>
        <v>442.05565233439739</v>
      </c>
      <c r="K3169" s="45">
        <f t="shared" si="147"/>
        <v>0.26035487892511061</v>
      </c>
      <c r="L3169" s="45">
        <f t="shared" si="147"/>
        <v>711.6080120611681</v>
      </c>
      <c r="M3169" s="160">
        <f t="shared" si="149"/>
        <v>2733.2232643347447</v>
      </c>
      <c r="N3169" s="6">
        <v>0.62946085707488941</v>
      </c>
    </row>
    <row r="3170" spans="1:14" x14ac:dyDescent="0.25">
      <c r="A3170" s="41">
        <v>2029</v>
      </c>
      <c r="B3170" s="41" t="s">
        <v>12</v>
      </c>
      <c r="C3170" s="41" t="s">
        <v>5025</v>
      </c>
      <c r="D3170" s="42">
        <v>442.05565233439739</v>
      </c>
      <c r="E3170" s="42">
        <v>500</v>
      </c>
      <c r="F3170" s="41">
        <v>0.25693811463083605</v>
      </c>
      <c r="G3170" s="89">
        <v>704.25757362970501</v>
      </c>
      <c r="H3170" s="42">
        <v>0</v>
      </c>
      <c r="I3170" s="42">
        <v>442.05565233439739</v>
      </c>
      <c r="J3170" s="51">
        <f t="shared" si="148"/>
        <v>442.05565233439739</v>
      </c>
      <c r="K3170" s="45">
        <f t="shared" si="147"/>
        <v>0.25693811463083605</v>
      </c>
      <c r="L3170" s="45">
        <f t="shared" si="147"/>
        <v>704.25757362970501</v>
      </c>
      <c r="M3170" s="160">
        <f t="shared" si="149"/>
        <v>2740.961864072091</v>
      </c>
      <c r="N3170" s="6">
        <v>0.58955192736916395</v>
      </c>
    </row>
    <row r="3171" spans="1:14" x14ac:dyDescent="0.25">
      <c r="A3171" s="43">
        <v>2030</v>
      </c>
      <c r="B3171" s="43" t="s">
        <v>12</v>
      </c>
      <c r="C3171" s="43" t="s">
        <v>5025</v>
      </c>
      <c r="D3171" s="44">
        <v>442.05565233439739</v>
      </c>
      <c r="E3171" s="44">
        <v>500</v>
      </c>
      <c r="F3171" s="43">
        <v>0.25196384392230314</v>
      </c>
      <c r="G3171" s="91">
        <v>652.16479606550365</v>
      </c>
      <c r="H3171" s="44">
        <v>0</v>
      </c>
      <c r="I3171" s="44">
        <v>442.05565233439739</v>
      </c>
      <c r="J3171" s="51">
        <f t="shared" si="148"/>
        <v>442.05565233439739</v>
      </c>
      <c r="K3171" s="45">
        <f t="shared" si="147"/>
        <v>0.25196384392230314</v>
      </c>
      <c r="L3171" s="45">
        <f t="shared" si="147"/>
        <v>652.16479606550365</v>
      </c>
      <c r="M3171" s="160">
        <f t="shared" si="149"/>
        <v>2588.3269040244063</v>
      </c>
      <c r="N3171" s="6">
        <v>0.49562608007769687</v>
      </c>
    </row>
    <row r="3172" spans="1:14" x14ac:dyDescent="0.25">
      <c r="A3172" s="41">
        <v>2031</v>
      </c>
      <c r="B3172" s="41" t="s">
        <v>12</v>
      </c>
      <c r="C3172" s="41" t="s">
        <v>5025</v>
      </c>
      <c r="D3172" s="42">
        <v>442.05565233439739</v>
      </c>
      <c r="E3172" s="42">
        <v>500</v>
      </c>
      <c r="F3172" s="41">
        <v>0.23790084872806963</v>
      </c>
      <c r="G3172" s="89">
        <v>562.46930109831123</v>
      </c>
      <c r="H3172" s="42">
        <v>0</v>
      </c>
      <c r="I3172" s="42">
        <v>442.05565233439739</v>
      </c>
      <c r="J3172" s="51">
        <f t="shared" si="148"/>
        <v>442.05565233439739</v>
      </c>
      <c r="K3172" s="45">
        <f t="shared" si="147"/>
        <v>0.23790084872806963</v>
      </c>
      <c r="L3172" s="45">
        <f t="shared" si="147"/>
        <v>562.46930109831123</v>
      </c>
      <c r="M3172" s="160">
        <f t="shared" si="149"/>
        <v>2364.3013638057114</v>
      </c>
      <c r="N3172" s="6">
        <v>0.36790103827193044</v>
      </c>
    </row>
    <row r="3173" spans="1:14" x14ac:dyDescent="0.25">
      <c r="A3173" s="43">
        <v>2032</v>
      </c>
      <c r="B3173" s="43" t="s">
        <v>12</v>
      </c>
      <c r="C3173" s="43" t="s">
        <v>5025</v>
      </c>
      <c r="D3173" s="44">
        <v>442.05565233439739</v>
      </c>
      <c r="E3173" s="44">
        <v>500</v>
      </c>
      <c r="F3173" s="43">
        <v>0.21835635330196784</v>
      </c>
      <c r="G3173" s="91">
        <v>450.16401665142911</v>
      </c>
      <c r="H3173" s="44">
        <v>0</v>
      </c>
      <c r="I3173" s="44">
        <v>442.05565233439739</v>
      </c>
      <c r="J3173" s="51">
        <f t="shared" si="148"/>
        <v>442.05565233439739</v>
      </c>
      <c r="K3173" s="45">
        <f t="shared" si="147"/>
        <v>0.21835635330196784</v>
      </c>
      <c r="L3173" s="45">
        <f t="shared" si="147"/>
        <v>450.16401665142911</v>
      </c>
      <c r="M3173" s="160">
        <f t="shared" si="149"/>
        <v>2061.6025585886728</v>
      </c>
      <c r="N3173" s="6">
        <v>0.22053054169803216</v>
      </c>
    </row>
    <row r="3174" spans="1:14" x14ac:dyDescent="0.25">
      <c r="A3174" s="41">
        <v>2033</v>
      </c>
      <c r="B3174" s="41" t="s">
        <v>12</v>
      </c>
      <c r="C3174" s="41" t="s">
        <v>5025</v>
      </c>
      <c r="D3174" s="42">
        <v>442.05565233439739</v>
      </c>
      <c r="E3174" s="42">
        <v>500</v>
      </c>
      <c r="F3174" s="41">
        <v>0.19738654359172628</v>
      </c>
      <c r="G3174" s="89">
        <v>346.68394904890096</v>
      </c>
      <c r="H3174" s="42">
        <v>0</v>
      </c>
      <c r="I3174" s="42">
        <v>442.05565233439739</v>
      </c>
      <c r="J3174" s="51">
        <f t="shared" si="148"/>
        <v>442.05565233439739</v>
      </c>
      <c r="K3174" s="45">
        <f t="shared" si="147"/>
        <v>0.19738654359172628</v>
      </c>
      <c r="L3174" s="45">
        <f t="shared" si="147"/>
        <v>346.68394904890096</v>
      </c>
      <c r="M3174" s="160">
        <f t="shared" si="149"/>
        <v>1756.3707370345417</v>
      </c>
      <c r="N3174" s="6">
        <v>9.6061189408273712E-2</v>
      </c>
    </row>
    <row r="3175" spans="1:14" x14ac:dyDescent="0.25">
      <c r="A3175" s="43">
        <v>2034</v>
      </c>
      <c r="B3175" s="43" t="s">
        <v>12</v>
      </c>
      <c r="C3175" s="43" t="s">
        <v>5025</v>
      </c>
      <c r="D3175" s="44">
        <v>442.05565233439739</v>
      </c>
      <c r="E3175" s="44">
        <v>500</v>
      </c>
      <c r="F3175" s="43">
        <v>0.17832745697080973</v>
      </c>
      <c r="G3175" s="91">
        <v>264.09611717834474</v>
      </c>
      <c r="H3175" s="44">
        <v>0</v>
      </c>
      <c r="I3175" s="44">
        <v>442.05565233439739</v>
      </c>
      <c r="J3175" s="51">
        <f t="shared" si="148"/>
        <v>442.05565233439739</v>
      </c>
      <c r="K3175" s="45">
        <f t="shared" ref="K3175:L3238" si="150">F3175</f>
        <v>0.17832745697080973</v>
      </c>
      <c r="L3175" s="45">
        <f t="shared" si="150"/>
        <v>264.09611717834474</v>
      </c>
      <c r="M3175" s="160">
        <f t="shared" si="149"/>
        <v>1480.9616066110023</v>
      </c>
      <c r="N3175" s="6">
        <v>1.5979766029190268E-2</v>
      </c>
    </row>
    <row r="3176" spans="1:14" x14ac:dyDescent="0.25">
      <c r="A3176" s="41">
        <v>2035</v>
      </c>
      <c r="B3176" s="41" t="s">
        <v>12</v>
      </c>
      <c r="C3176" s="41" t="s">
        <v>5025</v>
      </c>
      <c r="D3176" s="42">
        <v>442.05565233439739</v>
      </c>
      <c r="E3176" s="42">
        <v>500</v>
      </c>
      <c r="F3176" s="41">
        <v>0.16347988932532778</v>
      </c>
      <c r="G3176" s="89">
        <v>206.55642226208948</v>
      </c>
      <c r="H3176" s="42">
        <v>0</v>
      </c>
      <c r="I3176" s="42">
        <v>442.05565233439739</v>
      </c>
      <c r="J3176" s="51">
        <f t="shared" si="148"/>
        <v>442.05565233439739</v>
      </c>
      <c r="K3176" s="45">
        <f t="shared" si="150"/>
        <v>0.16347988932532778</v>
      </c>
      <c r="L3176" s="45">
        <f t="shared" si="150"/>
        <v>206.55642226208948</v>
      </c>
      <c r="M3176" s="160">
        <f t="shared" si="149"/>
        <v>1263.4974437194453</v>
      </c>
      <c r="N3176" s="6">
        <v>-2.6818305325327779E-2</v>
      </c>
    </row>
    <row r="3177" spans="1:14" x14ac:dyDescent="0.25">
      <c r="A3177" s="43">
        <v>2036</v>
      </c>
      <c r="B3177" s="43" t="s">
        <v>12</v>
      </c>
      <c r="C3177" s="43" t="s">
        <v>5025</v>
      </c>
      <c r="D3177" s="44">
        <v>442.05565233439739</v>
      </c>
      <c r="E3177" s="44">
        <v>500</v>
      </c>
      <c r="F3177" s="43">
        <v>0.15138618233017054</v>
      </c>
      <c r="G3177" s="91">
        <v>163.79780885064315</v>
      </c>
      <c r="H3177" s="44">
        <v>0</v>
      </c>
      <c r="I3177" s="44">
        <v>442.05565233439739</v>
      </c>
      <c r="J3177" s="51">
        <f t="shared" si="148"/>
        <v>442.05565233439739</v>
      </c>
      <c r="K3177" s="45">
        <f t="shared" si="150"/>
        <v>0.15138618233017054</v>
      </c>
      <c r="L3177" s="45">
        <f t="shared" si="150"/>
        <v>163.79780885064315</v>
      </c>
      <c r="M3177" s="160">
        <f t="shared" si="149"/>
        <v>1081.986521685335</v>
      </c>
      <c r="N3177" s="6">
        <v>-4.670787533017054E-2</v>
      </c>
    </row>
    <row r="3178" spans="1:14" x14ac:dyDescent="0.25">
      <c r="A3178" s="41">
        <v>2037</v>
      </c>
      <c r="B3178" s="41" t="s">
        <v>12</v>
      </c>
      <c r="C3178" s="41" t="s">
        <v>5025</v>
      </c>
      <c r="D3178" s="42">
        <v>442.05565233439739</v>
      </c>
      <c r="E3178" s="42">
        <v>500</v>
      </c>
      <c r="F3178" s="41">
        <v>0.13458032637909556</v>
      </c>
      <c r="G3178" s="89">
        <v>134.82329797884623</v>
      </c>
      <c r="H3178" s="42">
        <v>0</v>
      </c>
      <c r="I3178" s="42">
        <v>442.05565233439739</v>
      </c>
      <c r="J3178" s="51">
        <f t="shared" si="148"/>
        <v>442.05565233439739</v>
      </c>
      <c r="K3178" s="45">
        <f t="shared" si="150"/>
        <v>0.13458032637909556</v>
      </c>
      <c r="L3178" s="45">
        <f t="shared" si="150"/>
        <v>134.82329797884623</v>
      </c>
      <c r="M3178" s="160">
        <f t="shared" si="149"/>
        <v>1001.8054020694395</v>
      </c>
      <c r="N3178" s="6">
        <v>-4.7416380379095555E-2</v>
      </c>
    </row>
    <row r="3179" spans="1:14" x14ac:dyDescent="0.25">
      <c r="A3179" s="43">
        <v>2038</v>
      </c>
      <c r="B3179" s="43" t="s">
        <v>12</v>
      </c>
      <c r="C3179" s="43" t="s">
        <v>5025</v>
      </c>
      <c r="D3179" s="44">
        <v>442.05565233439739</v>
      </c>
      <c r="E3179" s="44">
        <v>500</v>
      </c>
      <c r="F3179" s="43">
        <v>0.12638177225638714</v>
      </c>
      <c r="G3179" s="91">
        <v>115.08027787647644</v>
      </c>
      <c r="H3179" s="44">
        <v>0</v>
      </c>
      <c r="I3179" s="44">
        <v>442.05565233439739</v>
      </c>
      <c r="J3179" s="51">
        <f t="shared" si="148"/>
        <v>442.05565233439739</v>
      </c>
      <c r="K3179" s="45">
        <f t="shared" si="150"/>
        <v>0.12638177225638714</v>
      </c>
      <c r="L3179" s="45">
        <f t="shared" si="150"/>
        <v>115.08027787647644</v>
      </c>
      <c r="M3179" s="160">
        <f t="shared" si="149"/>
        <v>910.57654772411581</v>
      </c>
      <c r="N3179" s="6">
        <v>-4.9947353256387134E-2</v>
      </c>
    </row>
    <row r="3180" spans="1:14" x14ac:dyDescent="0.25">
      <c r="A3180" s="41">
        <v>2039</v>
      </c>
      <c r="B3180" s="41" t="s">
        <v>12</v>
      </c>
      <c r="C3180" s="41" t="s">
        <v>5025</v>
      </c>
      <c r="D3180" s="42">
        <v>442.05565233439739</v>
      </c>
      <c r="E3180" s="42">
        <v>500</v>
      </c>
      <c r="F3180" s="41">
        <v>0.11822173230458823</v>
      </c>
      <c r="G3180" s="89">
        <v>101.11707778110299</v>
      </c>
      <c r="H3180" s="42">
        <v>0</v>
      </c>
      <c r="I3180" s="42">
        <v>442.05565233439739</v>
      </c>
      <c r="J3180" s="51">
        <f t="shared" si="148"/>
        <v>442.05565233439739</v>
      </c>
      <c r="K3180" s="45">
        <f t="shared" si="150"/>
        <v>0.11822173230458823</v>
      </c>
      <c r="L3180" s="45">
        <f t="shared" si="150"/>
        <v>101.11707778110299</v>
      </c>
      <c r="M3180" s="160">
        <f t="shared" si="149"/>
        <v>855.31717231636776</v>
      </c>
      <c r="N3180" s="6">
        <v>-4.936084530458823E-2</v>
      </c>
    </row>
    <row r="3181" spans="1:14" x14ac:dyDescent="0.25">
      <c r="A3181" s="43">
        <v>2040</v>
      </c>
      <c r="B3181" s="43" t="s">
        <v>12</v>
      </c>
      <c r="C3181" s="43" t="s">
        <v>5025</v>
      </c>
      <c r="D3181" s="44">
        <v>442.05565233439739</v>
      </c>
      <c r="E3181" s="44">
        <v>500</v>
      </c>
      <c r="F3181" s="43">
        <v>0.11202099370002902</v>
      </c>
      <c r="G3181" s="91">
        <v>92.336220678627967</v>
      </c>
      <c r="H3181" s="44">
        <v>0</v>
      </c>
      <c r="I3181" s="44">
        <v>442.05565233439739</v>
      </c>
      <c r="J3181" s="51">
        <f t="shared" si="148"/>
        <v>442.05565233439739</v>
      </c>
      <c r="K3181" s="45">
        <f t="shared" si="150"/>
        <v>0.11202099370002902</v>
      </c>
      <c r="L3181" s="45">
        <f t="shared" si="150"/>
        <v>92.336220678627967</v>
      </c>
      <c r="M3181" s="160">
        <f t="shared" si="149"/>
        <v>824.27603638195581</v>
      </c>
      <c r="N3181" s="6">
        <v>-4.3732240700029026E-2</v>
      </c>
    </row>
    <row r="3182" spans="1:14" x14ac:dyDescent="0.25">
      <c r="A3182" s="41">
        <v>2021</v>
      </c>
      <c r="B3182" s="41" t="s">
        <v>12</v>
      </c>
      <c r="C3182" s="41" t="s">
        <v>5026</v>
      </c>
      <c r="D3182" s="42">
        <v>603.8392975267891</v>
      </c>
      <c r="E3182" s="42">
        <v>750</v>
      </c>
      <c r="F3182" s="41">
        <v>0.32932747203138857</v>
      </c>
      <c r="G3182" s="89">
        <v>1793.246685663185</v>
      </c>
      <c r="H3182" s="42">
        <v>0</v>
      </c>
      <c r="I3182" s="42">
        <v>603.8392975267891</v>
      </c>
      <c r="J3182" s="51">
        <f t="shared" si="148"/>
        <v>603.8392975267891</v>
      </c>
      <c r="K3182" s="45">
        <f t="shared" si="150"/>
        <v>0.32932747203138857</v>
      </c>
      <c r="L3182" s="45">
        <f t="shared" si="150"/>
        <v>1793.246685663185</v>
      </c>
      <c r="M3182" s="160">
        <f t="shared" si="149"/>
        <v>5445.1779397628525</v>
      </c>
      <c r="N3182" s="6">
        <v>-4.1158357031388593E-2</v>
      </c>
    </row>
    <row r="3183" spans="1:14" x14ac:dyDescent="0.25">
      <c r="A3183" s="43">
        <v>2022</v>
      </c>
      <c r="B3183" s="43" t="s">
        <v>12</v>
      </c>
      <c r="C3183" s="43" t="s">
        <v>5026</v>
      </c>
      <c r="D3183" s="44">
        <v>603.8392975267891</v>
      </c>
      <c r="E3183" s="44">
        <v>750</v>
      </c>
      <c r="F3183" s="43">
        <v>0.34193241417675874</v>
      </c>
      <c r="G3183" s="91">
        <v>1866.128302424831</v>
      </c>
      <c r="H3183" s="44">
        <v>0</v>
      </c>
      <c r="I3183" s="44">
        <v>603.8392975267891</v>
      </c>
      <c r="J3183" s="51">
        <f t="shared" si="148"/>
        <v>603.8392975267891</v>
      </c>
      <c r="K3183" s="45">
        <f t="shared" si="150"/>
        <v>0.34193241417675874</v>
      </c>
      <c r="L3183" s="45">
        <f t="shared" si="150"/>
        <v>1866.128302424831</v>
      </c>
      <c r="M3183" s="160">
        <f t="shared" si="149"/>
        <v>5457.5940304394589</v>
      </c>
      <c r="N3183" s="6">
        <v>-3.5623190176758746E-2</v>
      </c>
    </row>
    <row r="3184" spans="1:14" x14ac:dyDescent="0.25">
      <c r="A3184" s="41">
        <v>2023</v>
      </c>
      <c r="B3184" s="41" t="s">
        <v>12</v>
      </c>
      <c r="C3184" s="41" t="s">
        <v>5026</v>
      </c>
      <c r="D3184" s="42">
        <v>603.8392975267891</v>
      </c>
      <c r="E3184" s="42">
        <v>750</v>
      </c>
      <c r="F3184" s="41">
        <v>0.36637619269684657</v>
      </c>
      <c r="G3184" s="89">
        <v>1948.7069967408861</v>
      </c>
      <c r="H3184" s="42">
        <v>0</v>
      </c>
      <c r="I3184" s="42">
        <v>603.8392975267891</v>
      </c>
      <c r="J3184" s="51">
        <f t="shared" si="148"/>
        <v>603.8392975267891</v>
      </c>
      <c r="K3184" s="45">
        <f t="shared" si="150"/>
        <v>0.36637619269684657</v>
      </c>
      <c r="L3184" s="45">
        <f t="shared" si="150"/>
        <v>1948.7069967408861</v>
      </c>
      <c r="M3184" s="160">
        <f t="shared" si="149"/>
        <v>5318.8690629615212</v>
      </c>
      <c r="N3184" s="6">
        <v>-4.192863969684657E-2</v>
      </c>
    </row>
    <row r="3185" spans="1:14" x14ac:dyDescent="0.25">
      <c r="A3185" s="43">
        <v>2024</v>
      </c>
      <c r="B3185" s="43" t="s">
        <v>12</v>
      </c>
      <c r="C3185" s="43" t="s">
        <v>5026</v>
      </c>
      <c r="D3185" s="44">
        <v>603.8392975267891</v>
      </c>
      <c r="E3185" s="44">
        <v>750</v>
      </c>
      <c r="F3185" s="43">
        <v>0.40354489426791573</v>
      </c>
      <c r="G3185" s="91">
        <v>2025.89526911249</v>
      </c>
      <c r="H3185" s="44">
        <v>0</v>
      </c>
      <c r="I3185" s="44">
        <v>603.8392975267891</v>
      </c>
      <c r="J3185" s="51">
        <f t="shared" si="148"/>
        <v>603.8392975267891</v>
      </c>
      <c r="K3185" s="45">
        <f t="shared" si="150"/>
        <v>0.40354489426791573</v>
      </c>
      <c r="L3185" s="45">
        <f t="shared" si="150"/>
        <v>2025.89526911249</v>
      </c>
      <c r="M3185" s="160">
        <f t="shared" si="149"/>
        <v>5020.2475558208571</v>
      </c>
      <c r="N3185" s="6">
        <v>-7.6929844267915715E-2</v>
      </c>
    </row>
    <row r="3186" spans="1:14" x14ac:dyDescent="0.25">
      <c r="A3186" s="41">
        <v>2025</v>
      </c>
      <c r="B3186" s="41" t="s">
        <v>12</v>
      </c>
      <c r="C3186" s="41" t="s">
        <v>5026</v>
      </c>
      <c r="D3186" s="42">
        <v>603.8392975267891</v>
      </c>
      <c r="E3186" s="42">
        <v>750</v>
      </c>
      <c r="F3186" s="41">
        <v>0.42450848472192182</v>
      </c>
      <c r="G3186" s="89">
        <v>2066.7576297188243</v>
      </c>
      <c r="H3186" s="42">
        <v>0</v>
      </c>
      <c r="I3186" s="42">
        <v>603.8392975267891</v>
      </c>
      <c r="J3186" s="51">
        <f t="shared" si="148"/>
        <v>603.8392975267891</v>
      </c>
      <c r="K3186" s="45">
        <f t="shared" si="150"/>
        <v>0.42450848472192182</v>
      </c>
      <c r="L3186" s="45">
        <f t="shared" si="150"/>
        <v>2066.7576297188243</v>
      </c>
      <c r="M3186" s="160">
        <f t="shared" si="149"/>
        <v>4868.5896845446396</v>
      </c>
      <c r="N3186" s="6">
        <v>-0.10313460972192184</v>
      </c>
    </row>
    <row r="3187" spans="1:14" x14ac:dyDescent="0.25">
      <c r="A3187" s="43">
        <v>2026</v>
      </c>
      <c r="B3187" s="43" t="s">
        <v>12</v>
      </c>
      <c r="C3187" s="43" t="s">
        <v>5026</v>
      </c>
      <c r="D3187" s="44">
        <v>603.8392975267891</v>
      </c>
      <c r="E3187" s="44">
        <v>750</v>
      </c>
      <c r="F3187" s="43">
        <v>0.43478428438443961</v>
      </c>
      <c r="G3187" s="91">
        <v>1987.6447092372175</v>
      </c>
      <c r="H3187" s="44">
        <v>0</v>
      </c>
      <c r="I3187" s="44">
        <v>603.8392975267891</v>
      </c>
      <c r="J3187" s="51">
        <f t="shared" si="148"/>
        <v>603.8392975267891</v>
      </c>
      <c r="K3187" s="45">
        <f t="shared" si="150"/>
        <v>0.43478428438443961</v>
      </c>
      <c r="L3187" s="45">
        <f t="shared" si="150"/>
        <v>1987.6447092372175</v>
      </c>
      <c r="M3187" s="160">
        <f t="shared" si="149"/>
        <v>4571.5652120482964</v>
      </c>
      <c r="N3187" s="6">
        <v>-0.1370910693844396</v>
      </c>
    </row>
    <row r="3188" spans="1:14" x14ac:dyDescent="0.25">
      <c r="A3188" s="41">
        <v>2027</v>
      </c>
      <c r="B3188" s="41" t="s">
        <v>12</v>
      </c>
      <c r="C3188" s="41" t="s">
        <v>5026</v>
      </c>
      <c r="D3188" s="42">
        <v>603.8392975267891</v>
      </c>
      <c r="E3188" s="42">
        <v>750</v>
      </c>
      <c r="F3188" s="41">
        <v>0.41975740700239073</v>
      </c>
      <c r="G3188" s="89">
        <v>1760.9298652981361</v>
      </c>
      <c r="H3188" s="42">
        <v>0</v>
      </c>
      <c r="I3188" s="42">
        <v>603.8392975267891</v>
      </c>
      <c r="J3188" s="51">
        <f t="shared" si="148"/>
        <v>603.8392975267891</v>
      </c>
      <c r="K3188" s="45">
        <f t="shared" si="150"/>
        <v>0.41975740700239073</v>
      </c>
      <c r="L3188" s="45">
        <f t="shared" si="150"/>
        <v>1760.9298652981361</v>
      </c>
      <c r="M3188" s="160">
        <f t="shared" si="149"/>
        <v>4195.1132628568639</v>
      </c>
      <c r="N3188" s="6">
        <v>-0.15972649400239075</v>
      </c>
    </row>
    <row r="3189" spans="1:14" x14ac:dyDescent="0.25">
      <c r="A3189" s="43">
        <v>2028</v>
      </c>
      <c r="B3189" s="43" t="s">
        <v>12</v>
      </c>
      <c r="C3189" s="43" t="s">
        <v>5026</v>
      </c>
      <c r="D3189" s="44">
        <v>603.8392975267891</v>
      </c>
      <c r="E3189" s="44">
        <v>750</v>
      </c>
      <c r="F3189" s="43">
        <v>0.40604668267982702</v>
      </c>
      <c r="G3189" s="91">
        <v>1483.4945220565592</v>
      </c>
      <c r="H3189" s="44">
        <v>0</v>
      </c>
      <c r="I3189" s="44">
        <v>603.8392975267891</v>
      </c>
      <c r="J3189" s="51">
        <f t="shared" si="148"/>
        <v>603.8392975267891</v>
      </c>
      <c r="K3189" s="45">
        <f t="shared" si="150"/>
        <v>0.40604668267982702</v>
      </c>
      <c r="L3189" s="45">
        <f t="shared" si="150"/>
        <v>1483.4945220565592</v>
      </c>
      <c r="M3189" s="160">
        <f t="shared" si="149"/>
        <v>3653.5073067603744</v>
      </c>
      <c r="N3189" s="6">
        <v>-0.17361828167982701</v>
      </c>
    </row>
    <row r="3190" spans="1:14" x14ac:dyDescent="0.25">
      <c r="A3190" s="41">
        <v>2029</v>
      </c>
      <c r="B3190" s="41" t="s">
        <v>12</v>
      </c>
      <c r="C3190" s="41" t="s">
        <v>5026</v>
      </c>
      <c r="D3190" s="42">
        <v>603.8392975267891</v>
      </c>
      <c r="E3190" s="42">
        <v>750</v>
      </c>
      <c r="F3190" s="41">
        <v>0.37518987148104016</v>
      </c>
      <c r="G3190" s="89">
        <v>1250.2674548588957</v>
      </c>
      <c r="H3190" s="42">
        <v>0</v>
      </c>
      <c r="I3190" s="42">
        <v>603.8392975267891</v>
      </c>
      <c r="J3190" s="51">
        <f t="shared" si="148"/>
        <v>603.8392975267891</v>
      </c>
      <c r="K3190" s="45">
        <f t="shared" si="150"/>
        <v>0.37518987148104016</v>
      </c>
      <c r="L3190" s="45">
        <f t="shared" si="150"/>
        <v>1250.2674548588957</v>
      </c>
      <c r="M3190" s="160">
        <f t="shared" si="149"/>
        <v>3332.3592929722163</v>
      </c>
      <c r="N3190" s="6">
        <v>-0.17064853148104017</v>
      </c>
    </row>
    <row r="3191" spans="1:14" x14ac:dyDescent="0.25">
      <c r="A3191" s="43">
        <v>2030</v>
      </c>
      <c r="B3191" s="43" t="s">
        <v>12</v>
      </c>
      <c r="C3191" s="43" t="s">
        <v>5026</v>
      </c>
      <c r="D3191" s="44">
        <v>603.8392975267891</v>
      </c>
      <c r="E3191" s="44">
        <v>750</v>
      </c>
      <c r="F3191" s="43">
        <v>0.3538730532344882</v>
      </c>
      <c r="G3191" s="91">
        <v>1087.1717919570274</v>
      </c>
      <c r="H3191" s="44">
        <v>0</v>
      </c>
      <c r="I3191" s="44">
        <v>603.8392975267891</v>
      </c>
      <c r="J3191" s="51">
        <f t="shared" si="148"/>
        <v>603.8392975267891</v>
      </c>
      <c r="K3191" s="45">
        <f t="shared" si="150"/>
        <v>0.3538730532344882</v>
      </c>
      <c r="L3191" s="45">
        <f t="shared" si="150"/>
        <v>1087.1717919570274</v>
      </c>
      <c r="M3191" s="160">
        <f t="shared" si="149"/>
        <v>3072.2084714278335</v>
      </c>
      <c r="N3191" s="6">
        <v>-0.17612746023448819</v>
      </c>
    </row>
    <row r="3192" spans="1:14" x14ac:dyDescent="0.25">
      <c r="A3192" s="41">
        <v>2031</v>
      </c>
      <c r="B3192" s="41" t="s">
        <v>12</v>
      </c>
      <c r="C3192" s="41" t="s">
        <v>5026</v>
      </c>
      <c r="D3192" s="42">
        <v>603.8392975267891</v>
      </c>
      <c r="E3192" s="42">
        <v>750</v>
      </c>
      <c r="F3192" s="41">
        <v>0.33341402245866614</v>
      </c>
      <c r="G3192" s="89">
        <v>964.69219991254897</v>
      </c>
      <c r="H3192" s="42">
        <v>0</v>
      </c>
      <c r="I3192" s="42">
        <v>603.8392975267891</v>
      </c>
      <c r="J3192" s="51">
        <f t="shared" si="148"/>
        <v>603.8392975267891</v>
      </c>
      <c r="K3192" s="45">
        <f t="shared" si="150"/>
        <v>0.33341402245866614</v>
      </c>
      <c r="L3192" s="45">
        <f t="shared" si="150"/>
        <v>964.69219991254897</v>
      </c>
      <c r="M3192" s="160">
        <f t="shared" si="149"/>
        <v>2893.3762077512602</v>
      </c>
      <c r="N3192" s="6">
        <v>-0.18299784945866615</v>
      </c>
    </row>
    <row r="3193" spans="1:14" x14ac:dyDescent="0.25">
      <c r="A3193" s="43">
        <v>2032</v>
      </c>
      <c r="B3193" s="43" t="s">
        <v>12</v>
      </c>
      <c r="C3193" s="43" t="s">
        <v>5026</v>
      </c>
      <c r="D3193" s="44">
        <v>603.8392975267891</v>
      </c>
      <c r="E3193" s="44">
        <v>750</v>
      </c>
      <c r="F3193" s="43">
        <v>0.31735395014706863</v>
      </c>
      <c r="G3193" s="91">
        <v>841.07458487850874</v>
      </c>
      <c r="H3193" s="44">
        <v>0</v>
      </c>
      <c r="I3193" s="44">
        <v>603.8392975267891</v>
      </c>
      <c r="J3193" s="51">
        <f t="shared" si="148"/>
        <v>603.8392975267891</v>
      </c>
      <c r="K3193" s="45">
        <f t="shared" si="150"/>
        <v>0.31735395014706863</v>
      </c>
      <c r="L3193" s="45">
        <f t="shared" si="150"/>
        <v>841.07458487850874</v>
      </c>
      <c r="M3193" s="160">
        <f t="shared" si="149"/>
        <v>2650.2729349634274</v>
      </c>
      <c r="N3193" s="6">
        <v>-0.18692974014706862</v>
      </c>
    </row>
    <row r="3194" spans="1:14" hidden="1" x14ac:dyDescent="0.25">
      <c r="A3194" s="41">
        <v>2033</v>
      </c>
      <c r="B3194" s="41" t="s">
        <v>12</v>
      </c>
      <c r="C3194" s="41" t="s">
        <v>5026</v>
      </c>
      <c r="D3194" s="42">
        <v>603.8392975267891</v>
      </c>
      <c r="E3194" s="42">
        <v>750</v>
      </c>
      <c r="F3194" s="41">
        <v>0.30001865717788095</v>
      </c>
      <c r="G3194" s="89">
        <v>732.89472313217482</v>
      </c>
      <c r="H3194" s="42">
        <v>0</v>
      </c>
      <c r="I3194" s="42">
        <v>603.8392975267891</v>
      </c>
      <c r="J3194" s="51">
        <f t="shared" si="148"/>
        <v>603.8392975267891</v>
      </c>
      <c r="K3194" s="45">
        <f t="shared" si="150"/>
        <v>0.30001865717788095</v>
      </c>
      <c r="L3194" s="45">
        <f t="shared" si="150"/>
        <v>732.89472313217482</v>
      </c>
      <c r="M3194" s="160">
        <f t="shared" si="149"/>
        <v>2442.8304893640056</v>
      </c>
      <c r="N3194" s="6">
        <v>-0.18722181317788095</v>
      </c>
    </row>
    <row r="3195" spans="1:14" hidden="1" x14ac:dyDescent="0.25">
      <c r="A3195" s="43">
        <v>2034</v>
      </c>
      <c r="B3195" s="43" t="s">
        <v>12</v>
      </c>
      <c r="C3195" s="43" t="s">
        <v>5026</v>
      </c>
      <c r="D3195" s="44">
        <v>603.8392975267891</v>
      </c>
      <c r="E3195" s="44">
        <v>750</v>
      </c>
      <c r="F3195" s="43">
        <v>0.28117973700189391</v>
      </c>
      <c r="G3195" s="91">
        <v>640.58144963525183</v>
      </c>
      <c r="H3195" s="44">
        <v>0</v>
      </c>
      <c r="I3195" s="44">
        <v>603.8392975267891</v>
      </c>
      <c r="J3195" s="51">
        <f t="shared" si="148"/>
        <v>603.8392975267891</v>
      </c>
      <c r="K3195" s="45">
        <f t="shared" si="150"/>
        <v>0.28117973700189391</v>
      </c>
      <c r="L3195" s="45">
        <f t="shared" si="150"/>
        <v>640.58144963525183</v>
      </c>
      <c r="M3195" s="160">
        <f t="shared" si="149"/>
        <v>2278.1920790790737</v>
      </c>
      <c r="N3195" s="6">
        <v>-0.18440989500189392</v>
      </c>
    </row>
    <row r="3196" spans="1:14" hidden="1" x14ac:dyDescent="0.25">
      <c r="A3196" s="41">
        <v>2035</v>
      </c>
      <c r="B3196" s="41" t="s">
        <v>12</v>
      </c>
      <c r="C3196" s="41" t="s">
        <v>5026</v>
      </c>
      <c r="D3196" s="42">
        <v>603.8392975267891</v>
      </c>
      <c r="E3196" s="42">
        <v>750</v>
      </c>
      <c r="F3196" s="41">
        <v>0.26267333391243269</v>
      </c>
      <c r="G3196" s="89">
        <v>564.72029177152524</v>
      </c>
      <c r="H3196" s="42">
        <v>0</v>
      </c>
      <c r="I3196" s="42">
        <v>603.8392975267891</v>
      </c>
      <c r="J3196" s="51">
        <f t="shared" si="148"/>
        <v>603.8392975267891</v>
      </c>
      <c r="K3196" s="45">
        <f t="shared" si="150"/>
        <v>0.26267333391243269</v>
      </c>
      <c r="L3196" s="45">
        <f t="shared" si="150"/>
        <v>564.72029177152524</v>
      </c>
      <c r="M3196" s="160">
        <f t="shared" si="149"/>
        <v>2149.8957787614095</v>
      </c>
      <c r="N3196" s="6">
        <v>-0.18018396791243269</v>
      </c>
    </row>
    <row r="3197" spans="1:14" hidden="1" x14ac:dyDescent="0.25">
      <c r="A3197" s="43">
        <v>2036</v>
      </c>
      <c r="B3197" s="43" t="s">
        <v>12</v>
      </c>
      <c r="C3197" s="43" t="s">
        <v>5026</v>
      </c>
      <c r="D3197" s="44">
        <v>603.8392975267891</v>
      </c>
      <c r="E3197" s="44">
        <v>750</v>
      </c>
      <c r="F3197" s="43">
        <v>0.24383649129335228</v>
      </c>
      <c r="G3197" s="91">
        <v>498.05942575647094</v>
      </c>
      <c r="H3197" s="44">
        <v>0</v>
      </c>
      <c r="I3197" s="44">
        <v>603.8392975267891</v>
      </c>
      <c r="J3197" s="51">
        <f t="shared" si="148"/>
        <v>603.8392975267891</v>
      </c>
      <c r="K3197" s="45">
        <f t="shared" si="150"/>
        <v>0.24383649129335228</v>
      </c>
      <c r="L3197" s="45">
        <f t="shared" si="150"/>
        <v>498.05942575647094</v>
      </c>
      <c r="M3197" s="160">
        <f t="shared" si="149"/>
        <v>2042.5959343274455</v>
      </c>
      <c r="N3197" s="6">
        <v>-0.17668629529335228</v>
      </c>
    </row>
    <row r="3198" spans="1:14" hidden="1" x14ac:dyDescent="0.25">
      <c r="A3198" s="41">
        <v>2037</v>
      </c>
      <c r="B3198" s="41" t="s">
        <v>12</v>
      </c>
      <c r="C3198" s="41" t="s">
        <v>5026</v>
      </c>
      <c r="D3198" s="42">
        <v>603.8392975267891</v>
      </c>
      <c r="E3198" s="42">
        <v>750</v>
      </c>
      <c r="F3198" s="41">
        <v>0.21730781714027828</v>
      </c>
      <c r="G3198" s="89">
        <v>366.910843114854</v>
      </c>
      <c r="H3198" s="42">
        <v>0</v>
      </c>
      <c r="I3198" s="42">
        <v>603.8392975267891</v>
      </c>
      <c r="J3198" s="51">
        <f t="shared" si="148"/>
        <v>603.8392975267891</v>
      </c>
      <c r="K3198" s="45">
        <f t="shared" si="150"/>
        <v>0.21730781714027828</v>
      </c>
      <c r="L3198" s="45">
        <f t="shared" si="150"/>
        <v>366.910843114854</v>
      </c>
      <c r="M3198" s="160">
        <f t="shared" si="149"/>
        <v>1688.4383081258545</v>
      </c>
      <c r="N3198" s="6">
        <v>-0.16150860614027829</v>
      </c>
    </row>
    <row r="3199" spans="1:14" hidden="1" x14ac:dyDescent="0.25">
      <c r="A3199" s="43">
        <v>2038</v>
      </c>
      <c r="B3199" s="43" t="s">
        <v>12</v>
      </c>
      <c r="C3199" s="43" t="s">
        <v>5026</v>
      </c>
      <c r="D3199" s="44">
        <v>603.8392975267891</v>
      </c>
      <c r="E3199" s="44">
        <v>750</v>
      </c>
      <c r="F3199" s="43">
        <v>0.20447951308890017</v>
      </c>
      <c r="G3199" s="91">
        <v>333.16324541613682</v>
      </c>
      <c r="H3199" s="44">
        <v>0</v>
      </c>
      <c r="I3199" s="44">
        <v>603.8392975267891</v>
      </c>
      <c r="J3199" s="51">
        <f t="shared" si="148"/>
        <v>603.8392975267891</v>
      </c>
      <c r="K3199" s="45">
        <f t="shared" si="150"/>
        <v>0.20447951308890017</v>
      </c>
      <c r="L3199" s="45">
        <f t="shared" si="150"/>
        <v>333.16324541613682</v>
      </c>
      <c r="M3199" s="160">
        <f t="shared" si="149"/>
        <v>1629.3233507030588</v>
      </c>
      <c r="N3199" s="6">
        <v>-0.15956458708890017</v>
      </c>
    </row>
    <row r="3200" spans="1:14" hidden="1" x14ac:dyDescent="0.25">
      <c r="A3200" s="41">
        <v>2039</v>
      </c>
      <c r="B3200" s="41" t="s">
        <v>12</v>
      </c>
      <c r="C3200" s="41" t="s">
        <v>5026</v>
      </c>
      <c r="D3200" s="42">
        <v>603.8392975267891</v>
      </c>
      <c r="E3200" s="42">
        <v>750</v>
      </c>
      <c r="F3200" s="41">
        <v>0.19169895048005767</v>
      </c>
      <c r="G3200" s="89">
        <v>305.10780768800396</v>
      </c>
      <c r="H3200" s="42">
        <v>0</v>
      </c>
      <c r="I3200" s="42">
        <v>603.8392975267891</v>
      </c>
      <c r="J3200" s="51">
        <f t="shared" si="148"/>
        <v>603.8392975267891</v>
      </c>
      <c r="K3200" s="45">
        <f t="shared" si="150"/>
        <v>0.19169895048005767</v>
      </c>
      <c r="L3200" s="45">
        <f t="shared" si="150"/>
        <v>305.10780768800396</v>
      </c>
      <c r="M3200" s="160">
        <f t="shared" si="149"/>
        <v>1591.598738146165</v>
      </c>
      <c r="N3200" s="6">
        <v>-0.15534779148005767</v>
      </c>
    </row>
    <row r="3201" spans="1:14" hidden="1" x14ac:dyDescent="0.25">
      <c r="A3201" s="43">
        <v>2040</v>
      </c>
      <c r="B3201" s="43" t="s">
        <v>12</v>
      </c>
      <c r="C3201" s="43" t="s">
        <v>5026</v>
      </c>
      <c r="D3201" s="44">
        <v>603.8392975267891</v>
      </c>
      <c r="E3201" s="44">
        <v>750</v>
      </c>
      <c r="F3201" s="43">
        <v>0.17970208638237997</v>
      </c>
      <c r="G3201" s="91">
        <v>285.13260545799466</v>
      </c>
      <c r="H3201" s="44">
        <v>0</v>
      </c>
      <c r="I3201" s="44">
        <v>603.8392975267891</v>
      </c>
      <c r="J3201" s="51">
        <f t="shared" si="148"/>
        <v>603.8392975267891</v>
      </c>
      <c r="K3201" s="45">
        <f t="shared" si="150"/>
        <v>0.17970208638237997</v>
      </c>
      <c r="L3201" s="45">
        <f t="shared" si="150"/>
        <v>285.13260545799466</v>
      </c>
      <c r="M3201" s="160">
        <f t="shared" si="149"/>
        <v>1586.6961324604426</v>
      </c>
      <c r="N3201" s="6">
        <v>-0.14800424038237997</v>
      </c>
    </row>
    <row r="3202" spans="1:14" hidden="1" x14ac:dyDescent="0.25">
      <c r="A3202" s="41">
        <v>2021</v>
      </c>
      <c r="B3202" s="41" t="s">
        <v>12</v>
      </c>
      <c r="C3202" s="41" t="s">
        <v>5027</v>
      </c>
      <c r="D3202" s="42">
        <v>851.69871388004583</v>
      </c>
      <c r="E3202" s="42">
        <v>1000</v>
      </c>
      <c r="F3202" s="41">
        <v>0.12829004077767539</v>
      </c>
      <c r="G3202" s="89">
        <v>576.95360110172965</v>
      </c>
      <c r="H3202" s="42">
        <v>0</v>
      </c>
      <c r="I3202" s="42">
        <v>851.69871388004583</v>
      </c>
      <c r="J3202" s="51">
        <f t="shared" ref="J3202:J3251" si="151">D3202</f>
        <v>851.69871388004583</v>
      </c>
      <c r="K3202" s="45">
        <f t="shared" si="150"/>
        <v>0.12829004077767539</v>
      </c>
      <c r="L3202" s="45">
        <f t="shared" si="150"/>
        <v>576.95360110172965</v>
      </c>
      <c r="M3202" s="160">
        <f t="shared" si="149"/>
        <v>4497.2594723980255</v>
      </c>
      <c r="N3202" s="6">
        <v>0.44593535122232464</v>
      </c>
    </row>
    <row r="3203" spans="1:14" hidden="1" x14ac:dyDescent="0.25">
      <c r="A3203" s="43">
        <v>2022</v>
      </c>
      <c r="B3203" s="43" t="s">
        <v>12</v>
      </c>
      <c r="C3203" s="43" t="s">
        <v>5027</v>
      </c>
      <c r="D3203" s="44">
        <v>851.69871388004583</v>
      </c>
      <c r="E3203" s="44">
        <v>1000</v>
      </c>
      <c r="F3203" s="43">
        <v>0.13930626272682894</v>
      </c>
      <c r="G3203" s="91">
        <v>606.2938920170609</v>
      </c>
      <c r="H3203" s="44">
        <v>0</v>
      </c>
      <c r="I3203" s="44">
        <v>851.69871388004583</v>
      </c>
      <c r="J3203" s="51">
        <f t="shared" si="151"/>
        <v>851.69871388004583</v>
      </c>
      <c r="K3203" s="45">
        <f t="shared" si="150"/>
        <v>0.13930626272682894</v>
      </c>
      <c r="L3203" s="45">
        <f t="shared" si="150"/>
        <v>606.2938920170609</v>
      </c>
      <c r="M3203" s="160">
        <f t="shared" ref="M3203:M3251" si="152">G3203/F3203</f>
        <v>4352.2371510745797</v>
      </c>
      <c r="N3203" s="6">
        <v>0.53940559427317103</v>
      </c>
    </row>
    <row r="3204" spans="1:14" hidden="1" x14ac:dyDescent="0.25">
      <c r="A3204" s="41">
        <v>2023</v>
      </c>
      <c r="B3204" s="41" t="s">
        <v>12</v>
      </c>
      <c r="C3204" s="41" t="s">
        <v>5027</v>
      </c>
      <c r="D3204" s="42">
        <v>851.69871388004583</v>
      </c>
      <c r="E3204" s="42">
        <v>1000</v>
      </c>
      <c r="F3204" s="41">
        <v>0.16860493106795832</v>
      </c>
      <c r="G3204" s="89">
        <v>678.50374037254448</v>
      </c>
      <c r="H3204" s="42">
        <v>0</v>
      </c>
      <c r="I3204" s="42">
        <v>851.69871388004583</v>
      </c>
      <c r="J3204" s="51">
        <f t="shared" si="151"/>
        <v>851.69871388004583</v>
      </c>
      <c r="K3204" s="45">
        <f t="shared" si="150"/>
        <v>0.16860493106795832</v>
      </c>
      <c r="L3204" s="45">
        <f t="shared" si="150"/>
        <v>678.50374037254448</v>
      </c>
      <c r="M3204" s="160">
        <f t="shared" si="152"/>
        <v>4024.2224001091945</v>
      </c>
      <c r="N3204" s="6">
        <v>0.63432356693204173</v>
      </c>
    </row>
    <row r="3205" spans="1:14" hidden="1" x14ac:dyDescent="0.25">
      <c r="A3205" s="43">
        <v>2024</v>
      </c>
      <c r="B3205" s="43" t="s">
        <v>12</v>
      </c>
      <c r="C3205" s="43" t="s">
        <v>5027</v>
      </c>
      <c r="D3205" s="44">
        <v>851.69871388004583</v>
      </c>
      <c r="E3205" s="44">
        <v>1000</v>
      </c>
      <c r="F3205" s="43">
        <v>0.21591761164782219</v>
      </c>
      <c r="G3205" s="91">
        <v>785.41623167849423</v>
      </c>
      <c r="H3205" s="44">
        <v>0</v>
      </c>
      <c r="I3205" s="44">
        <v>851.69871388004583</v>
      </c>
      <c r="J3205" s="51">
        <f t="shared" si="151"/>
        <v>851.69871388004583</v>
      </c>
      <c r="K3205" s="45">
        <f t="shared" si="150"/>
        <v>0.21591761164782219</v>
      </c>
      <c r="L3205" s="45">
        <f t="shared" si="150"/>
        <v>785.41623167849423</v>
      </c>
      <c r="M3205" s="160">
        <f t="shared" si="152"/>
        <v>3637.5737286292651</v>
      </c>
      <c r="N3205" s="6">
        <v>0.66388190335217778</v>
      </c>
    </row>
    <row r="3206" spans="1:14" x14ac:dyDescent="0.25">
      <c r="A3206" s="41">
        <v>2025</v>
      </c>
      <c r="B3206" s="41" t="s">
        <v>12</v>
      </c>
      <c r="C3206" s="41" t="s">
        <v>5027</v>
      </c>
      <c r="D3206" s="42">
        <v>851.69871388004583</v>
      </c>
      <c r="E3206" s="42">
        <v>1000</v>
      </c>
      <c r="F3206" s="41">
        <v>0.26037035319704205</v>
      </c>
      <c r="G3206" s="89">
        <v>918.23547381536901</v>
      </c>
      <c r="H3206" s="42">
        <v>0</v>
      </c>
      <c r="I3206" s="42">
        <v>851.69871388004583</v>
      </c>
      <c r="J3206" s="51">
        <f t="shared" si="151"/>
        <v>851.69871388004583</v>
      </c>
      <c r="K3206" s="45">
        <f t="shared" si="150"/>
        <v>0.26037035319704205</v>
      </c>
      <c r="L3206" s="45">
        <f t="shared" si="150"/>
        <v>918.23547381536901</v>
      </c>
      <c r="M3206" s="160">
        <f t="shared" si="152"/>
        <v>3526.6514122691624</v>
      </c>
      <c r="N3206" s="6">
        <v>0.71228013680295799</v>
      </c>
    </row>
    <row r="3207" spans="1:14" x14ac:dyDescent="0.25">
      <c r="A3207" s="43">
        <v>2026</v>
      </c>
      <c r="B3207" s="43" t="s">
        <v>12</v>
      </c>
      <c r="C3207" s="43" t="s">
        <v>5027</v>
      </c>
      <c r="D3207" s="44">
        <v>851.69871388004583</v>
      </c>
      <c r="E3207" s="44">
        <v>1000</v>
      </c>
      <c r="F3207" s="43">
        <v>0.31038945392052347</v>
      </c>
      <c r="G3207" s="91">
        <v>1026.6903040711754</v>
      </c>
      <c r="H3207" s="44">
        <v>0</v>
      </c>
      <c r="I3207" s="44">
        <v>851.69871388004583</v>
      </c>
      <c r="J3207" s="51">
        <f t="shared" si="151"/>
        <v>851.69871388004583</v>
      </c>
      <c r="K3207" s="45">
        <f t="shared" si="150"/>
        <v>0.31038945392052347</v>
      </c>
      <c r="L3207" s="45">
        <f t="shared" si="150"/>
        <v>1026.6903040711754</v>
      </c>
      <c r="M3207" s="160">
        <f t="shared" si="152"/>
        <v>3307.7486722021936</v>
      </c>
      <c r="N3207" s="6">
        <v>0.76132883707947663</v>
      </c>
    </row>
    <row r="3208" spans="1:14" x14ac:dyDescent="0.25">
      <c r="A3208" s="41">
        <v>2027</v>
      </c>
      <c r="B3208" s="41" t="s">
        <v>12</v>
      </c>
      <c r="C3208" s="41" t="s">
        <v>5027</v>
      </c>
      <c r="D3208" s="42">
        <v>851.69871388004583</v>
      </c>
      <c r="E3208" s="42">
        <v>1000</v>
      </c>
      <c r="F3208" s="41">
        <v>0.34913315376747162</v>
      </c>
      <c r="G3208" s="89">
        <v>1092.30571201918</v>
      </c>
      <c r="H3208" s="42">
        <v>0</v>
      </c>
      <c r="I3208" s="42">
        <v>851.69871388004583</v>
      </c>
      <c r="J3208" s="51">
        <f t="shared" si="151"/>
        <v>851.69871388004583</v>
      </c>
      <c r="K3208" s="45">
        <f t="shared" si="150"/>
        <v>0.34913315376747162</v>
      </c>
      <c r="L3208" s="45">
        <f t="shared" si="150"/>
        <v>1092.30571201918</v>
      </c>
      <c r="M3208" s="160">
        <f t="shared" si="152"/>
        <v>3128.6221323646432</v>
      </c>
      <c r="N3208" s="6">
        <v>0.7411420752325284</v>
      </c>
    </row>
    <row r="3209" spans="1:14" x14ac:dyDescent="0.25">
      <c r="A3209" s="43">
        <v>2028</v>
      </c>
      <c r="B3209" s="43" t="s">
        <v>12</v>
      </c>
      <c r="C3209" s="43" t="s">
        <v>5027</v>
      </c>
      <c r="D3209" s="44">
        <v>851.69871388004583</v>
      </c>
      <c r="E3209" s="44">
        <v>1000</v>
      </c>
      <c r="F3209" s="43">
        <v>0.38359063678474131</v>
      </c>
      <c r="G3209" s="91">
        <v>1116.0670163000652</v>
      </c>
      <c r="H3209" s="44">
        <v>0</v>
      </c>
      <c r="I3209" s="44">
        <v>851.69871388004583</v>
      </c>
      <c r="J3209" s="51">
        <f t="shared" si="151"/>
        <v>851.69871388004583</v>
      </c>
      <c r="K3209" s="45">
        <f t="shared" si="150"/>
        <v>0.38359063678474131</v>
      </c>
      <c r="L3209" s="45">
        <f t="shared" si="150"/>
        <v>1116.0670163000652</v>
      </c>
      <c r="M3209" s="160">
        <f t="shared" si="152"/>
        <v>2909.5262221594999</v>
      </c>
      <c r="N3209" s="6">
        <v>0.67939742221525878</v>
      </c>
    </row>
    <row r="3210" spans="1:14" x14ac:dyDescent="0.25">
      <c r="A3210" s="41">
        <v>2029</v>
      </c>
      <c r="B3210" s="41" t="s">
        <v>12</v>
      </c>
      <c r="C3210" s="41" t="s">
        <v>5027</v>
      </c>
      <c r="D3210" s="42">
        <v>851.69871388004583</v>
      </c>
      <c r="E3210" s="42">
        <v>1000</v>
      </c>
      <c r="F3210" s="41">
        <v>0.3753607216307453</v>
      </c>
      <c r="G3210" s="89">
        <v>1115.0799750066747</v>
      </c>
      <c r="H3210" s="42">
        <v>0</v>
      </c>
      <c r="I3210" s="42">
        <v>851.69871388004583</v>
      </c>
      <c r="J3210" s="51">
        <f t="shared" si="151"/>
        <v>851.69871388004583</v>
      </c>
      <c r="K3210" s="45">
        <f t="shared" si="150"/>
        <v>0.3753607216307453</v>
      </c>
      <c r="L3210" s="45">
        <f t="shared" si="150"/>
        <v>1115.0799750066747</v>
      </c>
      <c r="M3210" s="160">
        <f t="shared" si="152"/>
        <v>2970.6890219153393</v>
      </c>
      <c r="N3210" s="6">
        <v>0.5764595453692547</v>
      </c>
    </row>
    <row r="3211" spans="1:14" x14ac:dyDescent="0.25">
      <c r="A3211" s="43">
        <v>2030</v>
      </c>
      <c r="B3211" s="43" t="s">
        <v>12</v>
      </c>
      <c r="C3211" s="43" t="s">
        <v>5027</v>
      </c>
      <c r="D3211" s="44">
        <v>851.69871388004583</v>
      </c>
      <c r="E3211" s="44">
        <v>1000</v>
      </c>
      <c r="F3211" s="43">
        <v>0.35616306569934414</v>
      </c>
      <c r="G3211" s="91">
        <v>1072.0469869738336</v>
      </c>
      <c r="H3211" s="44">
        <v>0</v>
      </c>
      <c r="I3211" s="44">
        <v>851.69871388004583</v>
      </c>
      <c r="J3211" s="51">
        <f t="shared" si="151"/>
        <v>851.69871388004583</v>
      </c>
      <c r="K3211" s="45">
        <f t="shared" si="150"/>
        <v>0.35616306569934414</v>
      </c>
      <c r="L3211" s="45">
        <f t="shared" si="150"/>
        <v>1072.0469869738336</v>
      </c>
      <c r="M3211" s="160">
        <f t="shared" si="152"/>
        <v>3009.989216228289</v>
      </c>
      <c r="N3211" s="6">
        <v>0.36316281030065584</v>
      </c>
    </row>
    <row r="3212" spans="1:14" x14ac:dyDescent="0.25">
      <c r="A3212" s="41">
        <v>2031</v>
      </c>
      <c r="B3212" s="41" t="s">
        <v>12</v>
      </c>
      <c r="C3212" s="41" t="s">
        <v>5027</v>
      </c>
      <c r="D3212" s="42">
        <v>851.69871388004583</v>
      </c>
      <c r="E3212" s="42">
        <v>1000</v>
      </c>
      <c r="F3212" s="41">
        <v>0.31978964324738651</v>
      </c>
      <c r="G3212" s="89">
        <v>977.51799618480914</v>
      </c>
      <c r="H3212" s="42">
        <v>0</v>
      </c>
      <c r="I3212" s="42">
        <v>851.69871388004583</v>
      </c>
      <c r="J3212" s="51">
        <f t="shared" si="151"/>
        <v>851.69871388004583</v>
      </c>
      <c r="K3212" s="45">
        <f t="shared" si="150"/>
        <v>0.31978964324738651</v>
      </c>
      <c r="L3212" s="45">
        <f t="shared" si="150"/>
        <v>977.51799618480914</v>
      </c>
      <c r="M3212" s="160">
        <f t="shared" si="152"/>
        <v>3056.7531401528522</v>
      </c>
      <c r="N3212" s="6">
        <v>0.22250594075261348</v>
      </c>
    </row>
    <row r="3213" spans="1:14" x14ac:dyDescent="0.25">
      <c r="A3213" s="43">
        <v>2032</v>
      </c>
      <c r="B3213" s="43" t="s">
        <v>12</v>
      </c>
      <c r="C3213" s="43" t="s">
        <v>5027</v>
      </c>
      <c r="D3213" s="44">
        <v>851.69871388004583</v>
      </c>
      <c r="E3213" s="44">
        <v>1000</v>
      </c>
      <c r="F3213" s="43">
        <v>0.27357383562872678</v>
      </c>
      <c r="G3213" s="91">
        <v>843.68803169813816</v>
      </c>
      <c r="H3213" s="44">
        <v>0</v>
      </c>
      <c r="I3213" s="44">
        <v>851.69871388004583</v>
      </c>
      <c r="J3213" s="51">
        <f t="shared" si="151"/>
        <v>851.69871388004583</v>
      </c>
      <c r="K3213" s="45">
        <f t="shared" si="150"/>
        <v>0.27357383562872678</v>
      </c>
      <c r="L3213" s="45">
        <f t="shared" si="150"/>
        <v>843.68803169813816</v>
      </c>
      <c r="M3213" s="160">
        <f t="shared" si="152"/>
        <v>3083.950004791855</v>
      </c>
      <c r="N3213" s="6">
        <v>0.12649454037127322</v>
      </c>
    </row>
    <row r="3214" spans="1:14" x14ac:dyDescent="0.25">
      <c r="A3214" s="41">
        <v>2033</v>
      </c>
      <c r="B3214" s="41" t="s">
        <v>12</v>
      </c>
      <c r="C3214" s="41" t="s">
        <v>5027</v>
      </c>
      <c r="D3214" s="42">
        <v>851.69871388004583</v>
      </c>
      <c r="E3214" s="42">
        <v>1000</v>
      </c>
      <c r="F3214" s="41">
        <v>0.22644001248848838</v>
      </c>
      <c r="G3214" s="89">
        <v>689.57763987603767</v>
      </c>
      <c r="H3214" s="42">
        <v>0</v>
      </c>
      <c r="I3214" s="42">
        <v>851.69871388004583</v>
      </c>
      <c r="J3214" s="51">
        <f t="shared" si="151"/>
        <v>851.69871388004583</v>
      </c>
      <c r="K3214" s="45">
        <f t="shared" si="150"/>
        <v>0.22644001248848838</v>
      </c>
      <c r="L3214" s="45">
        <f t="shared" si="150"/>
        <v>689.57763987603767</v>
      </c>
      <c r="M3214" s="160">
        <f t="shared" si="152"/>
        <v>3045.2994252113194</v>
      </c>
      <c r="N3214" s="6">
        <v>4.1118186511511612E-2</v>
      </c>
    </row>
    <row r="3215" spans="1:14" x14ac:dyDescent="0.25">
      <c r="A3215" s="43">
        <v>2034</v>
      </c>
      <c r="B3215" s="43" t="s">
        <v>12</v>
      </c>
      <c r="C3215" s="43" t="s">
        <v>5027</v>
      </c>
      <c r="D3215" s="44">
        <v>851.69871388004583</v>
      </c>
      <c r="E3215" s="44">
        <v>1000</v>
      </c>
      <c r="F3215" s="43">
        <v>0.18511888698612897</v>
      </c>
      <c r="G3215" s="91">
        <v>569.98591267313986</v>
      </c>
      <c r="H3215" s="44">
        <v>0</v>
      </c>
      <c r="I3215" s="44">
        <v>851.69871388004583</v>
      </c>
      <c r="J3215" s="51">
        <f t="shared" si="151"/>
        <v>851.69871388004583</v>
      </c>
      <c r="K3215" s="45">
        <f t="shared" si="150"/>
        <v>0.18511888698612897</v>
      </c>
      <c r="L3215" s="45">
        <f t="shared" si="150"/>
        <v>569.98591267313986</v>
      </c>
      <c r="M3215" s="160">
        <f t="shared" si="152"/>
        <v>3079.0262514696792</v>
      </c>
      <c r="N3215" s="6">
        <v>1.9151675013871022E-2</v>
      </c>
    </row>
    <row r="3216" spans="1:14" x14ac:dyDescent="0.25">
      <c r="A3216" s="41">
        <v>2035</v>
      </c>
      <c r="B3216" s="41" t="s">
        <v>12</v>
      </c>
      <c r="C3216" s="41" t="s">
        <v>5027</v>
      </c>
      <c r="D3216" s="42">
        <v>851.69871388004583</v>
      </c>
      <c r="E3216" s="42">
        <v>1000</v>
      </c>
      <c r="F3216" s="41">
        <v>0.14511184532017177</v>
      </c>
      <c r="G3216" s="89">
        <v>453.64651722801096</v>
      </c>
      <c r="H3216" s="42">
        <v>0</v>
      </c>
      <c r="I3216" s="42">
        <v>851.69871388004583</v>
      </c>
      <c r="J3216" s="51">
        <f t="shared" si="151"/>
        <v>851.69871388004583</v>
      </c>
      <c r="K3216" s="45">
        <f t="shared" si="150"/>
        <v>0.14511184532017177</v>
      </c>
      <c r="L3216" s="45">
        <f t="shared" si="150"/>
        <v>453.64651722801096</v>
      </c>
      <c r="M3216" s="160">
        <f t="shared" si="152"/>
        <v>3126.1852967763912</v>
      </c>
      <c r="N3216" s="6">
        <v>1.6298259679828231E-2</v>
      </c>
    </row>
    <row r="3217" spans="1:14" x14ac:dyDescent="0.25">
      <c r="A3217" s="43">
        <v>2036</v>
      </c>
      <c r="B3217" s="43" t="s">
        <v>12</v>
      </c>
      <c r="C3217" s="43" t="s">
        <v>5027</v>
      </c>
      <c r="D3217" s="44">
        <v>851.69871388004583</v>
      </c>
      <c r="E3217" s="44">
        <v>1000</v>
      </c>
      <c r="F3217" s="43">
        <v>0.1119670984200415</v>
      </c>
      <c r="G3217" s="91">
        <v>346.26866841812506</v>
      </c>
      <c r="H3217" s="44">
        <v>0</v>
      </c>
      <c r="I3217" s="44">
        <v>851.69871388004583</v>
      </c>
      <c r="J3217" s="51">
        <f t="shared" si="151"/>
        <v>851.69871388004583</v>
      </c>
      <c r="K3217" s="45">
        <f t="shared" si="150"/>
        <v>0.1119670984200415</v>
      </c>
      <c r="L3217" s="45">
        <f t="shared" si="150"/>
        <v>346.26866841812506</v>
      </c>
      <c r="M3217" s="160">
        <f t="shared" si="152"/>
        <v>3092.5930322772824</v>
      </c>
      <c r="N3217" s="6">
        <v>2.1146273579958505E-2</v>
      </c>
    </row>
    <row r="3218" spans="1:14" x14ac:dyDescent="0.25">
      <c r="A3218" s="41">
        <v>2037</v>
      </c>
      <c r="B3218" s="41" t="s">
        <v>12</v>
      </c>
      <c r="C3218" s="41" t="s">
        <v>5027</v>
      </c>
      <c r="D3218" s="42">
        <v>851.69871388004583</v>
      </c>
      <c r="E3218" s="42">
        <v>1000</v>
      </c>
      <c r="F3218" s="41">
        <v>7.466295242261424E-2</v>
      </c>
      <c r="G3218" s="89">
        <v>233.41357311857467</v>
      </c>
      <c r="H3218" s="42">
        <v>0</v>
      </c>
      <c r="I3218" s="42">
        <v>851.69871388004583</v>
      </c>
      <c r="J3218" s="51">
        <f t="shared" si="151"/>
        <v>851.69871388004583</v>
      </c>
      <c r="K3218" s="45">
        <f t="shared" si="150"/>
        <v>7.466295242261424E-2</v>
      </c>
      <c r="L3218" s="45">
        <f t="shared" si="150"/>
        <v>233.41357311857467</v>
      </c>
      <c r="M3218" s="160">
        <f t="shared" si="152"/>
        <v>3126.2301522364842</v>
      </c>
      <c r="N3218" s="6">
        <v>4.023346557738576E-2</v>
      </c>
    </row>
    <row r="3219" spans="1:14" x14ac:dyDescent="0.25">
      <c r="A3219" s="43">
        <v>2038</v>
      </c>
      <c r="B3219" s="43" t="s">
        <v>12</v>
      </c>
      <c r="C3219" s="43" t="s">
        <v>5027</v>
      </c>
      <c r="D3219" s="44">
        <v>851.69871388004583</v>
      </c>
      <c r="E3219" s="44">
        <v>1000</v>
      </c>
      <c r="F3219" s="43">
        <v>5.1285358419040701E-2</v>
      </c>
      <c r="G3219" s="91">
        <v>161.19877649043178</v>
      </c>
      <c r="H3219" s="44">
        <v>0</v>
      </c>
      <c r="I3219" s="44">
        <v>851.69871388004583</v>
      </c>
      <c r="J3219" s="51">
        <f t="shared" si="151"/>
        <v>851.69871388004583</v>
      </c>
      <c r="K3219" s="45">
        <f t="shared" si="150"/>
        <v>5.1285358419040701E-2</v>
      </c>
      <c r="L3219" s="45">
        <f t="shared" si="150"/>
        <v>161.19877649043178</v>
      </c>
      <c r="M3219" s="160">
        <f t="shared" si="152"/>
        <v>3143.1734409129831</v>
      </c>
      <c r="N3219" s="6">
        <v>5.0596014580959296E-2</v>
      </c>
    </row>
    <row r="3220" spans="1:14" x14ac:dyDescent="0.25">
      <c r="A3220" s="41">
        <v>2039</v>
      </c>
      <c r="B3220" s="41" t="s">
        <v>12</v>
      </c>
      <c r="C3220" s="41" t="s">
        <v>5027</v>
      </c>
      <c r="D3220" s="42">
        <v>851.69871388004583</v>
      </c>
      <c r="E3220" s="42">
        <v>1000</v>
      </c>
      <c r="F3220" s="41">
        <v>3.334057649929241E-2</v>
      </c>
      <c r="G3220" s="89">
        <v>105.59600048457757</v>
      </c>
      <c r="H3220" s="42">
        <v>0</v>
      </c>
      <c r="I3220" s="42">
        <v>851.69871388004583</v>
      </c>
      <c r="J3220" s="51">
        <f t="shared" si="151"/>
        <v>851.69871388004583</v>
      </c>
      <c r="K3220" s="45">
        <f t="shared" si="150"/>
        <v>3.334057649929241E-2</v>
      </c>
      <c r="L3220" s="45">
        <f t="shared" si="150"/>
        <v>105.59600048457757</v>
      </c>
      <c r="M3220" s="160">
        <f t="shared" si="152"/>
        <v>3167.1917996624516</v>
      </c>
      <c r="N3220" s="6">
        <v>5.8933912500707591E-2</v>
      </c>
    </row>
    <row r="3221" spans="1:14" hidden="1" x14ac:dyDescent="0.25">
      <c r="A3221" s="43">
        <v>2040</v>
      </c>
      <c r="B3221" s="43" t="s">
        <v>12</v>
      </c>
      <c r="C3221" s="43" t="s">
        <v>5027</v>
      </c>
      <c r="D3221" s="44">
        <v>851.69871388004583</v>
      </c>
      <c r="E3221" s="44">
        <v>1000</v>
      </c>
      <c r="F3221" s="43">
        <v>2.4991829796415906E-2</v>
      </c>
      <c r="G3221" s="91">
        <v>71.380440658129274</v>
      </c>
      <c r="H3221" s="44">
        <v>0</v>
      </c>
      <c r="I3221" s="44">
        <v>851.69871388004583</v>
      </c>
      <c r="J3221" s="51">
        <f t="shared" si="151"/>
        <v>851.69871388004583</v>
      </c>
      <c r="K3221" s="45">
        <f t="shared" si="150"/>
        <v>2.4991829796415906E-2</v>
      </c>
      <c r="L3221" s="45">
        <f t="shared" si="150"/>
        <v>71.380440658129274</v>
      </c>
      <c r="M3221" s="160">
        <f t="shared" si="152"/>
        <v>2856.1510397436359</v>
      </c>
      <c r="N3221" s="6">
        <v>6.3314216203584101E-2</v>
      </c>
    </row>
    <row r="3222" spans="1:14" x14ac:dyDescent="0.25">
      <c r="A3222" s="41">
        <v>2021</v>
      </c>
      <c r="B3222" s="41" t="s">
        <v>12</v>
      </c>
      <c r="C3222" s="41" t="s">
        <v>5028</v>
      </c>
      <c r="D3222" s="42">
        <v>2244.9353367350209</v>
      </c>
      <c r="E3222" s="42">
        <v>9999</v>
      </c>
      <c r="F3222" s="41">
        <v>0.3276027960147454</v>
      </c>
      <c r="G3222" s="89">
        <v>1608.7468101728209</v>
      </c>
      <c r="H3222" s="42">
        <v>0</v>
      </c>
      <c r="I3222" s="42">
        <v>2244.9353367350209</v>
      </c>
      <c r="J3222" s="51">
        <f t="shared" si="151"/>
        <v>2244.9353367350209</v>
      </c>
      <c r="K3222" s="45">
        <f t="shared" si="150"/>
        <v>0.3276027960147454</v>
      </c>
      <c r="L3222" s="45">
        <f t="shared" si="150"/>
        <v>1608.7468101728209</v>
      </c>
      <c r="M3222" s="160">
        <f t="shared" si="152"/>
        <v>4910.6626370197746</v>
      </c>
      <c r="N3222" s="6">
        <v>1.2154058985254623E-2</v>
      </c>
    </row>
    <row r="3223" spans="1:14" x14ac:dyDescent="0.25">
      <c r="A3223" s="43">
        <v>2022</v>
      </c>
      <c r="B3223" s="43" t="s">
        <v>12</v>
      </c>
      <c r="C3223" s="43" t="s">
        <v>5028</v>
      </c>
      <c r="D3223" s="44">
        <v>2244.9353367350209</v>
      </c>
      <c r="E3223" s="44">
        <v>9999</v>
      </c>
      <c r="F3223" s="43">
        <v>0.33773095518759538</v>
      </c>
      <c r="G3223" s="91">
        <v>1633.646318133324</v>
      </c>
      <c r="H3223" s="44">
        <v>0</v>
      </c>
      <c r="I3223" s="44">
        <v>2244.9353367350209</v>
      </c>
      <c r="J3223" s="51">
        <f t="shared" si="151"/>
        <v>2244.9353367350209</v>
      </c>
      <c r="K3223" s="45">
        <f t="shared" si="150"/>
        <v>0.33773095518759538</v>
      </c>
      <c r="L3223" s="45">
        <f t="shared" si="150"/>
        <v>1633.646318133324</v>
      </c>
      <c r="M3223" s="160">
        <f t="shared" si="152"/>
        <v>4837.1234352086622</v>
      </c>
      <c r="N3223" s="6">
        <v>6.0247454812404622E-2</v>
      </c>
    </row>
    <row r="3224" spans="1:14" x14ac:dyDescent="0.25">
      <c r="A3224" s="41">
        <v>2023</v>
      </c>
      <c r="B3224" s="41" t="s">
        <v>12</v>
      </c>
      <c r="C3224" s="41" t="s">
        <v>5028</v>
      </c>
      <c r="D3224" s="42">
        <v>2244.9353367350209</v>
      </c>
      <c r="E3224" s="42">
        <v>9999</v>
      </c>
      <c r="F3224" s="41">
        <v>0.36559870742830786</v>
      </c>
      <c r="G3224" s="89">
        <v>1680.2272034350519</v>
      </c>
      <c r="H3224" s="42">
        <v>0</v>
      </c>
      <c r="I3224" s="42">
        <v>2244.9353367350209</v>
      </c>
      <c r="J3224" s="51">
        <f t="shared" si="151"/>
        <v>2244.9353367350209</v>
      </c>
      <c r="K3224" s="45">
        <f t="shared" si="150"/>
        <v>0.36559870742830786</v>
      </c>
      <c r="L3224" s="45">
        <f t="shared" si="150"/>
        <v>1680.2272034350519</v>
      </c>
      <c r="M3224" s="160">
        <f t="shared" si="152"/>
        <v>4595.8236976659346</v>
      </c>
      <c r="N3224" s="6">
        <v>0.10944107857169216</v>
      </c>
    </row>
    <row r="3225" spans="1:14" x14ac:dyDescent="0.25">
      <c r="A3225" s="43">
        <v>2024</v>
      </c>
      <c r="B3225" s="43" t="s">
        <v>12</v>
      </c>
      <c r="C3225" s="43" t="s">
        <v>5028</v>
      </c>
      <c r="D3225" s="44">
        <v>2244.9353367350209</v>
      </c>
      <c r="E3225" s="44">
        <v>9999</v>
      </c>
      <c r="F3225" s="43">
        <v>0.41916945459920496</v>
      </c>
      <c r="G3225" s="91">
        <v>1749.7374830174851</v>
      </c>
      <c r="H3225" s="44">
        <v>0</v>
      </c>
      <c r="I3225" s="44">
        <v>2244.9353367350209</v>
      </c>
      <c r="J3225" s="51">
        <f t="shared" si="151"/>
        <v>2244.9353367350209</v>
      </c>
      <c r="K3225" s="45">
        <f t="shared" si="150"/>
        <v>0.41916945459920496</v>
      </c>
      <c r="L3225" s="45">
        <f t="shared" si="150"/>
        <v>1749.7374830174851</v>
      </c>
      <c r="M3225" s="160">
        <f t="shared" si="152"/>
        <v>4174.2962513585881</v>
      </c>
      <c r="N3225" s="6">
        <v>0.10297307140079504</v>
      </c>
    </row>
    <row r="3226" spans="1:14" x14ac:dyDescent="0.25">
      <c r="A3226" s="41">
        <v>2025</v>
      </c>
      <c r="B3226" s="41" t="s">
        <v>12</v>
      </c>
      <c r="C3226" s="41" t="s">
        <v>5028</v>
      </c>
      <c r="D3226" s="42">
        <v>2244.9353367350209</v>
      </c>
      <c r="E3226" s="42">
        <v>9999</v>
      </c>
      <c r="F3226" s="41">
        <v>0.44496843529596508</v>
      </c>
      <c r="G3226" s="89">
        <v>1823.0313173294066</v>
      </c>
      <c r="H3226" s="42">
        <v>0</v>
      </c>
      <c r="I3226" s="42">
        <v>2244.9353367350209</v>
      </c>
      <c r="J3226" s="51">
        <f t="shared" si="151"/>
        <v>2244.9353367350209</v>
      </c>
      <c r="K3226" s="45">
        <f t="shared" si="150"/>
        <v>0.44496843529596508</v>
      </c>
      <c r="L3226" s="45">
        <f t="shared" si="150"/>
        <v>1823.0313173294066</v>
      </c>
      <c r="M3226" s="160">
        <f t="shared" si="152"/>
        <v>4096.9901968818094</v>
      </c>
      <c r="N3226" s="6">
        <v>0.14142343870403495</v>
      </c>
    </row>
    <row r="3227" spans="1:14" x14ac:dyDescent="0.25">
      <c r="A3227" s="43">
        <v>2026</v>
      </c>
      <c r="B3227" s="43" t="s">
        <v>12</v>
      </c>
      <c r="C3227" s="43" t="s">
        <v>5028</v>
      </c>
      <c r="D3227" s="44">
        <v>2244.9353367350209</v>
      </c>
      <c r="E3227" s="44">
        <v>9999</v>
      </c>
      <c r="F3227" s="43">
        <v>0.47096346561568797</v>
      </c>
      <c r="G3227" s="91">
        <v>1768.462347065192</v>
      </c>
      <c r="H3227" s="44">
        <v>0</v>
      </c>
      <c r="I3227" s="44">
        <v>2244.9353367350209</v>
      </c>
      <c r="J3227" s="51">
        <f t="shared" si="151"/>
        <v>2244.9353367350209</v>
      </c>
      <c r="K3227" s="45">
        <f t="shared" si="150"/>
        <v>0.47096346561568797</v>
      </c>
      <c r="L3227" s="45">
        <f t="shared" si="150"/>
        <v>1768.462347065192</v>
      </c>
      <c r="M3227" s="160">
        <f t="shared" si="152"/>
        <v>3754.9883933211058</v>
      </c>
      <c r="N3227" s="6">
        <v>0.19370931838431199</v>
      </c>
    </row>
    <row r="3228" spans="1:14" x14ac:dyDescent="0.25">
      <c r="A3228" s="41">
        <v>2027</v>
      </c>
      <c r="B3228" s="41" t="s">
        <v>12</v>
      </c>
      <c r="C3228" s="41" t="s">
        <v>5028</v>
      </c>
      <c r="D3228" s="42">
        <v>2244.9353367350209</v>
      </c>
      <c r="E3228" s="42">
        <v>9999</v>
      </c>
      <c r="F3228" s="41">
        <v>0.48398337039041539</v>
      </c>
      <c r="G3228" s="89">
        <v>1595.784977466139</v>
      </c>
      <c r="H3228" s="42">
        <v>0</v>
      </c>
      <c r="I3228" s="42">
        <v>2244.9353367350209</v>
      </c>
      <c r="J3228" s="51">
        <f t="shared" si="151"/>
        <v>2244.9353367350209</v>
      </c>
      <c r="K3228" s="45">
        <f t="shared" si="150"/>
        <v>0.48398337039041539</v>
      </c>
      <c r="L3228" s="45">
        <f t="shared" si="150"/>
        <v>1595.784977466139</v>
      </c>
      <c r="M3228" s="160">
        <f t="shared" si="152"/>
        <v>3297.1896868664421</v>
      </c>
      <c r="N3228" s="6">
        <v>0.21031684360958458</v>
      </c>
    </row>
    <row r="3229" spans="1:14" x14ac:dyDescent="0.25">
      <c r="A3229" s="43">
        <v>2028</v>
      </c>
      <c r="B3229" s="43" t="s">
        <v>12</v>
      </c>
      <c r="C3229" s="43" t="s">
        <v>5028</v>
      </c>
      <c r="D3229" s="44">
        <v>2244.9353367350209</v>
      </c>
      <c r="E3229" s="44">
        <v>9999</v>
      </c>
      <c r="F3229" s="43">
        <v>0.51422343644958546</v>
      </c>
      <c r="G3229" s="91">
        <v>1421.4843474670586</v>
      </c>
      <c r="H3229" s="44">
        <v>0</v>
      </c>
      <c r="I3229" s="44">
        <v>2244.9353367350209</v>
      </c>
      <c r="J3229" s="51">
        <f t="shared" si="151"/>
        <v>2244.9353367350209</v>
      </c>
      <c r="K3229" s="45">
        <f t="shared" si="150"/>
        <v>0.51422343644958546</v>
      </c>
      <c r="L3229" s="45">
        <f t="shared" si="150"/>
        <v>1421.4843474670586</v>
      </c>
      <c r="M3229" s="160">
        <f t="shared" si="152"/>
        <v>2764.3320912823101</v>
      </c>
      <c r="N3229" s="6">
        <v>0.18583494955041457</v>
      </c>
    </row>
    <row r="3230" spans="1:14" x14ac:dyDescent="0.25">
      <c r="A3230" s="41">
        <v>2029</v>
      </c>
      <c r="B3230" s="41" t="s">
        <v>12</v>
      </c>
      <c r="C3230" s="41" t="s">
        <v>5028</v>
      </c>
      <c r="D3230" s="42">
        <v>2244.9353367350209</v>
      </c>
      <c r="E3230" s="42">
        <v>9999</v>
      </c>
      <c r="F3230" s="41">
        <v>0.48915292527085541</v>
      </c>
      <c r="G3230" s="89">
        <v>1294.273230214505</v>
      </c>
      <c r="H3230" s="42">
        <v>0</v>
      </c>
      <c r="I3230" s="42">
        <v>2244.9353367350209</v>
      </c>
      <c r="J3230" s="51">
        <f t="shared" si="151"/>
        <v>2244.9353367350209</v>
      </c>
      <c r="K3230" s="45">
        <f t="shared" si="150"/>
        <v>0.48915292527085541</v>
      </c>
      <c r="L3230" s="45">
        <f t="shared" si="150"/>
        <v>1294.273230214505</v>
      </c>
      <c r="M3230" s="160">
        <f t="shared" si="152"/>
        <v>2645.948052948545</v>
      </c>
      <c r="N3230" s="6">
        <v>0.17199230372914454</v>
      </c>
    </row>
    <row r="3231" spans="1:14" x14ac:dyDescent="0.25">
      <c r="A3231" s="43">
        <v>2030</v>
      </c>
      <c r="B3231" s="43" t="s">
        <v>12</v>
      </c>
      <c r="C3231" s="43" t="s">
        <v>5028</v>
      </c>
      <c r="D3231" s="44">
        <v>2244.9353367350209</v>
      </c>
      <c r="E3231" s="44">
        <v>9999</v>
      </c>
      <c r="F3231" s="43">
        <v>0.47395753843080635</v>
      </c>
      <c r="G3231" s="91">
        <v>1179.7512277493977</v>
      </c>
      <c r="H3231" s="44">
        <v>0</v>
      </c>
      <c r="I3231" s="44">
        <v>2244.9353367350209</v>
      </c>
      <c r="J3231" s="51">
        <f t="shared" si="151"/>
        <v>2244.9353367350209</v>
      </c>
      <c r="K3231" s="45">
        <f t="shared" si="150"/>
        <v>0.47395753843080635</v>
      </c>
      <c r="L3231" s="45">
        <f t="shared" si="150"/>
        <v>1179.7512277493977</v>
      </c>
      <c r="M3231" s="160">
        <f t="shared" si="152"/>
        <v>2489.1496222538321</v>
      </c>
      <c r="N3231" s="6">
        <v>8.347805456919366E-2</v>
      </c>
    </row>
    <row r="3232" spans="1:14" x14ac:dyDescent="0.25">
      <c r="A3232" s="41">
        <v>2031</v>
      </c>
      <c r="B3232" s="41" t="s">
        <v>12</v>
      </c>
      <c r="C3232" s="41" t="s">
        <v>5028</v>
      </c>
      <c r="D3232" s="42">
        <v>2244.9353367350209</v>
      </c>
      <c r="E3232" s="42">
        <v>9999</v>
      </c>
      <c r="F3232" s="41">
        <v>0.44523403653166177</v>
      </c>
      <c r="G3232" s="89">
        <v>1068.8142309177865</v>
      </c>
      <c r="H3232" s="42">
        <v>0</v>
      </c>
      <c r="I3232" s="42">
        <v>2244.9353367350209</v>
      </c>
      <c r="J3232" s="51">
        <f t="shared" si="151"/>
        <v>2244.9353367350209</v>
      </c>
      <c r="K3232" s="45">
        <f t="shared" si="150"/>
        <v>0.44523403653166177</v>
      </c>
      <c r="L3232" s="45">
        <f t="shared" si="150"/>
        <v>1068.8142309177865</v>
      </c>
      <c r="M3232" s="160">
        <f t="shared" si="152"/>
        <v>2400.5672145907029</v>
      </c>
      <c r="N3232" s="6">
        <v>2.2104104468338215E-2</v>
      </c>
    </row>
    <row r="3233" spans="1:14" x14ac:dyDescent="0.25">
      <c r="A3233" s="43">
        <v>2032</v>
      </c>
      <c r="B3233" s="43" t="s">
        <v>12</v>
      </c>
      <c r="C3233" s="43" t="s">
        <v>5028</v>
      </c>
      <c r="D3233" s="44">
        <v>2244.9353367350209</v>
      </c>
      <c r="E3233" s="44">
        <v>9999</v>
      </c>
      <c r="F3233" s="43">
        <v>0.405108285521321</v>
      </c>
      <c r="G3233" s="91">
        <v>949.11662153400107</v>
      </c>
      <c r="H3233" s="44">
        <v>0</v>
      </c>
      <c r="I3233" s="44">
        <v>2244.9353367350209</v>
      </c>
      <c r="J3233" s="51">
        <f t="shared" si="151"/>
        <v>2244.9353367350209</v>
      </c>
      <c r="K3233" s="45">
        <f t="shared" si="150"/>
        <v>0.405108285521321</v>
      </c>
      <c r="L3233" s="45">
        <f t="shared" si="150"/>
        <v>949.11662153400107</v>
      </c>
      <c r="M3233" s="160">
        <f t="shared" si="152"/>
        <v>2342.8714135348109</v>
      </c>
      <c r="N3233" s="6">
        <v>-3.3675227521321016E-2</v>
      </c>
    </row>
    <row r="3234" spans="1:14" x14ac:dyDescent="0.25">
      <c r="A3234" s="41">
        <v>2033</v>
      </c>
      <c r="B3234" s="41" t="s">
        <v>12</v>
      </c>
      <c r="C3234" s="41" t="s">
        <v>5028</v>
      </c>
      <c r="D3234" s="42">
        <v>2244.9353367350209</v>
      </c>
      <c r="E3234" s="42">
        <v>9999</v>
      </c>
      <c r="F3234" s="41">
        <v>0.36041946229756061</v>
      </c>
      <c r="G3234" s="89">
        <v>828.4448475008744</v>
      </c>
      <c r="H3234" s="42">
        <v>0</v>
      </c>
      <c r="I3234" s="42">
        <v>2244.9353367350209</v>
      </c>
      <c r="J3234" s="51">
        <f t="shared" si="151"/>
        <v>2244.9353367350209</v>
      </c>
      <c r="K3234" s="45">
        <f t="shared" si="150"/>
        <v>0.36041946229756061</v>
      </c>
      <c r="L3234" s="45">
        <f t="shared" si="150"/>
        <v>828.4448475008744</v>
      </c>
      <c r="M3234" s="160">
        <f t="shared" si="152"/>
        <v>2298.5574702869799</v>
      </c>
      <c r="N3234" s="6">
        <v>-8.0174867297560626E-2</v>
      </c>
    </row>
    <row r="3235" spans="1:14" x14ac:dyDescent="0.25">
      <c r="A3235" s="43">
        <v>2034</v>
      </c>
      <c r="B3235" s="43" t="s">
        <v>12</v>
      </c>
      <c r="C3235" s="43" t="s">
        <v>5028</v>
      </c>
      <c r="D3235" s="44">
        <v>2244.9353367350209</v>
      </c>
      <c r="E3235" s="44">
        <v>9999</v>
      </c>
      <c r="F3235" s="43">
        <v>0.31486378018119521</v>
      </c>
      <c r="G3235" s="91">
        <v>705.45441431271172</v>
      </c>
      <c r="H3235" s="44">
        <v>0</v>
      </c>
      <c r="I3235" s="44">
        <v>2244.9353367350209</v>
      </c>
      <c r="J3235" s="51">
        <f t="shared" si="151"/>
        <v>2244.9353367350209</v>
      </c>
      <c r="K3235" s="45">
        <f t="shared" si="150"/>
        <v>0.31486378018119521</v>
      </c>
      <c r="L3235" s="45">
        <f t="shared" si="150"/>
        <v>705.45441431271172</v>
      </c>
      <c r="M3235" s="160">
        <f t="shared" si="152"/>
        <v>2240.506716608505</v>
      </c>
      <c r="N3235" s="6">
        <v>-8.6225375181195218E-2</v>
      </c>
    </row>
    <row r="3236" spans="1:14" x14ac:dyDescent="0.25">
      <c r="A3236" s="41">
        <v>2035</v>
      </c>
      <c r="B3236" s="41" t="s">
        <v>12</v>
      </c>
      <c r="C3236" s="41" t="s">
        <v>5028</v>
      </c>
      <c r="D3236" s="42">
        <v>2244.9353367350209</v>
      </c>
      <c r="E3236" s="42">
        <v>9999</v>
      </c>
      <c r="F3236" s="41">
        <v>0.26529777805579513</v>
      </c>
      <c r="G3236" s="89">
        <v>584.09911476836055</v>
      </c>
      <c r="H3236" s="42">
        <v>0</v>
      </c>
      <c r="I3236" s="42">
        <v>2244.9353367350209</v>
      </c>
      <c r="J3236" s="51">
        <f t="shared" si="151"/>
        <v>2244.9353367350209</v>
      </c>
      <c r="K3236" s="45">
        <f t="shared" si="150"/>
        <v>0.26529777805579513</v>
      </c>
      <c r="L3236" s="45">
        <f t="shared" si="150"/>
        <v>584.09911476836055</v>
      </c>
      <c r="M3236" s="160">
        <f t="shared" si="152"/>
        <v>2201.6736025792038</v>
      </c>
      <c r="N3236" s="6">
        <v>-7.0040499055795125E-2</v>
      </c>
    </row>
    <row r="3237" spans="1:14" x14ac:dyDescent="0.25">
      <c r="A3237" s="43">
        <v>2036</v>
      </c>
      <c r="B3237" s="43" t="s">
        <v>12</v>
      </c>
      <c r="C3237" s="43" t="s">
        <v>5028</v>
      </c>
      <c r="D3237" s="44">
        <v>2244.9353367350209</v>
      </c>
      <c r="E3237" s="44">
        <v>9999</v>
      </c>
      <c r="F3237" s="43">
        <v>0.21960022038314458</v>
      </c>
      <c r="G3237" s="91">
        <v>458.97193077923856</v>
      </c>
      <c r="H3237" s="44">
        <v>0</v>
      </c>
      <c r="I3237" s="44">
        <v>2244.9353367350209</v>
      </c>
      <c r="J3237" s="51">
        <f t="shared" si="151"/>
        <v>2244.9353367350209</v>
      </c>
      <c r="K3237" s="45">
        <f t="shared" si="150"/>
        <v>0.21960022038314458</v>
      </c>
      <c r="L3237" s="45">
        <f t="shared" si="150"/>
        <v>458.97193077923856</v>
      </c>
      <c r="M3237" s="160">
        <f t="shared" si="152"/>
        <v>2090.0340171719927</v>
      </c>
      <c r="N3237" s="6">
        <v>-4.8740129383144593E-2</v>
      </c>
    </row>
    <row r="3238" spans="1:14" x14ac:dyDescent="0.25">
      <c r="A3238" s="41">
        <v>2037</v>
      </c>
      <c r="B3238" s="41" t="s">
        <v>12</v>
      </c>
      <c r="C3238" s="41" t="s">
        <v>5028</v>
      </c>
      <c r="D3238" s="42">
        <v>2244.9353367350209</v>
      </c>
      <c r="E3238" s="42">
        <v>9999</v>
      </c>
      <c r="F3238" s="41">
        <v>0.15331072766205225</v>
      </c>
      <c r="G3238" s="89">
        <v>272.32343626423869</v>
      </c>
      <c r="H3238" s="42">
        <v>0</v>
      </c>
      <c r="I3238" s="42">
        <v>2244.9353367350209</v>
      </c>
      <c r="J3238" s="51">
        <f t="shared" si="151"/>
        <v>2244.9353367350209</v>
      </c>
      <c r="K3238" s="45">
        <f t="shared" si="150"/>
        <v>0.15331072766205225</v>
      </c>
      <c r="L3238" s="45">
        <f t="shared" si="150"/>
        <v>272.32343626423869</v>
      </c>
      <c r="M3238" s="160">
        <f t="shared" si="152"/>
        <v>1776.2842849753474</v>
      </c>
      <c r="N3238" s="6">
        <v>-4.9345066205225274E-4</v>
      </c>
    </row>
    <row r="3239" spans="1:14" x14ac:dyDescent="0.25">
      <c r="A3239" s="43">
        <v>2038</v>
      </c>
      <c r="B3239" s="43" t="s">
        <v>12</v>
      </c>
      <c r="C3239" s="43" t="s">
        <v>5028</v>
      </c>
      <c r="D3239" s="44">
        <v>2244.9353367350209</v>
      </c>
      <c r="E3239" s="44">
        <v>9999</v>
      </c>
      <c r="F3239" s="43">
        <v>0.1151561189061369</v>
      </c>
      <c r="G3239" s="91">
        <v>199.0416056148668</v>
      </c>
      <c r="H3239" s="44">
        <v>0</v>
      </c>
      <c r="I3239" s="44">
        <v>2244.9353367350209</v>
      </c>
      <c r="J3239" s="51">
        <f t="shared" si="151"/>
        <v>2244.9353367350209</v>
      </c>
      <c r="K3239" s="45">
        <f t="shared" ref="K3239:L3251" si="153">F3239</f>
        <v>0.1151561189061369</v>
      </c>
      <c r="L3239" s="45">
        <f t="shared" si="153"/>
        <v>199.0416056148668</v>
      </c>
      <c r="M3239" s="160">
        <f t="shared" si="152"/>
        <v>1728.450103264634</v>
      </c>
      <c r="N3239" s="6">
        <v>2.2908816093863096E-2</v>
      </c>
    </row>
    <row r="3240" spans="1:14" x14ac:dyDescent="0.25">
      <c r="A3240" s="41">
        <v>2039</v>
      </c>
      <c r="B3240" s="41" t="s">
        <v>12</v>
      </c>
      <c r="C3240" s="41" t="s">
        <v>5028</v>
      </c>
      <c r="D3240" s="42">
        <v>2244.9353367350209</v>
      </c>
      <c r="E3240" s="42">
        <v>9999</v>
      </c>
      <c r="F3240" s="41">
        <v>8.3997295060764726E-2</v>
      </c>
      <c r="G3240" s="89">
        <v>142.35870548490692</v>
      </c>
      <c r="H3240" s="42">
        <v>0</v>
      </c>
      <c r="I3240" s="42">
        <v>2244.9353367350209</v>
      </c>
      <c r="J3240" s="51">
        <f t="shared" si="151"/>
        <v>2244.9353367350209</v>
      </c>
      <c r="K3240" s="45">
        <f t="shared" si="153"/>
        <v>8.3997295060764726E-2</v>
      </c>
      <c r="L3240" s="45">
        <f t="shared" si="153"/>
        <v>142.35870548490692</v>
      </c>
      <c r="M3240" s="160">
        <f t="shared" si="152"/>
        <v>1694.8010692716093</v>
      </c>
      <c r="N3240" s="6">
        <v>4.3967324939235275E-2</v>
      </c>
    </row>
    <row r="3241" spans="1:14" x14ac:dyDescent="0.25">
      <c r="A3241" s="43">
        <v>2040</v>
      </c>
      <c r="B3241" s="43" t="s">
        <v>12</v>
      </c>
      <c r="C3241" s="43" t="s">
        <v>5028</v>
      </c>
      <c r="D3241" s="44">
        <v>2244.9353367350209</v>
      </c>
      <c r="E3241" s="44">
        <v>9999</v>
      </c>
      <c r="F3241" s="43">
        <v>6.4026456027012985E-2</v>
      </c>
      <c r="G3241" s="91">
        <v>107.66059227233679</v>
      </c>
      <c r="H3241" s="44">
        <v>0</v>
      </c>
      <c r="I3241" s="44">
        <v>2244.9353367350209</v>
      </c>
      <c r="J3241" s="51">
        <f t="shared" si="151"/>
        <v>2244.9353367350209</v>
      </c>
      <c r="K3241" s="45">
        <f t="shared" si="153"/>
        <v>6.4026456027012985E-2</v>
      </c>
      <c r="L3241" s="45">
        <f t="shared" si="153"/>
        <v>107.66059227233679</v>
      </c>
      <c r="M3241" s="160">
        <f t="shared" si="152"/>
        <v>1681.5016627956795</v>
      </c>
      <c r="N3241" s="6">
        <v>5.8710437972987015E-2</v>
      </c>
    </row>
    <row r="3242" spans="1:14" hidden="1" x14ac:dyDescent="0.25">
      <c r="A3242" s="41">
        <v>2021</v>
      </c>
      <c r="B3242" s="41" t="s">
        <v>21</v>
      </c>
      <c r="C3242" s="41" t="s">
        <v>5029</v>
      </c>
      <c r="D3242" s="42">
        <v>6.7554094831047351</v>
      </c>
      <c r="E3242" s="42">
        <v>9999</v>
      </c>
      <c r="F3242" s="41">
        <v>2.5760137226914117</v>
      </c>
      <c r="G3242" s="89">
        <v>7634.27</v>
      </c>
      <c r="H3242" s="42">
        <v>0</v>
      </c>
      <c r="I3242" s="42">
        <v>6.7554094831047351</v>
      </c>
      <c r="J3242" s="51">
        <f t="shared" si="151"/>
        <v>6.7554094831047351</v>
      </c>
      <c r="K3242" s="45">
        <f t="shared" si="153"/>
        <v>2.5760137226914117</v>
      </c>
      <c r="L3242" s="45">
        <f t="shared" si="153"/>
        <v>7634.27</v>
      </c>
      <c r="M3242" s="160">
        <f t="shared" si="152"/>
        <v>2963.5983429559283</v>
      </c>
      <c r="N3242" s="6">
        <v>-2.3404026246914116</v>
      </c>
    </row>
    <row r="3243" spans="1:14" hidden="1" x14ac:dyDescent="0.25">
      <c r="A3243" s="43">
        <v>2021</v>
      </c>
      <c r="B3243" s="43" t="s">
        <v>20</v>
      </c>
      <c r="C3243" s="43" t="s">
        <v>5030</v>
      </c>
      <c r="D3243" s="44">
        <v>1358.7540847852727</v>
      </c>
      <c r="E3243" s="44">
        <v>20</v>
      </c>
      <c r="F3243" s="43">
        <v>3.3585694549888748E-3</v>
      </c>
      <c r="G3243" s="91">
        <v>11.595841399999999</v>
      </c>
      <c r="H3243" s="44">
        <v>1358.7540847852727</v>
      </c>
      <c r="I3243" s="44">
        <v>0</v>
      </c>
      <c r="J3243" s="51">
        <f t="shared" si="151"/>
        <v>1358.7540847852727</v>
      </c>
      <c r="K3243" s="45">
        <f t="shared" si="153"/>
        <v>3.3585694549888748E-3</v>
      </c>
      <c r="L3243" s="45">
        <f t="shared" si="153"/>
        <v>11.595841399999999</v>
      </c>
      <c r="M3243" s="160">
        <f t="shared" si="152"/>
        <v>3452.61324960106</v>
      </c>
      <c r="N3243" s="6">
        <v>0.2405519595450111</v>
      </c>
    </row>
    <row r="3244" spans="1:14" hidden="1" x14ac:dyDescent="0.25">
      <c r="A3244" s="41">
        <v>2022</v>
      </c>
      <c r="B3244" s="41" t="s">
        <v>20</v>
      </c>
      <c r="C3244" s="41" t="s">
        <v>5030</v>
      </c>
      <c r="D3244" s="42">
        <v>1358.7540847852727</v>
      </c>
      <c r="E3244" s="42">
        <v>20</v>
      </c>
      <c r="F3244" s="41">
        <v>3.3808781070674161E-3</v>
      </c>
      <c r="G3244" s="89">
        <v>11.693742499999999</v>
      </c>
      <c r="H3244" s="42">
        <v>1358.7540847852727</v>
      </c>
      <c r="I3244" s="42">
        <v>0</v>
      </c>
      <c r="J3244" s="51">
        <f t="shared" si="151"/>
        <v>1358.7540847852727</v>
      </c>
      <c r="K3244" s="45">
        <f t="shared" si="153"/>
        <v>3.3808781070674161E-3</v>
      </c>
      <c r="L3244" s="45">
        <f t="shared" si="153"/>
        <v>11.693742499999999</v>
      </c>
      <c r="M3244" s="160">
        <f t="shared" si="152"/>
        <v>3458.7885542384097</v>
      </c>
      <c r="N3244" s="6">
        <v>0.25443418989293254</v>
      </c>
    </row>
    <row r="3245" spans="1:14" hidden="1" x14ac:dyDescent="0.25">
      <c r="A3245" s="43">
        <v>2021</v>
      </c>
      <c r="B3245" s="43" t="s">
        <v>3</v>
      </c>
      <c r="C3245" s="43" t="s">
        <v>5031</v>
      </c>
      <c r="D3245" s="44">
        <v>17.779164572209048</v>
      </c>
      <c r="E3245" s="44">
        <v>30</v>
      </c>
      <c r="F3245" s="43">
        <v>4.4886231922423594</v>
      </c>
      <c r="G3245" s="91">
        <v>11742.121169350001</v>
      </c>
      <c r="H3245" s="44">
        <v>17.779164572209048</v>
      </c>
      <c r="I3245" s="44">
        <v>0</v>
      </c>
      <c r="J3245" s="51">
        <f t="shared" si="151"/>
        <v>17.779164572209048</v>
      </c>
      <c r="K3245" s="45">
        <f t="shared" si="153"/>
        <v>4.4886231922423594</v>
      </c>
      <c r="L3245" s="45">
        <f t="shared" si="153"/>
        <v>11742.121169350001</v>
      </c>
      <c r="M3245" s="160">
        <f t="shared" si="152"/>
        <v>2615.9739114755248</v>
      </c>
      <c r="N3245" s="6">
        <v>-4.2177308952423598</v>
      </c>
    </row>
    <row r="3246" spans="1:14" hidden="1" x14ac:dyDescent="0.25">
      <c r="A3246" s="41">
        <v>2022</v>
      </c>
      <c r="B3246" s="41" t="s">
        <v>3</v>
      </c>
      <c r="C3246" s="41" t="s">
        <v>5031</v>
      </c>
      <c r="D3246" s="42">
        <v>17.779164572209048</v>
      </c>
      <c r="E3246" s="42">
        <v>30</v>
      </c>
      <c r="F3246" s="41">
        <v>3.7387953169022379</v>
      </c>
      <c r="G3246" s="89">
        <v>9785.1000747500002</v>
      </c>
      <c r="H3246" s="42">
        <v>17.779164572209048</v>
      </c>
      <c r="I3246" s="42">
        <v>0</v>
      </c>
      <c r="J3246" s="51">
        <f t="shared" si="151"/>
        <v>17.779164572209048</v>
      </c>
      <c r="K3246" s="45">
        <f t="shared" si="153"/>
        <v>3.7387953169022379</v>
      </c>
      <c r="L3246" s="45">
        <f t="shared" si="153"/>
        <v>9785.1000747500002</v>
      </c>
      <c r="M3246" s="160">
        <f t="shared" si="152"/>
        <v>2617.1799324006324</v>
      </c>
      <c r="N3246" s="6">
        <v>-3.4526117499022377</v>
      </c>
    </row>
    <row r="3247" spans="1:14" hidden="1" x14ac:dyDescent="0.25">
      <c r="A3247" s="43">
        <v>2023</v>
      </c>
      <c r="B3247" s="43" t="s">
        <v>3</v>
      </c>
      <c r="C3247" s="43" t="s">
        <v>5031</v>
      </c>
      <c r="D3247" s="44">
        <v>17.779164572209048</v>
      </c>
      <c r="E3247" s="44">
        <v>30</v>
      </c>
      <c r="F3247" s="43">
        <v>4.5167151322819121</v>
      </c>
      <c r="G3247" s="91">
        <v>11742.121169350001</v>
      </c>
      <c r="H3247" s="44">
        <v>17.779164572209048</v>
      </c>
      <c r="I3247" s="44">
        <v>0</v>
      </c>
      <c r="J3247" s="51">
        <f t="shared" si="151"/>
        <v>17.779164572209048</v>
      </c>
      <c r="K3247" s="45">
        <f t="shared" si="153"/>
        <v>4.5167151322819121</v>
      </c>
      <c r="L3247" s="45">
        <f t="shared" si="153"/>
        <v>11742.121169350001</v>
      </c>
      <c r="M3247" s="160">
        <f t="shared" si="152"/>
        <v>2599.7037283636937</v>
      </c>
      <c r="N3247" s="6">
        <v>-4.2286433742819121</v>
      </c>
    </row>
    <row r="3248" spans="1:14" hidden="1" x14ac:dyDescent="0.25">
      <c r="A3248" s="41">
        <v>2021</v>
      </c>
      <c r="B3248" s="41" t="s">
        <v>4</v>
      </c>
      <c r="C3248" s="41" t="s">
        <v>5035</v>
      </c>
      <c r="D3248" s="42">
        <v>9.6698739673922223</v>
      </c>
      <c r="E3248" s="42">
        <v>20</v>
      </c>
      <c r="F3248" s="41">
        <v>26.300995105925509</v>
      </c>
      <c r="G3248" s="89">
        <v>70195.62</v>
      </c>
      <c r="H3248" s="42">
        <v>0</v>
      </c>
      <c r="I3248" s="42">
        <v>9.6698739673922223</v>
      </c>
      <c r="J3248" s="51">
        <f t="shared" si="151"/>
        <v>9.6698739673922223</v>
      </c>
      <c r="K3248" s="45">
        <f t="shared" si="153"/>
        <v>26.300995105925509</v>
      </c>
      <c r="L3248" s="45">
        <f t="shared" si="153"/>
        <v>70195.62</v>
      </c>
      <c r="M3248" s="160">
        <f t="shared" si="152"/>
        <v>2668.9339972610087</v>
      </c>
      <c r="N3248" s="6">
        <v>-26.025559569925509</v>
      </c>
    </row>
    <row r="3249" spans="1:14" hidden="1" x14ac:dyDescent="0.25">
      <c r="A3249" s="43">
        <v>2021</v>
      </c>
      <c r="B3249" s="43" t="s">
        <v>12</v>
      </c>
      <c r="C3249" s="43" t="s">
        <v>5032</v>
      </c>
      <c r="D3249" s="44">
        <v>8.9754318116279066</v>
      </c>
      <c r="E3249" s="44">
        <v>60</v>
      </c>
      <c r="F3249" s="43">
        <v>1.7611397928492176</v>
      </c>
      <c r="G3249" s="91">
        <v>5513.5</v>
      </c>
      <c r="H3249" s="44">
        <v>0</v>
      </c>
      <c r="I3249" s="44">
        <v>8.9754318116279066</v>
      </c>
      <c r="J3249" s="51">
        <f t="shared" si="151"/>
        <v>8.9754318116279066</v>
      </c>
      <c r="K3249" s="45">
        <f t="shared" si="153"/>
        <v>1.7611397928492176</v>
      </c>
      <c r="L3249" s="45">
        <f t="shared" si="153"/>
        <v>5513.5</v>
      </c>
      <c r="M3249" s="160">
        <f t="shared" si="152"/>
        <v>3130.6430201546445</v>
      </c>
      <c r="N3249" s="6">
        <v>-1.4952158848492176</v>
      </c>
    </row>
    <row r="3250" spans="1:14" hidden="1" x14ac:dyDescent="0.25">
      <c r="A3250" s="41">
        <v>2021</v>
      </c>
      <c r="B3250" s="41" t="s">
        <v>11</v>
      </c>
      <c r="C3250" s="41" t="s">
        <v>5033</v>
      </c>
      <c r="D3250" s="42">
        <v>56.150135565826467</v>
      </c>
      <c r="E3250" s="42">
        <v>20</v>
      </c>
      <c r="F3250" s="41">
        <v>0.19707</v>
      </c>
      <c r="G3250" s="89">
        <v>531.91944000000001</v>
      </c>
      <c r="H3250" s="42">
        <v>56.150135565826467</v>
      </c>
      <c r="I3250" s="42">
        <v>0</v>
      </c>
      <c r="J3250" s="51">
        <f t="shared" si="151"/>
        <v>56.150135565826467</v>
      </c>
      <c r="K3250" s="45">
        <f t="shared" si="153"/>
        <v>0.19707</v>
      </c>
      <c r="L3250" s="45">
        <f t="shared" si="153"/>
        <v>531.91944000000001</v>
      </c>
      <c r="M3250" s="160">
        <f t="shared" si="152"/>
        <v>2699.1395950677424</v>
      </c>
      <c r="N3250" s="6">
        <v>8.2688583999999982E-2</v>
      </c>
    </row>
    <row r="3251" spans="1:14" hidden="1" x14ac:dyDescent="0.25">
      <c r="A3251" s="43">
        <v>2022</v>
      </c>
      <c r="B3251" s="43" t="s">
        <v>11</v>
      </c>
      <c r="C3251" s="43" t="s">
        <v>5033</v>
      </c>
      <c r="D3251" s="44">
        <v>56.150135565826467</v>
      </c>
      <c r="E3251" s="44">
        <v>20</v>
      </c>
      <c r="F3251" s="43">
        <v>9.2060000000000003E-2</v>
      </c>
      <c r="G3251" s="91">
        <v>247.65479999999994</v>
      </c>
      <c r="H3251" s="44">
        <v>56.150135565826467</v>
      </c>
      <c r="I3251" s="44">
        <v>0</v>
      </c>
      <c r="J3251" s="51">
        <f t="shared" si="151"/>
        <v>56.150135565826467</v>
      </c>
      <c r="K3251" s="45">
        <f t="shared" si="153"/>
        <v>9.2060000000000003E-2</v>
      </c>
      <c r="L3251" s="45">
        <f t="shared" si="153"/>
        <v>247.65479999999994</v>
      </c>
      <c r="M3251" s="160">
        <f t="shared" si="152"/>
        <v>2690.1455572452742</v>
      </c>
      <c r="N3251" s="6">
        <v>0.20246189000000001</v>
      </c>
    </row>
    <row r="3252" spans="1:14" x14ac:dyDescent="0.25">
      <c r="A3252" s="26"/>
      <c r="B3252" s="26"/>
      <c r="C3252" s="26"/>
      <c r="D3252" s="27"/>
      <c r="E3252" s="27"/>
      <c r="F3252" s="28"/>
      <c r="J3252" s="15"/>
      <c r="L3252" s="3"/>
    </row>
    <row r="3253" spans="1:14" x14ac:dyDescent="0.25">
      <c r="A3253" s="26"/>
      <c r="B3253" s="26"/>
      <c r="C3253" s="26"/>
      <c r="D3253" s="27"/>
      <c r="E3253" s="27"/>
      <c r="F3253" s="28"/>
      <c r="J3253" s="15"/>
      <c r="L3253" s="3"/>
    </row>
    <row r="3254" spans="1:14" x14ac:dyDescent="0.25">
      <c r="A3254" s="26"/>
      <c r="B3254" s="26"/>
      <c r="C3254" s="26"/>
      <c r="D3254" s="27"/>
      <c r="E3254" s="27"/>
      <c r="F3254" s="28"/>
      <c r="J3254" s="15"/>
      <c r="L3254" s="3"/>
    </row>
    <row r="3255" spans="1:14" x14ac:dyDescent="0.25">
      <c r="A3255" s="26"/>
      <c r="B3255" s="26"/>
      <c r="C3255" s="26"/>
      <c r="D3255" s="27"/>
      <c r="E3255" s="27"/>
      <c r="F3255" s="28"/>
      <c r="J3255" s="15"/>
      <c r="L3255" s="3"/>
    </row>
    <row r="3256" spans="1:14" x14ac:dyDescent="0.25">
      <c r="A3256" s="26"/>
      <c r="B3256" s="26"/>
      <c r="C3256" s="26"/>
      <c r="D3256" s="27"/>
      <c r="E3256" s="27"/>
      <c r="F3256" s="28"/>
      <c r="J3256" s="15"/>
      <c r="L3256" s="3"/>
    </row>
    <row r="3257" spans="1:14" x14ac:dyDescent="0.25">
      <c r="A3257" s="26"/>
      <c r="B3257" s="26"/>
      <c r="C3257" s="26"/>
      <c r="D3257" s="27"/>
      <c r="E3257" s="27"/>
      <c r="F3257" s="28"/>
      <c r="J3257" s="15"/>
      <c r="L3257" s="3"/>
    </row>
    <row r="3258" spans="1:14" x14ac:dyDescent="0.25">
      <c r="A3258" s="26"/>
      <c r="B3258" s="26"/>
      <c r="C3258" s="26"/>
      <c r="D3258" s="27"/>
      <c r="E3258" s="27"/>
      <c r="F3258" s="28"/>
      <c r="J3258" s="15"/>
      <c r="L3258" s="3"/>
    </row>
    <row r="3259" spans="1:14" x14ac:dyDescent="0.25">
      <c r="A3259" s="26"/>
      <c r="B3259" s="26"/>
      <c r="C3259" s="26"/>
      <c r="D3259" s="27"/>
      <c r="E3259" s="27"/>
      <c r="F3259" s="28"/>
      <c r="J3259" s="15"/>
      <c r="L3259" s="3"/>
    </row>
    <row r="3260" spans="1:14" x14ac:dyDescent="0.25">
      <c r="A3260" s="26"/>
      <c r="B3260" s="26"/>
      <c r="C3260" s="26"/>
      <c r="D3260" s="27"/>
      <c r="E3260" s="27"/>
      <c r="F3260" s="28"/>
      <c r="J3260" s="15"/>
      <c r="L3260" s="3"/>
    </row>
    <row r="3261" spans="1:14" x14ac:dyDescent="0.25">
      <c r="A3261" s="26"/>
      <c r="B3261" s="26"/>
      <c r="C3261" s="26"/>
      <c r="D3261" s="27"/>
      <c r="E3261" s="27"/>
      <c r="F3261" s="28"/>
      <c r="J3261" s="15"/>
      <c r="L3261" s="3"/>
    </row>
    <row r="3262" spans="1:14" x14ac:dyDescent="0.25">
      <c r="A3262" s="26"/>
      <c r="B3262" s="26"/>
      <c r="C3262" s="26"/>
      <c r="D3262" s="27"/>
      <c r="E3262" s="27"/>
      <c r="F3262" s="28"/>
      <c r="J3262" s="15"/>
      <c r="L3262" s="3"/>
    </row>
    <row r="3263" spans="1:14" x14ac:dyDescent="0.25">
      <c r="A3263" s="26"/>
      <c r="B3263" s="26"/>
      <c r="C3263" s="26"/>
      <c r="D3263" s="27"/>
      <c r="E3263" s="27"/>
      <c r="F3263" s="28"/>
      <c r="J3263" s="15"/>
      <c r="L3263" s="3"/>
    </row>
    <row r="3264" spans="1:14" x14ac:dyDescent="0.25">
      <c r="A3264" s="26"/>
      <c r="B3264" s="26"/>
      <c r="C3264" s="26"/>
      <c r="D3264" s="27"/>
      <c r="E3264" s="27"/>
      <c r="F3264" s="28"/>
      <c r="J3264" s="15"/>
      <c r="L3264" s="3"/>
    </row>
    <row r="3265" spans="1:12" x14ac:dyDescent="0.25">
      <c r="A3265" s="26"/>
      <c r="B3265" s="26"/>
      <c r="C3265" s="26"/>
      <c r="D3265" s="27"/>
      <c r="E3265" s="27"/>
      <c r="F3265" s="28"/>
      <c r="J3265" s="15"/>
      <c r="L3265" s="3"/>
    </row>
    <row r="3266" spans="1:12" x14ac:dyDescent="0.25">
      <c r="A3266" s="26"/>
      <c r="B3266" s="26"/>
      <c r="C3266" s="26"/>
      <c r="D3266" s="27"/>
      <c r="E3266" s="27"/>
      <c r="F3266" s="28"/>
      <c r="J3266" s="15"/>
      <c r="L3266" s="3"/>
    </row>
    <row r="3267" spans="1:12" x14ac:dyDescent="0.25">
      <c r="A3267" s="26"/>
      <c r="B3267" s="26"/>
      <c r="C3267" s="26"/>
      <c r="D3267" s="27"/>
      <c r="E3267" s="27"/>
      <c r="F3267" s="28"/>
      <c r="J3267" s="15"/>
      <c r="L3267" s="3"/>
    </row>
    <row r="3268" spans="1:12" x14ac:dyDescent="0.25">
      <c r="A3268" s="26"/>
      <c r="B3268" s="26"/>
      <c r="C3268" s="26"/>
      <c r="D3268" s="27"/>
      <c r="E3268" s="27"/>
      <c r="F3268" s="28"/>
      <c r="J3268" s="15"/>
      <c r="L3268" s="3"/>
    </row>
    <row r="3269" spans="1:12" x14ac:dyDescent="0.25">
      <c r="A3269" s="26"/>
      <c r="B3269" s="26"/>
      <c r="C3269" s="26"/>
      <c r="D3269" s="27"/>
      <c r="E3269" s="27"/>
      <c r="F3269" s="28"/>
      <c r="J3269" s="15"/>
      <c r="L3269" s="3"/>
    </row>
    <row r="3270" spans="1:12" x14ac:dyDescent="0.25">
      <c r="A3270" s="26"/>
      <c r="B3270" s="26"/>
      <c r="C3270" s="26"/>
      <c r="D3270" s="27"/>
      <c r="E3270" s="27"/>
      <c r="F3270" s="28"/>
      <c r="J3270" s="15"/>
      <c r="L3270" s="3"/>
    </row>
    <row r="3271" spans="1:12" x14ac:dyDescent="0.25">
      <c r="A3271" s="26"/>
      <c r="B3271" s="26"/>
      <c r="C3271" s="26"/>
      <c r="D3271" s="27"/>
      <c r="E3271" s="27"/>
      <c r="F3271" s="28"/>
      <c r="J3271" s="15"/>
      <c r="L3271" s="3"/>
    </row>
    <row r="3272" spans="1:12" x14ac:dyDescent="0.25">
      <c r="A3272" s="26"/>
      <c r="B3272" s="26"/>
      <c r="C3272" s="26"/>
      <c r="D3272" s="27"/>
      <c r="E3272" s="27"/>
      <c r="F3272" s="28"/>
      <c r="J3272" s="15"/>
      <c r="L3272" s="3"/>
    </row>
    <row r="3273" spans="1:12" x14ac:dyDescent="0.25">
      <c r="A3273" s="26"/>
      <c r="B3273" s="26"/>
      <c r="C3273" s="26"/>
      <c r="D3273" s="27"/>
      <c r="E3273" s="27"/>
      <c r="F3273" s="28"/>
      <c r="J3273" s="15"/>
      <c r="L3273" s="3"/>
    </row>
    <row r="3274" spans="1:12" x14ac:dyDescent="0.25">
      <c r="A3274" s="26"/>
      <c r="B3274" s="26"/>
      <c r="C3274" s="26"/>
      <c r="D3274" s="27"/>
      <c r="E3274" s="27"/>
      <c r="F3274" s="28"/>
      <c r="J3274" s="15"/>
      <c r="L3274" s="3"/>
    </row>
    <row r="3275" spans="1:12" x14ac:dyDescent="0.25">
      <c r="A3275" s="26"/>
      <c r="B3275" s="26"/>
      <c r="C3275" s="26"/>
      <c r="D3275" s="27"/>
      <c r="E3275" s="27"/>
      <c r="F3275" s="28"/>
      <c r="J3275" s="15"/>
      <c r="L3275" s="3"/>
    </row>
    <row r="3276" spans="1:12" x14ac:dyDescent="0.25">
      <c r="A3276" s="26"/>
      <c r="B3276" s="26"/>
      <c r="C3276" s="26"/>
      <c r="D3276" s="27"/>
      <c r="E3276" s="27"/>
      <c r="F3276" s="28"/>
      <c r="J3276" s="15"/>
      <c r="L3276" s="3"/>
    </row>
    <row r="3277" spans="1:12" x14ac:dyDescent="0.25">
      <c r="A3277" s="26"/>
      <c r="B3277" s="26"/>
      <c r="C3277" s="26"/>
      <c r="D3277" s="27"/>
      <c r="E3277" s="27"/>
      <c r="F3277" s="28"/>
      <c r="J3277" s="15"/>
      <c r="L3277" s="3"/>
    </row>
    <row r="3278" spans="1:12" x14ac:dyDescent="0.25">
      <c r="A3278" s="26"/>
      <c r="B3278" s="26"/>
      <c r="C3278" s="26"/>
      <c r="D3278" s="27"/>
      <c r="E3278" s="27"/>
      <c r="F3278" s="28"/>
      <c r="J3278" s="15"/>
      <c r="L3278" s="3"/>
    </row>
    <row r="3279" spans="1:12" x14ac:dyDescent="0.25">
      <c r="A3279" s="26"/>
      <c r="B3279" s="26"/>
      <c r="C3279" s="26"/>
      <c r="D3279" s="27"/>
      <c r="E3279" s="27"/>
      <c r="F3279" s="28"/>
      <c r="J3279" s="15"/>
      <c r="L3279" s="3"/>
    </row>
    <row r="3280" spans="1:12" x14ac:dyDescent="0.25">
      <c r="A3280" s="26"/>
      <c r="B3280" s="26"/>
      <c r="C3280" s="26"/>
      <c r="D3280" s="27"/>
      <c r="E3280" s="27"/>
      <c r="F3280" s="28"/>
      <c r="J3280" s="15"/>
      <c r="L3280" s="3"/>
    </row>
    <row r="3281" spans="1:12" x14ac:dyDescent="0.25">
      <c r="A3281" s="26"/>
      <c r="B3281" s="26"/>
      <c r="C3281" s="26"/>
      <c r="D3281" s="27"/>
      <c r="E3281" s="27"/>
      <c r="F3281" s="28"/>
      <c r="J3281" s="15"/>
      <c r="L3281" s="3"/>
    </row>
    <row r="3282" spans="1:12" x14ac:dyDescent="0.25">
      <c r="A3282" s="26"/>
      <c r="B3282" s="26"/>
      <c r="C3282" s="26"/>
      <c r="D3282" s="27"/>
      <c r="E3282" s="27"/>
      <c r="F3282" s="28"/>
      <c r="J3282" s="15"/>
      <c r="L3282" s="3"/>
    </row>
    <row r="3283" spans="1:12" x14ac:dyDescent="0.25">
      <c r="A3283" s="26"/>
      <c r="B3283" s="26"/>
      <c r="C3283" s="26"/>
      <c r="D3283" s="27"/>
      <c r="E3283" s="27"/>
      <c r="F3283" s="28"/>
      <c r="J3283" s="15"/>
      <c r="L3283" s="3"/>
    </row>
    <row r="3284" spans="1:12" x14ac:dyDescent="0.25">
      <c r="A3284" s="26"/>
      <c r="B3284" s="26"/>
      <c r="C3284" s="26"/>
      <c r="D3284" s="27"/>
      <c r="E3284" s="27"/>
      <c r="F3284" s="28"/>
      <c r="J3284" s="15"/>
      <c r="L3284" s="3"/>
    </row>
    <row r="3285" spans="1:12" x14ac:dyDescent="0.25">
      <c r="A3285" s="26"/>
      <c r="B3285" s="26"/>
      <c r="C3285" s="26"/>
      <c r="D3285" s="27"/>
      <c r="E3285" s="27"/>
      <c r="F3285" s="28"/>
      <c r="J3285" s="15"/>
      <c r="L3285" s="3"/>
    </row>
    <row r="3286" spans="1:12" x14ac:dyDescent="0.25">
      <c r="A3286" s="26"/>
      <c r="B3286" s="26"/>
      <c r="C3286" s="26"/>
      <c r="D3286" s="27"/>
      <c r="E3286" s="27"/>
      <c r="F3286" s="28"/>
      <c r="J3286" s="15"/>
      <c r="L3286" s="3"/>
    </row>
    <row r="3287" spans="1:12" x14ac:dyDescent="0.25">
      <c r="A3287" s="26"/>
      <c r="B3287" s="26"/>
      <c r="C3287" s="26"/>
      <c r="D3287" s="27"/>
      <c r="E3287" s="27"/>
      <c r="F3287" s="28"/>
      <c r="J3287" s="15"/>
      <c r="L3287" s="3"/>
    </row>
    <row r="3288" spans="1:12" x14ac:dyDescent="0.25">
      <c r="A3288" s="26"/>
      <c r="B3288" s="26"/>
      <c r="C3288" s="26"/>
      <c r="D3288" s="27"/>
      <c r="E3288" s="27"/>
      <c r="F3288" s="28"/>
      <c r="J3288" s="15"/>
      <c r="L3288" s="3"/>
    </row>
    <row r="3289" spans="1:12" x14ac:dyDescent="0.25">
      <c r="A3289" s="26"/>
      <c r="B3289" s="26"/>
      <c r="C3289" s="26"/>
      <c r="D3289" s="27"/>
      <c r="E3289" s="27"/>
      <c r="F3289" s="28"/>
      <c r="J3289" s="15"/>
      <c r="L3289" s="3"/>
    </row>
    <row r="3290" spans="1:12" x14ac:dyDescent="0.25">
      <c r="A3290" s="26"/>
      <c r="B3290" s="26"/>
      <c r="C3290" s="26"/>
      <c r="D3290" s="27"/>
      <c r="E3290" s="27"/>
      <c r="F3290" s="28"/>
      <c r="J3290" s="15"/>
      <c r="L3290" s="3"/>
    </row>
    <row r="3291" spans="1:12" x14ac:dyDescent="0.25">
      <c r="A3291" s="26"/>
      <c r="B3291" s="26"/>
      <c r="C3291" s="26"/>
      <c r="D3291" s="27"/>
      <c r="E3291" s="27"/>
      <c r="F3291" s="28"/>
      <c r="J3291" s="15"/>
      <c r="L3291" s="3"/>
    </row>
    <row r="3292" spans="1:12" x14ac:dyDescent="0.25">
      <c r="A3292" s="26"/>
      <c r="B3292" s="26"/>
      <c r="C3292" s="26"/>
      <c r="D3292" s="27"/>
      <c r="E3292" s="27"/>
      <c r="F3292" s="28"/>
      <c r="J3292" s="15"/>
      <c r="L3292" s="3"/>
    </row>
    <row r="3293" spans="1:12" x14ac:dyDescent="0.25">
      <c r="A3293" s="26"/>
      <c r="B3293" s="26"/>
      <c r="C3293" s="26"/>
      <c r="D3293" s="27"/>
      <c r="E3293" s="27"/>
      <c r="F3293" s="28"/>
      <c r="J3293" s="15"/>
      <c r="L3293" s="3"/>
    </row>
    <row r="3294" spans="1:12" x14ac:dyDescent="0.25">
      <c r="A3294" s="26"/>
      <c r="B3294" s="26"/>
      <c r="C3294" s="26"/>
      <c r="D3294" s="27"/>
      <c r="E3294" s="27"/>
      <c r="F3294" s="28"/>
      <c r="J3294" s="15"/>
      <c r="L3294" s="3"/>
    </row>
    <row r="3295" spans="1:12" x14ac:dyDescent="0.25">
      <c r="A3295" s="26"/>
      <c r="B3295" s="26"/>
      <c r="C3295" s="26"/>
      <c r="D3295" s="27"/>
      <c r="E3295" s="27"/>
      <c r="F3295" s="28"/>
      <c r="J3295" s="15"/>
      <c r="L3295" s="3"/>
    </row>
    <row r="3296" spans="1:12" x14ac:dyDescent="0.25">
      <c r="A3296" s="26"/>
      <c r="B3296" s="26"/>
      <c r="C3296" s="26"/>
      <c r="D3296" s="27"/>
      <c r="E3296" s="27"/>
      <c r="F3296" s="28"/>
      <c r="J3296" s="15"/>
      <c r="L3296" s="3"/>
    </row>
    <row r="3297" spans="1:12" x14ac:dyDescent="0.25">
      <c r="A3297" s="26"/>
      <c r="B3297" s="26"/>
      <c r="C3297" s="26"/>
      <c r="D3297" s="27"/>
      <c r="E3297" s="27"/>
      <c r="F3297" s="28"/>
      <c r="J3297" s="15"/>
      <c r="L3297" s="3"/>
    </row>
    <row r="3298" spans="1:12" x14ac:dyDescent="0.25">
      <c r="A3298" s="26"/>
      <c r="B3298" s="26"/>
      <c r="C3298" s="26"/>
      <c r="D3298" s="27"/>
      <c r="E3298" s="27"/>
      <c r="F3298" s="28"/>
      <c r="J3298" s="15"/>
      <c r="L3298" s="3"/>
    </row>
    <row r="3299" spans="1:12" x14ac:dyDescent="0.25">
      <c r="A3299" s="26"/>
      <c r="B3299" s="26"/>
      <c r="C3299" s="26"/>
      <c r="D3299" s="27"/>
      <c r="E3299" s="27"/>
      <c r="F3299" s="28"/>
      <c r="J3299" s="15"/>
      <c r="L3299" s="3"/>
    </row>
    <row r="3300" spans="1:12" x14ac:dyDescent="0.25">
      <c r="A3300" s="26"/>
      <c r="B3300" s="26"/>
      <c r="C3300" s="26"/>
      <c r="D3300" s="27"/>
      <c r="E3300" s="27"/>
      <c r="F3300" s="28"/>
      <c r="J3300" s="15"/>
      <c r="L3300" s="3"/>
    </row>
    <row r="3301" spans="1:12" x14ac:dyDescent="0.25">
      <c r="A3301" s="26"/>
      <c r="B3301" s="26"/>
      <c r="C3301" s="26"/>
      <c r="D3301" s="27"/>
      <c r="E3301" s="27"/>
      <c r="F3301" s="28"/>
      <c r="J3301" s="15"/>
      <c r="L3301" s="3"/>
    </row>
    <row r="3302" spans="1:12" x14ac:dyDescent="0.25">
      <c r="A3302" s="26"/>
      <c r="B3302" s="26"/>
      <c r="C3302" s="26"/>
      <c r="D3302" s="27"/>
      <c r="E3302" s="27"/>
      <c r="F3302" s="28"/>
      <c r="J3302" s="15"/>
      <c r="L3302" s="3"/>
    </row>
    <row r="3303" spans="1:12" x14ac:dyDescent="0.25">
      <c r="A3303" s="26"/>
      <c r="B3303" s="26"/>
      <c r="C3303" s="26"/>
      <c r="D3303" s="27"/>
      <c r="E3303" s="27"/>
      <c r="F3303" s="28"/>
      <c r="J3303" s="15"/>
      <c r="L3303" s="3"/>
    </row>
    <row r="3304" spans="1:12" x14ac:dyDescent="0.25">
      <c r="A3304" s="26"/>
      <c r="B3304" s="26"/>
      <c r="C3304" s="26"/>
      <c r="D3304" s="27"/>
      <c r="E3304" s="27"/>
      <c r="F3304" s="28"/>
      <c r="J3304" s="15"/>
      <c r="L3304" s="3"/>
    </row>
    <row r="3305" spans="1:12" x14ac:dyDescent="0.25">
      <c r="A3305" s="26"/>
      <c r="B3305" s="26"/>
      <c r="C3305" s="26"/>
      <c r="D3305" s="27"/>
      <c r="E3305" s="27"/>
      <c r="F3305" s="28"/>
      <c r="J3305" s="15"/>
      <c r="L3305" s="3"/>
    </row>
    <row r="3306" spans="1:12" x14ac:dyDescent="0.25">
      <c r="A3306" s="26"/>
      <c r="B3306" s="26"/>
      <c r="C3306" s="26"/>
      <c r="D3306" s="27"/>
      <c r="E3306" s="27"/>
      <c r="F3306" s="28"/>
      <c r="J3306" s="15"/>
      <c r="L3306" s="3"/>
    </row>
    <row r="3307" spans="1:12" x14ac:dyDescent="0.25">
      <c r="A3307" s="26"/>
      <c r="B3307" s="26"/>
      <c r="C3307" s="26"/>
      <c r="D3307" s="27"/>
      <c r="E3307" s="27"/>
      <c r="F3307" s="28"/>
      <c r="J3307" s="15"/>
      <c r="L3307" s="3"/>
    </row>
    <row r="3308" spans="1:12" x14ac:dyDescent="0.25">
      <c r="A3308" s="26"/>
      <c r="B3308" s="26"/>
      <c r="C3308" s="26"/>
      <c r="D3308" s="27"/>
      <c r="E3308" s="27"/>
      <c r="F3308" s="28"/>
      <c r="J3308" s="15"/>
      <c r="L3308" s="3"/>
    </row>
    <row r="3309" spans="1:12" x14ac:dyDescent="0.25">
      <c r="A3309" s="26"/>
      <c r="B3309" s="26"/>
      <c r="C3309" s="26"/>
      <c r="D3309" s="27"/>
      <c r="E3309" s="27"/>
      <c r="F3309" s="28"/>
      <c r="J3309" s="15"/>
      <c r="L3309" s="3"/>
    </row>
    <row r="3310" spans="1:12" x14ac:dyDescent="0.25">
      <c r="A3310" s="26"/>
      <c r="B3310" s="26"/>
      <c r="C3310" s="26"/>
      <c r="D3310" s="27"/>
      <c r="E3310" s="27"/>
      <c r="F3310" s="28"/>
      <c r="J3310" s="15"/>
      <c r="L3310" s="3"/>
    </row>
    <row r="3311" spans="1:12" x14ac:dyDescent="0.25">
      <c r="A3311" s="26"/>
      <c r="B3311" s="26"/>
      <c r="C3311" s="26"/>
      <c r="D3311" s="27"/>
      <c r="E3311" s="27"/>
      <c r="F3311" s="28"/>
      <c r="J3311" s="15"/>
      <c r="L3311" s="3"/>
    </row>
    <row r="3312" spans="1:12" x14ac:dyDescent="0.25">
      <c r="A3312" s="26"/>
      <c r="B3312" s="26"/>
      <c r="C3312" s="26"/>
      <c r="D3312" s="27"/>
      <c r="E3312" s="27"/>
      <c r="F3312" s="28"/>
      <c r="J3312" s="15"/>
      <c r="L3312" s="3"/>
    </row>
    <row r="3313" spans="1:12" x14ac:dyDescent="0.25">
      <c r="A3313" s="26"/>
      <c r="B3313" s="26"/>
      <c r="C3313" s="26"/>
      <c r="D3313" s="27"/>
      <c r="E3313" s="27"/>
      <c r="F3313" s="28"/>
      <c r="J3313" s="15"/>
      <c r="L3313" s="3"/>
    </row>
    <row r="3314" spans="1:12" x14ac:dyDescent="0.25">
      <c r="A3314" s="26"/>
      <c r="B3314" s="26"/>
      <c r="C3314" s="26"/>
      <c r="D3314" s="27"/>
      <c r="E3314" s="27"/>
      <c r="F3314" s="28"/>
      <c r="J3314" s="15"/>
      <c r="L3314" s="3"/>
    </row>
    <row r="3315" spans="1:12" x14ac:dyDescent="0.25">
      <c r="A3315" s="26"/>
      <c r="B3315" s="26"/>
      <c r="C3315" s="26"/>
      <c r="D3315" s="27"/>
      <c r="E3315" s="27"/>
      <c r="F3315" s="28"/>
      <c r="J3315" s="15"/>
      <c r="L3315" s="3"/>
    </row>
    <row r="3316" spans="1:12" x14ac:dyDescent="0.25">
      <c r="A3316" s="26"/>
      <c r="B3316" s="26"/>
      <c r="C3316" s="26"/>
      <c r="D3316" s="27"/>
      <c r="E3316" s="27"/>
      <c r="F3316" s="28"/>
      <c r="J3316" s="15"/>
      <c r="L3316" s="3"/>
    </row>
    <row r="3317" spans="1:12" x14ac:dyDescent="0.25">
      <c r="A3317" s="26"/>
      <c r="B3317" s="26"/>
      <c r="C3317" s="26"/>
      <c r="D3317" s="27"/>
      <c r="E3317" s="27"/>
      <c r="F3317" s="28"/>
      <c r="J3317" s="15"/>
      <c r="L3317" s="3"/>
    </row>
    <row r="3318" spans="1:12" x14ac:dyDescent="0.25">
      <c r="A3318" s="26"/>
      <c r="B3318" s="26"/>
      <c r="C3318" s="26"/>
      <c r="D3318" s="27"/>
      <c r="E3318" s="27"/>
      <c r="F3318" s="28"/>
      <c r="J3318" s="15"/>
      <c r="L3318" s="3"/>
    </row>
    <row r="3319" spans="1:12" x14ac:dyDescent="0.25">
      <c r="A3319" s="26"/>
      <c r="B3319" s="26"/>
      <c r="C3319" s="26"/>
      <c r="D3319" s="27"/>
      <c r="E3319" s="27"/>
      <c r="F3319" s="28"/>
      <c r="J3319" s="15"/>
      <c r="L3319" s="3"/>
    </row>
    <row r="3320" spans="1:12" x14ac:dyDescent="0.25">
      <c r="A3320" s="26"/>
      <c r="B3320" s="26"/>
      <c r="C3320" s="26"/>
      <c r="D3320" s="27"/>
      <c r="E3320" s="27"/>
      <c r="F3320" s="28"/>
      <c r="J3320" s="15"/>
      <c r="L3320" s="3"/>
    </row>
    <row r="3321" spans="1:12" x14ac:dyDescent="0.25">
      <c r="A3321" s="26"/>
      <c r="B3321" s="26"/>
      <c r="C3321" s="26"/>
      <c r="D3321" s="27"/>
      <c r="E3321" s="27"/>
      <c r="F3321" s="28"/>
      <c r="J3321" s="15"/>
      <c r="L3321" s="3"/>
    </row>
    <row r="3322" spans="1:12" x14ac:dyDescent="0.25">
      <c r="A3322" s="26"/>
      <c r="B3322" s="26"/>
      <c r="C3322" s="26"/>
      <c r="D3322" s="27"/>
      <c r="E3322" s="27"/>
      <c r="F3322" s="28"/>
      <c r="J3322" s="15"/>
      <c r="L3322" s="3"/>
    </row>
    <row r="3323" spans="1:12" x14ac:dyDescent="0.25">
      <c r="A3323" s="26"/>
      <c r="B3323" s="26"/>
      <c r="C3323" s="26"/>
      <c r="D3323" s="27"/>
      <c r="E3323" s="27"/>
      <c r="F3323" s="28"/>
      <c r="J3323" s="15"/>
      <c r="L3323" s="3"/>
    </row>
    <row r="3324" spans="1:12" x14ac:dyDescent="0.25">
      <c r="A3324" s="26"/>
      <c r="B3324" s="26"/>
      <c r="C3324" s="26"/>
      <c r="D3324" s="27"/>
      <c r="E3324" s="27"/>
      <c r="F3324" s="28"/>
      <c r="J3324" s="15"/>
      <c r="L3324" s="3"/>
    </row>
    <row r="3325" spans="1:12" x14ac:dyDescent="0.25">
      <c r="A3325" s="26"/>
      <c r="B3325" s="26"/>
      <c r="C3325" s="26"/>
      <c r="D3325" s="27"/>
      <c r="E3325" s="27"/>
      <c r="F3325" s="28"/>
      <c r="J3325" s="15"/>
      <c r="L3325" s="3"/>
    </row>
    <row r="3326" spans="1:12" x14ac:dyDescent="0.25">
      <c r="A3326" s="26"/>
      <c r="B3326" s="26"/>
      <c r="C3326" s="26"/>
      <c r="D3326" s="27"/>
      <c r="E3326" s="27"/>
      <c r="F3326" s="28"/>
      <c r="J3326" s="15"/>
      <c r="L3326" s="3"/>
    </row>
    <row r="3327" spans="1:12" x14ac:dyDescent="0.25">
      <c r="A3327" s="26"/>
      <c r="B3327" s="26"/>
      <c r="C3327" s="26"/>
      <c r="D3327" s="27"/>
      <c r="E3327" s="27"/>
      <c r="F3327" s="28"/>
      <c r="J3327" s="15"/>
      <c r="L3327" s="3"/>
    </row>
    <row r="3328" spans="1:12" x14ac:dyDescent="0.25">
      <c r="A3328" s="26"/>
      <c r="B3328" s="26"/>
      <c r="C3328" s="26"/>
      <c r="D3328" s="27"/>
      <c r="E3328" s="27"/>
      <c r="F3328" s="28"/>
      <c r="J3328" s="15"/>
      <c r="L3328" s="3"/>
    </row>
    <row r="3329" spans="1:12" x14ac:dyDescent="0.25">
      <c r="A3329" s="26"/>
      <c r="B3329" s="26"/>
      <c r="C3329" s="26"/>
      <c r="D3329" s="27"/>
      <c r="E3329" s="27"/>
      <c r="F3329" s="28"/>
      <c r="J3329" s="15"/>
      <c r="L3329" s="3"/>
    </row>
    <row r="3330" spans="1:12" x14ac:dyDescent="0.25">
      <c r="A3330" s="26"/>
      <c r="B3330" s="26"/>
      <c r="C3330" s="26"/>
      <c r="D3330" s="27"/>
      <c r="E3330" s="27"/>
      <c r="F3330" s="28"/>
      <c r="J3330" s="15"/>
      <c r="L3330" s="3"/>
    </row>
    <row r="3331" spans="1:12" x14ac:dyDescent="0.25">
      <c r="A3331" s="26"/>
      <c r="B3331" s="26"/>
      <c r="C3331" s="26"/>
      <c r="D3331" s="27"/>
      <c r="E3331" s="27"/>
      <c r="F3331" s="28"/>
      <c r="J3331" s="15"/>
      <c r="L3331" s="3"/>
    </row>
    <row r="3332" spans="1:12" x14ac:dyDescent="0.25">
      <c r="A3332" s="26"/>
      <c r="B3332" s="26"/>
      <c r="C3332" s="26"/>
      <c r="D3332" s="27"/>
      <c r="E3332" s="27"/>
      <c r="F3332" s="28"/>
      <c r="J3332" s="15"/>
      <c r="L3332" s="3"/>
    </row>
    <row r="3333" spans="1:12" x14ac:dyDescent="0.25">
      <c r="A3333" s="26"/>
      <c r="B3333" s="26"/>
      <c r="C3333" s="26"/>
      <c r="D3333" s="27"/>
      <c r="E3333" s="27"/>
      <c r="F3333" s="28"/>
      <c r="J3333" s="15"/>
      <c r="L3333" s="3"/>
    </row>
    <row r="3334" spans="1:12" x14ac:dyDescent="0.25">
      <c r="A3334" s="26"/>
      <c r="B3334" s="26"/>
      <c r="C3334" s="26"/>
      <c r="D3334" s="27"/>
      <c r="E3334" s="27"/>
      <c r="F3334" s="28"/>
      <c r="J3334" s="15"/>
      <c r="L3334" s="3"/>
    </row>
    <row r="3335" spans="1:12" x14ac:dyDescent="0.25">
      <c r="A3335" s="26"/>
      <c r="B3335" s="26"/>
      <c r="C3335" s="26"/>
      <c r="D3335" s="27"/>
      <c r="E3335" s="27"/>
      <c r="F3335" s="28"/>
      <c r="J3335" s="15"/>
      <c r="L3335" s="3"/>
    </row>
    <row r="3336" spans="1:12" x14ac:dyDescent="0.25">
      <c r="A3336" s="26"/>
      <c r="B3336" s="26"/>
      <c r="C3336" s="26"/>
      <c r="D3336" s="27"/>
      <c r="E3336" s="27"/>
      <c r="F3336" s="28"/>
      <c r="J3336" s="15"/>
      <c r="L3336" s="3"/>
    </row>
    <row r="3337" spans="1:12" x14ac:dyDescent="0.25">
      <c r="A3337" s="26"/>
      <c r="B3337" s="26"/>
      <c r="C3337" s="26"/>
      <c r="D3337" s="27"/>
      <c r="E3337" s="27"/>
      <c r="F3337" s="28"/>
      <c r="J3337" s="15"/>
      <c r="L3337" s="3"/>
    </row>
    <row r="3338" spans="1:12" x14ac:dyDescent="0.25">
      <c r="A3338" s="26"/>
      <c r="B3338" s="26"/>
      <c r="C3338" s="26"/>
      <c r="D3338" s="27"/>
      <c r="E3338" s="27"/>
      <c r="F3338" s="28"/>
      <c r="J3338" s="15"/>
      <c r="L3338" s="3"/>
    </row>
    <row r="3339" spans="1:12" x14ac:dyDescent="0.25">
      <c r="A3339" s="26"/>
      <c r="B3339" s="26"/>
      <c r="C3339" s="26"/>
      <c r="D3339" s="27"/>
      <c r="E3339" s="27"/>
      <c r="F3339" s="28"/>
      <c r="J3339" s="15"/>
      <c r="L3339" s="3"/>
    </row>
    <row r="3340" spans="1:12" x14ac:dyDescent="0.25">
      <c r="A3340" s="26"/>
      <c r="B3340" s="26"/>
      <c r="C3340" s="26"/>
      <c r="D3340" s="27"/>
      <c r="E3340" s="27"/>
      <c r="F3340" s="28"/>
      <c r="J3340" s="15"/>
      <c r="L3340" s="3"/>
    </row>
    <row r="3341" spans="1:12" x14ac:dyDescent="0.25">
      <c r="A3341" s="26"/>
      <c r="B3341" s="26"/>
      <c r="C3341" s="26"/>
      <c r="D3341" s="27"/>
      <c r="E3341" s="27"/>
      <c r="F3341" s="28"/>
      <c r="J3341" s="15"/>
      <c r="L3341" s="3"/>
    </row>
    <row r="3342" spans="1:12" x14ac:dyDescent="0.25">
      <c r="A3342" s="26"/>
      <c r="B3342" s="26"/>
      <c r="C3342" s="26"/>
      <c r="D3342" s="27"/>
      <c r="E3342" s="27"/>
      <c r="F3342" s="28"/>
      <c r="J3342" s="15"/>
      <c r="L3342" s="3"/>
    </row>
    <row r="3343" spans="1:12" x14ac:dyDescent="0.25">
      <c r="A3343" s="26"/>
      <c r="B3343" s="26"/>
      <c r="C3343" s="26"/>
      <c r="D3343" s="27"/>
      <c r="E3343" s="27"/>
      <c r="F3343" s="28"/>
      <c r="J3343" s="15"/>
      <c r="L3343" s="3"/>
    </row>
    <row r="3344" spans="1:12" x14ac:dyDescent="0.25">
      <c r="A3344" s="26"/>
      <c r="B3344" s="26"/>
      <c r="C3344" s="26"/>
      <c r="D3344" s="27"/>
      <c r="E3344" s="27"/>
      <c r="F3344" s="28"/>
      <c r="J3344" s="15"/>
      <c r="L3344" s="3"/>
    </row>
    <row r="3345" spans="1:12" x14ac:dyDescent="0.25">
      <c r="A3345" s="26"/>
      <c r="B3345" s="26"/>
      <c r="C3345" s="26"/>
      <c r="D3345" s="27"/>
      <c r="E3345" s="27"/>
      <c r="F3345" s="28"/>
      <c r="J3345" s="15"/>
      <c r="L3345" s="3"/>
    </row>
    <row r="3346" spans="1:12" x14ac:dyDescent="0.25">
      <c r="A3346" s="26"/>
      <c r="B3346" s="26"/>
      <c r="C3346" s="26"/>
      <c r="D3346" s="27"/>
      <c r="E3346" s="27"/>
      <c r="F3346" s="28"/>
      <c r="J3346" s="15"/>
      <c r="L3346" s="3"/>
    </row>
    <row r="3347" spans="1:12" x14ac:dyDescent="0.25">
      <c r="A3347" s="26"/>
      <c r="B3347" s="26"/>
      <c r="C3347" s="26"/>
      <c r="D3347" s="27"/>
      <c r="E3347" s="27"/>
      <c r="F3347" s="28"/>
      <c r="J3347" s="15"/>
      <c r="L3347" s="3"/>
    </row>
    <row r="3348" spans="1:12" x14ac:dyDescent="0.25">
      <c r="A3348" s="26"/>
      <c r="B3348" s="26"/>
      <c r="C3348" s="26"/>
      <c r="D3348" s="27"/>
      <c r="E3348" s="27"/>
      <c r="F3348" s="28"/>
      <c r="J3348" s="15"/>
      <c r="L3348" s="3"/>
    </row>
    <row r="3349" spans="1:12" x14ac:dyDescent="0.25">
      <c r="A3349" s="26"/>
      <c r="B3349" s="26"/>
      <c r="C3349" s="26"/>
      <c r="D3349" s="27"/>
      <c r="E3349" s="27"/>
      <c r="F3349" s="28"/>
      <c r="J3349" s="15"/>
      <c r="L3349" s="3"/>
    </row>
    <row r="3350" spans="1:12" x14ac:dyDescent="0.25">
      <c r="A3350" s="26"/>
      <c r="B3350" s="26"/>
      <c r="C3350" s="26"/>
      <c r="D3350" s="27"/>
      <c r="E3350" s="27"/>
      <c r="F3350" s="28"/>
      <c r="J3350" s="15"/>
      <c r="L3350" s="3"/>
    </row>
    <row r="3351" spans="1:12" x14ac:dyDescent="0.25">
      <c r="A3351" s="26"/>
      <c r="B3351" s="26"/>
      <c r="C3351" s="26"/>
      <c r="D3351" s="27"/>
      <c r="E3351" s="27"/>
      <c r="F3351" s="28"/>
      <c r="J3351" s="15"/>
      <c r="L3351" s="3"/>
    </row>
    <row r="3352" spans="1:12" x14ac:dyDescent="0.25">
      <c r="A3352" s="26"/>
      <c r="B3352" s="26"/>
      <c r="C3352" s="26"/>
      <c r="D3352" s="27"/>
      <c r="E3352" s="27"/>
      <c r="F3352" s="28"/>
      <c r="J3352" s="15"/>
      <c r="L3352" s="3"/>
    </row>
    <row r="3353" spans="1:12" x14ac:dyDescent="0.25">
      <c r="A3353" s="26"/>
      <c r="B3353" s="26"/>
      <c r="C3353" s="26"/>
      <c r="D3353" s="27"/>
      <c r="E3353" s="27"/>
      <c r="F3353" s="28"/>
      <c r="J3353" s="15"/>
      <c r="L3353" s="3"/>
    </row>
    <row r="3354" spans="1:12" x14ac:dyDescent="0.25">
      <c r="A3354" s="26"/>
      <c r="B3354" s="26"/>
      <c r="C3354" s="26"/>
      <c r="D3354" s="27"/>
      <c r="E3354" s="27"/>
      <c r="F3354" s="28"/>
      <c r="J3354" s="15"/>
      <c r="L3354" s="3"/>
    </row>
    <row r="3355" spans="1:12" x14ac:dyDescent="0.25">
      <c r="A3355" s="26"/>
      <c r="B3355" s="26"/>
      <c r="C3355" s="26"/>
      <c r="D3355" s="27"/>
      <c r="E3355" s="27"/>
      <c r="F3355" s="28"/>
      <c r="J3355" s="15"/>
      <c r="L3355" s="3"/>
    </row>
    <row r="3356" spans="1:12" x14ac:dyDescent="0.25">
      <c r="A3356" s="26"/>
      <c r="B3356" s="26"/>
      <c r="C3356" s="26"/>
      <c r="D3356" s="27"/>
      <c r="E3356" s="27"/>
      <c r="F3356" s="28"/>
      <c r="J3356" s="15"/>
      <c r="L3356" s="3"/>
    </row>
    <row r="3357" spans="1:12" x14ac:dyDescent="0.25">
      <c r="A3357" s="26"/>
      <c r="B3357" s="26"/>
      <c r="C3357" s="26"/>
      <c r="D3357" s="27"/>
      <c r="E3357" s="27"/>
      <c r="F3357" s="28"/>
      <c r="J3357" s="15"/>
      <c r="L3357" s="3"/>
    </row>
    <row r="3358" spans="1:12" x14ac:dyDescent="0.25">
      <c r="A3358" s="26"/>
      <c r="B3358" s="26"/>
      <c r="C3358" s="26"/>
      <c r="D3358" s="27"/>
      <c r="E3358" s="27"/>
      <c r="F3358" s="28"/>
      <c r="J3358" s="15"/>
      <c r="L3358" s="3"/>
    </row>
    <row r="3359" spans="1:12" x14ac:dyDescent="0.25">
      <c r="A3359" s="26"/>
      <c r="B3359" s="26"/>
      <c r="C3359" s="26"/>
      <c r="D3359" s="27"/>
      <c r="E3359" s="27"/>
      <c r="F3359" s="28"/>
      <c r="J3359" s="15"/>
      <c r="L3359" s="3"/>
    </row>
    <row r="3360" spans="1:12" x14ac:dyDescent="0.25">
      <c r="A3360" s="26"/>
      <c r="B3360" s="26"/>
      <c r="C3360" s="26"/>
      <c r="D3360" s="27"/>
      <c r="E3360" s="27"/>
      <c r="F3360" s="28"/>
      <c r="J3360" s="15"/>
      <c r="L3360" s="3"/>
    </row>
    <row r="3361" spans="1:12" x14ac:dyDescent="0.25">
      <c r="A3361" s="26"/>
      <c r="B3361" s="26"/>
      <c r="C3361" s="26"/>
      <c r="D3361" s="27"/>
      <c r="E3361" s="27"/>
      <c r="F3361" s="28"/>
      <c r="J3361" s="15"/>
      <c r="L3361" s="3"/>
    </row>
    <row r="3362" spans="1:12" x14ac:dyDescent="0.25">
      <c r="A3362" s="26"/>
      <c r="B3362" s="26"/>
      <c r="C3362" s="26"/>
      <c r="D3362" s="27"/>
      <c r="E3362" s="27"/>
      <c r="F3362" s="28"/>
      <c r="J3362" s="15"/>
      <c r="L3362" s="3"/>
    </row>
    <row r="3363" spans="1:12" x14ac:dyDescent="0.25">
      <c r="A3363" s="26"/>
      <c r="B3363" s="26"/>
      <c r="C3363" s="26"/>
      <c r="D3363" s="27"/>
      <c r="E3363" s="27"/>
      <c r="F3363" s="28"/>
      <c r="J3363" s="15"/>
      <c r="L3363" s="3"/>
    </row>
    <row r="3364" spans="1:12" x14ac:dyDescent="0.25">
      <c r="A3364" s="26"/>
      <c r="B3364" s="26"/>
      <c r="C3364" s="26"/>
      <c r="D3364" s="27"/>
      <c r="E3364" s="27"/>
      <c r="F3364" s="28"/>
      <c r="J3364" s="15"/>
      <c r="L3364" s="3"/>
    </row>
    <row r="3365" spans="1:12" x14ac:dyDescent="0.25">
      <c r="A3365" s="26"/>
      <c r="B3365" s="26"/>
      <c r="C3365" s="26"/>
      <c r="D3365" s="27"/>
      <c r="E3365" s="27"/>
      <c r="F3365" s="28"/>
      <c r="J3365" s="15"/>
      <c r="L3365" s="3"/>
    </row>
    <row r="3366" spans="1:12" x14ac:dyDescent="0.25">
      <c r="A3366" s="26"/>
      <c r="B3366" s="26"/>
      <c r="C3366" s="26"/>
      <c r="D3366" s="27"/>
      <c r="E3366" s="27"/>
      <c r="F3366" s="28"/>
      <c r="J3366" s="15"/>
      <c r="L3366" s="3"/>
    </row>
    <row r="3367" spans="1:12" x14ac:dyDescent="0.25">
      <c r="A3367" s="26"/>
      <c r="B3367" s="26"/>
      <c r="C3367" s="26"/>
      <c r="D3367" s="27"/>
      <c r="E3367" s="27"/>
      <c r="F3367" s="28"/>
      <c r="J3367" s="15"/>
      <c r="L3367" s="3"/>
    </row>
    <row r="3368" spans="1:12" x14ac:dyDescent="0.25">
      <c r="A3368" s="26"/>
      <c r="B3368" s="26"/>
      <c r="C3368" s="26"/>
      <c r="D3368" s="27"/>
      <c r="E3368" s="27"/>
      <c r="F3368" s="28"/>
      <c r="J3368" s="15"/>
      <c r="L3368" s="3"/>
    </row>
    <row r="3369" spans="1:12" x14ac:dyDescent="0.25">
      <c r="A3369" s="26"/>
      <c r="B3369" s="26"/>
      <c r="C3369" s="26"/>
      <c r="D3369" s="27"/>
      <c r="E3369" s="27"/>
      <c r="F3369" s="28"/>
      <c r="J3369" s="15"/>
      <c r="L3369" s="3"/>
    </row>
    <row r="3370" spans="1:12" x14ac:dyDescent="0.25">
      <c r="A3370" s="26"/>
      <c r="B3370" s="26"/>
      <c r="C3370" s="26"/>
      <c r="D3370" s="27"/>
      <c r="E3370" s="27"/>
      <c r="F3370" s="28"/>
      <c r="J3370" s="15"/>
      <c r="L3370" s="3"/>
    </row>
    <row r="3371" spans="1:12" x14ac:dyDescent="0.25">
      <c r="A3371" s="26"/>
      <c r="B3371" s="26"/>
      <c r="C3371" s="26"/>
      <c r="D3371" s="27"/>
      <c r="E3371" s="27"/>
      <c r="F3371" s="28"/>
      <c r="J3371" s="15"/>
      <c r="L3371" s="3"/>
    </row>
    <row r="3372" spans="1:12" x14ac:dyDescent="0.25">
      <c r="A3372" s="26"/>
      <c r="B3372" s="26"/>
      <c r="C3372" s="26"/>
      <c r="D3372" s="27"/>
      <c r="E3372" s="27"/>
      <c r="F3372" s="28"/>
      <c r="J3372" s="15"/>
      <c r="L3372" s="3"/>
    </row>
    <row r="3373" spans="1:12" x14ac:dyDescent="0.25">
      <c r="A3373" s="26"/>
      <c r="B3373" s="26"/>
      <c r="C3373" s="26"/>
      <c r="D3373" s="27"/>
      <c r="E3373" s="27"/>
      <c r="F3373" s="28"/>
      <c r="J3373" s="15"/>
      <c r="L3373" s="3"/>
    </row>
    <row r="3374" spans="1:12" x14ac:dyDescent="0.25">
      <c r="A3374" s="26"/>
      <c r="B3374" s="26"/>
      <c r="C3374" s="26"/>
      <c r="D3374" s="27"/>
      <c r="E3374" s="27"/>
      <c r="F3374" s="28"/>
      <c r="J3374" s="15"/>
      <c r="L3374" s="3"/>
    </row>
    <row r="3375" spans="1:12" x14ac:dyDescent="0.25">
      <c r="A3375" s="26"/>
      <c r="B3375" s="26"/>
      <c r="C3375" s="26"/>
      <c r="D3375" s="27"/>
      <c r="E3375" s="27"/>
      <c r="F3375" s="28"/>
      <c r="J3375" s="15"/>
      <c r="L3375" s="3"/>
    </row>
    <row r="3376" spans="1:12" x14ac:dyDescent="0.25">
      <c r="A3376" s="26"/>
      <c r="B3376" s="26"/>
      <c r="C3376" s="26"/>
      <c r="D3376" s="27"/>
      <c r="E3376" s="27"/>
      <c r="F3376" s="28"/>
      <c r="J3376" s="15"/>
      <c r="L3376" s="3"/>
    </row>
    <row r="3377" spans="1:12" x14ac:dyDescent="0.25">
      <c r="A3377" s="26"/>
      <c r="B3377" s="26"/>
      <c r="C3377" s="26"/>
      <c r="D3377" s="27"/>
      <c r="E3377" s="27"/>
      <c r="F3377" s="28"/>
      <c r="J3377" s="15"/>
      <c r="L3377" s="3"/>
    </row>
    <row r="3378" spans="1:12" x14ac:dyDescent="0.25">
      <c r="A3378" s="26"/>
      <c r="B3378" s="26"/>
      <c r="C3378" s="26"/>
      <c r="D3378" s="27"/>
      <c r="E3378" s="27"/>
      <c r="F3378" s="28"/>
      <c r="J3378" s="15"/>
      <c r="L3378" s="3"/>
    </row>
    <row r="3379" spans="1:12" x14ac:dyDescent="0.25">
      <c r="A3379" s="26"/>
      <c r="B3379" s="26"/>
      <c r="C3379" s="26"/>
      <c r="D3379" s="27"/>
      <c r="E3379" s="27"/>
      <c r="F3379" s="28"/>
      <c r="J3379" s="15"/>
      <c r="L3379" s="3"/>
    </row>
    <row r="3380" spans="1:12" x14ac:dyDescent="0.25">
      <c r="A3380" s="26"/>
      <c r="B3380" s="26"/>
      <c r="C3380" s="26"/>
      <c r="D3380" s="27"/>
      <c r="E3380" s="27"/>
      <c r="F3380" s="28"/>
      <c r="J3380" s="15"/>
      <c r="L3380" s="3"/>
    </row>
    <row r="3381" spans="1:12" x14ac:dyDescent="0.25">
      <c r="A3381" s="26"/>
      <c r="B3381" s="26"/>
      <c r="C3381" s="26"/>
      <c r="D3381" s="27"/>
      <c r="E3381" s="27"/>
      <c r="F3381" s="28"/>
      <c r="J3381" s="15"/>
      <c r="L3381" s="3"/>
    </row>
    <row r="3382" spans="1:12" x14ac:dyDescent="0.25">
      <c r="A3382" s="26"/>
      <c r="B3382" s="26"/>
      <c r="C3382" s="26"/>
      <c r="D3382" s="27"/>
      <c r="E3382" s="27"/>
      <c r="F3382" s="28"/>
      <c r="J3382" s="15"/>
      <c r="L3382" s="3"/>
    </row>
    <row r="3383" spans="1:12" x14ac:dyDescent="0.25">
      <c r="A3383" s="26"/>
      <c r="B3383" s="26"/>
      <c r="C3383" s="26"/>
      <c r="D3383" s="27"/>
      <c r="E3383" s="27"/>
      <c r="F3383" s="28"/>
      <c r="J3383" s="15"/>
      <c r="L3383" s="3"/>
    </row>
    <row r="3384" spans="1:12" x14ac:dyDescent="0.25">
      <c r="A3384" s="26"/>
      <c r="B3384" s="26"/>
      <c r="C3384" s="26"/>
      <c r="D3384" s="27"/>
      <c r="E3384" s="27"/>
      <c r="F3384" s="28"/>
      <c r="J3384" s="15"/>
      <c r="L3384" s="3"/>
    </row>
    <row r="3385" spans="1:12" x14ac:dyDescent="0.25">
      <c r="A3385" s="26"/>
      <c r="B3385" s="26"/>
      <c r="C3385" s="26"/>
      <c r="D3385" s="27"/>
      <c r="E3385" s="27"/>
      <c r="F3385" s="28"/>
      <c r="J3385" s="15"/>
      <c r="L3385" s="3"/>
    </row>
    <row r="3386" spans="1:12" x14ac:dyDescent="0.25">
      <c r="A3386" s="26"/>
      <c r="B3386" s="26"/>
      <c r="C3386" s="26"/>
      <c r="D3386" s="27"/>
      <c r="E3386" s="27"/>
      <c r="F3386" s="28"/>
      <c r="J3386" s="15"/>
      <c r="L3386" s="3"/>
    </row>
    <row r="3387" spans="1:12" x14ac:dyDescent="0.25">
      <c r="A3387" s="26"/>
      <c r="B3387" s="26"/>
      <c r="C3387" s="26"/>
      <c r="D3387" s="27"/>
      <c r="E3387" s="27"/>
      <c r="F3387" s="28"/>
      <c r="J3387" s="15"/>
      <c r="L3387" s="3"/>
    </row>
    <row r="3388" spans="1:12" x14ac:dyDescent="0.25">
      <c r="A3388" s="26"/>
      <c r="B3388" s="26"/>
      <c r="C3388" s="26"/>
      <c r="D3388" s="27"/>
      <c r="E3388" s="27"/>
      <c r="F3388" s="28"/>
      <c r="J3388" s="15"/>
      <c r="L3388" s="3"/>
    </row>
    <row r="3389" spans="1:12" x14ac:dyDescent="0.25">
      <c r="A3389" s="26"/>
      <c r="B3389" s="26"/>
      <c r="C3389" s="26"/>
      <c r="D3389" s="27"/>
      <c r="E3389" s="27"/>
      <c r="F3389" s="28"/>
      <c r="J3389" s="15"/>
      <c r="L3389" s="3"/>
    </row>
    <row r="3390" spans="1:12" x14ac:dyDescent="0.25">
      <c r="A3390" s="26"/>
      <c r="B3390" s="26"/>
      <c r="C3390" s="26"/>
      <c r="D3390" s="27"/>
      <c r="E3390" s="27"/>
      <c r="F3390" s="28"/>
      <c r="J3390" s="15"/>
      <c r="L3390" s="3"/>
    </row>
    <row r="3391" spans="1:12" x14ac:dyDescent="0.25">
      <c r="A3391" s="26"/>
      <c r="B3391" s="26"/>
      <c r="C3391" s="26"/>
      <c r="D3391" s="27"/>
      <c r="E3391" s="27"/>
      <c r="F3391" s="28"/>
      <c r="J3391" s="15"/>
      <c r="L3391" s="3"/>
    </row>
    <row r="3392" spans="1:12" x14ac:dyDescent="0.25">
      <c r="A3392" s="26"/>
      <c r="B3392" s="26"/>
      <c r="C3392" s="26"/>
      <c r="D3392" s="27"/>
      <c r="E3392" s="27"/>
      <c r="F3392" s="28"/>
      <c r="J3392" s="15"/>
      <c r="L3392" s="3"/>
    </row>
    <row r="3393" spans="1:12" x14ac:dyDescent="0.25">
      <c r="A3393" s="26"/>
      <c r="B3393" s="26"/>
      <c r="C3393" s="26"/>
      <c r="D3393" s="27"/>
      <c r="E3393" s="27"/>
      <c r="F3393" s="28"/>
      <c r="J3393" s="15"/>
      <c r="L3393" s="3"/>
    </row>
    <row r="3394" spans="1:12" x14ac:dyDescent="0.25">
      <c r="A3394" s="26"/>
      <c r="B3394" s="26"/>
      <c r="C3394" s="26"/>
      <c r="D3394" s="27"/>
      <c r="E3394" s="27"/>
      <c r="F3394" s="28"/>
      <c r="J3394" s="15"/>
      <c r="L3394" s="3"/>
    </row>
    <row r="3395" spans="1:12" x14ac:dyDescent="0.25">
      <c r="A3395" s="26"/>
      <c r="B3395" s="26"/>
      <c r="C3395" s="26"/>
      <c r="D3395" s="27"/>
      <c r="E3395" s="27"/>
      <c r="F3395" s="28"/>
      <c r="J3395" s="15"/>
      <c r="L3395" s="3"/>
    </row>
    <row r="3396" spans="1:12" x14ac:dyDescent="0.25">
      <c r="A3396" s="26"/>
      <c r="B3396" s="26"/>
      <c r="C3396" s="26"/>
      <c r="D3396" s="27"/>
      <c r="E3396" s="27"/>
      <c r="F3396" s="28"/>
      <c r="J3396" s="15"/>
      <c r="L3396" s="3"/>
    </row>
    <row r="3397" spans="1:12" x14ac:dyDescent="0.25">
      <c r="A3397" s="26"/>
      <c r="B3397" s="26"/>
      <c r="C3397" s="26"/>
      <c r="D3397" s="27"/>
      <c r="E3397" s="27"/>
      <c r="F3397" s="28"/>
      <c r="J3397" s="15"/>
      <c r="L3397" s="3"/>
    </row>
    <row r="3398" spans="1:12" x14ac:dyDescent="0.25">
      <c r="A3398" s="26"/>
      <c r="B3398" s="26"/>
      <c r="C3398" s="26"/>
      <c r="D3398" s="27"/>
      <c r="E3398" s="27"/>
      <c r="F3398" s="28"/>
      <c r="J3398" s="15"/>
      <c r="L3398" s="3"/>
    </row>
    <row r="3399" spans="1:12" x14ac:dyDescent="0.25">
      <c r="A3399" s="26"/>
      <c r="B3399" s="26"/>
      <c r="C3399" s="26"/>
      <c r="D3399" s="27"/>
      <c r="E3399" s="27"/>
      <c r="F3399" s="28"/>
      <c r="J3399" s="15"/>
      <c r="L3399" s="3"/>
    </row>
    <row r="3400" spans="1:12" x14ac:dyDescent="0.25">
      <c r="A3400" s="26"/>
      <c r="B3400" s="26"/>
      <c r="C3400" s="26"/>
      <c r="D3400" s="27"/>
      <c r="E3400" s="27"/>
      <c r="F3400" s="28"/>
      <c r="J3400" s="15"/>
      <c r="L3400" s="3"/>
    </row>
    <row r="3401" spans="1:12" x14ac:dyDescent="0.25">
      <c r="A3401" s="26"/>
      <c r="B3401" s="26"/>
      <c r="C3401" s="26"/>
      <c r="D3401" s="27"/>
      <c r="E3401" s="27"/>
      <c r="F3401" s="28"/>
      <c r="J3401" s="15"/>
      <c r="L3401" s="3"/>
    </row>
    <row r="3402" spans="1:12" x14ac:dyDescent="0.25">
      <c r="A3402" s="26"/>
      <c r="B3402" s="26"/>
      <c r="C3402" s="26"/>
      <c r="D3402" s="27"/>
      <c r="E3402" s="27"/>
      <c r="F3402" s="28"/>
      <c r="J3402" s="15"/>
      <c r="L3402" s="3"/>
    </row>
    <row r="3403" spans="1:12" x14ac:dyDescent="0.25">
      <c r="A3403" s="26"/>
      <c r="B3403" s="26"/>
      <c r="C3403" s="26"/>
      <c r="D3403" s="27"/>
      <c r="E3403" s="27"/>
      <c r="F3403" s="28"/>
      <c r="J3403" s="15"/>
      <c r="L3403" s="3"/>
    </row>
    <row r="3404" spans="1:12" x14ac:dyDescent="0.25">
      <c r="A3404" s="26"/>
      <c r="B3404" s="26"/>
      <c r="C3404" s="26"/>
      <c r="D3404" s="27"/>
      <c r="E3404" s="27"/>
      <c r="F3404" s="28"/>
      <c r="J3404" s="15"/>
      <c r="L3404" s="3"/>
    </row>
    <row r="3405" spans="1:12" x14ac:dyDescent="0.25">
      <c r="A3405" s="26"/>
      <c r="B3405" s="26"/>
      <c r="C3405" s="26"/>
      <c r="D3405" s="27"/>
      <c r="E3405" s="27"/>
      <c r="F3405" s="28"/>
      <c r="J3405" s="15"/>
      <c r="L3405" s="3"/>
    </row>
    <row r="3406" spans="1:12" x14ac:dyDescent="0.25">
      <c r="A3406" s="26"/>
      <c r="B3406" s="26"/>
      <c r="C3406" s="26"/>
      <c r="D3406" s="27"/>
      <c r="E3406" s="27"/>
      <c r="F3406" s="28"/>
      <c r="J3406" s="15"/>
      <c r="L3406" s="3"/>
    </row>
    <row r="3407" spans="1:12" x14ac:dyDescent="0.25">
      <c r="A3407" s="26"/>
      <c r="B3407" s="26"/>
      <c r="C3407" s="26"/>
      <c r="D3407" s="27"/>
      <c r="E3407" s="27"/>
      <c r="F3407" s="28"/>
      <c r="J3407" s="15"/>
      <c r="L3407" s="3"/>
    </row>
    <row r="3408" spans="1:12" x14ac:dyDescent="0.25">
      <c r="A3408" s="26"/>
      <c r="B3408" s="26"/>
      <c r="C3408" s="26"/>
      <c r="D3408" s="27"/>
      <c r="E3408" s="27"/>
      <c r="F3408" s="28"/>
      <c r="J3408" s="15"/>
      <c r="L3408" s="3"/>
    </row>
    <row r="3409" spans="1:12" x14ac:dyDescent="0.25">
      <c r="A3409" s="26"/>
      <c r="B3409" s="26"/>
      <c r="C3409" s="26"/>
      <c r="D3409" s="27"/>
      <c r="E3409" s="27"/>
      <c r="F3409" s="28"/>
      <c r="J3409" s="15"/>
      <c r="L3409" s="3"/>
    </row>
    <row r="3410" spans="1:12" x14ac:dyDescent="0.25">
      <c r="A3410" s="26"/>
      <c r="B3410" s="26"/>
      <c r="C3410" s="26"/>
      <c r="D3410" s="27"/>
      <c r="E3410" s="27"/>
      <c r="F3410" s="28"/>
      <c r="J3410" s="15"/>
      <c r="L3410" s="3"/>
    </row>
    <row r="3411" spans="1:12" x14ac:dyDescent="0.25">
      <c r="A3411" s="26"/>
      <c r="B3411" s="26"/>
      <c r="C3411" s="26"/>
      <c r="D3411" s="27"/>
      <c r="E3411" s="27"/>
      <c r="F3411" s="28"/>
      <c r="J3411" s="15"/>
      <c r="L3411" s="3"/>
    </row>
    <row r="3412" spans="1:12" x14ac:dyDescent="0.25">
      <c r="A3412" s="26"/>
      <c r="B3412" s="26"/>
      <c r="C3412" s="26"/>
      <c r="D3412" s="27"/>
      <c r="E3412" s="27"/>
      <c r="F3412" s="28"/>
      <c r="J3412" s="15"/>
      <c r="L3412" s="3"/>
    </row>
    <row r="3413" spans="1:12" x14ac:dyDescent="0.25">
      <c r="A3413" s="26"/>
      <c r="B3413" s="26"/>
      <c r="C3413" s="26"/>
      <c r="D3413" s="27"/>
      <c r="E3413" s="27"/>
      <c r="F3413" s="28"/>
      <c r="J3413" s="15"/>
      <c r="L3413" s="3"/>
    </row>
    <row r="3414" spans="1:12" x14ac:dyDescent="0.25">
      <c r="A3414" s="26"/>
      <c r="B3414" s="26"/>
      <c r="C3414" s="26"/>
      <c r="D3414" s="27"/>
      <c r="E3414" s="27"/>
      <c r="F3414" s="28"/>
      <c r="J3414" s="15"/>
      <c r="L3414" s="3"/>
    </row>
    <row r="3415" spans="1:12" x14ac:dyDescent="0.25">
      <c r="A3415" s="26"/>
      <c r="B3415" s="26"/>
      <c r="C3415" s="26"/>
      <c r="D3415" s="27"/>
      <c r="E3415" s="27"/>
      <c r="F3415" s="28"/>
      <c r="J3415" s="15"/>
      <c r="L3415" s="3"/>
    </row>
    <row r="3416" spans="1:12" x14ac:dyDescent="0.25">
      <c r="A3416" s="26"/>
      <c r="B3416" s="26"/>
      <c r="C3416" s="26"/>
      <c r="D3416" s="27"/>
      <c r="E3416" s="27"/>
      <c r="F3416" s="28"/>
      <c r="J3416" s="15"/>
      <c r="L3416" s="3"/>
    </row>
    <row r="3417" spans="1:12" x14ac:dyDescent="0.25">
      <c r="A3417" s="26"/>
      <c r="B3417" s="26"/>
      <c r="C3417" s="26"/>
      <c r="D3417" s="27"/>
      <c r="E3417" s="27"/>
      <c r="F3417" s="28"/>
      <c r="J3417" s="15"/>
      <c r="L3417" s="3"/>
    </row>
    <row r="3418" spans="1:12" x14ac:dyDescent="0.25">
      <c r="A3418" s="26"/>
      <c r="B3418" s="26"/>
      <c r="C3418" s="26"/>
      <c r="D3418" s="27"/>
      <c r="E3418" s="27"/>
      <c r="F3418" s="28"/>
      <c r="J3418" s="15"/>
      <c r="L3418" s="3"/>
    </row>
    <row r="3419" spans="1:12" x14ac:dyDescent="0.25">
      <c r="A3419" s="26"/>
      <c r="B3419" s="26"/>
      <c r="C3419" s="26"/>
      <c r="D3419" s="27"/>
      <c r="E3419" s="27"/>
      <c r="F3419" s="28"/>
      <c r="J3419" s="15"/>
      <c r="L3419" s="3"/>
    </row>
    <row r="3420" spans="1:12" x14ac:dyDescent="0.25">
      <c r="A3420" s="26"/>
      <c r="B3420" s="26"/>
      <c r="C3420" s="26"/>
      <c r="D3420" s="27"/>
      <c r="E3420" s="27"/>
      <c r="F3420" s="28"/>
      <c r="J3420" s="15"/>
      <c r="L3420" s="3"/>
    </row>
    <row r="3421" spans="1:12" x14ac:dyDescent="0.25">
      <c r="A3421" s="26"/>
      <c r="B3421" s="26"/>
      <c r="C3421" s="26"/>
      <c r="D3421" s="27"/>
      <c r="E3421" s="27"/>
      <c r="F3421" s="28"/>
      <c r="J3421" s="15"/>
      <c r="L3421" s="3"/>
    </row>
    <row r="3422" spans="1:12" x14ac:dyDescent="0.25">
      <c r="A3422" s="26"/>
      <c r="B3422" s="26"/>
      <c r="C3422" s="26"/>
      <c r="D3422" s="27"/>
      <c r="E3422" s="27"/>
      <c r="F3422" s="28"/>
      <c r="J3422" s="15"/>
      <c r="L3422" s="3"/>
    </row>
    <row r="3423" spans="1:12" x14ac:dyDescent="0.25">
      <c r="A3423" s="26"/>
      <c r="B3423" s="26"/>
      <c r="C3423" s="26"/>
      <c r="D3423" s="27"/>
      <c r="E3423" s="27"/>
      <c r="F3423" s="28"/>
      <c r="J3423" s="15"/>
      <c r="L3423" s="3"/>
    </row>
    <row r="3424" spans="1:12" x14ac:dyDescent="0.25">
      <c r="A3424" s="26"/>
      <c r="B3424" s="26"/>
      <c r="C3424" s="26"/>
      <c r="D3424" s="27"/>
      <c r="E3424" s="27"/>
      <c r="F3424" s="28"/>
      <c r="J3424" s="15"/>
      <c r="L3424" s="3"/>
    </row>
    <row r="3425" spans="1:12" x14ac:dyDescent="0.25">
      <c r="A3425" s="26"/>
      <c r="B3425" s="26"/>
      <c r="C3425" s="26"/>
      <c r="D3425" s="27"/>
      <c r="E3425" s="27"/>
      <c r="F3425" s="28"/>
      <c r="J3425" s="15"/>
      <c r="L3425" s="3"/>
    </row>
    <row r="3426" spans="1:12" x14ac:dyDescent="0.25">
      <c r="A3426" s="26"/>
      <c r="B3426" s="26"/>
      <c r="C3426" s="26"/>
      <c r="D3426" s="27"/>
      <c r="E3426" s="27"/>
      <c r="F3426" s="28"/>
      <c r="J3426" s="15"/>
      <c r="L3426" s="3"/>
    </row>
    <row r="3427" spans="1:12" x14ac:dyDescent="0.25">
      <c r="A3427" s="26"/>
      <c r="B3427" s="26"/>
      <c r="C3427" s="26"/>
      <c r="D3427" s="27"/>
      <c r="E3427" s="27"/>
      <c r="F3427" s="28"/>
      <c r="J3427" s="15"/>
      <c r="L3427" s="3"/>
    </row>
    <row r="3428" spans="1:12" x14ac:dyDescent="0.25">
      <c r="A3428" s="26"/>
      <c r="B3428" s="26"/>
      <c r="C3428" s="26"/>
      <c r="D3428" s="27"/>
      <c r="E3428" s="27"/>
      <c r="F3428" s="28"/>
      <c r="J3428" s="15"/>
      <c r="L3428" s="3"/>
    </row>
    <row r="3429" spans="1:12" x14ac:dyDescent="0.25">
      <c r="A3429" s="26"/>
      <c r="B3429" s="26"/>
      <c r="C3429" s="26"/>
      <c r="D3429" s="27"/>
      <c r="E3429" s="27"/>
      <c r="F3429" s="28"/>
      <c r="J3429" s="15"/>
      <c r="L3429" s="3"/>
    </row>
    <row r="3430" spans="1:12" x14ac:dyDescent="0.25">
      <c r="A3430" s="26"/>
      <c r="B3430" s="26"/>
      <c r="C3430" s="26"/>
      <c r="D3430" s="27"/>
      <c r="E3430" s="27"/>
      <c r="F3430" s="28"/>
      <c r="J3430" s="15"/>
      <c r="L3430" s="3"/>
    </row>
    <row r="3431" spans="1:12" x14ac:dyDescent="0.25">
      <c r="A3431" s="26"/>
      <c r="B3431" s="26"/>
      <c r="C3431" s="26"/>
      <c r="D3431" s="27"/>
      <c r="E3431" s="27"/>
      <c r="F3431" s="28"/>
      <c r="J3431" s="15"/>
      <c r="L3431" s="3"/>
    </row>
    <row r="3432" spans="1:12" x14ac:dyDescent="0.25">
      <c r="A3432" s="26"/>
      <c r="B3432" s="26"/>
      <c r="C3432" s="26"/>
      <c r="D3432" s="27"/>
      <c r="E3432" s="27"/>
      <c r="F3432" s="28"/>
      <c r="J3432" s="15"/>
      <c r="L3432" s="3"/>
    </row>
    <row r="3433" spans="1:12" x14ac:dyDescent="0.25">
      <c r="A3433" s="26"/>
      <c r="B3433" s="26"/>
      <c r="C3433" s="26"/>
      <c r="D3433" s="27"/>
      <c r="E3433" s="27"/>
      <c r="F3433" s="28"/>
      <c r="J3433" s="15"/>
      <c r="L3433" s="3"/>
    </row>
    <row r="3434" spans="1:12" x14ac:dyDescent="0.25">
      <c r="A3434" s="26"/>
      <c r="B3434" s="26"/>
      <c r="C3434" s="26"/>
      <c r="D3434" s="27"/>
      <c r="E3434" s="27"/>
      <c r="F3434" s="28"/>
      <c r="J3434" s="15"/>
      <c r="L3434" s="3"/>
    </row>
    <row r="3435" spans="1:12" x14ac:dyDescent="0.25">
      <c r="A3435" s="26"/>
      <c r="B3435" s="26"/>
      <c r="C3435" s="26"/>
      <c r="D3435" s="27"/>
      <c r="E3435" s="27"/>
      <c r="F3435" s="28"/>
      <c r="J3435" s="15"/>
      <c r="L3435" s="3"/>
    </row>
    <row r="3436" spans="1:12" x14ac:dyDescent="0.25">
      <c r="A3436" s="26"/>
      <c r="B3436" s="26"/>
      <c r="C3436" s="26"/>
      <c r="D3436" s="27"/>
      <c r="E3436" s="27"/>
      <c r="F3436" s="28"/>
      <c r="J3436" s="15"/>
      <c r="L3436" s="3"/>
    </row>
    <row r="3437" spans="1:12" x14ac:dyDescent="0.25">
      <c r="A3437" s="26"/>
      <c r="B3437" s="26"/>
      <c r="C3437" s="26"/>
      <c r="D3437" s="27"/>
      <c r="E3437" s="27"/>
      <c r="F3437" s="28"/>
      <c r="J3437" s="15"/>
      <c r="L3437" s="3"/>
    </row>
    <row r="3438" spans="1:12" x14ac:dyDescent="0.25">
      <c r="A3438" s="26"/>
      <c r="B3438" s="26"/>
      <c r="C3438" s="26"/>
      <c r="D3438" s="27"/>
      <c r="E3438" s="27"/>
      <c r="F3438" s="28"/>
      <c r="J3438" s="15"/>
      <c r="L3438" s="3"/>
    </row>
    <row r="3439" spans="1:12" x14ac:dyDescent="0.25">
      <c r="A3439" s="26"/>
      <c r="B3439" s="26"/>
      <c r="C3439" s="26"/>
      <c r="D3439" s="27"/>
      <c r="E3439" s="27"/>
      <c r="F3439" s="28"/>
      <c r="J3439" s="15"/>
      <c r="L3439" s="3"/>
    </row>
    <row r="3440" spans="1:12" x14ac:dyDescent="0.25">
      <c r="A3440" s="26"/>
      <c r="B3440" s="26"/>
      <c r="C3440" s="26"/>
      <c r="D3440" s="27"/>
      <c r="E3440" s="27"/>
      <c r="F3440" s="28"/>
      <c r="J3440" s="15"/>
      <c r="L3440" s="3"/>
    </row>
    <row r="3441" spans="1:12" x14ac:dyDescent="0.25">
      <c r="A3441" s="26"/>
      <c r="B3441" s="26"/>
      <c r="C3441" s="26"/>
      <c r="D3441" s="27"/>
      <c r="E3441" s="27"/>
      <c r="F3441" s="28"/>
      <c r="J3441" s="15"/>
      <c r="L3441" s="3"/>
    </row>
    <row r="3442" spans="1:12" x14ac:dyDescent="0.25">
      <c r="A3442" s="26"/>
      <c r="B3442" s="26"/>
      <c r="C3442" s="26"/>
      <c r="D3442" s="27"/>
      <c r="E3442" s="27"/>
      <c r="F3442" s="28"/>
      <c r="J3442" s="15"/>
      <c r="L3442" s="3"/>
    </row>
    <row r="3443" spans="1:12" x14ac:dyDescent="0.25">
      <c r="A3443" s="26"/>
      <c r="B3443" s="26"/>
      <c r="C3443" s="26"/>
      <c r="D3443" s="27"/>
      <c r="E3443" s="27"/>
      <c r="F3443" s="28"/>
      <c r="J3443" s="15"/>
      <c r="L3443" s="3"/>
    </row>
    <row r="3444" spans="1:12" x14ac:dyDescent="0.25">
      <c r="A3444" s="26"/>
      <c r="B3444" s="26"/>
      <c r="C3444" s="26"/>
      <c r="D3444" s="27"/>
      <c r="E3444" s="27"/>
      <c r="F3444" s="28"/>
      <c r="J3444" s="15"/>
      <c r="L3444" s="3"/>
    </row>
    <row r="3445" spans="1:12" x14ac:dyDescent="0.25">
      <c r="A3445" s="26"/>
      <c r="B3445" s="26"/>
      <c r="C3445" s="26"/>
      <c r="D3445" s="27"/>
      <c r="E3445" s="27"/>
      <c r="F3445" s="28"/>
      <c r="J3445" s="15"/>
      <c r="L3445" s="3"/>
    </row>
    <row r="3446" spans="1:12" x14ac:dyDescent="0.25">
      <c r="A3446" s="26"/>
      <c r="B3446" s="26"/>
      <c r="C3446" s="26"/>
      <c r="D3446" s="27"/>
      <c r="E3446" s="27"/>
      <c r="F3446" s="28"/>
      <c r="J3446" s="15"/>
      <c r="L3446" s="3"/>
    </row>
    <row r="3447" spans="1:12" x14ac:dyDescent="0.25">
      <c r="A3447" s="26"/>
      <c r="B3447" s="26"/>
      <c r="C3447" s="26"/>
      <c r="D3447" s="27"/>
      <c r="E3447" s="27"/>
      <c r="F3447" s="28"/>
      <c r="J3447" s="15"/>
      <c r="L3447" s="3"/>
    </row>
    <row r="3448" spans="1:12" x14ac:dyDescent="0.25">
      <c r="A3448" s="26"/>
      <c r="B3448" s="26"/>
      <c r="C3448" s="26"/>
      <c r="D3448" s="27"/>
      <c r="E3448" s="27"/>
      <c r="F3448" s="28"/>
      <c r="J3448" s="15"/>
      <c r="L3448" s="3"/>
    </row>
    <row r="3449" spans="1:12" x14ac:dyDescent="0.25">
      <c r="A3449" s="26"/>
      <c r="B3449" s="26"/>
      <c r="C3449" s="26"/>
      <c r="D3449" s="27"/>
      <c r="E3449" s="27"/>
      <c r="F3449" s="28"/>
      <c r="J3449" s="15"/>
      <c r="L3449" s="3"/>
    </row>
    <row r="3450" spans="1:12" x14ac:dyDescent="0.25">
      <c r="A3450" s="26"/>
      <c r="B3450" s="26"/>
      <c r="C3450" s="26"/>
      <c r="D3450" s="27"/>
      <c r="E3450" s="27"/>
      <c r="F3450" s="28"/>
      <c r="J3450" s="15"/>
      <c r="L3450" s="3"/>
    </row>
    <row r="3451" spans="1:12" x14ac:dyDescent="0.25">
      <c r="A3451" s="26"/>
      <c r="B3451" s="26"/>
      <c r="C3451" s="26"/>
      <c r="D3451" s="27"/>
      <c r="E3451" s="27"/>
      <c r="F3451" s="28"/>
      <c r="J3451" s="15"/>
      <c r="L3451" s="3"/>
    </row>
    <row r="3452" spans="1:12" x14ac:dyDescent="0.25">
      <c r="A3452" s="26"/>
      <c r="B3452" s="26"/>
      <c r="C3452" s="26"/>
      <c r="D3452" s="27"/>
      <c r="E3452" s="27"/>
      <c r="F3452" s="28"/>
      <c r="J3452" s="15"/>
      <c r="L3452" s="3"/>
    </row>
    <row r="3453" spans="1:12" x14ac:dyDescent="0.25">
      <c r="A3453" s="26"/>
      <c r="B3453" s="26"/>
      <c r="C3453" s="26"/>
      <c r="D3453" s="27"/>
      <c r="E3453" s="27"/>
      <c r="F3453" s="28"/>
      <c r="J3453" s="15"/>
      <c r="L3453" s="3"/>
    </row>
    <row r="3454" spans="1:12" x14ac:dyDescent="0.25">
      <c r="A3454" s="26"/>
      <c r="B3454" s="26"/>
      <c r="C3454" s="26"/>
      <c r="D3454" s="27"/>
      <c r="E3454" s="27"/>
      <c r="F3454" s="28"/>
      <c r="J3454" s="15"/>
      <c r="L3454" s="3"/>
    </row>
    <row r="3455" spans="1:12" x14ac:dyDescent="0.25">
      <c r="A3455" s="26"/>
      <c r="B3455" s="26"/>
      <c r="C3455" s="26"/>
      <c r="D3455" s="27"/>
      <c r="E3455" s="27"/>
      <c r="F3455" s="28"/>
      <c r="J3455" s="15"/>
      <c r="L3455" s="3"/>
    </row>
    <row r="3456" spans="1:12" x14ac:dyDescent="0.25">
      <c r="A3456" s="26"/>
      <c r="B3456" s="26"/>
      <c r="C3456" s="26"/>
      <c r="D3456" s="27"/>
      <c r="E3456" s="27"/>
      <c r="F3456" s="28"/>
      <c r="J3456" s="15"/>
      <c r="L3456" s="3"/>
    </row>
    <row r="3457" spans="1:12" x14ac:dyDescent="0.25">
      <c r="A3457" s="26"/>
      <c r="B3457" s="26"/>
      <c r="C3457" s="26"/>
      <c r="D3457" s="27"/>
      <c r="E3457" s="27"/>
      <c r="F3457" s="28"/>
      <c r="J3457" s="15"/>
      <c r="L3457" s="3"/>
    </row>
    <row r="3458" spans="1:12" x14ac:dyDescent="0.25">
      <c r="A3458" s="26"/>
      <c r="B3458" s="26"/>
      <c r="C3458" s="26"/>
      <c r="D3458" s="27"/>
      <c r="E3458" s="27"/>
      <c r="F3458" s="28"/>
      <c r="J3458" s="15"/>
      <c r="L3458" s="3"/>
    </row>
    <row r="3459" spans="1:12" x14ac:dyDescent="0.25">
      <c r="A3459" s="26"/>
      <c r="B3459" s="26"/>
      <c r="C3459" s="26"/>
      <c r="D3459" s="27"/>
      <c r="E3459" s="27"/>
      <c r="F3459" s="28"/>
      <c r="J3459" s="15"/>
      <c r="L3459" s="3"/>
    </row>
    <row r="3460" spans="1:12" x14ac:dyDescent="0.25">
      <c r="A3460" s="26"/>
      <c r="B3460" s="26"/>
      <c r="C3460" s="26"/>
      <c r="D3460" s="27"/>
      <c r="E3460" s="27"/>
      <c r="F3460" s="28"/>
      <c r="J3460" s="15"/>
      <c r="L3460" s="3"/>
    </row>
    <row r="3461" spans="1:12" x14ac:dyDescent="0.25">
      <c r="A3461" s="26"/>
      <c r="B3461" s="26"/>
      <c r="C3461" s="26"/>
      <c r="D3461" s="27"/>
      <c r="E3461" s="27"/>
      <c r="F3461" s="28"/>
      <c r="J3461" s="15"/>
      <c r="L3461" s="3"/>
    </row>
    <row r="3462" spans="1:12" x14ac:dyDescent="0.25">
      <c r="A3462" s="26"/>
      <c r="B3462" s="26"/>
      <c r="C3462" s="26"/>
      <c r="D3462" s="27"/>
      <c r="E3462" s="27"/>
      <c r="F3462" s="28"/>
      <c r="J3462" s="15"/>
      <c r="L3462" s="3"/>
    </row>
    <row r="3463" spans="1:12" x14ac:dyDescent="0.25">
      <c r="A3463" s="26"/>
      <c r="B3463" s="26"/>
      <c r="C3463" s="26"/>
      <c r="D3463" s="27"/>
      <c r="E3463" s="27"/>
      <c r="F3463" s="28"/>
      <c r="J3463" s="15"/>
      <c r="L3463" s="3"/>
    </row>
    <row r="3464" spans="1:12" x14ac:dyDescent="0.25">
      <c r="A3464" s="26"/>
      <c r="B3464" s="26"/>
      <c r="C3464" s="26"/>
      <c r="D3464" s="27"/>
      <c r="E3464" s="27"/>
      <c r="F3464" s="28"/>
      <c r="J3464" s="15"/>
      <c r="L3464" s="3"/>
    </row>
    <row r="3465" spans="1:12" x14ac:dyDescent="0.25">
      <c r="A3465" s="26"/>
      <c r="B3465" s="26"/>
      <c r="C3465" s="26"/>
      <c r="D3465" s="27"/>
      <c r="E3465" s="27"/>
      <c r="F3465" s="28"/>
      <c r="J3465" s="15"/>
      <c r="L3465" s="3"/>
    </row>
    <row r="3466" spans="1:12" x14ac:dyDescent="0.25">
      <c r="A3466" s="26"/>
      <c r="B3466" s="26"/>
      <c r="C3466" s="26"/>
      <c r="D3466" s="27"/>
      <c r="E3466" s="27"/>
      <c r="F3466" s="28"/>
      <c r="J3466" s="15"/>
      <c r="L3466" s="3"/>
    </row>
    <row r="3467" spans="1:12" x14ac:dyDescent="0.25">
      <c r="A3467" s="26"/>
      <c r="B3467" s="26"/>
      <c r="C3467" s="26"/>
      <c r="D3467" s="27"/>
      <c r="E3467" s="27"/>
      <c r="F3467" s="28"/>
      <c r="J3467" s="15"/>
      <c r="L3467" s="3"/>
    </row>
    <row r="3468" spans="1:12" x14ac:dyDescent="0.25">
      <c r="A3468" s="26"/>
      <c r="B3468" s="26"/>
      <c r="C3468" s="26"/>
      <c r="D3468" s="27"/>
      <c r="E3468" s="27"/>
      <c r="F3468" s="28"/>
      <c r="J3468" s="15"/>
      <c r="L3468" s="3"/>
    </row>
    <row r="3469" spans="1:12" x14ac:dyDescent="0.25">
      <c r="A3469" s="26"/>
      <c r="B3469" s="26"/>
      <c r="C3469" s="26"/>
      <c r="D3469" s="27"/>
      <c r="E3469" s="27"/>
      <c r="F3469" s="28"/>
      <c r="J3469" s="15"/>
      <c r="L3469" s="3"/>
    </row>
    <row r="3470" spans="1:12" x14ac:dyDescent="0.25">
      <c r="A3470" s="26"/>
      <c r="B3470" s="26"/>
      <c r="C3470" s="26"/>
      <c r="D3470" s="27"/>
      <c r="E3470" s="27"/>
      <c r="F3470" s="28"/>
      <c r="J3470" s="15"/>
      <c r="L3470" s="3"/>
    </row>
    <row r="3471" spans="1:12" x14ac:dyDescent="0.25">
      <c r="A3471" s="26"/>
      <c r="B3471" s="26"/>
      <c r="C3471" s="26"/>
      <c r="D3471" s="27"/>
      <c r="E3471" s="27"/>
      <c r="F3471" s="28"/>
      <c r="J3471" s="15"/>
      <c r="L3471" s="3"/>
    </row>
    <row r="3472" spans="1:12" x14ac:dyDescent="0.25">
      <c r="A3472" s="26"/>
      <c r="B3472" s="26"/>
      <c r="C3472" s="26"/>
      <c r="D3472" s="27"/>
      <c r="E3472" s="27"/>
      <c r="F3472" s="28"/>
      <c r="J3472" s="15"/>
      <c r="L3472" s="3"/>
    </row>
    <row r="3473" spans="1:12" x14ac:dyDescent="0.25">
      <c r="A3473" s="26"/>
      <c r="B3473" s="26"/>
      <c r="C3473" s="26"/>
      <c r="D3473" s="27"/>
      <c r="E3473" s="27"/>
      <c r="F3473" s="28"/>
      <c r="J3473" s="15"/>
      <c r="L3473" s="3"/>
    </row>
    <row r="3474" spans="1:12" x14ac:dyDescent="0.25">
      <c r="A3474" s="26"/>
      <c r="B3474" s="26"/>
      <c r="C3474" s="26"/>
      <c r="D3474" s="27"/>
      <c r="E3474" s="27"/>
      <c r="F3474" s="28"/>
      <c r="J3474" s="15"/>
      <c r="L3474" s="3"/>
    </row>
    <row r="3475" spans="1:12" x14ac:dyDescent="0.25">
      <c r="A3475" s="26"/>
      <c r="B3475" s="26"/>
      <c r="C3475" s="26"/>
      <c r="D3475" s="27"/>
      <c r="E3475" s="27"/>
      <c r="F3475" s="28"/>
      <c r="J3475" s="15"/>
      <c r="L3475" s="3"/>
    </row>
    <row r="3476" spans="1:12" x14ac:dyDescent="0.25">
      <c r="A3476" s="26"/>
      <c r="B3476" s="26"/>
      <c r="C3476" s="26"/>
      <c r="D3476" s="27"/>
      <c r="E3476" s="27"/>
      <c r="F3476" s="28"/>
      <c r="J3476" s="15"/>
      <c r="L3476" s="3"/>
    </row>
    <row r="3477" spans="1:12" x14ac:dyDescent="0.25">
      <c r="A3477" s="26"/>
      <c r="B3477" s="26"/>
      <c r="C3477" s="26"/>
      <c r="D3477" s="27"/>
      <c r="E3477" s="27"/>
      <c r="F3477" s="28"/>
      <c r="J3477" s="15"/>
      <c r="L3477" s="3"/>
    </row>
    <row r="3478" spans="1:12" x14ac:dyDescent="0.25">
      <c r="A3478" s="26"/>
      <c r="B3478" s="26"/>
      <c r="C3478" s="26"/>
      <c r="D3478" s="27"/>
      <c r="E3478" s="27"/>
      <c r="F3478" s="28"/>
      <c r="J3478" s="15"/>
      <c r="L3478" s="3"/>
    </row>
    <row r="3479" spans="1:12" x14ac:dyDescent="0.25">
      <c r="A3479" s="26"/>
      <c r="B3479" s="26"/>
      <c r="C3479" s="26"/>
      <c r="D3479" s="27"/>
      <c r="E3479" s="27"/>
      <c r="F3479" s="28"/>
      <c r="J3479" s="15"/>
      <c r="L3479" s="3"/>
    </row>
    <row r="3480" spans="1:12" x14ac:dyDescent="0.25">
      <c r="A3480" s="26"/>
      <c r="B3480" s="26"/>
      <c r="C3480" s="26"/>
      <c r="D3480" s="27"/>
      <c r="E3480" s="27"/>
      <c r="F3480" s="28"/>
      <c r="J3480" s="15"/>
      <c r="L3480" s="3"/>
    </row>
    <row r="3481" spans="1:12" x14ac:dyDescent="0.25">
      <c r="A3481" s="26"/>
      <c r="B3481" s="26"/>
      <c r="C3481" s="26"/>
      <c r="D3481" s="27"/>
      <c r="E3481" s="27"/>
      <c r="F3481" s="28"/>
      <c r="J3481" s="15"/>
      <c r="L3481" s="3"/>
    </row>
    <row r="3482" spans="1:12" x14ac:dyDescent="0.25">
      <c r="A3482" s="26"/>
      <c r="B3482" s="26"/>
      <c r="C3482" s="26"/>
      <c r="D3482" s="27"/>
      <c r="E3482" s="27"/>
      <c r="F3482" s="28"/>
      <c r="J3482" s="15"/>
      <c r="L3482" s="3"/>
    </row>
    <row r="3483" spans="1:12" x14ac:dyDescent="0.25">
      <c r="A3483" s="26"/>
      <c r="B3483" s="26"/>
      <c r="C3483" s="26"/>
      <c r="D3483" s="27"/>
      <c r="E3483" s="27"/>
      <c r="F3483" s="28"/>
      <c r="J3483" s="15"/>
      <c r="L3483" s="3"/>
    </row>
    <row r="3484" spans="1:12" x14ac:dyDescent="0.25">
      <c r="A3484" s="26"/>
      <c r="B3484" s="26"/>
      <c r="C3484" s="26"/>
      <c r="D3484" s="27"/>
      <c r="E3484" s="27"/>
      <c r="F3484" s="28"/>
      <c r="J3484" s="15"/>
      <c r="L3484" s="3"/>
    </row>
    <row r="3485" spans="1:12" x14ac:dyDescent="0.25">
      <c r="A3485" s="26"/>
      <c r="B3485" s="26"/>
      <c r="C3485" s="26"/>
      <c r="D3485" s="27"/>
      <c r="E3485" s="27"/>
      <c r="F3485" s="28"/>
      <c r="J3485" s="15"/>
      <c r="L3485" s="3"/>
    </row>
    <row r="3486" spans="1:12" x14ac:dyDescent="0.25">
      <c r="A3486" s="26"/>
      <c r="B3486" s="26"/>
      <c r="C3486" s="26"/>
      <c r="D3486" s="27"/>
      <c r="E3486" s="27"/>
      <c r="F3486" s="28"/>
      <c r="J3486" s="15"/>
      <c r="L3486" s="3"/>
    </row>
    <row r="3487" spans="1:12" x14ac:dyDescent="0.25">
      <c r="A3487" s="26"/>
      <c r="B3487" s="26"/>
      <c r="C3487" s="26"/>
      <c r="D3487" s="27"/>
      <c r="E3487" s="27"/>
      <c r="F3487" s="28"/>
      <c r="J3487" s="15"/>
      <c r="L3487" s="3"/>
    </row>
    <row r="3488" spans="1:12" x14ac:dyDescent="0.25">
      <c r="A3488" s="26"/>
      <c r="B3488" s="26"/>
      <c r="C3488" s="26"/>
      <c r="D3488" s="27"/>
      <c r="E3488" s="27"/>
      <c r="F3488" s="28"/>
      <c r="J3488" s="15"/>
      <c r="L3488" s="3"/>
    </row>
    <row r="3489" spans="1:12" x14ac:dyDescent="0.25">
      <c r="A3489" s="26"/>
      <c r="B3489" s="26"/>
      <c r="C3489" s="26"/>
      <c r="D3489" s="27"/>
      <c r="E3489" s="27"/>
      <c r="F3489" s="28"/>
      <c r="J3489" s="15"/>
      <c r="L3489" s="3"/>
    </row>
    <row r="3490" spans="1:12" x14ac:dyDescent="0.25">
      <c r="A3490" s="26"/>
      <c r="B3490" s="26"/>
      <c r="C3490" s="26"/>
      <c r="D3490" s="27"/>
      <c r="E3490" s="27"/>
      <c r="F3490" s="28"/>
      <c r="J3490" s="15"/>
      <c r="L3490" s="3"/>
    </row>
    <row r="3491" spans="1:12" x14ac:dyDescent="0.25">
      <c r="A3491" s="26"/>
      <c r="B3491" s="26"/>
      <c r="C3491" s="26"/>
      <c r="D3491" s="27"/>
      <c r="E3491" s="27"/>
      <c r="F3491" s="28"/>
      <c r="J3491" s="15"/>
      <c r="L3491" s="3"/>
    </row>
    <row r="3492" spans="1:12" x14ac:dyDescent="0.25">
      <c r="A3492" s="26"/>
      <c r="B3492" s="26"/>
      <c r="C3492" s="26"/>
      <c r="D3492" s="27"/>
      <c r="E3492" s="27"/>
      <c r="F3492" s="28"/>
      <c r="J3492" s="15"/>
      <c r="L3492" s="3"/>
    </row>
    <row r="3493" spans="1:12" x14ac:dyDescent="0.25">
      <c r="A3493" s="26"/>
      <c r="B3493" s="26"/>
      <c r="C3493" s="26"/>
      <c r="D3493" s="27"/>
      <c r="E3493" s="27"/>
      <c r="F3493" s="28"/>
      <c r="J3493" s="15"/>
      <c r="L3493" s="3"/>
    </row>
    <row r="3494" spans="1:12" x14ac:dyDescent="0.25">
      <c r="A3494" s="26"/>
      <c r="B3494" s="26"/>
      <c r="C3494" s="26"/>
      <c r="D3494" s="27"/>
      <c r="E3494" s="27"/>
      <c r="F3494" s="28"/>
      <c r="J3494" s="15"/>
      <c r="L3494" s="3"/>
    </row>
    <row r="3495" spans="1:12" x14ac:dyDescent="0.25">
      <c r="A3495" s="26"/>
      <c r="B3495" s="26"/>
      <c r="C3495" s="26"/>
      <c r="D3495" s="27"/>
      <c r="E3495" s="27"/>
      <c r="F3495" s="28"/>
      <c r="J3495" s="15"/>
      <c r="L3495" s="3"/>
    </row>
    <row r="3496" spans="1:12" x14ac:dyDescent="0.25">
      <c r="A3496" s="26"/>
      <c r="B3496" s="26"/>
      <c r="C3496" s="26"/>
      <c r="D3496" s="27"/>
      <c r="E3496" s="27"/>
      <c r="F3496" s="28"/>
      <c r="J3496" s="15"/>
      <c r="L3496" s="3"/>
    </row>
    <row r="3497" spans="1:12" x14ac:dyDescent="0.25">
      <c r="A3497" s="26"/>
      <c r="B3497" s="26"/>
      <c r="C3497" s="26"/>
      <c r="D3497" s="27"/>
      <c r="E3497" s="27"/>
      <c r="F3497" s="28"/>
      <c r="J3497" s="15"/>
      <c r="L3497" s="3"/>
    </row>
    <row r="3498" spans="1:12" x14ac:dyDescent="0.25">
      <c r="A3498" s="26"/>
      <c r="B3498" s="26"/>
      <c r="C3498" s="26"/>
      <c r="D3498" s="27"/>
      <c r="E3498" s="27"/>
      <c r="F3498" s="28"/>
      <c r="J3498" s="15"/>
      <c r="L3498" s="3"/>
    </row>
    <row r="3499" spans="1:12" x14ac:dyDescent="0.25">
      <c r="A3499" s="26"/>
      <c r="B3499" s="26"/>
      <c r="C3499" s="26"/>
      <c r="D3499" s="27"/>
      <c r="E3499" s="27"/>
      <c r="F3499" s="28"/>
      <c r="J3499" s="15"/>
      <c r="L3499" s="3"/>
    </row>
    <row r="3500" spans="1:12" x14ac:dyDescent="0.25">
      <c r="A3500" s="26"/>
      <c r="B3500" s="26"/>
      <c r="C3500" s="26"/>
      <c r="D3500" s="27"/>
      <c r="E3500" s="27"/>
      <c r="F3500" s="28"/>
      <c r="J3500" s="15"/>
      <c r="L3500" s="3"/>
    </row>
    <row r="3501" spans="1:12" x14ac:dyDescent="0.25">
      <c r="A3501" s="26"/>
      <c r="B3501" s="26"/>
      <c r="C3501" s="26"/>
      <c r="D3501" s="27"/>
      <c r="E3501" s="27"/>
      <c r="F3501" s="28"/>
      <c r="J3501" s="15"/>
      <c r="L3501" s="3"/>
    </row>
    <row r="3502" spans="1:12" x14ac:dyDescent="0.25">
      <c r="A3502" s="26"/>
      <c r="B3502" s="26"/>
      <c r="C3502" s="26"/>
      <c r="D3502" s="27"/>
      <c r="E3502" s="27"/>
      <c r="F3502" s="28"/>
      <c r="J3502" s="15"/>
      <c r="L3502" s="3"/>
    </row>
    <row r="3503" spans="1:12" x14ac:dyDescent="0.25">
      <c r="A3503" s="26"/>
      <c r="B3503" s="26"/>
      <c r="C3503" s="26"/>
      <c r="D3503" s="27"/>
      <c r="E3503" s="27"/>
      <c r="F3503" s="28"/>
      <c r="J3503" s="15"/>
      <c r="L3503" s="3"/>
    </row>
    <row r="3504" spans="1:12" x14ac:dyDescent="0.25">
      <c r="A3504" s="26"/>
      <c r="B3504" s="26"/>
      <c r="C3504" s="26"/>
      <c r="D3504" s="27"/>
      <c r="E3504" s="27"/>
      <c r="F3504" s="28"/>
      <c r="J3504" s="15"/>
      <c r="L3504" s="3"/>
    </row>
    <row r="3505" spans="1:12" x14ac:dyDescent="0.25">
      <c r="A3505" s="26"/>
      <c r="B3505" s="26"/>
      <c r="C3505" s="26"/>
      <c r="D3505" s="27"/>
      <c r="E3505" s="27"/>
      <c r="F3505" s="28"/>
      <c r="J3505" s="15"/>
      <c r="L3505" s="3"/>
    </row>
    <row r="3506" spans="1:12" x14ac:dyDescent="0.25">
      <c r="A3506" s="26"/>
      <c r="B3506" s="26"/>
      <c r="C3506" s="26"/>
      <c r="D3506" s="27"/>
      <c r="E3506" s="27"/>
      <c r="F3506" s="28"/>
      <c r="J3506" s="15"/>
      <c r="L3506" s="3"/>
    </row>
    <row r="3507" spans="1:12" x14ac:dyDescent="0.25">
      <c r="A3507" s="26"/>
      <c r="B3507" s="26"/>
      <c r="C3507" s="26"/>
      <c r="D3507" s="27"/>
      <c r="E3507" s="27"/>
      <c r="F3507" s="28"/>
      <c r="J3507" s="15"/>
      <c r="L3507" s="3"/>
    </row>
    <row r="3508" spans="1:12" x14ac:dyDescent="0.25">
      <c r="A3508" s="26"/>
      <c r="B3508" s="26"/>
      <c r="C3508" s="26"/>
      <c r="D3508" s="27"/>
      <c r="E3508" s="27"/>
      <c r="F3508" s="28"/>
      <c r="J3508" s="15"/>
      <c r="L3508" s="3"/>
    </row>
    <row r="3509" spans="1:12" x14ac:dyDescent="0.25">
      <c r="A3509" s="26"/>
      <c r="B3509" s="26"/>
      <c r="C3509" s="26"/>
      <c r="D3509" s="27"/>
      <c r="E3509" s="27"/>
      <c r="F3509" s="28"/>
      <c r="J3509" s="15"/>
      <c r="L3509" s="3"/>
    </row>
    <row r="3510" spans="1:12" x14ac:dyDescent="0.25">
      <c r="A3510" s="26"/>
      <c r="B3510" s="26"/>
      <c r="C3510" s="26"/>
      <c r="D3510" s="27"/>
      <c r="E3510" s="27"/>
      <c r="F3510" s="28"/>
      <c r="J3510" s="15"/>
      <c r="L3510" s="3"/>
    </row>
    <row r="3511" spans="1:12" x14ac:dyDescent="0.25">
      <c r="A3511" s="26"/>
      <c r="B3511" s="26"/>
      <c r="C3511" s="26"/>
      <c r="D3511" s="27"/>
      <c r="E3511" s="27"/>
      <c r="F3511" s="28"/>
      <c r="J3511" s="15"/>
      <c r="L3511" s="3"/>
    </row>
    <row r="3512" spans="1:12" x14ac:dyDescent="0.25">
      <c r="A3512" s="26"/>
      <c r="B3512" s="26"/>
      <c r="C3512" s="26"/>
      <c r="D3512" s="27"/>
      <c r="E3512" s="27"/>
      <c r="F3512" s="28"/>
      <c r="J3512" s="15"/>
      <c r="L3512" s="3"/>
    </row>
    <row r="3513" spans="1:12" x14ac:dyDescent="0.25">
      <c r="A3513" s="26"/>
      <c r="B3513" s="26"/>
      <c r="C3513" s="26"/>
      <c r="D3513" s="27"/>
      <c r="E3513" s="27"/>
      <c r="F3513" s="28"/>
      <c r="J3513" s="15"/>
      <c r="L3513" s="3"/>
    </row>
    <row r="3514" spans="1:12" x14ac:dyDescent="0.25">
      <c r="A3514" s="26"/>
      <c r="B3514" s="26"/>
      <c r="C3514" s="26"/>
      <c r="D3514" s="27"/>
      <c r="E3514" s="27"/>
      <c r="F3514" s="28"/>
      <c r="J3514" s="15"/>
      <c r="L3514" s="3"/>
    </row>
    <row r="3515" spans="1:12" x14ac:dyDescent="0.25">
      <c r="A3515" s="26"/>
      <c r="B3515" s="26"/>
      <c r="C3515" s="26"/>
      <c r="D3515" s="27"/>
      <c r="E3515" s="27"/>
      <c r="F3515" s="28"/>
      <c r="J3515" s="15"/>
      <c r="L3515" s="3"/>
    </row>
    <row r="3516" spans="1:12" x14ac:dyDescent="0.25">
      <c r="A3516" s="26"/>
      <c r="B3516" s="26"/>
      <c r="C3516" s="26"/>
      <c r="D3516" s="27"/>
      <c r="E3516" s="27"/>
      <c r="F3516" s="28"/>
      <c r="J3516" s="15"/>
      <c r="L3516" s="3"/>
    </row>
    <row r="3517" spans="1:12" x14ac:dyDescent="0.25">
      <c r="A3517" s="26"/>
      <c r="B3517" s="26"/>
      <c r="C3517" s="26"/>
      <c r="D3517" s="27"/>
      <c r="E3517" s="27"/>
      <c r="F3517" s="28"/>
      <c r="J3517" s="15"/>
      <c r="L3517" s="3"/>
    </row>
    <row r="3518" spans="1:12" x14ac:dyDescent="0.25">
      <c r="A3518" s="26"/>
      <c r="B3518" s="26"/>
      <c r="C3518" s="26"/>
      <c r="D3518" s="27"/>
      <c r="E3518" s="27"/>
      <c r="F3518" s="28"/>
      <c r="J3518" s="15"/>
      <c r="L3518" s="3"/>
    </row>
    <row r="3519" spans="1:12" x14ac:dyDescent="0.25">
      <c r="A3519" s="26"/>
      <c r="B3519" s="26"/>
      <c r="C3519" s="26"/>
      <c r="D3519" s="27"/>
      <c r="E3519" s="27"/>
      <c r="F3519" s="28"/>
      <c r="J3519" s="15"/>
      <c r="L3519" s="3"/>
    </row>
    <row r="3520" spans="1:12" x14ac:dyDescent="0.25">
      <c r="A3520" s="26"/>
      <c r="B3520" s="26"/>
      <c r="C3520" s="26"/>
      <c r="D3520" s="27"/>
      <c r="E3520" s="27"/>
      <c r="F3520" s="28"/>
      <c r="J3520" s="15"/>
      <c r="L3520" s="3"/>
    </row>
    <row r="3521" spans="1:12" x14ac:dyDescent="0.25">
      <c r="A3521" s="26"/>
      <c r="B3521" s="26"/>
      <c r="C3521" s="26"/>
      <c r="D3521" s="27"/>
      <c r="E3521" s="27"/>
      <c r="F3521" s="28"/>
      <c r="J3521" s="15"/>
      <c r="L3521" s="3"/>
    </row>
    <row r="3522" spans="1:12" x14ac:dyDescent="0.25">
      <c r="A3522" s="26"/>
      <c r="B3522" s="26"/>
      <c r="C3522" s="26"/>
      <c r="D3522" s="27"/>
      <c r="E3522" s="27"/>
      <c r="F3522" s="28"/>
      <c r="J3522" s="15"/>
      <c r="L3522" s="3"/>
    </row>
    <row r="3523" spans="1:12" x14ac:dyDescent="0.25">
      <c r="A3523" s="26"/>
      <c r="B3523" s="26"/>
      <c r="C3523" s="26"/>
      <c r="D3523" s="27"/>
      <c r="E3523" s="27"/>
      <c r="F3523" s="28"/>
      <c r="J3523" s="15"/>
      <c r="L3523" s="3"/>
    </row>
    <row r="3524" spans="1:12" x14ac:dyDescent="0.25">
      <c r="A3524" s="26"/>
      <c r="B3524" s="26"/>
      <c r="C3524" s="26"/>
      <c r="D3524" s="27"/>
      <c r="E3524" s="27"/>
      <c r="F3524" s="28"/>
      <c r="J3524" s="15"/>
      <c r="L3524" s="3"/>
    </row>
    <row r="3525" spans="1:12" x14ac:dyDescent="0.25">
      <c r="A3525" s="26"/>
      <c r="B3525" s="26"/>
      <c r="C3525" s="26"/>
      <c r="D3525" s="27"/>
      <c r="E3525" s="27"/>
      <c r="F3525" s="28"/>
      <c r="J3525" s="15"/>
      <c r="L3525" s="3"/>
    </row>
    <row r="3526" spans="1:12" x14ac:dyDescent="0.25">
      <c r="A3526" s="26"/>
      <c r="B3526" s="26"/>
      <c r="C3526" s="26"/>
      <c r="D3526" s="27"/>
      <c r="E3526" s="27"/>
      <c r="F3526" s="28"/>
      <c r="J3526" s="15"/>
      <c r="L3526" s="3"/>
    </row>
    <row r="3527" spans="1:12" x14ac:dyDescent="0.25">
      <c r="A3527" s="26"/>
      <c r="B3527" s="26"/>
      <c r="C3527" s="26"/>
      <c r="D3527" s="27"/>
      <c r="E3527" s="27"/>
      <c r="F3527" s="28"/>
      <c r="J3527" s="15"/>
      <c r="L3527" s="3"/>
    </row>
    <row r="3528" spans="1:12" x14ac:dyDescent="0.25">
      <c r="A3528" s="26"/>
      <c r="B3528" s="26"/>
      <c r="C3528" s="26"/>
      <c r="D3528" s="27"/>
      <c r="E3528" s="27"/>
      <c r="F3528" s="28"/>
      <c r="J3528" s="15"/>
      <c r="L3528" s="3"/>
    </row>
    <row r="3529" spans="1:12" x14ac:dyDescent="0.25">
      <c r="A3529" s="26"/>
      <c r="B3529" s="26"/>
      <c r="C3529" s="26"/>
      <c r="D3529" s="27"/>
      <c r="E3529" s="27"/>
      <c r="F3529" s="28"/>
      <c r="J3529" s="15"/>
      <c r="L3529" s="3"/>
    </row>
    <row r="3530" spans="1:12" x14ac:dyDescent="0.25">
      <c r="A3530" s="26"/>
      <c r="B3530" s="26"/>
      <c r="C3530" s="26"/>
      <c r="D3530" s="27"/>
      <c r="E3530" s="27"/>
      <c r="F3530" s="28"/>
      <c r="J3530" s="15"/>
      <c r="L3530" s="3"/>
    </row>
    <row r="3531" spans="1:12" x14ac:dyDescent="0.25">
      <c r="A3531" s="26"/>
      <c r="B3531" s="26"/>
      <c r="C3531" s="26"/>
      <c r="D3531" s="27"/>
      <c r="E3531" s="27"/>
      <c r="F3531" s="28"/>
      <c r="J3531" s="15"/>
      <c r="L3531" s="3"/>
    </row>
    <row r="3532" spans="1:12" x14ac:dyDescent="0.25">
      <c r="A3532" s="26"/>
      <c r="B3532" s="26"/>
      <c r="C3532" s="26"/>
      <c r="D3532" s="27"/>
      <c r="E3532" s="27"/>
      <c r="F3532" s="28"/>
      <c r="J3532" s="15"/>
      <c r="L3532" s="3"/>
    </row>
    <row r="3533" spans="1:12" x14ac:dyDescent="0.25">
      <c r="A3533" s="26"/>
      <c r="B3533" s="26"/>
      <c r="C3533" s="26"/>
      <c r="D3533" s="27"/>
      <c r="E3533" s="27"/>
      <c r="F3533" s="28"/>
      <c r="J3533" s="15"/>
      <c r="L3533" s="3"/>
    </row>
    <row r="3534" spans="1:12" x14ac:dyDescent="0.25">
      <c r="A3534" s="26"/>
      <c r="B3534" s="26"/>
      <c r="C3534" s="26"/>
      <c r="D3534" s="27"/>
      <c r="E3534" s="27"/>
      <c r="F3534" s="28"/>
      <c r="J3534" s="15"/>
      <c r="L3534" s="3"/>
    </row>
    <row r="3535" spans="1:12" x14ac:dyDescent="0.25">
      <c r="A3535" s="26"/>
      <c r="B3535" s="26"/>
      <c r="C3535" s="26"/>
      <c r="D3535" s="27"/>
      <c r="E3535" s="27"/>
      <c r="F3535" s="28"/>
      <c r="J3535" s="15"/>
      <c r="L3535" s="3"/>
    </row>
    <row r="3536" spans="1:12" x14ac:dyDescent="0.25">
      <c r="A3536" s="26"/>
      <c r="B3536" s="26"/>
      <c r="C3536" s="26"/>
      <c r="D3536" s="27"/>
      <c r="E3536" s="27"/>
      <c r="F3536" s="28"/>
      <c r="J3536" s="15"/>
      <c r="L3536" s="3"/>
    </row>
    <row r="3537" spans="1:12" x14ac:dyDescent="0.25">
      <c r="A3537" s="26"/>
      <c r="B3537" s="26"/>
      <c r="C3537" s="26"/>
      <c r="D3537" s="27"/>
      <c r="E3537" s="27"/>
      <c r="F3537" s="28"/>
      <c r="J3537" s="15"/>
      <c r="L3537" s="3"/>
    </row>
    <row r="3538" spans="1:12" x14ac:dyDescent="0.25">
      <c r="A3538" s="26"/>
      <c r="B3538" s="26"/>
      <c r="C3538" s="26"/>
      <c r="D3538" s="27"/>
      <c r="E3538" s="27"/>
      <c r="F3538" s="28"/>
      <c r="J3538" s="15"/>
      <c r="L3538" s="3"/>
    </row>
    <row r="3539" spans="1:12" x14ac:dyDescent="0.25">
      <c r="A3539" s="26"/>
      <c r="B3539" s="26"/>
      <c r="C3539" s="26"/>
      <c r="D3539" s="27"/>
      <c r="E3539" s="27"/>
      <c r="F3539" s="28"/>
      <c r="J3539" s="15"/>
      <c r="L3539" s="3"/>
    </row>
    <row r="3540" spans="1:12" x14ac:dyDescent="0.25">
      <c r="A3540" s="26"/>
      <c r="B3540" s="26"/>
      <c r="C3540" s="26"/>
      <c r="D3540" s="27"/>
      <c r="E3540" s="27"/>
      <c r="F3540" s="28"/>
      <c r="J3540" s="15"/>
      <c r="L3540" s="3"/>
    </row>
    <row r="3541" spans="1:12" x14ac:dyDescent="0.25">
      <c r="A3541" s="26"/>
      <c r="B3541" s="26"/>
      <c r="C3541" s="26"/>
      <c r="D3541" s="27"/>
      <c r="E3541" s="27"/>
      <c r="F3541" s="28"/>
      <c r="J3541" s="15"/>
      <c r="L3541" s="3"/>
    </row>
    <row r="3542" spans="1:12" x14ac:dyDescent="0.25">
      <c r="A3542" s="26"/>
      <c r="B3542" s="26"/>
      <c r="C3542" s="26"/>
      <c r="D3542" s="27"/>
      <c r="E3542" s="27"/>
      <c r="F3542" s="28"/>
      <c r="J3542" s="15"/>
      <c r="L3542" s="3"/>
    </row>
    <row r="3543" spans="1:12" x14ac:dyDescent="0.25">
      <c r="A3543" s="26"/>
      <c r="B3543" s="26"/>
      <c r="C3543" s="26"/>
      <c r="D3543" s="27"/>
      <c r="E3543" s="27"/>
      <c r="F3543" s="28"/>
      <c r="J3543" s="15"/>
      <c r="L3543" s="3"/>
    </row>
    <row r="3544" spans="1:12" x14ac:dyDescent="0.25">
      <c r="A3544" s="26"/>
      <c r="B3544" s="26"/>
      <c r="C3544" s="26"/>
      <c r="D3544" s="27"/>
      <c r="E3544" s="27"/>
      <c r="F3544" s="28"/>
      <c r="J3544" s="15"/>
      <c r="L3544" s="3"/>
    </row>
    <row r="3545" spans="1:12" x14ac:dyDescent="0.25">
      <c r="A3545" s="26"/>
      <c r="B3545" s="26"/>
      <c r="C3545" s="26"/>
      <c r="D3545" s="27"/>
      <c r="E3545" s="27"/>
      <c r="F3545" s="28"/>
      <c r="J3545" s="15"/>
      <c r="L3545" s="3"/>
    </row>
    <row r="3546" spans="1:12" x14ac:dyDescent="0.25">
      <c r="A3546" s="26"/>
      <c r="B3546" s="26"/>
      <c r="C3546" s="26"/>
      <c r="D3546" s="27"/>
      <c r="E3546" s="27"/>
      <c r="F3546" s="28"/>
      <c r="J3546" s="15"/>
      <c r="L3546" s="3"/>
    </row>
    <row r="3547" spans="1:12" x14ac:dyDescent="0.25">
      <c r="A3547" s="26"/>
      <c r="B3547" s="26"/>
      <c r="C3547" s="26"/>
      <c r="D3547" s="27"/>
      <c r="E3547" s="27"/>
      <c r="F3547" s="28"/>
      <c r="J3547" s="15"/>
      <c r="L3547" s="3"/>
    </row>
    <row r="3548" spans="1:12" x14ac:dyDescent="0.25">
      <c r="A3548" s="26"/>
      <c r="B3548" s="26"/>
      <c r="C3548" s="26"/>
      <c r="D3548" s="27"/>
      <c r="E3548" s="27"/>
      <c r="F3548" s="28"/>
      <c r="J3548" s="15"/>
      <c r="L3548" s="3"/>
    </row>
    <row r="3549" spans="1:12" x14ac:dyDescent="0.25">
      <c r="A3549" s="26"/>
      <c r="B3549" s="26"/>
      <c r="C3549" s="26"/>
      <c r="D3549" s="27"/>
      <c r="E3549" s="27"/>
      <c r="F3549" s="28"/>
      <c r="J3549" s="15"/>
      <c r="L3549" s="3"/>
    </row>
    <row r="3550" spans="1:12" x14ac:dyDescent="0.25">
      <c r="A3550" s="26"/>
      <c r="B3550" s="26"/>
      <c r="C3550" s="26"/>
      <c r="D3550" s="27"/>
      <c r="E3550" s="27"/>
      <c r="F3550" s="28"/>
      <c r="J3550" s="15"/>
      <c r="L3550" s="3"/>
    </row>
    <row r="3551" spans="1:12" x14ac:dyDescent="0.25">
      <c r="A3551" s="26"/>
      <c r="B3551" s="26"/>
      <c r="C3551" s="26"/>
      <c r="D3551" s="27"/>
      <c r="E3551" s="27"/>
      <c r="F3551" s="28"/>
      <c r="J3551" s="15"/>
      <c r="L3551" s="3"/>
    </row>
    <row r="3552" spans="1:12" x14ac:dyDescent="0.25">
      <c r="A3552" s="26"/>
      <c r="B3552" s="26"/>
      <c r="C3552" s="26"/>
      <c r="D3552" s="27"/>
      <c r="E3552" s="27"/>
      <c r="F3552" s="28"/>
      <c r="J3552" s="15"/>
      <c r="L3552" s="3"/>
    </row>
    <row r="3553" spans="1:12" x14ac:dyDescent="0.25">
      <c r="A3553" s="26"/>
      <c r="B3553" s="26"/>
      <c r="C3553" s="26"/>
      <c r="D3553" s="27"/>
      <c r="E3553" s="27"/>
      <c r="F3553" s="28"/>
      <c r="J3553" s="15"/>
      <c r="L3553" s="3"/>
    </row>
    <row r="3554" spans="1:12" x14ac:dyDescent="0.25">
      <c r="A3554" s="26"/>
      <c r="B3554" s="26"/>
      <c r="C3554" s="26"/>
      <c r="D3554" s="27"/>
      <c r="E3554" s="27"/>
      <c r="F3554" s="28"/>
      <c r="J3554" s="15"/>
      <c r="L3554" s="3"/>
    </row>
    <row r="3555" spans="1:12" x14ac:dyDescent="0.25">
      <c r="A3555" s="26"/>
      <c r="B3555" s="26"/>
      <c r="C3555" s="26"/>
      <c r="D3555" s="27"/>
      <c r="E3555" s="27"/>
      <c r="F3555" s="28"/>
      <c r="J3555" s="15"/>
      <c r="L3555" s="3"/>
    </row>
    <row r="3556" spans="1:12" x14ac:dyDescent="0.25">
      <c r="A3556" s="26"/>
      <c r="B3556" s="26"/>
      <c r="C3556" s="26"/>
      <c r="D3556" s="27"/>
      <c r="E3556" s="27"/>
      <c r="F3556" s="28"/>
      <c r="J3556" s="15"/>
      <c r="L3556" s="3"/>
    </row>
    <row r="3557" spans="1:12" x14ac:dyDescent="0.25">
      <c r="A3557" s="26"/>
      <c r="B3557" s="26"/>
      <c r="C3557" s="26"/>
      <c r="D3557" s="27"/>
      <c r="E3557" s="27"/>
      <c r="F3557" s="28"/>
      <c r="J3557" s="15"/>
      <c r="L3557" s="3"/>
    </row>
    <row r="3558" spans="1:12" x14ac:dyDescent="0.25">
      <c r="A3558" s="26"/>
      <c r="B3558" s="26"/>
      <c r="C3558" s="26"/>
      <c r="D3558" s="27"/>
      <c r="E3558" s="27"/>
      <c r="F3558" s="28"/>
      <c r="J3558" s="15"/>
      <c r="L3558" s="3"/>
    </row>
    <row r="3559" spans="1:12" x14ac:dyDescent="0.25">
      <c r="A3559" s="26"/>
      <c r="B3559" s="26"/>
      <c r="C3559" s="26"/>
      <c r="D3559" s="27"/>
      <c r="E3559" s="27"/>
      <c r="F3559" s="28"/>
      <c r="J3559" s="15"/>
      <c r="L3559" s="3"/>
    </row>
    <row r="3560" spans="1:12" x14ac:dyDescent="0.25">
      <c r="A3560" s="26"/>
      <c r="B3560" s="26"/>
      <c r="C3560" s="26"/>
      <c r="D3560" s="27"/>
      <c r="E3560" s="27"/>
      <c r="F3560" s="28"/>
      <c r="J3560" s="15"/>
      <c r="L3560" s="3"/>
    </row>
    <row r="3561" spans="1:12" x14ac:dyDescent="0.25">
      <c r="A3561" s="26"/>
      <c r="B3561" s="26"/>
      <c r="C3561" s="26"/>
      <c r="D3561" s="27"/>
      <c r="E3561" s="27"/>
      <c r="F3561" s="28"/>
      <c r="J3561" s="15"/>
      <c r="L3561" s="3"/>
    </row>
    <row r="3562" spans="1:12" x14ac:dyDescent="0.25">
      <c r="A3562" s="26"/>
      <c r="B3562" s="26"/>
      <c r="C3562" s="26"/>
      <c r="D3562" s="27"/>
      <c r="E3562" s="27"/>
      <c r="F3562" s="28"/>
      <c r="J3562" s="15"/>
      <c r="L3562" s="3"/>
    </row>
    <row r="3563" spans="1:12" x14ac:dyDescent="0.25">
      <c r="A3563" s="26"/>
      <c r="B3563" s="26"/>
      <c r="C3563" s="26"/>
      <c r="D3563" s="27"/>
      <c r="E3563" s="27"/>
      <c r="F3563" s="28"/>
      <c r="J3563" s="15"/>
      <c r="L3563" s="3"/>
    </row>
    <row r="3564" spans="1:12" x14ac:dyDescent="0.25">
      <c r="A3564" s="26"/>
      <c r="B3564" s="26"/>
      <c r="C3564" s="26"/>
      <c r="D3564" s="27"/>
      <c r="E3564" s="27"/>
      <c r="F3564" s="28"/>
      <c r="J3564" s="15"/>
      <c r="L3564" s="3"/>
    </row>
    <row r="3565" spans="1:12" x14ac:dyDescent="0.25">
      <c r="A3565" s="26"/>
      <c r="B3565" s="26"/>
      <c r="C3565" s="26"/>
      <c r="D3565" s="27"/>
      <c r="E3565" s="27"/>
      <c r="F3565" s="28"/>
      <c r="J3565" s="15"/>
      <c r="L3565" s="3"/>
    </row>
    <row r="3566" spans="1:12" x14ac:dyDescent="0.25">
      <c r="A3566" s="26"/>
      <c r="B3566" s="26"/>
      <c r="C3566" s="26"/>
      <c r="D3566" s="27"/>
      <c r="E3566" s="27"/>
      <c r="F3566" s="28"/>
      <c r="J3566" s="15"/>
      <c r="L3566" s="3"/>
    </row>
    <row r="3567" spans="1:12" x14ac:dyDescent="0.25">
      <c r="A3567" s="26"/>
      <c r="B3567" s="26"/>
      <c r="C3567" s="26"/>
      <c r="D3567" s="27"/>
      <c r="E3567" s="27"/>
      <c r="F3567" s="28"/>
      <c r="J3567" s="15"/>
      <c r="L3567" s="3"/>
    </row>
    <row r="3568" spans="1:12" x14ac:dyDescent="0.25">
      <c r="A3568" s="26"/>
      <c r="B3568" s="26"/>
      <c r="C3568" s="26"/>
      <c r="D3568" s="27"/>
      <c r="E3568" s="27"/>
      <c r="F3568" s="28"/>
      <c r="J3568" s="15"/>
      <c r="L3568" s="3"/>
    </row>
    <row r="3569" spans="1:12" x14ac:dyDescent="0.25">
      <c r="A3569" s="26"/>
      <c r="B3569" s="26"/>
      <c r="C3569" s="26"/>
      <c r="D3569" s="27"/>
      <c r="E3569" s="27"/>
      <c r="F3569" s="28"/>
      <c r="J3569" s="15"/>
      <c r="L3569" s="3"/>
    </row>
    <row r="3570" spans="1:12" x14ac:dyDescent="0.25">
      <c r="A3570" s="26"/>
      <c r="B3570" s="26"/>
      <c r="C3570" s="26"/>
      <c r="D3570" s="27"/>
      <c r="E3570" s="27"/>
      <c r="F3570" s="28"/>
      <c r="J3570" s="15"/>
      <c r="L3570" s="3"/>
    </row>
    <row r="3571" spans="1:12" x14ac:dyDescent="0.25">
      <c r="A3571" s="26"/>
      <c r="B3571" s="26"/>
      <c r="C3571" s="26"/>
      <c r="D3571" s="27"/>
      <c r="E3571" s="27"/>
      <c r="F3571" s="28"/>
      <c r="J3571" s="15"/>
      <c r="L3571" s="3"/>
    </row>
    <row r="3572" spans="1:12" x14ac:dyDescent="0.25">
      <c r="A3572" s="26"/>
      <c r="B3572" s="26"/>
      <c r="C3572" s="26"/>
      <c r="D3572" s="27"/>
      <c r="E3572" s="27"/>
      <c r="F3572" s="28"/>
      <c r="J3572" s="15"/>
      <c r="L3572" s="3"/>
    </row>
    <row r="3573" spans="1:12" x14ac:dyDescent="0.25">
      <c r="A3573" s="26"/>
      <c r="B3573" s="26"/>
      <c r="C3573" s="26"/>
      <c r="D3573" s="27"/>
      <c r="E3573" s="27"/>
      <c r="F3573" s="28"/>
      <c r="J3573" s="15"/>
      <c r="L3573" s="3"/>
    </row>
    <row r="3574" spans="1:12" x14ac:dyDescent="0.25">
      <c r="A3574" s="26"/>
      <c r="B3574" s="26"/>
      <c r="C3574" s="26"/>
      <c r="D3574" s="27"/>
      <c r="E3574" s="27"/>
      <c r="F3574" s="28"/>
      <c r="J3574" s="15"/>
      <c r="L3574" s="3"/>
    </row>
    <row r="3575" spans="1:12" x14ac:dyDescent="0.25">
      <c r="A3575" s="26"/>
      <c r="B3575" s="26"/>
      <c r="C3575" s="26"/>
      <c r="D3575" s="27"/>
      <c r="E3575" s="27"/>
      <c r="F3575" s="28"/>
      <c r="J3575" s="15"/>
      <c r="L3575" s="3"/>
    </row>
    <row r="3576" spans="1:12" x14ac:dyDescent="0.25">
      <c r="A3576" s="26"/>
      <c r="B3576" s="26"/>
      <c r="C3576" s="26"/>
      <c r="D3576" s="27"/>
      <c r="E3576" s="27"/>
      <c r="F3576" s="28"/>
      <c r="J3576" s="15"/>
      <c r="L3576" s="3"/>
    </row>
    <row r="3577" spans="1:12" x14ac:dyDescent="0.25">
      <c r="A3577" s="26"/>
      <c r="B3577" s="26"/>
      <c r="C3577" s="26"/>
      <c r="D3577" s="27"/>
      <c r="E3577" s="27"/>
      <c r="F3577" s="28"/>
      <c r="J3577" s="15"/>
      <c r="L3577" s="3"/>
    </row>
    <row r="3578" spans="1:12" x14ac:dyDescent="0.25">
      <c r="A3578" s="26"/>
      <c r="B3578" s="26"/>
      <c r="C3578" s="26"/>
      <c r="D3578" s="27"/>
      <c r="E3578" s="27"/>
      <c r="F3578" s="28"/>
      <c r="J3578" s="15"/>
      <c r="L3578" s="3"/>
    </row>
    <row r="3579" spans="1:12" x14ac:dyDescent="0.25">
      <c r="A3579" s="26"/>
      <c r="B3579" s="26"/>
      <c r="C3579" s="26"/>
      <c r="D3579" s="27"/>
      <c r="E3579" s="27"/>
      <c r="F3579" s="28"/>
      <c r="J3579" s="15"/>
      <c r="L3579" s="3"/>
    </row>
    <row r="3580" spans="1:12" x14ac:dyDescent="0.25">
      <c r="A3580" s="26"/>
      <c r="B3580" s="26"/>
      <c r="C3580" s="26"/>
      <c r="D3580" s="27"/>
      <c r="E3580" s="27"/>
      <c r="F3580" s="28"/>
      <c r="J3580" s="15"/>
      <c r="L3580" s="3"/>
    </row>
    <row r="3581" spans="1:12" x14ac:dyDescent="0.25">
      <c r="A3581" s="26"/>
      <c r="B3581" s="26"/>
      <c r="C3581" s="26"/>
      <c r="D3581" s="27"/>
      <c r="E3581" s="27"/>
      <c r="F3581" s="28"/>
      <c r="J3581" s="15"/>
      <c r="L3581" s="3"/>
    </row>
    <row r="3582" spans="1:12" x14ac:dyDescent="0.25">
      <c r="A3582" s="26"/>
      <c r="B3582" s="26"/>
      <c r="C3582" s="26"/>
      <c r="D3582" s="27"/>
      <c r="E3582" s="27"/>
      <c r="F3582" s="28"/>
      <c r="J3582" s="15"/>
      <c r="L3582" s="3"/>
    </row>
    <row r="3583" spans="1:12" x14ac:dyDescent="0.25">
      <c r="A3583" s="26"/>
      <c r="B3583" s="26"/>
      <c r="C3583" s="26"/>
      <c r="D3583" s="27"/>
      <c r="E3583" s="27"/>
      <c r="F3583" s="28"/>
      <c r="J3583" s="15"/>
      <c r="L3583" s="3"/>
    </row>
    <row r="3584" spans="1:12" x14ac:dyDescent="0.25">
      <c r="A3584" s="26"/>
      <c r="B3584" s="26"/>
      <c r="C3584" s="26"/>
      <c r="D3584" s="27"/>
      <c r="E3584" s="27"/>
      <c r="F3584" s="28"/>
      <c r="J3584" s="15"/>
      <c r="L3584" s="3"/>
    </row>
    <row r="3585" spans="1:12" x14ac:dyDescent="0.25">
      <c r="A3585" s="26"/>
      <c r="B3585" s="26"/>
      <c r="C3585" s="26"/>
      <c r="D3585" s="27"/>
      <c r="E3585" s="27"/>
      <c r="F3585" s="28"/>
      <c r="J3585" s="15"/>
      <c r="L3585" s="3"/>
    </row>
    <row r="3586" spans="1:12" x14ac:dyDescent="0.25">
      <c r="A3586" s="26"/>
      <c r="B3586" s="26"/>
      <c r="C3586" s="26"/>
      <c r="D3586" s="27"/>
      <c r="E3586" s="27"/>
      <c r="F3586" s="28"/>
      <c r="J3586" s="15"/>
      <c r="L3586" s="3"/>
    </row>
    <row r="3587" spans="1:12" x14ac:dyDescent="0.25">
      <c r="A3587" s="26"/>
      <c r="B3587" s="26"/>
      <c r="C3587" s="26"/>
      <c r="D3587" s="27"/>
      <c r="E3587" s="27"/>
      <c r="F3587" s="28"/>
      <c r="J3587" s="15"/>
      <c r="L3587" s="3"/>
    </row>
    <row r="3588" spans="1:12" x14ac:dyDescent="0.25">
      <c r="A3588" s="26"/>
      <c r="B3588" s="26"/>
      <c r="C3588" s="26"/>
      <c r="D3588" s="27"/>
      <c r="E3588" s="27"/>
      <c r="F3588" s="28"/>
      <c r="J3588" s="15"/>
      <c r="L3588" s="3"/>
    </row>
    <row r="3589" spans="1:12" x14ac:dyDescent="0.25">
      <c r="A3589" s="26"/>
      <c r="B3589" s="26"/>
      <c r="C3589" s="26"/>
      <c r="D3589" s="27"/>
      <c r="E3589" s="27"/>
      <c r="F3589" s="28"/>
      <c r="J3589" s="15"/>
      <c r="L3589" s="3"/>
    </row>
    <row r="3590" spans="1:12" x14ac:dyDescent="0.25">
      <c r="A3590" s="26"/>
      <c r="B3590" s="26"/>
      <c r="C3590" s="26"/>
      <c r="D3590" s="27"/>
      <c r="E3590" s="27"/>
      <c r="F3590" s="28"/>
      <c r="J3590" s="15"/>
      <c r="L3590" s="3"/>
    </row>
    <row r="3591" spans="1:12" x14ac:dyDescent="0.25">
      <c r="A3591" s="26"/>
      <c r="B3591" s="26"/>
      <c r="C3591" s="26"/>
      <c r="D3591" s="27"/>
      <c r="E3591" s="27"/>
      <c r="F3591" s="28"/>
      <c r="J3591" s="15"/>
      <c r="L3591" s="3"/>
    </row>
    <row r="3592" spans="1:12" x14ac:dyDescent="0.25">
      <c r="A3592" s="26"/>
      <c r="B3592" s="26"/>
      <c r="C3592" s="26"/>
      <c r="D3592" s="27"/>
      <c r="E3592" s="27"/>
      <c r="F3592" s="28"/>
      <c r="J3592" s="15"/>
      <c r="L3592" s="3"/>
    </row>
    <row r="3593" spans="1:12" x14ac:dyDescent="0.25">
      <c r="A3593" s="26"/>
      <c r="B3593" s="26"/>
      <c r="C3593" s="26"/>
      <c r="D3593" s="27"/>
      <c r="E3593" s="27"/>
      <c r="F3593" s="28"/>
      <c r="J3593" s="15"/>
      <c r="L3593" s="3"/>
    </row>
    <row r="3594" spans="1:12" x14ac:dyDescent="0.25">
      <c r="A3594" s="26"/>
      <c r="B3594" s="26"/>
      <c r="C3594" s="26"/>
      <c r="D3594" s="27"/>
      <c r="E3594" s="27"/>
      <c r="F3594" s="28"/>
      <c r="J3594" s="15"/>
      <c r="L3594" s="3"/>
    </row>
    <row r="3595" spans="1:12" x14ac:dyDescent="0.25">
      <c r="A3595" s="26"/>
      <c r="B3595" s="26"/>
      <c r="C3595" s="26"/>
      <c r="D3595" s="27"/>
      <c r="E3595" s="27"/>
      <c r="F3595" s="28"/>
      <c r="J3595" s="15"/>
      <c r="L3595" s="3"/>
    </row>
    <row r="3596" spans="1:12" x14ac:dyDescent="0.25">
      <c r="A3596" s="26"/>
      <c r="B3596" s="26"/>
      <c r="C3596" s="26"/>
      <c r="D3596" s="27"/>
      <c r="E3596" s="27"/>
      <c r="F3596" s="28"/>
      <c r="J3596" s="15"/>
      <c r="L3596" s="3"/>
    </row>
    <row r="3597" spans="1:12" x14ac:dyDescent="0.25">
      <c r="A3597" s="26"/>
      <c r="B3597" s="26"/>
      <c r="C3597" s="26"/>
      <c r="D3597" s="27"/>
      <c r="E3597" s="27"/>
      <c r="F3597" s="28"/>
      <c r="J3597" s="15"/>
      <c r="L3597" s="3"/>
    </row>
    <row r="3598" spans="1:12" x14ac:dyDescent="0.25">
      <c r="A3598" s="26"/>
      <c r="B3598" s="26"/>
      <c r="C3598" s="26"/>
      <c r="D3598" s="27"/>
      <c r="E3598" s="27"/>
      <c r="F3598" s="28"/>
      <c r="J3598" s="15"/>
      <c r="L3598" s="3"/>
    </row>
    <row r="3599" spans="1:12" x14ac:dyDescent="0.25">
      <c r="A3599" s="26"/>
      <c r="B3599" s="26"/>
      <c r="C3599" s="26"/>
      <c r="D3599" s="27"/>
      <c r="E3599" s="27"/>
      <c r="F3599" s="28"/>
      <c r="J3599" s="15"/>
      <c r="L3599" s="3"/>
    </row>
    <row r="3600" spans="1:12" x14ac:dyDescent="0.25">
      <c r="A3600" s="26"/>
      <c r="B3600" s="26"/>
      <c r="C3600" s="26"/>
      <c r="D3600" s="27"/>
      <c r="E3600" s="27"/>
      <c r="F3600" s="28"/>
      <c r="J3600" s="15"/>
      <c r="L3600" s="3"/>
    </row>
    <row r="3601" spans="1:12" x14ac:dyDescent="0.25">
      <c r="A3601" s="26"/>
      <c r="B3601" s="26"/>
      <c r="C3601" s="26"/>
      <c r="D3601" s="27"/>
      <c r="E3601" s="27"/>
      <c r="F3601" s="28"/>
      <c r="J3601" s="15"/>
      <c r="L3601" s="3"/>
    </row>
    <row r="3602" spans="1:12" x14ac:dyDescent="0.25">
      <c r="A3602" s="26"/>
      <c r="B3602" s="26"/>
      <c r="C3602" s="26"/>
      <c r="D3602" s="27"/>
      <c r="E3602" s="27"/>
      <c r="F3602" s="28"/>
      <c r="J3602" s="15"/>
      <c r="L3602" s="3"/>
    </row>
    <row r="3603" spans="1:12" x14ac:dyDescent="0.25">
      <c r="A3603" s="26"/>
      <c r="B3603" s="26"/>
      <c r="C3603" s="26"/>
      <c r="D3603" s="27"/>
      <c r="E3603" s="27"/>
      <c r="F3603" s="28"/>
      <c r="J3603" s="15"/>
      <c r="L3603" s="3"/>
    </row>
    <row r="3604" spans="1:12" x14ac:dyDescent="0.25">
      <c r="A3604" s="26"/>
      <c r="B3604" s="26"/>
      <c r="C3604" s="26"/>
      <c r="D3604" s="27"/>
      <c r="E3604" s="27"/>
      <c r="F3604" s="28"/>
      <c r="J3604" s="15"/>
      <c r="L3604" s="3"/>
    </row>
    <row r="3605" spans="1:12" x14ac:dyDescent="0.25">
      <c r="A3605" s="26"/>
      <c r="B3605" s="26"/>
      <c r="C3605" s="26"/>
      <c r="D3605" s="27"/>
      <c r="E3605" s="27"/>
      <c r="F3605" s="28"/>
      <c r="J3605" s="15"/>
      <c r="L3605" s="3"/>
    </row>
    <row r="3606" spans="1:12" x14ac:dyDescent="0.25">
      <c r="A3606" s="26"/>
      <c r="B3606" s="26"/>
      <c r="C3606" s="26"/>
      <c r="D3606" s="27"/>
      <c r="E3606" s="27"/>
      <c r="F3606" s="28"/>
      <c r="J3606" s="15"/>
      <c r="L3606" s="3"/>
    </row>
    <row r="3607" spans="1:12" x14ac:dyDescent="0.25">
      <c r="A3607" s="26"/>
      <c r="B3607" s="26"/>
      <c r="C3607" s="26"/>
      <c r="D3607" s="27"/>
      <c r="E3607" s="27"/>
      <c r="F3607" s="28"/>
      <c r="J3607" s="15"/>
      <c r="L3607" s="3"/>
    </row>
    <row r="3608" spans="1:12" x14ac:dyDescent="0.25">
      <c r="A3608" s="26"/>
      <c r="B3608" s="26"/>
      <c r="C3608" s="26"/>
      <c r="D3608" s="27"/>
      <c r="E3608" s="27"/>
      <c r="F3608" s="28"/>
      <c r="J3608" s="15"/>
      <c r="L3608" s="3"/>
    </row>
    <row r="3609" spans="1:12" x14ac:dyDescent="0.25">
      <c r="A3609" s="26"/>
      <c r="B3609" s="26"/>
      <c r="C3609" s="26"/>
      <c r="D3609" s="27"/>
      <c r="E3609" s="27"/>
      <c r="F3609" s="28"/>
      <c r="J3609" s="15"/>
      <c r="L3609" s="3"/>
    </row>
    <row r="3610" spans="1:12" x14ac:dyDescent="0.25">
      <c r="A3610" s="26"/>
      <c r="B3610" s="26"/>
      <c r="C3610" s="26"/>
      <c r="D3610" s="27"/>
      <c r="E3610" s="27"/>
      <c r="F3610" s="28"/>
      <c r="J3610" s="15"/>
      <c r="L3610" s="3"/>
    </row>
    <row r="3611" spans="1:12" x14ac:dyDescent="0.25">
      <c r="A3611" s="26"/>
      <c r="B3611" s="26"/>
      <c r="C3611" s="26"/>
      <c r="D3611" s="27"/>
      <c r="E3611" s="27"/>
      <c r="F3611" s="28"/>
      <c r="J3611" s="15"/>
      <c r="L3611" s="3"/>
    </row>
    <row r="3612" spans="1:12" x14ac:dyDescent="0.25">
      <c r="A3612" s="26"/>
      <c r="B3612" s="26"/>
      <c r="C3612" s="26"/>
      <c r="D3612" s="27"/>
      <c r="E3612" s="27"/>
      <c r="F3612" s="28"/>
      <c r="J3612" s="15"/>
      <c r="L3612" s="3"/>
    </row>
    <row r="3613" spans="1:12" x14ac:dyDescent="0.25">
      <c r="A3613" s="26"/>
      <c r="B3613" s="26"/>
      <c r="C3613" s="26"/>
      <c r="D3613" s="27"/>
      <c r="E3613" s="27"/>
      <c r="F3613" s="28"/>
      <c r="J3613" s="15"/>
      <c r="L3613" s="3"/>
    </row>
    <row r="3614" spans="1:12" x14ac:dyDescent="0.25">
      <c r="A3614" s="26"/>
      <c r="B3614" s="26"/>
      <c r="C3614" s="26"/>
      <c r="D3614" s="27"/>
      <c r="E3614" s="27"/>
      <c r="F3614" s="28"/>
      <c r="J3614" s="15"/>
      <c r="L3614" s="3"/>
    </row>
    <row r="3615" spans="1:12" x14ac:dyDescent="0.25">
      <c r="A3615" s="26"/>
      <c r="B3615" s="26"/>
      <c r="C3615" s="26"/>
      <c r="D3615" s="27"/>
      <c r="E3615" s="27"/>
      <c r="F3615" s="28"/>
      <c r="J3615" s="15"/>
      <c r="L3615" s="3"/>
    </row>
    <row r="3616" spans="1:12" x14ac:dyDescent="0.25">
      <c r="A3616" s="26"/>
      <c r="B3616" s="26"/>
      <c r="C3616" s="26"/>
      <c r="D3616" s="27"/>
      <c r="E3616" s="27"/>
      <c r="F3616" s="28"/>
      <c r="J3616" s="15"/>
      <c r="L3616" s="3"/>
    </row>
    <row r="3617" spans="1:12" x14ac:dyDescent="0.25">
      <c r="A3617" s="26"/>
      <c r="B3617" s="26"/>
      <c r="C3617" s="26"/>
      <c r="D3617" s="27"/>
      <c r="E3617" s="27"/>
      <c r="F3617" s="28"/>
      <c r="J3617" s="15"/>
      <c r="L3617" s="3"/>
    </row>
    <row r="3618" spans="1:12" x14ac:dyDescent="0.25">
      <c r="A3618" s="26"/>
      <c r="B3618" s="26"/>
      <c r="C3618" s="26"/>
      <c r="D3618" s="27"/>
      <c r="E3618" s="27"/>
      <c r="F3618" s="28"/>
      <c r="J3618" s="15"/>
      <c r="L3618" s="3"/>
    </row>
    <row r="3619" spans="1:12" x14ac:dyDescent="0.25">
      <c r="A3619" s="26"/>
      <c r="B3619" s="26"/>
      <c r="C3619" s="26"/>
      <c r="D3619" s="27"/>
      <c r="E3619" s="27"/>
      <c r="F3619" s="28"/>
      <c r="J3619" s="15"/>
      <c r="L3619" s="3"/>
    </row>
    <row r="3620" spans="1:12" x14ac:dyDescent="0.25">
      <c r="A3620" s="26"/>
      <c r="B3620" s="26"/>
      <c r="C3620" s="26"/>
      <c r="D3620" s="27"/>
      <c r="E3620" s="27"/>
      <c r="F3620" s="28"/>
      <c r="J3620" s="15"/>
      <c r="L3620" s="3"/>
    </row>
    <row r="3621" spans="1:12" x14ac:dyDescent="0.25">
      <c r="D3621" s="6"/>
      <c r="E3621" s="6"/>
      <c r="F3621" s="16"/>
      <c r="J3621" s="15"/>
      <c r="L3621" s="3"/>
    </row>
    <row r="3622" spans="1:12" x14ac:dyDescent="0.25">
      <c r="D3622" s="6"/>
      <c r="E3622" s="6"/>
      <c r="F3622" s="16"/>
      <c r="J3622" s="15"/>
      <c r="L3622" s="3"/>
    </row>
    <row r="3623" spans="1:12" x14ac:dyDescent="0.25">
      <c r="D3623" s="6"/>
      <c r="E3623" s="6"/>
      <c r="F3623" s="16"/>
      <c r="J3623" s="15"/>
      <c r="L3623" s="3"/>
    </row>
    <row r="3624" spans="1:12" x14ac:dyDescent="0.25">
      <c r="D3624" s="6"/>
      <c r="E3624" s="6"/>
      <c r="F3624" s="16"/>
      <c r="J3624" s="15"/>
      <c r="L3624" s="3"/>
    </row>
    <row r="3625" spans="1:12" x14ac:dyDescent="0.25">
      <c r="D3625" s="6"/>
      <c r="E3625" s="6"/>
      <c r="F3625" s="16"/>
      <c r="J3625" s="15"/>
      <c r="L3625" s="3"/>
    </row>
    <row r="3626" spans="1:12" x14ac:dyDescent="0.25">
      <c r="D3626" s="6"/>
      <c r="E3626" s="6"/>
      <c r="F3626" s="16"/>
      <c r="J3626" s="15"/>
      <c r="L3626" s="3"/>
    </row>
    <row r="3627" spans="1:12" x14ac:dyDescent="0.25">
      <c r="D3627" s="6"/>
      <c r="E3627" s="6"/>
      <c r="F3627" s="16"/>
      <c r="J3627" s="15"/>
      <c r="L3627" s="3"/>
    </row>
    <row r="3628" spans="1:12" x14ac:dyDescent="0.25">
      <c r="D3628" s="6"/>
      <c r="E3628" s="6"/>
      <c r="F3628" s="16"/>
      <c r="J3628" s="15"/>
      <c r="L3628" s="3"/>
    </row>
    <row r="3629" spans="1:12" x14ac:dyDescent="0.25">
      <c r="D3629" s="6"/>
      <c r="E3629" s="6"/>
      <c r="F3629" s="16"/>
      <c r="J3629" s="15"/>
      <c r="L3629" s="3"/>
    </row>
    <row r="3630" spans="1:12" x14ac:dyDescent="0.25">
      <c r="D3630" s="6"/>
      <c r="E3630" s="6"/>
      <c r="F3630" s="16"/>
      <c r="J3630" s="15"/>
      <c r="L3630" s="3"/>
    </row>
    <row r="3631" spans="1:12" x14ac:dyDescent="0.25">
      <c r="D3631" s="6"/>
      <c r="E3631" s="6"/>
      <c r="F3631" s="16"/>
      <c r="J3631" s="15"/>
      <c r="L3631" s="3"/>
    </row>
    <row r="3632" spans="1:12" x14ac:dyDescent="0.25">
      <c r="D3632" s="6"/>
      <c r="E3632" s="6"/>
      <c r="F3632" s="16"/>
      <c r="J3632" s="15"/>
      <c r="L3632" s="3"/>
    </row>
    <row r="3633" spans="4:12" x14ac:dyDescent="0.25">
      <c r="D3633" s="6"/>
      <c r="E3633" s="6"/>
      <c r="F3633" s="16"/>
      <c r="J3633" s="15"/>
      <c r="L3633" s="3"/>
    </row>
    <row r="3634" spans="4:12" x14ac:dyDescent="0.25">
      <c r="D3634" s="6"/>
      <c r="E3634" s="6"/>
      <c r="F3634" s="16"/>
      <c r="J3634" s="15"/>
      <c r="L3634" s="3"/>
    </row>
    <row r="3635" spans="4:12" x14ac:dyDescent="0.25">
      <c r="D3635" s="6"/>
      <c r="E3635" s="6"/>
      <c r="F3635" s="16"/>
      <c r="J3635" s="15"/>
      <c r="L3635" s="3"/>
    </row>
    <row r="3636" spans="4:12" x14ac:dyDescent="0.25">
      <c r="D3636" s="6"/>
      <c r="E3636" s="6"/>
      <c r="F3636" s="16"/>
      <c r="J3636" s="15"/>
      <c r="L3636" s="3"/>
    </row>
    <row r="3637" spans="4:12" x14ac:dyDescent="0.25">
      <c r="D3637" s="6"/>
      <c r="E3637" s="6"/>
      <c r="F3637" s="16"/>
      <c r="J3637" s="15"/>
      <c r="L3637" s="3"/>
    </row>
    <row r="3638" spans="4:12" x14ac:dyDescent="0.25">
      <c r="D3638" s="6"/>
      <c r="E3638" s="6"/>
      <c r="F3638" s="16"/>
      <c r="J3638" s="15"/>
      <c r="L3638" s="3"/>
    </row>
    <row r="3639" spans="4:12" x14ac:dyDescent="0.25">
      <c r="D3639" s="6"/>
      <c r="E3639" s="6"/>
      <c r="F3639" s="16"/>
      <c r="J3639" s="15"/>
      <c r="L3639" s="3"/>
    </row>
    <row r="3640" spans="4:12" x14ac:dyDescent="0.25">
      <c r="D3640" s="6"/>
      <c r="E3640" s="6"/>
      <c r="F3640" s="16"/>
      <c r="J3640" s="15"/>
      <c r="L3640" s="3"/>
    </row>
    <row r="3641" spans="4:12" x14ac:dyDescent="0.25">
      <c r="D3641" s="6"/>
      <c r="E3641" s="6"/>
      <c r="F3641" s="16"/>
      <c r="J3641" s="15"/>
      <c r="L3641" s="3"/>
    </row>
    <row r="3642" spans="4:12" x14ac:dyDescent="0.25">
      <c r="D3642" s="6"/>
      <c r="E3642" s="6"/>
      <c r="F3642" s="16"/>
      <c r="J3642" s="15"/>
      <c r="L3642" s="3"/>
    </row>
    <row r="3643" spans="4:12" x14ac:dyDescent="0.25">
      <c r="D3643" s="6"/>
      <c r="E3643" s="6"/>
      <c r="F3643" s="16"/>
      <c r="J3643" s="15"/>
      <c r="L3643" s="3"/>
    </row>
    <row r="3644" spans="4:12" x14ac:dyDescent="0.25">
      <c r="D3644" s="6"/>
      <c r="E3644" s="6"/>
      <c r="F3644" s="16"/>
      <c r="J3644" s="15"/>
      <c r="L3644" s="3"/>
    </row>
    <row r="3645" spans="4:12" x14ac:dyDescent="0.25">
      <c r="D3645" s="6"/>
      <c r="E3645" s="6"/>
      <c r="F3645" s="16"/>
      <c r="J3645" s="15"/>
      <c r="L3645" s="3"/>
    </row>
    <row r="3646" spans="4:12" x14ac:dyDescent="0.25">
      <c r="D3646" s="6"/>
      <c r="E3646" s="6"/>
      <c r="F3646" s="16"/>
      <c r="J3646" s="15"/>
      <c r="L3646" s="3"/>
    </row>
    <row r="3647" spans="4:12" x14ac:dyDescent="0.25">
      <c r="D3647" s="6"/>
      <c r="E3647" s="6"/>
      <c r="F3647" s="16"/>
      <c r="J3647" s="15"/>
      <c r="L3647" s="3"/>
    </row>
    <row r="3648" spans="4:12" x14ac:dyDescent="0.25">
      <c r="D3648" s="6"/>
      <c r="E3648" s="6"/>
      <c r="F3648" s="16"/>
      <c r="J3648" s="15"/>
      <c r="L3648" s="3"/>
    </row>
    <row r="3649" spans="4:12" x14ac:dyDescent="0.25">
      <c r="D3649" s="6"/>
      <c r="E3649" s="6"/>
      <c r="F3649" s="16"/>
      <c r="J3649" s="15"/>
      <c r="L3649" s="3"/>
    </row>
    <row r="3650" spans="4:12" x14ac:dyDescent="0.25">
      <c r="D3650" s="6"/>
      <c r="E3650" s="6"/>
      <c r="F3650" s="16"/>
      <c r="J3650" s="15"/>
      <c r="L3650" s="3"/>
    </row>
    <row r="3651" spans="4:12" x14ac:dyDescent="0.25">
      <c r="D3651" s="6"/>
      <c r="E3651" s="6"/>
      <c r="F3651" s="16"/>
      <c r="J3651" s="15"/>
      <c r="L3651" s="3"/>
    </row>
    <row r="3652" spans="4:12" x14ac:dyDescent="0.25">
      <c r="D3652" s="6"/>
      <c r="E3652" s="6"/>
      <c r="F3652" s="16"/>
      <c r="J3652" s="15"/>
      <c r="L3652" s="3"/>
    </row>
    <row r="3653" spans="4:12" x14ac:dyDescent="0.25">
      <c r="D3653" s="6"/>
      <c r="E3653" s="6"/>
      <c r="F3653" s="16"/>
      <c r="J3653" s="15"/>
      <c r="L3653" s="3"/>
    </row>
    <row r="3654" spans="4:12" x14ac:dyDescent="0.25">
      <c r="D3654" s="6"/>
      <c r="E3654" s="6"/>
      <c r="F3654" s="16"/>
      <c r="J3654" s="15"/>
      <c r="L3654" s="3"/>
    </row>
    <row r="3655" spans="4:12" x14ac:dyDescent="0.25">
      <c r="D3655" s="6"/>
      <c r="E3655" s="6"/>
      <c r="F3655" s="16"/>
      <c r="J3655" s="15"/>
      <c r="L3655" s="3"/>
    </row>
    <row r="3656" spans="4:12" x14ac:dyDescent="0.25">
      <c r="D3656" s="6"/>
      <c r="E3656" s="6"/>
      <c r="F3656" s="16"/>
      <c r="J3656" s="15"/>
      <c r="L3656" s="3"/>
    </row>
    <row r="3657" spans="4:12" x14ac:dyDescent="0.25">
      <c r="D3657" s="6"/>
      <c r="E3657" s="6"/>
      <c r="F3657" s="16"/>
      <c r="J3657" s="15"/>
      <c r="L3657" s="3"/>
    </row>
    <row r="3658" spans="4:12" x14ac:dyDescent="0.25">
      <c r="D3658" s="6"/>
      <c r="E3658" s="6"/>
      <c r="F3658" s="16"/>
      <c r="J3658" s="15"/>
      <c r="L3658" s="3"/>
    </row>
    <row r="3659" spans="4:12" x14ac:dyDescent="0.25">
      <c r="D3659" s="6"/>
      <c r="E3659" s="6"/>
      <c r="F3659" s="16"/>
      <c r="J3659" s="15"/>
      <c r="L3659" s="3"/>
    </row>
    <row r="3660" spans="4:12" x14ac:dyDescent="0.25">
      <c r="D3660" s="6"/>
      <c r="E3660" s="6"/>
      <c r="F3660" s="16"/>
      <c r="J3660" s="15"/>
      <c r="L3660" s="3"/>
    </row>
    <row r="3661" spans="4:12" x14ac:dyDescent="0.25">
      <c r="D3661" s="6"/>
      <c r="E3661" s="6"/>
      <c r="F3661" s="16"/>
      <c r="J3661" s="15"/>
      <c r="L3661" s="3"/>
    </row>
    <row r="3662" spans="4:12" x14ac:dyDescent="0.25">
      <c r="D3662" s="6"/>
      <c r="E3662" s="6"/>
      <c r="F3662" s="16"/>
      <c r="J3662" s="15"/>
      <c r="L3662" s="3"/>
    </row>
    <row r="3663" spans="4:12" x14ac:dyDescent="0.25">
      <c r="D3663" s="6"/>
      <c r="E3663" s="6"/>
      <c r="F3663" s="16"/>
      <c r="J3663" s="15"/>
      <c r="L3663" s="3"/>
    </row>
    <row r="3664" spans="4:12" x14ac:dyDescent="0.25">
      <c r="D3664" s="6"/>
      <c r="E3664" s="6"/>
      <c r="F3664" s="16"/>
      <c r="J3664" s="15"/>
      <c r="L3664" s="3"/>
    </row>
    <row r="3665" spans="4:12" x14ac:dyDescent="0.25">
      <c r="D3665" s="6"/>
      <c r="E3665" s="6"/>
      <c r="F3665" s="16"/>
      <c r="J3665" s="15"/>
      <c r="L3665" s="3"/>
    </row>
    <row r="3666" spans="4:12" x14ac:dyDescent="0.25">
      <c r="D3666" s="6"/>
      <c r="E3666" s="6"/>
      <c r="F3666" s="16"/>
      <c r="J3666" s="15"/>
      <c r="L3666" s="3"/>
    </row>
    <row r="3667" spans="4:12" x14ac:dyDescent="0.25">
      <c r="D3667" s="6"/>
      <c r="E3667" s="6"/>
      <c r="F3667" s="16"/>
      <c r="J3667" s="15"/>
      <c r="L3667" s="3"/>
    </row>
    <row r="3668" spans="4:12" x14ac:dyDescent="0.25">
      <c r="D3668" s="6"/>
      <c r="E3668" s="6"/>
      <c r="F3668" s="16"/>
      <c r="J3668" s="15"/>
      <c r="L3668" s="3"/>
    </row>
    <row r="3669" spans="4:12" x14ac:dyDescent="0.25">
      <c r="D3669" s="6"/>
      <c r="E3669" s="6"/>
      <c r="F3669" s="16"/>
      <c r="J3669" s="15"/>
      <c r="L3669" s="3"/>
    </row>
    <row r="3670" spans="4:12" x14ac:dyDescent="0.25">
      <c r="D3670" s="6"/>
      <c r="E3670" s="6"/>
      <c r="F3670" s="16"/>
      <c r="J3670" s="15"/>
      <c r="L3670" s="3"/>
    </row>
    <row r="3671" spans="4:12" x14ac:dyDescent="0.25">
      <c r="D3671" s="6"/>
      <c r="E3671" s="6"/>
      <c r="F3671" s="16"/>
      <c r="J3671" s="15"/>
      <c r="L3671" s="3"/>
    </row>
    <row r="3672" spans="4:12" x14ac:dyDescent="0.25">
      <c r="D3672" s="6"/>
      <c r="E3672" s="6"/>
      <c r="F3672" s="16"/>
      <c r="J3672" s="15"/>
      <c r="L3672" s="3"/>
    </row>
    <row r="3673" spans="4:12" x14ac:dyDescent="0.25">
      <c r="D3673" s="6"/>
      <c r="E3673" s="6"/>
      <c r="F3673" s="16"/>
      <c r="J3673" s="15"/>
      <c r="L3673" s="3"/>
    </row>
    <row r="3674" spans="4:12" x14ac:dyDescent="0.25">
      <c r="D3674" s="6"/>
      <c r="E3674" s="6"/>
      <c r="F3674" s="16"/>
      <c r="J3674" s="15"/>
      <c r="L3674" s="3"/>
    </row>
    <row r="3675" spans="4:12" x14ac:dyDescent="0.25">
      <c r="D3675" s="6"/>
      <c r="E3675" s="6"/>
      <c r="F3675" s="16"/>
      <c r="J3675" s="15"/>
      <c r="L3675" s="3"/>
    </row>
    <row r="3676" spans="4:12" x14ac:dyDescent="0.25">
      <c r="D3676" s="6"/>
      <c r="E3676" s="6"/>
      <c r="F3676" s="16"/>
      <c r="J3676" s="15"/>
      <c r="L3676" s="3"/>
    </row>
    <row r="3677" spans="4:12" x14ac:dyDescent="0.25">
      <c r="D3677" s="6"/>
      <c r="E3677" s="6"/>
      <c r="F3677" s="16"/>
      <c r="J3677" s="15"/>
      <c r="L3677" s="3"/>
    </row>
    <row r="3678" spans="4:12" x14ac:dyDescent="0.25">
      <c r="D3678" s="6"/>
      <c r="E3678" s="6"/>
      <c r="F3678" s="16"/>
      <c r="J3678" s="15"/>
      <c r="L3678" s="3"/>
    </row>
    <row r="3679" spans="4:12" x14ac:dyDescent="0.25">
      <c r="D3679" s="6"/>
      <c r="E3679" s="6"/>
      <c r="F3679" s="16"/>
      <c r="J3679" s="15"/>
      <c r="L3679" s="3"/>
    </row>
    <row r="3680" spans="4:12" x14ac:dyDescent="0.25">
      <c r="D3680" s="6"/>
      <c r="E3680" s="6"/>
      <c r="F3680" s="16"/>
      <c r="J3680" s="15"/>
      <c r="L3680" s="3"/>
    </row>
    <row r="3681" spans="4:12" x14ac:dyDescent="0.25">
      <c r="D3681" s="6"/>
      <c r="E3681" s="6"/>
      <c r="F3681" s="16"/>
      <c r="J3681" s="15"/>
      <c r="L3681" s="3"/>
    </row>
    <row r="3682" spans="4:12" x14ac:dyDescent="0.25">
      <c r="D3682" s="6"/>
      <c r="E3682" s="6"/>
      <c r="F3682" s="16"/>
      <c r="J3682" s="15"/>
      <c r="L3682" s="3"/>
    </row>
    <row r="3683" spans="4:12" x14ac:dyDescent="0.25">
      <c r="D3683" s="6"/>
      <c r="E3683" s="6"/>
      <c r="F3683" s="16"/>
      <c r="J3683" s="15"/>
      <c r="L3683" s="3"/>
    </row>
    <row r="3684" spans="4:12" x14ac:dyDescent="0.25">
      <c r="D3684" s="6"/>
      <c r="E3684" s="6"/>
      <c r="F3684" s="16"/>
      <c r="J3684" s="15"/>
      <c r="L3684" s="3"/>
    </row>
    <row r="3685" spans="4:12" x14ac:dyDescent="0.25">
      <c r="D3685" s="6"/>
      <c r="E3685" s="6"/>
      <c r="F3685" s="16"/>
      <c r="J3685" s="15"/>
      <c r="L3685" s="3"/>
    </row>
    <row r="3686" spans="4:12" x14ac:dyDescent="0.25">
      <c r="D3686" s="6"/>
      <c r="E3686" s="6"/>
      <c r="F3686" s="16"/>
      <c r="J3686" s="15"/>
      <c r="L3686" s="3"/>
    </row>
    <row r="3687" spans="4:12" x14ac:dyDescent="0.25">
      <c r="D3687" s="6"/>
      <c r="E3687" s="6"/>
      <c r="F3687" s="16"/>
      <c r="J3687" s="15"/>
      <c r="L3687" s="3"/>
    </row>
    <row r="3688" spans="4:12" x14ac:dyDescent="0.25">
      <c r="D3688" s="6"/>
      <c r="E3688" s="6"/>
      <c r="F3688" s="16"/>
      <c r="J3688" s="15"/>
      <c r="L3688" s="3"/>
    </row>
    <row r="3689" spans="4:12" x14ac:dyDescent="0.25">
      <c r="D3689" s="6"/>
      <c r="E3689" s="6"/>
      <c r="F3689" s="16"/>
      <c r="J3689" s="15"/>
      <c r="L3689" s="3"/>
    </row>
    <row r="3690" spans="4:12" x14ac:dyDescent="0.25">
      <c r="D3690" s="6"/>
      <c r="E3690" s="6"/>
      <c r="F3690" s="16"/>
      <c r="J3690" s="15"/>
      <c r="L3690" s="3"/>
    </row>
    <row r="3691" spans="4:12" x14ac:dyDescent="0.25">
      <c r="D3691" s="6"/>
      <c r="E3691" s="6"/>
      <c r="F3691" s="16"/>
      <c r="J3691" s="15"/>
      <c r="L3691" s="3"/>
    </row>
    <row r="3692" spans="4:12" x14ac:dyDescent="0.25">
      <c r="D3692" s="6"/>
      <c r="E3692" s="6"/>
      <c r="F3692" s="16"/>
      <c r="J3692" s="15"/>
      <c r="L3692" s="3"/>
    </row>
    <row r="3693" spans="4:12" x14ac:dyDescent="0.25">
      <c r="D3693" s="6"/>
      <c r="E3693" s="6"/>
      <c r="F3693" s="16"/>
      <c r="J3693" s="15"/>
      <c r="L3693" s="3"/>
    </row>
    <row r="3694" spans="4:12" x14ac:dyDescent="0.25">
      <c r="D3694" s="6"/>
      <c r="E3694" s="6"/>
      <c r="F3694" s="16"/>
      <c r="J3694" s="15"/>
      <c r="L3694" s="3"/>
    </row>
    <row r="3695" spans="4:12" x14ac:dyDescent="0.25">
      <c r="D3695" s="6"/>
      <c r="E3695" s="6"/>
      <c r="F3695" s="16"/>
      <c r="J3695" s="15"/>
      <c r="L3695" s="3"/>
    </row>
    <row r="3696" spans="4:12" x14ac:dyDescent="0.25">
      <c r="D3696" s="6"/>
      <c r="E3696" s="6"/>
      <c r="F3696" s="16"/>
      <c r="J3696" s="15"/>
      <c r="L3696" s="3"/>
    </row>
    <row r="3697" spans="4:12" x14ac:dyDescent="0.25">
      <c r="D3697" s="6"/>
      <c r="E3697" s="6"/>
      <c r="F3697" s="16"/>
      <c r="J3697" s="15"/>
      <c r="L3697" s="3"/>
    </row>
    <row r="3698" spans="4:12" x14ac:dyDescent="0.25">
      <c r="D3698" s="6"/>
      <c r="E3698" s="6"/>
      <c r="F3698" s="16"/>
      <c r="J3698" s="15"/>
      <c r="L3698" s="3"/>
    </row>
    <row r="3699" spans="4:12" x14ac:dyDescent="0.25">
      <c r="D3699" s="6"/>
      <c r="E3699" s="6"/>
      <c r="F3699" s="16"/>
      <c r="J3699" s="15"/>
      <c r="L3699" s="3"/>
    </row>
    <row r="3700" spans="4:12" x14ac:dyDescent="0.25">
      <c r="D3700" s="6"/>
      <c r="E3700" s="6"/>
      <c r="F3700" s="16"/>
      <c r="J3700" s="15"/>
      <c r="L3700" s="3"/>
    </row>
    <row r="3701" spans="4:12" x14ac:dyDescent="0.25">
      <c r="D3701" s="6"/>
      <c r="E3701" s="6"/>
      <c r="F3701" s="16"/>
      <c r="J3701" s="15"/>
      <c r="L3701" s="3"/>
    </row>
    <row r="3702" spans="4:12" x14ac:dyDescent="0.25">
      <c r="D3702" s="6"/>
      <c r="E3702" s="6"/>
      <c r="F3702" s="16"/>
      <c r="J3702" s="15"/>
      <c r="L3702" s="3"/>
    </row>
    <row r="3703" spans="4:12" x14ac:dyDescent="0.25">
      <c r="D3703" s="6"/>
      <c r="E3703" s="6"/>
      <c r="F3703" s="16"/>
      <c r="J3703" s="15"/>
      <c r="L3703" s="3"/>
    </row>
    <row r="3704" spans="4:12" x14ac:dyDescent="0.25">
      <c r="D3704" s="6"/>
      <c r="E3704" s="6"/>
      <c r="F3704" s="16"/>
      <c r="J3704" s="15"/>
      <c r="L3704" s="3"/>
    </row>
    <row r="3705" spans="4:12" x14ac:dyDescent="0.25">
      <c r="D3705" s="6"/>
      <c r="E3705" s="6"/>
      <c r="F3705" s="16"/>
      <c r="J3705" s="15"/>
      <c r="L3705" s="3"/>
    </row>
    <row r="3706" spans="4:12" x14ac:dyDescent="0.25">
      <c r="D3706" s="6"/>
      <c r="E3706" s="6"/>
      <c r="F3706" s="16"/>
      <c r="J3706" s="15"/>
      <c r="L3706" s="3"/>
    </row>
    <row r="3707" spans="4:12" x14ac:dyDescent="0.25">
      <c r="D3707" s="6"/>
      <c r="E3707" s="6"/>
      <c r="F3707" s="16"/>
      <c r="J3707" s="15"/>
      <c r="L3707" s="3"/>
    </row>
    <row r="3708" spans="4:12" x14ac:dyDescent="0.25">
      <c r="D3708" s="6"/>
      <c r="E3708" s="6"/>
      <c r="F3708" s="16"/>
      <c r="J3708" s="15"/>
      <c r="L3708" s="3"/>
    </row>
    <row r="3709" spans="4:12" x14ac:dyDescent="0.25">
      <c r="D3709" s="6"/>
      <c r="E3709" s="6"/>
      <c r="F3709" s="16"/>
      <c r="J3709" s="15"/>
      <c r="L3709" s="3"/>
    </row>
    <row r="3710" spans="4:12" x14ac:dyDescent="0.25">
      <c r="D3710" s="6"/>
      <c r="E3710" s="6"/>
      <c r="F3710" s="16"/>
      <c r="J3710" s="15"/>
      <c r="L3710" s="3"/>
    </row>
    <row r="3711" spans="4:12" x14ac:dyDescent="0.25">
      <c r="D3711" s="6"/>
      <c r="E3711" s="6"/>
      <c r="F3711" s="16"/>
      <c r="J3711" s="15"/>
      <c r="L3711" s="3"/>
    </row>
    <row r="3712" spans="4:12" x14ac:dyDescent="0.25">
      <c r="D3712" s="6"/>
      <c r="E3712" s="6"/>
      <c r="F3712" s="16"/>
      <c r="J3712" s="15"/>
      <c r="L3712" s="3"/>
    </row>
    <row r="3713" spans="4:12" x14ac:dyDescent="0.25">
      <c r="D3713" s="6"/>
      <c r="E3713" s="6"/>
      <c r="F3713" s="16"/>
      <c r="J3713" s="15"/>
      <c r="L3713" s="3"/>
    </row>
    <row r="3714" spans="4:12" x14ac:dyDescent="0.25">
      <c r="D3714" s="6"/>
      <c r="E3714" s="6"/>
      <c r="F3714" s="16"/>
      <c r="J3714" s="15"/>
      <c r="L3714" s="3"/>
    </row>
    <row r="3715" spans="4:12" x14ac:dyDescent="0.25">
      <c r="D3715" s="6"/>
      <c r="E3715" s="6"/>
      <c r="F3715" s="16"/>
      <c r="J3715" s="15"/>
      <c r="L3715" s="3"/>
    </row>
    <row r="3716" spans="4:12" x14ac:dyDescent="0.25">
      <c r="D3716" s="6"/>
      <c r="E3716" s="6"/>
      <c r="F3716" s="16"/>
      <c r="J3716" s="15"/>
      <c r="L3716" s="3"/>
    </row>
    <row r="3717" spans="4:12" x14ac:dyDescent="0.25">
      <c r="D3717" s="6"/>
      <c r="E3717" s="6"/>
      <c r="F3717" s="16"/>
      <c r="J3717" s="15"/>
      <c r="L3717" s="3"/>
    </row>
    <row r="3718" spans="4:12" x14ac:dyDescent="0.25">
      <c r="D3718" s="6"/>
      <c r="E3718" s="6"/>
      <c r="F3718" s="16"/>
      <c r="J3718" s="15"/>
      <c r="L3718" s="3"/>
    </row>
    <row r="3719" spans="4:12" x14ac:dyDescent="0.25">
      <c r="D3719" s="6"/>
      <c r="E3719" s="6"/>
      <c r="F3719" s="16"/>
      <c r="J3719" s="15"/>
      <c r="L3719" s="3"/>
    </row>
    <row r="3720" spans="4:12" x14ac:dyDescent="0.25">
      <c r="D3720" s="6"/>
      <c r="E3720" s="6"/>
      <c r="F3720" s="16"/>
      <c r="J3720" s="15"/>
      <c r="L3720" s="3"/>
    </row>
    <row r="3721" spans="4:12" x14ac:dyDescent="0.25">
      <c r="D3721" s="6"/>
      <c r="E3721" s="6"/>
      <c r="F3721" s="16"/>
      <c r="J3721" s="15"/>
      <c r="L3721" s="3"/>
    </row>
    <row r="3722" spans="4:12" x14ac:dyDescent="0.25">
      <c r="D3722" s="6"/>
      <c r="E3722" s="6"/>
      <c r="F3722" s="16"/>
      <c r="J3722" s="15"/>
      <c r="L3722" s="3"/>
    </row>
    <row r="3723" spans="4:12" x14ac:dyDescent="0.25">
      <c r="D3723" s="6"/>
      <c r="E3723" s="6"/>
      <c r="F3723" s="16"/>
      <c r="J3723" s="15"/>
      <c r="L3723" s="3"/>
    </row>
    <row r="3724" spans="4:12" x14ac:dyDescent="0.25">
      <c r="D3724" s="6"/>
      <c r="E3724" s="6"/>
      <c r="F3724" s="16"/>
      <c r="J3724" s="15"/>
      <c r="L3724" s="3"/>
    </row>
    <row r="3725" spans="4:12" x14ac:dyDescent="0.25">
      <c r="D3725" s="6"/>
      <c r="E3725" s="6"/>
      <c r="F3725" s="16"/>
      <c r="J3725" s="15"/>
      <c r="L3725" s="3"/>
    </row>
    <row r="3726" spans="4:12" x14ac:dyDescent="0.25">
      <c r="D3726" s="6"/>
      <c r="E3726" s="6"/>
      <c r="F3726" s="16"/>
      <c r="J3726" s="15"/>
      <c r="L3726" s="3"/>
    </row>
    <row r="3727" spans="4:12" x14ac:dyDescent="0.25">
      <c r="D3727" s="6"/>
      <c r="E3727" s="6"/>
      <c r="F3727" s="16"/>
      <c r="J3727" s="15"/>
      <c r="L3727" s="3"/>
    </row>
    <row r="3728" spans="4:12" x14ac:dyDescent="0.25">
      <c r="D3728" s="6"/>
      <c r="E3728" s="6"/>
      <c r="F3728" s="16"/>
      <c r="J3728" s="15"/>
      <c r="L3728" s="3"/>
    </row>
    <row r="3729" spans="4:12" x14ac:dyDescent="0.25">
      <c r="D3729" s="6"/>
      <c r="E3729" s="6"/>
      <c r="F3729" s="16"/>
      <c r="J3729" s="15"/>
      <c r="L3729" s="3"/>
    </row>
    <row r="3730" spans="4:12" x14ac:dyDescent="0.25">
      <c r="D3730" s="6"/>
      <c r="E3730" s="6"/>
      <c r="F3730" s="16"/>
      <c r="J3730" s="15"/>
      <c r="L3730" s="3"/>
    </row>
    <row r="3731" spans="4:12" x14ac:dyDescent="0.25">
      <c r="D3731" s="6"/>
      <c r="E3731" s="6"/>
      <c r="F3731" s="16"/>
      <c r="J3731" s="15"/>
      <c r="L3731" s="3"/>
    </row>
    <row r="3732" spans="4:12" x14ac:dyDescent="0.25">
      <c r="D3732" s="6"/>
      <c r="E3732" s="6"/>
      <c r="F3732" s="16"/>
      <c r="J3732" s="15"/>
      <c r="L3732" s="3"/>
    </row>
    <row r="3733" spans="4:12" x14ac:dyDescent="0.25">
      <c r="D3733" s="6"/>
      <c r="E3733" s="6"/>
      <c r="F3733" s="16"/>
      <c r="J3733" s="15"/>
      <c r="L3733" s="3"/>
    </row>
    <row r="3734" spans="4:12" x14ac:dyDescent="0.25">
      <c r="D3734" s="6"/>
      <c r="E3734" s="6"/>
      <c r="F3734" s="16"/>
      <c r="J3734" s="15"/>
      <c r="L3734" s="3"/>
    </row>
    <row r="3735" spans="4:12" x14ac:dyDescent="0.25">
      <c r="D3735" s="6"/>
      <c r="E3735" s="6"/>
      <c r="F3735" s="16"/>
      <c r="J3735" s="15"/>
      <c r="L3735" s="3"/>
    </row>
    <row r="3736" spans="4:12" x14ac:dyDescent="0.25">
      <c r="D3736" s="6"/>
      <c r="E3736" s="6"/>
      <c r="F3736" s="16"/>
      <c r="J3736" s="15"/>
      <c r="L3736" s="3"/>
    </row>
    <row r="3737" spans="4:12" x14ac:dyDescent="0.25">
      <c r="D3737" s="6"/>
      <c r="E3737" s="6"/>
      <c r="F3737" s="16"/>
      <c r="J3737" s="15"/>
      <c r="L3737" s="3"/>
    </row>
    <row r="3738" spans="4:12" x14ac:dyDescent="0.25">
      <c r="D3738" s="6"/>
      <c r="E3738" s="6"/>
      <c r="F3738" s="16"/>
      <c r="J3738" s="15"/>
      <c r="L3738" s="3"/>
    </row>
    <row r="3739" spans="4:12" x14ac:dyDescent="0.25">
      <c r="D3739" s="6"/>
      <c r="E3739" s="6"/>
      <c r="F3739" s="16"/>
      <c r="J3739" s="15"/>
      <c r="L3739" s="3"/>
    </row>
    <row r="3740" spans="4:12" x14ac:dyDescent="0.25">
      <c r="D3740" s="6"/>
      <c r="E3740" s="6"/>
      <c r="F3740" s="16"/>
      <c r="J3740" s="15"/>
      <c r="L3740" s="3"/>
    </row>
    <row r="3741" spans="4:12" x14ac:dyDescent="0.25">
      <c r="D3741" s="6"/>
      <c r="E3741" s="6"/>
      <c r="F3741" s="16"/>
      <c r="J3741" s="15"/>
      <c r="L3741" s="3"/>
    </row>
    <row r="3742" spans="4:12" x14ac:dyDescent="0.25">
      <c r="D3742" s="6"/>
      <c r="E3742" s="6"/>
      <c r="F3742" s="16"/>
      <c r="J3742" s="15"/>
      <c r="L3742" s="3"/>
    </row>
    <row r="3743" spans="4:12" x14ac:dyDescent="0.25">
      <c r="D3743" s="6"/>
      <c r="E3743" s="6"/>
      <c r="F3743" s="16"/>
      <c r="J3743" s="15"/>
      <c r="L3743" s="3"/>
    </row>
    <row r="3744" spans="4:12" x14ac:dyDescent="0.25">
      <c r="D3744" s="6"/>
      <c r="E3744" s="6"/>
      <c r="F3744" s="16"/>
      <c r="J3744" s="15"/>
      <c r="L3744" s="3"/>
    </row>
    <row r="3745" spans="4:12" x14ac:dyDescent="0.25">
      <c r="D3745" s="6"/>
      <c r="E3745" s="6"/>
      <c r="F3745" s="16"/>
      <c r="J3745" s="15"/>
      <c r="L3745" s="3"/>
    </row>
    <row r="3746" spans="4:12" x14ac:dyDescent="0.25">
      <c r="D3746" s="6"/>
      <c r="E3746" s="6"/>
      <c r="F3746" s="16"/>
      <c r="J3746" s="15"/>
      <c r="L3746" s="3"/>
    </row>
    <row r="3747" spans="4:12" x14ac:dyDescent="0.25">
      <c r="D3747" s="6"/>
      <c r="E3747" s="6"/>
      <c r="F3747" s="16"/>
      <c r="J3747" s="15"/>
      <c r="L3747" s="3"/>
    </row>
    <row r="3748" spans="4:12" x14ac:dyDescent="0.25">
      <c r="D3748" s="6"/>
      <c r="E3748" s="6"/>
      <c r="F3748" s="16"/>
      <c r="J3748" s="15"/>
      <c r="L3748" s="3"/>
    </row>
    <row r="3749" spans="4:12" x14ac:dyDescent="0.25">
      <c r="D3749" s="6"/>
      <c r="E3749" s="6"/>
      <c r="F3749" s="16"/>
      <c r="J3749" s="15"/>
      <c r="L3749" s="3"/>
    </row>
    <row r="3750" spans="4:12" x14ac:dyDescent="0.25">
      <c r="D3750" s="6"/>
      <c r="E3750" s="6"/>
      <c r="F3750" s="16"/>
      <c r="J3750" s="15"/>
      <c r="L3750" s="3"/>
    </row>
    <row r="3751" spans="4:12" x14ac:dyDescent="0.25">
      <c r="D3751" s="6"/>
      <c r="E3751" s="6"/>
      <c r="F3751" s="16"/>
      <c r="J3751" s="15"/>
      <c r="L3751" s="3"/>
    </row>
    <row r="3752" spans="4:12" x14ac:dyDescent="0.25">
      <c r="D3752" s="6"/>
      <c r="E3752" s="6"/>
      <c r="F3752" s="16"/>
      <c r="J3752" s="15"/>
      <c r="L3752" s="3"/>
    </row>
    <row r="3753" spans="4:12" x14ac:dyDescent="0.25">
      <c r="D3753" s="6"/>
      <c r="E3753" s="6"/>
      <c r="F3753" s="16"/>
      <c r="J3753" s="15"/>
      <c r="L3753" s="3"/>
    </row>
    <row r="3754" spans="4:12" x14ac:dyDescent="0.25">
      <c r="D3754" s="6"/>
      <c r="E3754" s="6"/>
      <c r="F3754" s="16"/>
      <c r="J3754" s="15"/>
      <c r="L3754" s="3"/>
    </row>
    <row r="3755" spans="4:12" x14ac:dyDescent="0.25">
      <c r="D3755" s="6"/>
      <c r="E3755" s="6"/>
      <c r="F3755" s="16"/>
      <c r="J3755" s="15"/>
      <c r="L3755" s="3"/>
    </row>
    <row r="3756" spans="4:12" x14ac:dyDescent="0.25">
      <c r="D3756" s="6"/>
      <c r="E3756" s="6"/>
      <c r="F3756" s="16"/>
      <c r="J3756" s="15"/>
      <c r="L3756" s="3"/>
    </row>
    <row r="3757" spans="4:12" x14ac:dyDescent="0.25">
      <c r="D3757" s="6"/>
      <c r="E3757" s="6"/>
      <c r="F3757" s="16"/>
      <c r="J3757" s="15"/>
      <c r="L3757" s="3"/>
    </row>
    <row r="3758" spans="4:12" x14ac:dyDescent="0.25">
      <c r="D3758" s="6"/>
      <c r="E3758" s="6"/>
      <c r="F3758" s="16"/>
      <c r="J3758" s="15"/>
      <c r="L3758" s="3"/>
    </row>
    <row r="3759" spans="4:12" x14ac:dyDescent="0.25">
      <c r="D3759" s="6"/>
      <c r="E3759" s="6"/>
      <c r="F3759" s="16"/>
      <c r="J3759" s="15"/>
      <c r="L3759" s="3"/>
    </row>
    <row r="3760" spans="4:12" x14ac:dyDescent="0.25">
      <c r="D3760" s="6"/>
      <c r="E3760" s="6"/>
      <c r="F3760" s="16"/>
      <c r="J3760" s="15"/>
      <c r="L3760" s="3"/>
    </row>
    <row r="3761" spans="4:12" x14ac:dyDescent="0.25">
      <c r="D3761" s="6"/>
      <c r="E3761" s="6"/>
      <c r="F3761" s="16"/>
      <c r="J3761" s="15"/>
      <c r="L3761" s="3"/>
    </row>
    <row r="3762" spans="4:12" x14ac:dyDescent="0.25">
      <c r="D3762" s="6"/>
      <c r="E3762" s="6"/>
      <c r="F3762" s="16"/>
      <c r="J3762" s="15"/>
      <c r="L3762" s="3"/>
    </row>
    <row r="3763" spans="4:12" x14ac:dyDescent="0.25">
      <c r="D3763" s="6"/>
      <c r="E3763" s="6"/>
      <c r="F3763" s="16"/>
      <c r="J3763" s="15"/>
      <c r="L3763" s="3"/>
    </row>
    <row r="3764" spans="4:12" x14ac:dyDescent="0.25">
      <c r="D3764" s="6"/>
      <c r="E3764" s="6"/>
      <c r="F3764" s="16"/>
      <c r="J3764" s="15"/>
      <c r="L3764" s="3"/>
    </row>
    <row r="3765" spans="4:12" x14ac:dyDescent="0.25">
      <c r="D3765" s="6"/>
      <c r="E3765" s="6"/>
      <c r="F3765" s="16"/>
      <c r="J3765" s="15"/>
      <c r="L3765" s="3"/>
    </row>
    <row r="3766" spans="4:12" x14ac:dyDescent="0.25">
      <c r="D3766" s="6"/>
      <c r="E3766" s="6"/>
      <c r="F3766" s="16"/>
      <c r="J3766" s="15"/>
      <c r="L3766" s="3"/>
    </row>
    <row r="3767" spans="4:12" x14ac:dyDescent="0.25">
      <c r="D3767" s="6"/>
      <c r="E3767" s="6"/>
      <c r="F3767" s="16"/>
      <c r="J3767" s="15"/>
      <c r="L3767" s="3"/>
    </row>
    <row r="3768" spans="4:12" x14ac:dyDescent="0.25">
      <c r="D3768" s="6"/>
      <c r="E3768" s="6"/>
      <c r="F3768" s="16"/>
      <c r="J3768" s="15"/>
      <c r="L3768" s="3"/>
    </row>
    <row r="3769" spans="4:12" x14ac:dyDescent="0.25">
      <c r="D3769" s="6"/>
      <c r="E3769" s="6"/>
      <c r="F3769" s="16"/>
      <c r="J3769" s="15"/>
      <c r="L3769" s="3"/>
    </row>
    <row r="3770" spans="4:12" x14ac:dyDescent="0.25">
      <c r="D3770" s="6"/>
      <c r="E3770" s="6"/>
      <c r="F3770" s="16"/>
      <c r="J3770" s="15"/>
      <c r="L3770" s="3"/>
    </row>
    <row r="3771" spans="4:12" x14ac:dyDescent="0.25">
      <c r="D3771" s="6"/>
      <c r="E3771" s="6"/>
      <c r="F3771" s="16"/>
      <c r="J3771" s="15"/>
      <c r="L3771" s="3"/>
    </row>
    <row r="3772" spans="4:12" x14ac:dyDescent="0.25">
      <c r="D3772" s="6"/>
      <c r="E3772" s="6"/>
      <c r="F3772" s="16"/>
      <c r="J3772" s="15"/>
      <c r="L3772" s="3"/>
    </row>
    <row r="3773" spans="4:12" x14ac:dyDescent="0.25">
      <c r="D3773" s="6"/>
      <c r="E3773" s="6"/>
      <c r="F3773" s="16"/>
      <c r="J3773" s="15"/>
      <c r="L3773" s="3"/>
    </row>
    <row r="3774" spans="4:12" x14ac:dyDescent="0.25">
      <c r="D3774" s="6"/>
      <c r="E3774" s="6"/>
      <c r="F3774" s="16"/>
      <c r="J3774" s="15"/>
      <c r="L3774" s="3"/>
    </row>
    <row r="3775" spans="4:12" x14ac:dyDescent="0.25">
      <c r="D3775" s="6"/>
      <c r="E3775" s="6"/>
      <c r="F3775" s="16"/>
      <c r="J3775" s="15"/>
      <c r="L3775" s="3"/>
    </row>
    <row r="3776" spans="4:12" x14ac:dyDescent="0.25">
      <c r="D3776" s="6"/>
      <c r="E3776" s="6"/>
      <c r="F3776" s="16"/>
      <c r="J3776" s="15"/>
      <c r="L3776" s="3"/>
    </row>
    <row r="3777" spans="4:12" x14ac:dyDescent="0.25">
      <c r="D3777" s="6"/>
      <c r="E3777" s="6"/>
      <c r="F3777" s="16"/>
      <c r="J3777" s="15"/>
      <c r="L3777" s="3"/>
    </row>
    <row r="3778" spans="4:12" x14ac:dyDescent="0.25">
      <c r="D3778" s="6"/>
      <c r="E3778" s="6"/>
      <c r="F3778" s="16"/>
      <c r="J3778" s="15"/>
      <c r="L3778" s="3"/>
    </row>
    <row r="3779" spans="4:12" x14ac:dyDescent="0.25">
      <c r="D3779" s="6"/>
      <c r="E3779" s="6"/>
      <c r="F3779" s="16"/>
      <c r="J3779" s="15"/>
      <c r="L3779" s="3"/>
    </row>
    <row r="3780" spans="4:12" x14ac:dyDescent="0.25">
      <c r="D3780" s="6"/>
      <c r="E3780" s="6"/>
      <c r="F3780" s="16"/>
      <c r="J3780" s="15"/>
      <c r="L3780" s="3"/>
    </row>
    <row r="3781" spans="4:12" x14ac:dyDescent="0.25">
      <c r="D3781" s="6"/>
      <c r="E3781" s="6"/>
      <c r="F3781" s="16"/>
      <c r="J3781" s="15"/>
      <c r="L3781" s="3"/>
    </row>
    <row r="3782" spans="4:12" x14ac:dyDescent="0.25">
      <c r="D3782" s="6"/>
      <c r="E3782" s="6"/>
      <c r="F3782" s="16"/>
      <c r="J3782" s="15"/>
      <c r="L3782" s="3"/>
    </row>
    <row r="3783" spans="4:12" x14ac:dyDescent="0.25">
      <c r="D3783" s="6"/>
      <c r="E3783" s="6"/>
      <c r="F3783" s="16"/>
      <c r="J3783" s="15"/>
      <c r="L3783" s="3"/>
    </row>
    <row r="3784" spans="4:12" x14ac:dyDescent="0.25">
      <c r="D3784" s="6"/>
      <c r="E3784" s="6"/>
      <c r="F3784" s="16"/>
      <c r="J3784" s="15"/>
      <c r="L3784" s="3"/>
    </row>
    <row r="3785" spans="4:12" x14ac:dyDescent="0.25">
      <c r="D3785" s="6"/>
      <c r="E3785" s="6"/>
      <c r="F3785" s="16"/>
      <c r="J3785" s="15"/>
      <c r="L3785" s="3"/>
    </row>
    <row r="3786" spans="4:12" x14ac:dyDescent="0.25">
      <c r="D3786" s="6"/>
      <c r="E3786" s="6"/>
      <c r="F3786" s="16"/>
      <c r="J3786" s="15"/>
      <c r="L3786" s="3"/>
    </row>
    <row r="3787" spans="4:12" x14ac:dyDescent="0.25">
      <c r="D3787" s="6"/>
      <c r="E3787" s="6"/>
      <c r="F3787" s="16"/>
      <c r="J3787" s="15"/>
      <c r="L3787" s="3"/>
    </row>
    <row r="3788" spans="4:12" x14ac:dyDescent="0.25">
      <c r="D3788" s="6"/>
      <c r="E3788" s="6"/>
      <c r="F3788" s="16"/>
      <c r="J3788" s="15"/>
      <c r="L3788" s="3"/>
    </row>
    <row r="3789" spans="4:12" x14ac:dyDescent="0.25">
      <c r="D3789" s="6"/>
      <c r="E3789" s="6"/>
      <c r="F3789" s="16"/>
      <c r="J3789" s="15"/>
      <c r="L3789" s="3"/>
    </row>
    <row r="3790" spans="4:12" x14ac:dyDescent="0.25">
      <c r="D3790" s="6"/>
      <c r="E3790" s="6"/>
      <c r="F3790" s="16"/>
      <c r="J3790" s="15"/>
      <c r="L3790" s="3"/>
    </row>
    <row r="3791" spans="4:12" x14ac:dyDescent="0.25">
      <c r="D3791" s="6"/>
      <c r="E3791" s="6"/>
      <c r="F3791" s="16"/>
      <c r="J3791" s="15"/>
      <c r="L3791" s="3"/>
    </row>
    <row r="3792" spans="4:12" x14ac:dyDescent="0.25">
      <c r="D3792" s="6"/>
      <c r="E3792" s="6"/>
      <c r="F3792" s="16"/>
      <c r="J3792" s="15"/>
      <c r="L3792" s="3"/>
    </row>
    <row r="3793" spans="4:12" x14ac:dyDescent="0.25">
      <c r="D3793" s="6"/>
      <c r="E3793" s="6"/>
      <c r="F3793" s="16"/>
      <c r="J3793" s="15"/>
      <c r="L3793" s="3"/>
    </row>
    <row r="3794" spans="4:12" x14ac:dyDescent="0.25">
      <c r="D3794" s="6"/>
      <c r="E3794" s="6"/>
      <c r="F3794" s="16"/>
      <c r="J3794" s="15"/>
      <c r="L3794" s="3"/>
    </row>
    <row r="3795" spans="4:12" x14ac:dyDescent="0.25">
      <c r="D3795" s="6"/>
      <c r="E3795" s="6"/>
      <c r="F3795" s="16"/>
      <c r="J3795" s="15"/>
      <c r="L3795" s="3"/>
    </row>
    <row r="3796" spans="4:12" x14ac:dyDescent="0.25">
      <c r="D3796" s="6"/>
      <c r="E3796" s="6"/>
      <c r="F3796" s="16"/>
      <c r="J3796" s="15"/>
      <c r="L3796" s="3"/>
    </row>
    <row r="3797" spans="4:12" x14ac:dyDescent="0.25">
      <c r="D3797" s="6"/>
      <c r="E3797" s="6"/>
      <c r="F3797" s="16"/>
      <c r="J3797" s="15"/>
      <c r="L3797" s="3"/>
    </row>
    <row r="3798" spans="4:12" x14ac:dyDescent="0.25">
      <c r="D3798" s="6"/>
      <c r="E3798" s="6"/>
      <c r="F3798" s="16"/>
      <c r="J3798" s="15"/>
      <c r="L3798" s="3"/>
    </row>
    <row r="3799" spans="4:12" x14ac:dyDescent="0.25">
      <c r="D3799" s="6"/>
      <c r="E3799" s="6"/>
      <c r="F3799" s="16"/>
      <c r="J3799" s="15"/>
      <c r="L3799" s="3"/>
    </row>
    <row r="3800" spans="4:12" x14ac:dyDescent="0.25">
      <c r="D3800" s="6"/>
      <c r="E3800" s="6"/>
      <c r="F3800" s="16"/>
      <c r="J3800" s="15"/>
      <c r="L3800" s="3"/>
    </row>
    <row r="3801" spans="4:12" x14ac:dyDescent="0.25">
      <c r="D3801" s="6"/>
      <c r="E3801" s="6"/>
      <c r="F3801" s="16"/>
      <c r="J3801" s="15"/>
      <c r="L3801" s="3"/>
    </row>
    <row r="3802" spans="4:12" x14ac:dyDescent="0.25">
      <c r="D3802" s="6"/>
      <c r="E3802" s="6"/>
      <c r="F3802" s="16"/>
      <c r="J3802" s="15"/>
      <c r="L3802" s="3"/>
    </row>
    <row r="3803" spans="4:12" x14ac:dyDescent="0.25">
      <c r="D3803" s="6"/>
      <c r="E3803" s="6"/>
      <c r="F3803" s="16"/>
      <c r="J3803" s="15"/>
      <c r="L3803" s="3"/>
    </row>
    <row r="3804" spans="4:12" x14ac:dyDescent="0.25">
      <c r="D3804" s="6"/>
      <c r="E3804" s="6"/>
      <c r="F3804" s="16"/>
      <c r="J3804" s="15"/>
      <c r="L3804" s="3"/>
    </row>
    <row r="3805" spans="4:12" x14ac:dyDescent="0.25">
      <c r="D3805" s="6"/>
      <c r="E3805" s="6"/>
      <c r="F3805" s="16"/>
      <c r="J3805" s="15"/>
      <c r="L3805" s="3"/>
    </row>
    <row r="3806" spans="4:12" x14ac:dyDescent="0.25">
      <c r="D3806" s="6"/>
      <c r="E3806" s="6"/>
      <c r="F3806" s="16"/>
      <c r="J3806" s="15"/>
      <c r="L3806" s="3"/>
    </row>
    <row r="3807" spans="4:12" x14ac:dyDescent="0.25">
      <c r="D3807" s="6"/>
      <c r="E3807" s="6"/>
      <c r="F3807" s="16"/>
      <c r="J3807" s="15"/>
      <c r="L3807" s="3"/>
    </row>
    <row r="3808" spans="4:12" x14ac:dyDescent="0.25">
      <c r="D3808" s="6"/>
      <c r="E3808" s="6"/>
      <c r="F3808" s="16"/>
      <c r="J3808" s="15"/>
      <c r="L3808" s="3"/>
    </row>
    <row r="3809" spans="4:12" x14ac:dyDescent="0.25">
      <c r="D3809" s="6"/>
      <c r="E3809" s="6"/>
      <c r="F3809" s="16"/>
      <c r="J3809" s="15"/>
      <c r="L3809" s="3"/>
    </row>
    <row r="3810" spans="4:12" x14ac:dyDescent="0.25">
      <c r="D3810" s="6"/>
      <c r="E3810" s="6"/>
      <c r="F3810" s="16"/>
      <c r="J3810" s="15"/>
      <c r="L3810" s="3"/>
    </row>
    <row r="3811" spans="4:12" x14ac:dyDescent="0.25">
      <c r="D3811" s="6"/>
      <c r="E3811" s="6"/>
      <c r="F3811" s="16"/>
      <c r="J3811" s="15"/>
      <c r="L3811" s="3"/>
    </row>
    <row r="3812" spans="4:12" x14ac:dyDescent="0.25">
      <c r="D3812" s="6"/>
      <c r="E3812" s="6"/>
      <c r="F3812" s="16"/>
      <c r="J3812" s="15"/>
      <c r="L3812" s="3"/>
    </row>
    <row r="3813" spans="4:12" x14ac:dyDescent="0.25">
      <c r="D3813" s="6"/>
      <c r="E3813" s="6"/>
      <c r="F3813" s="16"/>
      <c r="J3813" s="15"/>
      <c r="L3813" s="3"/>
    </row>
    <row r="3814" spans="4:12" x14ac:dyDescent="0.25">
      <c r="D3814" s="6"/>
      <c r="E3814" s="6"/>
      <c r="F3814" s="16"/>
      <c r="J3814" s="15"/>
      <c r="L3814" s="3"/>
    </row>
    <row r="3815" spans="4:12" x14ac:dyDescent="0.25">
      <c r="D3815" s="6"/>
      <c r="E3815" s="6"/>
      <c r="F3815" s="16"/>
      <c r="J3815" s="15"/>
      <c r="L3815" s="3"/>
    </row>
    <row r="3816" spans="4:12" x14ac:dyDescent="0.25">
      <c r="D3816" s="6"/>
      <c r="E3816" s="6"/>
      <c r="F3816" s="16"/>
      <c r="J3816" s="15"/>
      <c r="L3816" s="3"/>
    </row>
    <row r="3817" spans="4:12" x14ac:dyDescent="0.25">
      <c r="D3817" s="6"/>
      <c r="E3817" s="6"/>
      <c r="F3817" s="16"/>
      <c r="J3817" s="15"/>
      <c r="L3817" s="3"/>
    </row>
    <row r="3818" spans="4:12" x14ac:dyDescent="0.25">
      <c r="D3818" s="6"/>
      <c r="E3818" s="6"/>
      <c r="F3818" s="16"/>
      <c r="J3818" s="15"/>
      <c r="L3818" s="3"/>
    </row>
    <row r="3819" spans="4:12" x14ac:dyDescent="0.25">
      <c r="D3819" s="6"/>
      <c r="E3819" s="6"/>
      <c r="F3819" s="16"/>
      <c r="J3819" s="15"/>
      <c r="L3819" s="3"/>
    </row>
    <row r="3820" spans="4:12" x14ac:dyDescent="0.25">
      <c r="D3820" s="6"/>
      <c r="E3820" s="6"/>
      <c r="F3820" s="16"/>
      <c r="J3820" s="15"/>
      <c r="L3820" s="3"/>
    </row>
    <row r="3821" spans="4:12" x14ac:dyDescent="0.25">
      <c r="D3821" s="6"/>
      <c r="E3821" s="6"/>
      <c r="F3821" s="16"/>
      <c r="J3821" s="15"/>
      <c r="L3821" s="3"/>
    </row>
    <row r="3822" spans="4:12" x14ac:dyDescent="0.25">
      <c r="D3822" s="6"/>
      <c r="E3822" s="6"/>
      <c r="F3822" s="16"/>
      <c r="J3822" s="15"/>
      <c r="L3822" s="3"/>
    </row>
    <row r="3823" spans="4:12" x14ac:dyDescent="0.25">
      <c r="D3823" s="6"/>
      <c r="E3823" s="6"/>
      <c r="F3823" s="16"/>
      <c r="J3823" s="15"/>
      <c r="L3823" s="3"/>
    </row>
    <row r="3824" spans="4:12" x14ac:dyDescent="0.25">
      <c r="D3824" s="6"/>
      <c r="E3824" s="6"/>
      <c r="F3824" s="16"/>
      <c r="J3824" s="15"/>
      <c r="L3824" s="3"/>
    </row>
    <row r="3825" spans="4:12" x14ac:dyDescent="0.25">
      <c r="D3825" s="6"/>
      <c r="E3825" s="6"/>
      <c r="F3825" s="16"/>
      <c r="J3825" s="15"/>
      <c r="L3825" s="3"/>
    </row>
    <row r="3826" spans="4:12" x14ac:dyDescent="0.25">
      <c r="D3826" s="6"/>
      <c r="E3826" s="6"/>
      <c r="F3826" s="16"/>
      <c r="J3826" s="15"/>
      <c r="L3826" s="3"/>
    </row>
    <row r="3827" spans="4:12" x14ac:dyDescent="0.25">
      <c r="D3827" s="6"/>
      <c r="E3827" s="6"/>
      <c r="F3827" s="16"/>
      <c r="J3827" s="15"/>
      <c r="L3827" s="3"/>
    </row>
    <row r="3828" spans="4:12" x14ac:dyDescent="0.25">
      <c r="D3828" s="6"/>
      <c r="E3828" s="6"/>
      <c r="F3828" s="16"/>
      <c r="J3828" s="15"/>
      <c r="L3828" s="3"/>
    </row>
    <row r="3829" spans="4:12" x14ac:dyDescent="0.25">
      <c r="D3829" s="6"/>
      <c r="E3829" s="6"/>
      <c r="F3829" s="16"/>
      <c r="J3829" s="15"/>
      <c r="L3829" s="3"/>
    </row>
    <row r="3830" spans="4:12" x14ac:dyDescent="0.25">
      <c r="D3830" s="6"/>
      <c r="E3830" s="6"/>
      <c r="F3830" s="16"/>
      <c r="J3830" s="15"/>
      <c r="L3830" s="3"/>
    </row>
    <row r="3831" spans="4:12" x14ac:dyDescent="0.25">
      <c r="D3831" s="6"/>
      <c r="E3831" s="6"/>
      <c r="F3831" s="16"/>
      <c r="J3831" s="15"/>
      <c r="L3831" s="3"/>
    </row>
    <row r="3832" spans="4:12" x14ac:dyDescent="0.25">
      <c r="D3832" s="6"/>
      <c r="E3832" s="6"/>
      <c r="F3832" s="16"/>
      <c r="J3832" s="15"/>
      <c r="L3832" s="3"/>
    </row>
    <row r="3833" spans="4:12" x14ac:dyDescent="0.25">
      <c r="D3833" s="6"/>
      <c r="E3833" s="6"/>
      <c r="F3833" s="16"/>
      <c r="J3833" s="15"/>
      <c r="L3833" s="3"/>
    </row>
    <row r="3834" spans="4:12" x14ac:dyDescent="0.25">
      <c r="D3834" s="6"/>
      <c r="E3834" s="6"/>
      <c r="F3834" s="16"/>
      <c r="J3834" s="15"/>
      <c r="L3834" s="3"/>
    </row>
    <row r="3835" spans="4:12" x14ac:dyDescent="0.25">
      <c r="D3835" s="6"/>
      <c r="E3835" s="6"/>
      <c r="F3835" s="16"/>
      <c r="J3835" s="15"/>
      <c r="L3835" s="3"/>
    </row>
    <row r="3836" spans="4:12" x14ac:dyDescent="0.25">
      <c r="D3836" s="6"/>
      <c r="E3836" s="6"/>
      <c r="F3836" s="16"/>
      <c r="J3836" s="15"/>
      <c r="L3836" s="3"/>
    </row>
    <row r="3837" spans="4:12" x14ac:dyDescent="0.25">
      <c r="D3837" s="6"/>
      <c r="E3837" s="6"/>
      <c r="F3837" s="16"/>
      <c r="J3837" s="15"/>
      <c r="L3837" s="3"/>
    </row>
    <row r="3838" spans="4:12" x14ac:dyDescent="0.25">
      <c r="D3838" s="6"/>
      <c r="E3838" s="6"/>
      <c r="F3838" s="16"/>
      <c r="J3838" s="15"/>
      <c r="L3838" s="3"/>
    </row>
    <row r="3839" spans="4:12" x14ac:dyDescent="0.25">
      <c r="D3839" s="6"/>
      <c r="E3839" s="6"/>
      <c r="F3839" s="16"/>
      <c r="J3839" s="15"/>
      <c r="L3839" s="3"/>
    </row>
    <row r="3840" spans="4:12" x14ac:dyDescent="0.25">
      <c r="D3840" s="6"/>
      <c r="E3840" s="6"/>
      <c r="F3840" s="16"/>
      <c r="J3840" s="15"/>
      <c r="L3840" s="3"/>
    </row>
    <row r="3841" spans="4:12" x14ac:dyDescent="0.25">
      <c r="D3841" s="6"/>
      <c r="E3841" s="6"/>
      <c r="F3841" s="16"/>
      <c r="J3841" s="15"/>
      <c r="L3841" s="3"/>
    </row>
    <row r="3842" spans="4:12" x14ac:dyDescent="0.25">
      <c r="D3842" s="6"/>
      <c r="E3842" s="6"/>
      <c r="F3842" s="16"/>
      <c r="J3842" s="15"/>
      <c r="L3842" s="3"/>
    </row>
    <row r="3843" spans="4:12" x14ac:dyDescent="0.25">
      <c r="D3843" s="6"/>
      <c r="E3843" s="6"/>
      <c r="F3843" s="16"/>
      <c r="J3843" s="15"/>
      <c r="L3843" s="3"/>
    </row>
    <row r="3844" spans="4:12" x14ac:dyDescent="0.25">
      <c r="D3844" s="6"/>
      <c r="E3844" s="6"/>
      <c r="F3844" s="16"/>
      <c r="J3844" s="15"/>
      <c r="L3844" s="3"/>
    </row>
    <row r="3845" spans="4:12" x14ac:dyDescent="0.25">
      <c r="D3845" s="6"/>
      <c r="E3845" s="6"/>
      <c r="F3845" s="16"/>
      <c r="J3845" s="15"/>
      <c r="L3845" s="3"/>
    </row>
    <row r="3846" spans="4:12" x14ac:dyDescent="0.25">
      <c r="D3846" s="6"/>
      <c r="E3846" s="6"/>
      <c r="F3846" s="16"/>
      <c r="J3846" s="15"/>
      <c r="L3846" s="3"/>
    </row>
    <row r="3847" spans="4:12" x14ac:dyDescent="0.25">
      <c r="D3847" s="6"/>
      <c r="E3847" s="6"/>
      <c r="F3847" s="16"/>
      <c r="J3847" s="15"/>
      <c r="L3847" s="3"/>
    </row>
    <row r="3848" spans="4:12" x14ac:dyDescent="0.25">
      <c r="D3848" s="6"/>
      <c r="E3848" s="6"/>
      <c r="F3848" s="16"/>
      <c r="J3848" s="15"/>
      <c r="L3848" s="3"/>
    </row>
    <row r="3849" spans="4:12" x14ac:dyDescent="0.25">
      <c r="D3849" s="6"/>
      <c r="E3849" s="6"/>
      <c r="F3849" s="16"/>
      <c r="J3849" s="15"/>
      <c r="L3849" s="3"/>
    </row>
    <row r="3850" spans="4:12" x14ac:dyDescent="0.25">
      <c r="D3850" s="6"/>
      <c r="E3850" s="6"/>
      <c r="F3850" s="16"/>
      <c r="J3850" s="15"/>
      <c r="L3850" s="3"/>
    </row>
    <row r="3851" spans="4:12" x14ac:dyDescent="0.25">
      <c r="D3851" s="6"/>
      <c r="E3851" s="6"/>
      <c r="F3851" s="16"/>
      <c r="J3851" s="15"/>
      <c r="L3851" s="3"/>
    </row>
    <row r="3852" spans="4:12" x14ac:dyDescent="0.25">
      <c r="D3852" s="6"/>
      <c r="E3852" s="6"/>
      <c r="F3852" s="16"/>
      <c r="J3852" s="15"/>
      <c r="L3852" s="3"/>
    </row>
    <row r="3853" spans="4:12" x14ac:dyDescent="0.25">
      <c r="D3853" s="6"/>
      <c r="E3853" s="6"/>
      <c r="F3853" s="16"/>
      <c r="J3853" s="15"/>
      <c r="L3853" s="3"/>
    </row>
    <row r="3854" spans="4:12" x14ac:dyDescent="0.25">
      <c r="D3854" s="6"/>
      <c r="E3854" s="6"/>
      <c r="F3854" s="16"/>
      <c r="J3854" s="15"/>
      <c r="L3854" s="3"/>
    </row>
    <row r="3855" spans="4:12" x14ac:dyDescent="0.25">
      <c r="D3855" s="6"/>
      <c r="E3855" s="6"/>
      <c r="F3855" s="16"/>
      <c r="J3855" s="15"/>
      <c r="L3855" s="3"/>
    </row>
    <row r="3856" spans="4:12" x14ac:dyDescent="0.25">
      <c r="D3856" s="6"/>
      <c r="E3856" s="6"/>
      <c r="F3856" s="16"/>
      <c r="J3856" s="15"/>
      <c r="L3856" s="3"/>
    </row>
    <row r="3857" spans="4:12" x14ac:dyDescent="0.25">
      <c r="D3857" s="6"/>
      <c r="E3857" s="6"/>
      <c r="F3857" s="16"/>
      <c r="J3857" s="15"/>
      <c r="L3857" s="3"/>
    </row>
    <row r="3858" spans="4:12" x14ac:dyDescent="0.25">
      <c r="D3858" s="6"/>
      <c r="E3858" s="6"/>
      <c r="F3858" s="16"/>
      <c r="J3858" s="15"/>
      <c r="L3858" s="3"/>
    </row>
    <row r="3859" spans="4:12" x14ac:dyDescent="0.25">
      <c r="D3859" s="6"/>
      <c r="E3859" s="6"/>
      <c r="F3859" s="16"/>
      <c r="J3859" s="15"/>
      <c r="L3859" s="3"/>
    </row>
    <row r="3860" spans="4:12" x14ac:dyDescent="0.25">
      <c r="D3860" s="6"/>
      <c r="E3860" s="6"/>
      <c r="F3860" s="16"/>
      <c r="J3860" s="15"/>
      <c r="L3860" s="3"/>
    </row>
    <row r="3861" spans="4:12" x14ac:dyDescent="0.25">
      <c r="D3861" s="6"/>
      <c r="E3861" s="6"/>
      <c r="F3861" s="16"/>
      <c r="J3861" s="15"/>
      <c r="L3861" s="3"/>
    </row>
    <row r="3862" spans="4:12" x14ac:dyDescent="0.25">
      <c r="D3862" s="6"/>
      <c r="E3862" s="6"/>
      <c r="F3862" s="16"/>
      <c r="J3862" s="15"/>
      <c r="L3862" s="3"/>
    </row>
    <row r="3863" spans="4:12" x14ac:dyDescent="0.25">
      <c r="D3863" s="6"/>
      <c r="E3863" s="6"/>
      <c r="F3863" s="16"/>
      <c r="J3863" s="15"/>
      <c r="L3863" s="3"/>
    </row>
    <row r="3864" spans="4:12" x14ac:dyDescent="0.25">
      <c r="D3864" s="6"/>
      <c r="E3864" s="6"/>
      <c r="F3864" s="16"/>
      <c r="J3864" s="15"/>
      <c r="L3864" s="3"/>
    </row>
    <row r="3865" spans="4:12" x14ac:dyDescent="0.25">
      <c r="D3865" s="6"/>
      <c r="E3865" s="6"/>
      <c r="F3865" s="16"/>
      <c r="J3865" s="15"/>
      <c r="L3865" s="3"/>
    </row>
    <row r="3866" spans="4:12" x14ac:dyDescent="0.25">
      <c r="D3866" s="6"/>
      <c r="E3866" s="6"/>
      <c r="F3866" s="16"/>
      <c r="J3866" s="15"/>
      <c r="L3866" s="3"/>
    </row>
    <row r="3867" spans="4:12" x14ac:dyDescent="0.25">
      <c r="D3867" s="6"/>
      <c r="E3867" s="6"/>
      <c r="F3867" s="16"/>
      <c r="J3867" s="15"/>
      <c r="L3867" s="3"/>
    </row>
    <row r="3868" spans="4:12" x14ac:dyDescent="0.25">
      <c r="D3868" s="6"/>
      <c r="E3868" s="6"/>
      <c r="F3868" s="16"/>
      <c r="J3868" s="15"/>
      <c r="L3868" s="3"/>
    </row>
    <row r="3869" spans="4:12" x14ac:dyDescent="0.25">
      <c r="D3869" s="6"/>
      <c r="E3869" s="6"/>
      <c r="F3869" s="16"/>
      <c r="J3869" s="15"/>
      <c r="L3869" s="3"/>
    </row>
    <row r="3870" spans="4:12" x14ac:dyDescent="0.25">
      <c r="D3870" s="6"/>
      <c r="E3870" s="6"/>
      <c r="F3870" s="16"/>
      <c r="J3870" s="15"/>
      <c r="L3870" s="3"/>
    </row>
    <row r="3871" spans="4:12" x14ac:dyDescent="0.25">
      <c r="D3871" s="6"/>
      <c r="E3871" s="6"/>
      <c r="F3871" s="16"/>
      <c r="J3871" s="15"/>
      <c r="L3871" s="3"/>
    </row>
    <row r="3872" spans="4:12" x14ac:dyDescent="0.25">
      <c r="D3872" s="6"/>
      <c r="E3872" s="6"/>
      <c r="F3872" s="16"/>
      <c r="J3872" s="15"/>
      <c r="L3872" s="3"/>
    </row>
    <row r="3873" spans="4:12" x14ac:dyDescent="0.25">
      <c r="D3873" s="6"/>
      <c r="E3873" s="6"/>
      <c r="F3873" s="16"/>
      <c r="J3873" s="15"/>
      <c r="L3873" s="3"/>
    </row>
    <row r="3874" spans="4:12" x14ac:dyDescent="0.25">
      <c r="D3874" s="6"/>
      <c r="E3874" s="6"/>
      <c r="F3874" s="16"/>
      <c r="J3874" s="15"/>
      <c r="L3874" s="3"/>
    </row>
    <row r="3875" spans="4:12" x14ac:dyDescent="0.25">
      <c r="D3875" s="6"/>
      <c r="E3875" s="6"/>
      <c r="F3875" s="16"/>
      <c r="J3875" s="15"/>
      <c r="L3875" s="3"/>
    </row>
    <row r="3876" spans="4:12" x14ac:dyDescent="0.25">
      <c r="D3876" s="6"/>
      <c r="E3876" s="6"/>
      <c r="F3876" s="16"/>
      <c r="J3876" s="15"/>
      <c r="L3876" s="3"/>
    </row>
    <row r="3877" spans="4:12" x14ac:dyDescent="0.25">
      <c r="D3877" s="6"/>
      <c r="E3877" s="6"/>
      <c r="F3877" s="16"/>
      <c r="J3877" s="15"/>
      <c r="L3877" s="3"/>
    </row>
    <row r="3878" spans="4:12" x14ac:dyDescent="0.25">
      <c r="D3878" s="6"/>
      <c r="E3878" s="6"/>
      <c r="F3878" s="16"/>
      <c r="J3878" s="15"/>
      <c r="L3878" s="3"/>
    </row>
    <row r="3879" spans="4:12" x14ac:dyDescent="0.25">
      <c r="D3879" s="6"/>
      <c r="E3879" s="6"/>
      <c r="F3879" s="16"/>
      <c r="J3879" s="15"/>
      <c r="L3879" s="3"/>
    </row>
    <row r="3880" spans="4:12" x14ac:dyDescent="0.25">
      <c r="D3880" s="6"/>
      <c r="E3880" s="6"/>
      <c r="F3880" s="16"/>
      <c r="J3880" s="15"/>
      <c r="L3880" s="3"/>
    </row>
    <row r="3881" spans="4:12" x14ac:dyDescent="0.25">
      <c r="D3881" s="6"/>
      <c r="E3881" s="6"/>
      <c r="F3881" s="16"/>
      <c r="J3881" s="15"/>
      <c r="L3881" s="3"/>
    </row>
    <row r="3882" spans="4:12" x14ac:dyDescent="0.25">
      <c r="D3882" s="6"/>
      <c r="E3882" s="6"/>
      <c r="F3882" s="16"/>
      <c r="J3882" s="15"/>
      <c r="L3882" s="3"/>
    </row>
    <row r="3883" spans="4:12" x14ac:dyDescent="0.25">
      <c r="D3883" s="6"/>
      <c r="E3883" s="6"/>
      <c r="F3883" s="16"/>
      <c r="J3883" s="15"/>
      <c r="L3883" s="3"/>
    </row>
    <row r="3884" spans="4:12" x14ac:dyDescent="0.25">
      <c r="D3884" s="6"/>
      <c r="E3884" s="6"/>
      <c r="F3884" s="16"/>
      <c r="J3884" s="15"/>
      <c r="L3884" s="3"/>
    </row>
    <row r="3885" spans="4:12" x14ac:dyDescent="0.25">
      <c r="D3885" s="6"/>
      <c r="E3885" s="6"/>
      <c r="F3885" s="16"/>
      <c r="J3885" s="15"/>
      <c r="L3885" s="3"/>
    </row>
    <row r="3886" spans="4:12" x14ac:dyDescent="0.25">
      <c r="D3886" s="6"/>
      <c r="E3886" s="6"/>
      <c r="F3886" s="16"/>
      <c r="J3886" s="15"/>
      <c r="L3886" s="3"/>
    </row>
    <row r="3887" spans="4:12" x14ac:dyDescent="0.25">
      <c r="D3887" s="6"/>
      <c r="E3887" s="6"/>
      <c r="F3887" s="16"/>
      <c r="J3887" s="15"/>
      <c r="L3887" s="3"/>
    </row>
    <row r="3888" spans="4:12" x14ac:dyDescent="0.25">
      <c r="D3888" s="6"/>
      <c r="E3888" s="6"/>
      <c r="F3888" s="16"/>
      <c r="J3888" s="15"/>
      <c r="L3888" s="3"/>
    </row>
    <row r="3889" spans="4:12" x14ac:dyDescent="0.25">
      <c r="D3889" s="6"/>
      <c r="E3889" s="6"/>
      <c r="F3889" s="16"/>
      <c r="J3889" s="15"/>
      <c r="L3889" s="3"/>
    </row>
    <row r="3890" spans="4:12" x14ac:dyDescent="0.25">
      <c r="D3890" s="6"/>
      <c r="E3890" s="6"/>
      <c r="F3890" s="16"/>
      <c r="J3890" s="15"/>
      <c r="L3890" s="3"/>
    </row>
    <row r="3891" spans="4:12" x14ac:dyDescent="0.25">
      <c r="D3891" s="6"/>
      <c r="E3891" s="6"/>
      <c r="F3891" s="16"/>
      <c r="J3891" s="15"/>
      <c r="L3891" s="3"/>
    </row>
    <row r="3892" spans="4:12" x14ac:dyDescent="0.25">
      <c r="D3892" s="6"/>
      <c r="E3892" s="6"/>
      <c r="F3892" s="16"/>
      <c r="J3892" s="15"/>
      <c r="L3892" s="3"/>
    </row>
    <row r="3893" spans="4:12" x14ac:dyDescent="0.25">
      <c r="D3893" s="6"/>
      <c r="E3893" s="6"/>
      <c r="F3893" s="16"/>
      <c r="J3893" s="15"/>
      <c r="L3893" s="3"/>
    </row>
    <row r="3894" spans="4:12" x14ac:dyDescent="0.25">
      <c r="D3894" s="6"/>
      <c r="E3894" s="6"/>
      <c r="F3894" s="16"/>
      <c r="J3894" s="15"/>
      <c r="L3894" s="3"/>
    </row>
    <row r="3895" spans="4:12" x14ac:dyDescent="0.25">
      <c r="D3895" s="6"/>
      <c r="E3895" s="6"/>
      <c r="F3895" s="16"/>
      <c r="J3895" s="15"/>
      <c r="L3895" s="3"/>
    </row>
    <row r="3896" spans="4:12" x14ac:dyDescent="0.25">
      <c r="D3896" s="6"/>
      <c r="E3896" s="6"/>
      <c r="F3896" s="16"/>
      <c r="J3896" s="15"/>
      <c r="L3896" s="3"/>
    </row>
    <row r="3897" spans="4:12" x14ac:dyDescent="0.25">
      <c r="D3897" s="6"/>
      <c r="E3897" s="6"/>
      <c r="F3897" s="16"/>
      <c r="J3897" s="15"/>
      <c r="L3897" s="3"/>
    </row>
    <row r="3898" spans="4:12" x14ac:dyDescent="0.25">
      <c r="D3898" s="6"/>
      <c r="E3898" s="6"/>
      <c r="F3898" s="16"/>
      <c r="J3898" s="15"/>
      <c r="L3898" s="3"/>
    </row>
    <row r="3899" spans="4:12" x14ac:dyDescent="0.25">
      <c r="D3899" s="6"/>
      <c r="E3899" s="6"/>
      <c r="F3899" s="16"/>
      <c r="J3899" s="15"/>
      <c r="L3899" s="3"/>
    </row>
    <row r="3900" spans="4:12" x14ac:dyDescent="0.25">
      <c r="D3900" s="6"/>
      <c r="E3900" s="6"/>
      <c r="F3900" s="16"/>
      <c r="J3900" s="15"/>
      <c r="L3900" s="3"/>
    </row>
    <row r="3901" spans="4:12" x14ac:dyDescent="0.25">
      <c r="D3901" s="6"/>
      <c r="E3901" s="6"/>
      <c r="F3901" s="16"/>
      <c r="J3901" s="15"/>
      <c r="L3901" s="3"/>
    </row>
    <row r="3902" spans="4:12" x14ac:dyDescent="0.25">
      <c r="D3902" s="6"/>
      <c r="E3902" s="6"/>
      <c r="F3902" s="16"/>
      <c r="J3902" s="15"/>
      <c r="L3902" s="3"/>
    </row>
    <row r="3903" spans="4:12" x14ac:dyDescent="0.25">
      <c r="D3903" s="6"/>
      <c r="E3903" s="6"/>
      <c r="F3903" s="16"/>
      <c r="J3903" s="15"/>
      <c r="L3903" s="3"/>
    </row>
    <row r="3904" spans="4:12" x14ac:dyDescent="0.25">
      <c r="D3904" s="6"/>
      <c r="E3904" s="6"/>
      <c r="F3904" s="16"/>
      <c r="J3904" s="15"/>
      <c r="L3904" s="3"/>
    </row>
    <row r="3905" spans="4:12" x14ac:dyDescent="0.25">
      <c r="D3905" s="6"/>
      <c r="E3905" s="6"/>
      <c r="F3905" s="16"/>
      <c r="J3905" s="15"/>
      <c r="L3905" s="3"/>
    </row>
    <row r="3906" spans="4:12" x14ac:dyDescent="0.25">
      <c r="D3906" s="6"/>
      <c r="E3906" s="6"/>
      <c r="F3906" s="16"/>
      <c r="J3906" s="15"/>
      <c r="L3906" s="3"/>
    </row>
    <row r="3907" spans="4:12" x14ac:dyDescent="0.25">
      <c r="D3907" s="6"/>
      <c r="E3907" s="6"/>
      <c r="F3907" s="16"/>
      <c r="J3907" s="15"/>
      <c r="L3907" s="3"/>
    </row>
    <row r="3908" spans="4:12" x14ac:dyDescent="0.25">
      <c r="D3908" s="6"/>
      <c r="E3908" s="6"/>
      <c r="F3908" s="16"/>
      <c r="J3908" s="15"/>
      <c r="L3908" s="3"/>
    </row>
    <row r="3909" spans="4:12" x14ac:dyDescent="0.25">
      <c r="D3909" s="6"/>
      <c r="E3909" s="6"/>
      <c r="F3909" s="16"/>
      <c r="J3909" s="15"/>
      <c r="L3909" s="3"/>
    </row>
    <row r="3910" spans="4:12" x14ac:dyDescent="0.25">
      <c r="D3910" s="6"/>
      <c r="E3910" s="6"/>
      <c r="F3910" s="16"/>
      <c r="J3910" s="15"/>
      <c r="L3910" s="3"/>
    </row>
    <row r="3911" spans="4:12" x14ac:dyDescent="0.25">
      <c r="D3911" s="6"/>
      <c r="E3911" s="6"/>
      <c r="F3911" s="16"/>
      <c r="J3911" s="15"/>
      <c r="L3911" s="3"/>
    </row>
    <row r="3912" spans="4:12" x14ac:dyDescent="0.25">
      <c r="D3912" s="6"/>
      <c r="E3912" s="6"/>
      <c r="F3912" s="16"/>
      <c r="J3912" s="15"/>
      <c r="L3912" s="3"/>
    </row>
    <row r="3913" spans="4:12" x14ac:dyDescent="0.25">
      <c r="D3913" s="6"/>
      <c r="E3913" s="6"/>
      <c r="F3913" s="16"/>
      <c r="J3913" s="15"/>
      <c r="L3913" s="3"/>
    </row>
    <row r="3914" spans="4:12" x14ac:dyDescent="0.25">
      <c r="D3914" s="6"/>
      <c r="E3914" s="6"/>
      <c r="F3914" s="16"/>
      <c r="J3914" s="15"/>
      <c r="L3914" s="3"/>
    </row>
    <row r="3915" spans="4:12" x14ac:dyDescent="0.25">
      <c r="D3915" s="6"/>
      <c r="E3915" s="6"/>
      <c r="F3915" s="16"/>
      <c r="J3915" s="15"/>
      <c r="L3915" s="3"/>
    </row>
    <row r="3916" spans="4:12" x14ac:dyDescent="0.25">
      <c r="D3916" s="6"/>
      <c r="E3916" s="6"/>
      <c r="F3916" s="16"/>
      <c r="J3916" s="15"/>
      <c r="L3916" s="3"/>
    </row>
    <row r="3917" spans="4:12" x14ac:dyDescent="0.25">
      <c r="D3917" s="6"/>
      <c r="E3917" s="6"/>
      <c r="F3917" s="16"/>
      <c r="J3917" s="15"/>
      <c r="L3917" s="3"/>
    </row>
    <row r="3918" spans="4:12" x14ac:dyDescent="0.25">
      <c r="D3918" s="6"/>
      <c r="E3918" s="6"/>
      <c r="F3918" s="16"/>
      <c r="J3918" s="15"/>
      <c r="L3918" s="3"/>
    </row>
    <row r="3919" spans="4:12" x14ac:dyDescent="0.25">
      <c r="D3919" s="6"/>
      <c r="E3919" s="6"/>
      <c r="F3919" s="16"/>
      <c r="J3919" s="15"/>
      <c r="L3919" s="3"/>
    </row>
    <row r="3920" spans="4:12" x14ac:dyDescent="0.25">
      <c r="D3920" s="6"/>
      <c r="E3920" s="6"/>
      <c r="F3920" s="16"/>
      <c r="J3920" s="15"/>
      <c r="L3920" s="3"/>
    </row>
    <row r="3921" spans="4:12" x14ac:dyDescent="0.25">
      <c r="D3921" s="6"/>
      <c r="E3921" s="6"/>
      <c r="F3921" s="16"/>
      <c r="J3921" s="15"/>
      <c r="L3921" s="3"/>
    </row>
    <row r="3922" spans="4:12" x14ac:dyDescent="0.25">
      <c r="D3922" s="6"/>
      <c r="E3922" s="6"/>
      <c r="F3922" s="16"/>
      <c r="J3922" s="15"/>
      <c r="L3922" s="3"/>
    </row>
    <row r="3923" spans="4:12" x14ac:dyDescent="0.25">
      <c r="D3923" s="6"/>
      <c r="E3923" s="6"/>
      <c r="F3923" s="16"/>
      <c r="J3923" s="15"/>
      <c r="L3923" s="3"/>
    </row>
    <row r="3924" spans="4:12" x14ac:dyDescent="0.25">
      <c r="D3924" s="6"/>
      <c r="E3924" s="6"/>
      <c r="F3924" s="16"/>
      <c r="J3924" s="15"/>
      <c r="L3924" s="3"/>
    </row>
    <row r="3925" spans="4:12" x14ac:dyDescent="0.25">
      <c r="D3925" s="6"/>
      <c r="E3925" s="6"/>
      <c r="F3925" s="16"/>
      <c r="J3925" s="15"/>
      <c r="L3925" s="3"/>
    </row>
    <row r="3926" spans="4:12" x14ac:dyDescent="0.25">
      <c r="D3926" s="6"/>
      <c r="E3926" s="6"/>
      <c r="F3926" s="16"/>
      <c r="J3926" s="15"/>
      <c r="L3926" s="3"/>
    </row>
    <row r="3927" spans="4:12" x14ac:dyDescent="0.25">
      <c r="D3927" s="6"/>
      <c r="E3927" s="6"/>
      <c r="F3927" s="16"/>
      <c r="J3927" s="15"/>
      <c r="L3927" s="3"/>
    </row>
    <row r="3928" spans="4:12" x14ac:dyDescent="0.25">
      <c r="D3928" s="6"/>
      <c r="E3928" s="6"/>
      <c r="F3928" s="16"/>
      <c r="J3928" s="15"/>
      <c r="L3928" s="3"/>
    </row>
    <row r="3929" spans="4:12" x14ac:dyDescent="0.25">
      <c r="D3929" s="6"/>
      <c r="E3929" s="6"/>
      <c r="F3929" s="16"/>
      <c r="J3929" s="15"/>
      <c r="L3929" s="3"/>
    </row>
    <row r="3930" spans="4:12" x14ac:dyDescent="0.25">
      <c r="D3930" s="6"/>
      <c r="E3930" s="6"/>
      <c r="F3930" s="16"/>
      <c r="J3930" s="15"/>
      <c r="L3930" s="3"/>
    </row>
    <row r="3931" spans="4:12" x14ac:dyDescent="0.25">
      <c r="D3931" s="6"/>
      <c r="E3931" s="6"/>
      <c r="F3931" s="16"/>
      <c r="J3931" s="15"/>
      <c r="L3931" s="3"/>
    </row>
    <row r="3932" spans="4:12" x14ac:dyDescent="0.25">
      <c r="D3932" s="6"/>
      <c r="E3932" s="6"/>
      <c r="F3932" s="16"/>
      <c r="J3932" s="15"/>
      <c r="L3932" s="3"/>
    </row>
    <row r="3933" spans="4:12" x14ac:dyDescent="0.25">
      <c r="D3933" s="6"/>
      <c r="E3933" s="6"/>
      <c r="F3933" s="16"/>
      <c r="J3933" s="15"/>
      <c r="L3933" s="3"/>
    </row>
    <row r="3934" spans="4:12" x14ac:dyDescent="0.25">
      <c r="D3934" s="6"/>
      <c r="E3934" s="6"/>
      <c r="F3934" s="16"/>
      <c r="J3934" s="15"/>
      <c r="L3934" s="3"/>
    </row>
    <row r="3935" spans="4:12" x14ac:dyDescent="0.25">
      <c r="D3935" s="6"/>
      <c r="E3935" s="6"/>
      <c r="F3935" s="16"/>
      <c r="J3935" s="15"/>
      <c r="L3935" s="3"/>
    </row>
    <row r="3936" spans="4:12" x14ac:dyDescent="0.25">
      <c r="D3936" s="6"/>
      <c r="E3936" s="6"/>
      <c r="F3936" s="16"/>
      <c r="J3936" s="15"/>
      <c r="L3936" s="3"/>
    </row>
    <row r="3937" spans="4:12" x14ac:dyDescent="0.25">
      <c r="D3937" s="6"/>
      <c r="E3937" s="6"/>
      <c r="F3937" s="16"/>
      <c r="J3937" s="15"/>
      <c r="L3937" s="3"/>
    </row>
    <row r="3938" spans="4:12" x14ac:dyDescent="0.25">
      <c r="D3938" s="6"/>
      <c r="E3938" s="6"/>
      <c r="F3938" s="16"/>
      <c r="J3938" s="15"/>
      <c r="L3938" s="3"/>
    </row>
    <row r="3939" spans="4:12" x14ac:dyDescent="0.25">
      <c r="D3939" s="6"/>
      <c r="E3939" s="6"/>
      <c r="F3939" s="16"/>
      <c r="J3939" s="15"/>
      <c r="L3939" s="3"/>
    </row>
    <row r="3940" spans="4:12" x14ac:dyDescent="0.25">
      <c r="D3940" s="6"/>
      <c r="E3940" s="6"/>
      <c r="F3940" s="16"/>
      <c r="J3940" s="15"/>
      <c r="L3940" s="3"/>
    </row>
    <row r="3941" spans="4:12" x14ac:dyDescent="0.25">
      <c r="D3941" s="6"/>
      <c r="E3941" s="6"/>
      <c r="F3941" s="16"/>
      <c r="J3941" s="15"/>
      <c r="L3941" s="3"/>
    </row>
    <row r="3942" spans="4:12" x14ac:dyDescent="0.25">
      <c r="D3942" s="6"/>
      <c r="E3942" s="6"/>
      <c r="F3942" s="16"/>
      <c r="J3942" s="15"/>
      <c r="L3942" s="3"/>
    </row>
    <row r="3943" spans="4:12" x14ac:dyDescent="0.25">
      <c r="D3943" s="6"/>
      <c r="E3943" s="6"/>
      <c r="F3943" s="16"/>
      <c r="J3943" s="15"/>
      <c r="L3943" s="3"/>
    </row>
    <row r="3944" spans="4:12" x14ac:dyDescent="0.25">
      <c r="D3944" s="6"/>
      <c r="E3944" s="6"/>
      <c r="F3944" s="16"/>
      <c r="J3944" s="15"/>
      <c r="L3944" s="3"/>
    </row>
    <row r="3945" spans="4:12" x14ac:dyDescent="0.25">
      <c r="D3945" s="6"/>
      <c r="E3945" s="6"/>
      <c r="F3945" s="16"/>
      <c r="J3945" s="15"/>
      <c r="L3945" s="3"/>
    </row>
    <row r="3946" spans="4:12" x14ac:dyDescent="0.25">
      <c r="D3946" s="6"/>
      <c r="E3946" s="6"/>
      <c r="F3946" s="16"/>
      <c r="J3946" s="15"/>
      <c r="L3946" s="3"/>
    </row>
    <row r="3947" spans="4:12" x14ac:dyDescent="0.25">
      <c r="D3947" s="6"/>
      <c r="E3947" s="6"/>
      <c r="F3947" s="16"/>
      <c r="J3947" s="15"/>
      <c r="L3947" s="3"/>
    </row>
    <row r="3948" spans="4:12" x14ac:dyDescent="0.25">
      <c r="D3948" s="6"/>
      <c r="E3948" s="6"/>
      <c r="F3948" s="16"/>
      <c r="J3948" s="15"/>
      <c r="L3948" s="3"/>
    </row>
    <row r="3949" spans="4:12" x14ac:dyDescent="0.25">
      <c r="D3949" s="6"/>
      <c r="E3949" s="6"/>
      <c r="F3949" s="16"/>
      <c r="J3949" s="15"/>
      <c r="L3949" s="3"/>
    </row>
    <row r="3950" spans="4:12" x14ac:dyDescent="0.25">
      <c r="D3950" s="6"/>
      <c r="E3950" s="6"/>
      <c r="F3950" s="16"/>
      <c r="J3950" s="15"/>
      <c r="L3950" s="3"/>
    </row>
    <row r="3951" spans="4:12" x14ac:dyDescent="0.25">
      <c r="D3951" s="6"/>
      <c r="E3951" s="6"/>
      <c r="F3951" s="16"/>
      <c r="J3951" s="15"/>
      <c r="L3951" s="3"/>
    </row>
    <row r="3952" spans="4:12" x14ac:dyDescent="0.25">
      <c r="D3952" s="6"/>
      <c r="E3952" s="6"/>
      <c r="F3952" s="16"/>
      <c r="J3952" s="15"/>
      <c r="L3952" s="3"/>
    </row>
    <row r="3953" spans="4:12" x14ac:dyDescent="0.25">
      <c r="D3953" s="6"/>
      <c r="E3953" s="6"/>
      <c r="F3953" s="16"/>
      <c r="J3953" s="15"/>
      <c r="L3953" s="3"/>
    </row>
    <row r="3954" spans="4:12" x14ac:dyDescent="0.25">
      <c r="D3954" s="6"/>
      <c r="E3954" s="6"/>
      <c r="F3954" s="16"/>
      <c r="J3954" s="15"/>
      <c r="L3954" s="3"/>
    </row>
    <row r="3955" spans="4:12" x14ac:dyDescent="0.25">
      <c r="D3955" s="6"/>
      <c r="E3955" s="6"/>
      <c r="F3955" s="16"/>
      <c r="J3955" s="15"/>
      <c r="L3955" s="3"/>
    </row>
    <row r="3956" spans="4:12" x14ac:dyDescent="0.25">
      <c r="D3956" s="6"/>
      <c r="E3956" s="6"/>
      <c r="F3956" s="16"/>
      <c r="J3956" s="15"/>
      <c r="L3956" s="3"/>
    </row>
    <row r="3957" spans="4:12" x14ac:dyDescent="0.25">
      <c r="D3957" s="6"/>
      <c r="E3957" s="6"/>
      <c r="F3957" s="16"/>
      <c r="J3957" s="15"/>
      <c r="L3957" s="3"/>
    </row>
    <row r="3958" spans="4:12" x14ac:dyDescent="0.25">
      <c r="D3958" s="6"/>
      <c r="E3958" s="6"/>
      <c r="F3958" s="16"/>
      <c r="J3958" s="15"/>
      <c r="L3958" s="3"/>
    </row>
    <row r="3959" spans="4:12" x14ac:dyDescent="0.25">
      <c r="D3959" s="6"/>
      <c r="E3959" s="6"/>
      <c r="F3959" s="16"/>
      <c r="J3959" s="15"/>
      <c r="L3959" s="3"/>
    </row>
    <row r="3960" spans="4:12" x14ac:dyDescent="0.25">
      <c r="D3960" s="6"/>
      <c r="E3960" s="6"/>
      <c r="F3960" s="16"/>
      <c r="J3960" s="15"/>
      <c r="L3960" s="3"/>
    </row>
    <row r="3961" spans="4:12" x14ac:dyDescent="0.25">
      <c r="D3961" s="6"/>
      <c r="E3961" s="6"/>
      <c r="F3961" s="16"/>
      <c r="J3961" s="15"/>
      <c r="L3961" s="3"/>
    </row>
    <row r="3962" spans="4:12" x14ac:dyDescent="0.25">
      <c r="D3962" s="6"/>
      <c r="E3962" s="6"/>
      <c r="F3962" s="16"/>
      <c r="J3962" s="15"/>
      <c r="L3962" s="3"/>
    </row>
    <row r="3963" spans="4:12" x14ac:dyDescent="0.25">
      <c r="D3963" s="6"/>
      <c r="E3963" s="6"/>
      <c r="F3963" s="16"/>
      <c r="J3963" s="15"/>
      <c r="L3963" s="3"/>
    </row>
    <row r="3964" spans="4:12" x14ac:dyDescent="0.25">
      <c r="D3964" s="6"/>
      <c r="E3964" s="6"/>
      <c r="F3964" s="16"/>
      <c r="J3964" s="15"/>
      <c r="L3964" s="3"/>
    </row>
    <row r="3965" spans="4:12" x14ac:dyDescent="0.25">
      <c r="D3965" s="6"/>
      <c r="E3965" s="6"/>
      <c r="F3965" s="16"/>
      <c r="J3965" s="15"/>
      <c r="L3965" s="3"/>
    </row>
    <row r="3966" spans="4:12" x14ac:dyDescent="0.25">
      <c r="D3966" s="6"/>
      <c r="E3966" s="6"/>
      <c r="F3966" s="16"/>
      <c r="J3966" s="15"/>
      <c r="L3966" s="3"/>
    </row>
    <row r="3967" spans="4:12" x14ac:dyDescent="0.25">
      <c r="D3967" s="6"/>
      <c r="E3967" s="6"/>
      <c r="F3967" s="16"/>
      <c r="J3967" s="15"/>
      <c r="L3967" s="3"/>
    </row>
    <row r="3968" spans="4:12" x14ac:dyDescent="0.25">
      <c r="D3968" s="6"/>
      <c r="E3968" s="6"/>
      <c r="F3968" s="16"/>
      <c r="J3968" s="15"/>
      <c r="L3968" s="3"/>
    </row>
    <row r="3969" spans="4:12" x14ac:dyDescent="0.25">
      <c r="D3969" s="6"/>
      <c r="E3969" s="6"/>
      <c r="F3969" s="16"/>
      <c r="J3969" s="15"/>
      <c r="L3969" s="3"/>
    </row>
    <row r="3970" spans="4:12" x14ac:dyDescent="0.25">
      <c r="D3970" s="6"/>
      <c r="E3970" s="6"/>
      <c r="F3970" s="16"/>
      <c r="J3970" s="15"/>
      <c r="L3970" s="3"/>
    </row>
    <row r="3971" spans="4:12" x14ac:dyDescent="0.25">
      <c r="D3971" s="6"/>
      <c r="E3971" s="6"/>
      <c r="F3971" s="16"/>
      <c r="J3971" s="15"/>
      <c r="L3971" s="3"/>
    </row>
    <row r="3972" spans="4:12" x14ac:dyDescent="0.25">
      <c r="D3972" s="6"/>
      <c r="E3972" s="6"/>
      <c r="F3972" s="16"/>
      <c r="J3972" s="15"/>
      <c r="L3972" s="3"/>
    </row>
    <row r="3973" spans="4:12" x14ac:dyDescent="0.25">
      <c r="D3973" s="6"/>
      <c r="E3973" s="6"/>
      <c r="F3973" s="16"/>
      <c r="J3973" s="15"/>
      <c r="L3973" s="3"/>
    </row>
    <row r="3974" spans="4:12" x14ac:dyDescent="0.25">
      <c r="D3974" s="6"/>
      <c r="E3974" s="6"/>
      <c r="F3974" s="16"/>
      <c r="J3974" s="15"/>
      <c r="L3974" s="3"/>
    </row>
    <row r="3975" spans="4:12" x14ac:dyDescent="0.25">
      <c r="D3975" s="6"/>
      <c r="E3975" s="6"/>
      <c r="F3975" s="16"/>
      <c r="J3975" s="15"/>
      <c r="L3975" s="3"/>
    </row>
    <row r="3976" spans="4:12" x14ac:dyDescent="0.25">
      <c r="D3976" s="6"/>
      <c r="E3976" s="6"/>
      <c r="F3976" s="16"/>
      <c r="J3976" s="15"/>
      <c r="L3976" s="3"/>
    </row>
    <row r="3977" spans="4:12" x14ac:dyDescent="0.25">
      <c r="D3977" s="6"/>
      <c r="E3977" s="6"/>
      <c r="F3977" s="16"/>
      <c r="J3977" s="15"/>
      <c r="L3977" s="3"/>
    </row>
    <row r="3978" spans="4:12" x14ac:dyDescent="0.25">
      <c r="D3978" s="6"/>
      <c r="E3978" s="6"/>
      <c r="F3978" s="16"/>
      <c r="J3978" s="15"/>
      <c r="L3978" s="3"/>
    </row>
    <row r="3979" spans="4:12" x14ac:dyDescent="0.25">
      <c r="D3979" s="6"/>
      <c r="E3979" s="6"/>
      <c r="F3979" s="16"/>
      <c r="J3979" s="15"/>
      <c r="L3979" s="3"/>
    </row>
    <row r="3980" spans="4:12" x14ac:dyDescent="0.25">
      <c r="D3980" s="6"/>
      <c r="E3980" s="6"/>
      <c r="F3980" s="16"/>
      <c r="J3980" s="15"/>
      <c r="L3980" s="3"/>
    </row>
    <row r="3981" spans="4:12" x14ac:dyDescent="0.25">
      <c r="D3981" s="6"/>
      <c r="E3981" s="6"/>
      <c r="F3981" s="16"/>
      <c r="J3981" s="15"/>
      <c r="L3981" s="3"/>
    </row>
    <row r="3982" spans="4:12" x14ac:dyDescent="0.25">
      <c r="D3982" s="6"/>
      <c r="E3982" s="6"/>
      <c r="F3982" s="16"/>
      <c r="J3982" s="15"/>
      <c r="L3982" s="3"/>
    </row>
    <row r="3983" spans="4:12" x14ac:dyDescent="0.25">
      <c r="D3983" s="6"/>
      <c r="E3983" s="6"/>
      <c r="F3983" s="16"/>
      <c r="J3983" s="15"/>
      <c r="L3983" s="3"/>
    </row>
    <row r="3984" spans="4:12" x14ac:dyDescent="0.25">
      <c r="D3984" s="6"/>
      <c r="E3984" s="6"/>
      <c r="F3984" s="16"/>
      <c r="J3984" s="15"/>
      <c r="L3984" s="3"/>
    </row>
    <row r="3985" spans="4:12" x14ac:dyDescent="0.25">
      <c r="D3985" s="6"/>
      <c r="E3985" s="6"/>
      <c r="F3985" s="16"/>
      <c r="J3985" s="15"/>
      <c r="L3985" s="3"/>
    </row>
    <row r="3986" spans="4:12" x14ac:dyDescent="0.25">
      <c r="D3986" s="6"/>
      <c r="E3986" s="6"/>
      <c r="F3986" s="16"/>
      <c r="J3986" s="15"/>
      <c r="L3986" s="3"/>
    </row>
    <row r="3987" spans="4:12" x14ac:dyDescent="0.25">
      <c r="D3987" s="6"/>
      <c r="E3987" s="6"/>
      <c r="F3987" s="16"/>
      <c r="J3987" s="15"/>
      <c r="L3987" s="3"/>
    </row>
    <row r="3988" spans="4:12" x14ac:dyDescent="0.25">
      <c r="D3988" s="6"/>
      <c r="E3988" s="6"/>
      <c r="F3988" s="16"/>
      <c r="J3988" s="15"/>
      <c r="L3988" s="3"/>
    </row>
    <row r="3989" spans="4:12" x14ac:dyDescent="0.25">
      <c r="D3989" s="6"/>
      <c r="E3989" s="6"/>
      <c r="F3989" s="16"/>
      <c r="J3989" s="15"/>
      <c r="L3989" s="3"/>
    </row>
    <row r="3990" spans="4:12" x14ac:dyDescent="0.25">
      <c r="D3990" s="6"/>
      <c r="E3990" s="6"/>
      <c r="F3990" s="16"/>
      <c r="J3990" s="15"/>
      <c r="L3990" s="3"/>
    </row>
    <row r="3991" spans="4:12" x14ac:dyDescent="0.25">
      <c r="D3991" s="6"/>
      <c r="E3991" s="6"/>
      <c r="F3991" s="16"/>
      <c r="J3991" s="15"/>
      <c r="L3991" s="3"/>
    </row>
    <row r="3992" spans="4:12" x14ac:dyDescent="0.25">
      <c r="D3992" s="6"/>
      <c r="E3992" s="6"/>
      <c r="F3992" s="16"/>
      <c r="J3992" s="15"/>
      <c r="L3992" s="3"/>
    </row>
    <row r="3993" spans="4:12" x14ac:dyDescent="0.25">
      <c r="D3993" s="6"/>
      <c r="E3993" s="6"/>
      <c r="F3993" s="16"/>
      <c r="J3993" s="15"/>
      <c r="L3993" s="3"/>
    </row>
    <row r="3994" spans="4:12" x14ac:dyDescent="0.25">
      <c r="D3994" s="6"/>
      <c r="E3994" s="6"/>
      <c r="F3994" s="16"/>
      <c r="J3994" s="15"/>
      <c r="L3994" s="3"/>
    </row>
    <row r="3995" spans="4:12" x14ac:dyDescent="0.25">
      <c r="D3995" s="6"/>
      <c r="E3995" s="6"/>
      <c r="F3995" s="16"/>
      <c r="J3995" s="15"/>
      <c r="L3995" s="3"/>
    </row>
    <row r="3996" spans="4:12" x14ac:dyDescent="0.25">
      <c r="D3996" s="6"/>
      <c r="E3996" s="6"/>
      <c r="F3996" s="16"/>
      <c r="J3996" s="15"/>
      <c r="L3996" s="3"/>
    </row>
    <row r="3997" spans="4:12" x14ac:dyDescent="0.25">
      <c r="D3997" s="6"/>
      <c r="E3997" s="6"/>
      <c r="F3997" s="16"/>
      <c r="J3997" s="15"/>
      <c r="L3997" s="3"/>
    </row>
    <row r="3998" spans="4:12" x14ac:dyDescent="0.25">
      <c r="D3998" s="6"/>
      <c r="E3998" s="6"/>
      <c r="F3998" s="16"/>
      <c r="J3998" s="15"/>
      <c r="L3998" s="3"/>
    </row>
    <row r="3999" spans="4:12" x14ac:dyDescent="0.25">
      <c r="D3999" s="6"/>
      <c r="E3999" s="6"/>
      <c r="F3999" s="16"/>
      <c r="J3999" s="15"/>
      <c r="L3999" s="3"/>
    </row>
    <row r="4000" spans="4:12" x14ac:dyDescent="0.25">
      <c r="D4000" s="6"/>
      <c r="E4000" s="6"/>
      <c r="F4000" s="16"/>
      <c r="J4000" s="15"/>
      <c r="L4000" s="3"/>
    </row>
    <row r="4001" spans="4:12" x14ac:dyDescent="0.25">
      <c r="D4001" s="6"/>
      <c r="E4001" s="6"/>
      <c r="F4001" s="16"/>
      <c r="J4001" s="15"/>
      <c r="L4001" s="3"/>
    </row>
    <row r="4002" spans="4:12" x14ac:dyDescent="0.25">
      <c r="D4002" s="6"/>
      <c r="E4002" s="6"/>
      <c r="F4002" s="16"/>
      <c r="J4002" s="15"/>
      <c r="L4002" s="3"/>
    </row>
    <row r="4003" spans="4:12" x14ac:dyDescent="0.25">
      <c r="D4003" s="6"/>
      <c r="E4003" s="6"/>
      <c r="F4003" s="16"/>
      <c r="J4003" s="15"/>
      <c r="L4003" s="3"/>
    </row>
    <row r="4004" spans="4:12" x14ac:dyDescent="0.25">
      <c r="D4004" s="6"/>
      <c r="E4004" s="6"/>
      <c r="F4004" s="16"/>
      <c r="J4004" s="15"/>
      <c r="L4004" s="3"/>
    </row>
    <row r="4005" spans="4:12" x14ac:dyDescent="0.25">
      <c r="D4005" s="6"/>
      <c r="E4005" s="6"/>
      <c r="F4005" s="16"/>
      <c r="J4005" s="15"/>
      <c r="L4005" s="3"/>
    </row>
    <row r="4006" spans="4:12" x14ac:dyDescent="0.25">
      <c r="D4006" s="6"/>
      <c r="E4006" s="6"/>
      <c r="F4006" s="16"/>
      <c r="J4006" s="15"/>
      <c r="L4006" s="3"/>
    </row>
    <row r="4007" spans="4:12" x14ac:dyDescent="0.25">
      <c r="D4007" s="6"/>
      <c r="E4007" s="6"/>
      <c r="F4007" s="16"/>
      <c r="J4007" s="15"/>
      <c r="L4007" s="3"/>
    </row>
    <row r="4008" spans="4:12" x14ac:dyDescent="0.25">
      <c r="D4008" s="6"/>
      <c r="E4008" s="6"/>
      <c r="F4008" s="16"/>
      <c r="J4008" s="15"/>
      <c r="L4008" s="3"/>
    </row>
    <row r="4009" spans="4:12" x14ac:dyDescent="0.25">
      <c r="D4009" s="6"/>
      <c r="E4009" s="6"/>
      <c r="F4009" s="16"/>
      <c r="J4009" s="15"/>
      <c r="L4009" s="3"/>
    </row>
    <row r="4010" spans="4:12" x14ac:dyDescent="0.25">
      <c r="D4010" s="6"/>
      <c r="E4010" s="6"/>
      <c r="F4010" s="16"/>
      <c r="J4010" s="15"/>
      <c r="L4010" s="3"/>
    </row>
    <row r="4011" spans="4:12" x14ac:dyDescent="0.25">
      <c r="D4011" s="6"/>
      <c r="E4011" s="6"/>
      <c r="F4011" s="16"/>
      <c r="J4011" s="15"/>
      <c r="L4011" s="3"/>
    </row>
    <row r="4012" spans="4:12" x14ac:dyDescent="0.25">
      <c r="D4012" s="6"/>
      <c r="E4012" s="6"/>
      <c r="F4012" s="16"/>
      <c r="J4012" s="15"/>
      <c r="L4012" s="3"/>
    </row>
    <row r="4013" spans="4:12" x14ac:dyDescent="0.25">
      <c r="D4013" s="6"/>
      <c r="E4013" s="6"/>
      <c r="F4013" s="16"/>
      <c r="J4013" s="15"/>
      <c r="L4013" s="3"/>
    </row>
    <row r="4014" spans="4:12" x14ac:dyDescent="0.25">
      <c r="D4014" s="6"/>
      <c r="E4014" s="6"/>
      <c r="F4014" s="16"/>
      <c r="J4014" s="15"/>
      <c r="L4014" s="3"/>
    </row>
    <row r="4015" spans="4:12" x14ac:dyDescent="0.25">
      <c r="D4015" s="6"/>
      <c r="E4015" s="6"/>
      <c r="F4015" s="16"/>
      <c r="J4015" s="15"/>
      <c r="L4015" s="3"/>
    </row>
    <row r="4016" spans="4:12" x14ac:dyDescent="0.25">
      <c r="D4016" s="6"/>
      <c r="E4016" s="6"/>
      <c r="F4016" s="16"/>
      <c r="J4016" s="15"/>
      <c r="L4016" s="3"/>
    </row>
    <row r="4017" spans="4:12" x14ac:dyDescent="0.25">
      <c r="D4017" s="6"/>
      <c r="E4017" s="6"/>
      <c r="F4017" s="16"/>
      <c r="J4017" s="15"/>
      <c r="L4017" s="3"/>
    </row>
    <row r="4018" spans="4:12" x14ac:dyDescent="0.25">
      <c r="D4018" s="6"/>
      <c r="E4018" s="6"/>
      <c r="F4018" s="16"/>
      <c r="J4018" s="15"/>
      <c r="L4018" s="3"/>
    </row>
    <row r="4019" spans="4:12" x14ac:dyDescent="0.25">
      <c r="D4019" s="6"/>
      <c r="E4019" s="6"/>
      <c r="F4019" s="16"/>
      <c r="J4019" s="15"/>
      <c r="L4019" s="3"/>
    </row>
    <row r="4020" spans="4:12" x14ac:dyDescent="0.25">
      <c r="D4020" s="6"/>
      <c r="E4020" s="6"/>
      <c r="F4020" s="16"/>
      <c r="J4020" s="15"/>
      <c r="L4020" s="3"/>
    </row>
    <row r="4021" spans="4:12" x14ac:dyDescent="0.25">
      <c r="D4021" s="6"/>
      <c r="E4021" s="6"/>
      <c r="F4021" s="16"/>
      <c r="J4021" s="15"/>
      <c r="L4021" s="3"/>
    </row>
    <row r="4022" spans="4:12" x14ac:dyDescent="0.25">
      <c r="D4022" s="6"/>
      <c r="E4022" s="6"/>
      <c r="F4022" s="16"/>
      <c r="J4022" s="15"/>
      <c r="L4022" s="3"/>
    </row>
    <row r="4023" spans="4:12" x14ac:dyDescent="0.25">
      <c r="D4023" s="6"/>
      <c r="E4023" s="6"/>
      <c r="F4023" s="16"/>
      <c r="J4023" s="15"/>
      <c r="L4023" s="3"/>
    </row>
    <row r="4024" spans="4:12" x14ac:dyDescent="0.25">
      <c r="D4024" s="6"/>
      <c r="E4024" s="6"/>
      <c r="F4024" s="16"/>
      <c r="J4024" s="15"/>
      <c r="L4024" s="3"/>
    </row>
    <row r="4025" spans="4:12" x14ac:dyDescent="0.25">
      <c r="D4025" s="6"/>
      <c r="E4025" s="6"/>
      <c r="F4025" s="16"/>
      <c r="J4025" s="15"/>
      <c r="L4025" s="3"/>
    </row>
    <row r="4026" spans="4:12" x14ac:dyDescent="0.25">
      <c r="D4026" s="6"/>
      <c r="E4026" s="6"/>
      <c r="F4026" s="16"/>
      <c r="J4026" s="15"/>
      <c r="L4026" s="3"/>
    </row>
    <row r="4027" spans="4:12" x14ac:dyDescent="0.25">
      <c r="D4027" s="6"/>
      <c r="E4027" s="6"/>
      <c r="F4027" s="16"/>
      <c r="J4027" s="15"/>
      <c r="L4027" s="3"/>
    </row>
    <row r="4028" spans="4:12" x14ac:dyDescent="0.25">
      <c r="D4028" s="6"/>
      <c r="E4028" s="6"/>
      <c r="F4028" s="16"/>
      <c r="J4028" s="15"/>
      <c r="L4028" s="3"/>
    </row>
    <row r="4029" spans="4:12" x14ac:dyDescent="0.25">
      <c r="D4029" s="6"/>
      <c r="E4029" s="6"/>
      <c r="F4029" s="16"/>
      <c r="J4029" s="15"/>
      <c r="L4029" s="3"/>
    </row>
    <row r="4030" spans="4:12" x14ac:dyDescent="0.25">
      <c r="D4030" s="6"/>
      <c r="E4030" s="6"/>
      <c r="F4030" s="16"/>
      <c r="J4030" s="15"/>
      <c r="L4030" s="3"/>
    </row>
    <row r="4031" spans="4:12" x14ac:dyDescent="0.25">
      <c r="D4031" s="6"/>
      <c r="E4031" s="6"/>
      <c r="F4031" s="16"/>
      <c r="J4031" s="15"/>
      <c r="L4031" s="3"/>
    </row>
    <row r="4032" spans="4:12" x14ac:dyDescent="0.25">
      <c r="D4032" s="6"/>
      <c r="E4032" s="6"/>
      <c r="F4032" s="16"/>
      <c r="J4032" s="15"/>
      <c r="L4032" s="3"/>
    </row>
    <row r="4033" spans="4:12" x14ac:dyDescent="0.25">
      <c r="D4033" s="6"/>
      <c r="E4033" s="6"/>
      <c r="F4033" s="16"/>
      <c r="J4033" s="15"/>
      <c r="L4033" s="3"/>
    </row>
    <row r="4034" spans="4:12" x14ac:dyDescent="0.25">
      <c r="D4034" s="6"/>
      <c r="E4034" s="6"/>
      <c r="F4034" s="16"/>
      <c r="J4034" s="15"/>
      <c r="L4034" s="3"/>
    </row>
    <row r="4035" spans="4:12" x14ac:dyDescent="0.25">
      <c r="D4035" s="6"/>
      <c r="E4035" s="6"/>
      <c r="F4035" s="16"/>
      <c r="J4035" s="15"/>
      <c r="L4035" s="3"/>
    </row>
    <row r="4036" spans="4:12" x14ac:dyDescent="0.25">
      <c r="D4036" s="6"/>
      <c r="E4036" s="6"/>
      <c r="F4036" s="16"/>
      <c r="J4036" s="15"/>
      <c r="L4036" s="3"/>
    </row>
    <row r="4037" spans="4:12" x14ac:dyDescent="0.25">
      <c r="D4037" s="6"/>
      <c r="E4037" s="6"/>
      <c r="F4037" s="16"/>
      <c r="J4037" s="15"/>
      <c r="L4037" s="3"/>
    </row>
    <row r="4038" spans="4:12" x14ac:dyDescent="0.25">
      <c r="D4038" s="6"/>
      <c r="E4038" s="6"/>
      <c r="F4038" s="16"/>
      <c r="J4038" s="15"/>
      <c r="L4038" s="3"/>
    </row>
    <row r="4039" spans="4:12" x14ac:dyDescent="0.25">
      <c r="D4039" s="6"/>
      <c r="E4039" s="6"/>
      <c r="F4039" s="16"/>
      <c r="J4039" s="15"/>
      <c r="L4039" s="3"/>
    </row>
    <row r="4040" spans="4:12" x14ac:dyDescent="0.25">
      <c r="D4040" s="6"/>
      <c r="E4040" s="6"/>
      <c r="F4040" s="16"/>
      <c r="J4040" s="15"/>
      <c r="L4040" s="3"/>
    </row>
    <row r="4041" spans="4:12" x14ac:dyDescent="0.25">
      <c r="D4041" s="6"/>
      <c r="E4041" s="6"/>
      <c r="F4041" s="16"/>
      <c r="J4041" s="15"/>
      <c r="L4041" s="3"/>
    </row>
    <row r="4042" spans="4:12" x14ac:dyDescent="0.25">
      <c r="D4042" s="6"/>
      <c r="E4042" s="6"/>
      <c r="F4042" s="16"/>
      <c r="J4042" s="15"/>
      <c r="L4042" s="3"/>
    </row>
    <row r="4043" spans="4:12" x14ac:dyDescent="0.25">
      <c r="D4043" s="6"/>
      <c r="E4043" s="6"/>
      <c r="F4043" s="16"/>
      <c r="J4043" s="15"/>
      <c r="L4043" s="3"/>
    </row>
    <row r="4044" spans="4:12" x14ac:dyDescent="0.25">
      <c r="D4044" s="6"/>
      <c r="E4044" s="6"/>
      <c r="F4044" s="16"/>
      <c r="J4044" s="15"/>
      <c r="L4044" s="3"/>
    </row>
    <row r="4045" spans="4:12" x14ac:dyDescent="0.25">
      <c r="D4045" s="6"/>
      <c r="E4045" s="6"/>
      <c r="F4045" s="16"/>
      <c r="J4045" s="15"/>
      <c r="L4045" s="3"/>
    </row>
    <row r="4046" spans="4:12" x14ac:dyDescent="0.25">
      <c r="D4046" s="6"/>
      <c r="E4046" s="6"/>
      <c r="F4046" s="16"/>
      <c r="J4046" s="15"/>
      <c r="L4046" s="3"/>
    </row>
    <row r="4047" spans="4:12" x14ac:dyDescent="0.25">
      <c r="D4047" s="6"/>
      <c r="E4047" s="6"/>
      <c r="F4047" s="16"/>
      <c r="J4047" s="15"/>
      <c r="L4047" s="3"/>
    </row>
    <row r="4048" spans="4:12" x14ac:dyDescent="0.25">
      <c r="D4048" s="6"/>
      <c r="E4048" s="6"/>
      <c r="F4048" s="16"/>
      <c r="J4048" s="15"/>
      <c r="L4048" s="3"/>
    </row>
    <row r="4049" spans="4:12" x14ac:dyDescent="0.25">
      <c r="D4049" s="6"/>
      <c r="E4049" s="6"/>
      <c r="F4049" s="16"/>
      <c r="J4049" s="15"/>
      <c r="L4049" s="3"/>
    </row>
    <row r="4050" spans="4:12" x14ac:dyDescent="0.25">
      <c r="D4050" s="6"/>
      <c r="E4050" s="6"/>
      <c r="F4050" s="16"/>
      <c r="J4050" s="15"/>
      <c r="L4050" s="3"/>
    </row>
    <row r="4051" spans="4:12" x14ac:dyDescent="0.25">
      <c r="D4051" s="6"/>
      <c r="E4051" s="6"/>
      <c r="F4051" s="16"/>
      <c r="J4051" s="15"/>
      <c r="L4051" s="3"/>
    </row>
    <row r="4052" spans="4:12" x14ac:dyDescent="0.25">
      <c r="D4052" s="6"/>
      <c r="E4052" s="6"/>
      <c r="F4052" s="16"/>
      <c r="J4052" s="15"/>
      <c r="L4052" s="3"/>
    </row>
    <row r="4053" spans="4:12" x14ac:dyDescent="0.25">
      <c r="D4053" s="6"/>
      <c r="E4053" s="6"/>
      <c r="F4053" s="16"/>
      <c r="J4053" s="15"/>
      <c r="L4053" s="3"/>
    </row>
    <row r="4054" spans="4:12" x14ac:dyDescent="0.25">
      <c r="D4054" s="6"/>
      <c r="E4054" s="6"/>
      <c r="F4054" s="16"/>
      <c r="J4054" s="15"/>
      <c r="L4054" s="3"/>
    </row>
    <row r="4055" spans="4:12" x14ac:dyDescent="0.25">
      <c r="D4055" s="6"/>
      <c r="E4055" s="6"/>
      <c r="F4055" s="16"/>
      <c r="J4055" s="15"/>
      <c r="L4055" s="3"/>
    </row>
    <row r="4056" spans="4:12" x14ac:dyDescent="0.25">
      <c r="D4056" s="6"/>
      <c r="E4056" s="6"/>
      <c r="F4056" s="16"/>
      <c r="J4056" s="15"/>
      <c r="L4056" s="3"/>
    </row>
    <row r="4057" spans="4:12" x14ac:dyDescent="0.25">
      <c r="D4057" s="6"/>
      <c r="E4057" s="6"/>
      <c r="F4057" s="16"/>
      <c r="J4057" s="15"/>
      <c r="L4057" s="3"/>
    </row>
    <row r="4058" spans="4:12" x14ac:dyDescent="0.25">
      <c r="D4058" s="6"/>
      <c r="E4058" s="6"/>
      <c r="F4058" s="16"/>
      <c r="J4058" s="15"/>
      <c r="L4058" s="3"/>
    </row>
    <row r="4059" spans="4:12" x14ac:dyDescent="0.25">
      <c r="D4059" s="6"/>
      <c r="E4059" s="6"/>
      <c r="F4059" s="16"/>
      <c r="J4059" s="15"/>
      <c r="L4059" s="3"/>
    </row>
    <row r="4060" spans="4:12" x14ac:dyDescent="0.25">
      <c r="D4060" s="6"/>
      <c r="E4060" s="6"/>
      <c r="F4060" s="16"/>
      <c r="J4060" s="15"/>
      <c r="L4060" s="3"/>
    </row>
    <row r="4061" spans="4:12" x14ac:dyDescent="0.25">
      <c r="D4061" s="6"/>
      <c r="E4061" s="6"/>
      <c r="F4061" s="16"/>
      <c r="J4061" s="15"/>
      <c r="L4061" s="3"/>
    </row>
    <row r="4062" spans="4:12" x14ac:dyDescent="0.25">
      <c r="D4062" s="6"/>
      <c r="E4062" s="6"/>
      <c r="F4062" s="16"/>
      <c r="J4062" s="15"/>
      <c r="L4062" s="3"/>
    </row>
    <row r="4063" spans="4:12" x14ac:dyDescent="0.25">
      <c r="D4063" s="6"/>
      <c r="E4063" s="6"/>
      <c r="F4063" s="16"/>
      <c r="J4063" s="15"/>
      <c r="L4063" s="3"/>
    </row>
    <row r="4064" spans="4:12" x14ac:dyDescent="0.25">
      <c r="D4064" s="6"/>
      <c r="E4064" s="6"/>
      <c r="F4064" s="16"/>
      <c r="J4064" s="15"/>
      <c r="L4064" s="3"/>
    </row>
    <row r="4065" spans="4:12" x14ac:dyDescent="0.25">
      <c r="D4065" s="6"/>
      <c r="E4065" s="6"/>
      <c r="F4065" s="16"/>
      <c r="J4065" s="15"/>
      <c r="L4065" s="3"/>
    </row>
    <row r="4066" spans="4:12" x14ac:dyDescent="0.25">
      <c r="D4066" s="6"/>
      <c r="E4066" s="6"/>
      <c r="F4066" s="16"/>
      <c r="J4066" s="15"/>
      <c r="L4066" s="3"/>
    </row>
    <row r="4067" spans="4:12" x14ac:dyDescent="0.25">
      <c r="D4067" s="6"/>
      <c r="E4067" s="6"/>
      <c r="F4067" s="16"/>
      <c r="J4067" s="15"/>
      <c r="L4067" s="3"/>
    </row>
    <row r="4068" spans="4:12" x14ac:dyDescent="0.25">
      <c r="D4068" s="6"/>
      <c r="E4068" s="6"/>
      <c r="F4068" s="16"/>
      <c r="J4068" s="15"/>
      <c r="L4068" s="3"/>
    </row>
    <row r="4069" spans="4:12" x14ac:dyDescent="0.25">
      <c r="D4069" s="6"/>
      <c r="E4069" s="6"/>
      <c r="F4069" s="16"/>
      <c r="J4069" s="15"/>
      <c r="L4069" s="3"/>
    </row>
    <row r="4070" spans="4:12" x14ac:dyDescent="0.25">
      <c r="D4070" s="6"/>
      <c r="E4070" s="6"/>
      <c r="F4070" s="16"/>
      <c r="J4070" s="15"/>
      <c r="L4070" s="3"/>
    </row>
    <row r="4071" spans="4:12" x14ac:dyDescent="0.25">
      <c r="D4071" s="6"/>
      <c r="E4071" s="6"/>
      <c r="F4071" s="16"/>
      <c r="J4071" s="15"/>
      <c r="L4071" s="3"/>
    </row>
    <row r="4072" spans="4:12" x14ac:dyDescent="0.25">
      <c r="D4072" s="6"/>
      <c r="E4072" s="6"/>
      <c r="F4072" s="16"/>
      <c r="J4072" s="15"/>
      <c r="L4072" s="3"/>
    </row>
    <row r="4073" spans="4:12" x14ac:dyDescent="0.25">
      <c r="D4073" s="6"/>
      <c r="E4073" s="6"/>
      <c r="F4073" s="16"/>
      <c r="J4073" s="15"/>
      <c r="L4073" s="3"/>
    </row>
    <row r="4074" spans="4:12" x14ac:dyDescent="0.25">
      <c r="D4074" s="6"/>
      <c r="E4074" s="6"/>
      <c r="F4074" s="16"/>
      <c r="J4074" s="15"/>
      <c r="L4074" s="3"/>
    </row>
    <row r="4075" spans="4:12" x14ac:dyDescent="0.25">
      <c r="D4075" s="6"/>
      <c r="E4075" s="6"/>
      <c r="F4075" s="16"/>
      <c r="J4075" s="15"/>
      <c r="L4075" s="3"/>
    </row>
    <row r="4076" spans="4:12" x14ac:dyDescent="0.25">
      <c r="D4076" s="6"/>
      <c r="E4076" s="6"/>
      <c r="F4076" s="16"/>
      <c r="J4076" s="15"/>
      <c r="L4076" s="3"/>
    </row>
    <row r="4077" spans="4:12" x14ac:dyDescent="0.25">
      <c r="D4077" s="6"/>
      <c r="E4077" s="6"/>
      <c r="F4077" s="16"/>
      <c r="J4077" s="15"/>
      <c r="L4077" s="3"/>
    </row>
    <row r="4078" spans="4:12" x14ac:dyDescent="0.25">
      <c r="D4078" s="6"/>
      <c r="E4078" s="6"/>
      <c r="F4078" s="16"/>
      <c r="J4078" s="15"/>
      <c r="L4078" s="3"/>
    </row>
    <row r="4079" spans="4:12" x14ac:dyDescent="0.25">
      <c r="D4079" s="6"/>
      <c r="E4079" s="6"/>
      <c r="F4079" s="16"/>
      <c r="J4079" s="15"/>
      <c r="L4079" s="3"/>
    </row>
    <row r="4080" spans="4:12" x14ac:dyDescent="0.25">
      <c r="D4080" s="6"/>
      <c r="E4080" s="6"/>
      <c r="F4080" s="16"/>
      <c r="J4080" s="15"/>
      <c r="L4080" s="3"/>
    </row>
    <row r="4081" spans="4:12" x14ac:dyDescent="0.25">
      <c r="D4081" s="6"/>
      <c r="E4081" s="6"/>
      <c r="F4081" s="16"/>
      <c r="J4081" s="15"/>
      <c r="L4081" s="3"/>
    </row>
    <row r="4082" spans="4:12" x14ac:dyDescent="0.25">
      <c r="D4082" s="6"/>
      <c r="E4082" s="6"/>
      <c r="F4082" s="16"/>
      <c r="J4082" s="15"/>
      <c r="L4082" s="3"/>
    </row>
    <row r="4083" spans="4:12" x14ac:dyDescent="0.25">
      <c r="D4083" s="6"/>
      <c r="E4083" s="6"/>
      <c r="F4083" s="16"/>
      <c r="J4083" s="15"/>
      <c r="L4083" s="3"/>
    </row>
    <row r="4084" spans="4:12" x14ac:dyDescent="0.25">
      <c r="D4084" s="6"/>
      <c r="E4084" s="6"/>
      <c r="F4084" s="16"/>
      <c r="J4084" s="15"/>
      <c r="L4084" s="3"/>
    </row>
    <row r="4085" spans="4:12" x14ac:dyDescent="0.25">
      <c r="D4085" s="6"/>
      <c r="E4085" s="6"/>
      <c r="F4085" s="16"/>
      <c r="J4085" s="15"/>
      <c r="L4085" s="3"/>
    </row>
    <row r="4086" spans="4:12" x14ac:dyDescent="0.25">
      <c r="D4086" s="6"/>
      <c r="E4086" s="6"/>
      <c r="F4086" s="16"/>
      <c r="J4086" s="15"/>
      <c r="L4086" s="3"/>
    </row>
    <row r="4087" spans="4:12" x14ac:dyDescent="0.25">
      <c r="D4087" s="6"/>
      <c r="E4087" s="6"/>
      <c r="F4087" s="16"/>
      <c r="J4087" s="15"/>
      <c r="L4087" s="3"/>
    </row>
    <row r="4088" spans="4:12" x14ac:dyDescent="0.25">
      <c r="D4088" s="6"/>
      <c r="E4088" s="6"/>
      <c r="F4088" s="16"/>
      <c r="J4088" s="15"/>
      <c r="L4088" s="3"/>
    </row>
    <row r="4089" spans="4:12" x14ac:dyDescent="0.25">
      <c r="D4089" s="6"/>
      <c r="E4089" s="6"/>
      <c r="F4089" s="16"/>
      <c r="J4089" s="15"/>
      <c r="L4089" s="3"/>
    </row>
    <row r="4090" spans="4:12" x14ac:dyDescent="0.25">
      <c r="D4090" s="6"/>
      <c r="E4090" s="6"/>
      <c r="F4090" s="16"/>
      <c r="J4090" s="15"/>
      <c r="L4090" s="3"/>
    </row>
    <row r="4091" spans="4:12" x14ac:dyDescent="0.25">
      <c r="D4091" s="6"/>
      <c r="E4091" s="6"/>
      <c r="F4091" s="16"/>
      <c r="J4091" s="15"/>
      <c r="L4091" s="3"/>
    </row>
    <row r="4092" spans="4:12" x14ac:dyDescent="0.25">
      <c r="D4092" s="6"/>
      <c r="E4092" s="6"/>
      <c r="F4092" s="16"/>
      <c r="J4092" s="15"/>
      <c r="L4092" s="3"/>
    </row>
    <row r="4093" spans="4:12" x14ac:dyDescent="0.25">
      <c r="D4093" s="6"/>
      <c r="E4093" s="6"/>
      <c r="F4093" s="16"/>
      <c r="J4093" s="15"/>
      <c r="L4093" s="3"/>
    </row>
    <row r="4094" spans="4:12" x14ac:dyDescent="0.25">
      <c r="D4094" s="6"/>
      <c r="E4094" s="6"/>
      <c r="F4094" s="16"/>
      <c r="J4094" s="15"/>
      <c r="L4094" s="3"/>
    </row>
    <row r="4095" spans="4:12" x14ac:dyDescent="0.25">
      <c r="D4095" s="6"/>
      <c r="E4095" s="6"/>
      <c r="F4095" s="16"/>
      <c r="J4095" s="15"/>
      <c r="L4095" s="3"/>
    </row>
    <row r="4096" spans="4:12" x14ac:dyDescent="0.25">
      <c r="D4096" s="6"/>
      <c r="E4096" s="6"/>
      <c r="F4096" s="16"/>
      <c r="J4096" s="15"/>
      <c r="L4096" s="3"/>
    </row>
    <row r="4097" spans="4:12" x14ac:dyDescent="0.25">
      <c r="D4097" s="6"/>
      <c r="E4097" s="6"/>
      <c r="F4097" s="16"/>
      <c r="J4097" s="15"/>
      <c r="L4097" s="3"/>
    </row>
    <row r="4098" spans="4:12" x14ac:dyDescent="0.25">
      <c r="D4098" s="6"/>
      <c r="E4098" s="6"/>
      <c r="F4098" s="16"/>
      <c r="J4098" s="15"/>
      <c r="L4098" s="3"/>
    </row>
    <row r="4099" spans="4:12" x14ac:dyDescent="0.25">
      <c r="D4099" s="6"/>
      <c r="E4099" s="6"/>
      <c r="F4099" s="16"/>
      <c r="J4099" s="15"/>
      <c r="L4099" s="3"/>
    </row>
    <row r="4100" spans="4:12" x14ac:dyDescent="0.25">
      <c r="D4100" s="6"/>
      <c r="E4100" s="6"/>
      <c r="F4100" s="16"/>
      <c r="J4100" s="15"/>
      <c r="L4100" s="3"/>
    </row>
    <row r="4101" spans="4:12" x14ac:dyDescent="0.25">
      <c r="D4101" s="6"/>
      <c r="E4101" s="6"/>
      <c r="F4101" s="16"/>
      <c r="J4101" s="15"/>
      <c r="L4101" s="3"/>
    </row>
    <row r="4102" spans="4:12" x14ac:dyDescent="0.25">
      <c r="D4102" s="6"/>
      <c r="E4102" s="6"/>
      <c r="F4102" s="16"/>
      <c r="J4102" s="15"/>
      <c r="L4102" s="3"/>
    </row>
    <row r="4103" spans="4:12" x14ac:dyDescent="0.25">
      <c r="D4103" s="6"/>
      <c r="E4103" s="6"/>
      <c r="F4103" s="16"/>
      <c r="J4103" s="15"/>
      <c r="L4103" s="3"/>
    </row>
    <row r="4104" spans="4:12" x14ac:dyDescent="0.25">
      <c r="D4104" s="6"/>
      <c r="E4104" s="6"/>
      <c r="F4104" s="16"/>
      <c r="J4104" s="15"/>
      <c r="L4104" s="3"/>
    </row>
    <row r="4105" spans="4:12" x14ac:dyDescent="0.25">
      <c r="D4105" s="6"/>
      <c r="E4105" s="6"/>
      <c r="F4105" s="16"/>
      <c r="J4105" s="15"/>
      <c r="L4105" s="3"/>
    </row>
    <row r="4106" spans="4:12" x14ac:dyDescent="0.25">
      <c r="D4106" s="6"/>
      <c r="E4106" s="6"/>
      <c r="F4106" s="16"/>
      <c r="J4106" s="15"/>
      <c r="L4106" s="3"/>
    </row>
    <row r="4107" spans="4:12" x14ac:dyDescent="0.25">
      <c r="D4107" s="6"/>
      <c r="E4107" s="6"/>
      <c r="F4107" s="16"/>
      <c r="J4107" s="15"/>
      <c r="L4107" s="3"/>
    </row>
    <row r="4108" spans="4:12" x14ac:dyDescent="0.25">
      <c r="D4108" s="6"/>
      <c r="E4108" s="6"/>
      <c r="F4108" s="16"/>
      <c r="J4108" s="15"/>
      <c r="L4108" s="3"/>
    </row>
    <row r="4109" spans="4:12" x14ac:dyDescent="0.25">
      <c r="D4109" s="6"/>
      <c r="E4109" s="6"/>
      <c r="F4109" s="16"/>
      <c r="J4109" s="15"/>
      <c r="L4109" s="3"/>
    </row>
    <row r="4110" spans="4:12" x14ac:dyDescent="0.25">
      <c r="D4110" s="6"/>
      <c r="E4110" s="6"/>
      <c r="F4110" s="16"/>
      <c r="J4110" s="15"/>
      <c r="L4110" s="3"/>
    </row>
    <row r="4111" spans="4:12" x14ac:dyDescent="0.25">
      <c r="D4111" s="6"/>
      <c r="E4111" s="6"/>
      <c r="F4111" s="16"/>
      <c r="J4111" s="15"/>
      <c r="L4111" s="3"/>
    </row>
    <row r="4112" spans="4:12" x14ac:dyDescent="0.25">
      <c r="D4112" s="6"/>
      <c r="E4112" s="6"/>
      <c r="F4112" s="16"/>
      <c r="J4112" s="15"/>
      <c r="L4112" s="3"/>
    </row>
    <row r="4113" spans="4:12" x14ac:dyDescent="0.25">
      <c r="D4113" s="6"/>
      <c r="E4113" s="6"/>
      <c r="F4113" s="16"/>
      <c r="J4113" s="15"/>
      <c r="L4113" s="3"/>
    </row>
    <row r="4114" spans="4:12" x14ac:dyDescent="0.25">
      <c r="D4114" s="6"/>
      <c r="E4114" s="6"/>
      <c r="F4114" s="16"/>
      <c r="J4114" s="15"/>
      <c r="L4114" s="3"/>
    </row>
    <row r="4115" spans="4:12" x14ac:dyDescent="0.25">
      <c r="D4115" s="6"/>
      <c r="E4115" s="6"/>
      <c r="F4115" s="16"/>
      <c r="J4115" s="15"/>
      <c r="L4115" s="3"/>
    </row>
    <row r="4116" spans="4:12" x14ac:dyDescent="0.25">
      <c r="D4116" s="6"/>
      <c r="E4116" s="6"/>
      <c r="F4116" s="16"/>
      <c r="J4116" s="15"/>
      <c r="L4116" s="3"/>
    </row>
    <row r="4117" spans="4:12" x14ac:dyDescent="0.25">
      <c r="D4117" s="6"/>
      <c r="E4117" s="6"/>
      <c r="F4117" s="16"/>
      <c r="J4117" s="15"/>
      <c r="L4117" s="3"/>
    </row>
    <row r="4118" spans="4:12" x14ac:dyDescent="0.25">
      <c r="D4118" s="6"/>
      <c r="E4118" s="6"/>
      <c r="F4118" s="16"/>
      <c r="J4118" s="15"/>
      <c r="L4118" s="3"/>
    </row>
    <row r="4119" spans="4:12" x14ac:dyDescent="0.25">
      <c r="D4119" s="6"/>
      <c r="E4119" s="6"/>
      <c r="F4119" s="16"/>
      <c r="J4119" s="15"/>
      <c r="L4119" s="3"/>
    </row>
    <row r="4120" spans="4:12" x14ac:dyDescent="0.25">
      <c r="D4120" s="6"/>
      <c r="E4120" s="6"/>
      <c r="F4120" s="16"/>
      <c r="J4120" s="15"/>
      <c r="L4120" s="3"/>
    </row>
    <row r="4121" spans="4:12" x14ac:dyDescent="0.25">
      <c r="D4121" s="6"/>
      <c r="E4121" s="6"/>
      <c r="F4121" s="16"/>
      <c r="J4121" s="15"/>
      <c r="L4121" s="3"/>
    </row>
    <row r="4122" spans="4:12" x14ac:dyDescent="0.25">
      <c r="D4122" s="6"/>
      <c r="E4122" s="6"/>
      <c r="F4122" s="16"/>
      <c r="J4122" s="15"/>
      <c r="L4122" s="3"/>
    </row>
    <row r="4123" spans="4:12" x14ac:dyDescent="0.25">
      <c r="D4123" s="6"/>
      <c r="E4123" s="6"/>
      <c r="F4123" s="16"/>
      <c r="J4123" s="15"/>
      <c r="L4123" s="3"/>
    </row>
    <row r="4124" spans="4:12" x14ac:dyDescent="0.25">
      <c r="D4124" s="6"/>
      <c r="E4124" s="6"/>
      <c r="F4124" s="16"/>
      <c r="J4124" s="15"/>
      <c r="L4124" s="3"/>
    </row>
    <row r="4125" spans="4:12" x14ac:dyDescent="0.25">
      <c r="D4125" s="6"/>
      <c r="E4125" s="6"/>
      <c r="F4125" s="16"/>
      <c r="J4125" s="15"/>
      <c r="L4125" s="3"/>
    </row>
    <row r="4126" spans="4:12" x14ac:dyDescent="0.25">
      <c r="D4126" s="6"/>
      <c r="E4126" s="6"/>
      <c r="F4126" s="16"/>
      <c r="J4126" s="15"/>
      <c r="L4126" s="3"/>
    </row>
    <row r="4127" spans="4:12" x14ac:dyDescent="0.25">
      <c r="D4127" s="6"/>
      <c r="E4127" s="6"/>
      <c r="F4127" s="16"/>
      <c r="J4127" s="15"/>
      <c r="L4127" s="3"/>
    </row>
    <row r="4128" spans="4:12" x14ac:dyDescent="0.25">
      <c r="D4128" s="6"/>
      <c r="E4128" s="6"/>
      <c r="F4128" s="16"/>
      <c r="J4128" s="15"/>
      <c r="L4128" s="3"/>
    </row>
    <row r="4129" spans="4:12" x14ac:dyDescent="0.25">
      <c r="D4129" s="6"/>
      <c r="E4129" s="6"/>
      <c r="F4129" s="16"/>
      <c r="J4129" s="15"/>
      <c r="L4129" s="3"/>
    </row>
    <row r="4130" spans="4:12" x14ac:dyDescent="0.25">
      <c r="D4130" s="6"/>
      <c r="E4130" s="6"/>
      <c r="F4130" s="16"/>
      <c r="J4130" s="15"/>
      <c r="L4130" s="3"/>
    </row>
    <row r="4131" spans="4:12" x14ac:dyDescent="0.25">
      <c r="D4131" s="6"/>
      <c r="E4131" s="6"/>
      <c r="F4131" s="16"/>
      <c r="J4131" s="15"/>
      <c r="L4131" s="3"/>
    </row>
    <row r="4132" spans="4:12" x14ac:dyDescent="0.25">
      <c r="D4132" s="6"/>
      <c r="E4132" s="6"/>
      <c r="F4132" s="16"/>
      <c r="J4132" s="15"/>
      <c r="L4132" s="3"/>
    </row>
    <row r="4133" spans="4:12" x14ac:dyDescent="0.25">
      <c r="D4133" s="6"/>
      <c r="E4133" s="6"/>
      <c r="F4133" s="16"/>
      <c r="J4133" s="15"/>
      <c r="L4133" s="3"/>
    </row>
    <row r="4134" spans="4:12" x14ac:dyDescent="0.25">
      <c r="D4134" s="6"/>
      <c r="E4134" s="6"/>
      <c r="F4134" s="16"/>
      <c r="J4134" s="15"/>
      <c r="L4134" s="3"/>
    </row>
    <row r="4135" spans="4:12" x14ac:dyDescent="0.25">
      <c r="D4135" s="6"/>
      <c r="E4135" s="6"/>
      <c r="F4135" s="16"/>
      <c r="J4135" s="15"/>
      <c r="L4135" s="3"/>
    </row>
    <row r="4136" spans="4:12" x14ac:dyDescent="0.25">
      <c r="D4136" s="6"/>
      <c r="E4136" s="6"/>
      <c r="F4136" s="16"/>
      <c r="J4136" s="15"/>
      <c r="L4136" s="3"/>
    </row>
    <row r="4137" spans="4:12" x14ac:dyDescent="0.25">
      <c r="D4137" s="6"/>
      <c r="E4137" s="6"/>
      <c r="F4137" s="16"/>
      <c r="J4137" s="15"/>
      <c r="L4137" s="3"/>
    </row>
    <row r="4138" spans="4:12" x14ac:dyDescent="0.25">
      <c r="D4138" s="6"/>
      <c r="E4138" s="6"/>
      <c r="F4138" s="16"/>
      <c r="J4138" s="15"/>
      <c r="L4138" s="3"/>
    </row>
    <row r="4139" spans="4:12" x14ac:dyDescent="0.25">
      <c r="D4139" s="6"/>
      <c r="E4139" s="6"/>
      <c r="F4139" s="16"/>
      <c r="J4139" s="15"/>
      <c r="L4139" s="3"/>
    </row>
    <row r="4140" spans="4:12" x14ac:dyDescent="0.25">
      <c r="D4140" s="6"/>
      <c r="E4140" s="6"/>
      <c r="F4140" s="16"/>
      <c r="J4140" s="15"/>
      <c r="L4140" s="3"/>
    </row>
    <row r="4141" spans="4:12" x14ac:dyDescent="0.25">
      <c r="D4141" s="6"/>
      <c r="E4141" s="6"/>
      <c r="F4141" s="16"/>
      <c r="J4141" s="15"/>
      <c r="L4141" s="3"/>
    </row>
    <row r="4142" spans="4:12" x14ac:dyDescent="0.25">
      <c r="D4142" s="6"/>
      <c r="E4142" s="6"/>
      <c r="F4142" s="16"/>
      <c r="J4142" s="15"/>
      <c r="L4142" s="3"/>
    </row>
    <row r="4143" spans="4:12" x14ac:dyDescent="0.25">
      <c r="D4143" s="6"/>
      <c r="E4143" s="6"/>
      <c r="F4143" s="16"/>
      <c r="J4143" s="15"/>
      <c r="L4143" s="3"/>
    </row>
    <row r="4144" spans="4:12" x14ac:dyDescent="0.25">
      <c r="D4144" s="6"/>
      <c r="E4144" s="6"/>
      <c r="F4144" s="16"/>
      <c r="J4144" s="15"/>
      <c r="L4144" s="3"/>
    </row>
    <row r="4145" spans="4:12" x14ac:dyDescent="0.25">
      <c r="D4145" s="6"/>
      <c r="E4145" s="6"/>
      <c r="F4145" s="16"/>
      <c r="J4145" s="15"/>
      <c r="L4145" s="3"/>
    </row>
    <row r="4146" spans="4:12" x14ac:dyDescent="0.25">
      <c r="D4146" s="6"/>
      <c r="E4146" s="6"/>
      <c r="F4146" s="16"/>
      <c r="J4146" s="15"/>
      <c r="L4146" s="3"/>
    </row>
    <row r="4147" spans="4:12" x14ac:dyDescent="0.25">
      <c r="D4147" s="6"/>
      <c r="E4147" s="6"/>
      <c r="F4147" s="16"/>
      <c r="J4147" s="15"/>
      <c r="L4147" s="3"/>
    </row>
    <row r="4148" spans="4:12" x14ac:dyDescent="0.25">
      <c r="D4148" s="6"/>
      <c r="E4148" s="6"/>
      <c r="F4148" s="16"/>
      <c r="J4148" s="15"/>
      <c r="L4148" s="3"/>
    </row>
    <row r="4149" spans="4:12" x14ac:dyDescent="0.25">
      <c r="D4149" s="6"/>
      <c r="E4149" s="6"/>
      <c r="F4149" s="16"/>
      <c r="J4149" s="15"/>
      <c r="L4149" s="3"/>
    </row>
    <row r="4150" spans="4:12" x14ac:dyDescent="0.25">
      <c r="D4150" s="6"/>
      <c r="E4150" s="6"/>
      <c r="F4150" s="16"/>
      <c r="J4150" s="15"/>
      <c r="L4150" s="3"/>
    </row>
    <row r="4151" spans="4:12" x14ac:dyDescent="0.25">
      <c r="D4151" s="6"/>
      <c r="E4151" s="6"/>
      <c r="F4151" s="16"/>
      <c r="J4151" s="15"/>
      <c r="L4151" s="3"/>
    </row>
    <row r="4152" spans="4:12" x14ac:dyDescent="0.25">
      <c r="D4152" s="6"/>
      <c r="E4152" s="6"/>
      <c r="F4152" s="16"/>
      <c r="J4152" s="15"/>
      <c r="L4152" s="3"/>
    </row>
    <row r="4153" spans="4:12" x14ac:dyDescent="0.25">
      <c r="D4153" s="6"/>
      <c r="E4153" s="6"/>
      <c r="F4153" s="16"/>
      <c r="J4153" s="15"/>
      <c r="L4153" s="3"/>
    </row>
    <row r="4154" spans="4:12" x14ac:dyDescent="0.25">
      <c r="D4154" s="6"/>
      <c r="E4154" s="6"/>
      <c r="F4154" s="16"/>
      <c r="J4154" s="15"/>
      <c r="L4154" s="3"/>
    </row>
    <row r="4155" spans="4:12" x14ac:dyDescent="0.25">
      <c r="D4155" s="6"/>
      <c r="E4155" s="6"/>
      <c r="F4155" s="16"/>
      <c r="J4155" s="15"/>
      <c r="L4155" s="3"/>
    </row>
    <row r="4156" spans="4:12" x14ac:dyDescent="0.25">
      <c r="D4156" s="6"/>
      <c r="E4156" s="6"/>
      <c r="F4156" s="16"/>
      <c r="J4156" s="15"/>
      <c r="L4156" s="3"/>
    </row>
    <row r="4157" spans="4:12" x14ac:dyDescent="0.25">
      <c r="D4157" s="6"/>
      <c r="E4157" s="6"/>
      <c r="F4157" s="16"/>
      <c r="J4157" s="15"/>
      <c r="L4157" s="3"/>
    </row>
    <row r="4158" spans="4:12" x14ac:dyDescent="0.25">
      <c r="D4158" s="6"/>
      <c r="E4158" s="6"/>
      <c r="F4158" s="16"/>
      <c r="J4158" s="15"/>
      <c r="L4158" s="3"/>
    </row>
    <row r="4159" spans="4:12" x14ac:dyDescent="0.25">
      <c r="D4159" s="6"/>
      <c r="E4159" s="6"/>
      <c r="F4159" s="16"/>
      <c r="J4159" s="15"/>
      <c r="L4159" s="3"/>
    </row>
    <row r="4160" spans="4:12" x14ac:dyDescent="0.25">
      <c r="D4160" s="6"/>
      <c r="E4160" s="6"/>
      <c r="F4160" s="16"/>
      <c r="J4160" s="15"/>
      <c r="L4160" s="3"/>
    </row>
    <row r="4161" spans="4:12" x14ac:dyDescent="0.25">
      <c r="D4161" s="6"/>
      <c r="E4161" s="6"/>
      <c r="F4161" s="16"/>
      <c r="J4161" s="15"/>
      <c r="L4161" s="3"/>
    </row>
    <row r="4162" spans="4:12" x14ac:dyDescent="0.25">
      <c r="D4162" s="6"/>
      <c r="E4162" s="6"/>
      <c r="F4162" s="16"/>
      <c r="J4162" s="15"/>
      <c r="L4162" s="3"/>
    </row>
    <row r="4163" spans="4:12" x14ac:dyDescent="0.25">
      <c r="D4163" s="6"/>
      <c r="E4163" s="6"/>
      <c r="F4163" s="16"/>
      <c r="J4163" s="15"/>
      <c r="L4163" s="3"/>
    </row>
    <row r="4164" spans="4:12" x14ac:dyDescent="0.25">
      <c r="D4164" s="6"/>
      <c r="E4164" s="6"/>
      <c r="F4164" s="16"/>
      <c r="J4164" s="15"/>
      <c r="L4164" s="3"/>
    </row>
    <row r="4165" spans="4:12" x14ac:dyDescent="0.25">
      <c r="D4165" s="6"/>
      <c r="E4165" s="6"/>
      <c r="F4165" s="16"/>
      <c r="J4165" s="15"/>
      <c r="L4165" s="3"/>
    </row>
    <row r="4166" spans="4:12" x14ac:dyDescent="0.25">
      <c r="D4166" s="6"/>
      <c r="E4166" s="6"/>
      <c r="F4166" s="16"/>
      <c r="J4166" s="15"/>
      <c r="L4166" s="3"/>
    </row>
    <row r="4167" spans="4:12" x14ac:dyDescent="0.25">
      <c r="D4167" s="6"/>
      <c r="E4167" s="6"/>
      <c r="F4167" s="16"/>
      <c r="J4167" s="15"/>
      <c r="L4167" s="3"/>
    </row>
    <row r="4168" spans="4:12" x14ac:dyDescent="0.25">
      <c r="D4168" s="6"/>
      <c r="E4168" s="6"/>
      <c r="F4168" s="16"/>
      <c r="J4168" s="15"/>
      <c r="L4168" s="3"/>
    </row>
    <row r="4169" spans="4:12" x14ac:dyDescent="0.25">
      <c r="D4169" s="6"/>
      <c r="E4169" s="6"/>
      <c r="F4169" s="16"/>
      <c r="J4169" s="15"/>
      <c r="L4169" s="3"/>
    </row>
    <row r="4170" spans="4:12" x14ac:dyDescent="0.25">
      <c r="D4170" s="6"/>
      <c r="E4170" s="6"/>
      <c r="F4170" s="16"/>
      <c r="J4170" s="15"/>
      <c r="L4170" s="3"/>
    </row>
    <row r="4171" spans="4:12" x14ac:dyDescent="0.25">
      <c r="D4171" s="6"/>
      <c r="E4171" s="6"/>
      <c r="F4171" s="16"/>
      <c r="J4171" s="15"/>
      <c r="L4171" s="3"/>
    </row>
    <row r="4172" spans="4:12" x14ac:dyDescent="0.25">
      <c r="D4172" s="6"/>
      <c r="E4172" s="6"/>
      <c r="F4172" s="16"/>
      <c r="J4172" s="15"/>
      <c r="L4172" s="3"/>
    </row>
    <row r="4173" spans="4:12" x14ac:dyDescent="0.25">
      <c r="D4173" s="6"/>
      <c r="E4173" s="6"/>
      <c r="F4173" s="16"/>
      <c r="J4173" s="15"/>
      <c r="L4173" s="3"/>
    </row>
    <row r="4174" spans="4:12" x14ac:dyDescent="0.25">
      <c r="D4174" s="6"/>
      <c r="E4174" s="6"/>
      <c r="F4174" s="16"/>
      <c r="J4174" s="15"/>
      <c r="L4174" s="3"/>
    </row>
    <row r="4175" spans="4:12" x14ac:dyDescent="0.25">
      <c r="D4175" s="6"/>
      <c r="E4175" s="6"/>
      <c r="F4175" s="16"/>
      <c r="J4175" s="15"/>
      <c r="L4175" s="3"/>
    </row>
    <row r="4176" spans="4:12" x14ac:dyDescent="0.25">
      <c r="D4176" s="6"/>
      <c r="E4176" s="6"/>
      <c r="F4176" s="16"/>
      <c r="J4176" s="15"/>
      <c r="L4176" s="3"/>
    </row>
    <row r="4177" spans="4:12" x14ac:dyDescent="0.25">
      <c r="D4177" s="6"/>
      <c r="E4177" s="6"/>
      <c r="F4177" s="16"/>
      <c r="J4177" s="15"/>
      <c r="L4177" s="3"/>
    </row>
    <row r="4178" spans="4:12" x14ac:dyDescent="0.25">
      <c r="D4178" s="6"/>
      <c r="E4178" s="6"/>
      <c r="F4178" s="16"/>
      <c r="J4178" s="15"/>
      <c r="L4178" s="3"/>
    </row>
    <row r="4179" spans="4:12" x14ac:dyDescent="0.25">
      <c r="D4179" s="6"/>
      <c r="E4179" s="6"/>
      <c r="F4179" s="16"/>
      <c r="J4179" s="15"/>
      <c r="L4179" s="3"/>
    </row>
    <row r="4180" spans="4:12" x14ac:dyDescent="0.25">
      <c r="D4180" s="6"/>
      <c r="E4180" s="6"/>
      <c r="F4180" s="16"/>
      <c r="J4180" s="15"/>
      <c r="L4180" s="3"/>
    </row>
    <row r="4181" spans="4:12" x14ac:dyDescent="0.25">
      <c r="D4181" s="6"/>
      <c r="E4181" s="6"/>
      <c r="F4181" s="16"/>
      <c r="J4181" s="15"/>
      <c r="L4181" s="3"/>
    </row>
    <row r="4182" spans="4:12" x14ac:dyDescent="0.25">
      <c r="D4182" s="6"/>
      <c r="E4182" s="6"/>
      <c r="F4182" s="16"/>
      <c r="J4182" s="15"/>
      <c r="L4182" s="3"/>
    </row>
    <row r="4183" spans="4:12" x14ac:dyDescent="0.25">
      <c r="D4183" s="6"/>
      <c r="E4183" s="6"/>
      <c r="F4183" s="16"/>
      <c r="J4183" s="15"/>
      <c r="L4183" s="3"/>
    </row>
    <row r="4184" spans="4:12" x14ac:dyDescent="0.25">
      <c r="D4184" s="6"/>
      <c r="E4184" s="6"/>
      <c r="F4184" s="16"/>
      <c r="J4184" s="15"/>
      <c r="L4184" s="3"/>
    </row>
    <row r="4185" spans="4:12" x14ac:dyDescent="0.25">
      <c r="D4185" s="6"/>
      <c r="E4185" s="6"/>
      <c r="F4185" s="16"/>
      <c r="J4185" s="15"/>
      <c r="L4185" s="3"/>
    </row>
    <row r="4186" spans="4:12" x14ac:dyDescent="0.25">
      <c r="D4186" s="6"/>
      <c r="E4186" s="6"/>
      <c r="F4186" s="16"/>
      <c r="J4186" s="15"/>
      <c r="L4186" s="3"/>
    </row>
    <row r="4187" spans="4:12" x14ac:dyDescent="0.25">
      <c r="D4187" s="6"/>
      <c r="E4187" s="6"/>
      <c r="F4187" s="16"/>
      <c r="J4187" s="15"/>
      <c r="L4187" s="3"/>
    </row>
    <row r="4188" spans="4:12" x14ac:dyDescent="0.25">
      <c r="D4188" s="6"/>
      <c r="E4188" s="6"/>
      <c r="F4188" s="16"/>
      <c r="J4188" s="15"/>
      <c r="L4188" s="3"/>
    </row>
    <row r="4189" spans="4:12" x14ac:dyDescent="0.25">
      <c r="D4189" s="6"/>
      <c r="E4189" s="6"/>
      <c r="F4189" s="16"/>
      <c r="J4189" s="15"/>
      <c r="L4189" s="3"/>
    </row>
    <row r="4190" spans="4:12" x14ac:dyDescent="0.25">
      <c r="D4190" s="6"/>
      <c r="E4190" s="6"/>
      <c r="F4190" s="16"/>
      <c r="J4190" s="15"/>
      <c r="L4190" s="3"/>
    </row>
    <row r="4191" spans="4:12" x14ac:dyDescent="0.25">
      <c r="D4191" s="6"/>
      <c r="E4191" s="6"/>
      <c r="F4191" s="16"/>
      <c r="J4191" s="15"/>
      <c r="L4191" s="3"/>
    </row>
    <row r="4192" spans="4:12" x14ac:dyDescent="0.25">
      <c r="D4192" s="6"/>
      <c r="E4192" s="6"/>
      <c r="F4192" s="16"/>
      <c r="J4192" s="15"/>
      <c r="L4192" s="3"/>
    </row>
    <row r="4193" spans="4:12" x14ac:dyDescent="0.25">
      <c r="D4193" s="6"/>
      <c r="E4193" s="6"/>
      <c r="F4193" s="16"/>
      <c r="J4193" s="15"/>
      <c r="L4193" s="3"/>
    </row>
    <row r="4194" spans="4:12" x14ac:dyDescent="0.25">
      <c r="D4194" s="6"/>
      <c r="E4194" s="6"/>
      <c r="F4194" s="16"/>
      <c r="J4194" s="15"/>
      <c r="L4194" s="3"/>
    </row>
    <row r="4195" spans="4:12" x14ac:dyDescent="0.25">
      <c r="D4195" s="6"/>
      <c r="E4195" s="6"/>
      <c r="F4195" s="16"/>
      <c r="J4195" s="15"/>
      <c r="L4195" s="3"/>
    </row>
    <row r="4196" spans="4:12" x14ac:dyDescent="0.25">
      <c r="D4196" s="6"/>
      <c r="E4196" s="6"/>
      <c r="F4196" s="16"/>
      <c r="J4196" s="15"/>
      <c r="L4196" s="3"/>
    </row>
    <row r="4197" spans="4:12" x14ac:dyDescent="0.25">
      <c r="D4197" s="6"/>
      <c r="E4197" s="6"/>
      <c r="F4197" s="16"/>
      <c r="J4197" s="15"/>
      <c r="L4197" s="3"/>
    </row>
    <row r="4198" spans="4:12" x14ac:dyDescent="0.25">
      <c r="D4198" s="6"/>
      <c r="E4198" s="6"/>
      <c r="F4198" s="16"/>
      <c r="J4198" s="15"/>
      <c r="L4198" s="3"/>
    </row>
    <row r="4199" spans="4:12" x14ac:dyDescent="0.25">
      <c r="D4199" s="6"/>
      <c r="E4199" s="6"/>
      <c r="F4199" s="16"/>
      <c r="J4199" s="15"/>
      <c r="L4199" s="3"/>
    </row>
    <row r="4200" spans="4:12" x14ac:dyDescent="0.25">
      <c r="D4200" s="6"/>
      <c r="E4200" s="6"/>
      <c r="F4200" s="16"/>
      <c r="J4200" s="15"/>
      <c r="L4200" s="3"/>
    </row>
    <row r="4201" spans="4:12" x14ac:dyDescent="0.25">
      <c r="D4201" s="6"/>
      <c r="E4201" s="6"/>
      <c r="F4201" s="16"/>
      <c r="J4201" s="15"/>
      <c r="L4201" s="3"/>
    </row>
    <row r="4202" spans="4:12" x14ac:dyDescent="0.25">
      <c r="D4202" s="6"/>
      <c r="E4202" s="6"/>
      <c r="F4202" s="16"/>
      <c r="J4202" s="15"/>
      <c r="L4202" s="3"/>
    </row>
    <row r="4203" spans="4:12" x14ac:dyDescent="0.25">
      <c r="D4203" s="6"/>
      <c r="E4203" s="6"/>
      <c r="F4203" s="16"/>
      <c r="J4203" s="15"/>
      <c r="L4203" s="3"/>
    </row>
    <row r="4204" spans="4:12" x14ac:dyDescent="0.25">
      <c r="D4204" s="6"/>
      <c r="E4204" s="6"/>
      <c r="F4204" s="16"/>
      <c r="J4204" s="15"/>
      <c r="L4204" s="3"/>
    </row>
    <row r="4205" spans="4:12" x14ac:dyDescent="0.25">
      <c r="D4205" s="6"/>
      <c r="E4205" s="6"/>
      <c r="F4205" s="16"/>
      <c r="J4205" s="15"/>
      <c r="L4205" s="3"/>
    </row>
    <row r="4206" spans="4:12" x14ac:dyDescent="0.25">
      <c r="D4206" s="6"/>
      <c r="E4206" s="6"/>
      <c r="F4206" s="16"/>
      <c r="J4206" s="15"/>
      <c r="L4206" s="3"/>
    </row>
    <row r="4207" spans="4:12" x14ac:dyDescent="0.25">
      <c r="D4207" s="6"/>
      <c r="E4207" s="6"/>
      <c r="F4207" s="16"/>
      <c r="J4207" s="15"/>
      <c r="L4207" s="3"/>
    </row>
    <row r="4208" spans="4:12" x14ac:dyDescent="0.25">
      <c r="D4208" s="6"/>
      <c r="E4208" s="6"/>
      <c r="F4208" s="16"/>
      <c r="J4208" s="15"/>
      <c r="L4208" s="3"/>
    </row>
    <row r="4209" spans="4:12" x14ac:dyDescent="0.25">
      <c r="D4209" s="6"/>
      <c r="E4209" s="6"/>
      <c r="F4209" s="16"/>
      <c r="J4209" s="15"/>
      <c r="L4209" s="3"/>
    </row>
    <row r="4210" spans="4:12" x14ac:dyDescent="0.25">
      <c r="D4210" s="6"/>
      <c r="E4210" s="6"/>
      <c r="F4210" s="16"/>
      <c r="J4210" s="15"/>
      <c r="L4210" s="3"/>
    </row>
    <row r="4211" spans="4:12" x14ac:dyDescent="0.25">
      <c r="D4211" s="6"/>
      <c r="E4211" s="6"/>
      <c r="F4211" s="16"/>
      <c r="J4211" s="15"/>
      <c r="L4211" s="3"/>
    </row>
    <row r="4212" spans="4:12" x14ac:dyDescent="0.25">
      <c r="D4212" s="6"/>
      <c r="E4212" s="6"/>
      <c r="F4212" s="16"/>
      <c r="J4212" s="15"/>
      <c r="L4212" s="3"/>
    </row>
    <row r="4213" spans="4:12" x14ac:dyDescent="0.25">
      <c r="D4213" s="6"/>
      <c r="E4213" s="6"/>
      <c r="F4213" s="16"/>
      <c r="J4213" s="15"/>
      <c r="L4213" s="3"/>
    </row>
    <row r="4214" spans="4:12" x14ac:dyDescent="0.25">
      <c r="D4214" s="6"/>
      <c r="E4214" s="6"/>
      <c r="F4214" s="16"/>
      <c r="J4214" s="15"/>
      <c r="L4214" s="3"/>
    </row>
    <row r="4215" spans="4:12" x14ac:dyDescent="0.25">
      <c r="D4215" s="6"/>
      <c r="E4215" s="6"/>
      <c r="F4215" s="16"/>
      <c r="J4215" s="15"/>
      <c r="L4215" s="3"/>
    </row>
    <row r="4216" spans="4:12" x14ac:dyDescent="0.25">
      <c r="D4216" s="6"/>
      <c r="E4216" s="6"/>
      <c r="F4216" s="16"/>
      <c r="J4216" s="15"/>
      <c r="L4216" s="3"/>
    </row>
    <row r="4217" spans="4:12" x14ac:dyDescent="0.25">
      <c r="D4217" s="6"/>
      <c r="E4217" s="6"/>
      <c r="F4217" s="16"/>
      <c r="J4217" s="15"/>
      <c r="L4217" s="3"/>
    </row>
    <row r="4218" spans="4:12" x14ac:dyDescent="0.25">
      <c r="D4218" s="6"/>
      <c r="E4218" s="6"/>
      <c r="F4218" s="16"/>
      <c r="J4218" s="15"/>
      <c r="L4218" s="3"/>
    </row>
    <row r="4219" spans="4:12" x14ac:dyDescent="0.25">
      <c r="D4219" s="6"/>
      <c r="E4219" s="6"/>
      <c r="F4219" s="16"/>
      <c r="J4219" s="15"/>
      <c r="L4219" s="3"/>
    </row>
    <row r="4220" spans="4:12" x14ac:dyDescent="0.25">
      <c r="D4220" s="6"/>
      <c r="E4220" s="6"/>
      <c r="F4220" s="16"/>
      <c r="J4220" s="15"/>
      <c r="L4220" s="3"/>
    </row>
    <row r="4221" spans="4:12" x14ac:dyDescent="0.25">
      <c r="D4221" s="6"/>
      <c r="E4221" s="6"/>
      <c r="F4221" s="16"/>
      <c r="J4221" s="15"/>
      <c r="L4221" s="3"/>
    </row>
    <row r="4222" spans="4:12" x14ac:dyDescent="0.25">
      <c r="D4222" s="6"/>
      <c r="E4222" s="6"/>
      <c r="F4222" s="16"/>
      <c r="J4222" s="15"/>
      <c r="L4222" s="3"/>
    </row>
    <row r="4223" spans="4:12" x14ac:dyDescent="0.25">
      <c r="D4223" s="6"/>
      <c r="E4223" s="6"/>
      <c r="F4223" s="16"/>
      <c r="J4223" s="15"/>
      <c r="L4223" s="3"/>
    </row>
    <row r="4224" spans="4:12" x14ac:dyDescent="0.25">
      <c r="D4224" s="6"/>
      <c r="E4224" s="6"/>
      <c r="F4224" s="16"/>
      <c r="J4224" s="15"/>
      <c r="L4224" s="3"/>
    </row>
    <row r="4225" spans="4:12" x14ac:dyDescent="0.25">
      <c r="D4225" s="6"/>
      <c r="E4225" s="6"/>
      <c r="F4225" s="16"/>
      <c r="J4225" s="15"/>
      <c r="L4225" s="3"/>
    </row>
    <row r="4226" spans="4:12" x14ac:dyDescent="0.25">
      <c r="D4226" s="6"/>
      <c r="E4226" s="6"/>
      <c r="F4226" s="16"/>
      <c r="J4226" s="15"/>
      <c r="L4226" s="3"/>
    </row>
    <row r="4227" spans="4:12" x14ac:dyDescent="0.25">
      <c r="D4227" s="6"/>
      <c r="E4227" s="6"/>
      <c r="F4227" s="16"/>
      <c r="J4227" s="15"/>
      <c r="L4227" s="3"/>
    </row>
    <row r="4228" spans="4:12" x14ac:dyDescent="0.25">
      <c r="D4228" s="6"/>
      <c r="E4228" s="6"/>
      <c r="F4228" s="16"/>
      <c r="J4228" s="15"/>
      <c r="L4228" s="3"/>
    </row>
    <row r="4229" spans="4:12" x14ac:dyDescent="0.25">
      <c r="D4229" s="6"/>
      <c r="E4229" s="6"/>
      <c r="F4229" s="16"/>
      <c r="J4229" s="15"/>
      <c r="L4229" s="3"/>
    </row>
    <row r="4230" spans="4:12" x14ac:dyDescent="0.25">
      <c r="D4230" s="6"/>
      <c r="E4230" s="6"/>
      <c r="F4230" s="16"/>
      <c r="J4230" s="15"/>
      <c r="L4230" s="3"/>
    </row>
    <row r="4231" spans="4:12" x14ac:dyDescent="0.25">
      <c r="D4231" s="6"/>
      <c r="E4231" s="6"/>
      <c r="F4231" s="16"/>
      <c r="J4231" s="15"/>
      <c r="L4231" s="3"/>
    </row>
    <row r="4232" spans="4:12" x14ac:dyDescent="0.25">
      <c r="D4232" s="6"/>
      <c r="E4232" s="6"/>
      <c r="F4232" s="16"/>
      <c r="J4232" s="15"/>
      <c r="L4232" s="3"/>
    </row>
    <row r="4233" spans="4:12" x14ac:dyDescent="0.25">
      <c r="D4233" s="6"/>
      <c r="E4233" s="6"/>
      <c r="F4233" s="16"/>
      <c r="J4233" s="15"/>
      <c r="L4233" s="3"/>
    </row>
    <row r="4234" spans="4:12" x14ac:dyDescent="0.25">
      <c r="D4234" s="6"/>
      <c r="E4234" s="6"/>
      <c r="F4234" s="16"/>
      <c r="J4234" s="15"/>
      <c r="L4234" s="3"/>
    </row>
    <row r="4235" spans="4:12" x14ac:dyDescent="0.25">
      <c r="D4235" s="6"/>
      <c r="E4235" s="6"/>
      <c r="F4235" s="16"/>
      <c r="J4235" s="15"/>
      <c r="L4235" s="3"/>
    </row>
    <row r="4236" spans="4:12" x14ac:dyDescent="0.25">
      <c r="D4236" s="6"/>
      <c r="E4236" s="6"/>
      <c r="F4236" s="16"/>
      <c r="J4236" s="15"/>
      <c r="L4236" s="3"/>
    </row>
    <row r="4237" spans="4:12" x14ac:dyDescent="0.25">
      <c r="D4237" s="6"/>
      <c r="E4237" s="6"/>
      <c r="F4237" s="16"/>
      <c r="J4237" s="15"/>
      <c r="L4237" s="3"/>
    </row>
    <row r="4238" spans="4:12" x14ac:dyDescent="0.25">
      <c r="D4238" s="6"/>
      <c r="E4238" s="6"/>
      <c r="F4238" s="16"/>
      <c r="J4238" s="15"/>
      <c r="L4238" s="3"/>
    </row>
    <row r="4239" spans="4:12" x14ac:dyDescent="0.25">
      <c r="D4239" s="6"/>
      <c r="E4239" s="6"/>
      <c r="F4239" s="16"/>
      <c r="J4239" s="15"/>
      <c r="L4239" s="3"/>
    </row>
    <row r="4240" spans="4:12" x14ac:dyDescent="0.25">
      <c r="D4240" s="6"/>
      <c r="E4240" s="6"/>
      <c r="F4240" s="16"/>
      <c r="J4240" s="15"/>
      <c r="L4240" s="3"/>
    </row>
    <row r="4241" spans="4:12" x14ac:dyDescent="0.25">
      <c r="D4241" s="6"/>
      <c r="E4241" s="6"/>
      <c r="F4241" s="16"/>
      <c r="J4241" s="15"/>
      <c r="L4241" s="3"/>
    </row>
    <row r="4242" spans="4:12" x14ac:dyDescent="0.25">
      <c r="D4242" s="6"/>
      <c r="E4242" s="6"/>
      <c r="F4242" s="16"/>
      <c r="J4242" s="15"/>
      <c r="L4242" s="3"/>
    </row>
    <row r="4243" spans="4:12" x14ac:dyDescent="0.25">
      <c r="D4243" s="6"/>
      <c r="E4243" s="6"/>
      <c r="F4243" s="16"/>
      <c r="J4243" s="15"/>
      <c r="L4243" s="3"/>
    </row>
    <row r="4244" spans="4:12" x14ac:dyDescent="0.25">
      <c r="D4244" s="6"/>
      <c r="E4244" s="6"/>
      <c r="F4244" s="16"/>
      <c r="J4244" s="15"/>
      <c r="L4244" s="3"/>
    </row>
    <row r="4245" spans="4:12" x14ac:dyDescent="0.25">
      <c r="D4245" s="6"/>
      <c r="E4245" s="6"/>
      <c r="F4245" s="16"/>
      <c r="J4245" s="15"/>
      <c r="L4245" s="3"/>
    </row>
    <row r="4246" spans="4:12" x14ac:dyDescent="0.25">
      <c r="D4246" s="6"/>
      <c r="E4246" s="6"/>
      <c r="F4246" s="16"/>
      <c r="J4246" s="15"/>
      <c r="L4246" s="3"/>
    </row>
    <row r="4247" spans="4:12" x14ac:dyDescent="0.25">
      <c r="D4247" s="6"/>
      <c r="E4247" s="6"/>
      <c r="F4247" s="16"/>
      <c r="J4247" s="15"/>
      <c r="L4247" s="3"/>
    </row>
    <row r="4248" spans="4:12" x14ac:dyDescent="0.25">
      <c r="D4248" s="6"/>
      <c r="E4248" s="6"/>
      <c r="F4248" s="16"/>
      <c r="J4248" s="15"/>
      <c r="L4248" s="3"/>
    </row>
    <row r="4249" spans="4:12" x14ac:dyDescent="0.25">
      <c r="D4249" s="6"/>
      <c r="E4249" s="6"/>
      <c r="F4249" s="16"/>
      <c r="J4249" s="15"/>
      <c r="L4249" s="3"/>
    </row>
    <row r="4250" spans="4:12" x14ac:dyDescent="0.25">
      <c r="D4250" s="6"/>
      <c r="E4250" s="6"/>
      <c r="F4250" s="16"/>
      <c r="J4250" s="15"/>
      <c r="L4250" s="3"/>
    </row>
    <row r="4251" spans="4:12" x14ac:dyDescent="0.25">
      <c r="D4251" s="6"/>
      <c r="E4251" s="6"/>
      <c r="F4251" s="16"/>
      <c r="J4251" s="15"/>
      <c r="L4251" s="3"/>
    </row>
    <row r="4252" spans="4:12" x14ac:dyDescent="0.25">
      <c r="D4252" s="6"/>
      <c r="E4252" s="6"/>
      <c r="F4252" s="16"/>
      <c r="J4252" s="15"/>
      <c r="L4252" s="3"/>
    </row>
    <row r="4253" spans="4:12" x14ac:dyDescent="0.25">
      <c r="D4253" s="6"/>
      <c r="E4253" s="6"/>
      <c r="F4253" s="16"/>
      <c r="J4253" s="15"/>
      <c r="L4253" s="3"/>
    </row>
    <row r="4254" spans="4:12" x14ac:dyDescent="0.25">
      <c r="D4254" s="6"/>
      <c r="E4254" s="6"/>
      <c r="F4254" s="16"/>
      <c r="J4254" s="15"/>
      <c r="L4254" s="3"/>
    </row>
    <row r="4255" spans="4:12" x14ac:dyDescent="0.25">
      <c r="D4255" s="6"/>
      <c r="E4255" s="6"/>
      <c r="F4255" s="16"/>
      <c r="J4255" s="15"/>
      <c r="L4255" s="3"/>
    </row>
    <row r="4256" spans="4:12" x14ac:dyDescent="0.25">
      <c r="D4256" s="6"/>
      <c r="E4256" s="6"/>
      <c r="F4256" s="16"/>
      <c r="J4256" s="15"/>
      <c r="L4256" s="3"/>
    </row>
    <row r="4257" spans="4:12" x14ac:dyDescent="0.25">
      <c r="D4257" s="6"/>
      <c r="E4257" s="6"/>
      <c r="F4257" s="16"/>
      <c r="J4257" s="15"/>
      <c r="L4257" s="3"/>
    </row>
    <row r="4258" spans="4:12" x14ac:dyDescent="0.25">
      <c r="D4258" s="6"/>
      <c r="E4258" s="6"/>
      <c r="F4258" s="16"/>
      <c r="J4258" s="15"/>
      <c r="L4258" s="3"/>
    </row>
    <row r="4259" spans="4:12" x14ac:dyDescent="0.25">
      <c r="D4259" s="6"/>
      <c r="E4259" s="6"/>
      <c r="F4259" s="16"/>
      <c r="J4259" s="15"/>
      <c r="L4259" s="3"/>
    </row>
    <row r="4260" spans="4:12" x14ac:dyDescent="0.25">
      <c r="D4260" s="6"/>
      <c r="E4260" s="6"/>
      <c r="F4260" s="16"/>
      <c r="J4260" s="15"/>
      <c r="L4260" s="3"/>
    </row>
    <row r="4261" spans="4:12" x14ac:dyDescent="0.25">
      <c r="D4261" s="6"/>
      <c r="E4261" s="6"/>
      <c r="F4261" s="16"/>
      <c r="J4261" s="15"/>
      <c r="L4261" s="3"/>
    </row>
    <row r="4262" spans="4:12" x14ac:dyDescent="0.25">
      <c r="D4262" s="6"/>
      <c r="E4262" s="6"/>
      <c r="F4262" s="16"/>
      <c r="J4262" s="15"/>
      <c r="L4262" s="3"/>
    </row>
    <row r="4263" spans="4:12" x14ac:dyDescent="0.25">
      <c r="D4263" s="6"/>
      <c r="E4263" s="6"/>
      <c r="F4263" s="16"/>
      <c r="J4263" s="15"/>
      <c r="L4263" s="3"/>
    </row>
    <row r="4264" spans="4:12" x14ac:dyDescent="0.25">
      <c r="D4264" s="6"/>
      <c r="E4264" s="6"/>
      <c r="F4264" s="16"/>
      <c r="J4264" s="15"/>
      <c r="L4264" s="3"/>
    </row>
    <row r="4265" spans="4:12" x14ac:dyDescent="0.25">
      <c r="D4265" s="6"/>
      <c r="E4265" s="6"/>
      <c r="F4265" s="16"/>
      <c r="J4265" s="15"/>
      <c r="L4265" s="3"/>
    </row>
    <row r="4266" spans="4:12" x14ac:dyDescent="0.25">
      <c r="D4266" s="6"/>
      <c r="E4266" s="6"/>
      <c r="F4266" s="16"/>
      <c r="J4266" s="15"/>
      <c r="L4266" s="3"/>
    </row>
    <row r="4267" spans="4:12" x14ac:dyDescent="0.25">
      <c r="D4267" s="6"/>
      <c r="E4267" s="6"/>
      <c r="F4267" s="16"/>
      <c r="J4267" s="15"/>
      <c r="L4267" s="3"/>
    </row>
    <row r="4268" spans="4:12" x14ac:dyDescent="0.25">
      <c r="D4268" s="6"/>
      <c r="E4268" s="6"/>
      <c r="F4268" s="16"/>
      <c r="J4268" s="15"/>
      <c r="L4268" s="3"/>
    </row>
    <row r="4269" spans="4:12" x14ac:dyDescent="0.25">
      <c r="D4269" s="6"/>
      <c r="E4269" s="6"/>
      <c r="F4269" s="16"/>
      <c r="J4269" s="15"/>
      <c r="L4269" s="3"/>
    </row>
    <row r="4270" spans="4:12" x14ac:dyDescent="0.25">
      <c r="D4270" s="6"/>
      <c r="E4270" s="6"/>
      <c r="F4270" s="16"/>
      <c r="J4270" s="15"/>
      <c r="L4270" s="3"/>
    </row>
    <row r="4271" spans="4:12" x14ac:dyDescent="0.25">
      <c r="D4271" s="6"/>
      <c r="E4271" s="6"/>
      <c r="F4271" s="16"/>
      <c r="J4271" s="15"/>
      <c r="L4271" s="3"/>
    </row>
    <row r="4272" spans="4:12" x14ac:dyDescent="0.25">
      <c r="D4272" s="6"/>
      <c r="E4272" s="6"/>
      <c r="F4272" s="16"/>
      <c r="J4272" s="15"/>
      <c r="L4272" s="3"/>
    </row>
    <row r="4273" spans="4:12" x14ac:dyDescent="0.25">
      <c r="D4273" s="6"/>
      <c r="E4273" s="6"/>
      <c r="F4273" s="16"/>
      <c r="J4273" s="15"/>
      <c r="L4273" s="3"/>
    </row>
    <row r="4274" spans="4:12" x14ac:dyDescent="0.25">
      <c r="D4274" s="6"/>
      <c r="E4274" s="6"/>
      <c r="F4274" s="16"/>
      <c r="J4274" s="15"/>
      <c r="L4274" s="3"/>
    </row>
    <row r="4275" spans="4:12" x14ac:dyDescent="0.25">
      <c r="D4275" s="6"/>
      <c r="E4275" s="6"/>
      <c r="F4275" s="16"/>
      <c r="J4275" s="15"/>
      <c r="L4275" s="3"/>
    </row>
    <row r="4276" spans="4:12" x14ac:dyDescent="0.25">
      <c r="D4276" s="6"/>
      <c r="E4276" s="6"/>
      <c r="F4276" s="16"/>
      <c r="J4276" s="15"/>
      <c r="L4276" s="3"/>
    </row>
    <row r="4277" spans="4:12" x14ac:dyDescent="0.25">
      <c r="D4277" s="6"/>
      <c r="E4277" s="6"/>
      <c r="F4277" s="16"/>
      <c r="J4277" s="15"/>
      <c r="L4277" s="3"/>
    </row>
    <row r="4278" spans="4:12" x14ac:dyDescent="0.25">
      <c r="D4278" s="6"/>
      <c r="E4278" s="6"/>
      <c r="F4278" s="16"/>
      <c r="J4278" s="15"/>
      <c r="L4278" s="3"/>
    </row>
    <row r="4279" spans="4:12" x14ac:dyDescent="0.25">
      <c r="D4279" s="6"/>
      <c r="E4279" s="6"/>
      <c r="F4279" s="16"/>
      <c r="J4279" s="15"/>
      <c r="L4279" s="3"/>
    </row>
    <row r="4280" spans="4:12" x14ac:dyDescent="0.25">
      <c r="D4280" s="6"/>
      <c r="E4280" s="6"/>
      <c r="F4280" s="16"/>
      <c r="J4280" s="15"/>
      <c r="L4280" s="3"/>
    </row>
    <row r="4281" spans="4:12" x14ac:dyDescent="0.25">
      <c r="D4281" s="6"/>
      <c r="E4281" s="6"/>
      <c r="F4281" s="16"/>
      <c r="J4281" s="15"/>
      <c r="L4281" s="3"/>
    </row>
    <row r="4282" spans="4:12" x14ac:dyDescent="0.25">
      <c r="D4282" s="6"/>
      <c r="E4282" s="6"/>
      <c r="F4282" s="16"/>
      <c r="J4282" s="15"/>
      <c r="L4282" s="3"/>
    </row>
    <row r="4283" spans="4:12" x14ac:dyDescent="0.25">
      <c r="D4283" s="6"/>
      <c r="E4283" s="6"/>
      <c r="F4283" s="16"/>
      <c r="J4283" s="15"/>
      <c r="L4283" s="3"/>
    </row>
    <row r="4284" spans="4:12" x14ac:dyDescent="0.25">
      <c r="D4284" s="6"/>
      <c r="E4284" s="6"/>
      <c r="F4284" s="16"/>
      <c r="J4284" s="15"/>
      <c r="L4284" s="3"/>
    </row>
    <row r="4285" spans="4:12" x14ac:dyDescent="0.25">
      <c r="D4285" s="6"/>
      <c r="E4285" s="6"/>
      <c r="F4285" s="16"/>
      <c r="J4285" s="15"/>
      <c r="L4285" s="3"/>
    </row>
    <row r="4286" spans="4:12" x14ac:dyDescent="0.25">
      <c r="D4286" s="6"/>
      <c r="E4286" s="6"/>
      <c r="F4286" s="16"/>
      <c r="J4286" s="15"/>
      <c r="L4286" s="3"/>
    </row>
    <row r="4287" spans="4:12" x14ac:dyDescent="0.25">
      <c r="D4287" s="6"/>
      <c r="E4287" s="6"/>
      <c r="F4287" s="16"/>
      <c r="J4287" s="15"/>
      <c r="L4287" s="3"/>
    </row>
    <row r="4288" spans="4:12" x14ac:dyDescent="0.25">
      <c r="D4288" s="6"/>
      <c r="E4288" s="6"/>
      <c r="F4288" s="16"/>
      <c r="J4288" s="15"/>
      <c r="L4288" s="3"/>
    </row>
    <row r="4289" spans="4:12" x14ac:dyDescent="0.25">
      <c r="D4289" s="6"/>
      <c r="E4289" s="6"/>
      <c r="F4289" s="16"/>
      <c r="J4289" s="15"/>
      <c r="L4289" s="3"/>
    </row>
    <row r="4290" spans="4:12" x14ac:dyDescent="0.25">
      <c r="D4290" s="6"/>
      <c r="E4290" s="6"/>
      <c r="F4290" s="16"/>
      <c r="J4290" s="15"/>
      <c r="L4290" s="3"/>
    </row>
    <row r="4291" spans="4:12" x14ac:dyDescent="0.25">
      <c r="D4291" s="6"/>
      <c r="E4291" s="6"/>
      <c r="F4291" s="16"/>
      <c r="J4291" s="15"/>
      <c r="L4291" s="3"/>
    </row>
    <row r="4292" spans="4:12" x14ac:dyDescent="0.25">
      <c r="D4292" s="6"/>
      <c r="E4292" s="6"/>
      <c r="F4292" s="16"/>
      <c r="J4292" s="15"/>
      <c r="L4292" s="3"/>
    </row>
    <row r="4293" spans="4:12" x14ac:dyDescent="0.25">
      <c r="D4293" s="6"/>
      <c r="E4293" s="6"/>
      <c r="F4293" s="16"/>
      <c r="J4293" s="15"/>
      <c r="L4293" s="3"/>
    </row>
    <row r="4294" spans="4:12" x14ac:dyDescent="0.25">
      <c r="D4294" s="6"/>
      <c r="E4294" s="6"/>
      <c r="F4294" s="16"/>
      <c r="J4294" s="15"/>
      <c r="L4294" s="3"/>
    </row>
    <row r="4295" spans="4:12" x14ac:dyDescent="0.25">
      <c r="D4295" s="6"/>
      <c r="E4295" s="6"/>
      <c r="F4295" s="16"/>
      <c r="J4295" s="15"/>
      <c r="L4295" s="3"/>
    </row>
    <row r="4296" spans="4:12" x14ac:dyDescent="0.25">
      <c r="D4296" s="6"/>
      <c r="E4296" s="6"/>
      <c r="F4296" s="16"/>
      <c r="J4296" s="15"/>
      <c r="L4296" s="3"/>
    </row>
    <row r="4297" spans="4:12" x14ac:dyDescent="0.25">
      <c r="D4297" s="6"/>
      <c r="E4297" s="6"/>
      <c r="F4297" s="16"/>
      <c r="J4297" s="15"/>
      <c r="L4297" s="3"/>
    </row>
    <row r="4298" spans="4:12" x14ac:dyDescent="0.25">
      <c r="D4298" s="6"/>
      <c r="E4298" s="6"/>
      <c r="F4298" s="16"/>
      <c r="J4298" s="15"/>
      <c r="L4298" s="3"/>
    </row>
    <row r="4299" spans="4:12" x14ac:dyDescent="0.25">
      <c r="D4299" s="6"/>
      <c r="E4299" s="6"/>
      <c r="F4299" s="16"/>
      <c r="J4299" s="15"/>
      <c r="L4299" s="3"/>
    </row>
    <row r="4300" spans="4:12" x14ac:dyDescent="0.25">
      <c r="D4300" s="6"/>
      <c r="E4300" s="6"/>
      <c r="F4300" s="16"/>
      <c r="J4300" s="15"/>
      <c r="L4300" s="3"/>
    </row>
    <row r="4301" spans="4:12" x14ac:dyDescent="0.25">
      <c r="D4301" s="6"/>
      <c r="E4301" s="6"/>
      <c r="F4301" s="16"/>
      <c r="J4301" s="15"/>
      <c r="L4301" s="3"/>
    </row>
    <row r="4302" spans="4:12" x14ac:dyDescent="0.25">
      <c r="D4302" s="6"/>
      <c r="E4302" s="6"/>
      <c r="F4302" s="16"/>
      <c r="J4302" s="15"/>
      <c r="L4302" s="3"/>
    </row>
    <row r="4303" spans="4:12" x14ac:dyDescent="0.25">
      <c r="D4303" s="6"/>
      <c r="E4303" s="6"/>
      <c r="F4303" s="16"/>
      <c r="J4303" s="15"/>
      <c r="L4303" s="3"/>
    </row>
    <row r="4304" spans="4:12" x14ac:dyDescent="0.25">
      <c r="D4304" s="6"/>
      <c r="E4304" s="6"/>
      <c r="F4304" s="16"/>
      <c r="J4304" s="15"/>
      <c r="L4304" s="3"/>
    </row>
    <row r="4305" spans="4:12" x14ac:dyDescent="0.25">
      <c r="D4305" s="6"/>
      <c r="E4305" s="6"/>
      <c r="F4305" s="16"/>
      <c r="J4305" s="15"/>
      <c r="L4305" s="3"/>
    </row>
    <row r="4306" spans="4:12" x14ac:dyDescent="0.25">
      <c r="D4306" s="6"/>
      <c r="E4306" s="6"/>
      <c r="F4306" s="16"/>
      <c r="J4306" s="15"/>
      <c r="L4306" s="3"/>
    </row>
    <row r="4307" spans="4:12" x14ac:dyDescent="0.25">
      <c r="D4307" s="6"/>
      <c r="E4307" s="6"/>
      <c r="F4307" s="16"/>
      <c r="J4307" s="15"/>
      <c r="L4307" s="3"/>
    </row>
    <row r="4308" spans="4:12" x14ac:dyDescent="0.25">
      <c r="D4308" s="6"/>
      <c r="E4308" s="6"/>
      <c r="F4308" s="16"/>
      <c r="J4308" s="15"/>
      <c r="L4308" s="3"/>
    </row>
    <row r="4309" spans="4:12" x14ac:dyDescent="0.25">
      <c r="D4309" s="6"/>
      <c r="E4309" s="6"/>
      <c r="F4309" s="16"/>
      <c r="J4309" s="15"/>
      <c r="L4309" s="3"/>
    </row>
    <row r="4310" spans="4:12" x14ac:dyDescent="0.25">
      <c r="D4310" s="6"/>
      <c r="E4310" s="6"/>
      <c r="F4310" s="16"/>
      <c r="J4310" s="15"/>
      <c r="L4310" s="3"/>
    </row>
    <row r="4311" spans="4:12" x14ac:dyDescent="0.25">
      <c r="D4311" s="6"/>
      <c r="E4311" s="6"/>
      <c r="F4311" s="16"/>
      <c r="J4311" s="15"/>
      <c r="L4311" s="3"/>
    </row>
    <row r="4312" spans="4:12" x14ac:dyDescent="0.25">
      <c r="D4312" s="6"/>
      <c r="E4312" s="6"/>
      <c r="F4312" s="16"/>
      <c r="J4312" s="15"/>
      <c r="L4312" s="3"/>
    </row>
    <row r="4313" spans="4:12" x14ac:dyDescent="0.25">
      <c r="D4313" s="6"/>
      <c r="E4313" s="6"/>
      <c r="F4313" s="16"/>
      <c r="J4313" s="15"/>
      <c r="L4313" s="3"/>
    </row>
    <row r="4314" spans="4:12" x14ac:dyDescent="0.25">
      <c r="D4314" s="6"/>
      <c r="E4314" s="6"/>
      <c r="F4314" s="16"/>
      <c r="J4314" s="15"/>
      <c r="L4314" s="3"/>
    </row>
    <row r="4315" spans="4:12" x14ac:dyDescent="0.25">
      <c r="D4315" s="6"/>
      <c r="E4315" s="6"/>
      <c r="F4315" s="16"/>
      <c r="J4315" s="15"/>
      <c r="L4315" s="3"/>
    </row>
    <row r="4316" spans="4:12" x14ac:dyDescent="0.25">
      <c r="D4316" s="6"/>
      <c r="E4316" s="6"/>
      <c r="F4316" s="16"/>
      <c r="J4316" s="15"/>
      <c r="L4316" s="3"/>
    </row>
    <row r="4317" spans="4:12" x14ac:dyDescent="0.25">
      <c r="D4317" s="6"/>
      <c r="E4317" s="6"/>
      <c r="F4317" s="16"/>
      <c r="J4317" s="15"/>
      <c r="L4317" s="3"/>
    </row>
    <row r="4318" spans="4:12" x14ac:dyDescent="0.25">
      <c r="D4318" s="6"/>
      <c r="E4318" s="6"/>
      <c r="F4318" s="16"/>
      <c r="J4318" s="15"/>
      <c r="L4318" s="3"/>
    </row>
    <row r="4319" spans="4:12" x14ac:dyDescent="0.25">
      <c r="D4319" s="6"/>
      <c r="E4319" s="6"/>
      <c r="F4319" s="16"/>
      <c r="J4319" s="15"/>
      <c r="L4319" s="3"/>
    </row>
    <row r="4320" spans="4:12" x14ac:dyDescent="0.25">
      <c r="D4320" s="6"/>
      <c r="E4320" s="6"/>
      <c r="F4320" s="16"/>
      <c r="J4320" s="15"/>
      <c r="L4320" s="3"/>
    </row>
    <row r="4321" spans="4:12" x14ac:dyDescent="0.25">
      <c r="D4321" s="6"/>
      <c r="E4321" s="6"/>
      <c r="F4321" s="16"/>
      <c r="J4321" s="15"/>
      <c r="L4321" s="3"/>
    </row>
    <row r="4322" spans="4:12" x14ac:dyDescent="0.25">
      <c r="D4322" s="6"/>
      <c r="E4322" s="6"/>
      <c r="F4322" s="16"/>
      <c r="J4322" s="15"/>
      <c r="L4322" s="3"/>
    </row>
    <row r="4323" spans="4:12" x14ac:dyDescent="0.25">
      <c r="D4323" s="6"/>
      <c r="E4323" s="6"/>
      <c r="F4323" s="16"/>
      <c r="J4323" s="15"/>
      <c r="L4323" s="3"/>
    </row>
    <row r="4324" spans="4:12" x14ac:dyDescent="0.25">
      <c r="D4324" s="6"/>
      <c r="E4324" s="6"/>
      <c r="F4324" s="16"/>
      <c r="J4324" s="15"/>
      <c r="L4324" s="3"/>
    </row>
    <row r="4325" spans="4:12" x14ac:dyDescent="0.25">
      <c r="D4325" s="6"/>
      <c r="E4325" s="6"/>
      <c r="F4325" s="16"/>
      <c r="J4325" s="15"/>
      <c r="L4325" s="3"/>
    </row>
    <row r="4326" spans="4:12" x14ac:dyDescent="0.25">
      <c r="D4326" s="6"/>
      <c r="E4326" s="6"/>
      <c r="F4326" s="16"/>
      <c r="J4326" s="15"/>
      <c r="L4326" s="3"/>
    </row>
    <row r="4327" spans="4:12" x14ac:dyDescent="0.25">
      <c r="D4327" s="6"/>
      <c r="E4327" s="6"/>
      <c r="F4327" s="16"/>
      <c r="J4327" s="15"/>
      <c r="L4327" s="3"/>
    </row>
    <row r="4328" spans="4:12" x14ac:dyDescent="0.25">
      <c r="D4328" s="6"/>
      <c r="E4328" s="6"/>
      <c r="F4328" s="16"/>
      <c r="J4328" s="15"/>
      <c r="L4328" s="3"/>
    </row>
    <row r="4329" spans="4:12" x14ac:dyDescent="0.25">
      <c r="D4329" s="6"/>
      <c r="E4329" s="6"/>
      <c r="F4329" s="16"/>
      <c r="J4329" s="15"/>
      <c r="L4329" s="3"/>
    </row>
    <row r="4330" spans="4:12" x14ac:dyDescent="0.25">
      <c r="D4330" s="6"/>
      <c r="E4330" s="6"/>
      <c r="F4330" s="16"/>
      <c r="J4330" s="15"/>
      <c r="L4330" s="3"/>
    </row>
    <row r="4331" spans="4:12" x14ac:dyDescent="0.25">
      <c r="D4331" s="6"/>
      <c r="E4331" s="6"/>
      <c r="F4331" s="16"/>
      <c r="J4331" s="15"/>
      <c r="L4331" s="3"/>
    </row>
    <row r="4332" spans="4:12" x14ac:dyDescent="0.25">
      <c r="D4332" s="6"/>
      <c r="E4332" s="6"/>
      <c r="F4332" s="16"/>
      <c r="J4332" s="15"/>
      <c r="L4332" s="3"/>
    </row>
    <row r="4333" spans="4:12" x14ac:dyDescent="0.25">
      <c r="D4333" s="6"/>
      <c r="E4333" s="6"/>
      <c r="F4333" s="16"/>
      <c r="J4333" s="15"/>
      <c r="L4333" s="3"/>
    </row>
    <row r="4334" spans="4:12" x14ac:dyDescent="0.25">
      <c r="D4334" s="6"/>
      <c r="E4334" s="6"/>
      <c r="F4334" s="16"/>
      <c r="J4334" s="15"/>
      <c r="L4334" s="3"/>
    </row>
    <row r="4335" spans="4:12" x14ac:dyDescent="0.25">
      <c r="D4335" s="6"/>
      <c r="E4335" s="6"/>
      <c r="F4335" s="16"/>
      <c r="J4335" s="15"/>
      <c r="L4335" s="3"/>
    </row>
    <row r="4336" spans="4:12" x14ac:dyDescent="0.25">
      <c r="D4336" s="6"/>
      <c r="E4336" s="6"/>
      <c r="F4336" s="16"/>
      <c r="J4336" s="15"/>
      <c r="L4336" s="3"/>
    </row>
    <row r="4337" spans="4:12" x14ac:dyDescent="0.25">
      <c r="D4337" s="6"/>
      <c r="E4337" s="6"/>
      <c r="F4337" s="16"/>
      <c r="J4337" s="15"/>
      <c r="L4337" s="3"/>
    </row>
    <row r="4338" spans="4:12" x14ac:dyDescent="0.25">
      <c r="D4338" s="6"/>
      <c r="E4338" s="6"/>
      <c r="F4338" s="16"/>
      <c r="J4338" s="15"/>
      <c r="L4338" s="3"/>
    </row>
    <row r="4339" spans="4:12" x14ac:dyDescent="0.25">
      <c r="D4339" s="6"/>
      <c r="E4339" s="6"/>
      <c r="F4339" s="16"/>
      <c r="J4339" s="15"/>
      <c r="L4339" s="3"/>
    </row>
    <row r="4340" spans="4:12" x14ac:dyDescent="0.25">
      <c r="D4340" s="6"/>
      <c r="E4340" s="6"/>
      <c r="F4340" s="16"/>
      <c r="J4340" s="15"/>
      <c r="L4340" s="3"/>
    </row>
    <row r="4341" spans="4:12" x14ac:dyDescent="0.25">
      <c r="D4341" s="6"/>
      <c r="E4341" s="6"/>
      <c r="F4341" s="16"/>
      <c r="J4341" s="15"/>
      <c r="L4341" s="3"/>
    </row>
    <row r="4342" spans="4:12" x14ac:dyDescent="0.25">
      <c r="D4342" s="6"/>
      <c r="E4342" s="6"/>
      <c r="F4342" s="16"/>
      <c r="J4342" s="15"/>
      <c r="L4342" s="3"/>
    </row>
    <row r="4343" spans="4:12" x14ac:dyDescent="0.25">
      <c r="D4343" s="6"/>
      <c r="E4343" s="6"/>
      <c r="F4343" s="16"/>
      <c r="J4343" s="15"/>
      <c r="L4343" s="3"/>
    </row>
    <row r="4344" spans="4:12" x14ac:dyDescent="0.25">
      <c r="D4344" s="6"/>
      <c r="E4344" s="6"/>
      <c r="F4344" s="16"/>
      <c r="J4344" s="15"/>
      <c r="L4344" s="3"/>
    </row>
    <row r="4345" spans="4:12" x14ac:dyDescent="0.25">
      <c r="D4345" s="6"/>
      <c r="E4345" s="6"/>
      <c r="F4345" s="16"/>
      <c r="J4345" s="15"/>
      <c r="L4345" s="3"/>
    </row>
    <row r="4346" spans="4:12" x14ac:dyDescent="0.25">
      <c r="D4346" s="6"/>
      <c r="E4346" s="6"/>
      <c r="F4346" s="16"/>
      <c r="J4346" s="15"/>
      <c r="L4346" s="3"/>
    </row>
    <row r="4347" spans="4:12" x14ac:dyDescent="0.25">
      <c r="D4347" s="6"/>
      <c r="E4347" s="6"/>
      <c r="F4347" s="16"/>
      <c r="J4347" s="15"/>
      <c r="L4347" s="3"/>
    </row>
    <row r="4348" spans="4:12" x14ac:dyDescent="0.25">
      <c r="D4348" s="6"/>
      <c r="E4348" s="6"/>
      <c r="F4348" s="16"/>
      <c r="J4348" s="15"/>
      <c r="L4348" s="3"/>
    </row>
    <row r="4349" spans="4:12" x14ac:dyDescent="0.25">
      <c r="D4349" s="6"/>
      <c r="E4349" s="6"/>
      <c r="F4349" s="16"/>
      <c r="J4349" s="15"/>
      <c r="L4349" s="3"/>
    </row>
    <row r="4350" spans="4:12" x14ac:dyDescent="0.25">
      <c r="D4350" s="6"/>
      <c r="E4350" s="6"/>
      <c r="F4350" s="16"/>
      <c r="J4350" s="15"/>
      <c r="L4350" s="3"/>
    </row>
    <row r="4351" spans="4:12" x14ac:dyDescent="0.25">
      <c r="D4351" s="6"/>
      <c r="E4351" s="6"/>
      <c r="F4351" s="16"/>
      <c r="J4351" s="15"/>
      <c r="L4351" s="3"/>
    </row>
    <row r="4352" spans="4:12" x14ac:dyDescent="0.25">
      <c r="D4352" s="6"/>
      <c r="E4352" s="6"/>
      <c r="F4352" s="16"/>
      <c r="J4352" s="15"/>
      <c r="L4352" s="3"/>
    </row>
    <row r="4353" spans="4:12" x14ac:dyDescent="0.25">
      <c r="D4353" s="6"/>
      <c r="E4353" s="6"/>
      <c r="F4353" s="16"/>
      <c r="J4353" s="15"/>
      <c r="L4353" s="3"/>
    </row>
    <row r="4354" spans="4:12" x14ac:dyDescent="0.25">
      <c r="D4354" s="6"/>
      <c r="E4354" s="6"/>
      <c r="F4354" s="16"/>
      <c r="J4354" s="15"/>
      <c r="L4354" s="3"/>
    </row>
    <row r="4355" spans="4:12" x14ac:dyDescent="0.25">
      <c r="D4355" s="6"/>
      <c r="E4355" s="6"/>
      <c r="F4355" s="16"/>
      <c r="J4355" s="15"/>
      <c r="L4355" s="3"/>
    </row>
    <row r="4356" spans="4:12" x14ac:dyDescent="0.25">
      <c r="D4356" s="6"/>
      <c r="E4356" s="6"/>
      <c r="F4356" s="16"/>
      <c r="J4356" s="15"/>
      <c r="L4356" s="3"/>
    </row>
    <row r="4357" spans="4:12" x14ac:dyDescent="0.25">
      <c r="D4357" s="6"/>
      <c r="E4357" s="6"/>
      <c r="F4357" s="16"/>
      <c r="J4357" s="15"/>
      <c r="L4357" s="3"/>
    </row>
    <row r="4358" spans="4:12" x14ac:dyDescent="0.25">
      <c r="D4358" s="6"/>
      <c r="E4358" s="6"/>
      <c r="F4358" s="16"/>
      <c r="J4358" s="15"/>
      <c r="L4358" s="3"/>
    </row>
    <row r="4359" spans="4:12" x14ac:dyDescent="0.25">
      <c r="D4359" s="6"/>
      <c r="E4359" s="6"/>
      <c r="F4359" s="16"/>
      <c r="J4359" s="15"/>
      <c r="L4359" s="3"/>
    </row>
    <row r="4360" spans="4:12" x14ac:dyDescent="0.25">
      <c r="D4360" s="6"/>
      <c r="E4360" s="6"/>
      <c r="F4360" s="16"/>
      <c r="J4360" s="15"/>
      <c r="L4360" s="3"/>
    </row>
    <row r="4361" spans="4:12" x14ac:dyDescent="0.25">
      <c r="D4361" s="6"/>
      <c r="E4361" s="6"/>
      <c r="F4361" s="16"/>
      <c r="J4361" s="15"/>
      <c r="L4361" s="3"/>
    </row>
    <row r="4362" spans="4:12" x14ac:dyDescent="0.25">
      <c r="D4362" s="6"/>
      <c r="E4362" s="6"/>
      <c r="F4362" s="16"/>
      <c r="J4362" s="15"/>
      <c r="L4362" s="3"/>
    </row>
    <row r="4363" spans="4:12" x14ac:dyDescent="0.25">
      <c r="D4363" s="6"/>
      <c r="E4363" s="6"/>
      <c r="F4363" s="16"/>
      <c r="J4363" s="15"/>
      <c r="L4363" s="3"/>
    </row>
    <row r="4364" spans="4:12" x14ac:dyDescent="0.25">
      <c r="D4364" s="6"/>
      <c r="E4364" s="6"/>
      <c r="F4364" s="16"/>
      <c r="J4364" s="15"/>
      <c r="L4364" s="3"/>
    </row>
    <row r="4365" spans="4:12" x14ac:dyDescent="0.25">
      <c r="D4365" s="6"/>
      <c r="E4365" s="6"/>
      <c r="F4365" s="16"/>
      <c r="J4365" s="15"/>
      <c r="L4365" s="3"/>
    </row>
    <row r="4366" spans="4:12" x14ac:dyDescent="0.25">
      <c r="D4366" s="6"/>
      <c r="E4366" s="6"/>
      <c r="F4366" s="16"/>
      <c r="J4366" s="15"/>
      <c r="L4366" s="3"/>
    </row>
    <row r="4367" spans="4:12" x14ac:dyDescent="0.25">
      <c r="D4367" s="6"/>
      <c r="E4367" s="6"/>
      <c r="F4367" s="16"/>
      <c r="J4367" s="15"/>
      <c r="L4367" s="3"/>
    </row>
    <row r="4368" spans="4:12" x14ac:dyDescent="0.25">
      <c r="D4368" s="6"/>
      <c r="E4368" s="6"/>
      <c r="F4368" s="16"/>
      <c r="J4368" s="15"/>
      <c r="L4368" s="3"/>
    </row>
    <row r="4369" spans="4:12" x14ac:dyDescent="0.25">
      <c r="D4369" s="6"/>
      <c r="E4369" s="6"/>
      <c r="F4369" s="16"/>
      <c r="J4369" s="15"/>
      <c r="L4369" s="3"/>
    </row>
    <row r="4370" spans="4:12" x14ac:dyDescent="0.25">
      <c r="D4370" s="6"/>
      <c r="E4370" s="6"/>
      <c r="F4370" s="16"/>
      <c r="J4370" s="15"/>
      <c r="L4370" s="3"/>
    </row>
    <row r="4371" spans="4:12" x14ac:dyDescent="0.25">
      <c r="D4371" s="6"/>
      <c r="E4371" s="6"/>
      <c r="F4371" s="16"/>
      <c r="J4371" s="15"/>
      <c r="L4371" s="3"/>
    </row>
    <row r="4372" spans="4:12" x14ac:dyDescent="0.25">
      <c r="D4372" s="6"/>
      <c r="E4372" s="6"/>
      <c r="F4372" s="16"/>
      <c r="J4372" s="15"/>
      <c r="L4372" s="3"/>
    </row>
    <row r="4373" spans="4:12" x14ac:dyDescent="0.25">
      <c r="D4373" s="6"/>
      <c r="E4373" s="6"/>
      <c r="F4373" s="16"/>
      <c r="J4373" s="15"/>
      <c r="L4373" s="3"/>
    </row>
    <row r="4374" spans="4:12" x14ac:dyDescent="0.25">
      <c r="D4374" s="6"/>
      <c r="E4374" s="6"/>
      <c r="F4374" s="16"/>
      <c r="J4374" s="15"/>
      <c r="L4374" s="3"/>
    </row>
    <row r="4375" spans="4:12" x14ac:dyDescent="0.25">
      <c r="D4375" s="6"/>
      <c r="E4375" s="6"/>
      <c r="F4375" s="16"/>
      <c r="J4375" s="15"/>
      <c r="L4375" s="3"/>
    </row>
    <row r="4376" spans="4:12" x14ac:dyDescent="0.25">
      <c r="D4376" s="6"/>
      <c r="E4376" s="6"/>
      <c r="F4376" s="16"/>
      <c r="J4376" s="15"/>
      <c r="L4376" s="3"/>
    </row>
    <row r="4377" spans="4:12" x14ac:dyDescent="0.25">
      <c r="D4377" s="6"/>
      <c r="E4377" s="6"/>
      <c r="F4377" s="16"/>
      <c r="J4377" s="15"/>
      <c r="L4377" s="3"/>
    </row>
    <row r="4378" spans="4:12" x14ac:dyDescent="0.25">
      <c r="D4378" s="6"/>
      <c r="E4378" s="6"/>
      <c r="F4378" s="16"/>
      <c r="J4378" s="15"/>
      <c r="L4378" s="3"/>
    </row>
    <row r="4379" spans="4:12" x14ac:dyDescent="0.25">
      <c r="D4379" s="6"/>
      <c r="E4379" s="6"/>
      <c r="F4379" s="16"/>
      <c r="J4379" s="15"/>
      <c r="L4379" s="3"/>
    </row>
    <row r="4380" spans="4:12" x14ac:dyDescent="0.25">
      <c r="D4380" s="6"/>
      <c r="E4380" s="6"/>
      <c r="F4380" s="16"/>
      <c r="J4380" s="15"/>
      <c r="L4380" s="3"/>
    </row>
    <row r="4381" spans="4:12" x14ac:dyDescent="0.25">
      <c r="D4381" s="6"/>
      <c r="E4381" s="6"/>
      <c r="F4381" s="16"/>
      <c r="J4381" s="15"/>
      <c r="L4381" s="3"/>
    </row>
    <row r="4382" spans="4:12" x14ac:dyDescent="0.25">
      <c r="D4382" s="6"/>
      <c r="E4382" s="6"/>
      <c r="F4382" s="16"/>
      <c r="J4382" s="15"/>
      <c r="L4382" s="3"/>
    </row>
    <row r="4383" spans="4:12" x14ac:dyDescent="0.25">
      <c r="D4383" s="6"/>
      <c r="E4383" s="6"/>
      <c r="F4383" s="16"/>
      <c r="J4383" s="15"/>
      <c r="L4383" s="3"/>
    </row>
    <row r="4384" spans="4:12" x14ac:dyDescent="0.25">
      <c r="D4384" s="6"/>
      <c r="E4384" s="6"/>
      <c r="F4384" s="16"/>
      <c r="J4384" s="15"/>
      <c r="L4384" s="3"/>
    </row>
    <row r="4385" spans="4:12" x14ac:dyDescent="0.25">
      <c r="D4385" s="6"/>
      <c r="E4385" s="6"/>
      <c r="F4385" s="16"/>
      <c r="J4385" s="15"/>
      <c r="L4385" s="3"/>
    </row>
    <row r="4386" spans="4:12" x14ac:dyDescent="0.25">
      <c r="D4386" s="6"/>
      <c r="E4386" s="6"/>
      <c r="F4386" s="16"/>
      <c r="J4386" s="15"/>
      <c r="L4386" s="3"/>
    </row>
    <row r="4387" spans="4:12" x14ac:dyDescent="0.25">
      <c r="D4387" s="6"/>
      <c r="E4387" s="6"/>
      <c r="F4387" s="16"/>
      <c r="J4387" s="15"/>
      <c r="L4387" s="3"/>
    </row>
    <row r="4388" spans="4:12" x14ac:dyDescent="0.25">
      <c r="D4388" s="6"/>
      <c r="E4388" s="6"/>
      <c r="F4388" s="16"/>
      <c r="J4388" s="15"/>
      <c r="L4388" s="3"/>
    </row>
    <row r="4389" spans="4:12" x14ac:dyDescent="0.25">
      <c r="D4389" s="6"/>
      <c r="E4389" s="6"/>
      <c r="F4389" s="16"/>
      <c r="J4389" s="15"/>
      <c r="L4389" s="3"/>
    </row>
    <row r="4390" spans="4:12" x14ac:dyDescent="0.25">
      <c r="D4390" s="6"/>
      <c r="E4390" s="6"/>
      <c r="F4390" s="16"/>
      <c r="J4390" s="15"/>
      <c r="L4390" s="3"/>
    </row>
    <row r="4391" spans="4:12" x14ac:dyDescent="0.25">
      <c r="D4391" s="6"/>
      <c r="E4391" s="6"/>
      <c r="F4391" s="16"/>
      <c r="J4391" s="15"/>
      <c r="L4391" s="3"/>
    </row>
    <row r="4392" spans="4:12" x14ac:dyDescent="0.25">
      <c r="D4392" s="6"/>
      <c r="E4392" s="6"/>
      <c r="F4392" s="16"/>
      <c r="J4392" s="15"/>
      <c r="L4392" s="3"/>
    </row>
    <row r="4393" spans="4:12" x14ac:dyDescent="0.25">
      <c r="D4393" s="6"/>
      <c r="E4393" s="6"/>
      <c r="F4393" s="16"/>
      <c r="J4393" s="15"/>
      <c r="L4393" s="3"/>
    </row>
    <row r="4394" spans="4:12" x14ac:dyDescent="0.25">
      <c r="D4394" s="6"/>
      <c r="E4394" s="6"/>
      <c r="F4394" s="16"/>
      <c r="J4394" s="15"/>
      <c r="L4394" s="3"/>
    </row>
    <row r="4395" spans="4:12" x14ac:dyDescent="0.25">
      <c r="D4395" s="6"/>
      <c r="E4395" s="6"/>
      <c r="F4395" s="16"/>
      <c r="J4395" s="15"/>
      <c r="L4395" s="3"/>
    </row>
    <row r="4396" spans="4:12" x14ac:dyDescent="0.25">
      <c r="D4396" s="6"/>
      <c r="E4396" s="6"/>
      <c r="F4396" s="16"/>
      <c r="J4396" s="15"/>
      <c r="L4396" s="3"/>
    </row>
    <row r="4397" spans="4:12" x14ac:dyDescent="0.25">
      <c r="D4397" s="6"/>
      <c r="E4397" s="6"/>
      <c r="F4397" s="16"/>
      <c r="J4397" s="15"/>
      <c r="L4397" s="3"/>
    </row>
    <row r="4398" spans="4:12" x14ac:dyDescent="0.25">
      <c r="D4398" s="6"/>
      <c r="E4398" s="6"/>
      <c r="F4398" s="16"/>
      <c r="J4398" s="15"/>
      <c r="L4398" s="3"/>
    </row>
    <row r="4399" spans="4:12" x14ac:dyDescent="0.25">
      <c r="D4399" s="6"/>
      <c r="E4399" s="6"/>
      <c r="F4399" s="16"/>
      <c r="J4399" s="15"/>
      <c r="L4399" s="3"/>
    </row>
    <row r="4400" spans="4:12" x14ac:dyDescent="0.25">
      <c r="D4400" s="6"/>
      <c r="E4400" s="6"/>
      <c r="F4400" s="16"/>
      <c r="J4400" s="15"/>
      <c r="L4400" s="3"/>
    </row>
    <row r="4401" spans="4:12" x14ac:dyDescent="0.25">
      <c r="D4401" s="6"/>
      <c r="E4401" s="6"/>
      <c r="F4401" s="16"/>
      <c r="J4401" s="15"/>
      <c r="L4401" s="3"/>
    </row>
    <row r="4402" spans="4:12" x14ac:dyDescent="0.25">
      <c r="D4402" s="6"/>
      <c r="E4402" s="6"/>
      <c r="F4402" s="16"/>
      <c r="J4402" s="15"/>
      <c r="L4402" s="3"/>
    </row>
    <row r="4403" spans="4:12" x14ac:dyDescent="0.25">
      <c r="D4403" s="6"/>
      <c r="E4403" s="6"/>
      <c r="F4403" s="16"/>
      <c r="J4403" s="15"/>
      <c r="L4403" s="3"/>
    </row>
    <row r="4404" spans="4:12" x14ac:dyDescent="0.25">
      <c r="D4404" s="6"/>
      <c r="E4404" s="6"/>
      <c r="F4404" s="16"/>
      <c r="J4404" s="15"/>
      <c r="L4404" s="3"/>
    </row>
    <row r="4405" spans="4:12" x14ac:dyDescent="0.25">
      <c r="D4405" s="6"/>
      <c r="E4405" s="6"/>
      <c r="F4405" s="16"/>
      <c r="J4405" s="15"/>
      <c r="L4405" s="3"/>
    </row>
    <row r="4406" spans="4:12" x14ac:dyDescent="0.25">
      <c r="D4406" s="6"/>
      <c r="E4406" s="6"/>
      <c r="F4406" s="16"/>
      <c r="J4406" s="15"/>
      <c r="L4406" s="3"/>
    </row>
    <row r="4407" spans="4:12" x14ac:dyDescent="0.25">
      <c r="D4407" s="6"/>
      <c r="E4407" s="6"/>
      <c r="F4407" s="16"/>
      <c r="J4407" s="15"/>
      <c r="L4407" s="3"/>
    </row>
    <row r="4408" spans="4:12" x14ac:dyDescent="0.25">
      <c r="D4408" s="6"/>
      <c r="E4408" s="6"/>
      <c r="F4408" s="16"/>
      <c r="J4408" s="15"/>
      <c r="L4408" s="3"/>
    </row>
    <row r="4409" spans="4:12" x14ac:dyDescent="0.25">
      <c r="D4409" s="6"/>
      <c r="E4409" s="6"/>
      <c r="F4409" s="16"/>
      <c r="J4409" s="15"/>
      <c r="L4409" s="3"/>
    </row>
    <row r="4410" spans="4:12" x14ac:dyDescent="0.25">
      <c r="D4410" s="6"/>
      <c r="E4410" s="6"/>
      <c r="F4410" s="16"/>
      <c r="J4410" s="15"/>
      <c r="L4410" s="3"/>
    </row>
    <row r="4411" spans="4:12" x14ac:dyDescent="0.25">
      <c r="D4411" s="6"/>
      <c r="E4411" s="6"/>
      <c r="F4411" s="16"/>
      <c r="J4411" s="15"/>
      <c r="L4411" s="3"/>
    </row>
    <row r="4412" spans="4:12" x14ac:dyDescent="0.25">
      <c r="D4412" s="6"/>
      <c r="E4412" s="6"/>
      <c r="F4412" s="16"/>
      <c r="J4412" s="15"/>
      <c r="L4412" s="3"/>
    </row>
    <row r="4413" spans="4:12" x14ac:dyDescent="0.25">
      <c r="D4413" s="6"/>
      <c r="E4413" s="6"/>
      <c r="F4413" s="16"/>
      <c r="J4413" s="15"/>
      <c r="L4413" s="3"/>
    </row>
    <row r="4414" spans="4:12" x14ac:dyDescent="0.25">
      <c r="D4414" s="6"/>
      <c r="E4414" s="6"/>
      <c r="F4414" s="16"/>
      <c r="J4414" s="15"/>
      <c r="L4414" s="3"/>
    </row>
    <row r="4415" spans="4:12" x14ac:dyDescent="0.25">
      <c r="D4415" s="6"/>
      <c r="E4415" s="6"/>
      <c r="F4415" s="16"/>
      <c r="J4415" s="15"/>
      <c r="L4415" s="3"/>
    </row>
    <row r="4416" spans="4:12" x14ac:dyDescent="0.25">
      <c r="D4416" s="6"/>
      <c r="E4416" s="6"/>
      <c r="F4416" s="16"/>
      <c r="J4416" s="15"/>
      <c r="L4416" s="3"/>
    </row>
    <row r="4417" spans="4:12" x14ac:dyDescent="0.25">
      <c r="D4417" s="6"/>
      <c r="E4417" s="6"/>
      <c r="F4417" s="16"/>
      <c r="J4417" s="15"/>
      <c r="L4417" s="3"/>
    </row>
    <row r="4418" spans="4:12" x14ac:dyDescent="0.25">
      <c r="D4418" s="6"/>
      <c r="E4418" s="6"/>
      <c r="F4418" s="16"/>
      <c r="J4418" s="15"/>
      <c r="L4418" s="3"/>
    </row>
    <row r="4419" spans="4:12" x14ac:dyDescent="0.25">
      <c r="D4419" s="6"/>
      <c r="E4419" s="6"/>
      <c r="F4419" s="16"/>
      <c r="J4419" s="15"/>
      <c r="L4419" s="3"/>
    </row>
    <row r="4420" spans="4:12" x14ac:dyDescent="0.25">
      <c r="D4420" s="6"/>
      <c r="E4420" s="6"/>
      <c r="F4420" s="16"/>
      <c r="J4420" s="15"/>
      <c r="L4420" s="3"/>
    </row>
    <row r="4421" spans="4:12" x14ac:dyDescent="0.25">
      <c r="D4421" s="6"/>
      <c r="E4421" s="6"/>
      <c r="F4421" s="16"/>
      <c r="J4421" s="15"/>
      <c r="L4421" s="3"/>
    </row>
    <row r="4422" spans="4:12" x14ac:dyDescent="0.25">
      <c r="D4422" s="6"/>
      <c r="E4422" s="6"/>
      <c r="F4422" s="16"/>
      <c r="J4422" s="15"/>
      <c r="L4422" s="3"/>
    </row>
    <row r="4423" spans="4:12" x14ac:dyDescent="0.25">
      <c r="D4423" s="6"/>
      <c r="E4423" s="6"/>
      <c r="F4423" s="16"/>
      <c r="J4423" s="15"/>
      <c r="L4423" s="3"/>
    </row>
    <row r="4424" spans="4:12" x14ac:dyDescent="0.25">
      <c r="D4424" s="6"/>
      <c r="E4424" s="6"/>
      <c r="F4424" s="16"/>
      <c r="J4424" s="15"/>
      <c r="L4424" s="3"/>
    </row>
    <row r="4425" spans="4:12" x14ac:dyDescent="0.25">
      <c r="D4425" s="6"/>
      <c r="E4425" s="6"/>
      <c r="F4425" s="16"/>
      <c r="J4425" s="15"/>
      <c r="L4425" s="3"/>
    </row>
    <row r="4426" spans="4:12" x14ac:dyDescent="0.25">
      <c r="D4426" s="6"/>
      <c r="E4426" s="6"/>
      <c r="F4426" s="16"/>
      <c r="J4426" s="15"/>
      <c r="L4426" s="3"/>
    </row>
    <row r="4427" spans="4:12" x14ac:dyDescent="0.25">
      <c r="D4427" s="6"/>
      <c r="E4427" s="6"/>
      <c r="F4427" s="16"/>
      <c r="J4427" s="15"/>
      <c r="L4427" s="3"/>
    </row>
    <row r="4428" spans="4:12" x14ac:dyDescent="0.25">
      <c r="D4428" s="6"/>
      <c r="E4428" s="6"/>
      <c r="F4428" s="16"/>
      <c r="J4428" s="15"/>
      <c r="L4428" s="3"/>
    </row>
    <row r="4429" spans="4:12" x14ac:dyDescent="0.25">
      <c r="D4429" s="6"/>
      <c r="E4429" s="6"/>
      <c r="F4429" s="16"/>
      <c r="J4429" s="15"/>
      <c r="L4429" s="3"/>
    </row>
    <row r="4430" spans="4:12" x14ac:dyDescent="0.25">
      <c r="D4430" s="6"/>
      <c r="E4430" s="6"/>
      <c r="F4430" s="16"/>
      <c r="J4430" s="15"/>
      <c r="L4430" s="3"/>
    </row>
    <row r="4431" spans="4:12" x14ac:dyDescent="0.25">
      <c r="D4431" s="6"/>
      <c r="E4431" s="6"/>
      <c r="F4431" s="16"/>
      <c r="J4431" s="15"/>
      <c r="L4431" s="3"/>
    </row>
    <row r="4432" spans="4:12" x14ac:dyDescent="0.25">
      <c r="D4432" s="6"/>
      <c r="E4432" s="6"/>
      <c r="F4432" s="16"/>
      <c r="J4432" s="15"/>
      <c r="L4432" s="3"/>
    </row>
    <row r="4433" spans="4:12" x14ac:dyDescent="0.25">
      <c r="D4433" s="6"/>
      <c r="E4433" s="6"/>
      <c r="F4433" s="16"/>
      <c r="J4433" s="15"/>
      <c r="L4433" s="3"/>
    </row>
    <row r="4434" spans="4:12" x14ac:dyDescent="0.25">
      <c r="D4434" s="6"/>
      <c r="E4434" s="6"/>
      <c r="F4434" s="16"/>
      <c r="J4434" s="15"/>
      <c r="L4434" s="3"/>
    </row>
    <row r="4435" spans="4:12" x14ac:dyDescent="0.25">
      <c r="D4435" s="6"/>
      <c r="E4435" s="6"/>
      <c r="F4435" s="16"/>
      <c r="J4435" s="15"/>
      <c r="L4435" s="3"/>
    </row>
    <row r="4436" spans="4:12" x14ac:dyDescent="0.25">
      <c r="D4436" s="6"/>
      <c r="E4436" s="6"/>
      <c r="F4436" s="16"/>
      <c r="J4436" s="15"/>
      <c r="L4436" s="3"/>
    </row>
    <row r="4437" spans="4:12" x14ac:dyDescent="0.25">
      <c r="D4437" s="6"/>
      <c r="E4437" s="6"/>
      <c r="F4437" s="16"/>
      <c r="J4437" s="15"/>
      <c r="L4437" s="3"/>
    </row>
    <row r="4438" spans="4:12" x14ac:dyDescent="0.25">
      <c r="D4438" s="6"/>
      <c r="E4438" s="6"/>
      <c r="F4438" s="16"/>
      <c r="J4438" s="15"/>
      <c r="L4438" s="3"/>
    </row>
    <row r="4439" spans="4:12" x14ac:dyDescent="0.25">
      <c r="D4439" s="6"/>
      <c r="E4439" s="6"/>
      <c r="F4439" s="16"/>
      <c r="J4439" s="15"/>
      <c r="L4439" s="3"/>
    </row>
    <row r="4440" spans="4:12" x14ac:dyDescent="0.25">
      <c r="D4440" s="6"/>
      <c r="E4440" s="6"/>
      <c r="F4440" s="16"/>
      <c r="J4440" s="15"/>
      <c r="L4440" s="3"/>
    </row>
    <row r="4441" spans="4:12" x14ac:dyDescent="0.25">
      <c r="D4441" s="6"/>
      <c r="E4441" s="6"/>
      <c r="F4441" s="16"/>
      <c r="J4441" s="15"/>
      <c r="L4441" s="3"/>
    </row>
    <row r="4442" spans="4:12" x14ac:dyDescent="0.25">
      <c r="D4442" s="6"/>
      <c r="E4442" s="6"/>
      <c r="F4442" s="16"/>
      <c r="J4442" s="15"/>
      <c r="L4442" s="3"/>
    </row>
    <row r="4443" spans="4:12" x14ac:dyDescent="0.25">
      <c r="D4443" s="6"/>
      <c r="E4443" s="6"/>
      <c r="F4443" s="16"/>
      <c r="J4443" s="15"/>
      <c r="L4443" s="3"/>
    </row>
    <row r="4444" spans="4:12" x14ac:dyDescent="0.25">
      <c r="D4444" s="6"/>
      <c r="E4444" s="6"/>
      <c r="F4444" s="16"/>
      <c r="J4444" s="15"/>
      <c r="L4444" s="3"/>
    </row>
    <row r="4445" spans="4:12" x14ac:dyDescent="0.25">
      <c r="D4445" s="6"/>
      <c r="E4445" s="6"/>
      <c r="F4445" s="16"/>
      <c r="J4445" s="15"/>
      <c r="L4445" s="3"/>
    </row>
    <row r="4446" spans="4:12" x14ac:dyDescent="0.25">
      <c r="D4446" s="6"/>
      <c r="E4446" s="6"/>
      <c r="F4446" s="16"/>
      <c r="J4446" s="15"/>
      <c r="L4446" s="3"/>
    </row>
    <row r="4447" spans="4:12" x14ac:dyDescent="0.25">
      <c r="D4447" s="6"/>
      <c r="E4447" s="6"/>
      <c r="F4447" s="16"/>
      <c r="J4447" s="15"/>
      <c r="L4447" s="3"/>
    </row>
    <row r="4448" spans="4:12" x14ac:dyDescent="0.25">
      <c r="D4448" s="6"/>
      <c r="E4448" s="6"/>
      <c r="F4448" s="16"/>
      <c r="J4448" s="15"/>
      <c r="L4448" s="3"/>
    </row>
    <row r="4449" spans="4:12" x14ac:dyDescent="0.25">
      <c r="D4449" s="6"/>
      <c r="E4449" s="6"/>
      <c r="F4449" s="16"/>
      <c r="J4449" s="15"/>
      <c r="L4449" s="3"/>
    </row>
    <row r="4450" spans="4:12" x14ac:dyDescent="0.25">
      <c r="D4450" s="6"/>
      <c r="E4450" s="6"/>
      <c r="F4450" s="16"/>
      <c r="J4450" s="15"/>
      <c r="L4450" s="3"/>
    </row>
    <row r="4451" spans="4:12" x14ac:dyDescent="0.25">
      <c r="D4451" s="6"/>
      <c r="E4451" s="6"/>
      <c r="F4451" s="16"/>
      <c r="J4451" s="15"/>
      <c r="L4451" s="3"/>
    </row>
    <row r="4452" spans="4:12" x14ac:dyDescent="0.25">
      <c r="D4452" s="6"/>
      <c r="E4452" s="6"/>
      <c r="F4452" s="16"/>
      <c r="J4452" s="15"/>
      <c r="L4452" s="3"/>
    </row>
    <row r="4453" spans="4:12" x14ac:dyDescent="0.25">
      <c r="D4453" s="6"/>
      <c r="E4453" s="6"/>
      <c r="F4453" s="16"/>
      <c r="J4453" s="15"/>
      <c r="L4453" s="3"/>
    </row>
    <row r="4454" spans="4:12" x14ac:dyDescent="0.25">
      <c r="D4454" s="6"/>
      <c r="E4454" s="6"/>
      <c r="F4454" s="16"/>
      <c r="J4454" s="15"/>
      <c r="L4454" s="3"/>
    </row>
    <row r="4455" spans="4:12" x14ac:dyDescent="0.25">
      <c r="D4455" s="6"/>
      <c r="E4455" s="6"/>
      <c r="F4455" s="16"/>
      <c r="J4455" s="15"/>
      <c r="L4455" s="3"/>
    </row>
    <row r="4456" spans="4:12" x14ac:dyDescent="0.25">
      <c r="D4456" s="6"/>
      <c r="E4456" s="6"/>
      <c r="F4456" s="16"/>
      <c r="J4456" s="15"/>
      <c r="L4456" s="3"/>
    </row>
    <row r="4457" spans="4:12" x14ac:dyDescent="0.25">
      <c r="D4457" s="6"/>
      <c r="E4457" s="6"/>
      <c r="F4457" s="16"/>
      <c r="J4457" s="15"/>
      <c r="L4457" s="3"/>
    </row>
    <row r="4458" spans="4:12" x14ac:dyDescent="0.25">
      <c r="D4458" s="6"/>
      <c r="E4458" s="6"/>
      <c r="F4458" s="16"/>
      <c r="J4458" s="15"/>
      <c r="L4458" s="3"/>
    </row>
    <row r="4459" spans="4:12" x14ac:dyDescent="0.25">
      <c r="D4459" s="6"/>
      <c r="E4459" s="6"/>
      <c r="F4459" s="16"/>
      <c r="J4459" s="15"/>
      <c r="L4459" s="3"/>
    </row>
    <row r="4460" spans="4:12" x14ac:dyDescent="0.25">
      <c r="D4460" s="6"/>
      <c r="E4460" s="6"/>
      <c r="F4460" s="16"/>
      <c r="J4460" s="15"/>
      <c r="L4460" s="3"/>
    </row>
    <row r="4461" spans="4:12" x14ac:dyDescent="0.25">
      <c r="D4461" s="6"/>
      <c r="E4461" s="6"/>
      <c r="F4461" s="16"/>
      <c r="J4461" s="15"/>
      <c r="L4461" s="3"/>
    </row>
    <row r="4462" spans="4:12" x14ac:dyDescent="0.25">
      <c r="D4462" s="6"/>
      <c r="E4462" s="6"/>
      <c r="F4462" s="16"/>
      <c r="J4462" s="15"/>
      <c r="L4462" s="3"/>
    </row>
    <row r="4463" spans="4:12" x14ac:dyDescent="0.25">
      <c r="D4463" s="6"/>
      <c r="E4463" s="6"/>
      <c r="F4463" s="16"/>
      <c r="J4463" s="15"/>
      <c r="L4463" s="3"/>
    </row>
    <row r="4464" spans="4:12" x14ac:dyDescent="0.25">
      <c r="D4464" s="6"/>
      <c r="E4464" s="6"/>
      <c r="F4464" s="16"/>
      <c r="J4464" s="15"/>
      <c r="L4464" s="3"/>
    </row>
    <row r="4465" spans="4:12" x14ac:dyDescent="0.25">
      <c r="D4465" s="6"/>
      <c r="E4465" s="6"/>
      <c r="F4465" s="16"/>
      <c r="J4465" s="15"/>
      <c r="L4465" s="3"/>
    </row>
    <row r="4466" spans="4:12" x14ac:dyDescent="0.25">
      <c r="D4466" s="6"/>
      <c r="E4466" s="6"/>
      <c r="F4466" s="16"/>
      <c r="J4466" s="15"/>
      <c r="L4466" s="3"/>
    </row>
    <row r="4467" spans="4:12" x14ac:dyDescent="0.25">
      <c r="D4467" s="6"/>
      <c r="E4467" s="6"/>
      <c r="F4467" s="16"/>
      <c r="J4467" s="15"/>
      <c r="L4467" s="3"/>
    </row>
    <row r="4468" spans="4:12" x14ac:dyDescent="0.25">
      <c r="D4468" s="6"/>
      <c r="E4468" s="6"/>
      <c r="F4468" s="16"/>
      <c r="J4468" s="15"/>
      <c r="L4468" s="3"/>
    </row>
    <row r="4469" spans="4:12" x14ac:dyDescent="0.25">
      <c r="D4469" s="6"/>
      <c r="E4469" s="6"/>
      <c r="F4469" s="16"/>
      <c r="J4469" s="15"/>
      <c r="L4469" s="3"/>
    </row>
    <row r="4470" spans="4:12" x14ac:dyDescent="0.25">
      <c r="D4470" s="6"/>
      <c r="E4470" s="6"/>
      <c r="F4470" s="16"/>
      <c r="J4470" s="15"/>
      <c r="L4470" s="3"/>
    </row>
    <row r="4471" spans="4:12" x14ac:dyDescent="0.25">
      <c r="D4471" s="6"/>
      <c r="E4471" s="6"/>
      <c r="F4471" s="16"/>
      <c r="J4471" s="15"/>
      <c r="L4471" s="3"/>
    </row>
    <row r="4472" spans="4:12" x14ac:dyDescent="0.25">
      <c r="D4472" s="6"/>
      <c r="E4472" s="6"/>
      <c r="F4472" s="16"/>
      <c r="J4472" s="15"/>
      <c r="L4472" s="3"/>
    </row>
    <row r="4473" spans="4:12" x14ac:dyDescent="0.25">
      <c r="D4473" s="6"/>
      <c r="E4473" s="6"/>
      <c r="F4473" s="16"/>
      <c r="J4473" s="15"/>
      <c r="L4473" s="3"/>
    </row>
    <row r="4474" spans="4:12" x14ac:dyDescent="0.25">
      <c r="D4474" s="6"/>
      <c r="E4474" s="6"/>
      <c r="F4474" s="16"/>
      <c r="J4474" s="15"/>
      <c r="L4474" s="3"/>
    </row>
    <row r="4475" spans="4:12" x14ac:dyDescent="0.25">
      <c r="D4475" s="6"/>
      <c r="E4475" s="6"/>
      <c r="F4475" s="16"/>
      <c r="J4475" s="15"/>
      <c r="L4475" s="3"/>
    </row>
    <row r="4476" spans="4:12" x14ac:dyDescent="0.25">
      <c r="D4476" s="6"/>
      <c r="E4476" s="6"/>
      <c r="F4476" s="16"/>
      <c r="J4476" s="15"/>
      <c r="L4476" s="3"/>
    </row>
    <row r="4477" spans="4:12" x14ac:dyDescent="0.25">
      <c r="D4477" s="6"/>
      <c r="E4477" s="6"/>
      <c r="F4477" s="16"/>
      <c r="J4477" s="15"/>
      <c r="L4477" s="3"/>
    </row>
    <row r="4478" spans="4:12" x14ac:dyDescent="0.25">
      <c r="D4478" s="6"/>
      <c r="E4478" s="6"/>
      <c r="F4478" s="16"/>
      <c r="J4478" s="15"/>
      <c r="L4478" s="3"/>
    </row>
    <row r="4479" spans="4:12" x14ac:dyDescent="0.25">
      <c r="D4479" s="6"/>
      <c r="E4479" s="6"/>
      <c r="F4479" s="16"/>
      <c r="J4479" s="15"/>
      <c r="L4479" s="3"/>
    </row>
    <row r="4480" spans="4:12" x14ac:dyDescent="0.25">
      <c r="D4480" s="6"/>
      <c r="E4480" s="6"/>
      <c r="F4480" s="16"/>
      <c r="J4480" s="15"/>
      <c r="L4480" s="3"/>
    </row>
    <row r="4481" spans="4:12" x14ac:dyDescent="0.25">
      <c r="D4481" s="6"/>
      <c r="E4481" s="6"/>
      <c r="F4481" s="16"/>
      <c r="J4481" s="15"/>
      <c r="L4481" s="3"/>
    </row>
    <row r="4482" spans="4:12" x14ac:dyDescent="0.25">
      <c r="D4482" s="6"/>
      <c r="E4482" s="6"/>
      <c r="F4482" s="16"/>
      <c r="J4482" s="15"/>
      <c r="L4482" s="3"/>
    </row>
    <row r="4483" spans="4:12" x14ac:dyDescent="0.25">
      <c r="D4483" s="6"/>
      <c r="E4483" s="6"/>
      <c r="F4483" s="16"/>
      <c r="J4483" s="15"/>
      <c r="L4483" s="3"/>
    </row>
    <row r="4484" spans="4:12" x14ac:dyDescent="0.25">
      <c r="D4484" s="6"/>
      <c r="E4484" s="6"/>
      <c r="F4484" s="16"/>
      <c r="J4484" s="15"/>
      <c r="L4484" s="3"/>
    </row>
    <row r="4485" spans="4:12" x14ac:dyDescent="0.25">
      <c r="D4485" s="6"/>
      <c r="E4485" s="6"/>
      <c r="F4485" s="16"/>
      <c r="J4485" s="15"/>
      <c r="L4485" s="3"/>
    </row>
    <row r="4486" spans="4:12" x14ac:dyDescent="0.25">
      <c r="D4486" s="6"/>
      <c r="E4486" s="6"/>
      <c r="F4486" s="16"/>
      <c r="J4486" s="15"/>
      <c r="L4486" s="3"/>
    </row>
    <row r="4487" spans="4:12" x14ac:dyDescent="0.25">
      <c r="D4487" s="6"/>
      <c r="E4487" s="6"/>
      <c r="F4487" s="16"/>
      <c r="J4487" s="15"/>
      <c r="L4487" s="3"/>
    </row>
    <row r="4488" spans="4:12" x14ac:dyDescent="0.25">
      <c r="D4488" s="6"/>
      <c r="E4488" s="6"/>
      <c r="F4488" s="16"/>
      <c r="J4488" s="15"/>
      <c r="L4488" s="3"/>
    </row>
    <row r="4489" spans="4:12" x14ac:dyDescent="0.25">
      <c r="D4489" s="6"/>
      <c r="E4489" s="6"/>
      <c r="F4489" s="16"/>
      <c r="J4489" s="15"/>
      <c r="L4489" s="3"/>
    </row>
    <row r="4490" spans="4:12" x14ac:dyDescent="0.25">
      <c r="D4490" s="6"/>
      <c r="E4490" s="6"/>
      <c r="F4490" s="16"/>
      <c r="J4490" s="15"/>
      <c r="L4490" s="3"/>
    </row>
    <row r="4491" spans="4:12" x14ac:dyDescent="0.25">
      <c r="D4491" s="6"/>
      <c r="E4491" s="6"/>
      <c r="F4491" s="16"/>
      <c r="J4491" s="15"/>
      <c r="L4491" s="3"/>
    </row>
    <row r="4492" spans="4:12" x14ac:dyDescent="0.25">
      <c r="D4492" s="6"/>
      <c r="E4492" s="6"/>
      <c r="F4492" s="16"/>
      <c r="J4492" s="15"/>
      <c r="L4492" s="3"/>
    </row>
    <row r="4493" spans="4:12" x14ac:dyDescent="0.25">
      <c r="D4493" s="6"/>
      <c r="E4493" s="6"/>
      <c r="F4493" s="16"/>
      <c r="J4493" s="15"/>
      <c r="L4493" s="3"/>
    </row>
    <row r="4494" spans="4:12" x14ac:dyDescent="0.25">
      <c r="D4494" s="6"/>
      <c r="E4494" s="6"/>
      <c r="F4494" s="16"/>
      <c r="J4494" s="15"/>
      <c r="L4494" s="3"/>
    </row>
    <row r="4495" spans="4:12" x14ac:dyDescent="0.25">
      <c r="D4495" s="6"/>
      <c r="E4495" s="6"/>
      <c r="F4495" s="16"/>
      <c r="J4495" s="15"/>
      <c r="L4495" s="3"/>
    </row>
    <row r="4496" spans="4:12" x14ac:dyDescent="0.25">
      <c r="D4496" s="6"/>
      <c r="E4496" s="6"/>
      <c r="F4496" s="16"/>
      <c r="J4496" s="15"/>
      <c r="L4496" s="3"/>
    </row>
    <row r="4497" spans="3:12" x14ac:dyDescent="0.25">
      <c r="D4497" s="6"/>
      <c r="E4497" s="6"/>
      <c r="F4497" s="16"/>
      <c r="J4497" s="15"/>
      <c r="L4497" s="3"/>
    </row>
    <row r="4498" spans="3:12" x14ac:dyDescent="0.25">
      <c r="D4498" s="6"/>
      <c r="E4498" s="6"/>
      <c r="F4498" s="16"/>
      <c r="J4498" s="15"/>
      <c r="L4498" s="3"/>
    </row>
    <row r="4499" spans="3:12" x14ac:dyDescent="0.25">
      <c r="D4499" s="6"/>
      <c r="E4499" s="6"/>
      <c r="F4499" s="16"/>
      <c r="J4499" s="15"/>
      <c r="L4499" s="3"/>
    </row>
    <row r="4500" spans="3:12" x14ac:dyDescent="0.25">
      <c r="D4500" s="6"/>
      <c r="E4500" s="6"/>
      <c r="F4500" s="16"/>
      <c r="J4500" s="15"/>
      <c r="L4500" s="3"/>
    </row>
    <row r="4501" spans="3:12" x14ac:dyDescent="0.25">
      <c r="D4501" s="6"/>
      <c r="E4501" s="6"/>
      <c r="F4501" s="16"/>
      <c r="J4501" s="15"/>
      <c r="L4501" s="3"/>
    </row>
    <row r="4502" spans="3:12" x14ac:dyDescent="0.25">
      <c r="D4502" s="6"/>
      <c r="E4502" s="6"/>
      <c r="F4502" s="16"/>
      <c r="J4502" s="15"/>
      <c r="L4502" s="3"/>
    </row>
    <row r="4503" spans="3:12" x14ac:dyDescent="0.25">
      <c r="D4503" s="6"/>
      <c r="E4503" s="6"/>
      <c r="F4503" s="16"/>
      <c r="J4503" s="15"/>
      <c r="L4503" s="3"/>
    </row>
    <row r="4504" spans="3:12" x14ac:dyDescent="0.25">
      <c r="D4504" s="6"/>
      <c r="E4504" s="6"/>
      <c r="F4504" s="16"/>
      <c r="J4504" s="15"/>
      <c r="L4504" s="3"/>
    </row>
    <row r="4505" spans="3:12" x14ac:dyDescent="0.25">
      <c r="D4505" s="6"/>
      <c r="E4505" s="6"/>
      <c r="F4505" s="16"/>
      <c r="J4505" s="15"/>
      <c r="L4505" s="3"/>
    </row>
    <row r="4506" spans="3:12" x14ac:dyDescent="0.25">
      <c r="D4506" s="6"/>
      <c r="E4506" s="6"/>
      <c r="F4506" s="16"/>
      <c r="J4506" s="15"/>
      <c r="L4506" s="3"/>
    </row>
    <row r="4507" spans="3:12" x14ac:dyDescent="0.25">
      <c r="D4507" s="6"/>
      <c r="E4507" s="6"/>
      <c r="F4507" s="16"/>
      <c r="J4507" s="15"/>
      <c r="L4507" s="3"/>
    </row>
    <row r="4508" spans="3:12" x14ac:dyDescent="0.25">
      <c r="D4508" s="6"/>
      <c r="E4508" s="6"/>
      <c r="F4508" s="16"/>
      <c r="J4508" s="15"/>
      <c r="L4508" s="3"/>
    </row>
    <row r="4509" spans="3:12" x14ac:dyDescent="0.25">
      <c r="D4509" s="6"/>
      <c r="E4509" s="6"/>
      <c r="F4509" s="16"/>
      <c r="J4509" s="15"/>
      <c r="L4509" s="3"/>
    </row>
    <row r="4510" spans="3:12" x14ac:dyDescent="0.25">
      <c r="D4510" s="6"/>
      <c r="E4510" s="6"/>
      <c r="F4510" s="16"/>
      <c r="J4510" s="15"/>
      <c r="L4510" s="3"/>
    </row>
    <row r="4511" spans="3:12" x14ac:dyDescent="0.25">
      <c r="D4511" s="6"/>
      <c r="E4511" s="6"/>
      <c r="F4511" s="16"/>
      <c r="J4511" s="15"/>
      <c r="L4511" s="3"/>
    </row>
    <row r="4512" spans="3:12" x14ac:dyDescent="0.25">
      <c r="C4512" s="7"/>
      <c r="D4512" s="6"/>
      <c r="E4512" s="6"/>
      <c r="F4512" s="16"/>
      <c r="J4512" s="15"/>
      <c r="L4512" s="3"/>
    </row>
    <row r="4513" spans="4:12" x14ac:dyDescent="0.25">
      <c r="D4513" s="6"/>
      <c r="E4513" s="6"/>
      <c r="F4513" s="16"/>
      <c r="J4513" s="15"/>
      <c r="L4513" s="3"/>
    </row>
    <row r="4514" spans="4:12" x14ac:dyDescent="0.25">
      <c r="D4514" s="6"/>
      <c r="E4514" s="6"/>
      <c r="F4514" s="16"/>
      <c r="J4514" s="15"/>
      <c r="L4514" s="3"/>
    </row>
    <row r="4515" spans="4:12" x14ac:dyDescent="0.25">
      <c r="D4515" s="6"/>
      <c r="E4515" s="6"/>
      <c r="F4515" s="16"/>
      <c r="J4515" s="15"/>
      <c r="L4515" s="3"/>
    </row>
    <row r="4516" spans="4:12" x14ac:dyDescent="0.25">
      <c r="D4516" s="6"/>
      <c r="E4516" s="6"/>
      <c r="F4516" s="16"/>
      <c r="J4516" s="15"/>
      <c r="L4516" s="3"/>
    </row>
    <row r="4517" spans="4:12" x14ac:dyDescent="0.25">
      <c r="D4517" s="6"/>
      <c r="E4517" s="6"/>
      <c r="F4517" s="16"/>
      <c r="J4517" s="15"/>
      <c r="L4517" s="3"/>
    </row>
    <row r="4518" spans="4:12" x14ac:dyDescent="0.25">
      <c r="D4518" s="6"/>
      <c r="E4518" s="6"/>
      <c r="F4518" s="16"/>
      <c r="J4518" s="15"/>
      <c r="L4518" s="3"/>
    </row>
    <row r="4519" spans="4:12" x14ac:dyDescent="0.25">
      <c r="D4519" s="6"/>
      <c r="E4519" s="6"/>
      <c r="F4519" s="16"/>
      <c r="J4519" s="15"/>
      <c r="L4519" s="3"/>
    </row>
    <row r="4520" spans="4:12" x14ac:dyDescent="0.25">
      <c r="D4520" s="6"/>
      <c r="E4520" s="6"/>
      <c r="F4520" s="16"/>
      <c r="J4520" s="15"/>
      <c r="L4520" s="3"/>
    </row>
    <row r="4521" spans="4:12" x14ac:dyDescent="0.25">
      <c r="D4521" s="6"/>
      <c r="E4521" s="6"/>
      <c r="F4521" s="16"/>
      <c r="J4521" s="15"/>
      <c r="L4521" s="3"/>
    </row>
    <row r="4522" spans="4:12" x14ac:dyDescent="0.25">
      <c r="D4522" s="6"/>
      <c r="E4522" s="6"/>
      <c r="F4522" s="16"/>
      <c r="J4522" s="15"/>
      <c r="L4522" s="3"/>
    </row>
    <row r="4523" spans="4:12" x14ac:dyDescent="0.25">
      <c r="D4523" s="6"/>
      <c r="E4523" s="6"/>
      <c r="F4523" s="16"/>
      <c r="J4523" s="15"/>
      <c r="L4523" s="3"/>
    </row>
    <row r="4524" spans="4:12" x14ac:dyDescent="0.25">
      <c r="D4524" s="6"/>
      <c r="E4524" s="6"/>
      <c r="F4524" s="16"/>
      <c r="J4524" s="15"/>
      <c r="L4524" s="3"/>
    </row>
    <row r="4525" spans="4:12" x14ac:dyDescent="0.25">
      <c r="D4525" s="6"/>
      <c r="E4525" s="6"/>
      <c r="F4525" s="16"/>
      <c r="J4525" s="15"/>
      <c r="L4525" s="3"/>
    </row>
    <row r="4526" spans="4:12" x14ac:dyDescent="0.25">
      <c r="D4526" s="6"/>
      <c r="E4526" s="6"/>
      <c r="F4526" s="16"/>
      <c r="J4526" s="15"/>
      <c r="L4526" s="3"/>
    </row>
    <row r="4527" spans="4:12" x14ac:dyDescent="0.25">
      <c r="D4527" s="6"/>
      <c r="E4527" s="6"/>
      <c r="F4527" s="16"/>
      <c r="J4527" s="15"/>
      <c r="L4527" s="3"/>
    </row>
    <row r="4528" spans="4:12" x14ac:dyDescent="0.25">
      <c r="D4528" s="6"/>
      <c r="E4528" s="6"/>
      <c r="F4528" s="16"/>
      <c r="J4528" s="15"/>
      <c r="L4528" s="3"/>
    </row>
    <row r="4529" spans="4:12" x14ac:dyDescent="0.25">
      <c r="D4529" s="6"/>
      <c r="E4529" s="6"/>
      <c r="F4529" s="16"/>
      <c r="J4529" s="15"/>
      <c r="L4529" s="3"/>
    </row>
    <row r="4530" spans="4:12" x14ac:dyDescent="0.25">
      <c r="D4530" s="6"/>
      <c r="E4530" s="6"/>
      <c r="F4530" s="16"/>
      <c r="J4530" s="15"/>
      <c r="L4530" s="3"/>
    </row>
    <row r="4531" spans="4:12" x14ac:dyDescent="0.25">
      <c r="D4531" s="6"/>
      <c r="E4531" s="6"/>
      <c r="F4531" s="16"/>
      <c r="J4531" s="15"/>
      <c r="L4531" s="3"/>
    </row>
    <row r="4532" spans="4:12" x14ac:dyDescent="0.25">
      <c r="D4532" s="6"/>
      <c r="E4532" s="6"/>
      <c r="F4532" s="16"/>
      <c r="J4532" s="15"/>
      <c r="L4532" s="3"/>
    </row>
    <row r="4533" spans="4:12" x14ac:dyDescent="0.25">
      <c r="D4533" s="6"/>
      <c r="E4533" s="6"/>
      <c r="F4533" s="16"/>
      <c r="J4533" s="15"/>
      <c r="L4533" s="3"/>
    </row>
    <row r="4534" spans="4:12" x14ac:dyDescent="0.25">
      <c r="D4534" s="6"/>
      <c r="E4534" s="6"/>
      <c r="F4534" s="16"/>
      <c r="J4534" s="15"/>
      <c r="L4534" s="3"/>
    </row>
    <row r="4535" spans="4:12" x14ac:dyDescent="0.25">
      <c r="D4535" s="6"/>
      <c r="E4535" s="6"/>
      <c r="F4535" s="16"/>
      <c r="J4535" s="15"/>
      <c r="L4535" s="3"/>
    </row>
    <row r="4536" spans="4:12" x14ac:dyDescent="0.25">
      <c r="D4536" s="6"/>
      <c r="E4536" s="6"/>
      <c r="F4536" s="16"/>
      <c r="J4536" s="15"/>
      <c r="L4536" s="3"/>
    </row>
    <row r="4537" spans="4:12" x14ac:dyDescent="0.25">
      <c r="D4537" s="6"/>
      <c r="E4537" s="6"/>
      <c r="F4537" s="16"/>
      <c r="J4537" s="15"/>
      <c r="L4537" s="3"/>
    </row>
    <row r="4538" spans="4:12" x14ac:dyDescent="0.25">
      <c r="D4538" s="6"/>
      <c r="E4538" s="6"/>
      <c r="F4538" s="16"/>
      <c r="J4538" s="15"/>
      <c r="L4538" s="3"/>
    </row>
    <row r="4539" spans="4:12" x14ac:dyDescent="0.25">
      <c r="D4539" s="6"/>
      <c r="E4539" s="6"/>
      <c r="F4539" s="16"/>
      <c r="J4539" s="15"/>
      <c r="L4539" s="3"/>
    </row>
    <row r="4540" spans="4:12" x14ac:dyDescent="0.25">
      <c r="D4540" s="6"/>
      <c r="E4540" s="6"/>
      <c r="F4540" s="16"/>
      <c r="J4540" s="15"/>
      <c r="L4540" s="3"/>
    </row>
    <row r="4541" spans="4:12" x14ac:dyDescent="0.25">
      <c r="D4541" s="6"/>
      <c r="E4541" s="6"/>
      <c r="F4541" s="16"/>
      <c r="J4541" s="15"/>
      <c r="L4541" s="3"/>
    </row>
    <row r="4542" spans="4:12" x14ac:dyDescent="0.25">
      <c r="D4542" s="6"/>
      <c r="E4542" s="6"/>
      <c r="F4542" s="16"/>
      <c r="J4542" s="15"/>
      <c r="L4542" s="3"/>
    </row>
    <row r="4543" spans="4:12" x14ac:dyDescent="0.25">
      <c r="D4543" s="6"/>
      <c r="E4543" s="6"/>
      <c r="F4543" s="16"/>
      <c r="J4543" s="15"/>
      <c r="L4543" s="3"/>
    </row>
    <row r="4544" spans="4:12" x14ac:dyDescent="0.25">
      <c r="D4544" s="6"/>
      <c r="E4544" s="6"/>
      <c r="F4544" s="16"/>
      <c r="J4544" s="15"/>
      <c r="L4544" s="3"/>
    </row>
    <row r="4545" spans="4:12" x14ac:dyDescent="0.25">
      <c r="D4545" s="6"/>
      <c r="E4545" s="6"/>
      <c r="F4545" s="16"/>
      <c r="J4545" s="15"/>
      <c r="L4545" s="3"/>
    </row>
    <row r="4546" spans="4:12" x14ac:dyDescent="0.25">
      <c r="D4546" s="6"/>
      <c r="E4546" s="6"/>
      <c r="F4546" s="16"/>
      <c r="J4546" s="15"/>
      <c r="L4546" s="3"/>
    </row>
    <row r="4547" spans="4:12" x14ac:dyDescent="0.25">
      <c r="D4547" s="6"/>
      <c r="E4547" s="6"/>
      <c r="F4547" s="16"/>
      <c r="J4547" s="15"/>
      <c r="L4547" s="3"/>
    </row>
    <row r="4548" spans="4:12" x14ac:dyDescent="0.25">
      <c r="D4548" s="6"/>
      <c r="E4548" s="6"/>
      <c r="F4548" s="16"/>
      <c r="J4548" s="15"/>
      <c r="L4548" s="3"/>
    </row>
    <row r="4549" spans="4:12" x14ac:dyDescent="0.25">
      <c r="D4549" s="6"/>
      <c r="E4549" s="6"/>
      <c r="F4549" s="16"/>
      <c r="J4549" s="15"/>
      <c r="L4549" s="3"/>
    </row>
    <row r="4550" spans="4:12" x14ac:dyDescent="0.25">
      <c r="D4550" s="6"/>
      <c r="E4550" s="6"/>
      <c r="F4550" s="16"/>
      <c r="J4550" s="15"/>
      <c r="L4550" s="3"/>
    </row>
    <row r="4551" spans="4:12" x14ac:dyDescent="0.25">
      <c r="D4551" s="6"/>
      <c r="E4551" s="6"/>
      <c r="F4551" s="16"/>
      <c r="J4551" s="15"/>
      <c r="L4551" s="3"/>
    </row>
    <row r="4552" spans="4:12" x14ac:dyDescent="0.25">
      <c r="D4552" s="6"/>
      <c r="E4552" s="6"/>
      <c r="F4552" s="16"/>
      <c r="J4552" s="15"/>
      <c r="L4552" s="3"/>
    </row>
    <row r="4553" spans="4:12" x14ac:dyDescent="0.25">
      <c r="D4553" s="6"/>
      <c r="E4553" s="6"/>
      <c r="F4553" s="16"/>
      <c r="J4553" s="15"/>
      <c r="L4553" s="3"/>
    </row>
    <row r="4554" spans="4:12" x14ac:dyDescent="0.25">
      <c r="D4554" s="6"/>
      <c r="E4554" s="6"/>
      <c r="F4554" s="16"/>
      <c r="J4554" s="15"/>
      <c r="L4554" s="3"/>
    </row>
    <row r="4555" spans="4:12" x14ac:dyDescent="0.25">
      <c r="D4555" s="6"/>
      <c r="E4555" s="6"/>
      <c r="F4555" s="16"/>
      <c r="J4555" s="15"/>
      <c r="L4555" s="3"/>
    </row>
    <row r="4556" spans="4:12" x14ac:dyDescent="0.25">
      <c r="D4556" s="6"/>
      <c r="E4556" s="6"/>
      <c r="F4556" s="16"/>
      <c r="J4556" s="15"/>
      <c r="L4556" s="3"/>
    </row>
    <row r="4557" spans="4:12" x14ac:dyDescent="0.25">
      <c r="D4557" s="6"/>
      <c r="E4557" s="6"/>
      <c r="F4557" s="16"/>
      <c r="J4557" s="15"/>
      <c r="L4557" s="3"/>
    </row>
    <row r="4558" spans="4:12" x14ac:dyDescent="0.25">
      <c r="D4558" s="6"/>
      <c r="E4558" s="6"/>
      <c r="F4558" s="16"/>
      <c r="J4558" s="15"/>
      <c r="L4558" s="3"/>
    </row>
    <row r="4559" spans="4:12" x14ac:dyDescent="0.25">
      <c r="D4559" s="6"/>
      <c r="E4559" s="6"/>
      <c r="F4559" s="16"/>
      <c r="J4559" s="15"/>
      <c r="L4559" s="3"/>
    </row>
    <row r="4560" spans="4:12" x14ac:dyDescent="0.25">
      <c r="D4560" s="6"/>
      <c r="E4560" s="6"/>
      <c r="F4560" s="16"/>
      <c r="J4560" s="15"/>
      <c r="L4560" s="3"/>
    </row>
    <row r="4561" spans="4:12" x14ac:dyDescent="0.25">
      <c r="D4561" s="6"/>
      <c r="E4561" s="6"/>
      <c r="F4561" s="16"/>
      <c r="J4561" s="15"/>
      <c r="L4561" s="3"/>
    </row>
    <row r="4562" spans="4:12" x14ac:dyDescent="0.25">
      <c r="D4562" s="6"/>
      <c r="E4562" s="6"/>
      <c r="F4562" s="16"/>
      <c r="J4562" s="15"/>
      <c r="L4562" s="3"/>
    </row>
    <row r="4563" spans="4:12" x14ac:dyDescent="0.25">
      <c r="D4563" s="6"/>
      <c r="E4563" s="6"/>
      <c r="F4563" s="16"/>
      <c r="J4563" s="15"/>
      <c r="L4563" s="3"/>
    </row>
    <row r="4564" spans="4:12" x14ac:dyDescent="0.25">
      <c r="D4564" s="6"/>
      <c r="E4564" s="6"/>
      <c r="F4564" s="16"/>
      <c r="J4564" s="15"/>
      <c r="L4564" s="3"/>
    </row>
    <row r="4565" spans="4:12" x14ac:dyDescent="0.25">
      <c r="D4565" s="6"/>
      <c r="E4565" s="6"/>
      <c r="F4565" s="16"/>
      <c r="J4565" s="15"/>
      <c r="L4565" s="3"/>
    </row>
    <row r="4566" spans="4:12" x14ac:dyDescent="0.25">
      <c r="D4566" s="6"/>
      <c r="E4566" s="6"/>
      <c r="F4566" s="16"/>
      <c r="J4566" s="15"/>
      <c r="L4566" s="3"/>
    </row>
    <row r="4567" spans="4:12" x14ac:dyDescent="0.25">
      <c r="D4567" s="6"/>
      <c r="E4567" s="6"/>
      <c r="F4567" s="16"/>
      <c r="J4567" s="15"/>
      <c r="L4567" s="3"/>
    </row>
    <row r="4568" spans="4:12" x14ac:dyDescent="0.25">
      <c r="D4568" s="6"/>
      <c r="E4568" s="6"/>
      <c r="F4568" s="16"/>
      <c r="J4568" s="15"/>
      <c r="L4568" s="3"/>
    </row>
    <row r="4569" spans="4:12" x14ac:dyDescent="0.25">
      <c r="D4569" s="6"/>
      <c r="E4569" s="6"/>
      <c r="F4569" s="16"/>
      <c r="J4569" s="15"/>
      <c r="L4569" s="3"/>
    </row>
    <row r="4570" spans="4:12" x14ac:dyDescent="0.25">
      <c r="D4570" s="6"/>
      <c r="E4570" s="6"/>
      <c r="F4570" s="16"/>
      <c r="J4570" s="15"/>
      <c r="L4570" s="3"/>
    </row>
    <row r="4571" spans="4:12" x14ac:dyDescent="0.25">
      <c r="D4571" s="6"/>
      <c r="E4571" s="6"/>
      <c r="F4571" s="16"/>
      <c r="J4571" s="15"/>
      <c r="L4571" s="3"/>
    </row>
    <row r="4572" spans="4:12" x14ac:dyDescent="0.25">
      <c r="D4572" s="6"/>
      <c r="E4572" s="6"/>
      <c r="F4572" s="16"/>
      <c r="J4572" s="15"/>
      <c r="L4572" s="3"/>
    </row>
    <row r="4573" spans="4:12" x14ac:dyDescent="0.25">
      <c r="D4573" s="6"/>
      <c r="E4573" s="6"/>
      <c r="F4573" s="16"/>
      <c r="J4573" s="15"/>
      <c r="L4573" s="3"/>
    </row>
    <row r="4574" spans="4:12" x14ac:dyDescent="0.25">
      <c r="D4574" s="6"/>
      <c r="E4574" s="6"/>
      <c r="F4574" s="16"/>
      <c r="J4574" s="15"/>
      <c r="L4574" s="3"/>
    </row>
    <row r="4575" spans="4:12" x14ac:dyDescent="0.25">
      <c r="D4575" s="6"/>
      <c r="E4575" s="6"/>
      <c r="F4575" s="16"/>
      <c r="J4575" s="15"/>
      <c r="L4575" s="3"/>
    </row>
    <row r="4576" spans="4:12" x14ac:dyDescent="0.25">
      <c r="D4576" s="6"/>
      <c r="E4576" s="6"/>
      <c r="F4576" s="16"/>
      <c r="J4576" s="15"/>
      <c r="L4576" s="3"/>
    </row>
    <row r="4577" spans="4:12" x14ac:dyDescent="0.25">
      <c r="D4577" s="6"/>
      <c r="E4577" s="6"/>
      <c r="F4577" s="16"/>
      <c r="J4577" s="15"/>
      <c r="L4577" s="3"/>
    </row>
    <row r="4578" spans="4:12" x14ac:dyDescent="0.25">
      <c r="D4578" s="6"/>
      <c r="E4578" s="6"/>
      <c r="F4578" s="16"/>
      <c r="J4578" s="15"/>
      <c r="L4578" s="3"/>
    </row>
    <row r="4579" spans="4:12" x14ac:dyDescent="0.25">
      <c r="D4579" s="6"/>
      <c r="E4579" s="6"/>
      <c r="F4579" s="16"/>
      <c r="J4579" s="15"/>
      <c r="L4579" s="3"/>
    </row>
    <row r="4580" spans="4:12" x14ac:dyDescent="0.25">
      <c r="D4580" s="6"/>
      <c r="E4580" s="6"/>
      <c r="F4580" s="16"/>
      <c r="J4580" s="15"/>
      <c r="L4580" s="3"/>
    </row>
    <row r="4581" spans="4:12" x14ac:dyDescent="0.25">
      <c r="D4581" s="6"/>
      <c r="E4581" s="6"/>
      <c r="F4581" s="16"/>
      <c r="J4581" s="15"/>
      <c r="L4581" s="3"/>
    </row>
    <row r="4582" spans="4:12" x14ac:dyDescent="0.25">
      <c r="D4582" s="6"/>
      <c r="E4582" s="6"/>
      <c r="F4582" s="16"/>
      <c r="J4582" s="15"/>
      <c r="L4582" s="3"/>
    </row>
    <row r="4583" spans="4:12" x14ac:dyDescent="0.25">
      <c r="D4583" s="6"/>
      <c r="E4583" s="6"/>
      <c r="F4583" s="16"/>
      <c r="J4583" s="15"/>
      <c r="L4583" s="3"/>
    </row>
    <row r="4584" spans="4:12" x14ac:dyDescent="0.25">
      <c r="D4584" s="6"/>
      <c r="E4584" s="6"/>
      <c r="F4584" s="16"/>
      <c r="J4584" s="15"/>
      <c r="L4584" s="3"/>
    </row>
    <row r="4585" spans="4:12" x14ac:dyDescent="0.25">
      <c r="D4585" s="6"/>
      <c r="E4585" s="6"/>
      <c r="F4585" s="16"/>
      <c r="J4585" s="15"/>
      <c r="L4585" s="3"/>
    </row>
    <row r="4586" spans="4:12" x14ac:dyDescent="0.25">
      <c r="D4586" s="6"/>
      <c r="E4586" s="6"/>
      <c r="F4586" s="16"/>
      <c r="J4586" s="15"/>
      <c r="L4586" s="3"/>
    </row>
    <row r="4587" spans="4:12" x14ac:dyDescent="0.25">
      <c r="D4587" s="6"/>
      <c r="E4587" s="6"/>
      <c r="F4587" s="16"/>
      <c r="J4587" s="15"/>
      <c r="L4587" s="3"/>
    </row>
    <row r="4588" spans="4:12" x14ac:dyDescent="0.25">
      <c r="D4588" s="6"/>
      <c r="E4588" s="6"/>
      <c r="F4588" s="16"/>
      <c r="J4588" s="15"/>
      <c r="L4588" s="3"/>
    </row>
    <row r="4589" spans="4:12" x14ac:dyDescent="0.25">
      <c r="D4589" s="6"/>
      <c r="E4589" s="6"/>
      <c r="F4589" s="16"/>
      <c r="J4589" s="15"/>
      <c r="L4589" s="3"/>
    </row>
    <row r="4590" spans="4:12" x14ac:dyDescent="0.25">
      <c r="D4590" s="6"/>
      <c r="E4590" s="6"/>
      <c r="F4590" s="16"/>
      <c r="J4590" s="15"/>
      <c r="L4590" s="3"/>
    </row>
    <row r="4591" spans="4:12" x14ac:dyDescent="0.25">
      <c r="D4591" s="6"/>
      <c r="E4591" s="6"/>
      <c r="F4591" s="16"/>
      <c r="J4591" s="15"/>
      <c r="L4591" s="3"/>
    </row>
    <row r="4592" spans="4:12" x14ac:dyDescent="0.25">
      <c r="D4592" s="6"/>
      <c r="E4592" s="6"/>
      <c r="F4592" s="16"/>
      <c r="J4592" s="15"/>
      <c r="L4592" s="3"/>
    </row>
    <row r="4593" spans="4:12" x14ac:dyDescent="0.25">
      <c r="D4593" s="6"/>
      <c r="E4593" s="6"/>
      <c r="F4593" s="16"/>
      <c r="J4593" s="15"/>
      <c r="L4593" s="3"/>
    </row>
    <row r="4594" spans="4:12" x14ac:dyDescent="0.25">
      <c r="D4594" s="6"/>
      <c r="E4594" s="6"/>
      <c r="F4594" s="16"/>
      <c r="J4594" s="15"/>
      <c r="L4594" s="3"/>
    </row>
    <row r="4595" spans="4:12" x14ac:dyDescent="0.25">
      <c r="D4595" s="6"/>
      <c r="E4595" s="6"/>
      <c r="F4595" s="16"/>
      <c r="J4595" s="15"/>
      <c r="L4595" s="3"/>
    </row>
    <row r="4596" spans="4:12" x14ac:dyDescent="0.25">
      <c r="D4596" s="6"/>
      <c r="E4596" s="6"/>
      <c r="F4596" s="16"/>
      <c r="J4596" s="15"/>
      <c r="L4596" s="3"/>
    </row>
    <row r="4597" spans="4:12" x14ac:dyDescent="0.25">
      <c r="D4597" s="6"/>
      <c r="E4597" s="6"/>
      <c r="F4597" s="16"/>
      <c r="J4597" s="15"/>
      <c r="L4597" s="3"/>
    </row>
    <row r="4598" spans="4:12" x14ac:dyDescent="0.25">
      <c r="D4598" s="6"/>
      <c r="E4598" s="6"/>
      <c r="F4598" s="16"/>
      <c r="J4598" s="15"/>
      <c r="L4598" s="3"/>
    </row>
    <row r="4599" spans="4:12" x14ac:dyDescent="0.25">
      <c r="D4599" s="6"/>
      <c r="E4599" s="6"/>
      <c r="F4599" s="16"/>
      <c r="J4599" s="15"/>
      <c r="L4599" s="3"/>
    </row>
    <row r="4600" spans="4:12" x14ac:dyDescent="0.25">
      <c r="D4600" s="6"/>
      <c r="E4600" s="6"/>
      <c r="F4600" s="16"/>
      <c r="J4600" s="15"/>
      <c r="L4600" s="3"/>
    </row>
    <row r="4601" spans="4:12" x14ac:dyDescent="0.25">
      <c r="D4601" s="6"/>
      <c r="E4601" s="6"/>
      <c r="F4601" s="16"/>
      <c r="J4601" s="15"/>
      <c r="L4601" s="3"/>
    </row>
    <row r="4602" spans="4:12" x14ac:dyDescent="0.25">
      <c r="D4602" s="6"/>
      <c r="E4602" s="6"/>
      <c r="F4602" s="16"/>
      <c r="J4602" s="15"/>
      <c r="L4602" s="3"/>
    </row>
    <row r="4603" spans="4:12" x14ac:dyDescent="0.25">
      <c r="D4603" s="6"/>
      <c r="E4603" s="6"/>
      <c r="F4603" s="16"/>
      <c r="J4603" s="15"/>
      <c r="L4603" s="3"/>
    </row>
    <row r="4604" spans="4:12" x14ac:dyDescent="0.25">
      <c r="D4604" s="6"/>
      <c r="E4604" s="6"/>
      <c r="F4604" s="16"/>
      <c r="J4604" s="15"/>
      <c r="L4604" s="3"/>
    </row>
    <row r="4605" spans="4:12" x14ac:dyDescent="0.25">
      <c r="D4605" s="6"/>
      <c r="E4605" s="6"/>
      <c r="F4605" s="16"/>
      <c r="J4605" s="15"/>
      <c r="L4605" s="3"/>
    </row>
    <row r="4606" spans="4:12" x14ac:dyDescent="0.25">
      <c r="D4606" s="6"/>
      <c r="E4606" s="6"/>
      <c r="F4606" s="16"/>
      <c r="J4606" s="15"/>
      <c r="L4606" s="3"/>
    </row>
    <row r="4607" spans="4:12" x14ac:dyDescent="0.25">
      <c r="D4607" s="6"/>
      <c r="E4607" s="6"/>
      <c r="F4607" s="16"/>
      <c r="J4607" s="15"/>
      <c r="L4607" s="3"/>
    </row>
    <row r="4608" spans="4:12" x14ac:dyDescent="0.25">
      <c r="D4608" s="6"/>
      <c r="E4608" s="6"/>
      <c r="F4608" s="16"/>
      <c r="J4608" s="15"/>
      <c r="L4608" s="3"/>
    </row>
    <row r="4609" spans="4:12" x14ac:dyDescent="0.25">
      <c r="D4609" s="6"/>
      <c r="E4609" s="6"/>
      <c r="F4609" s="16"/>
      <c r="J4609" s="15"/>
      <c r="L4609" s="3"/>
    </row>
    <row r="4610" spans="4:12" x14ac:dyDescent="0.25">
      <c r="D4610" s="6"/>
      <c r="E4610" s="6"/>
      <c r="F4610" s="16"/>
      <c r="J4610" s="15"/>
      <c r="L4610" s="3"/>
    </row>
    <row r="4611" spans="4:12" x14ac:dyDescent="0.25">
      <c r="D4611" s="6"/>
      <c r="E4611" s="6"/>
      <c r="F4611" s="16"/>
      <c r="J4611" s="15"/>
      <c r="L4611" s="3"/>
    </row>
    <row r="4612" spans="4:12" x14ac:dyDescent="0.25">
      <c r="D4612" s="6"/>
      <c r="E4612" s="6"/>
      <c r="F4612" s="16"/>
      <c r="J4612" s="15"/>
      <c r="L4612" s="3"/>
    </row>
    <row r="4613" spans="4:12" x14ac:dyDescent="0.25">
      <c r="D4613" s="6"/>
      <c r="E4613" s="6"/>
      <c r="F4613" s="16"/>
      <c r="J4613" s="15"/>
      <c r="L4613" s="3"/>
    </row>
    <row r="4614" spans="4:12" x14ac:dyDescent="0.25">
      <c r="D4614" s="6"/>
      <c r="E4614" s="6"/>
      <c r="F4614" s="16"/>
      <c r="J4614" s="15"/>
      <c r="L4614" s="3"/>
    </row>
    <row r="4615" spans="4:12" x14ac:dyDescent="0.25">
      <c r="D4615" s="6"/>
      <c r="E4615" s="6"/>
      <c r="F4615" s="16"/>
      <c r="J4615" s="15"/>
      <c r="L4615" s="3"/>
    </row>
    <row r="4616" spans="4:12" x14ac:dyDescent="0.25">
      <c r="D4616" s="6"/>
      <c r="E4616" s="6"/>
      <c r="F4616" s="16"/>
      <c r="J4616" s="15"/>
      <c r="L4616" s="3"/>
    </row>
    <row r="4617" spans="4:12" x14ac:dyDescent="0.25">
      <c r="D4617" s="6"/>
      <c r="E4617" s="6"/>
      <c r="F4617" s="16"/>
      <c r="J4617" s="15"/>
      <c r="L4617" s="3"/>
    </row>
    <row r="4618" spans="4:12" x14ac:dyDescent="0.25">
      <c r="D4618" s="6"/>
      <c r="E4618" s="6"/>
      <c r="F4618" s="16"/>
      <c r="J4618" s="15"/>
      <c r="L4618" s="3"/>
    </row>
    <row r="4619" spans="4:12" x14ac:dyDescent="0.25">
      <c r="D4619" s="6"/>
      <c r="E4619" s="6"/>
      <c r="F4619" s="16"/>
      <c r="J4619" s="15"/>
      <c r="L4619" s="3"/>
    </row>
    <row r="4620" spans="4:12" x14ac:dyDescent="0.25">
      <c r="D4620" s="6"/>
      <c r="E4620" s="6"/>
      <c r="F4620" s="16"/>
      <c r="J4620" s="15"/>
      <c r="L4620" s="3"/>
    </row>
    <row r="4621" spans="4:12" x14ac:dyDescent="0.25">
      <c r="D4621" s="6"/>
      <c r="E4621" s="6"/>
      <c r="F4621" s="16"/>
      <c r="J4621" s="15"/>
      <c r="L4621" s="3"/>
    </row>
    <row r="4622" spans="4:12" x14ac:dyDescent="0.25">
      <c r="D4622" s="6"/>
      <c r="E4622" s="6"/>
      <c r="F4622" s="16"/>
      <c r="J4622" s="15"/>
      <c r="L4622" s="3"/>
    </row>
    <row r="4623" spans="4:12" x14ac:dyDescent="0.25">
      <c r="D4623" s="6"/>
      <c r="E4623" s="6"/>
      <c r="F4623" s="16"/>
      <c r="J4623" s="15"/>
      <c r="L4623" s="3"/>
    </row>
    <row r="4624" spans="4:12" x14ac:dyDescent="0.25">
      <c r="D4624" s="6"/>
      <c r="E4624" s="6"/>
      <c r="F4624" s="16"/>
      <c r="J4624" s="15"/>
      <c r="L4624" s="3"/>
    </row>
    <row r="4625" spans="4:12" x14ac:dyDescent="0.25">
      <c r="D4625" s="6"/>
      <c r="E4625" s="6"/>
      <c r="F4625" s="16"/>
      <c r="J4625" s="15"/>
      <c r="L4625" s="3"/>
    </row>
    <row r="4626" spans="4:12" x14ac:dyDescent="0.25">
      <c r="D4626" s="6"/>
      <c r="E4626" s="6"/>
      <c r="F4626" s="16"/>
      <c r="J4626" s="15"/>
      <c r="L4626" s="3"/>
    </row>
    <row r="4627" spans="4:12" x14ac:dyDescent="0.25">
      <c r="D4627" s="6"/>
      <c r="E4627" s="6"/>
      <c r="F4627" s="16"/>
      <c r="J4627" s="15"/>
      <c r="L4627" s="3"/>
    </row>
    <row r="4628" spans="4:12" x14ac:dyDescent="0.25">
      <c r="D4628" s="6"/>
      <c r="E4628" s="6"/>
      <c r="F4628" s="16"/>
      <c r="J4628" s="15"/>
      <c r="L4628" s="3"/>
    </row>
    <row r="4629" spans="4:12" x14ac:dyDescent="0.25">
      <c r="D4629" s="6"/>
      <c r="E4629" s="6"/>
      <c r="F4629" s="16"/>
      <c r="J4629" s="15"/>
      <c r="L4629" s="3"/>
    </row>
    <row r="4630" spans="4:12" x14ac:dyDescent="0.25">
      <c r="D4630" s="6"/>
      <c r="E4630" s="6"/>
      <c r="F4630" s="16"/>
      <c r="J4630" s="15"/>
      <c r="L4630" s="3"/>
    </row>
    <row r="4631" spans="4:12" x14ac:dyDescent="0.25">
      <c r="D4631" s="6"/>
      <c r="E4631" s="6"/>
      <c r="F4631" s="16"/>
      <c r="J4631" s="15"/>
      <c r="L4631" s="3"/>
    </row>
    <row r="4632" spans="4:12" x14ac:dyDescent="0.25">
      <c r="D4632" s="6"/>
      <c r="E4632" s="6"/>
      <c r="F4632" s="16"/>
      <c r="J4632" s="15"/>
      <c r="L4632" s="3"/>
    </row>
    <row r="4633" spans="4:12" x14ac:dyDescent="0.25">
      <c r="D4633" s="6"/>
      <c r="E4633" s="6"/>
      <c r="F4633" s="16"/>
      <c r="J4633" s="15"/>
      <c r="L4633" s="3"/>
    </row>
    <row r="4634" spans="4:12" x14ac:dyDescent="0.25">
      <c r="D4634" s="6"/>
      <c r="E4634" s="6"/>
      <c r="F4634" s="16"/>
      <c r="J4634" s="15"/>
      <c r="L4634" s="3"/>
    </row>
    <row r="4635" spans="4:12" x14ac:dyDescent="0.25">
      <c r="D4635" s="6"/>
      <c r="E4635" s="6"/>
      <c r="F4635" s="16"/>
      <c r="J4635" s="15"/>
      <c r="L4635" s="3"/>
    </row>
    <row r="4636" spans="4:12" x14ac:dyDescent="0.25">
      <c r="D4636" s="6"/>
      <c r="E4636" s="6"/>
      <c r="F4636" s="16"/>
      <c r="J4636" s="15"/>
      <c r="L4636" s="3"/>
    </row>
    <row r="4637" spans="4:12" x14ac:dyDescent="0.25">
      <c r="D4637" s="6"/>
      <c r="E4637" s="6"/>
      <c r="F4637" s="16"/>
      <c r="J4637" s="15"/>
      <c r="L4637" s="3"/>
    </row>
    <row r="4638" spans="4:12" x14ac:dyDescent="0.25">
      <c r="D4638" s="6"/>
      <c r="E4638" s="6"/>
      <c r="F4638" s="16"/>
      <c r="J4638" s="15"/>
      <c r="L4638" s="3"/>
    </row>
    <row r="4639" spans="4:12" x14ac:dyDescent="0.25">
      <c r="D4639" s="6"/>
      <c r="E4639" s="6"/>
      <c r="F4639" s="16"/>
      <c r="J4639" s="15"/>
      <c r="L4639" s="3"/>
    </row>
    <row r="4640" spans="4:12" x14ac:dyDescent="0.25">
      <c r="D4640" s="6"/>
      <c r="E4640" s="6"/>
      <c r="F4640" s="16"/>
      <c r="J4640" s="15"/>
      <c r="L4640" s="3"/>
    </row>
    <row r="4641" spans="4:12" x14ac:dyDescent="0.25">
      <c r="D4641" s="6"/>
      <c r="E4641" s="6"/>
      <c r="F4641" s="16"/>
      <c r="J4641" s="15"/>
      <c r="L4641" s="3"/>
    </row>
    <row r="4642" spans="4:12" x14ac:dyDescent="0.25">
      <c r="D4642" s="6"/>
      <c r="E4642" s="6"/>
      <c r="F4642" s="16"/>
      <c r="J4642" s="15"/>
      <c r="L4642" s="3"/>
    </row>
    <row r="4643" spans="4:12" x14ac:dyDescent="0.25">
      <c r="D4643" s="6"/>
      <c r="E4643" s="6"/>
      <c r="F4643" s="16"/>
      <c r="J4643" s="15"/>
      <c r="L4643" s="3"/>
    </row>
    <row r="4644" spans="4:12" x14ac:dyDescent="0.25">
      <c r="D4644" s="6"/>
      <c r="E4644" s="6"/>
      <c r="F4644" s="16"/>
      <c r="J4644" s="15"/>
      <c r="L4644" s="3"/>
    </row>
    <row r="4645" spans="4:12" x14ac:dyDescent="0.25">
      <c r="D4645" s="6"/>
      <c r="E4645" s="6"/>
      <c r="F4645" s="16"/>
      <c r="J4645" s="15"/>
      <c r="L4645" s="3"/>
    </row>
    <row r="4646" spans="4:12" x14ac:dyDescent="0.25">
      <c r="D4646" s="6"/>
      <c r="E4646" s="6"/>
      <c r="F4646" s="16"/>
      <c r="J4646" s="15"/>
      <c r="L4646" s="3"/>
    </row>
    <row r="4647" spans="4:12" x14ac:dyDescent="0.25">
      <c r="D4647" s="6"/>
      <c r="E4647" s="6"/>
      <c r="F4647" s="16"/>
      <c r="J4647" s="15"/>
      <c r="L4647" s="3"/>
    </row>
    <row r="4648" spans="4:12" x14ac:dyDescent="0.25">
      <c r="D4648" s="6"/>
      <c r="E4648" s="6"/>
      <c r="F4648" s="16"/>
      <c r="J4648" s="15"/>
      <c r="L4648" s="3"/>
    </row>
    <row r="4649" spans="4:12" x14ac:dyDescent="0.25">
      <c r="D4649" s="6"/>
      <c r="E4649" s="6"/>
      <c r="F4649" s="16"/>
      <c r="J4649" s="15"/>
      <c r="L4649" s="3"/>
    </row>
    <row r="4650" spans="4:12" x14ac:dyDescent="0.25">
      <c r="D4650" s="6"/>
      <c r="E4650" s="6"/>
      <c r="F4650" s="16"/>
      <c r="J4650" s="15"/>
      <c r="L4650" s="3"/>
    </row>
    <row r="4651" spans="4:12" x14ac:dyDescent="0.25">
      <c r="D4651" s="6"/>
      <c r="E4651" s="6"/>
      <c r="F4651" s="16"/>
      <c r="J4651" s="15"/>
      <c r="L4651" s="3"/>
    </row>
    <row r="4652" spans="4:12" x14ac:dyDescent="0.25">
      <c r="D4652" s="6"/>
      <c r="E4652" s="6"/>
      <c r="F4652" s="16"/>
      <c r="J4652" s="15"/>
      <c r="L4652" s="3"/>
    </row>
    <row r="4653" spans="4:12" x14ac:dyDescent="0.25">
      <c r="D4653" s="6"/>
      <c r="E4653" s="6"/>
      <c r="F4653" s="16"/>
      <c r="J4653" s="15"/>
      <c r="L4653" s="3"/>
    </row>
    <row r="4654" spans="4:12" x14ac:dyDescent="0.25">
      <c r="D4654" s="6"/>
      <c r="E4654" s="6"/>
      <c r="F4654" s="16"/>
      <c r="J4654" s="15"/>
      <c r="L4654" s="3"/>
    </row>
    <row r="4655" spans="4:12" x14ac:dyDescent="0.25">
      <c r="D4655" s="6"/>
      <c r="E4655" s="6"/>
      <c r="F4655" s="16"/>
      <c r="J4655" s="15"/>
      <c r="L4655" s="3"/>
    </row>
    <row r="4656" spans="4:12" x14ac:dyDescent="0.25">
      <c r="D4656" s="6"/>
      <c r="E4656" s="6"/>
      <c r="F4656" s="16"/>
      <c r="J4656" s="15"/>
      <c r="L4656" s="3"/>
    </row>
    <row r="4657" spans="4:12" x14ac:dyDescent="0.25">
      <c r="D4657" s="6"/>
      <c r="E4657" s="6"/>
      <c r="F4657" s="16"/>
      <c r="J4657" s="15"/>
      <c r="L4657" s="3"/>
    </row>
    <row r="4658" spans="4:12" x14ac:dyDescent="0.25">
      <c r="D4658" s="6"/>
      <c r="E4658" s="6"/>
      <c r="F4658" s="16"/>
      <c r="J4658" s="15"/>
      <c r="L4658" s="3"/>
    </row>
    <row r="4659" spans="4:12" x14ac:dyDescent="0.25">
      <c r="D4659" s="6"/>
      <c r="E4659" s="6"/>
      <c r="F4659" s="16"/>
      <c r="J4659" s="15"/>
      <c r="L4659" s="3"/>
    </row>
    <row r="4660" spans="4:12" x14ac:dyDescent="0.25">
      <c r="D4660" s="6"/>
      <c r="E4660" s="6"/>
      <c r="F4660" s="16"/>
      <c r="J4660" s="15"/>
      <c r="L4660" s="3"/>
    </row>
    <row r="4661" spans="4:12" x14ac:dyDescent="0.25">
      <c r="D4661" s="6"/>
      <c r="E4661" s="6"/>
      <c r="F4661" s="16"/>
      <c r="J4661" s="15"/>
      <c r="L4661" s="3"/>
    </row>
    <row r="4662" spans="4:12" x14ac:dyDescent="0.25">
      <c r="D4662" s="6"/>
      <c r="E4662" s="6"/>
      <c r="F4662" s="16"/>
      <c r="J4662" s="15"/>
      <c r="L4662" s="3"/>
    </row>
    <row r="4663" spans="4:12" x14ac:dyDescent="0.25">
      <c r="D4663" s="6"/>
      <c r="E4663" s="6"/>
      <c r="F4663" s="16"/>
      <c r="J4663" s="15"/>
      <c r="L4663" s="3"/>
    </row>
    <row r="4664" spans="4:12" x14ac:dyDescent="0.25">
      <c r="D4664" s="6"/>
      <c r="E4664" s="6"/>
      <c r="F4664" s="16"/>
      <c r="J4664" s="15"/>
      <c r="L4664" s="3"/>
    </row>
    <row r="4665" spans="4:12" x14ac:dyDescent="0.25">
      <c r="D4665" s="6"/>
      <c r="E4665" s="6"/>
      <c r="F4665" s="16"/>
      <c r="J4665" s="15"/>
      <c r="L4665" s="3"/>
    </row>
    <row r="4666" spans="4:12" x14ac:dyDescent="0.25">
      <c r="D4666" s="6"/>
      <c r="E4666" s="6"/>
      <c r="F4666" s="16"/>
      <c r="J4666" s="15"/>
      <c r="L4666" s="3"/>
    </row>
    <row r="4667" spans="4:12" x14ac:dyDescent="0.25">
      <c r="D4667" s="6"/>
      <c r="E4667" s="6"/>
      <c r="F4667" s="16"/>
      <c r="J4667" s="15"/>
      <c r="L4667" s="3"/>
    </row>
    <row r="4668" spans="4:12" x14ac:dyDescent="0.25">
      <c r="D4668" s="6"/>
      <c r="E4668" s="6"/>
      <c r="F4668" s="16"/>
      <c r="J4668" s="15"/>
      <c r="L4668" s="3"/>
    </row>
    <row r="4669" spans="4:12" x14ac:dyDescent="0.25">
      <c r="D4669" s="6"/>
      <c r="E4669" s="6"/>
      <c r="F4669" s="16"/>
      <c r="J4669" s="15"/>
      <c r="L4669" s="3"/>
    </row>
    <row r="4670" spans="4:12" x14ac:dyDescent="0.25">
      <c r="D4670" s="6"/>
      <c r="E4670" s="6"/>
      <c r="F4670" s="16"/>
      <c r="J4670" s="15"/>
      <c r="L4670" s="3"/>
    </row>
    <row r="4671" spans="4:12" x14ac:dyDescent="0.25">
      <c r="D4671" s="6"/>
      <c r="E4671" s="6"/>
      <c r="F4671" s="16"/>
      <c r="J4671" s="15"/>
      <c r="L4671" s="3"/>
    </row>
    <row r="4672" spans="4:12" x14ac:dyDescent="0.25">
      <c r="D4672" s="6"/>
      <c r="E4672" s="6"/>
      <c r="F4672" s="16"/>
      <c r="J4672" s="15"/>
      <c r="L4672" s="3"/>
    </row>
    <row r="4673" spans="4:12" x14ac:dyDescent="0.25">
      <c r="D4673" s="6"/>
      <c r="E4673" s="6"/>
      <c r="F4673" s="16"/>
      <c r="J4673" s="15"/>
      <c r="L4673" s="3"/>
    </row>
    <row r="4674" spans="4:12" x14ac:dyDescent="0.25">
      <c r="D4674" s="6"/>
      <c r="E4674" s="6"/>
      <c r="F4674" s="16"/>
      <c r="J4674" s="15"/>
      <c r="L4674" s="3"/>
    </row>
    <row r="4675" spans="4:12" x14ac:dyDescent="0.25">
      <c r="D4675" s="6"/>
      <c r="E4675" s="6"/>
      <c r="F4675" s="16"/>
      <c r="J4675" s="15"/>
      <c r="L4675" s="3"/>
    </row>
    <row r="4676" spans="4:12" x14ac:dyDescent="0.25">
      <c r="D4676" s="6"/>
      <c r="E4676" s="6"/>
      <c r="F4676" s="16"/>
      <c r="J4676" s="15"/>
      <c r="L4676" s="3"/>
    </row>
    <row r="4677" spans="4:12" x14ac:dyDescent="0.25">
      <c r="D4677" s="6"/>
      <c r="E4677" s="6"/>
      <c r="F4677" s="16"/>
      <c r="J4677" s="15"/>
      <c r="L4677" s="3"/>
    </row>
    <row r="4678" spans="4:12" x14ac:dyDescent="0.25">
      <c r="D4678" s="6"/>
      <c r="E4678" s="6"/>
      <c r="F4678" s="16"/>
      <c r="J4678" s="15"/>
      <c r="L4678" s="3"/>
    </row>
    <row r="4679" spans="4:12" x14ac:dyDescent="0.25">
      <c r="D4679" s="6"/>
      <c r="E4679" s="6"/>
      <c r="F4679" s="16"/>
      <c r="J4679" s="15"/>
      <c r="L4679" s="3"/>
    </row>
    <row r="4680" spans="4:12" x14ac:dyDescent="0.25">
      <c r="D4680" s="6"/>
      <c r="E4680" s="6"/>
      <c r="F4680" s="16"/>
      <c r="J4680" s="15"/>
      <c r="L4680" s="3"/>
    </row>
    <row r="4681" spans="4:12" x14ac:dyDescent="0.25">
      <c r="D4681" s="6"/>
      <c r="E4681" s="6"/>
      <c r="F4681" s="16"/>
      <c r="J4681" s="15"/>
      <c r="L4681" s="3"/>
    </row>
    <row r="4682" spans="4:12" x14ac:dyDescent="0.25">
      <c r="D4682" s="6"/>
      <c r="E4682" s="6"/>
      <c r="F4682" s="16"/>
      <c r="J4682" s="15"/>
      <c r="L4682" s="3"/>
    </row>
    <row r="4683" spans="4:12" x14ac:dyDescent="0.25">
      <c r="D4683" s="6"/>
      <c r="E4683" s="6"/>
      <c r="F4683" s="16"/>
      <c r="J4683" s="15"/>
      <c r="L4683" s="3"/>
    </row>
    <row r="4684" spans="4:12" x14ac:dyDescent="0.25">
      <c r="D4684" s="6"/>
      <c r="E4684" s="6"/>
      <c r="F4684" s="16"/>
      <c r="J4684" s="15"/>
      <c r="L4684" s="3"/>
    </row>
    <row r="4685" spans="4:12" x14ac:dyDescent="0.25">
      <c r="D4685" s="6"/>
      <c r="E4685" s="6"/>
      <c r="F4685" s="16"/>
      <c r="J4685" s="15"/>
      <c r="L4685" s="3"/>
    </row>
    <row r="4686" spans="4:12" x14ac:dyDescent="0.25">
      <c r="D4686" s="6"/>
      <c r="E4686" s="6"/>
      <c r="F4686" s="16"/>
      <c r="J4686" s="15"/>
      <c r="L4686" s="3"/>
    </row>
    <row r="4687" spans="4:12" x14ac:dyDescent="0.25">
      <c r="D4687" s="6"/>
      <c r="E4687" s="6"/>
      <c r="F4687" s="16"/>
      <c r="J4687" s="15"/>
      <c r="L4687" s="3"/>
    </row>
    <row r="4688" spans="4:12" x14ac:dyDescent="0.25">
      <c r="D4688" s="6"/>
      <c r="E4688" s="6"/>
      <c r="F4688" s="16"/>
      <c r="J4688" s="15"/>
      <c r="L4688" s="3"/>
    </row>
    <row r="4689" spans="4:12" x14ac:dyDescent="0.25">
      <c r="D4689" s="6"/>
      <c r="E4689" s="6"/>
      <c r="F4689" s="16"/>
      <c r="J4689" s="15"/>
      <c r="L4689" s="3"/>
    </row>
    <row r="4690" spans="4:12" x14ac:dyDescent="0.25">
      <c r="D4690" s="6"/>
      <c r="E4690" s="6"/>
      <c r="F4690" s="16"/>
      <c r="J4690" s="15"/>
      <c r="L4690" s="3"/>
    </row>
    <row r="4691" spans="4:12" x14ac:dyDescent="0.25">
      <c r="D4691" s="6"/>
      <c r="E4691" s="6"/>
      <c r="F4691" s="16"/>
      <c r="J4691" s="15"/>
      <c r="L4691" s="3"/>
    </row>
    <row r="4692" spans="4:12" x14ac:dyDescent="0.25">
      <c r="D4692" s="6"/>
      <c r="E4692" s="6"/>
      <c r="F4692" s="16"/>
      <c r="J4692" s="15"/>
      <c r="L4692" s="3"/>
    </row>
    <row r="4693" spans="4:12" x14ac:dyDescent="0.25">
      <c r="D4693" s="6"/>
      <c r="E4693" s="6"/>
      <c r="F4693" s="16"/>
      <c r="J4693" s="15"/>
      <c r="L4693" s="3"/>
    </row>
    <row r="4694" spans="4:12" x14ac:dyDescent="0.25">
      <c r="D4694" s="6"/>
      <c r="E4694" s="6"/>
      <c r="F4694" s="16"/>
      <c r="J4694" s="15"/>
      <c r="L4694" s="3"/>
    </row>
    <row r="4695" spans="4:12" x14ac:dyDescent="0.25">
      <c r="D4695" s="6"/>
      <c r="E4695" s="6"/>
      <c r="F4695" s="16"/>
      <c r="J4695" s="15"/>
      <c r="L4695" s="3"/>
    </row>
    <row r="4696" spans="4:12" x14ac:dyDescent="0.25">
      <c r="D4696" s="6"/>
      <c r="E4696" s="6"/>
      <c r="F4696" s="16"/>
      <c r="J4696" s="15"/>
      <c r="L4696" s="3"/>
    </row>
    <row r="4697" spans="4:12" x14ac:dyDescent="0.25">
      <c r="D4697" s="6"/>
      <c r="E4697" s="6"/>
      <c r="F4697" s="16"/>
      <c r="J4697" s="15"/>
      <c r="L4697" s="3"/>
    </row>
    <row r="4698" spans="4:12" x14ac:dyDescent="0.25">
      <c r="D4698" s="6"/>
      <c r="E4698" s="6"/>
      <c r="F4698" s="16"/>
      <c r="J4698" s="15"/>
      <c r="L4698" s="3"/>
    </row>
    <row r="4699" spans="4:12" x14ac:dyDescent="0.25">
      <c r="D4699" s="6"/>
      <c r="E4699" s="6"/>
      <c r="F4699" s="16"/>
      <c r="J4699" s="15"/>
      <c r="L4699" s="3"/>
    </row>
    <row r="4700" spans="4:12" x14ac:dyDescent="0.25">
      <c r="D4700" s="6"/>
      <c r="E4700" s="6"/>
      <c r="F4700" s="16"/>
      <c r="J4700" s="15"/>
      <c r="L4700" s="3"/>
    </row>
    <row r="4701" spans="4:12" x14ac:dyDescent="0.25">
      <c r="D4701" s="6"/>
      <c r="E4701" s="6"/>
      <c r="F4701" s="16"/>
      <c r="J4701" s="15"/>
      <c r="L4701" s="3"/>
    </row>
    <row r="4702" spans="4:12" x14ac:dyDescent="0.25">
      <c r="D4702" s="6"/>
      <c r="E4702" s="6"/>
      <c r="F4702" s="16"/>
      <c r="J4702" s="15"/>
      <c r="L4702" s="3"/>
    </row>
    <row r="4703" spans="4:12" x14ac:dyDescent="0.25">
      <c r="D4703" s="6"/>
      <c r="E4703" s="6"/>
      <c r="F4703" s="16"/>
      <c r="J4703" s="15"/>
      <c r="L4703" s="3"/>
    </row>
    <row r="4704" spans="4:12" x14ac:dyDescent="0.25">
      <c r="D4704" s="6"/>
      <c r="E4704" s="6"/>
      <c r="F4704" s="16"/>
      <c r="J4704" s="15"/>
      <c r="L4704" s="3"/>
    </row>
    <row r="4705" spans="4:12" x14ac:dyDescent="0.25">
      <c r="D4705" s="6"/>
      <c r="E4705" s="6"/>
      <c r="F4705" s="16"/>
      <c r="J4705" s="15"/>
      <c r="L4705" s="3"/>
    </row>
    <row r="4706" spans="4:12" x14ac:dyDescent="0.25">
      <c r="D4706" s="6"/>
      <c r="E4706" s="6"/>
      <c r="F4706" s="16"/>
      <c r="J4706" s="15"/>
      <c r="L4706" s="3"/>
    </row>
    <row r="4707" spans="4:12" x14ac:dyDescent="0.25">
      <c r="D4707" s="6"/>
      <c r="E4707" s="6"/>
      <c r="F4707" s="16"/>
      <c r="J4707" s="15"/>
      <c r="L4707" s="3"/>
    </row>
    <row r="4708" spans="4:12" x14ac:dyDescent="0.25">
      <c r="D4708" s="6"/>
      <c r="E4708" s="6"/>
      <c r="F4708" s="16"/>
      <c r="J4708" s="15"/>
      <c r="L4708" s="3"/>
    </row>
    <row r="4709" spans="4:12" x14ac:dyDescent="0.25">
      <c r="D4709" s="6"/>
      <c r="E4709" s="6"/>
      <c r="F4709" s="16"/>
      <c r="J4709" s="15"/>
      <c r="L4709" s="3"/>
    </row>
    <row r="4710" spans="4:12" x14ac:dyDescent="0.25">
      <c r="D4710" s="6"/>
      <c r="E4710" s="6"/>
      <c r="F4710" s="16"/>
      <c r="J4710" s="15"/>
      <c r="L4710" s="3"/>
    </row>
    <row r="4711" spans="4:12" x14ac:dyDescent="0.25">
      <c r="D4711" s="6"/>
      <c r="E4711" s="6"/>
      <c r="F4711" s="16"/>
      <c r="J4711" s="15"/>
      <c r="L4711" s="3"/>
    </row>
    <row r="4712" spans="4:12" x14ac:dyDescent="0.25">
      <c r="D4712" s="6"/>
      <c r="E4712" s="6"/>
      <c r="F4712" s="16"/>
      <c r="J4712" s="15"/>
      <c r="L4712" s="3"/>
    </row>
    <row r="4713" spans="4:12" x14ac:dyDescent="0.25">
      <c r="D4713" s="6"/>
      <c r="E4713" s="6"/>
      <c r="F4713" s="16"/>
      <c r="J4713" s="15"/>
      <c r="L4713" s="3"/>
    </row>
    <row r="4714" spans="4:12" x14ac:dyDescent="0.25">
      <c r="D4714" s="6"/>
      <c r="E4714" s="6"/>
      <c r="F4714" s="16"/>
      <c r="J4714" s="15"/>
      <c r="L4714" s="3"/>
    </row>
    <row r="4715" spans="4:12" x14ac:dyDescent="0.25">
      <c r="D4715" s="6"/>
      <c r="E4715" s="6"/>
      <c r="F4715" s="16"/>
      <c r="J4715" s="15"/>
      <c r="L4715" s="3"/>
    </row>
    <row r="4716" spans="4:12" x14ac:dyDescent="0.25">
      <c r="D4716" s="6"/>
      <c r="E4716" s="6"/>
      <c r="F4716" s="16"/>
      <c r="J4716" s="15"/>
      <c r="L4716" s="3"/>
    </row>
    <row r="4717" spans="4:12" x14ac:dyDescent="0.25">
      <c r="D4717" s="6"/>
      <c r="E4717" s="6"/>
      <c r="F4717" s="16"/>
      <c r="J4717" s="15"/>
      <c r="L4717" s="3"/>
    </row>
    <row r="4718" spans="4:12" x14ac:dyDescent="0.25">
      <c r="D4718" s="6"/>
      <c r="E4718" s="6"/>
      <c r="F4718" s="16"/>
      <c r="J4718" s="15"/>
      <c r="L4718" s="3"/>
    </row>
    <row r="4719" spans="4:12" x14ac:dyDescent="0.25">
      <c r="D4719" s="6"/>
      <c r="E4719" s="6"/>
      <c r="F4719" s="16"/>
      <c r="J4719" s="15"/>
      <c r="L4719" s="3"/>
    </row>
    <row r="4720" spans="4:12" x14ac:dyDescent="0.25">
      <c r="D4720" s="6"/>
      <c r="E4720" s="6"/>
      <c r="F4720" s="16"/>
      <c r="J4720" s="15"/>
      <c r="L4720" s="3"/>
    </row>
    <row r="4721" spans="4:12" x14ac:dyDescent="0.25">
      <c r="D4721" s="6"/>
      <c r="E4721" s="6"/>
      <c r="F4721" s="16"/>
      <c r="J4721" s="15"/>
      <c r="L4721" s="3"/>
    </row>
    <row r="4722" spans="4:12" x14ac:dyDescent="0.25">
      <c r="D4722" s="6"/>
      <c r="E4722" s="6"/>
      <c r="F4722" s="16"/>
      <c r="J4722" s="15"/>
      <c r="L4722" s="3"/>
    </row>
    <row r="4723" spans="4:12" x14ac:dyDescent="0.25">
      <c r="D4723" s="6"/>
      <c r="E4723" s="6"/>
      <c r="F4723" s="16"/>
      <c r="J4723" s="15"/>
      <c r="L4723" s="3"/>
    </row>
    <row r="4724" spans="4:12" x14ac:dyDescent="0.25">
      <c r="D4724" s="6"/>
      <c r="E4724" s="6"/>
      <c r="F4724" s="16"/>
      <c r="J4724" s="15"/>
      <c r="L4724" s="3"/>
    </row>
    <row r="4725" spans="4:12" x14ac:dyDescent="0.25">
      <c r="D4725" s="6"/>
      <c r="E4725" s="6"/>
      <c r="F4725" s="16"/>
      <c r="J4725" s="15"/>
      <c r="L4725" s="3"/>
    </row>
    <row r="4726" spans="4:12" x14ac:dyDescent="0.25">
      <c r="D4726" s="6"/>
      <c r="E4726" s="6"/>
      <c r="F4726" s="16"/>
      <c r="J4726" s="15"/>
      <c r="L4726" s="3"/>
    </row>
    <row r="4727" spans="4:12" x14ac:dyDescent="0.25">
      <c r="D4727" s="6"/>
      <c r="E4727" s="6"/>
      <c r="F4727" s="16"/>
      <c r="J4727" s="15"/>
      <c r="L4727" s="3"/>
    </row>
    <row r="4728" spans="4:12" x14ac:dyDescent="0.25">
      <c r="D4728" s="6"/>
      <c r="E4728" s="6"/>
      <c r="F4728" s="16"/>
      <c r="J4728" s="15"/>
      <c r="L4728" s="3"/>
    </row>
    <row r="4729" spans="4:12" x14ac:dyDescent="0.25">
      <c r="D4729" s="6"/>
      <c r="E4729" s="6"/>
      <c r="F4729" s="16"/>
      <c r="J4729" s="15"/>
      <c r="L4729" s="3"/>
    </row>
    <row r="4730" spans="4:12" x14ac:dyDescent="0.25">
      <c r="D4730" s="6"/>
      <c r="E4730" s="6"/>
      <c r="F4730" s="16"/>
      <c r="J4730" s="15"/>
      <c r="L4730" s="3"/>
    </row>
    <row r="4731" spans="4:12" x14ac:dyDescent="0.25">
      <c r="D4731" s="6"/>
      <c r="E4731" s="6"/>
      <c r="F4731" s="16"/>
      <c r="J4731" s="15"/>
      <c r="L4731" s="3"/>
    </row>
    <row r="4732" spans="4:12" x14ac:dyDescent="0.25">
      <c r="D4732" s="6"/>
      <c r="E4732" s="6"/>
      <c r="F4732" s="16"/>
      <c r="J4732" s="15"/>
      <c r="L4732" s="3"/>
    </row>
    <row r="4733" spans="4:12" x14ac:dyDescent="0.25">
      <c r="D4733" s="6"/>
      <c r="E4733" s="6"/>
      <c r="F4733" s="16"/>
      <c r="J4733" s="15"/>
      <c r="L4733" s="3"/>
    </row>
    <row r="4734" spans="4:12" x14ac:dyDescent="0.25">
      <c r="D4734" s="6"/>
      <c r="E4734" s="6"/>
      <c r="F4734" s="16"/>
      <c r="J4734" s="15"/>
      <c r="L4734" s="3"/>
    </row>
    <row r="4735" spans="4:12" x14ac:dyDescent="0.25">
      <c r="D4735" s="6"/>
      <c r="E4735" s="6"/>
      <c r="F4735" s="16"/>
      <c r="J4735" s="15"/>
      <c r="L4735" s="3"/>
    </row>
    <row r="4736" spans="4:12" x14ac:dyDescent="0.25">
      <c r="D4736" s="6"/>
      <c r="E4736" s="6"/>
      <c r="F4736" s="16"/>
      <c r="J4736" s="15"/>
      <c r="L4736" s="3"/>
    </row>
    <row r="4737" spans="4:12" x14ac:dyDescent="0.25">
      <c r="D4737" s="6"/>
      <c r="E4737" s="6"/>
      <c r="F4737" s="16"/>
      <c r="J4737" s="15"/>
      <c r="L4737" s="3"/>
    </row>
    <row r="4738" spans="4:12" x14ac:dyDescent="0.25">
      <c r="D4738" s="6"/>
      <c r="E4738" s="6"/>
      <c r="F4738" s="16"/>
      <c r="J4738" s="15"/>
      <c r="L4738" s="3"/>
    </row>
    <row r="4739" spans="4:12" x14ac:dyDescent="0.25">
      <c r="D4739" s="6"/>
      <c r="E4739" s="6"/>
      <c r="F4739" s="16"/>
      <c r="J4739" s="15"/>
      <c r="L4739" s="3"/>
    </row>
    <row r="4740" spans="4:12" x14ac:dyDescent="0.25">
      <c r="D4740" s="6"/>
      <c r="E4740" s="6"/>
      <c r="F4740" s="16"/>
      <c r="J4740" s="15"/>
      <c r="L4740" s="3"/>
    </row>
    <row r="4741" spans="4:12" x14ac:dyDescent="0.25">
      <c r="D4741" s="6"/>
      <c r="E4741" s="6"/>
      <c r="F4741" s="16"/>
      <c r="J4741" s="15"/>
      <c r="L4741" s="3"/>
    </row>
    <row r="4742" spans="4:12" x14ac:dyDescent="0.25">
      <c r="D4742" s="6"/>
      <c r="E4742" s="6"/>
      <c r="F4742" s="16"/>
      <c r="J4742" s="15"/>
      <c r="L4742" s="3"/>
    </row>
    <row r="4743" spans="4:12" x14ac:dyDescent="0.25">
      <c r="D4743" s="6"/>
      <c r="E4743" s="6"/>
      <c r="F4743" s="16"/>
      <c r="J4743" s="15"/>
      <c r="L4743" s="3"/>
    </row>
    <row r="4744" spans="4:12" x14ac:dyDescent="0.25">
      <c r="D4744" s="6"/>
      <c r="E4744" s="6"/>
      <c r="F4744" s="16"/>
      <c r="J4744" s="15"/>
      <c r="L4744" s="3"/>
    </row>
    <row r="4745" spans="4:12" x14ac:dyDescent="0.25">
      <c r="D4745" s="6"/>
      <c r="E4745" s="6"/>
      <c r="F4745" s="16"/>
      <c r="J4745" s="15"/>
      <c r="L4745" s="3"/>
    </row>
    <row r="4746" spans="4:12" x14ac:dyDescent="0.25">
      <c r="D4746" s="6"/>
      <c r="E4746" s="6"/>
      <c r="F4746" s="16"/>
      <c r="J4746" s="15"/>
      <c r="L4746" s="3"/>
    </row>
    <row r="4747" spans="4:12" x14ac:dyDescent="0.25">
      <c r="D4747" s="6"/>
      <c r="E4747" s="6"/>
      <c r="F4747" s="16"/>
      <c r="J4747" s="15"/>
      <c r="L4747" s="3"/>
    </row>
    <row r="4748" spans="4:12" x14ac:dyDescent="0.25">
      <c r="D4748" s="6"/>
      <c r="E4748" s="6"/>
      <c r="F4748" s="16"/>
      <c r="J4748" s="15"/>
      <c r="L4748" s="3"/>
    </row>
    <row r="4749" spans="4:12" x14ac:dyDescent="0.25">
      <c r="D4749" s="6"/>
      <c r="E4749" s="6"/>
      <c r="F4749" s="16"/>
      <c r="J4749" s="15"/>
      <c r="L4749" s="3"/>
    </row>
    <row r="4750" spans="4:12" x14ac:dyDescent="0.25">
      <c r="D4750" s="6"/>
      <c r="E4750" s="6"/>
      <c r="F4750" s="16"/>
      <c r="J4750" s="15"/>
      <c r="L4750" s="3"/>
    </row>
    <row r="4751" spans="4:12" x14ac:dyDescent="0.25">
      <c r="D4751" s="6"/>
      <c r="E4751" s="6"/>
      <c r="F4751" s="16"/>
      <c r="J4751" s="15"/>
      <c r="L4751" s="3"/>
    </row>
    <row r="4752" spans="4:12" x14ac:dyDescent="0.25">
      <c r="D4752" s="6"/>
      <c r="E4752" s="6"/>
      <c r="F4752" s="16"/>
      <c r="J4752" s="15"/>
      <c r="L4752" s="3"/>
    </row>
    <row r="4753" spans="4:12" x14ac:dyDescent="0.25">
      <c r="D4753" s="6"/>
      <c r="E4753" s="6"/>
      <c r="F4753" s="16"/>
      <c r="J4753" s="15"/>
      <c r="L4753" s="3"/>
    </row>
    <row r="4754" spans="4:12" x14ac:dyDescent="0.25">
      <c r="D4754" s="6"/>
      <c r="E4754" s="6"/>
      <c r="F4754" s="16"/>
      <c r="J4754" s="15"/>
      <c r="L4754" s="3"/>
    </row>
    <row r="4755" spans="4:12" x14ac:dyDescent="0.25">
      <c r="D4755" s="6"/>
      <c r="E4755" s="6"/>
      <c r="F4755" s="16"/>
      <c r="J4755" s="15"/>
      <c r="L4755" s="3"/>
    </row>
    <row r="4756" spans="4:12" x14ac:dyDescent="0.25">
      <c r="D4756" s="6"/>
      <c r="E4756" s="6"/>
      <c r="F4756" s="16"/>
      <c r="J4756" s="15"/>
      <c r="L4756" s="3"/>
    </row>
    <row r="4757" spans="4:12" x14ac:dyDescent="0.25">
      <c r="D4757" s="6"/>
      <c r="E4757" s="6"/>
      <c r="F4757" s="16"/>
      <c r="J4757" s="15"/>
      <c r="L4757" s="3"/>
    </row>
    <row r="4758" spans="4:12" x14ac:dyDescent="0.25">
      <c r="D4758" s="6"/>
      <c r="E4758" s="6"/>
      <c r="F4758" s="16"/>
      <c r="J4758" s="15"/>
      <c r="L4758" s="3"/>
    </row>
    <row r="4759" spans="4:12" x14ac:dyDescent="0.25">
      <c r="D4759" s="6"/>
      <c r="E4759" s="6"/>
      <c r="F4759" s="16"/>
      <c r="J4759" s="15"/>
      <c r="L4759" s="3"/>
    </row>
    <row r="4760" spans="4:12" x14ac:dyDescent="0.25">
      <c r="D4760" s="6"/>
      <c r="E4760" s="6"/>
      <c r="F4760" s="16"/>
      <c r="J4760" s="15"/>
      <c r="L4760" s="3"/>
    </row>
    <row r="4761" spans="4:12" x14ac:dyDescent="0.25">
      <c r="D4761" s="6"/>
      <c r="E4761" s="6"/>
      <c r="F4761" s="16"/>
      <c r="J4761" s="15"/>
      <c r="L4761" s="3"/>
    </row>
    <row r="4762" spans="4:12" x14ac:dyDescent="0.25">
      <c r="D4762" s="6"/>
      <c r="E4762" s="6"/>
      <c r="F4762" s="16"/>
      <c r="J4762" s="15"/>
      <c r="L4762" s="3"/>
    </row>
    <row r="4763" spans="4:12" x14ac:dyDescent="0.25">
      <c r="D4763" s="6"/>
      <c r="E4763" s="6"/>
      <c r="F4763" s="16"/>
      <c r="J4763" s="15"/>
      <c r="L4763" s="3"/>
    </row>
    <row r="4764" spans="4:12" x14ac:dyDescent="0.25">
      <c r="D4764" s="6"/>
      <c r="E4764" s="6"/>
      <c r="F4764" s="16"/>
      <c r="J4764" s="15"/>
      <c r="L4764" s="3"/>
    </row>
    <row r="4765" spans="4:12" x14ac:dyDescent="0.25">
      <c r="D4765" s="6"/>
      <c r="E4765" s="6"/>
      <c r="F4765" s="16"/>
      <c r="J4765" s="15"/>
      <c r="L4765" s="3"/>
    </row>
    <row r="4766" spans="4:12" x14ac:dyDescent="0.25">
      <c r="D4766" s="6"/>
      <c r="E4766" s="6"/>
      <c r="F4766" s="16"/>
      <c r="J4766" s="15"/>
      <c r="L4766" s="3"/>
    </row>
    <row r="4767" spans="4:12" x14ac:dyDescent="0.25">
      <c r="D4767" s="6"/>
      <c r="E4767" s="6"/>
      <c r="F4767" s="16"/>
      <c r="J4767" s="15"/>
      <c r="L4767" s="3"/>
    </row>
    <row r="4768" spans="4:12" x14ac:dyDescent="0.25">
      <c r="D4768" s="6"/>
      <c r="E4768" s="6"/>
      <c r="F4768" s="16"/>
      <c r="J4768" s="15"/>
      <c r="L4768" s="3"/>
    </row>
    <row r="4769" spans="4:12" x14ac:dyDescent="0.25">
      <c r="D4769" s="6"/>
      <c r="E4769" s="6"/>
      <c r="F4769" s="16"/>
      <c r="J4769" s="15"/>
      <c r="L4769" s="3"/>
    </row>
    <row r="4770" spans="4:12" x14ac:dyDescent="0.25">
      <c r="D4770" s="6"/>
      <c r="E4770" s="6"/>
      <c r="F4770" s="16"/>
      <c r="J4770" s="15"/>
      <c r="L4770" s="3"/>
    </row>
    <row r="4771" spans="4:12" x14ac:dyDescent="0.25">
      <c r="D4771" s="6"/>
      <c r="E4771" s="6"/>
      <c r="F4771" s="16"/>
      <c r="J4771" s="15"/>
      <c r="L4771" s="3"/>
    </row>
    <row r="4772" spans="4:12" x14ac:dyDescent="0.25">
      <c r="D4772" s="6"/>
      <c r="E4772" s="6"/>
      <c r="F4772" s="16"/>
      <c r="J4772" s="15"/>
      <c r="L4772" s="3"/>
    </row>
    <row r="4773" spans="4:12" x14ac:dyDescent="0.25">
      <c r="D4773" s="6"/>
      <c r="E4773" s="6"/>
      <c r="F4773" s="16"/>
      <c r="J4773" s="15"/>
      <c r="L4773" s="3"/>
    </row>
    <row r="4774" spans="4:12" x14ac:dyDescent="0.25">
      <c r="D4774" s="6"/>
      <c r="E4774" s="6"/>
      <c r="F4774" s="16"/>
      <c r="J4774" s="15"/>
      <c r="L4774" s="3"/>
    </row>
    <row r="4775" spans="4:12" x14ac:dyDescent="0.25">
      <c r="D4775" s="6"/>
      <c r="E4775" s="6"/>
      <c r="F4775" s="16"/>
      <c r="J4775" s="15"/>
      <c r="L4775" s="3"/>
    </row>
    <row r="4776" spans="4:12" x14ac:dyDescent="0.25">
      <c r="D4776" s="6"/>
      <c r="E4776" s="6"/>
      <c r="F4776" s="16"/>
      <c r="J4776" s="15"/>
      <c r="L4776" s="3"/>
    </row>
    <row r="4777" spans="4:12" x14ac:dyDescent="0.25">
      <c r="D4777" s="6"/>
      <c r="E4777" s="6"/>
      <c r="F4777" s="16"/>
      <c r="J4777" s="15"/>
      <c r="L4777" s="3"/>
    </row>
    <row r="4778" spans="4:12" x14ac:dyDescent="0.25">
      <c r="D4778" s="6"/>
      <c r="E4778" s="6"/>
      <c r="F4778" s="16"/>
      <c r="J4778" s="15"/>
      <c r="L4778" s="3"/>
    </row>
    <row r="4779" spans="4:12" x14ac:dyDescent="0.25">
      <c r="D4779" s="6"/>
      <c r="E4779" s="6"/>
      <c r="F4779" s="16"/>
      <c r="J4779" s="15"/>
      <c r="L4779" s="3"/>
    </row>
    <row r="4780" spans="4:12" x14ac:dyDescent="0.25">
      <c r="D4780" s="6"/>
      <c r="E4780" s="6"/>
      <c r="F4780" s="16"/>
      <c r="J4780" s="15"/>
      <c r="L4780" s="3"/>
    </row>
    <row r="4781" spans="4:12" x14ac:dyDescent="0.25">
      <c r="D4781" s="6"/>
      <c r="E4781" s="6"/>
      <c r="F4781" s="16"/>
      <c r="J4781" s="15"/>
      <c r="L4781" s="3"/>
    </row>
    <row r="4782" spans="4:12" x14ac:dyDescent="0.25">
      <c r="D4782" s="6"/>
      <c r="E4782" s="6"/>
      <c r="F4782" s="16"/>
      <c r="J4782" s="15"/>
      <c r="L4782" s="3"/>
    </row>
    <row r="4783" spans="4:12" x14ac:dyDescent="0.25">
      <c r="D4783" s="6"/>
      <c r="E4783" s="6"/>
      <c r="F4783" s="16"/>
      <c r="J4783" s="15"/>
      <c r="L4783" s="3"/>
    </row>
    <row r="4784" spans="4:12" x14ac:dyDescent="0.25">
      <c r="D4784" s="6"/>
      <c r="E4784" s="6"/>
      <c r="F4784" s="16"/>
      <c r="J4784" s="15"/>
      <c r="L4784" s="3"/>
    </row>
    <row r="4785" spans="4:12" x14ac:dyDescent="0.25">
      <c r="D4785" s="6"/>
      <c r="E4785" s="6"/>
      <c r="F4785" s="16"/>
      <c r="J4785" s="15"/>
      <c r="L4785" s="3"/>
    </row>
    <row r="4786" spans="4:12" x14ac:dyDescent="0.25">
      <c r="D4786" s="6"/>
      <c r="E4786" s="6"/>
      <c r="F4786" s="16"/>
      <c r="J4786" s="15"/>
      <c r="L4786" s="3"/>
    </row>
    <row r="4787" spans="4:12" x14ac:dyDescent="0.25">
      <c r="D4787" s="6"/>
      <c r="E4787" s="6"/>
      <c r="F4787" s="16"/>
      <c r="J4787" s="15"/>
      <c r="L4787" s="3"/>
    </row>
    <row r="4788" spans="4:12" x14ac:dyDescent="0.25">
      <c r="D4788" s="6"/>
      <c r="E4788" s="6"/>
      <c r="F4788" s="16"/>
      <c r="J4788" s="15"/>
      <c r="L4788" s="3"/>
    </row>
    <row r="4789" spans="4:12" x14ac:dyDescent="0.25">
      <c r="D4789" s="6"/>
      <c r="E4789" s="6"/>
      <c r="F4789" s="16"/>
      <c r="J4789" s="15"/>
      <c r="L4789" s="3"/>
    </row>
    <row r="4790" spans="4:12" x14ac:dyDescent="0.25">
      <c r="D4790" s="6"/>
      <c r="E4790" s="6"/>
      <c r="F4790" s="16"/>
      <c r="J4790" s="15"/>
      <c r="L4790" s="3"/>
    </row>
    <row r="4791" spans="4:12" x14ac:dyDescent="0.25">
      <c r="D4791" s="6"/>
      <c r="E4791" s="6"/>
      <c r="F4791" s="16"/>
      <c r="J4791" s="15"/>
      <c r="L4791" s="3"/>
    </row>
    <row r="4792" spans="4:12" x14ac:dyDescent="0.25">
      <c r="D4792" s="6"/>
      <c r="E4792" s="6"/>
      <c r="F4792" s="16"/>
      <c r="J4792" s="15"/>
      <c r="L4792" s="3"/>
    </row>
    <row r="4793" spans="4:12" x14ac:dyDescent="0.25">
      <c r="D4793" s="6"/>
      <c r="E4793" s="6"/>
      <c r="F4793" s="16"/>
      <c r="J4793" s="15"/>
      <c r="L4793" s="3"/>
    </row>
    <row r="4794" spans="4:12" x14ac:dyDescent="0.25">
      <c r="D4794" s="6"/>
      <c r="E4794" s="6"/>
      <c r="F4794" s="16"/>
      <c r="J4794" s="15"/>
      <c r="L4794" s="3"/>
    </row>
    <row r="4795" spans="4:12" x14ac:dyDescent="0.25">
      <c r="D4795" s="6"/>
      <c r="E4795" s="6"/>
      <c r="F4795" s="16"/>
      <c r="J4795" s="15"/>
      <c r="L4795" s="3"/>
    </row>
    <row r="4796" spans="4:12" x14ac:dyDescent="0.25">
      <c r="D4796" s="6"/>
      <c r="E4796" s="6"/>
      <c r="F4796" s="16"/>
      <c r="J4796" s="15"/>
      <c r="L4796" s="3"/>
    </row>
    <row r="4797" spans="4:12" x14ac:dyDescent="0.25">
      <c r="D4797" s="6"/>
      <c r="E4797" s="6"/>
      <c r="F4797" s="16"/>
      <c r="J4797" s="15"/>
      <c r="L4797" s="3"/>
    </row>
    <row r="4798" spans="4:12" x14ac:dyDescent="0.25">
      <c r="D4798" s="6"/>
      <c r="E4798" s="6"/>
      <c r="F4798" s="16"/>
      <c r="J4798" s="15"/>
      <c r="L4798" s="3"/>
    </row>
    <row r="4799" spans="4:12" x14ac:dyDescent="0.25">
      <c r="D4799" s="6"/>
      <c r="E4799" s="6"/>
      <c r="F4799" s="16"/>
      <c r="J4799" s="15"/>
      <c r="L4799" s="3"/>
    </row>
    <row r="4800" spans="4:12" x14ac:dyDescent="0.25">
      <c r="D4800" s="6"/>
      <c r="E4800" s="6"/>
      <c r="F4800" s="16"/>
      <c r="J4800" s="15"/>
      <c r="L4800" s="3"/>
    </row>
    <row r="4801" spans="4:12" x14ac:dyDescent="0.25">
      <c r="D4801" s="6"/>
      <c r="E4801" s="6"/>
      <c r="F4801" s="16"/>
      <c r="J4801" s="15"/>
      <c r="L4801" s="3"/>
    </row>
    <row r="4802" spans="4:12" x14ac:dyDescent="0.25">
      <c r="D4802" s="6"/>
      <c r="E4802" s="6"/>
      <c r="F4802" s="16"/>
      <c r="J4802" s="15"/>
      <c r="L4802" s="3"/>
    </row>
    <row r="4803" spans="4:12" x14ac:dyDescent="0.25">
      <c r="D4803" s="6"/>
      <c r="E4803" s="6"/>
      <c r="F4803" s="16"/>
      <c r="J4803" s="15"/>
      <c r="L4803" s="3"/>
    </row>
    <row r="4804" spans="4:12" x14ac:dyDescent="0.25">
      <c r="D4804" s="6"/>
      <c r="E4804" s="6"/>
      <c r="F4804" s="16"/>
      <c r="J4804" s="15"/>
      <c r="L4804" s="3"/>
    </row>
    <row r="4805" spans="4:12" x14ac:dyDescent="0.25">
      <c r="D4805" s="6"/>
      <c r="E4805" s="6"/>
      <c r="F4805" s="16"/>
      <c r="J4805" s="15"/>
      <c r="L4805" s="3"/>
    </row>
    <row r="4806" spans="4:12" x14ac:dyDescent="0.25">
      <c r="D4806" s="6"/>
      <c r="E4806" s="6"/>
      <c r="F4806" s="16"/>
      <c r="J4806" s="15"/>
      <c r="L4806" s="3"/>
    </row>
    <row r="4807" spans="4:12" x14ac:dyDescent="0.25">
      <c r="D4807" s="6"/>
      <c r="E4807" s="6"/>
      <c r="F4807" s="16"/>
      <c r="J4807" s="15"/>
      <c r="L4807" s="3"/>
    </row>
    <row r="4808" spans="4:12" x14ac:dyDescent="0.25">
      <c r="D4808" s="6"/>
      <c r="E4808" s="6"/>
      <c r="F4808" s="16"/>
      <c r="J4808" s="15"/>
      <c r="L4808" s="3"/>
    </row>
    <row r="4809" spans="4:12" x14ac:dyDescent="0.25">
      <c r="D4809" s="6"/>
      <c r="E4809" s="6"/>
      <c r="F4809" s="16"/>
      <c r="J4809" s="15"/>
      <c r="L4809" s="3"/>
    </row>
    <row r="4810" spans="4:12" x14ac:dyDescent="0.25">
      <c r="D4810" s="6"/>
      <c r="E4810" s="6"/>
      <c r="F4810" s="16"/>
      <c r="J4810" s="15"/>
      <c r="L4810" s="3"/>
    </row>
    <row r="4811" spans="4:12" x14ac:dyDescent="0.25">
      <c r="D4811" s="6"/>
      <c r="E4811" s="6"/>
      <c r="F4811" s="16"/>
      <c r="J4811" s="15"/>
      <c r="L4811" s="3"/>
    </row>
    <row r="4812" spans="4:12" x14ac:dyDescent="0.25">
      <c r="D4812" s="6"/>
      <c r="E4812" s="6"/>
      <c r="F4812" s="16"/>
      <c r="J4812" s="15"/>
      <c r="L4812" s="3"/>
    </row>
    <row r="4813" spans="4:12" x14ac:dyDescent="0.25">
      <c r="D4813" s="6"/>
      <c r="E4813" s="6"/>
      <c r="F4813" s="16"/>
      <c r="J4813" s="15"/>
      <c r="L4813" s="3"/>
    </row>
    <row r="4814" spans="4:12" x14ac:dyDescent="0.25">
      <c r="D4814" s="6"/>
      <c r="E4814" s="6"/>
      <c r="F4814" s="16"/>
      <c r="J4814" s="15"/>
      <c r="L4814" s="3"/>
    </row>
    <row r="4815" spans="4:12" x14ac:dyDescent="0.25">
      <c r="D4815" s="6"/>
      <c r="E4815" s="6"/>
      <c r="F4815" s="16"/>
      <c r="J4815" s="15"/>
      <c r="L4815" s="3"/>
    </row>
    <row r="4816" spans="4:12" x14ac:dyDescent="0.25">
      <c r="D4816" s="6"/>
      <c r="E4816" s="6"/>
      <c r="F4816" s="16"/>
      <c r="J4816" s="15"/>
      <c r="L4816" s="3"/>
    </row>
    <row r="4817" spans="4:12" x14ac:dyDescent="0.25">
      <c r="D4817" s="6"/>
      <c r="E4817" s="6"/>
      <c r="F4817" s="16"/>
      <c r="J4817" s="15"/>
      <c r="L4817" s="3"/>
    </row>
    <row r="4818" spans="4:12" x14ac:dyDescent="0.25">
      <c r="D4818" s="6"/>
      <c r="E4818" s="6"/>
      <c r="F4818" s="16"/>
      <c r="J4818" s="15"/>
      <c r="L4818" s="3"/>
    </row>
    <row r="4819" spans="4:12" x14ac:dyDescent="0.25">
      <c r="D4819" s="6"/>
      <c r="E4819" s="6"/>
      <c r="F4819" s="16"/>
      <c r="J4819" s="15"/>
      <c r="L4819" s="3"/>
    </row>
    <row r="4820" spans="4:12" x14ac:dyDescent="0.25">
      <c r="D4820" s="6"/>
      <c r="E4820" s="6"/>
      <c r="F4820" s="16"/>
      <c r="J4820" s="15"/>
      <c r="L4820" s="3"/>
    </row>
    <row r="4821" spans="4:12" x14ac:dyDescent="0.25">
      <c r="D4821" s="6"/>
      <c r="E4821" s="6"/>
      <c r="F4821" s="16"/>
      <c r="J4821" s="15"/>
      <c r="L4821" s="3"/>
    </row>
    <row r="4822" spans="4:12" x14ac:dyDescent="0.25">
      <c r="D4822" s="6"/>
      <c r="E4822" s="6"/>
      <c r="F4822" s="16"/>
      <c r="J4822" s="15"/>
      <c r="L4822" s="3"/>
    </row>
    <row r="4823" spans="4:12" x14ac:dyDescent="0.25">
      <c r="D4823" s="6"/>
      <c r="E4823" s="6"/>
      <c r="F4823" s="16"/>
      <c r="J4823" s="15"/>
      <c r="L4823" s="3"/>
    </row>
    <row r="4824" spans="4:12" x14ac:dyDescent="0.25">
      <c r="D4824" s="6"/>
      <c r="E4824" s="6"/>
      <c r="F4824" s="16"/>
      <c r="J4824" s="15"/>
      <c r="L4824" s="3"/>
    </row>
    <row r="4825" spans="4:12" x14ac:dyDescent="0.25">
      <c r="D4825" s="6"/>
      <c r="E4825" s="6"/>
      <c r="F4825" s="16"/>
      <c r="J4825" s="15"/>
      <c r="L4825" s="3"/>
    </row>
    <row r="4826" spans="4:12" x14ac:dyDescent="0.25">
      <c r="D4826" s="6"/>
      <c r="E4826" s="6"/>
      <c r="F4826" s="16"/>
      <c r="J4826" s="15"/>
      <c r="L4826" s="3"/>
    </row>
    <row r="4827" spans="4:12" x14ac:dyDescent="0.25">
      <c r="D4827" s="6"/>
      <c r="E4827" s="6"/>
      <c r="F4827" s="16"/>
      <c r="J4827" s="15"/>
      <c r="L4827" s="3"/>
    </row>
    <row r="4828" spans="4:12" x14ac:dyDescent="0.25">
      <c r="D4828" s="6"/>
      <c r="E4828" s="6"/>
      <c r="F4828" s="16"/>
      <c r="J4828" s="15"/>
      <c r="L4828" s="3"/>
    </row>
    <row r="4829" spans="4:12" x14ac:dyDescent="0.25">
      <c r="D4829" s="6"/>
      <c r="E4829" s="6"/>
      <c r="F4829" s="16"/>
      <c r="J4829" s="15"/>
      <c r="L4829" s="3"/>
    </row>
    <row r="4830" spans="4:12" x14ac:dyDescent="0.25">
      <c r="D4830" s="6"/>
      <c r="E4830" s="6"/>
      <c r="F4830" s="16"/>
      <c r="J4830" s="15"/>
      <c r="L4830" s="3"/>
    </row>
    <row r="4831" spans="4:12" x14ac:dyDescent="0.25">
      <c r="D4831" s="6"/>
      <c r="E4831" s="6"/>
      <c r="F4831" s="16"/>
      <c r="J4831" s="15"/>
      <c r="L4831" s="3"/>
    </row>
    <row r="4832" spans="4:12" x14ac:dyDescent="0.25">
      <c r="D4832" s="6"/>
      <c r="E4832" s="6"/>
      <c r="F4832" s="16"/>
      <c r="J4832" s="15"/>
      <c r="L4832" s="3"/>
    </row>
    <row r="4833" spans="4:12" x14ac:dyDescent="0.25">
      <c r="D4833" s="6"/>
      <c r="E4833" s="6"/>
      <c r="F4833" s="16"/>
      <c r="J4833" s="15"/>
      <c r="L4833" s="3"/>
    </row>
    <row r="4834" spans="4:12" x14ac:dyDescent="0.25">
      <c r="D4834" s="6"/>
      <c r="E4834" s="6"/>
      <c r="F4834" s="16"/>
      <c r="J4834" s="15"/>
      <c r="L4834" s="3"/>
    </row>
    <row r="4835" spans="4:12" x14ac:dyDescent="0.25">
      <c r="D4835" s="6"/>
      <c r="E4835" s="6"/>
      <c r="F4835" s="16"/>
      <c r="J4835" s="15"/>
      <c r="L4835" s="3"/>
    </row>
    <row r="4836" spans="4:12" x14ac:dyDescent="0.25">
      <c r="D4836" s="6"/>
      <c r="E4836" s="6"/>
      <c r="F4836" s="16"/>
      <c r="J4836" s="15"/>
      <c r="L4836" s="3"/>
    </row>
    <row r="4837" spans="4:12" x14ac:dyDescent="0.25">
      <c r="D4837" s="6"/>
      <c r="E4837" s="6"/>
      <c r="F4837" s="16"/>
      <c r="J4837" s="15"/>
      <c r="L4837" s="3"/>
    </row>
    <row r="4838" spans="4:12" x14ac:dyDescent="0.25">
      <c r="D4838" s="6"/>
      <c r="E4838" s="6"/>
      <c r="F4838" s="16"/>
      <c r="J4838" s="15"/>
      <c r="L4838" s="3"/>
    </row>
    <row r="4839" spans="4:12" x14ac:dyDescent="0.25">
      <c r="D4839" s="6"/>
      <c r="E4839" s="6"/>
      <c r="F4839" s="16"/>
      <c r="J4839" s="15"/>
      <c r="L4839" s="3"/>
    </row>
    <row r="4840" spans="4:12" x14ac:dyDescent="0.25">
      <c r="D4840" s="6"/>
      <c r="E4840" s="6"/>
      <c r="F4840" s="16"/>
      <c r="J4840" s="15"/>
      <c r="L4840" s="3"/>
    </row>
    <row r="4841" spans="4:12" x14ac:dyDescent="0.25">
      <c r="D4841" s="6"/>
      <c r="E4841" s="6"/>
      <c r="F4841" s="16"/>
      <c r="J4841" s="15"/>
      <c r="L4841" s="3"/>
    </row>
    <row r="4842" spans="4:12" x14ac:dyDescent="0.25">
      <c r="D4842" s="6"/>
      <c r="E4842" s="6"/>
      <c r="F4842" s="16"/>
      <c r="J4842" s="15"/>
      <c r="L4842" s="3"/>
    </row>
    <row r="4843" spans="4:12" x14ac:dyDescent="0.25">
      <c r="D4843" s="6"/>
      <c r="E4843" s="6"/>
      <c r="F4843" s="16"/>
      <c r="J4843" s="15"/>
      <c r="L4843" s="3"/>
    </row>
    <row r="4844" spans="4:12" x14ac:dyDescent="0.25">
      <c r="D4844" s="6"/>
      <c r="E4844" s="6"/>
      <c r="F4844" s="16"/>
      <c r="J4844" s="15"/>
      <c r="L4844" s="3"/>
    </row>
    <row r="4845" spans="4:12" x14ac:dyDescent="0.25">
      <c r="D4845" s="6"/>
      <c r="E4845" s="6"/>
      <c r="F4845" s="16"/>
      <c r="J4845" s="15"/>
      <c r="L4845" s="3"/>
    </row>
    <row r="4846" spans="4:12" x14ac:dyDescent="0.25">
      <c r="D4846" s="6"/>
      <c r="E4846" s="6"/>
      <c r="F4846" s="16"/>
      <c r="J4846" s="15"/>
      <c r="L4846" s="3"/>
    </row>
    <row r="4847" spans="4:12" x14ac:dyDescent="0.25">
      <c r="D4847" s="6"/>
      <c r="E4847" s="6"/>
      <c r="F4847" s="16"/>
      <c r="J4847" s="15"/>
      <c r="L4847" s="3"/>
    </row>
    <row r="4848" spans="4:12" x14ac:dyDescent="0.25">
      <c r="D4848" s="6"/>
      <c r="E4848" s="6"/>
      <c r="F4848" s="16"/>
      <c r="J4848" s="15"/>
      <c r="L4848" s="3"/>
    </row>
    <row r="4849" spans="4:12" x14ac:dyDescent="0.25">
      <c r="D4849" s="6"/>
      <c r="E4849" s="6"/>
      <c r="F4849" s="16"/>
      <c r="J4849" s="15"/>
      <c r="L4849" s="3"/>
    </row>
    <row r="4850" spans="4:12" x14ac:dyDescent="0.25">
      <c r="D4850" s="6"/>
      <c r="E4850" s="6"/>
      <c r="F4850" s="16"/>
      <c r="J4850" s="15"/>
      <c r="L4850" s="3"/>
    </row>
    <row r="4851" spans="4:12" x14ac:dyDescent="0.25">
      <c r="D4851" s="6"/>
      <c r="E4851" s="6"/>
      <c r="F4851" s="16"/>
      <c r="J4851" s="15"/>
      <c r="L4851" s="3"/>
    </row>
    <row r="4852" spans="4:12" x14ac:dyDescent="0.25">
      <c r="D4852" s="6"/>
      <c r="E4852" s="6"/>
      <c r="F4852" s="16"/>
      <c r="J4852" s="15"/>
      <c r="L4852" s="3"/>
    </row>
    <row r="4853" spans="4:12" x14ac:dyDescent="0.25">
      <c r="D4853" s="6"/>
      <c r="E4853" s="6"/>
      <c r="F4853" s="16"/>
      <c r="J4853" s="15"/>
      <c r="L4853" s="3"/>
    </row>
    <row r="4854" spans="4:12" x14ac:dyDescent="0.25">
      <c r="D4854" s="6"/>
      <c r="E4854" s="6"/>
      <c r="F4854" s="16"/>
      <c r="J4854" s="15"/>
      <c r="L4854" s="3"/>
    </row>
    <row r="4855" spans="4:12" x14ac:dyDescent="0.25">
      <c r="D4855" s="6"/>
      <c r="E4855" s="6"/>
      <c r="F4855" s="16"/>
      <c r="J4855" s="15"/>
      <c r="L4855" s="3"/>
    </row>
    <row r="4856" spans="4:12" x14ac:dyDescent="0.25">
      <c r="D4856" s="6"/>
      <c r="E4856" s="6"/>
      <c r="F4856" s="16"/>
      <c r="J4856" s="15"/>
      <c r="L4856" s="3"/>
    </row>
    <row r="4857" spans="4:12" x14ac:dyDescent="0.25">
      <c r="D4857" s="6"/>
      <c r="E4857" s="6"/>
      <c r="F4857" s="16"/>
      <c r="J4857" s="15"/>
      <c r="L4857" s="3"/>
    </row>
    <row r="4858" spans="4:12" x14ac:dyDescent="0.25">
      <c r="D4858" s="6"/>
      <c r="E4858" s="6"/>
      <c r="F4858" s="16"/>
      <c r="J4858" s="15"/>
      <c r="L4858" s="3"/>
    </row>
    <row r="4859" spans="4:12" x14ac:dyDescent="0.25">
      <c r="D4859" s="6"/>
      <c r="E4859" s="6"/>
      <c r="F4859" s="16"/>
      <c r="J4859" s="15"/>
      <c r="L4859" s="3"/>
    </row>
    <row r="4860" spans="4:12" x14ac:dyDescent="0.25">
      <c r="D4860" s="6"/>
      <c r="E4860" s="6"/>
      <c r="F4860" s="16"/>
      <c r="J4860" s="15"/>
      <c r="L4860" s="3"/>
    </row>
    <row r="4861" spans="4:12" x14ac:dyDescent="0.25">
      <c r="D4861" s="6"/>
      <c r="E4861" s="6"/>
      <c r="F4861" s="16"/>
      <c r="J4861" s="15"/>
      <c r="L4861" s="3"/>
    </row>
    <row r="4862" spans="4:12" x14ac:dyDescent="0.25">
      <c r="D4862" s="6"/>
      <c r="E4862" s="6"/>
      <c r="F4862" s="16"/>
      <c r="J4862" s="15"/>
      <c r="L4862" s="3"/>
    </row>
    <row r="4863" spans="4:12" x14ac:dyDescent="0.25">
      <c r="D4863" s="6"/>
      <c r="E4863" s="6"/>
      <c r="F4863" s="16"/>
      <c r="J4863" s="15"/>
      <c r="L4863" s="3"/>
    </row>
    <row r="4864" spans="4:12" x14ac:dyDescent="0.25">
      <c r="D4864" s="6"/>
      <c r="E4864" s="6"/>
      <c r="F4864" s="16"/>
      <c r="J4864" s="15"/>
      <c r="L4864" s="3"/>
    </row>
    <row r="4865" spans="4:12" x14ac:dyDescent="0.25">
      <c r="D4865" s="6"/>
      <c r="E4865" s="6"/>
      <c r="F4865" s="16"/>
      <c r="J4865" s="15"/>
      <c r="L4865" s="3"/>
    </row>
    <row r="4866" spans="4:12" x14ac:dyDescent="0.25">
      <c r="D4866" s="6"/>
      <c r="E4866" s="6"/>
      <c r="F4866" s="16"/>
      <c r="J4866" s="15"/>
      <c r="L4866" s="3"/>
    </row>
    <row r="4867" spans="4:12" x14ac:dyDescent="0.25">
      <c r="D4867" s="6"/>
      <c r="E4867" s="6"/>
      <c r="F4867" s="16"/>
      <c r="J4867" s="15"/>
      <c r="L4867" s="3"/>
    </row>
    <row r="4868" spans="4:12" x14ac:dyDescent="0.25">
      <c r="D4868" s="6"/>
      <c r="E4868" s="6"/>
      <c r="F4868" s="16"/>
      <c r="J4868" s="15"/>
      <c r="L4868" s="3"/>
    </row>
    <row r="4869" spans="4:12" x14ac:dyDescent="0.25">
      <c r="D4869" s="6"/>
      <c r="E4869" s="6"/>
      <c r="F4869" s="16"/>
      <c r="J4869" s="15"/>
      <c r="L4869" s="3"/>
    </row>
    <row r="4870" spans="4:12" x14ac:dyDescent="0.25">
      <c r="D4870" s="6"/>
      <c r="E4870" s="6"/>
      <c r="F4870" s="16"/>
      <c r="J4870" s="15"/>
      <c r="L4870" s="3"/>
    </row>
    <row r="4871" spans="4:12" x14ac:dyDescent="0.25">
      <c r="D4871" s="6"/>
      <c r="E4871" s="6"/>
      <c r="F4871" s="16"/>
      <c r="J4871" s="15"/>
      <c r="L4871" s="3"/>
    </row>
    <row r="4872" spans="4:12" x14ac:dyDescent="0.25">
      <c r="D4872" s="6"/>
      <c r="E4872" s="6"/>
      <c r="F4872" s="16"/>
      <c r="J4872" s="15"/>
      <c r="L4872" s="3"/>
    </row>
    <row r="4873" spans="4:12" x14ac:dyDescent="0.25">
      <c r="D4873" s="6"/>
      <c r="E4873" s="6"/>
      <c r="F4873" s="16"/>
      <c r="J4873" s="15"/>
      <c r="L4873" s="3"/>
    </row>
    <row r="4874" spans="4:12" x14ac:dyDescent="0.25">
      <c r="D4874" s="6"/>
      <c r="E4874" s="6"/>
      <c r="F4874" s="16"/>
      <c r="J4874" s="15"/>
      <c r="L4874" s="3"/>
    </row>
    <row r="4875" spans="4:12" x14ac:dyDescent="0.25">
      <c r="D4875" s="6"/>
      <c r="E4875" s="6"/>
      <c r="F4875" s="16"/>
      <c r="J4875" s="15"/>
      <c r="L4875" s="3"/>
    </row>
    <row r="4876" spans="4:12" x14ac:dyDescent="0.25">
      <c r="D4876" s="6"/>
      <c r="E4876" s="6"/>
      <c r="F4876" s="16"/>
      <c r="J4876" s="15"/>
      <c r="L4876" s="3"/>
    </row>
    <row r="4877" spans="4:12" x14ac:dyDescent="0.25">
      <c r="D4877" s="6"/>
      <c r="E4877" s="6"/>
      <c r="F4877" s="16"/>
      <c r="J4877" s="15"/>
      <c r="L4877" s="3"/>
    </row>
    <row r="4878" spans="4:12" x14ac:dyDescent="0.25">
      <c r="D4878" s="6"/>
      <c r="E4878" s="6"/>
      <c r="F4878" s="16"/>
      <c r="J4878" s="15"/>
      <c r="L4878" s="3"/>
    </row>
    <row r="4879" spans="4:12" x14ac:dyDescent="0.25">
      <c r="D4879" s="6"/>
      <c r="E4879" s="6"/>
      <c r="F4879" s="16"/>
      <c r="J4879" s="15"/>
      <c r="L4879" s="3"/>
    </row>
    <row r="4880" spans="4:12" x14ac:dyDescent="0.25">
      <c r="D4880" s="6"/>
      <c r="E4880" s="6"/>
      <c r="F4880" s="16"/>
      <c r="J4880" s="15"/>
      <c r="L4880" s="3"/>
    </row>
    <row r="4881" spans="4:12" x14ac:dyDescent="0.25">
      <c r="D4881" s="6"/>
      <c r="E4881" s="6"/>
      <c r="F4881" s="16"/>
      <c r="J4881" s="15"/>
      <c r="L4881" s="3"/>
    </row>
    <row r="4882" spans="4:12" x14ac:dyDescent="0.25">
      <c r="D4882" s="6"/>
      <c r="E4882" s="6"/>
      <c r="F4882" s="16"/>
      <c r="J4882" s="15"/>
      <c r="L4882" s="3"/>
    </row>
    <row r="4883" spans="4:12" x14ac:dyDescent="0.25">
      <c r="D4883" s="6"/>
      <c r="E4883" s="6"/>
      <c r="F4883" s="16"/>
      <c r="J4883" s="15"/>
      <c r="L4883" s="3"/>
    </row>
    <row r="4884" spans="4:12" x14ac:dyDescent="0.25">
      <c r="D4884" s="6"/>
      <c r="E4884" s="6"/>
      <c r="F4884" s="16"/>
      <c r="J4884" s="15"/>
      <c r="L4884" s="3"/>
    </row>
    <row r="4885" spans="4:12" x14ac:dyDescent="0.25">
      <c r="D4885" s="6"/>
      <c r="E4885" s="6"/>
      <c r="F4885" s="16"/>
      <c r="J4885" s="15"/>
      <c r="L4885" s="3"/>
    </row>
    <row r="4886" spans="4:12" x14ac:dyDescent="0.25">
      <c r="D4886" s="6"/>
      <c r="E4886" s="6"/>
      <c r="F4886" s="16"/>
      <c r="J4886" s="15"/>
      <c r="L4886" s="3"/>
    </row>
    <row r="4887" spans="4:12" x14ac:dyDescent="0.25">
      <c r="D4887" s="6"/>
      <c r="E4887" s="6"/>
      <c r="F4887" s="16"/>
      <c r="J4887" s="15"/>
      <c r="L4887" s="3"/>
    </row>
    <row r="4888" spans="4:12" x14ac:dyDescent="0.25">
      <c r="D4888" s="6"/>
      <c r="E4888" s="6"/>
      <c r="F4888" s="16"/>
      <c r="J4888" s="15"/>
      <c r="L4888" s="3"/>
    </row>
    <row r="4889" spans="4:12" x14ac:dyDescent="0.25">
      <c r="D4889" s="6"/>
      <c r="E4889" s="6"/>
      <c r="F4889" s="16"/>
      <c r="J4889" s="15"/>
      <c r="L4889" s="3"/>
    </row>
    <row r="4890" spans="4:12" x14ac:dyDescent="0.25">
      <c r="D4890" s="6"/>
      <c r="E4890" s="6"/>
      <c r="F4890" s="16"/>
      <c r="J4890" s="15"/>
      <c r="L4890" s="3"/>
    </row>
    <row r="4891" spans="4:12" x14ac:dyDescent="0.25">
      <c r="D4891" s="6"/>
      <c r="E4891" s="6"/>
      <c r="F4891" s="16"/>
      <c r="J4891" s="15"/>
      <c r="L4891" s="3"/>
    </row>
    <row r="4892" spans="4:12" x14ac:dyDescent="0.25">
      <c r="D4892" s="6"/>
      <c r="E4892" s="6"/>
      <c r="F4892" s="16"/>
      <c r="J4892" s="15"/>
      <c r="L4892" s="3"/>
    </row>
    <row r="4893" spans="4:12" x14ac:dyDescent="0.25">
      <c r="D4893" s="6"/>
      <c r="E4893" s="6"/>
      <c r="F4893" s="16"/>
      <c r="J4893" s="15"/>
      <c r="L4893" s="3"/>
    </row>
    <row r="4894" spans="4:12" x14ac:dyDescent="0.25">
      <c r="D4894" s="6"/>
      <c r="E4894" s="6"/>
      <c r="F4894" s="16"/>
      <c r="J4894" s="15"/>
      <c r="L4894" s="3"/>
    </row>
    <row r="4895" spans="4:12" x14ac:dyDescent="0.25">
      <c r="D4895" s="6"/>
      <c r="E4895" s="6"/>
      <c r="F4895" s="16"/>
      <c r="J4895" s="15"/>
      <c r="L4895" s="3"/>
    </row>
    <row r="4896" spans="4:12" x14ac:dyDescent="0.25">
      <c r="D4896" s="6"/>
      <c r="E4896" s="6"/>
      <c r="F4896" s="16"/>
      <c r="J4896" s="15"/>
      <c r="L4896" s="3"/>
    </row>
    <row r="4897" spans="4:12" x14ac:dyDescent="0.25">
      <c r="D4897" s="6"/>
      <c r="E4897" s="6"/>
      <c r="F4897" s="16"/>
      <c r="J4897" s="15"/>
      <c r="L4897" s="3"/>
    </row>
    <row r="4898" spans="4:12" x14ac:dyDescent="0.25">
      <c r="D4898" s="6"/>
      <c r="E4898" s="6"/>
      <c r="F4898" s="16"/>
      <c r="J4898" s="15"/>
      <c r="L4898" s="3"/>
    </row>
    <row r="4899" spans="4:12" x14ac:dyDescent="0.25">
      <c r="D4899" s="6"/>
      <c r="E4899" s="6"/>
      <c r="F4899" s="16"/>
      <c r="J4899" s="15"/>
      <c r="L4899" s="3"/>
    </row>
    <row r="4900" spans="4:12" x14ac:dyDescent="0.25">
      <c r="D4900" s="6"/>
      <c r="E4900" s="6"/>
      <c r="F4900" s="16"/>
      <c r="J4900" s="15"/>
      <c r="L4900" s="3"/>
    </row>
    <row r="4901" spans="4:12" x14ac:dyDescent="0.25">
      <c r="D4901" s="6"/>
      <c r="E4901" s="6"/>
      <c r="F4901" s="16"/>
      <c r="J4901" s="15"/>
      <c r="L4901" s="3"/>
    </row>
    <row r="4902" spans="4:12" x14ac:dyDescent="0.25">
      <c r="D4902" s="6"/>
      <c r="E4902" s="6"/>
      <c r="F4902" s="16"/>
      <c r="J4902" s="15"/>
      <c r="L4902" s="3"/>
    </row>
    <row r="4903" spans="4:12" x14ac:dyDescent="0.25">
      <c r="D4903" s="6"/>
      <c r="E4903" s="6"/>
      <c r="F4903" s="16"/>
      <c r="J4903" s="15"/>
      <c r="L4903" s="3"/>
    </row>
    <row r="4904" spans="4:12" x14ac:dyDescent="0.25">
      <c r="D4904" s="6"/>
      <c r="E4904" s="6"/>
      <c r="F4904" s="16"/>
      <c r="J4904" s="15"/>
      <c r="L4904" s="3"/>
    </row>
    <row r="4905" spans="4:12" x14ac:dyDescent="0.25">
      <c r="D4905" s="6"/>
      <c r="E4905" s="6"/>
      <c r="F4905" s="16"/>
      <c r="J4905" s="15"/>
      <c r="L4905" s="3"/>
    </row>
    <row r="4906" spans="4:12" x14ac:dyDescent="0.25">
      <c r="D4906" s="6"/>
      <c r="E4906" s="6"/>
      <c r="F4906" s="16"/>
      <c r="J4906" s="15"/>
      <c r="L4906" s="3"/>
    </row>
    <row r="4907" spans="4:12" x14ac:dyDescent="0.25">
      <c r="D4907" s="6"/>
      <c r="E4907" s="6"/>
      <c r="F4907" s="16"/>
      <c r="J4907" s="15"/>
      <c r="L4907" s="3"/>
    </row>
    <row r="4908" spans="4:12" x14ac:dyDescent="0.25">
      <c r="D4908" s="6"/>
      <c r="E4908" s="6"/>
      <c r="F4908" s="16"/>
      <c r="J4908" s="15"/>
      <c r="L4908" s="3"/>
    </row>
    <row r="4909" spans="4:12" x14ac:dyDescent="0.25">
      <c r="D4909" s="6"/>
      <c r="E4909" s="6"/>
      <c r="F4909" s="16"/>
      <c r="J4909" s="15"/>
      <c r="L4909" s="3"/>
    </row>
    <row r="4910" spans="4:12" x14ac:dyDescent="0.25">
      <c r="D4910" s="6"/>
      <c r="E4910" s="6"/>
      <c r="F4910" s="16"/>
      <c r="J4910" s="15"/>
      <c r="L4910" s="3"/>
    </row>
    <row r="4911" spans="4:12" x14ac:dyDescent="0.25">
      <c r="D4911" s="6"/>
      <c r="E4911" s="6"/>
      <c r="F4911" s="16"/>
      <c r="J4911" s="15"/>
      <c r="L4911" s="3"/>
    </row>
    <row r="4912" spans="4:12" x14ac:dyDescent="0.25">
      <c r="D4912" s="6"/>
      <c r="E4912" s="6"/>
      <c r="F4912" s="16"/>
      <c r="J4912" s="15"/>
      <c r="L4912" s="3"/>
    </row>
    <row r="4913" spans="4:12" x14ac:dyDescent="0.25">
      <c r="D4913" s="6"/>
      <c r="E4913" s="6"/>
      <c r="F4913" s="16"/>
      <c r="J4913" s="15"/>
      <c r="L4913" s="3"/>
    </row>
    <row r="4914" spans="4:12" x14ac:dyDescent="0.25">
      <c r="D4914" s="6"/>
      <c r="E4914" s="6"/>
      <c r="F4914" s="16"/>
      <c r="J4914" s="15"/>
      <c r="L4914" s="3"/>
    </row>
    <row r="4915" spans="4:12" x14ac:dyDescent="0.25">
      <c r="D4915" s="6"/>
      <c r="E4915" s="6"/>
      <c r="F4915" s="16"/>
      <c r="J4915" s="15"/>
      <c r="L4915" s="3"/>
    </row>
    <row r="4916" spans="4:12" x14ac:dyDescent="0.25">
      <c r="D4916" s="6"/>
      <c r="E4916" s="6"/>
      <c r="F4916" s="16"/>
      <c r="J4916" s="15"/>
      <c r="L4916" s="3"/>
    </row>
    <row r="4917" spans="4:12" x14ac:dyDescent="0.25">
      <c r="D4917" s="6"/>
      <c r="E4917" s="6"/>
      <c r="F4917" s="16"/>
      <c r="J4917" s="15"/>
      <c r="L4917" s="3"/>
    </row>
    <row r="4918" spans="4:12" x14ac:dyDescent="0.25">
      <c r="D4918" s="6"/>
      <c r="E4918" s="6"/>
      <c r="F4918" s="16"/>
      <c r="J4918" s="15"/>
      <c r="L4918" s="3"/>
    </row>
    <row r="4919" spans="4:12" x14ac:dyDescent="0.25">
      <c r="D4919" s="6"/>
      <c r="E4919" s="6"/>
      <c r="F4919" s="16"/>
      <c r="J4919" s="15"/>
      <c r="L4919" s="3"/>
    </row>
    <row r="4920" spans="4:12" x14ac:dyDescent="0.25">
      <c r="D4920" s="6"/>
      <c r="E4920" s="6"/>
      <c r="F4920" s="16"/>
      <c r="J4920" s="15"/>
      <c r="L4920" s="3"/>
    </row>
    <row r="4921" spans="4:12" x14ac:dyDescent="0.25">
      <c r="D4921" s="6"/>
      <c r="E4921" s="6"/>
      <c r="F4921" s="16"/>
      <c r="J4921" s="15"/>
      <c r="L4921" s="3"/>
    </row>
    <row r="4922" spans="4:12" x14ac:dyDescent="0.25">
      <c r="D4922" s="6"/>
      <c r="E4922" s="6"/>
      <c r="F4922" s="16"/>
      <c r="J4922" s="15"/>
      <c r="L4922" s="3"/>
    </row>
    <row r="4923" spans="4:12" x14ac:dyDescent="0.25">
      <c r="D4923" s="6"/>
      <c r="E4923" s="6"/>
      <c r="F4923" s="16"/>
      <c r="J4923" s="15"/>
      <c r="L4923" s="3"/>
    </row>
    <row r="4924" spans="4:12" x14ac:dyDescent="0.25">
      <c r="D4924" s="6"/>
      <c r="E4924" s="6"/>
      <c r="F4924" s="16"/>
      <c r="J4924" s="15"/>
      <c r="L4924" s="3"/>
    </row>
    <row r="4925" spans="4:12" x14ac:dyDescent="0.25">
      <c r="D4925" s="6"/>
      <c r="E4925" s="6"/>
      <c r="F4925" s="16"/>
      <c r="J4925" s="15"/>
      <c r="L4925" s="3"/>
    </row>
    <row r="4926" spans="4:12" x14ac:dyDescent="0.25">
      <c r="D4926" s="6"/>
      <c r="E4926" s="6"/>
      <c r="F4926" s="16"/>
      <c r="J4926" s="15"/>
      <c r="L4926" s="3"/>
    </row>
    <row r="4927" spans="4:12" x14ac:dyDescent="0.25">
      <c r="D4927" s="6"/>
      <c r="E4927" s="6"/>
      <c r="F4927" s="16"/>
      <c r="J4927" s="15"/>
      <c r="L4927" s="3"/>
    </row>
    <row r="4928" spans="4:12" x14ac:dyDescent="0.25">
      <c r="D4928" s="6"/>
      <c r="E4928" s="6"/>
      <c r="F4928" s="16"/>
      <c r="J4928" s="15"/>
      <c r="L4928" s="3"/>
    </row>
    <row r="4929" spans="4:12" x14ac:dyDescent="0.25">
      <c r="D4929" s="6"/>
      <c r="E4929" s="6"/>
      <c r="F4929" s="16"/>
      <c r="J4929" s="15"/>
      <c r="L4929" s="3"/>
    </row>
    <row r="4930" spans="4:12" x14ac:dyDescent="0.25">
      <c r="D4930" s="6"/>
      <c r="E4930" s="6"/>
      <c r="F4930" s="16"/>
      <c r="J4930" s="15"/>
      <c r="L4930" s="3"/>
    </row>
    <row r="4931" spans="4:12" x14ac:dyDescent="0.25">
      <c r="D4931" s="6"/>
      <c r="E4931" s="6"/>
      <c r="F4931" s="16"/>
      <c r="J4931" s="15"/>
      <c r="L4931" s="3"/>
    </row>
    <row r="4932" spans="4:12" x14ac:dyDescent="0.25">
      <c r="D4932" s="6"/>
      <c r="E4932" s="6"/>
      <c r="F4932" s="16"/>
      <c r="J4932" s="15"/>
      <c r="L4932" s="3"/>
    </row>
    <row r="4933" spans="4:12" x14ac:dyDescent="0.25">
      <c r="D4933" s="6"/>
      <c r="E4933" s="6"/>
      <c r="F4933" s="16"/>
      <c r="J4933" s="15"/>
      <c r="L4933" s="3"/>
    </row>
    <row r="4934" spans="4:12" x14ac:dyDescent="0.25">
      <c r="D4934" s="6"/>
      <c r="E4934" s="6"/>
      <c r="F4934" s="16"/>
      <c r="J4934" s="15"/>
      <c r="L4934" s="3"/>
    </row>
    <row r="4935" spans="4:12" x14ac:dyDescent="0.25">
      <c r="D4935" s="6"/>
      <c r="E4935" s="6"/>
      <c r="F4935" s="16"/>
      <c r="J4935" s="15"/>
      <c r="L4935" s="3"/>
    </row>
    <row r="4936" spans="4:12" x14ac:dyDescent="0.25">
      <c r="D4936" s="6"/>
      <c r="E4936" s="6"/>
      <c r="F4936" s="16"/>
      <c r="J4936" s="15"/>
      <c r="L4936" s="3"/>
    </row>
    <row r="4937" spans="4:12" x14ac:dyDescent="0.25">
      <c r="D4937" s="6"/>
      <c r="E4937" s="6"/>
      <c r="F4937" s="16"/>
      <c r="J4937" s="15"/>
      <c r="L4937" s="3"/>
    </row>
    <row r="4938" spans="4:12" x14ac:dyDescent="0.25">
      <c r="D4938" s="6"/>
      <c r="E4938" s="6"/>
      <c r="F4938" s="16"/>
      <c r="J4938" s="15"/>
      <c r="L4938" s="3"/>
    </row>
    <row r="4939" spans="4:12" x14ac:dyDescent="0.25">
      <c r="D4939" s="6"/>
      <c r="E4939" s="6"/>
      <c r="F4939" s="16"/>
      <c r="J4939" s="15"/>
      <c r="L4939" s="3"/>
    </row>
    <row r="4940" spans="4:12" x14ac:dyDescent="0.25">
      <c r="D4940" s="6"/>
      <c r="E4940" s="6"/>
      <c r="F4940" s="16"/>
      <c r="J4940" s="15"/>
      <c r="L4940" s="3"/>
    </row>
    <row r="4941" spans="4:12" x14ac:dyDescent="0.25">
      <c r="D4941" s="6"/>
      <c r="E4941" s="6"/>
      <c r="F4941" s="16"/>
      <c r="J4941" s="15"/>
      <c r="L4941" s="3"/>
    </row>
    <row r="4942" spans="4:12" x14ac:dyDescent="0.25">
      <c r="D4942" s="6"/>
      <c r="E4942" s="6"/>
      <c r="F4942" s="16"/>
      <c r="J4942" s="15"/>
      <c r="L4942" s="3"/>
    </row>
    <row r="4943" spans="4:12" x14ac:dyDescent="0.25">
      <c r="D4943" s="6"/>
      <c r="E4943" s="6"/>
      <c r="F4943" s="16"/>
      <c r="J4943" s="15"/>
      <c r="L4943" s="3"/>
    </row>
    <row r="4944" spans="4:12" x14ac:dyDescent="0.25">
      <c r="D4944" s="6"/>
      <c r="E4944" s="6"/>
      <c r="F4944" s="16"/>
      <c r="J4944" s="15"/>
      <c r="L4944" s="3"/>
    </row>
    <row r="4945" spans="4:12" x14ac:dyDescent="0.25">
      <c r="D4945" s="6"/>
      <c r="E4945" s="6"/>
      <c r="F4945" s="16"/>
      <c r="J4945" s="15"/>
      <c r="L4945" s="3"/>
    </row>
    <row r="4946" spans="4:12" x14ac:dyDescent="0.25">
      <c r="D4946" s="6"/>
      <c r="E4946" s="6"/>
      <c r="F4946" s="16"/>
      <c r="J4946" s="15"/>
      <c r="L4946" s="3"/>
    </row>
    <row r="4947" spans="4:12" x14ac:dyDescent="0.25">
      <c r="D4947" s="6"/>
      <c r="E4947" s="6"/>
      <c r="F4947" s="16"/>
      <c r="J4947" s="15"/>
      <c r="L4947" s="3"/>
    </row>
    <row r="4948" spans="4:12" x14ac:dyDescent="0.25">
      <c r="D4948" s="6"/>
      <c r="E4948" s="6"/>
      <c r="F4948" s="16"/>
      <c r="J4948" s="15"/>
      <c r="L4948" s="3"/>
    </row>
    <row r="4949" spans="4:12" x14ac:dyDescent="0.25">
      <c r="D4949" s="6"/>
      <c r="E4949" s="6"/>
      <c r="F4949" s="16"/>
      <c r="J4949" s="15"/>
      <c r="L4949" s="3"/>
    </row>
    <row r="4950" spans="4:12" x14ac:dyDescent="0.25">
      <c r="D4950" s="6"/>
      <c r="E4950" s="6"/>
      <c r="F4950" s="16"/>
      <c r="J4950" s="15"/>
      <c r="L4950" s="3"/>
    </row>
    <row r="4951" spans="4:12" x14ac:dyDescent="0.25">
      <c r="D4951" s="6"/>
      <c r="E4951" s="6"/>
      <c r="F4951" s="16"/>
      <c r="J4951" s="15"/>
      <c r="L4951" s="3"/>
    </row>
    <row r="4952" spans="4:12" x14ac:dyDescent="0.25">
      <c r="D4952" s="6"/>
      <c r="E4952" s="6"/>
      <c r="F4952" s="16"/>
      <c r="J4952" s="15"/>
      <c r="L4952" s="3"/>
    </row>
    <row r="4953" spans="4:12" x14ac:dyDescent="0.25">
      <c r="D4953" s="6"/>
      <c r="E4953" s="6"/>
      <c r="F4953" s="16"/>
      <c r="J4953" s="15"/>
      <c r="L4953" s="3"/>
    </row>
    <row r="4954" spans="4:12" x14ac:dyDescent="0.25">
      <c r="D4954" s="6"/>
      <c r="E4954" s="6"/>
      <c r="F4954" s="16"/>
      <c r="J4954" s="15"/>
      <c r="L4954" s="3"/>
    </row>
    <row r="4955" spans="4:12" x14ac:dyDescent="0.25">
      <c r="D4955" s="6"/>
      <c r="E4955" s="6"/>
      <c r="F4955" s="16"/>
      <c r="J4955" s="15"/>
      <c r="L4955" s="3"/>
    </row>
    <row r="4956" spans="4:12" x14ac:dyDescent="0.25">
      <c r="D4956" s="6"/>
      <c r="E4956" s="6"/>
      <c r="F4956" s="16"/>
      <c r="J4956" s="15"/>
      <c r="L4956" s="3"/>
    </row>
    <row r="4957" spans="4:12" x14ac:dyDescent="0.25">
      <c r="D4957" s="6"/>
      <c r="E4957" s="6"/>
      <c r="F4957" s="16"/>
      <c r="J4957" s="15"/>
      <c r="L4957" s="3"/>
    </row>
    <row r="4958" spans="4:12" x14ac:dyDescent="0.25">
      <c r="D4958" s="6"/>
      <c r="E4958" s="6"/>
      <c r="F4958" s="16"/>
      <c r="J4958" s="15"/>
      <c r="L4958" s="3"/>
    </row>
    <row r="4959" spans="4:12" x14ac:dyDescent="0.25">
      <c r="D4959" s="6"/>
      <c r="E4959" s="6"/>
      <c r="F4959" s="16"/>
      <c r="J4959" s="15"/>
      <c r="L4959" s="3"/>
    </row>
    <row r="4960" spans="4:12" x14ac:dyDescent="0.25">
      <c r="D4960" s="6"/>
      <c r="E4960" s="6"/>
      <c r="F4960" s="16"/>
      <c r="J4960" s="15"/>
      <c r="L4960" s="3"/>
    </row>
    <row r="4961" spans="4:12" x14ac:dyDescent="0.25">
      <c r="D4961" s="6"/>
      <c r="E4961" s="6"/>
      <c r="F4961" s="16"/>
      <c r="J4961" s="15"/>
      <c r="L4961" s="3"/>
    </row>
    <row r="4962" spans="4:12" x14ac:dyDescent="0.25">
      <c r="D4962" s="6"/>
      <c r="E4962" s="6"/>
      <c r="F4962" s="16"/>
      <c r="J4962" s="15"/>
      <c r="L4962" s="3"/>
    </row>
    <row r="4963" spans="4:12" x14ac:dyDescent="0.25">
      <c r="D4963" s="6"/>
      <c r="E4963" s="6"/>
      <c r="F4963" s="16"/>
      <c r="J4963" s="15"/>
      <c r="L4963" s="3"/>
    </row>
    <row r="4964" spans="4:12" x14ac:dyDescent="0.25">
      <c r="D4964" s="6"/>
      <c r="E4964" s="6"/>
      <c r="F4964" s="16"/>
      <c r="J4964" s="15"/>
      <c r="L4964" s="3"/>
    </row>
    <row r="4965" spans="4:12" x14ac:dyDescent="0.25">
      <c r="D4965" s="6"/>
      <c r="E4965" s="6"/>
      <c r="F4965" s="16"/>
      <c r="J4965" s="15"/>
      <c r="L4965" s="3"/>
    </row>
    <row r="4966" spans="4:12" x14ac:dyDescent="0.25">
      <c r="D4966" s="6"/>
      <c r="E4966" s="6"/>
      <c r="F4966" s="16"/>
      <c r="J4966" s="15"/>
      <c r="L4966" s="3"/>
    </row>
    <row r="4967" spans="4:12" x14ac:dyDescent="0.25">
      <c r="D4967" s="6"/>
      <c r="E4967" s="6"/>
      <c r="F4967" s="16"/>
      <c r="J4967" s="15"/>
      <c r="L4967" s="3"/>
    </row>
    <row r="4968" spans="4:12" x14ac:dyDescent="0.25">
      <c r="D4968" s="6"/>
      <c r="E4968" s="6"/>
      <c r="F4968" s="16"/>
      <c r="J4968" s="15"/>
      <c r="L4968" s="3"/>
    </row>
    <row r="4969" spans="4:12" x14ac:dyDescent="0.25">
      <c r="D4969" s="6"/>
      <c r="E4969" s="6"/>
      <c r="F4969" s="16"/>
      <c r="J4969" s="15"/>
      <c r="L4969" s="3"/>
    </row>
    <row r="4970" spans="4:12" x14ac:dyDescent="0.25">
      <c r="D4970" s="6"/>
      <c r="E4970" s="6"/>
      <c r="F4970" s="16"/>
      <c r="J4970" s="15"/>
      <c r="L4970" s="3"/>
    </row>
    <row r="4971" spans="4:12" x14ac:dyDescent="0.25">
      <c r="D4971" s="6"/>
      <c r="E4971" s="6"/>
      <c r="F4971" s="16"/>
      <c r="J4971" s="15"/>
      <c r="L4971" s="3"/>
    </row>
    <row r="4972" spans="4:12" x14ac:dyDescent="0.25">
      <c r="D4972" s="6"/>
      <c r="E4972" s="6"/>
      <c r="F4972" s="16"/>
      <c r="J4972" s="15"/>
      <c r="L4972" s="3"/>
    </row>
    <row r="4973" spans="4:12" x14ac:dyDescent="0.25">
      <c r="D4973" s="6"/>
      <c r="E4973" s="6"/>
      <c r="F4973" s="16"/>
      <c r="J4973" s="15"/>
      <c r="L4973" s="3"/>
    </row>
    <row r="4974" spans="4:12" x14ac:dyDescent="0.25">
      <c r="D4974" s="6"/>
      <c r="E4974" s="6"/>
      <c r="F4974" s="16"/>
      <c r="J4974" s="15"/>
      <c r="L4974" s="3"/>
    </row>
    <row r="4975" spans="4:12" x14ac:dyDescent="0.25">
      <c r="D4975" s="6"/>
      <c r="E4975" s="6"/>
      <c r="F4975" s="16"/>
      <c r="J4975" s="15"/>
      <c r="L4975" s="3"/>
    </row>
    <row r="4976" spans="4:12" x14ac:dyDescent="0.25">
      <c r="D4976" s="6"/>
      <c r="E4976" s="6"/>
      <c r="F4976" s="16"/>
      <c r="J4976" s="15"/>
      <c r="L4976" s="3"/>
    </row>
    <row r="4977" spans="4:12" x14ac:dyDescent="0.25">
      <c r="D4977" s="6"/>
      <c r="E4977" s="6"/>
      <c r="F4977" s="16"/>
      <c r="J4977" s="15"/>
      <c r="L4977" s="3"/>
    </row>
    <row r="4978" spans="4:12" x14ac:dyDescent="0.25">
      <c r="D4978" s="6"/>
      <c r="E4978" s="6"/>
      <c r="F4978" s="16"/>
      <c r="J4978" s="15"/>
      <c r="L4978" s="3"/>
    </row>
    <row r="4979" spans="4:12" x14ac:dyDescent="0.25">
      <c r="D4979" s="6"/>
      <c r="E4979" s="6"/>
      <c r="F4979" s="16"/>
      <c r="J4979" s="15"/>
      <c r="L4979" s="3"/>
    </row>
    <row r="4980" spans="4:12" x14ac:dyDescent="0.25">
      <c r="D4980" s="6"/>
      <c r="E4980" s="6"/>
      <c r="F4980" s="16"/>
      <c r="J4980" s="15"/>
      <c r="L4980" s="3"/>
    </row>
    <row r="4981" spans="4:12" x14ac:dyDescent="0.25">
      <c r="D4981" s="6"/>
      <c r="E4981" s="6"/>
      <c r="F4981" s="16"/>
      <c r="J4981" s="15"/>
      <c r="L4981" s="3"/>
    </row>
    <row r="4982" spans="4:12" x14ac:dyDescent="0.25">
      <c r="D4982" s="6"/>
      <c r="E4982" s="6"/>
      <c r="F4982" s="16"/>
      <c r="J4982" s="15"/>
      <c r="L4982" s="3"/>
    </row>
    <row r="4983" spans="4:12" x14ac:dyDescent="0.25">
      <c r="D4983" s="6"/>
      <c r="E4983" s="6"/>
      <c r="F4983" s="16"/>
      <c r="J4983" s="15"/>
      <c r="L4983" s="3"/>
    </row>
    <row r="4984" spans="4:12" x14ac:dyDescent="0.25">
      <c r="D4984" s="6"/>
      <c r="E4984" s="6"/>
      <c r="F4984" s="16"/>
      <c r="J4984" s="15"/>
      <c r="L4984" s="3"/>
    </row>
    <row r="4985" spans="4:12" x14ac:dyDescent="0.25">
      <c r="D4985" s="6"/>
      <c r="E4985" s="6"/>
      <c r="F4985" s="16"/>
      <c r="J4985" s="15"/>
      <c r="L4985" s="3"/>
    </row>
    <row r="4986" spans="4:12" x14ac:dyDescent="0.25">
      <c r="D4986" s="6"/>
      <c r="E4986" s="6"/>
      <c r="F4986" s="16"/>
      <c r="J4986" s="15"/>
      <c r="L4986" s="3"/>
    </row>
    <row r="4987" spans="4:12" x14ac:dyDescent="0.25">
      <c r="D4987" s="6"/>
      <c r="E4987" s="6"/>
      <c r="F4987" s="16"/>
      <c r="J4987" s="15"/>
      <c r="L4987" s="3"/>
    </row>
    <row r="4988" spans="4:12" x14ac:dyDescent="0.25">
      <c r="D4988" s="6"/>
      <c r="E4988" s="6"/>
      <c r="F4988" s="16"/>
      <c r="J4988" s="15"/>
      <c r="L4988" s="3"/>
    </row>
    <row r="4989" spans="4:12" x14ac:dyDescent="0.25">
      <c r="D4989" s="6"/>
      <c r="E4989" s="6"/>
      <c r="F4989" s="16"/>
      <c r="J4989" s="15"/>
      <c r="L4989" s="3"/>
    </row>
    <row r="4990" spans="4:12" x14ac:dyDescent="0.25">
      <c r="D4990" s="6"/>
      <c r="E4990" s="6"/>
      <c r="F4990" s="16"/>
      <c r="J4990" s="15"/>
      <c r="L4990" s="3"/>
    </row>
    <row r="4991" spans="4:12" x14ac:dyDescent="0.25">
      <c r="D4991" s="6"/>
      <c r="E4991" s="6"/>
      <c r="F4991" s="16"/>
      <c r="J4991" s="15"/>
      <c r="L4991" s="3"/>
    </row>
    <row r="4992" spans="4:12" x14ac:dyDescent="0.25">
      <c r="D4992" s="6"/>
      <c r="E4992" s="6"/>
      <c r="F4992" s="16"/>
      <c r="J4992" s="15"/>
      <c r="L4992" s="3"/>
    </row>
    <row r="4993" spans="4:12" x14ac:dyDescent="0.25">
      <c r="D4993" s="6"/>
      <c r="E4993" s="6"/>
      <c r="F4993" s="16"/>
      <c r="J4993" s="15"/>
      <c r="L4993" s="3"/>
    </row>
    <row r="4994" spans="4:12" x14ac:dyDescent="0.25">
      <c r="D4994" s="6"/>
      <c r="E4994" s="6"/>
      <c r="F4994" s="16"/>
      <c r="J4994" s="15"/>
      <c r="L4994" s="3"/>
    </row>
    <row r="4995" spans="4:12" x14ac:dyDescent="0.25">
      <c r="D4995" s="6"/>
      <c r="E4995" s="6"/>
      <c r="F4995" s="16"/>
      <c r="J4995" s="15"/>
      <c r="L4995" s="3"/>
    </row>
    <row r="4996" spans="4:12" x14ac:dyDescent="0.25">
      <c r="D4996" s="6"/>
      <c r="E4996" s="6"/>
      <c r="F4996" s="16"/>
      <c r="J4996" s="15"/>
      <c r="L4996" s="3"/>
    </row>
    <row r="4997" spans="4:12" x14ac:dyDescent="0.25">
      <c r="D4997" s="6"/>
      <c r="E4997" s="6"/>
      <c r="F4997" s="16"/>
      <c r="J4997" s="15"/>
      <c r="L4997" s="3"/>
    </row>
    <row r="4998" spans="4:12" x14ac:dyDescent="0.25">
      <c r="D4998" s="6"/>
      <c r="E4998" s="6"/>
      <c r="F4998" s="16"/>
      <c r="J4998" s="15"/>
      <c r="L4998" s="3"/>
    </row>
    <row r="4999" spans="4:12" x14ac:dyDescent="0.25">
      <c r="D4999" s="6"/>
      <c r="E4999" s="6"/>
      <c r="F4999" s="16"/>
      <c r="J4999" s="15"/>
      <c r="L4999" s="3"/>
    </row>
    <row r="5000" spans="4:12" x14ac:dyDescent="0.25">
      <c r="D5000" s="6"/>
      <c r="E5000" s="6"/>
      <c r="F5000" s="16"/>
      <c r="J5000" s="15"/>
      <c r="L5000" s="3"/>
    </row>
    <row r="5001" spans="4:12" x14ac:dyDescent="0.25">
      <c r="D5001" s="6"/>
      <c r="E5001" s="6"/>
      <c r="F5001" s="16"/>
      <c r="J5001" s="15"/>
      <c r="L5001" s="3"/>
    </row>
    <row r="5002" spans="4:12" x14ac:dyDescent="0.25">
      <c r="D5002" s="6"/>
      <c r="E5002" s="6"/>
      <c r="F5002" s="16"/>
      <c r="J5002" s="15"/>
      <c r="L5002" s="3"/>
    </row>
    <row r="5003" spans="4:12" x14ac:dyDescent="0.25">
      <c r="D5003" s="6"/>
      <c r="E5003" s="6"/>
      <c r="F5003" s="16"/>
      <c r="J5003" s="15"/>
      <c r="L5003" s="3"/>
    </row>
    <row r="5004" spans="4:12" x14ac:dyDescent="0.25">
      <c r="D5004" s="6"/>
      <c r="E5004" s="6"/>
      <c r="F5004" s="16"/>
      <c r="J5004" s="15"/>
      <c r="L5004" s="3"/>
    </row>
    <row r="5005" spans="4:12" x14ac:dyDescent="0.25">
      <c r="D5005" s="6"/>
      <c r="E5005" s="6"/>
      <c r="F5005" s="16"/>
      <c r="J5005" s="15"/>
      <c r="L5005" s="3"/>
    </row>
    <row r="5006" spans="4:12" x14ac:dyDescent="0.25">
      <c r="D5006" s="6"/>
      <c r="E5006" s="6"/>
      <c r="F5006" s="16"/>
      <c r="J5006" s="15"/>
      <c r="L5006" s="3"/>
    </row>
    <row r="5007" spans="4:12" x14ac:dyDescent="0.25">
      <c r="D5007" s="6"/>
      <c r="E5007" s="6"/>
      <c r="F5007" s="16"/>
      <c r="J5007" s="15"/>
      <c r="L5007" s="3"/>
    </row>
    <row r="5008" spans="4:12" x14ac:dyDescent="0.25">
      <c r="D5008" s="6"/>
      <c r="E5008" s="6"/>
      <c r="F5008" s="16"/>
      <c r="J5008" s="15"/>
      <c r="L5008" s="3"/>
    </row>
    <row r="5009" spans="4:12" x14ac:dyDescent="0.25">
      <c r="D5009" s="6"/>
      <c r="E5009" s="6"/>
      <c r="F5009" s="16"/>
      <c r="J5009" s="15"/>
      <c r="L5009" s="3"/>
    </row>
    <row r="5010" spans="4:12" x14ac:dyDescent="0.25">
      <c r="D5010" s="6"/>
      <c r="E5010" s="6"/>
      <c r="F5010" s="16"/>
      <c r="J5010" s="15"/>
      <c r="L5010" s="3"/>
    </row>
    <row r="5011" spans="4:12" x14ac:dyDescent="0.25">
      <c r="D5011" s="6"/>
      <c r="E5011" s="6"/>
      <c r="F5011" s="16"/>
      <c r="J5011" s="15"/>
      <c r="L5011" s="3"/>
    </row>
    <row r="5012" spans="4:12" x14ac:dyDescent="0.25">
      <c r="D5012" s="6"/>
      <c r="E5012" s="6"/>
      <c r="F5012" s="16"/>
      <c r="J5012" s="15"/>
      <c r="L5012" s="3"/>
    </row>
    <row r="5013" spans="4:12" x14ac:dyDescent="0.25">
      <c r="D5013" s="6"/>
      <c r="E5013" s="6"/>
      <c r="F5013" s="16"/>
      <c r="J5013" s="15"/>
      <c r="L5013" s="3"/>
    </row>
    <row r="5014" spans="4:12" x14ac:dyDescent="0.25">
      <c r="D5014" s="6"/>
      <c r="E5014" s="6"/>
      <c r="F5014" s="16"/>
      <c r="J5014" s="15"/>
      <c r="L5014" s="3"/>
    </row>
    <row r="5015" spans="4:12" x14ac:dyDescent="0.25">
      <c r="D5015" s="6"/>
      <c r="E5015" s="6"/>
      <c r="F5015" s="16"/>
      <c r="J5015" s="15"/>
      <c r="L5015" s="3"/>
    </row>
    <row r="5016" spans="4:12" x14ac:dyDescent="0.25">
      <c r="D5016" s="6"/>
      <c r="E5016" s="6"/>
      <c r="F5016" s="16"/>
      <c r="J5016" s="15"/>
      <c r="L5016" s="3"/>
    </row>
    <row r="5017" spans="4:12" x14ac:dyDescent="0.25">
      <c r="D5017" s="6"/>
      <c r="E5017" s="6"/>
      <c r="F5017" s="16"/>
      <c r="J5017" s="15"/>
      <c r="L5017" s="3"/>
    </row>
    <row r="5018" spans="4:12" x14ac:dyDescent="0.25">
      <c r="D5018" s="6"/>
      <c r="E5018" s="6"/>
      <c r="F5018" s="16"/>
      <c r="J5018" s="15"/>
      <c r="L5018" s="3"/>
    </row>
    <row r="5019" spans="4:12" x14ac:dyDescent="0.25">
      <c r="D5019" s="6"/>
      <c r="E5019" s="6"/>
      <c r="F5019" s="16"/>
      <c r="J5019" s="15"/>
      <c r="L5019" s="3"/>
    </row>
    <row r="5020" spans="4:12" x14ac:dyDescent="0.25">
      <c r="D5020" s="6"/>
      <c r="E5020" s="6"/>
      <c r="F5020" s="16"/>
      <c r="J5020" s="15"/>
      <c r="L5020" s="3"/>
    </row>
    <row r="5021" spans="4:12" x14ac:dyDescent="0.25">
      <c r="D5021" s="6"/>
      <c r="E5021" s="6"/>
      <c r="F5021" s="16"/>
      <c r="J5021" s="15"/>
      <c r="L5021" s="3"/>
    </row>
    <row r="5022" spans="4:12" x14ac:dyDescent="0.25">
      <c r="D5022" s="6"/>
      <c r="E5022" s="6"/>
      <c r="F5022" s="16"/>
      <c r="J5022" s="15"/>
      <c r="L5022" s="3"/>
    </row>
    <row r="5023" spans="4:12" x14ac:dyDescent="0.25">
      <c r="D5023" s="6"/>
      <c r="E5023" s="6"/>
      <c r="F5023" s="16"/>
      <c r="J5023" s="15"/>
      <c r="L5023" s="3"/>
    </row>
    <row r="5024" spans="4:12" x14ac:dyDescent="0.25">
      <c r="D5024" s="6"/>
      <c r="E5024" s="6"/>
      <c r="F5024" s="16"/>
      <c r="J5024" s="15"/>
      <c r="L5024" s="3"/>
    </row>
    <row r="5025" spans="4:12" x14ac:dyDescent="0.25">
      <c r="D5025" s="6"/>
      <c r="E5025" s="6"/>
      <c r="F5025" s="16"/>
      <c r="J5025" s="15"/>
      <c r="L5025" s="3"/>
    </row>
    <row r="5026" spans="4:12" x14ac:dyDescent="0.25">
      <c r="D5026" s="6"/>
      <c r="E5026" s="6"/>
      <c r="F5026" s="16"/>
      <c r="J5026" s="15"/>
      <c r="L5026" s="3"/>
    </row>
    <row r="5027" spans="4:12" x14ac:dyDescent="0.25">
      <c r="D5027" s="6"/>
      <c r="E5027" s="6"/>
      <c r="F5027" s="16"/>
      <c r="J5027" s="15"/>
      <c r="L5027" s="3"/>
    </row>
    <row r="5028" spans="4:12" x14ac:dyDescent="0.25">
      <c r="D5028" s="6"/>
      <c r="E5028" s="6"/>
      <c r="F5028" s="16"/>
      <c r="J5028" s="15"/>
      <c r="L5028" s="3"/>
    </row>
    <row r="5029" spans="4:12" x14ac:dyDescent="0.25">
      <c r="D5029" s="6"/>
      <c r="E5029" s="6"/>
      <c r="F5029" s="16"/>
      <c r="J5029" s="15"/>
      <c r="L5029" s="3"/>
    </row>
    <row r="5030" spans="4:12" x14ac:dyDescent="0.25">
      <c r="D5030" s="6"/>
      <c r="E5030" s="6"/>
      <c r="F5030" s="16"/>
      <c r="J5030" s="15"/>
      <c r="L5030" s="3"/>
    </row>
    <row r="5031" spans="4:12" x14ac:dyDescent="0.25">
      <c r="D5031" s="6"/>
      <c r="E5031" s="6"/>
      <c r="F5031" s="16"/>
      <c r="J5031" s="15"/>
      <c r="L5031" s="3"/>
    </row>
    <row r="5032" spans="4:12" x14ac:dyDescent="0.25">
      <c r="D5032" s="6"/>
      <c r="E5032" s="6"/>
      <c r="F5032" s="16"/>
      <c r="J5032" s="15"/>
      <c r="L5032" s="3"/>
    </row>
    <row r="5033" spans="4:12" x14ac:dyDescent="0.25">
      <c r="D5033" s="6"/>
      <c r="E5033" s="6"/>
      <c r="F5033" s="16"/>
      <c r="J5033" s="15"/>
      <c r="L5033" s="3"/>
    </row>
    <row r="5034" spans="4:12" x14ac:dyDescent="0.25">
      <c r="D5034" s="6"/>
      <c r="E5034" s="6"/>
      <c r="F5034" s="16"/>
      <c r="J5034" s="15"/>
      <c r="L5034" s="3"/>
    </row>
    <row r="5035" spans="4:12" x14ac:dyDescent="0.25">
      <c r="D5035" s="6"/>
      <c r="E5035" s="6"/>
      <c r="F5035" s="16"/>
      <c r="J5035" s="15"/>
      <c r="L5035" s="3"/>
    </row>
    <row r="5036" spans="4:12" x14ac:dyDescent="0.25">
      <c r="D5036" s="6"/>
      <c r="E5036" s="6"/>
      <c r="F5036" s="16"/>
      <c r="J5036" s="15"/>
      <c r="L5036" s="3"/>
    </row>
    <row r="5037" spans="4:12" x14ac:dyDescent="0.25">
      <c r="D5037" s="6"/>
      <c r="E5037" s="6"/>
      <c r="F5037" s="16"/>
      <c r="J5037" s="15"/>
      <c r="L5037" s="3"/>
    </row>
    <row r="5038" spans="4:12" x14ac:dyDescent="0.25">
      <c r="D5038" s="6"/>
      <c r="E5038" s="6"/>
      <c r="F5038" s="16"/>
      <c r="J5038" s="15"/>
      <c r="L5038" s="3"/>
    </row>
    <row r="5039" spans="4:12" x14ac:dyDescent="0.25">
      <c r="D5039" s="6"/>
      <c r="E5039" s="6"/>
      <c r="F5039" s="16"/>
      <c r="J5039" s="15"/>
      <c r="L5039" s="3"/>
    </row>
    <row r="5040" spans="4:12" x14ac:dyDescent="0.25">
      <c r="D5040" s="6"/>
      <c r="E5040" s="6"/>
      <c r="F5040" s="16"/>
      <c r="J5040" s="15"/>
      <c r="L5040" s="3"/>
    </row>
    <row r="5041" spans="4:12" x14ac:dyDescent="0.25">
      <c r="D5041" s="6"/>
      <c r="E5041" s="6"/>
      <c r="F5041" s="16"/>
      <c r="J5041" s="15"/>
      <c r="L5041" s="3"/>
    </row>
    <row r="5042" spans="4:12" x14ac:dyDescent="0.25">
      <c r="D5042" s="6"/>
      <c r="E5042" s="6"/>
      <c r="F5042" s="16"/>
      <c r="J5042" s="15"/>
      <c r="L5042" s="3"/>
    </row>
    <row r="5043" spans="4:12" x14ac:dyDescent="0.25">
      <c r="D5043" s="6"/>
      <c r="E5043" s="6"/>
      <c r="F5043" s="16"/>
      <c r="J5043" s="15"/>
      <c r="L5043" s="3"/>
    </row>
    <row r="5044" spans="4:12" x14ac:dyDescent="0.25">
      <c r="D5044" s="6"/>
      <c r="E5044" s="6"/>
      <c r="F5044" s="16"/>
      <c r="J5044" s="15"/>
      <c r="L5044" s="3"/>
    </row>
    <row r="5045" spans="4:12" x14ac:dyDescent="0.25">
      <c r="D5045" s="6"/>
      <c r="E5045" s="6"/>
      <c r="F5045" s="16"/>
      <c r="J5045" s="15"/>
      <c r="L5045" s="3"/>
    </row>
    <row r="5046" spans="4:12" x14ac:dyDescent="0.25">
      <c r="D5046" s="6"/>
      <c r="E5046" s="6"/>
      <c r="F5046" s="16"/>
      <c r="J5046" s="15"/>
      <c r="L5046" s="3"/>
    </row>
    <row r="5047" spans="4:12" x14ac:dyDescent="0.25">
      <c r="D5047" s="6"/>
      <c r="E5047" s="6"/>
      <c r="F5047" s="16"/>
      <c r="J5047" s="15"/>
      <c r="L5047" s="3"/>
    </row>
    <row r="5048" spans="4:12" x14ac:dyDescent="0.25">
      <c r="D5048" s="6"/>
      <c r="E5048" s="6"/>
      <c r="F5048" s="16"/>
      <c r="J5048" s="15"/>
      <c r="L5048" s="3"/>
    </row>
    <row r="5049" spans="4:12" x14ac:dyDescent="0.25">
      <c r="D5049" s="6"/>
      <c r="E5049" s="6"/>
      <c r="F5049" s="16"/>
      <c r="J5049" s="15"/>
      <c r="L5049" s="3"/>
    </row>
    <row r="5050" spans="4:12" x14ac:dyDescent="0.25">
      <c r="D5050" s="6"/>
      <c r="E5050" s="6"/>
      <c r="F5050" s="16"/>
      <c r="J5050" s="15"/>
      <c r="L5050" s="3"/>
    </row>
    <row r="5051" spans="4:12" x14ac:dyDescent="0.25">
      <c r="D5051" s="6"/>
      <c r="E5051" s="6"/>
      <c r="F5051" s="16"/>
      <c r="J5051" s="15"/>
      <c r="L5051" s="3"/>
    </row>
    <row r="5052" spans="4:12" x14ac:dyDescent="0.25">
      <c r="D5052" s="6"/>
      <c r="E5052" s="6"/>
      <c r="F5052" s="16"/>
      <c r="J5052" s="15"/>
      <c r="L5052" s="3"/>
    </row>
    <row r="5053" spans="4:12" x14ac:dyDescent="0.25">
      <c r="D5053" s="6"/>
      <c r="E5053" s="6"/>
      <c r="F5053" s="16"/>
      <c r="J5053" s="15"/>
      <c r="L5053" s="3"/>
    </row>
    <row r="5054" spans="4:12" x14ac:dyDescent="0.25">
      <c r="D5054" s="6"/>
      <c r="E5054" s="6"/>
      <c r="F5054" s="16"/>
      <c r="J5054" s="15"/>
      <c r="L5054" s="3"/>
    </row>
    <row r="5055" spans="4:12" x14ac:dyDescent="0.25">
      <c r="D5055" s="6"/>
      <c r="E5055" s="6"/>
      <c r="F5055" s="16"/>
      <c r="J5055" s="15"/>
      <c r="L5055" s="3"/>
    </row>
    <row r="5056" spans="4:12" x14ac:dyDescent="0.25">
      <c r="D5056" s="6"/>
      <c r="E5056" s="6"/>
      <c r="F5056" s="16"/>
      <c r="J5056" s="15"/>
      <c r="L5056" s="3"/>
    </row>
    <row r="5057" spans="4:12" x14ac:dyDescent="0.25">
      <c r="D5057" s="6"/>
      <c r="E5057" s="6"/>
      <c r="F5057" s="16"/>
      <c r="J5057" s="15"/>
      <c r="L5057" s="3"/>
    </row>
    <row r="5058" spans="4:12" x14ac:dyDescent="0.25">
      <c r="D5058" s="6"/>
      <c r="E5058" s="6"/>
      <c r="F5058" s="16"/>
      <c r="J5058" s="15"/>
      <c r="L5058" s="3"/>
    </row>
    <row r="5059" spans="4:12" x14ac:dyDescent="0.25">
      <c r="D5059" s="6"/>
      <c r="E5059" s="6"/>
      <c r="F5059" s="16"/>
      <c r="J5059" s="15"/>
      <c r="L5059" s="3"/>
    </row>
    <row r="5060" spans="4:12" x14ac:dyDescent="0.25">
      <c r="D5060" s="6"/>
      <c r="E5060" s="6"/>
      <c r="F5060" s="16"/>
      <c r="J5060" s="15"/>
      <c r="L5060" s="3"/>
    </row>
    <row r="5061" spans="4:12" x14ac:dyDescent="0.25">
      <c r="D5061" s="6"/>
      <c r="E5061" s="6"/>
      <c r="F5061" s="16"/>
      <c r="J5061" s="15"/>
      <c r="L5061" s="3"/>
    </row>
    <row r="5062" spans="4:12" x14ac:dyDescent="0.25">
      <c r="D5062" s="6"/>
      <c r="E5062" s="6"/>
      <c r="F5062" s="16"/>
      <c r="J5062" s="15"/>
      <c r="L5062" s="3"/>
    </row>
    <row r="5063" spans="4:12" x14ac:dyDescent="0.25">
      <c r="D5063" s="6"/>
      <c r="E5063" s="6"/>
      <c r="F5063" s="16"/>
      <c r="J5063" s="15"/>
      <c r="L5063" s="3"/>
    </row>
    <row r="5064" spans="4:12" x14ac:dyDescent="0.25">
      <c r="D5064" s="6"/>
      <c r="E5064" s="6"/>
      <c r="F5064" s="16"/>
      <c r="J5064" s="15"/>
      <c r="L5064" s="3"/>
    </row>
    <row r="5065" spans="4:12" x14ac:dyDescent="0.25">
      <c r="D5065" s="6"/>
      <c r="E5065" s="6"/>
      <c r="F5065" s="16"/>
      <c r="J5065" s="15"/>
      <c r="L5065" s="3"/>
    </row>
    <row r="5066" spans="4:12" x14ac:dyDescent="0.25">
      <c r="D5066" s="6"/>
      <c r="E5066" s="6"/>
      <c r="F5066" s="16"/>
      <c r="J5066" s="15"/>
      <c r="L5066" s="3"/>
    </row>
    <row r="5067" spans="4:12" x14ac:dyDescent="0.25">
      <c r="D5067" s="6"/>
      <c r="E5067" s="6"/>
      <c r="F5067" s="16"/>
      <c r="J5067" s="15"/>
      <c r="L5067" s="3"/>
    </row>
    <row r="5068" spans="4:12" x14ac:dyDescent="0.25">
      <c r="D5068" s="6"/>
      <c r="E5068" s="6"/>
      <c r="F5068" s="16"/>
      <c r="J5068" s="15"/>
      <c r="L5068" s="3"/>
    </row>
    <row r="5069" spans="4:12" x14ac:dyDescent="0.25">
      <c r="D5069" s="6"/>
      <c r="E5069" s="6"/>
      <c r="F5069" s="16"/>
      <c r="J5069" s="15"/>
      <c r="L5069" s="3"/>
    </row>
    <row r="5070" spans="4:12" x14ac:dyDescent="0.25">
      <c r="D5070" s="6"/>
      <c r="E5070" s="6"/>
      <c r="F5070" s="16"/>
      <c r="J5070" s="15"/>
      <c r="L5070" s="3"/>
    </row>
    <row r="5071" spans="4:12" x14ac:dyDescent="0.25">
      <c r="D5071" s="6"/>
      <c r="E5071" s="6"/>
      <c r="F5071" s="16"/>
      <c r="J5071" s="15"/>
      <c r="L5071" s="3"/>
    </row>
    <row r="5072" spans="4:12" x14ac:dyDescent="0.25">
      <c r="D5072" s="6"/>
      <c r="E5072" s="6"/>
      <c r="F5072" s="16"/>
      <c r="J5072" s="15"/>
      <c r="L5072" s="3"/>
    </row>
    <row r="5073" spans="4:12" x14ac:dyDescent="0.25">
      <c r="D5073" s="6"/>
      <c r="E5073" s="6"/>
      <c r="F5073" s="16"/>
      <c r="J5073" s="15"/>
      <c r="L5073" s="3"/>
    </row>
    <row r="5074" spans="4:12" x14ac:dyDescent="0.25">
      <c r="D5074" s="6"/>
      <c r="E5074" s="6"/>
      <c r="F5074" s="16"/>
      <c r="J5074" s="15"/>
      <c r="L5074" s="3"/>
    </row>
    <row r="5075" spans="4:12" x14ac:dyDescent="0.25">
      <c r="D5075" s="6"/>
      <c r="E5075" s="6"/>
      <c r="F5075" s="16"/>
      <c r="J5075" s="15"/>
      <c r="L5075" s="3"/>
    </row>
    <row r="5076" spans="4:12" x14ac:dyDescent="0.25">
      <c r="D5076" s="6"/>
      <c r="E5076" s="6"/>
      <c r="F5076" s="16"/>
      <c r="J5076" s="15"/>
      <c r="L5076" s="3"/>
    </row>
    <row r="5077" spans="4:12" x14ac:dyDescent="0.25">
      <c r="D5077" s="6"/>
      <c r="E5077" s="6"/>
      <c r="F5077" s="16"/>
      <c r="J5077" s="15"/>
      <c r="L5077" s="3"/>
    </row>
    <row r="5078" spans="4:12" x14ac:dyDescent="0.25">
      <c r="D5078" s="6"/>
      <c r="E5078" s="6"/>
      <c r="F5078" s="16"/>
      <c r="J5078" s="15"/>
      <c r="L5078" s="3"/>
    </row>
    <row r="5079" spans="4:12" x14ac:dyDescent="0.25">
      <c r="D5079" s="6"/>
      <c r="E5079" s="6"/>
      <c r="F5079" s="16"/>
      <c r="J5079" s="15"/>
      <c r="L5079" s="3"/>
    </row>
    <row r="5080" spans="4:12" x14ac:dyDescent="0.25">
      <c r="D5080" s="6"/>
      <c r="E5080" s="6"/>
      <c r="F5080" s="16"/>
      <c r="J5080" s="15"/>
      <c r="L5080" s="3"/>
    </row>
    <row r="5081" spans="4:12" x14ac:dyDescent="0.25">
      <c r="D5081" s="6"/>
      <c r="E5081" s="6"/>
      <c r="F5081" s="16"/>
      <c r="J5081" s="15"/>
      <c r="L5081" s="3"/>
    </row>
    <row r="5082" spans="4:12" x14ac:dyDescent="0.25">
      <c r="D5082" s="6"/>
      <c r="E5082" s="6"/>
      <c r="F5082" s="16"/>
      <c r="J5082" s="15"/>
      <c r="L5082" s="3"/>
    </row>
    <row r="5083" spans="4:12" x14ac:dyDescent="0.25">
      <c r="D5083" s="6"/>
      <c r="E5083" s="6"/>
      <c r="F5083" s="16"/>
      <c r="J5083" s="15"/>
      <c r="L5083" s="3"/>
    </row>
    <row r="5084" spans="4:12" x14ac:dyDescent="0.25">
      <c r="D5084" s="6"/>
      <c r="E5084" s="6"/>
      <c r="F5084" s="16"/>
      <c r="J5084" s="15"/>
      <c r="L5084" s="3"/>
    </row>
    <row r="5085" spans="4:12" x14ac:dyDescent="0.25">
      <c r="D5085" s="6"/>
      <c r="E5085" s="6"/>
      <c r="F5085" s="16"/>
      <c r="J5085" s="15"/>
      <c r="L5085" s="3"/>
    </row>
    <row r="5086" spans="4:12" x14ac:dyDescent="0.25">
      <c r="D5086" s="6"/>
      <c r="E5086" s="6"/>
      <c r="F5086" s="16"/>
      <c r="J5086" s="15"/>
      <c r="L5086" s="3"/>
    </row>
    <row r="5087" spans="4:12" x14ac:dyDescent="0.25">
      <c r="D5087" s="6"/>
      <c r="E5087" s="6"/>
      <c r="F5087" s="16"/>
      <c r="J5087" s="15"/>
      <c r="L5087" s="3"/>
    </row>
    <row r="5088" spans="4:12" x14ac:dyDescent="0.25">
      <c r="D5088" s="6"/>
      <c r="E5088" s="6"/>
      <c r="F5088" s="16"/>
      <c r="J5088" s="15"/>
      <c r="L5088" s="3"/>
    </row>
    <row r="5089" spans="4:12" x14ac:dyDescent="0.25">
      <c r="D5089" s="6"/>
      <c r="E5089" s="6"/>
      <c r="F5089" s="16"/>
      <c r="J5089" s="15"/>
      <c r="L5089" s="3"/>
    </row>
    <row r="5090" spans="4:12" x14ac:dyDescent="0.25">
      <c r="D5090" s="6"/>
      <c r="E5090" s="6"/>
      <c r="F5090" s="16"/>
      <c r="J5090" s="15"/>
      <c r="L5090" s="3"/>
    </row>
    <row r="5091" spans="4:12" x14ac:dyDescent="0.25">
      <c r="D5091" s="6"/>
      <c r="E5091" s="6"/>
      <c r="F5091" s="16"/>
      <c r="J5091" s="15"/>
      <c r="L5091" s="3"/>
    </row>
    <row r="5092" spans="4:12" x14ac:dyDescent="0.25">
      <c r="D5092" s="6"/>
      <c r="E5092" s="6"/>
      <c r="F5092" s="16"/>
      <c r="J5092" s="15"/>
      <c r="L5092" s="3"/>
    </row>
    <row r="5093" spans="4:12" x14ac:dyDescent="0.25">
      <c r="D5093" s="6"/>
      <c r="E5093" s="6"/>
      <c r="F5093" s="16"/>
      <c r="J5093" s="15"/>
      <c r="L5093" s="3"/>
    </row>
    <row r="5094" spans="4:12" x14ac:dyDescent="0.25">
      <c r="D5094" s="6"/>
      <c r="E5094" s="6"/>
      <c r="F5094" s="16"/>
      <c r="J5094" s="15"/>
      <c r="L5094" s="3"/>
    </row>
    <row r="5095" spans="4:12" x14ac:dyDescent="0.25">
      <c r="D5095" s="6"/>
      <c r="E5095" s="6"/>
      <c r="F5095" s="16"/>
      <c r="J5095" s="15"/>
      <c r="L5095" s="3"/>
    </row>
    <row r="5096" spans="4:12" x14ac:dyDescent="0.25">
      <c r="D5096" s="6"/>
      <c r="E5096" s="6"/>
      <c r="F5096" s="16"/>
      <c r="J5096" s="15"/>
      <c r="L5096" s="3"/>
    </row>
    <row r="5097" spans="4:12" x14ac:dyDescent="0.25">
      <c r="D5097" s="6"/>
      <c r="E5097" s="6"/>
      <c r="F5097" s="16"/>
      <c r="J5097" s="15"/>
      <c r="L5097" s="3"/>
    </row>
    <row r="5098" spans="4:12" x14ac:dyDescent="0.25">
      <c r="D5098" s="6"/>
      <c r="E5098" s="6"/>
      <c r="F5098" s="16"/>
      <c r="J5098" s="15"/>
      <c r="L5098" s="3"/>
    </row>
    <row r="5099" spans="4:12" x14ac:dyDescent="0.25">
      <c r="D5099" s="6"/>
      <c r="E5099" s="6"/>
      <c r="F5099" s="16"/>
      <c r="J5099" s="15"/>
      <c r="L5099" s="3"/>
    </row>
    <row r="5100" spans="4:12" x14ac:dyDescent="0.25">
      <c r="D5100" s="6"/>
      <c r="E5100" s="6"/>
      <c r="F5100" s="16"/>
      <c r="J5100" s="15"/>
      <c r="L5100" s="3"/>
    </row>
    <row r="5101" spans="4:12" x14ac:dyDescent="0.25">
      <c r="D5101" s="6"/>
      <c r="E5101" s="6"/>
      <c r="F5101" s="16"/>
      <c r="J5101" s="15"/>
      <c r="L5101" s="3"/>
    </row>
    <row r="5102" spans="4:12" x14ac:dyDescent="0.25">
      <c r="D5102" s="6"/>
      <c r="E5102" s="6"/>
      <c r="F5102" s="16"/>
      <c r="J5102" s="15"/>
      <c r="L5102" s="3"/>
    </row>
    <row r="5103" spans="4:12" x14ac:dyDescent="0.25">
      <c r="D5103" s="6"/>
      <c r="E5103" s="6"/>
      <c r="F5103" s="16"/>
      <c r="J5103" s="15"/>
      <c r="L5103" s="3"/>
    </row>
    <row r="5104" spans="4:12" x14ac:dyDescent="0.25">
      <c r="D5104" s="6"/>
      <c r="E5104" s="6"/>
      <c r="F5104" s="16"/>
      <c r="J5104" s="15"/>
      <c r="L5104" s="3"/>
    </row>
    <row r="5105" spans="4:12" x14ac:dyDescent="0.25">
      <c r="D5105" s="6"/>
      <c r="E5105" s="6"/>
      <c r="F5105" s="16"/>
      <c r="J5105" s="15"/>
      <c r="L5105" s="3"/>
    </row>
    <row r="5106" spans="4:12" x14ac:dyDescent="0.25">
      <c r="D5106" s="6"/>
      <c r="E5106" s="6"/>
      <c r="F5106" s="16"/>
      <c r="J5106" s="15"/>
      <c r="L5106" s="3"/>
    </row>
    <row r="5107" spans="4:12" x14ac:dyDescent="0.25">
      <c r="D5107" s="6"/>
      <c r="E5107" s="6"/>
      <c r="F5107" s="16"/>
      <c r="J5107" s="15"/>
      <c r="L5107" s="3"/>
    </row>
    <row r="5108" spans="4:12" x14ac:dyDescent="0.25">
      <c r="D5108" s="6"/>
      <c r="E5108" s="6"/>
      <c r="F5108" s="16"/>
      <c r="J5108" s="15"/>
      <c r="L5108" s="3"/>
    </row>
    <row r="5109" spans="4:12" x14ac:dyDescent="0.25">
      <c r="D5109" s="6"/>
      <c r="E5109" s="6"/>
      <c r="F5109" s="16"/>
      <c r="J5109" s="15"/>
      <c r="L5109" s="3"/>
    </row>
    <row r="5110" spans="4:12" x14ac:dyDescent="0.25">
      <c r="D5110" s="6"/>
      <c r="E5110" s="6"/>
      <c r="F5110" s="16"/>
      <c r="J5110" s="15"/>
      <c r="L5110" s="3"/>
    </row>
    <row r="5111" spans="4:12" x14ac:dyDescent="0.25">
      <c r="D5111" s="6"/>
      <c r="E5111" s="6"/>
      <c r="F5111" s="16"/>
      <c r="J5111" s="15"/>
      <c r="L5111" s="3"/>
    </row>
    <row r="5112" spans="4:12" x14ac:dyDescent="0.25">
      <c r="D5112" s="6"/>
      <c r="E5112" s="6"/>
      <c r="F5112" s="16"/>
      <c r="J5112" s="15"/>
      <c r="L5112" s="3"/>
    </row>
    <row r="5113" spans="4:12" x14ac:dyDescent="0.25">
      <c r="D5113" s="6"/>
      <c r="E5113" s="6"/>
      <c r="F5113" s="16"/>
      <c r="J5113" s="15"/>
      <c r="L5113" s="3"/>
    </row>
    <row r="5114" spans="4:12" x14ac:dyDescent="0.25">
      <c r="D5114" s="6"/>
      <c r="E5114" s="6"/>
      <c r="F5114" s="16"/>
      <c r="J5114" s="15"/>
      <c r="L5114" s="3"/>
    </row>
    <row r="5115" spans="4:12" x14ac:dyDescent="0.25">
      <c r="D5115" s="6"/>
      <c r="E5115" s="6"/>
      <c r="F5115" s="16"/>
      <c r="J5115" s="15"/>
      <c r="L5115" s="3"/>
    </row>
    <row r="5116" spans="4:12" x14ac:dyDescent="0.25">
      <c r="D5116" s="6"/>
      <c r="E5116" s="6"/>
      <c r="F5116" s="16"/>
      <c r="J5116" s="15"/>
      <c r="L5116" s="3"/>
    </row>
    <row r="5117" spans="4:12" x14ac:dyDescent="0.25">
      <c r="D5117" s="6"/>
      <c r="E5117" s="6"/>
      <c r="F5117" s="16"/>
      <c r="J5117" s="15"/>
      <c r="L5117" s="3"/>
    </row>
    <row r="5118" spans="4:12" x14ac:dyDescent="0.25">
      <c r="D5118" s="6"/>
      <c r="E5118" s="6"/>
      <c r="F5118" s="16"/>
      <c r="J5118" s="15"/>
      <c r="L5118" s="3"/>
    </row>
    <row r="5119" spans="4:12" x14ac:dyDescent="0.25">
      <c r="D5119" s="6"/>
      <c r="E5119" s="6"/>
      <c r="F5119" s="16"/>
      <c r="J5119" s="15"/>
      <c r="L5119" s="3"/>
    </row>
    <row r="5120" spans="4:12" x14ac:dyDescent="0.25">
      <c r="D5120" s="6"/>
      <c r="E5120" s="6"/>
      <c r="F5120" s="16"/>
      <c r="J5120" s="15"/>
      <c r="L5120" s="3"/>
    </row>
    <row r="5121" spans="4:12" x14ac:dyDescent="0.25">
      <c r="D5121" s="6"/>
      <c r="E5121" s="6"/>
      <c r="F5121" s="16"/>
      <c r="J5121" s="15"/>
      <c r="L5121" s="3"/>
    </row>
    <row r="5122" spans="4:12" x14ac:dyDescent="0.25">
      <c r="D5122" s="6"/>
      <c r="E5122" s="6"/>
      <c r="F5122" s="16"/>
      <c r="J5122" s="15"/>
      <c r="L5122" s="3"/>
    </row>
    <row r="5123" spans="4:12" x14ac:dyDescent="0.25">
      <c r="D5123" s="6"/>
      <c r="E5123" s="6"/>
      <c r="F5123" s="16"/>
      <c r="J5123" s="15"/>
      <c r="L5123" s="3"/>
    </row>
    <row r="5124" spans="4:12" x14ac:dyDescent="0.25">
      <c r="D5124" s="6"/>
      <c r="E5124" s="6"/>
      <c r="F5124" s="16"/>
      <c r="J5124" s="15"/>
      <c r="L5124" s="3"/>
    </row>
    <row r="5125" spans="4:12" x14ac:dyDescent="0.25">
      <c r="D5125" s="6"/>
      <c r="E5125" s="6"/>
      <c r="F5125" s="16"/>
      <c r="J5125" s="15"/>
      <c r="L5125" s="3"/>
    </row>
    <row r="5126" spans="4:12" x14ac:dyDescent="0.25">
      <c r="D5126" s="6"/>
      <c r="E5126" s="6"/>
      <c r="F5126" s="16"/>
      <c r="J5126" s="15"/>
      <c r="L5126" s="3"/>
    </row>
    <row r="5127" spans="4:12" x14ac:dyDescent="0.25">
      <c r="D5127" s="6"/>
      <c r="E5127" s="6"/>
      <c r="F5127" s="16"/>
      <c r="J5127" s="15"/>
      <c r="L5127" s="3"/>
    </row>
    <row r="5128" spans="4:12" x14ac:dyDescent="0.25">
      <c r="D5128" s="6"/>
      <c r="E5128" s="6"/>
      <c r="F5128" s="16"/>
      <c r="J5128" s="15"/>
      <c r="L5128" s="3"/>
    </row>
    <row r="5129" spans="4:12" x14ac:dyDescent="0.25">
      <c r="D5129" s="6"/>
      <c r="E5129" s="6"/>
      <c r="F5129" s="16"/>
      <c r="J5129" s="15"/>
      <c r="L5129" s="3"/>
    </row>
    <row r="5130" spans="4:12" x14ac:dyDescent="0.25">
      <c r="D5130" s="6"/>
      <c r="E5130" s="6"/>
      <c r="F5130" s="16"/>
      <c r="J5130" s="15"/>
      <c r="L5130" s="3"/>
    </row>
    <row r="5131" spans="4:12" x14ac:dyDescent="0.25">
      <c r="D5131" s="6"/>
      <c r="E5131" s="6"/>
      <c r="F5131" s="16"/>
      <c r="J5131" s="15"/>
      <c r="L5131" s="3"/>
    </row>
    <row r="5132" spans="4:12" x14ac:dyDescent="0.25">
      <c r="D5132" s="6"/>
      <c r="E5132" s="6"/>
      <c r="F5132" s="16"/>
      <c r="J5132" s="15"/>
      <c r="L5132" s="3"/>
    </row>
    <row r="5133" spans="4:12" x14ac:dyDescent="0.25">
      <c r="D5133" s="6"/>
      <c r="E5133" s="6"/>
      <c r="F5133" s="16"/>
      <c r="J5133" s="15"/>
      <c r="L5133" s="3"/>
    </row>
    <row r="5134" spans="4:12" x14ac:dyDescent="0.25">
      <c r="D5134" s="6"/>
      <c r="E5134" s="6"/>
      <c r="F5134" s="16"/>
      <c r="J5134" s="15"/>
      <c r="L5134" s="3"/>
    </row>
    <row r="5135" spans="4:12" x14ac:dyDescent="0.25">
      <c r="D5135" s="6"/>
      <c r="E5135" s="6"/>
      <c r="F5135" s="16"/>
      <c r="J5135" s="15"/>
      <c r="L5135" s="3"/>
    </row>
    <row r="5136" spans="4:12" x14ac:dyDescent="0.25">
      <c r="D5136" s="6"/>
      <c r="E5136" s="6"/>
      <c r="F5136" s="16"/>
      <c r="J5136" s="15"/>
      <c r="L5136" s="3"/>
    </row>
    <row r="5137" spans="4:12" x14ac:dyDescent="0.25">
      <c r="D5137" s="6"/>
      <c r="E5137" s="6"/>
      <c r="F5137" s="16"/>
      <c r="J5137" s="15"/>
      <c r="L5137" s="3"/>
    </row>
    <row r="5138" spans="4:12" x14ac:dyDescent="0.25">
      <c r="D5138" s="6"/>
      <c r="E5138" s="6"/>
      <c r="F5138" s="16"/>
      <c r="J5138" s="15"/>
      <c r="L5138" s="3"/>
    </row>
    <row r="5139" spans="4:12" x14ac:dyDescent="0.25">
      <c r="D5139" s="6"/>
      <c r="E5139" s="6"/>
      <c r="F5139" s="16"/>
      <c r="J5139" s="15"/>
      <c r="L5139" s="3"/>
    </row>
    <row r="5140" spans="4:12" x14ac:dyDescent="0.25">
      <c r="D5140" s="6"/>
      <c r="E5140" s="6"/>
      <c r="F5140" s="16"/>
      <c r="J5140" s="15"/>
      <c r="L5140" s="3"/>
    </row>
    <row r="5141" spans="4:12" x14ac:dyDescent="0.25">
      <c r="D5141" s="6"/>
      <c r="E5141" s="6"/>
      <c r="F5141" s="16"/>
      <c r="J5141" s="15"/>
      <c r="L5141" s="3"/>
    </row>
    <row r="5142" spans="4:12" x14ac:dyDescent="0.25">
      <c r="D5142" s="6"/>
      <c r="E5142" s="6"/>
      <c r="F5142" s="16"/>
      <c r="J5142" s="15"/>
      <c r="L5142" s="3"/>
    </row>
    <row r="5143" spans="4:12" x14ac:dyDescent="0.25">
      <c r="D5143" s="6"/>
      <c r="E5143" s="6"/>
      <c r="F5143" s="16"/>
      <c r="J5143" s="15"/>
      <c r="L5143" s="3"/>
    </row>
    <row r="5144" spans="4:12" x14ac:dyDescent="0.25">
      <c r="D5144" s="6"/>
      <c r="E5144" s="6"/>
      <c r="F5144" s="16"/>
      <c r="J5144" s="15"/>
      <c r="L5144" s="3"/>
    </row>
    <row r="5145" spans="4:12" x14ac:dyDescent="0.25">
      <c r="D5145" s="6"/>
      <c r="E5145" s="6"/>
      <c r="F5145" s="16"/>
      <c r="J5145" s="15"/>
      <c r="L5145" s="3"/>
    </row>
    <row r="5146" spans="4:12" x14ac:dyDescent="0.25">
      <c r="D5146" s="6"/>
      <c r="E5146" s="6"/>
      <c r="F5146" s="16"/>
      <c r="J5146" s="15"/>
      <c r="L5146" s="3"/>
    </row>
    <row r="5147" spans="4:12" x14ac:dyDescent="0.25">
      <c r="D5147" s="6"/>
      <c r="E5147" s="6"/>
      <c r="F5147" s="16"/>
      <c r="J5147" s="15"/>
      <c r="L5147" s="3"/>
    </row>
    <row r="5148" spans="4:12" x14ac:dyDescent="0.25">
      <c r="D5148" s="6"/>
      <c r="E5148" s="6"/>
      <c r="F5148" s="16"/>
      <c r="J5148" s="15"/>
      <c r="L5148" s="3"/>
    </row>
    <row r="5149" spans="4:12" x14ac:dyDescent="0.25">
      <c r="D5149" s="6"/>
      <c r="E5149" s="6"/>
      <c r="F5149" s="16"/>
      <c r="J5149" s="15"/>
      <c r="L5149" s="3"/>
    </row>
    <row r="5150" spans="4:12" x14ac:dyDescent="0.25">
      <c r="D5150" s="6"/>
      <c r="E5150" s="6"/>
      <c r="F5150" s="16"/>
      <c r="J5150" s="15"/>
      <c r="L5150" s="3"/>
    </row>
    <row r="5151" spans="4:12" x14ac:dyDescent="0.25">
      <c r="D5151" s="6"/>
      <c r="E5151" s="6"/>
      <c r="F5151" s="16"/>
      <c r="J5151" s="15"/>
      <c r="L5151" s="3"/>
    </row>
    <row r="5152" spans="4:12" x14ac:dyDescent="0.25">
      <c r="D5152" s="6"/>
      <c r="E5152" s="6"/>
      <c r="F5152" s="16"/>
      <c r="J5152" s="15"/>
      <c r="L5152" s="3"/>
    </row>
    <row r="5153" spans="4:12" x14ac:dyDescent="0.25">
      <c r="D5153" s="6"/>
      <c r="E5153" s="6"/>
      <c r="F5153" s="16"/>
      <c r="J5153" s="15"/>
      <c r="L5153" s="3"/>
    </row>
    <row r="5154" spans="4:12" x14ac:dyDescent="0.25">
      <c r="D5154" s="6"/>
      <c r="E5154" s="6"/>
      <c r="F5154" s="16"/>
      <c r="J5154" s="15"/>
      <c r="L5154" s="3"/>
    </row>
    <row r="5155" spans="4:12" x14ac:dyDescent="0.25">
      <c r="D5155" s="6"/>
      <c r="E5155" s="6"/>
      <c r="F5155" s="16"/>
      <c r="J5155" s="15"/>
      <c r="L5155" s="3"/>
    </row>
    <row r="5156" spans="4:12" x14ac:dyDescent="0.25">
      <c r="D5156" s="6"/>
      <c r="E5156" s="6"/>
      <c r="F5156" s="16"/>
      <c r="J5156" s="15"/>
      <c r="L5156" s="3"/>
    </row>
    <row r="5157" spans="4:12" x14ac:dyDescent="0.25">
      <c r="D5157" s="6"/>
      <c r="E5157" s="6"/>
      <c r="F5157" s="16"/>
      <c r="J5157" s="15"/>
      <c r="L5157" s="3"/>
    </row>
    <row r="5158" spans="4:12" x14ac:dyDescent="0.25">
      <c r="D5158" s="6"/>
      <c r="E5158" s="6"/>
      <c r="F5158" s="16"/>
      <c r="J5158" s="15"/>
      <c r="L5158" s="3"/>
    </row>
    <row r="5159" spans="4:12" x14ac:dyDescent="0.25">
      <c r="D5159" s="6"/>
      <c r="E5159" s="6"/>
      <c r="F5159" s="16"/>
      <c r="J5159" s="15"/>
      <c r="L5159" s="3"/>
    </row>
    <row r="5160" spans="4:12" x14ac:dyDescent="0.25">
      <c r="D5160" s="6"/>
      <c r="E5160" s="6"/>
      <c r="F5160" s="16"/>
      <c r="J5160" s="15"/>
      <c r="L5160" s="3"/>
    </row>
    <row r="5161" spans="4:12" x14ac:dyDescent="0.25">
      <c r="D5161" s="6"/>
      <c r="E5161" s="6"/>
      <c r="F5161" s="16"/>
      <c r="J5161" s="15"/>
      <c r="L5161" s="3"/>
    </row>
    <row r="5162" spans="4:12" x14ac:dyDescent="0.25">
      <c r="D5162" s="6"/>
      <c r="E5162" s="6"/>
      <c r="F5162" s="16"/>
      <c r="J5162" s="15"/>
      <c r="L5162" s="3"/>
    </row>
    <row r="5163" spans="4:12" x14ac:dyDescent="0.25">
      <c r="D5163" s="6"/>
      <c r="E5163" s="6"/>
      <c r="F5163" s="16"/>
      <c r="J5163" s="15"/>
      <c r="L5163" s="3"/>
    </row>
    <row r="5164" spans="4:12" x14ac:dyDescent="0.25">
      <c r="D5164" s="6"/>
      <c r="E5164" s="6"/>
      <c r="F5164" s="16"/>
      <c r="J5164" s="15"/>
      <c r="L5164" s="3"/>
    </row>
    <row r="5165" spans="4:12" x14ac:dyDescent="0.25">
      <c r="D5165" s="6"/>
      <c r="E5165" s="6"/>
      <c r="F5165" s="16"/>
      <c r="J5165" s="15"/>
      <c r="L5165" s="3"/>
    </row>
    <row r="5166" spans="4:12" x14ac:dyDescent="0.25">
      <c r="D5166" s="6"/>
      <c r="E5166" s="6"/>
      <c r="F5166" s="16"/>
      <c r="J5166" s="15"/>
      <c r="L5166" s="3"/>
    </row>
    <row r="5167" spans="4:12" x14ac:dyDescent="0.25">
      <c r="D5167" s="6"/>
      <c r="E5167" s="6"/>
      <c r="F5167" s="16"/>
      <c r="J5167" s="15"/>
      <c r="L5167" s="3"/>
    </row>
    <row r="5168" spans="4:12" x14ac:dyDescent="0.25">
      <c r="D5168" s="6"/>
      <c r="E5168" s="6"/>
      <c r="F5168" s="16"/>
      <c r="J5168" s="15"/>
      <c r="L5168" s="3"/>
    </row>
    <row r="5169" spans="4:12" x14ac:dyDescent="0.25">
      <c r="D5169" s="6"/>
      <c r="E5169" s="6"/>
      <c r="F5169" s="16"/>
      <c r="J5169" s="15"/>
      <c r="L5169" s="3"/>
    </row>
    <row r="5170" spans="4:12" x14ac:dyDescent="0.25">
      <c r="D5170" s="6"/>
      <c r="E5170" s="6"/>
      <c r="F5170" s="16"/>
      <c r="J5170" s="15"/>
      <c r="L5170" s="3"/>
    </row>
    <row r="5171" spans="4:12" x14ac:dyDescent="0.25">
      <c r="D5171" s="6"/>
      <c r="E5171" s="6"/>
      <c r="F5171" s="16"/>
      <c r="J5171" s="15"/>
      <c r="L5171" s="3"/>
    </row>
    <row r="5172" spans="4:12" x14ac:dyDescent="0.25">
      <c r="D5172" s="6"/>
      <c r="E5172" s="6"/>
      <c r="F5172" s="16"/>
      <c r="J5172" s="15"/>
      <c r="L5172" s="3"/>
    </row>
    <row r="5173" spans="4:12" x14ac:dyDescent="0.25">
      <c r="D5173" s="6"/>
      <c r="E5173" s="6"/>
      <c r="F5173" s="16"/>
      <c r="J5173" s="15"/>
      <c r="L5173" s="3"/>
    </row>
    <row r="5174" spans="4:12" x14ac:dyDescent="0.25">
      <c r="D5174" s="6"/>
      <c r="E5174" s="6"/>
      <c r="F5174" s="16"/>
      <c r="J5174" s="15"/>
      <c r="L5174" s="3"/>
    </row>
    <row r="5175" spans="4:12" x14ac:dyDescent="0.25">
      <c r="D5175" s="6"/>
      <c r="E5175" s="6"/>
      <c r="F5175" s="16"/>
      <c r="J5175" s="15"/>
      <c r="L5175" s="3"/>
    </row>
    <row r="5176" spans="4:12" x14ac:dyDescent="0.25">
      <c r="D5176" s="6"/>
      <c r="E5176" s="6"/>
      <c r="F5176" s="16"/>
      <c r="J5176" s="15"/>
      <c r="L5176" s="3"/>
    </row>
    <row r="5177" spans="4:12" x14ac:dyDescent="0.25">
      <c r="D5177" s="6"/>
      <c r="E5177" s="6"/>
      <c r="F5177" s="16"/>
      <c r="J5177" s="15"/>
      <c r="L5177" s="3"/>
    </row>
    <row r="5178" spans="4:12" x14ac:dyDescent="0.25">
      <c r="D5178" s="6"/>
      <c r="E5178" s="6"/>
      <c r="F5178" s="16"/>
      <c r="J5178" s="15"/>
      <c r="L5178" s="3"/>
    </row>
    <row r="5179" spans="4:12" x14ac:dyDescent="0.25">
      <c r="D5179" s="6"/>
      <c r="E5179" s="6"/>
      <c r="F5179" s="16"/>
      <c r="J5179" s="15"/>
      <c r="L5179" s="3"/>
    </row>
    <row r="5180" spans="4:12" x14ac:dyDescent="0.25">
      <c r="D5180" s="6"/>
      <c r="E5180" s="6"/>
      <c r="F5180" s="16"/>
      <c r="J5180" s="15"/>
      <c r="L5180" s="3"/>
    </row>
    <row r="5181" spans="4:12" x14ac:dyDescent="0.25">
      <c r="D5181" s="6"/>
      <c r="E5181" s="6"/>
      <c r="F5181" s="16"/>
      <c r="J5181" s="15"/>
      <c r="L5181" s="3"/>
    </row>
    <row r="5182" spans="4:12" x14ac:dyDescent="0.25">
      <c r="D5182" s="6"/>
      <c r="E5182" s="6"/>
      <c r="F5182" s="16"/>
      <c r="J5182" s="15"/>
      <c r="L5182" s="3"/>
    </row>
    <row r="5183" spans="4:12" x14ac:dyDescent="0.25">
      <c r="D5183" s="6"/>
      <c r="E5183" s="6"/>
      <c r="F5183" s="16"/>
      <c r="J5183" s="15"/>
      <c r="L5183" s="3"/>
    </row>
    <row r="5184" spans="4:12" x14ac:dyDescent="0.25">
      <c r="D5184" s="6"/>
      <c r="E5184" s="6"/>
      <c r="F5184" s="16"/>
      <c r="J5184" s="15"/>
      <c r="L5184" s="3"/>
    </row>
    <row r="5185" spans="4:12" x14ac:dyDescent="0.25">
      <c r="D5185" s="6"/>
      <c r="E5185" s="6"/>
      <c r="F5185" s="16"/>
      <c r="J5185" s="15"/>
      <c r="L5185" s="3"/>
    </row>
    <row r="5186" spans="4:12" x14ac:dyDescent="0.25">
      <c r="D5186" s="6"/>
      <c r="E5186" s="6"/>
      <c r="F5186" s="16"/>
      <c r="J5186" s="15"/>
      <c r="L5186" s="3"/>
    </row>
    <row r="5187" spans="4:12" x14ac:dyDescent="0.25">
      <c r="D5187" s="6"/>
      <c r="E5187" s="6"/>
      <c r="F5187" s="16"/>
      <c r="J5187" s="15"/>
      <c r="L5187" s="3"/>
    </row>
    <row r="5188" spans="4:12" x14ac:dyDescent="0.25">
      <c r="D5188" s="6"/>
      <c r="E5188" s="6"/>
      <c r="F5188" s="16"/>
      <c r="J5188" s="15"/>
      <c r="L5188" s="3"/>
    </row>
    <row r="5189" spans="4:12" x14ac:dyDescent="0.25">
      <c r="D5189" s="6"/>
      <c r="E5189" s="6"/>
      <c r="F5189" s="16"/>
      <c r="J5189" s="15"/>
      <c r="L5189" s="3"/>
    </row>
    <row r="5190" spans="4:12" x14ac:dyDescent="0.25">
      <c r="D5190" s="6"/>
      <c r="E5190" s="6"/>
      <c r="F5190" s="16"/>
      <c r="J5190" s="15"/>
      <c r="L5190" s="3"/>
    </row>
    <row r="5191" spans="4:12" x14ac:dyDescent="0.25">
      <c r="D5191" s="6"/>
      <c r="E5191" s="6"/>
      <c r="F5191" s="16"/>
      <c r="J5191" s="15"/>
      <c r="L5191" s="3"/>
    </row>
    <row r="5192" spans="4:12" x14ac:dyDescent="0.25">
      <c r="D5192" s="6"/>
      <c r="E5192" s="6"/>
      <c r="F5192" s="16"/>
      <c r="J5192" s="15"/>
      <c r="L5192" s="3"/>
    </row>
    <row r="5193" spans="4:12" x14ac:dyDescent="0.25">
      <c r="D5193" s="6"/>
      <c r="E5193" s="6"/>
      <c r="F5193" s="16"/>
      <c r="J5193" s="15"/>
      <c r="L5193" s="3"/>
    </row>
    <row r="5194" spans="4:12" x14ac:dyDescent="0.25">
      <c r="D5194" s="6"/>
      <c r="E5194" s="6"/>
      <c r="F5194" s="16"/>
      <c r="J5194" s="15"/>
      <c r="L5194" s="3"/>
    </row>
    <row r="5195" spans="4:12" x14ac:dyDescent="0.25">
      <c r="D5195" s="6"/>
      <c r="E5195" s="6"/>
      <c r="F5195" s="16"/>
      <c r="J5195" s="15"/>
      <c r="L5195" s="3"/>
    </row>
    <row r="5196" spans="4:12" x14ac:dyDescent="0.25">
      <c r="D5196" s="6"/>
      <c r="E5196" s="6"/>
      <c r="F5196" s="16"/>
      <c r="J5196" s="15"/>
      <c r="L5196" s="3"/>
    </row>
    <row r="5197" spans="4:12" x14ac:dyDescent="0.25">
      <c r="D5197" s="6"/>
      <c r="E5197" s="6"/>
      <c r="F5197" s="16"/>
      <c r="J5197" s="15"/>
      <c r="L5197" s="3"/>
    </row>
    <row r="5198" spans="4:12" x14ac:dyDescent="0.25">
      <c r="D5198" s="6"/>
      <c r="E5198" s="6"/>
      <c r="F5198" s="16"/>
      <c r="J5198" s="15"/>
      <c r="L5198" s="3"/>
    </row>
    <row r="5199" spans="4:12" x14ac:dyDescent="0.25">
      <c r="D5199" s="6"/>
      <c r="E5199" s="6"/>
      <c r="F5199" s="16"/>
      <c r="J5199" s="15"/>
      <c r="L5199" s="3"/>
    </row>
    <row r="5200" spans="4:12" x14ac:dyDescent="0.25">
      <c r="D5200" s="6"/>
      <c r="E5200" s="6"/>
      <c r="F5200" s="16"/>
      <c r="J5200" s="15"/>
      <c r="L5200" s="3"/>
    </row>
    <row r="5201" spans="4:12" x14ac:dyDescent="0.25">
      <c r="D5201" s="6"/>
      <c r="E5201" s="6"/>
      <c r="F5201" s="16"/>
      <c r="J5201" s="15"/>
      <c r="L5201" s="3"/>
    </row>
    <row r="5202" spans="4:12" x14ac:dyDescent="0.25">
      <c r="D5202" s="6"/>
      <c r="E5202" s="6"/>
      <c r="F5202" s="16"/>
      <c r="J5202" s="15"/>
      <c r="L5202" s="3"/>
    </row>
    <row r="5203" spans="4:12" x14ac:dyDescent="0.25">
      <c r="D5203" s="6"/>
      <c r="E5203" s="6"/>
      <c r="F5203" s="16"/>
      <c r="J5203" s="15"/>
      <c r="L5203" s="3"/>
    </row>
    <row r="5204" spans="4:12" x14ac:dyDescent="0.25">
      <c r="D5204" s="6"/>
      <c r="E5204" s="6"/>
      <c r="F5204" s="16"/>
      <c r="J5204" s="15"/>
      <c r="L5204" s="3"/>
    </row>
    <row r="5205" spans="4:12" x14ac:dyDescent="0.25">
      <c r="D5205" s="6"/>
      <c r="E5205" s="6"/>
      <c r="F5205" s="16"/>
      <c r="J5205" s="15"/>
      <c r="L5205" s="3"/>
    </row>
    <row r="5206" spans="4:12" x14ac:dyDescent="0.25">
      <c r="D5206" s="6"/>
      <c r="E5206" s="6"/>
      <c r="F5206" s="16"/>
      <c r="J5206" s="15"/>
      <c r="L5206" s="3"/>
    </row>
    <row r="5207" spans="4:12" x14ac:dyDescent="0.25">
      <c r="D5207" s="6"/>
      <c r="E5207" s="6"/>
      <c r="F5207" s="16"/>
      <c r="J5207" s="15"/>
      <c r="L5207" s="3"/>
    </row>
    <row r="5208" spans="4:12" x14ac:dyDescent="0.25">
      <c r="D5208" s="6"/>
      <c r="E5208" s="6"/>
      <c r="F5208" s="16"/>
      <c r="J5208" s="15"/>
      <c r="L5208" s="3"/>
    </row>
    <row r="5209" spans="4:12" x14ac:dyDescent="0.25">
      <c r="D5209" s="6"/>
      <c r="E5209" s="6"/>
      <c r="F5209" s="16"/>
      <c r="J5209" s="15"/>
      <c r="L5209" s="3"/>
    </row>
    <row r="5210" spans="4:12" x14ac:dyDescent="0.25">
      <c r="D5210" s="6"/>
      <c r="E5210" s="6"/>
      <c r="F5210" s="16"/>
      <c r="J5210" s="15"/>
      <c r="L5210" s="3"/>
    </row>
    <row r="5211" spans="4:12" x14ac:dyDescent="0.25">
      <c r="D5211" s="6"/>
      <c r="E5211" s="6"/>
      <c r="F5211" s="16"/>
      <c r="J5211" s="15"/>
      <c r="L5211" s="3"/>
    </row>
    <row r="5212" spans="4:12" x14ac:dyDescent="0.25">
      <c r="D5212" s="6"/>
      <c r="E5212" s="6"/>
      <c r="F5212" s="16"/>
      <c r="J5212" s="15"/>
      <c r="L5212" s="3"/>
    </row>
    <row r="5213" spans="4:12" x14ac:dyDescent="0.25">
      <c r="D5213" s="6"/>
      <c r="E5213" s="6"/>
      <c r="F5213" s="16"/>
      <c r="J5213" s="15"/>
      <c r="L5213" s="3"/>
    </row>
    <row r="5214" spans="4:12" x14ac:dyDescent="0.25">
      <c r="D5214" s="6"/>
      <c r="E5214" s="6"/>
      <c r="F5214" s="16"/>
      <c r="J5214" s="15"/>
      <c r="L5214" s="3"/>
    </row>
    <row r="5215" spans="4:12" x14ac:dyDescent="0.25">
      <c r="D5215" s="6"/>
      <c r="E5215" s="6"/>
      <c r="F5215" s="16"/>
      <c r="J5215" s="15"/>
      <c r="L5215" s="3"/>
    </row>
    <row r="5216" spans="4:12" x14ac:dyDescent="0.25">
      <c r="D5216" s="6"/>
      <c r="E5216" s="6"/>
      <c r="F5216" s="16"/>
      <c r="J5216" s="15"/>
      <c r="L5216" s="3"/>
    </row>
    <row r="5217" spans="4:12" x14ac:dyDescent="0.25">
      <c r="D5217" s="6"/>
      <c r="E5217" s="6"/>
      <c r="F5217" s="16"/>
      <c r="J5217" s="15"/>
      <c r="L5217" s="3"/>
    </row>
    <row r="5218" spans="4:12" x14ac:dyDescent="0.25">
      <c r="D5218" s="6"/>
      <c r="E5218" s="6"/>
      <c r="F5218" s="16"/>
      <c r="J5218" s="15"/>
      <c r="L5218" s="3"/>
    </row>
    <row r="5219" spans="4:12" x14ac:dyDescent="0.25">
      <c r="D5219" s="6"/>
      <c r="E5219" s="6"/>
      <c r="F5219" s="16"/>
      <c r="J5219" s="15"/>
      <c r="L5219" s="3"/>
    </row>
    <row r="5220" spans="4:12" x14ac:dyDescent="0.25">
      <c r="D5220" s="6"/>
      <c r="E5220" s="6"/>
      <c r="F5220" s="16"/>
      <c r="J5220" s="15"/>
      <c r="L5220" s="3"/>
    </row>
    <row r="5221" spans="4:12" x14ac:dyDescent="0.25">
      <c r="D5221" s="6"/>
      <c r="E5221" s="6"/>
      <c r="F5221" s="16"/>
      <c r="J5221" s="15"/>
      <c r="L5221" s="3"/>
    </row>
    <row r="5222" spans="4:12" x14ac:dyDescent="0.25">
      <c r="D5222" s="6"/>
      <c r="E5222" s="6"/>
      <c r="F5222" s="16"/>
      <c r="J5222" s="15"/>
      <c r="L5222" s="3"/>
    </row>
    <row r="5223" spans="4:12" x14ac:dyDescent="0.25">
      <c r="D5223" s="6"/>
      <c r="E5223" s="6"/>
      <c r="F5223" s="16"/>
      <c r="J5223" s="15"/>
      <c r="L5223" s="3"/>
    </row>
    <row r="5224" spans="4:12" x14ac:dyDescent="0.25">
      <c r="D5224" s="6"/>
      <c r="E5224" s="6"/>
      <c r="F5224" s="16"/>
      <c r="J5224" s="15"/>
      <c r="L5224" s="3"/>
    </row>
    <row r="5225" spans="4:12" x14ac:dyDescent="0.25">
      <c r="D5225" s="6"/>
      <c r="E5225" s="6"/>
      <c r="F5225" s="16"/>
      <c r="J5225" s="15"/>
      <c r="L5225" s="3"/>
    </row>
    <row r="5226" spans="4:12" x14ac:dyDescent="0.25">
      <c r="D5226" s="6"/>
      <c r="E5226" s="6"/>
      <c r="F5226" s="16"/>
      <c r="J5226" s="15"/>
      <c r="L5226" s="3"/>
    </row>
    <row r="5227" spans="4:12" x14ac:dyDescent="0.25">
      <c r="D5227" s="6"/>
      <c r="E5227" s="6"/>
      <c r="F5227" s="16"/>
      <c r="J5227" s="15"/>
      <c r="L5227" s="3"/>
    </row>
    <row r="5228" spans="4:12" x14ac:dyDescent="0.25">
      <c r="D5228" s="6"/>
      <c r="E5228" s="6"/>
      <c r="F5228" s="16"/>
      <c r="J5228" s="15"/>
      <c r="L5228" s="3"/>
    </row>
    <row r="5229" spans="4:12" x14ac:dyDescent="0.25">
      <c r="D5229" s="6"/>
      <c r="E5229" s="6"/>
      <c r="F5229" s="16"/>
      <c r="J5229" s="15"/>
      <c r="L5229" s="3"/>
    </row>
    <row r="5230" spans="4:12" x14ac:dyDescent="0.25">
      <c r="D5230" s="6"/>
      <c r="E5230" s="6"/>
      <c r="F5230" s="16"/>
      <c r="J5230" s="15"/>
      <c r="L5230" s="3"/>
    </row>
    <row r="5231" spans="4:12" x14ac:dyDescent="0.25">
      <c r="D5231" s="6"/>
      <c r="E5231" s="6"/>
      <c r="F5231" s="16"/>
      <c r="J5231" s="15"/>
      <c r="L5231" s="3"/>
    </row>
    <row r="5232" spans="4:12" x14ac:dyDescent="0.25">
      <c r="D5232" s="6"/>
      <c r="E5232" s="6"/>
      <c r="F5232" s="16"/>
      <c r="J5232" s="15"/>
      <c r="L5232" s="3"/>
    </row>
    <row r="5233" spans="4:12" x14ac:dyDescent="0.25">
      <c r="D5233" s="6"/>
      <c r="E5233" s="6"/>
      <c r="F5233" s="16"/>
      <c r="J5233" s="15"/>
      <c r="L5233" s="3"/>
    </row>
    <row r="5234" spans="4:12" x14ac:dyDescent="0.25">
      <c r="D5234" s="6"/>
      <c r="E5234" s="6"/>
      <c r="F5234" s="16"/>
      <c r="J5234" s="15"/>
      <c r="L5234" s="3"/>
    </row>
    <row r="5235" spans="4:12" x14ac:dyDescent="0.25">
      <c r="D5235" s="6"/>
      <c r="E5235" s="6"/>
      <c r="F5235" s="16"/>
      <c r="J5235" s="15"/>
      <c r="L5235" s="3"/>
    </row>
    <row r="5236" spans="4:12" x14ac:dyDescent="0.25">
      <c r="D5236" s="6"/>
      <c r="E5236" s="6"/>
      <c r="F5236" s="16"/>
      <c r="J5236" s="15"/>
      <c r="L5236" s="3"/>
    </row>
    <row r="5237" spans="4:12" x14ac:dyDescent="0.25">
      <c r="D5237" s="6"/>
      <c r="E5237" s="6"/>
      <c r="F5237" s="16"/>
      <c r="J5237" s="15"/>
      <c r="L5237" s="3"/>
    </row>
    <row r="5238" spans="4:12" x14ac:dyDescent="0.25">
      <c r="D5238" s="6"/>
      <c r="E5238" s="6"/>
      <c r="F5238" s="16"/>
      <c r="J5238" s="15"/>
      <c r="L5238" s="3"/>
    </row>
    <row r="5239" spans="4:12" x14ac:dyDescent="0.25">
      <c r="D5239" s="6"/>
      <c r="E5239" s="6"/>
      <c r="F5239" s="16"/>
      <c r="J5239" s="15"/>
      <c r="L5239" s="3"/>
    </row>
    <row r="5240" spans="4:12" x14ac:dyDescent="0.25">
      <c r="D5240" s="6"/>
      <c r="E5240" s="6"/>
      <c r="F5240" s="16"/>
      <c r="J5240" s="15"/>
      <c r="L5240" s="3"/>
    </row>
    <row r="5241" spans="4:12" x14ac:dyDescent="0.25">
      <c r="D5241" s="6"/>
      <c r="E5241" s="6"/>
      <c r="F5241" s="16"/>
      <c r="J5241" s="15"/>
      <c r="L5241" s="3"/>
    </row>
    <row r="5242" spans="4:12" x14ac:dyDescent="0.25">
      <c r="D5242" s="6"/>
      <c r="E5242" s="6"/>
      <c r="F5242" s="16"/>
      <c r="J5242" s="15"/>
      <c r="L5242" s="3"/>
    </row>
    <row r="5243" spans="4:12" x14ac:dyDescent="0.25">
      <c r="D5243" s="6"/>
      <c r="E5243" s="6"/>
      <c r="F5243" s="16"/>
      <c r="J5243" s="15"/>
      <c r="L5243" s="3"/>
    </row>
    <row r="5244" spans="4:12" x14ac:dyDescent="0.25">
      <c r="D5244" s="6"/>
      <c r="E5244" s="6"/>
      <c r="F5244" s="16"/>
      <c r="J5244" s="15"/>
      <c r="L5244" s="3"/>
    </row>
    <row r="5245" spans="4:12" x14ac:dyDescent="0.25">
      <c r="D5245" s="6"/>
      <c r="E5245" s="6"/>
      <c r="F5245" s="16"/>
      <c r="J5245" s="15"/>
      <c r="L5245" s="3"/>
    </row>
    <row r="5246" spans="4:12" x14ac:dyDescent="0.25">
      <c r="D5246" s="6"/>
      <c r="E5246" s="6"/>
      <c r="F5246" s="16"/>
      <c r="J5246" s="15"/>
      <c r="L5246" s="3"/>
    </row>
    <row r="5247" spans="4:12" x14ac:dyDescent="0.25">
      <c r="D5247" s="6"/>
      <c r="E5247" s="6"/>
      <c r="F5247" s="16"/>
      <c r="J5247" s="15"/>
      <c r="L5247" s="3"/>
    </row>
    <row r="5248" spans="4:12" x14ac:dyDescent="0.25">
      <c r="D5248" s="6"/>
      <c r="E5248" s="6"/>
      <c r="F5248" s="16"/>
      <c r="J5248" s="15"/>
      <c r="L5248" s="3"/>
    </row>
    <row r="5249" spans="4:12" x14ac:dyDescent="0.25">
      <c r="D5249" s="6"/>
      <c r="E5249" s="6"/>
      <c r="F5249" s="16"/>
      <c r="J5249" s="15"/>
      <c r="L5249" s="3"/>
    </row>
    <row r="5250" spans="4:12" x14ac:dyDescent="0.25">
      <c r="D5250" s="6"/>
      <c r="E5250" s="6"/>
      <c r="F5250" s="16"/>
      <c r="J5250" s="15"/>
      <c r="L5250" s="3"/>
    </row>
    <row r="5251" spans="4:12" x14ac:dyDescent="0.25">
      <c r="D5251" s="6"/>
      <c r="E5251" s="6"/>
      <c r="F5251" s="16"/>
      <c r="J5251" s="15"/>
      <c r="L5251" s="3"/>
    </row>
    <row r="5252" spans="4:12" x14ac:dyDescent="0.25">
      <c r="D5252" s="6"/>
      <c r="E5252" s="6"/>
      <c r="F5252" s="16"/>
      <c r="J5252" s="15"/>
      <c r="L5252" s="3"/>
    </row>
    <row r="5253" spans="4:12" x14ac:dyDescent="0.25">
      <c r="D5253" s="6"/>
      <c r="E5253" s="6"/>
      <c r="F5253" s="16"/>
      <c r="J5253" s="15"/>
      <c r="L5253" s="3"/>
    </row>
    <row r="5254" spans="4:12" x14ac:dyDescent="0.25">
      <c r="D5254" s="6"/>
      <c r="E5254" s="6"/>
      <c r="F5254" s="16"/>
      <c r="J5254" s="15"/>
      <c r="L5254" s="3"/>
    </row>
    <row r="5255" spans="4:12" x14ac:dyDescent="0.25">
      <c r="D5255" s="6"/>
      <c r="E5255" s="6"/>
      <c r="F5255" s="16"/>
      <c r="J5255" s="15"/>
      <c r="L5255" s="3"/>
    </row>
    <row r="5256" spans="4:12" x14ac:dyDescent="0.25">
      <c r="D5256" s="6"/>
      <c r="E5256" s="6"/>
      <c r="F5256" s="16"/>
      <c r="J5256" s="15"/>
      <c r="L5256" s="3"/>
    </row>
    <row r="5257" spans="4:12" x14ac:dyDescent="0.25">
      <c r="D5257" s="6"/>
      <c r="E5257" s="6"/>
      <c r="F5257" s="16"/>
      <c r="J5257" s="15"/>
      <c r="L5257" s="3"/>
    </row>
    <row r="5258" spans="4:12" x14ac:dyDescent="0.25">
      <c r="D5258" s="6"/>
      <c r="E5258" s="6"/>
      <c r="F5258" s="16"/>
      <c r="J5258" s="15"/>
      <c r="L5258" s="3"/>
    </row>
    <row r="5259" spans="4:12" x14ac:dyDescent="0.25">
      <c r="D5259" s="6"/>
      <c r="E5259" s="6"/>
      <c r="F5259" s="16"/>
      <c r="J5259" s="15"/>
      <c r="L5259" s="3"/>
    </row>
    <row r="5260" spans="4:12" x14ac:dyDescent="0.25">
      <c r="D5260" s="6"/>
      <c r="E5260" s="6"/>
      <c r="F5260" s="16"/>
      <c r="J5260" s="15"/>
      <c r="L5260" s="3"/>
    </row>
    <row r="5261" spans="4:12" x14ac:dyDescent="0.25">
      <c r="D5261" s="6"/>
      <c r="E5261" s="6"/>
      <c r="F5261" s="16"/>
      <c r="J5261" s="15"/>
      <c r="L5261" s="3"/>
    </row>
    <row r="5262" spans="4:12" x14ac:dyDescent="0.25">
      <c r="D5262" s="6"/>
      <c r="E5262" s="6"/>
      <c r="F5262" s="16"/>
      <c r="J5262" s="15"/>
      <c r="L5262" s="3"/>
    </row>
    <row r="5263" spans="4:12" x14ac:dyDescent="0.25">
      <c r="D5263" s="6"/>
      <c r="E5263" s="6"/>
      <c r="F5263" s="16"/>
      <c r="J5263" s="15"/>
      <c r="L5263" s="3"/>
    </row>
    <row r="5264" spans="4:12" x14ac:dyDescent="0.25">
      <c r="D5264" s="6"/>
      <c r="E5264" s="6"/>
      <c r="F5264" s="16"/>
      <c r="J5264" s="15"/>
      <c r="L5264" s="3"/>
    </row>
    <row r="5265" spans="4:12" x14ac:dyDescent="0.25">
      <c r="D5265" s="6"/>
      <c r="E5265" s="6"/>
      <c r="F5265" s="16"/>
      <c r="J5265" s="15"/>
      <c r="L5265" s="3"/>
    </row>
    <row r="5266" spans="4:12" x14ac:dyDescent="0.25">
      <c r="D5266" s="6"/>
      <c r="E5266" s="6"/>
      <c r="F5266" s="16"/>
      <c r="J5266" s="15"/>
      <c r="L5266" s="3"/>
    </row>
    <row r="5267" spans="4:12" x14ac:dyDescent="0.25">
      <c r="D5267" s="6"/>
      <c r="E5267" s="6"/>
      <c r="F5267" s="16"/>
      <c r="J5267" s="15"/>
      <c r="L5267" s="3"/>
    </row>
    <row r="5268" spans="4:12" x14ac:dyDescent="0.25">
      <c r="D5268" s="6"/>
      <c r="E5268" s="6"/>
      <c r="F5268" s="16"/>
      <c r="J5268" s="15"/>
      <c r="L5268" s="3"/>
    </row>
    <row r="5269" spans="4:12" x14ac:dyDescent="0.25">
      <c r="D5269" s="6"/>
      <c r="E5269" s="6"/>
      <c r="F5269" s="16"/>
      <c r="J5269" s="15"/>
      <c r="L5269" s="3"/>
    </row>
    <row r="5270" spans="4:12" x14ac:dyDescent="0.25">
      <c r="D5270" s="6"/>
      <c r="E5270" s="6"/>
      <c r="F5270" s="16"/>
      <c r="J5270" s="15"/>
      <c r="L5270" s="3"/>
    </row>
    <row r="5271" spans="4:12" x14ac:dyDescent="0.25">
      <c r="D5271" s="6"/>
      <c r="E5271" s="6"/>
      <c r="F5271" s="16"/>
      <c r="J5271" s="15"/>
      <c r="L5271" s="3"/>
    </row>
    <row r="5272" spans="4:12" x14ac:dyDescent="0.25">
      <c r="D5272" s="6"/>
      <c r="E5272" s="6"/>
      <c r="F5272" s="16"/>
      <c r="J5272" s="15"/>
      <c r="L5272" s="3"/>
    </row>
    <row r="5273" spans="4:12" x14ac:dyDescent="0.25">
      <c r="D5273" s="6"/>
      <c r="E5273" s="6"/>
      <c r="F5273" s="16"/>
      <c r="J5273" s="15"/>
      <c r="L5273" s="3"/>
    </row>
    <row r="5274" spans="4:12" x14ac:dyDescent="0.25">
      <c r="D5274" s="6"/>
      <c r="E5274" s="6"/>
      <c r="F5274" s="16"/>
      <c r="J5274" s="15"/>
      <c r="L5274" s="3"/>
    </row>
    <row r="5275" spans="4:12" x14ac:dyDescent="0.25">
      <c r="D5275" s="6"/>
      <c r="E5275" s="6"/>
      <c r="F5275" s="16"/>
      <c r="J5275" s="15"/>
      <c r="L5275" s="3"/>
    </row>
    <row r="5276" spans="4:12" x14ac:dyDescent="0.25">
      <c r="D5276" s="6"/>
      <c r="E5276" s="6"/>
      <c r="F5276" s="16"/>
      <c r="J5276" s="15"/>
      <c r="L5276" s="3"/>
    </row>
    <row r="5277" spans="4:12" x14ac:dyDescent="0.25">
      <c r="D5277" s="6"/>
      <c r="E5277" s="6"/>
      <c r="F5277" s="16"/>
      <c r="J5277" s="15"/>
      <c r="L5277" s="3"/>
    </row>
    <row r="5278" spans="4:12" x14ac:dyDescent="0.25">
      <c r="D5278" s="6"/>
      <c r="E5278" s="6"/>
      <c r="F5278" s="16"/>
      <c r="J5278" s="15"/>
      <c r="L5278" s="3"/>
    </row>
    <row r="5279" spans="4:12" x14ac:dyDescent="0.25">
      <c r="D5279" s="6"/>
      <c r="E5279" s="6"/>
      <c r="F5279" s="16"/>
      <c r="J5279" s="15"/>
      <c r="L5279" s="3"/>
    </row>
    <row r="5280" spans="4:12" x14ac:dyDescent="0.25">
      <c r="D5280" s="6"/>
      <c r="E5280" s="6"/>
      <c r="F5280" s="16"/>
      <c r="J5280" s="15"/>
      <c r="L5280" s="3"/>
    </row>
    <row r="5281" spans="4:12" x14ac:dyDescent="0.25">
      <c r="D5281" s="6"/>
      <c r="E5281" s="6"/>
      <c r="F5281" s="16"/>
      <c r="J5281" s="15"/>
      <c r="L5281" s="3"/>
    </row>
    <row r="5282" spans="4:12" x14ac:dyDescent="0.25">
      <c r="D5282" s="6"/>
      <c r="E5282" s="6"/>
      <c r="F5282" s="16"/>
      <c r="J5282" s="15"/>
      <c r="L5282" s="3"/>
    </row>
    <row r="5283" spans="4:12" x14ac:dyDescent="0.25">
      <c r="D5283" s="6"/>
      <c r="E5283" s="6"/>
      <c r="F5283" s="16"/>
      <c r="J5283" s="15"/>
      <c r="L5283" s="3"/>
    </row>
    <row r="5284" spans="4:12" x14ac:dyDescent="0.25">
      <c r="D5284" s="6"/>
      <c r="E5284" s="6"/>
      <c r="F5284" s="16"/>
      <c r="J5284" s="15"/>
      <c r="L5284" s="3"/>
    </row>
    <row r="5285" spans="4:12" x14ac:dyDescent="0.25">
      <c r="D5285" s="6"/>
      <c r="E5285" s="6"/>
      <c r="F5285" s="16"/>
      <c r="J5285" s="15"/>
      <c r="L5285" s="3"/>
    </row>
    <row r="5286" spans="4:12" x14ac:dyDescent="0.25">
      <c r="D5286" s="6"/>
      <c r="E5286" s="6"/>
      <c r="F5286" s="16"/>
      <c r="J5286" s="15"/>
      <c r="L5286" s="3"/>
    </row>
    <row r="5287" spans="4:12" x14ac:dyDescent="0.25">
      <c r="D5287" s="6"/>
      <c r="E5287" s="6"/>
      <c r="F5287" s="16"/>
      <c r="J5287" s="15"/>
      <c r="L5287" s="3"/>
    </row>
    <row r="5288" spans="4:12" x14ac:dyDescent="0.25">
      <c r="D5288" s="6"/>
      <c r="E5288" s="6"/>
      <c r="F5288" s="16"/>
      <c r="J5288" s="15"/>
      <c r="L5288" s="3"/>
    </row>
    <row r="5289" spans="4:12" x14ac:dyDescent="0.25">
      <c r="D5289" s="6"/>
      <c r="E5289" s="6"/>
      <c r="F5289" s="16"/>
      <c r="J5289" s="15"/>
      <c r="L5289" s="3"/>
    </row>
    <row r="5290" spans="4:12" x14ac:dyDescent="0.25">
      <c r="D5290" s="6"/>
      <c r="E5290" s="6"/>
      <c r="F5290" s="16"/>
      <c r="J5290" s="15"/>
      <c r="L5290" s="3"/>
    </row>
    <row r="5291" spans="4:12" x14ac:dyDescent="0.25">
      <c r="D5291" s="6"/>
      <c r="E5291" s="6"/>
      <c r="F5291" s="16"/>
      <c r="J5291" s="15"/>
      <c r="L5291" s="3"/>
    </row>
    <row r="5292" spans="4:12" x14ac:dyDescent="0.25">
      <c r="D5292" s="6"/>
      <c r="E5292" s="6"/>
      <c r="F5292" s="16"/>
      <c r="J5292" s="15"/>
      <c r="L5292" s="3"/>
    </row>
    <row r="5293" spans="4:12" x14ac:dyDescent="0.25">
      <c r="D5293" s="6"/>
      <c r="E5293" s="6"/>
      <c r="F5293" s="16"/>
      <c r="J5293" s="15"/>
      <c r="L5293" s="3"/>
    </row>
    <row r="5294" spans="4:12" x14ac:dyDescent="0.25">
      <c r="D5294" s="6"/>
      <c r="E5294" s="6"/>
      <c r="F5294" s="16"/>
      <c r="J5294" s="15"/>
      <c r="L5294" s="3"/>
    </row>
    <row r="5295" spans="4:12" x14ac:dyDescent="0.25">
      <c r="D5295" s="6"/>
      <c r="E5295" s="6"/>
      <c r="F5295" s="16"/>
      <c r="J5295" s="15"/>
      <c r="L5295" s="3"/>
    </row>
    <row r="5296" spans="4:12" x14ac:dyDescent="0.25">
      <c r="D5296" s="6"/>
      <c r="E5296" s="6"/>
      <c r="F5296" s="16"/>
      <c r="J5296" s="15"/>
      <c r="L5296" s="3"/>
    </row>
    <row r="5297" spans="4:12" x14ac:dyDescent="0.25">
      <c r="D5297" s="6"/>
      <c r="E5297" s="6"/>
      <c r="F5297" s="16"/>
      <c r="J5297" s="15"/>
      <c r="L5297" s="3"/>
    </row>
    <row r="5298" spans="4:12" x14ac:dyDescent="0.25">
      <c r="D5298" s="6"/>
      <c r="E5298" s="6"/>
      <c r="F5298" s="16"/>
      <c r="J5298" s="15"/>
      <c r="L5298" s="3"/>
    </row>
    <row r="5299" spans="4:12" x14ac:dyDescent="0.25">
      <c r="D5299" s="6"/>
      <c r="E5299" s="6"/>
      <c r="F5299" s="16"/>
      <c r="J5299" s="15"/>
      <c r="L5299" s="3"/>
    </row>
    <row r="5300" spans="4:12" x14ac:dyDescent="0.25">
      <c r="D5300" s="6"/>
      <c r="E5300" s="6"/>
      <c r="F5300" s="16"/>
      <c r="J5300" s="15"/>
      <c r="L5300" s="3"/>
    </row>
    <row r="5301" spans="4:12" x14ac:dyDescent="0.25">
      <c r="D5301" s="6"/>
      <c r="E5301" s="6"/>
      <c r="F5301" s="16"/>
      <c r="J5301" s="15"/>
      <c r="L5301" s="3"/>
    </row>
    <row r="5302" spans="4:12" x14ac:dyDescent="0.25">
      <c r="D5302" s="6"/>
      <c r="E5302" s="6"/>
      <c r="F5302" s="16"/>
      <c r="J5302" s="15"/>
      <c r="L5302" s="3"/>
    </row>
    <row r="5303" spans="4:12" x14ac:dyDescent="0.25">
      <c r="D5303" s="6"/>
      <c r="E5303" s="6"/>
      <c r="F5303" s="16"/>
      <c r="J5303" s="15"/>
      <c r="L5303" s="3"/>
    </row>
    <row r="5304" spans="4:12" x14ac:dyDescent="0.25">
      <c r="D5304" s="6"/>
      <c r="E5304" s="6"/>
      <c r="F5304" s="16"/>
      <c r="J5304" s="15"/>
      <c r="L5304" s="3"/>
    </row>
    <row r="5305" spans="4:12" x14ac:dyDescent="0.25">
      <c r="D5305" s="6"/>
      <c r="E5305" s="6"/>
      <c r="F5305" s="16"/>
      <c r="J5305" s="15"/>
      <c r="L5305" s="3"/>
    </row>
    <row r="5306" spans="4:12" x14ac:dyDescent="0.25">
      <c r="D5306" s="6"/>
      <c r="E5306" s="6"/>
      <c r="F5306" s="16"/>
      <c r="J5306" s="15"/>
      <c r="L5306" s="3"/>
    </row>
    <row r="5307" spans="4:12" x14ac:dyDescent="0.25">
      <c r="D5307" s="6"/>
      <c r="E5307" s="6"/>
      <c r="F5307" s="16"/>
      <c r="J5307" s="15"/>
      <c r="L5307" s="3"/>
    </row>
    <row r="5308" spans="4:12" x14ac:dyDescent="0.25">
      <c r="D5308" s="6"/>
      <c r="E5308" s="6"/>
      <c r="F5308" s="16"/>
      <c r="J5308" s="15"/>
      <c r="L5308" s="3"/>
    </row>
    <row r="5309" spans="4:12" x14ac:dyDescent="0.25">
      <c r="D5309" s="6"/>
      <c r="E5309" s="6"/>
      <c r="F5309" s="16"/>
      <c r="J5309" s="15"/>
      <c r="L5309" s="3"/>
    </row>
    <row r="5310" spans="4:12" x14ac:dyDescent="0.25">
      <c r="D5310" s="6"/>
      <c r="E5310" s="6"/>
      <c r="F5310" s="16"/>
      <c r="J5310" s="15"/>
      <c r="L5310" s="3"/>
    </row>
    <row r="5311" spans="4:12" x14ac:dyDescent="0.25">
      <c r="D5311" s="6"/>
      <c r="E5311" s="6"/>
      <c r="F5311" s="16"/>
      <c r="J5311" s="15"/>
      <c r="L5311" s="3"/>
    </row>
    <row r="5312" spans="4:12" x14ac:dyDescent="0.25">
      <c r="D5312" s="6"/>
      <c r="E5312" s="6"/>
      <c r="F5312" s="16"/>
      <c r="J5312" s="15"/>
      <c r="L5312" s="3"/>
    </row>
    <row r="5313" spans="4:12" x14ac:dyDescent="0.25">
      <c r="D5313" s="6"/>
      <c r="E5313" s="6"/>
      <c r="F5313" s="16"/>
      <c r="J5313" s="15"/>
      <c r="L5313" s="3"/>
    </row>
    <row r="5314" spans="4:12" x14ac:dyDescent="0.25">
      <c r="D5314" s="6"/>
      <c r="E5314" s="6"/>
      <c r="F5314" s="16"/>
      <c r="J5314" s="15"/>
      <c r="L5314" s="3"/>
    </row>
    <row r="5315" spans="4:12" x14ac:dyDescent="0.25">
      <c r="D5315" s="6"/>
      <c r="E5315" s="6"/>
      <c r="F5315" s="16"/>
      <c r="J5315" s="15"/>
      <c r="L5315" s="3"/>
    </row>
    <row r="5316" spans="4:12" x14ac:dyDescent="0.25">
      <c r="D5316" s="6"/>
      <c r="E5316" s="6"/>
      <c r="F5316" s="16"/>
      <c r="J5316" s="15"/>
      <c r="L5316" s="3"/>
    </row>
    <row r="5317" spans="4:12" x14ac:dyDescent="0.25">
      <c r="D5317" s="6"/>
      <c r="E5317" s="6"/>
      <c r="F5317" s="16"/>
      <c r="J5317" s="15"/>
      <c r="L5317" s="3"/>
    </row>
    <row r="5318" spans="4:12" x14ac:dyDescent="0.25">
      <c r="D5318" s="6"/>
      <c r="E5318" s="6"/>
      <c r="F5318" s="16"/>
      <c r="J5318" s="15"/>
      <c r="L5318" s="3"/>
    </row>
    <row r="5319" spans="4:12" x14ac:dyDescent="0.25">
      <c r="D5319" s="6"/>
      <c r="E5319" s="6"/>
      <c r="F5319" s="16"/>
      <c r="J5319" s="15"/>
      <c r="L5319" s="3"/>
    </row>
    <row r="5320" spans="4:12" x14ac:dyDescent="0.25">
      <c r="D5320" s="6"/>
      <c r="E5320" s="6"/>
      <c r="F5320" s="16"/>
      <c r="J5320" s="15"/>
      <c r="L5320" s="3"/>
    </row>
    <row r="5321" spans="4:12" x14ac:dyDescent="0.25">
      <c r="D5321" s="6"/>
      <c r="E5321" s="6"/>
      <c r="F5321" s="16"/>
      <c r="J5321" s="15"/>
      <c r="L5321" s="3"/>
    </row>
    <row r="5322" spans="4:12" x14ac:dyDescent="0.25">
      <c r="D5322" s="6"/>
      <c r="E5322" s="6"/>
      <c r="F5322" s="16"/>
      <c r="J5322" s="15"/>
      <c r="L5322" s="3"/>
    </row>
    <row r="5323" spans="4:12" x14ac:dyDescent="0.25">
      <c r="D5323" s="6"/>
      <c r="E5323" s="6"/>
      <c r="F5323" s="16"/>
      <c r="J5323" s="15"/>
      <c r="L5323" s="3"/>
    </row>
    <row r="5324" spans="4:12" x14ac:dyDescent="0.25">
      <c r="D5324" s="6"/>
      <c r="E5324" s="6"/>
      <c r="F5324" s="16"/>
      <c r="J5324" s="15"/>
      <c r="L5324" s="3"/>
    </row>
    <row r="5325" spans="4:12" x14ac:dyDescent="0.25">
      <c r="D5325" s="6"/>
      <c r="E5325" s="6"/>
      <c r="F5325" s="16"/>
      <c r="J5325" s="15"/>
      <c r="L5325" s="3"/>
    </row>
    <row r="5326" spans="4:12" x14ac:dyDescent="0.25">
      <c r="D5326" s="6"/>
      <c r="E5326" s="6"/>
      <c r="F5326" s="16"/>
      <c r="J5326" s="15"/>
      <c r="L5326" s="3"/>
    </row>
    <row r="5327" spans="4:12" x14ac:dyDescent="0.25">
      <c r="D5327" s="6"/>
      <c r="E5327" s="6"/>
      <c r="F5327" s="16"/>
      <c r="J5327" s="15"/>
      <c r="L5327" s="3"/>
    </row>
    <row r="5328" spans="4:12" x14ac:dyDescent="0.25">
      <c r="D5328" s="6"/>
      <c r="E5328" s="6"/>
      <c r="F5328" s="16"/>
      <c r="J5328" s="15"/>
      <c r="L5328" s="3"/>
    </row>
    <row r="5329" spans="4:12" x14ac:dyDescent="0.25">
      <c r="D5329" s="6"/>
      <c r="E5329" s="6"/>
      <c r="F5329" s="16"/>
      <c r="J5329" s="15"/>
      <c r="L5329" s="3"/>
    </row>
    <row r="5330" spans="4:12" x14ac:dyDescent="0.25">
      <c r="D5330" s="6"/>
      <c r="E5330" s="6"/>
      <c r="F5330" s="16"/>
      <c r="J5330" s="15"/>
      <c r="L5330" s="3"/>
    </row>
    <row r="5331" spans="4:12" x14ac:dyDescent="0.25">
      <c r="D5331" s="6"/>
      <c r="E5331" s="6"/>
      <c r="F5331" s="16"/>
      <c r="J5331" s="15"/>
      <c r="L5331" s="3"/>
    </row>
    <row r="5332" spans="4:12" x14ac:dyDescent="0.25">
      <c r="D5332" s="6"/>
      <c r="E5332" s="6"/>
      <c r="F5332" s="16"/>
      <c r="J5332" s="15"/>
      <c r="L5332" s="3"/>
    </row>
    <row r="5333" spans="4:12" x14ac:dyDescent="0.25">
      <c r="D5333" s="6"/>
      <c r="E5333" s="6"/>
      <c r="F5333" s="16"/>
      <c r="J5333" s="15"/>
      <c r="L5333" s="3"/>
    </row>
    <row r="5334" spans="4:12" x14ac:dyDescent="0.25">
      <c r="D5334" s="6"/>
      <c r="E5334" s="6"/>
      <c r="F5334" s="16"/>
      <c r="J5334" s="15"/>
      <c r="L5334" s="3"/>
    </row>
    <row r="5335" spans="4:12" x14ac:dyDescent="0.25">
      <c r="D5335" s="6"/>
      <c r="E5335" s="6"/>
      <c r="F5335" s="16"/>
      <c r="J5335" s="15"/>
      <c r="L5335" s="3"/>
    </row>
    <row r="5336" spans="4:12" x14ac:dyDescent="0.25">
      <c r="D5336" s="6"/>
      <c r="E5336" s="6"/>
      <c r="F5336" s="16"/>
      <c r="J5336" s="15"/>
      <c r="L5336" s="3"/>
    </row>
    <row r="5337" spans="4:12" x14ac:dyDescent="0.25">
      <c r="D5337" s="6"/>
      <c r="E5337" s="6"/>
      <c r="F5337" s="16"/>
      <c r="J5337" s="15"/>
      <c r="L5337" s="3"/>
    </row>
    <row r="5338" spans="4:12" x14ac:dyDescent="0.25">
      <c r="D5338" s="6"/>
      <c r="E5338" s="6"/>
      <c r="F5338" s="16"/>
      <c r="J5338" s="15"/>
      <c r="L5338" s="3"/>
    </row>
    <row r="5339" spans="4:12" x14ac:dyDescent="0.25">
      <c r="D5339" s="6"/>
      <c r="E5339" s="6"/>
      <c r="F5339" s="16"/>
      <c r="J5339" s="15"/>
      <c r="L5339" s="3"/>
    </row>
    <row r="5340" spans="4:12" x14ac:dyDescent="0.25">
      <c r="D5340" s="6"/>
      <c r="E5340" s="6"/>
      <c r="F5340" s="16"/>
      <c r="J5340" s="15"/>
      <c r="L5340" s="3"/>
    </row>
    <row r="5341" spans="4:12" x14ac:dyDescent="0.25">
      <c r="D5341" s="6"/>
      <c r="E5341" s="6"/>
      <c r="F5341" s="16"/>
      <c r="J5341" s="15"/>
      <c r="L5341" s="3"/>
    </row>
    <row r="5342" spans="4:12" x14ac:dyDescent="0.25">
      <c r="D5342" s="6"/>
      <c r="E5342" s="6"/>
      <c r="F5342" s="16"/>
      <c r="J5342" s="15"/>
      <c r="L5342" s="3"/>
    </row>
    <row r="5343" spans="4:12" x14ac:dyDescent="0.25">
      <c r="D5343" s="6"/>
      <c r="E5343" s="6"/>
      <c r="F5343" s="16"/>
      <c r="J5343" s="15"/>
      <c r="L5343" s="3"/>
    </row>
    <row r="5344" spans="4:12" x14ac:dyDescent="0.25">
      <c r="D5344" s="6"/>
      <c r="E5344" s="6"/>
      <c r="F5344" s="16"/>
      <c r="J5344" s="15"/>
      <c r="L5344" s="3"/>
    </row>
    <row r="5345" spans="4:12" x14ac:dyDescent="0.25">
      <c r="D5345" s="6"/>
      <c r="E5345" s="6"/>
      <c r="F5345" s="16"/>
      <c r="J5345" s="15"/>
      <c r="L5345" s="3"/>
    </row>
    <row r="5346" spans="4:12" x14ac:dyDescent="0.25">
      <c r="D5346" s="6"/>
      <c r="E5346" s="6"/>
      <c r="F5346" s="16"/>
      <c r="J5346" s="15"/>
      <c r="L5346" s="3"/>
    </row>
    <row r="5347" spans="4:12" x14ac:dyDescent="0.25">
      <c r="D5347" s="6"/>
      <c r="E5347" s="6"/>
      <c r="F5347" s="16"/>
      <c r="J5347" s="15"/>
      <c r="L5347" s="3"/>
    </row>
    <row r="5348" spans="4:12" x14ac:dyDescent="0.25">
      <c r="D5348" s="6"/>
      <c r="E5348" s="6"/>
      <c r="F5348" s="16"/>
      <c r="J5348" s="15"/>
      <c r="L5348" s="3"/>
    </row>
    <row r="5349" spans="4:12" x14ac:dyDescent="0.25">
      <c r="D5349" s="6"/>
      <c r="E5349" s="6"/>
      <c r="F5349" s="16"/>
      <c r="J5349" s="15"/>
      <c r="L5349" s="3"/>
    </row>
    <row r="5350" spans="4:12" x14ac:dyDescent="0.25">
      <c r="D5350" s="6"/>
      <c r="E5350" s="6"/>
      <c r="F5350" s="16"/>
      <c r="J5350" s="15"/>
      <c r="L5350" s="3"/>
    </row>
    <row r="5351" spans="4:12" x14ac:dyDescent="0.25">
      <c r="D5351" s="6"/>
      <c r="E5351" s="6"/>
      <c r="F5351" s="16"/>
      <c r="J5351" s="15"/>
      <c r="L5351" s="3"/>
    </row>
    <row r="5352" spans="4:12" x14ac:dyDescent="0.25">
      <c r="D5352" s="6"/>
      <c r="E5352" s="6"/>
      <c r="F5352" s="16"/>
      <c r="J5352" s="15"/>
      <c r="L5352" s="3"/>
    </row>
    <row r="5353" spans="4:12" x14ac:dyDescent="0.25">
      <c r="D5353" s="6"/>
      <c r="E5353" s="6"/>
      <c r="F5353" s="16"/>
      <c r="J5353" s="15"/>
      <c r="L5353" s="3"/>
    </row>
    <row r="5354" spans="4:12" x14ac:dyDescent="0.25">
      <c r="D5354" s="6"/>
      <c r="E5354" s="6"/>
      <c r="F5354" s="16"/>
      <c r="J5354" s="15"/>
      <c r="L5354" s="3"/>
    </row>
    <row r="5355" spans="4:12" x14ac:dyDescent="0.25">
      <c r="D5355" s="6"/>
      <c r="E5355" s="6"/>
      <c r="F5355" s="16"/>
      <c r="J5355" s="15"/>
      <c r="L5355" s="3"/>
    </row>
    <row r="5356" spans="4:12" x14ac:dyDescent="0.25">
      <c r="D5356" s="6"/>
      <c r="E5356" s="6"/>
      <c r="F5356" s="16"/>
      <c r="J5356" s="15"/>
      <c r="L5356" s="3"/>
    </row>
    <row r="5357" spans="4:12" x14ac:dyDescent="0.25">
      <c r="D5357" s="6"/>
      <c r="E5357" s="6"/>
      <c r="F5357" s="16"/>
      <c r="J5357" s="15"/>
      <c r="L5357" s="3"/>
    </row>
    <row r="5358" spans="4:12" x14ac:dyDescent="0.25">
      <c r="D5358" s="6"/>
      <c r="E5358" s="6"/>
      <c r="F5358" s="16"/>
      <c r="J5358" s="15"/>
      <c r="L5358" s="3"/>
    </row>
    <row r="5359" spans="4:12" x14ac:dyDescent="0.25">
      <c r="D5359" s="6"/>
      <c r="E5359" s="6"/>
      <c r="F5359" s="16"/>
      <c r="J5359" s="15"/>
      <c r="L5359" s="3"/>
    </row>
    <row r="5360" spans="4:12" x14ac:dyDescent="0.25">
      <c r="D5360" s="6"/>
      <c r="E5360" s="6"/>
      <c r="F5360" s="16"/>
      <c r="J5360" s="15"/>
      <c r="L5360" s="3"/>
    </row>
    <row r="5361" spans="4:12" x14ac:dyDescent="0.25">
      <c r="D5361" s="6"/>
      <c r="E5361" s="6"/>
      <c r="F5361" s="16"/>
      <c r="J5361" s="15"/>
      <c r="L5361" s="3"/>
    </row>
    <row r="5362" spans="4:12" x14ac:dyDescent="0.25">
      <c r="D5362" s="6"/>
      <c r="E5362" s="6"/>
      <c r="F5362" s="16"/>
      <c r="J5362" s="15"/>
      <c r="L5362" s="3"/>
    </row>
    <row r="5363" spans="4:12" x14ac:dyDescent="0.25">
      <c r="D5363" s="6"/>
      <c r="E5363" s="6"/>
      <c r="F5363" s="16"/>
      <c r="J5363" s="15"/>
      <c r="L5363" s="3"/>
    </row>
    <row r="5364" spans="4:12" x14ac:dyDescent="0.25">
      <c r="D5364" s="6"/>
      <c r="E5364" s="6"/>
      <c r="F5364" s="16"/>
      <c r="J5364" s="15"/>
      <c r="L5364" s="3"/>
    </row>
    <row r="5365" spans="4:12" x14ac:dyDescent="0.25">
      <c r="D5365" s="6"/>
      <c r="E5365" s="6"/>
      <c r="F5365" s="16"/>
      <c r="J5365" s="15"/>
      <c r="L5365" s="3"/>
    </row>
    <row r="5366" spans="4:12" x14ac:dyDescent="0.25">
      <c r="D5366" s="6"/>
      <c r="E5366" s="6"/>
      <c r="F5366" s="16"/>
      <c r="J5366" s="15"/>
      <c r="L5366" s="3"/>
    </row>
    <row r="5367" spans="4:12" x14ac:dyDescent="0.25">
      <c r="D5367" s="6"/>
      <c r="E5367" s="6"/>
      <c r="F5367" s="16"/>
      <c r="J5367" s="15"/>
      <c r="L5367" s="3"/>
    </row>
    <row r="5368" spans="4:12" x14ac:dyDescent="0.25">
      <c r="D5368" s="6"/>
      <c r="E5368" s="6"/>
      <c r="F5368" s="16"/>
      <c r="J5368" s="15"/>
      <c r="L5368" s="3"/>
    </row>
    <row r="5369" spans="4:12" x14ac:dyDescent="0.25">
      <c r="D5369" s="6"/>
      <c r="E5369" s="6"/>
      <c r="F5369" s="16"/>
      <c r="J5369" s="15"/>
      <c r="L5369" s="3"/>
    </row>
    <row r="5370" spans="4:12" x14ac:dyDescent="0.25">
      <c r="D5370" s="6"/>
      <c r="E5370" s="6"/>
      <c r="F5370" s="16"/>
      <c r="J5370" s="15"/>
      <c r="L5370" s="3"/>
    </row>
    <row r="5371" spans="4:12" x14ac:dyDescent="0.25">
      <c r="D5371" s="6"/>
      <c r="E5371" s="6"/>
      <c r="F5371" s="16"/>
      <c r="J5371" s="15"/>
      <c r="L5371" s="3"/>
    </row>
    <row r="5372" spans="4:12" x14ac:dyDescent="0.25">
      <c r="D5372" s="6"/>
      <c r="E5372" s="6"/>
      <c r="F5372" s="16"/>
      <c r="J5372" s="15"/>
      <c r="L5372" s="3"/>
    </row>
    <row r="5373" spans="4:12" x14ac:dyDescent="0.25">
      <c r="D5373" s="6"/>
      <c r="E5373" s="6"/>
      <c r="F5373" s="16"/>
      <c r="J5373" s="15"/>
      <c r="L5373" s="3"/>
    </row>
    <row r="5374" spans="4:12" x14ac:dyDescent="0.25">
      <c r="D5374" s="6"/>
      <c r="E5374" s="6"/>
      <c r="F5374" s="16"/>
      <c r="J5374" s="15"/>
      <c r="L5374" s="3"/>
    </row>
    <row r="5375" spans="4:12" x14ac:dyDescent="0.25">
      <c r="D5375" s="6"/>
      <c r="E5375" s="6"/>
      <c r="F5375" s="16"/>
      <c r="J5375" s="15"/>
      <c r="L5375" s="3"/>
    </row>
    <row r="5376" spans="4:12" x14ac:dyDescent="0.25">
      <c r="D5376" s="6"/>
      <c r="E5376" s="6"/>
      <c r="F5376" s="16"/>
      <c r="J5376" s="15"/>
      <c r="L5376" s="3"/>
    </row>
    <row r="5377" spans="4:12" x14ac:dyDescent="0.25">
      <c r="D5377" s="6"/>
      <c r="E5377" s="6"/>
      <c r="F5377" s="16"/>
      <c r="J5377" s="15"/>
      <c r="L5377" s="3"/>
    </row>
    <row r="5378" spans="4:12" x14ac:dyDescent="0.25">
      <c r="D5378" s="6"/>
      <c r="E5378" s="6"/>
      <c r="F5378" s="16"/>
      <c r="J5378" s="15"/>
      <c r="L5378" s="3"/>
    </row>
    <row r="5379" spans="4:12" x14ac:dyDescent="0.25">
      <c r="D5379" s="6"/>
      <c r="E5379" s="6"/>
      <c r="F5379" s="16"/>
      <c r="J5379" s="15"/>
      <c r="L5379" s="3"/>
    </row>
    <row r="5380" spans="4:12" x14ac:dyDescent="0.25">
      <c r="D5380" s="6"/>
      <c r="E5380" s="6"/>
      <c r="F5380" s="16"/>
      <c r="J5380" s="15"/>
      <c r="L5380" s="3"/>
    </row>
    <row r="5381" spans="4:12" x14ac:dyDescent="0.25">
      <c r="D5381" s="6"/>
      <c r="E5381" s="6"/>
      <c r="F5381" s="16"/>
      <c r="J5381" s="15"/>
      <c r="L5381" s="3"/>
    </row>
    <row r="5382" spans="4:12" x14ac:dyDescent="0.25">
      <c r="D5382" s="6"/>
      <c r="E5382" s="6"/>
      <c r="F5382" s="16"/>
      <c r="J5382" s="15"/>
      <c r="L5382" s="3"/>
    </row>
    <row r="5383" spans="4:12" x14ac:dyDescent="0.25">
      <c r="D5383" s="6"/>
      <c r="E5383" s="6"/>
      <c r="F5383" s="16"/>
      <c r="J5383" s="15"/>
      <c r="L5383" s="3"/>
    </row>
    <row r="5384" spans="4:12" x14ac:dyDescent="0.25">
      <c r="D5384" s="6"/>
      <c r="E5384" s="6"/>
      <c r="F5384" s="16"/>
      <c r="J5384" s="15"/>
      <c r="L5384" s="3"/>
    </row>
    <row r="5385" spans="4:12" x14ac:dyDescent="0.25">
      <c r="D5385" s="6"/>
      <c r="E5385" s="6"/>
      <c r="F5385" s="16"/>
      <c r="J5385" s="15"/>
      <c r="L5385" s="3"/>
    </row>
    <row r="5386" spans="4:12" x14ac:dyDescent="0.25">
      <c r="D5386" s="6"/>
      <c r="E5386" s="6"/>
      <c r="F5386" s="16"/>
      <c r="J5386" s="15"/>
      <c r="L5386" s="3"/>
    </row>
    <row r="5387" spans="4:12" x14ac:dyDescent="0.25">
      <c r="D5387" s="6"/>
      <c r="E5387" s="6"/>
      <c r="F5387" s="16"/>
      <c r="J5387" s="15"/>
      <c r="L5387" s="3"/>
    </row>
    <row r="5388" spans="4:12" x14ac:dyDescent="0.25">
      <c r="D5388" s="6"/>
      <c r="E5388" s="6"/>
      <c r="F5388" s="16"/>
      <c r="J5388" s="15"/>
      <c r="L5388" s="3"/>
    </row>
    <row r="5389" spans="4:12" x14ac:dyDescent="0.25">
      <c r="D5389" s="6"/>
      <c r="E5389" s="6"/>
      <c r="F5389" s="16"/>
      <c r="J5389" s="15"/>
      <c r="L5389" s="3"/>
    </row>
    <row r="5390" spans="4:12" x14ac:dyDescent="0.25">
      <c r="D5390" s="6"/>
      <c r="E5390" s="6"/>
      <c r="F5390" s="16"/>
      <c r="J5390" s="15"/>
      <c r="L5390" s="3"/>
    </row>
    <row r="5391" spans="4:12" x14ac:dyDescent="0.25">
      <c r="D5391" s="6"/>
      <c r="E5391" s="6"/>
      <c r="F5391" s="16"/>
      <c r="J5391" s="15"/>
      <c r="L5391" s="3"/>
    </row>
    <row r="5392" spans="4:12" x14ac:dyDescent="0.25">
      <c r="D5392" s="6"/>
      <c r="E5392" s="6"/>
      <c r="F5392" s="16"/>
      <c r="J5392" s="15"/>
      <c r="L5392" s="3"/>
    </row>
    <row r="5393" spans="4:12" x14ac:dyDescent="0.25">
      <c r="D5393" s="6"/>
      <c r="E5393" s="6"/>
      <c r="F5393" s="16"/>
      <c r="J5393" s="15"/>
      <c r="L5393" s="3"/>
    </row>
    <row r="5394" spans="4:12" x14ac:dyDescent="0.25">
      <c r="D5394" s="6"/>
      <c r="E5394" s="6"/>
      <c r="F5394" s="16"/>
      <c r="J5394" s="15"/>
      <c r="L5394" s="3"/>
    </row>
    <row r="5395" spans="4:12" x14ac:dyDescent="0.25">
      <c r="D5395" s="6"/>
      <c r="E5395" s="6"/>
      <c r="F5395" s="16"/>
      <c r="J5395" s="15"/>
      <c r="L5395" s="3"/>
    </row>
    <row r="5396" spans="4:12" x14ac:dyDescent="0.25">
      <c r="D5396" s="6"/>
      <c r="E5396" s="6"/>
      <c r="F5396" s="16"/>
      <c r="J5396" s="15"/>
      <c r="L5396" s="3"/>
    </row>
    <row r="5397" spans="4:12" x14ac:dyDescent="0.25">
      <c r="D5397" s="6"/>
      <c r="E5397" s="6"/>
      <c r="F5397" s="16"/>
      <c r="J5397" s="15"/>
      <c r="L5397" s="3"/>
    </row>
    <row r="5398" spans="4:12" x14ac:dyDescent="0.25">
      <c r="D5398" s="6"/>
      <c r="E5398" s="6"/>
      <c r="F5398" s="16"/>
      <c r="J5398" s="15"/>
      <c r="L5398" s="3"/>
    </row>
    <row r="5399" spans="4:12" x14ac:dyDescent="0.25">
      <c r="D5399" s="6"/>
      <c r="E5399" s="6"/>
      <c r="F5399" s="16"/>
      <c r="J5399" s="15"/>
      <c r="L5399" s="3"/>
    </row>
    <row r="5400" spans="4:12" x14ac:dyDescent="0.25">
      <c r="D5400" s="6"/>
      <c r="E5400" s="6"/>
      <c r="F5400" s="16"/>
      <c r="J5400" s="15"/>
      <c r="L5400" s="3"/>
    </row>
    <row r="5401" spans="4:12" x14ac:dyDescent="0.25">
      <c r="D5401" s="6"/>
      <c r="E5401" s="6"/>
      <c r="F5401" s="16"/>
      <c r="J5401" s="15"/>
      <c r="L5401" s="3"/>
    </row>
    <row r="5402" spans="4:12" x14ac:dyDescent="0.25">
      <c r="D5402" s="6"/>
      <c r="E5402" s="6"/>
      <c r="F5402" s="16"/>
      <c r="J5402" s="15"/>
      <c r="L5402" s="3"/>
    </row>
    <row r="5403" spans="4:12" x14ac:dyDescent="0.25">
      <c r="D5403" s="6"/>
      <c r="E5403" s="6"/>
      <c r="F5403" s="16"/>
      <c r="J5403" s="15"/>
      <c r="L5403" s="3"/>
    </row>
    <row r="5404" spans="4:12" x14ac:dyDescent="0.25">
      <c r="D5404" s="6"/>
      <c r="E5404" s="6"/>
      <c r="F5404" s="16"/>
      <c r="J5404" s="15"/>
      <c r="L5404" s="3"/>
    </row>
    <row r="5405" spans="4:12" x14ac:dyDescent="0.25">
      <c r="D5405" s="6"/>
      <c r="E5405" s="6"/>
      <c r="F5405" s="16"/>
      <c r="J5405" s="15"/>
      <c r="L5405" s="3"/>
    </row>
    <row r="5406" spans="4:12" x14ac:dyDescent="0.25">
      <c r="D5406" s="6"/>
      <c r="E5406" s="6"/>
      <c r="F5406" s="16"/>
      <c r="J5406" s="15"/>
      <c r="L5406" s="3"/>
    </row>
    <row r="5407" spans="4:12" x14ac:dyDescent="0.25">
      <c r="D5407" s="6"/>
      <c r="E5407" s="6"/>
      <c r="F5407" s="16"/>
      <c r="J5407" s="15"/>
      <c r="L5407" s="3"/>
    </row>
    <row r="5408" spans="4:12" x14ac:dyDescent="0.25">
      <c r="D5408" s="6"/>
      <c r="E5408" s="6"/>
      <c r="F5408" s="16"/>
      <c r="J5408" s="15"/>
      <c r="L5408" s="3"/>
    </row>
    <row r="5409" spans="4:12" x14ac:dyDescent="0.25">
      <c r="D5409" s="6"/>
      <c r="E5409" s="6"/>
      <c r="F5409" s="16"/>
      <c r="J5409" s="15"/>
      <c r="L5409" s="3"/>
    </row>
    <row r="5410" spans="4:12" x14ac:dyDescent="0.25">
      <c r="D5410" s="6"/>
      <c r="E5410" s="6"/>
      <c r="F5410" s="16"/>
      <c r="J5410" s="15"/>
      <c r="L5410" s="3"/>
    </row>
    <row r="5411" spans="4:12" x14ac:dyDescent="0.25">
      <c r="D5411" s="6"/>
      <c r="E5411" s="6"/>
      <c r="F5411" s="16"/>
      <c r="J5411" s="15"/>
      <c r="L5411" s="3"/>
    </row>
    <row r="5412" spans="4:12" x14ac:dyDescent="0.25">
      <c r="D5412" s="6"/>
      <c r="E5412" s="6"/>
      <c r="F5412" s="16"/>
      <c r="J5412" s="15"/>
      <c r="L5412" s="3"/>
    </row>
    <row r="5413" spans="4:12" x14ac:dyDescent="0.25">
      <c r="D5413" s="6"/>
      <c r="E5413" s="6"/>
      <c r="F5413" s="16"/>
      <c r="J5413" s="15"/>
      <c r="L5413" s="3"/>
    </row>
    <row r="5414" spans="4:12" x14ac:dyDescent="0.25">
      <c r="D5414" s="6"/>
      <c r="E5414" s="6"/>
      <c r="F5414" s="16"/>
      <c r="J5414" s="15"/>
      <c r="L5414" s="3"/>
    </row>
    <row r="5415" spans="4:12" x14ac:dyDescent="0.25">
      <c r="D5415" s="6"/>
      <c r="E5415" s="6"/>
      <c r="F5415" s="16"/>
      <c r="J5415" s="15"/>
      <c r="L5415" s="3"/>
    </row>
    <row r="5416" spans="4:12" x14ac:dyDescent="0.25">
      <c r="D5416" s="6"/>
      <c r="E5416" s="6"/>
      <c r="F5416" s="16"/>
      <c r="J5416" s="15"/>
      <c r="L5416" s="3"/>
    </row>
    <row r="5417" spans="4:12" x14ac:dyDescent="0.25">
      <c r="D5417" s="6"/>
      <c r="E5417" s="6"/>
      <c r="F5417" s="16"/>
      <c r="J5417" s="15"/>
      <c r="L5417" s="3"/>
    </row>
    <row r="5418" spans="4:12" x14ac:dyDescent="0.25">
      <c r="D5418" s="6"/>
      <c r="E5418" s="6"/>
      <c r="F5418" s="16"/>
      <c r="J5418" s="15"/>
      <c r="L5418" s="3"/>
    </row>
    <row r="5419" spans="4:12" x14ac:dyDescent="0.25">
      <c r="D5419" s="6"/>
      <c r="E5419" s="6"/>
      <c r="F5419" s="16"/>
      <c r="J5419" s="15"/>
      <c r="L5419" s="3"/>
    </row>
    <row r="5420" spans="4:12" x14ac:dyDescent="0.25">
      <c r="D5420" s="6"/>
      <c r="E5420" s="6"/>
      <c r="F5420" s="16"/>
      <c r="J5420" s="15"/>
      <c r="L5420" s="3"/>
    </row>
    <row r="5421" spans="4:12" x14ac:dyDescent="0.25">
      <c r="D5421" s="6"/>
      <c r="E5421" s="6"/>
      <c r="F5421" s="16"/>
      <c r="J5421" s="15"/>
      <c r="L5421" s="3"/>
    </row>
    <row r="5422" spans="4:12" x14ac:dyDescent="0.25">
      <c r="D5422" s="6"/>
      <c r="E5422" s="6"/>
      <c r="F5422" s="16"/>
      <c r="J5422" s="15"/>
      <c r="L5422" s="3"/>
    </row>
    <row r="5423" spans="4:12" x14ac:dyDescent="0.25">
      <c r="D5423" s="6"/>
      <c r="E5423" s="6"/>
      <c r="F5423" s="16"/>
      <c r="J5423" s="15"/>
      <c r="L5423" s="3"/>
    </row>
    <row r="5424" spans="4:12" x14ac:dyDescent="0.25">
      <c r="D5424" s="6"/>
      <c r="E5424" s="6"/>
      <c r="F5424" s="16"/>
      <c r="J5424" s="15"/>
      <c r="L5424" s="3"/>
    </row>
    <row r="5425" spans="4:12" x14ac:dyDescent="0.25">
      <c r="D5425" s="6"/>
      <c r="E5425" s="6"/>
      <c r="F5425" s="16"/>
      <c r="J5425" s="15"/>
      <c r="L5425" s="3"/>
    </row>
    <row r="5426" spans="4:12" x14ac:dyDescent="0.25">
      <c r="D5426" s="6"/>
      <c r="E5426" s="6"/>
      <c r="F5426" s="16"/>
      <c r="J5426" s="15"/>
      <c r="L5426" s="3"/>
    </row>
    <row r="5427" spans="4:12" x14ac:dyDescent="0.25">
      <c r="D5427" s="6"/>
      <c r="E5427" s="6"/>
      <c r="F5427" s="16"/>
      <c r="J5427" s="15"/>
      <c r="L5427" s="3"/>
    </row>
    <row r="5428" spans="4:12" x14ac:dyDescent="0.25">
      <c r="D5428" s="6"/>
      <c r="E5428" s="6"/>
      <c r="F5428" s="16"/>
      <c r="J5428" s="15"/>
      <c r="L5428" s="3"/>
    </row>
    <row r="5429" spans="4:12" x14ac:dyDescent="0.25">
      <c r="D5429" s="6"/>
      <c r="E5429" s="6"/>
      <c r="F5429" s="16"/>
      <c r="J5429" s="15"/>
      <c r="L5429" s="3"/>
    </row>
    <row r="5430" spans="4:12" x14ac:dyDescent="0.25">
      <c r="D5430" s="6"/>
      <c r="E5430" s="6"/>
      <c r="F5430" s="16"/>
      <c r="J5430" s="15"/>
      <c r="L5430" s="3"/>
    </row>
    <row r="5431" spans="4:12" x14ac:dyDescent="0.25">
      <c r="D5431" s="6"/>
      <c r="E5431" s="6"/>
      <c r="F5431" s="16"/>
      <c r="J5431" s="15"/>
      <c r="L5431" s="3"/>
    </row>
    <row r="5432" spans="4:12" x14ac:dyDescent="0.25">
      <c r="D5432" s="6"/>
      <c r="E5432" s="6"/>
      <c r="F5432" s="16"/>
      <c r="J5432" s="15"/>
      <c r="L5432" s="3"/>
    </row>
    <row r="5433" spans="4:12" x14ac:dyDescent="0.25">
      <c r="D5433" s="6"/>
      <c r="E5433" s="6"/>
      <c r="F5433" s="16"/>
      <c r="J5433" s="15"/>
      <c r="L5433" s="3"/>
    </row>
    <row r="5434" spans="4:12" x14ac:dyDescent="0.25">
      <c r="D5434" s="6"/>
      <c r="E5434" s="6"/>
      <c r="F5434" s="16"/>
      <c r="J5434" s="15"/>
      <c r="L5434" s="3"/>
    </row>
    <row r="5435" spans="4:12" x14ac:dyDescent="0.25">
      <c r="D5435" s="6"/>
      <c r="E5435" s="6"/>
      <c r="F5435" s="16"/>
      <c r="J5435" s="15"/>
      <c r="L5435" s="3"/>
    </row>
    <row r="5436" spans="4:12" x14ac:dyDescent="0.25">
      <c r="D5436" s="6"/>
      <c r="E5436" s="6"/>
      <c r="F5436" s="16"/>
      <c r="J5436" s="15"/>
      <c r="L5436" s="3"/>
    </row>
    <row r="5437" spans="4:12" x14ac:dyDescent="0.25">
      <c r="D5437" s="6"/>
      <c r="E5437" s="6"/>
      <c r="F5437" s="16"/>
      <c r="J5437" s="15"/>
      <c r="L5437" s="3"/>
    </row>
    <row r="5438" spans="4:12" x14ac:dyDescent="0.25">
      <c r="D5438" s="6"/>
      <c r="E5438" s="6"/>
      <c r="F5438" s="16"/>
      <c r="J5438" s="15"/>
      <c r="L5438" s="3"/>
    </row>
    <row r="5439" spans="4:12" x14ac:dyDescent="0.25">
      <c r="D5439" s="6"/>
      <c r="E5439" s="6"/>
      <c r="F5439" s="16"/>
      <c r="J5439" s="15"/>
      <c r="L5439" s="3"/>
    </row>
    <row r="5440" spans="4:12" x14ac:dyDescent="0.25">
      <c r="D5440" s="6"/>
      <c r="E5440" s="6"/>
      <c r="F5440" s="16"/>
      <c r="J5440" s="15"/>
      <c r="L5440" s="3"/>
    </row>
    <row r="5441" spans="4:12" x14ac:dyDescent="0.25">
      <c r="D5441" s="6"/>
      <c r="E5441" s="6"/>
      <c r="F5441" s="16"/>
      <c r="J5441" s="15"/>
      <c r="L5441" s="3"/>
    </row>
    <row r="5442" spans="4:12" x14ac:dyDescent="0.25">
      <c r="D5442" s="6"/>
      <c r="E5442" s="6"/>
      <c r="F5442" s="16"/>
      <c r="J5442" s="15"/>
      <c r="L5442" s="3"/>
    </row>
    <row r="5443" spans="4:12" x14ac:dyDescent="0.25">
      <c r="D5443" s="6"/>
      <c r="E5443" s="6"/>
      <c r="F5443" s="16"/>
      <c r="J5443" s="15"/>
      <c r="L5443" s="3"/>
    </row>
    <row r="5444" spans="4:12" x14ac:dyDescent="0.25">
      <c r="D5444" s="6"/>
      <c r="E5444" s="6"/>
      <c r="F5444" s="16"/>
      <c r="J5444" s="15"/>
      <c r="L5444" s="3"/>
    </row>
    <row r="5445" spans="4:12" x14ac:dyDescent="0.25">
      <c r="D5445" s="6"/>
      <c r="E5445" s="6"/>
      <c r="F5445" s="16"/>
      <c r="J5445" s="15"/>
      <c r="L5445" s="3"/>
    </row>
    <row r="5446" spans="4:12" x14ac:dyDescent="0.25">
      <c r="D5446" s="6"/>
      <c r="E5446" s="6"/>
      <c r="F5446" s="16"/>
      <c r="J5446" s="15"/>
      <c r="L5446" s="3"/>
    </row>
    <row r="5447" spans="4:12" x14ac:dyDescent="0.25">
      <c r="D5447" s="6"/>
      <c r="E5447" s="6"/>
      <c r="F5447" s="16"/>
      <c r="J5447" s="15"/>
      <c r="L5447" s="3"/>
    </row>
    <row r="5448" spans="4:12" x14ac:dyDescent="0.25">
      <c r="D5448" s="6"/>
      <c r="E5448" s="6"/>
      <c r="F5448" s="16"/>
      <c r="J5448" s="15"/>
      <c r="L5448" s="3"/>
    </row>
    <row r="5449" spans="4:12" x14ac:dyDescent="0.25">
      <c r="D5449" s="6"/>
      <c r="E5449" s="6"/>
      <c r="F5449" s="16"/>
      <c r="J5449" s="15"/>
      <c r="L5449" s="3"/>
    </row>
    <row r="5450" spans="4:12" x14ac:dyDescent="0.25">
      <c r="D5450" s="6"/>
      <c r="E5450" s="6"/>
      <c r="F5450" s="16"/>
      <c r="J5450" s="15"/>
      <c r="L5450" s="3"/>
    </row>
    <row r="5451" spans="4:12" x14ac:dyDescent="0.25">
      <c r="D5451" s="6"/>
      <c r="E5451" s="6"/>
      <c r="F5451" s="16"/>
      <c r="J5451" s="15"/>
      <c r="L5451" s="3"/>
    </row>
    <row r="5452" spans="4:12" x14ac:dyDescent="0.25">
      <c r="D5452" s="6"/>
      <c r="E5452" s="6"/>
      <c r="F5452" s="16"/>
      <c r="J5452" s="15"/>
      <c r="L5452" s="3"/>
    </row>
    <row r="5453" spans="4:12" x14ac:dyDescent="0.25">
      <c r="D5453" s="6"/>
      <c r="E5453" s="6"/>
      <c r="F5453" s="16"/>
      <c r="J5453" s="15"/>
      <c r="L5453" s="3"/>
    </row>
    <row r="5454" spans="4:12" x14ac:dyDescent="0.25">
      <c r="D5454" s="6"/>
      <c r="E5454" s="6"/>
      <c r="F5454" s="16"/>
      <c r="J5454" s="15"/>
      <c r="L5454" s="3"/>
    </row>
    <row r="5455" spans="4:12" x14ac:dyDescent="0.25">
      <c r="D5455" s="6"/>
      <c r="E5455" s="6"/>
      <c r="F5455" s="16"/>
      <c r="J5455" s="15"/>
      <c r="L5455" s="3"/>
    </row>
    <row r="5456" spans="4:12" x14ac:dyDescent="0.25">
      <c r="D5456" s="6"/>
      <c r="E5456" s="6"/>
      <c r="F5456" s="16"/>
      <c r="J5456" s="15"/>
      <c r="L5456" s="3"/>
    </row>
    <row r="5457" spans="4:12" x14ac:dyDescent="0.25">
      <c r="D5457" s="6"/>
      <c r="E5457" s="6"/>
      <c r="F5457" s="16"/>
      <c r="J5457" s="15"/>
      <c r="L5457" s="3"/>
    </row>
    <row r="5458" spans="4:12" x14ac:dyDescent="0.25">
      <c r="D5458" s="6"/>
      <c r="E5458" s="6"/>
      <c r="F5458" s="16"/>
      <c r="J5458" s="15"/>
      <c r="L5458" s="3"/>
    </row>
    <row r="5459" spans="4:12" x14ac:dyDescent="0.25">
      <c r="D5459" s="6"/>
      <c r="E5459" s="6"/>
      <c r="F5459" s="16"/>
      <c r="J5459" s="15"/>
      <c r="L5459" s="3"/>
    </row>
    <row r="5460" spans="4:12" x14ac:dyDescent="0.25">
      <c r="D5460" s="6"/>
      <c r="E5460" s="6"/>
      <c r="F5460" s="16"/>
      <c r="J5460" s="15"/>
      <c r="L5460" s="3"/>
    </row>
    <row r="5461" spans="4:12" x14ac:dyDescent="0.25">
      <c r="D5461" s="6"/>
      <c r="E5461" s="6"/>
      <c r="F5461" s="16"/>
      <c r="J5461" s="15"/>
      <c r="L5461" s="3"/>
    </row>
    <row r="5462" spans="4:12" x14ac:dyDescent="0.25">
      <c r="D5462" s="6"/>
      <c r="E5462" s="6"/>
      <c r="F5462" s="16"/>
      <c r="J5462" s="15"/>
      <c r="L5462" s="3"/>
    </row>
    <row r="5463" spans="4:12" x14ac:dyDescent="0.25">
      <c r="D5463" s="6"/>
      <c r="E5463" s="6"/>
      <c r="F5463" s="16"/>
      <c r="J5463" s="15"/>
      <c r="L5463" s="3"/>
    </row>
    <row r="5464" spans="4:12" x14ac:dyDescent="0.25">
      <c r="D5464" s="6"/>
      <c r="E5464" s="6"/>
      <c r="F5464" s="16"/>
      <c r="J5464" s="15"/>
      <c r="L5464" s="3"/>
    </row>
    <row r="5465" spans="4:12" x14ac:dyDescent="0.25">
      <c r="D5465" s="6"/>
      <c r="E5465" s="6"/>
      <c r="F5465" s="16"/>
      <c r="J5465" s="15"/>
      <c r="L5465" s="3"/>
    </row>
    <row r="5466" spans="4:12" x14ac:dyDescent="0.25">
      <c r="D5466" s="6"/>
      <c r="E5466" s="6"/>
      <c r="F5466" s="16"/>
      <c r="J5466" s="15"/>
      <c r="L5466" s="3"/>
    </row>
    <row r="5467" spans="4:12" x14ac:dyDescent="0.25">
      <c r="D5467" s="6"/>
      <c r="E5467" s="6"/>
      <c r="F5467" s="16"/>
      <c r="J5467" s="15"/>
      <c r="L5467" s="3"/>
    </row>
    <row r="5468" spans="4:12" x14ac:dyDescent="0.25">
      <c r="D5468" s="6"/>
      <c r="E5468" s="6"/>
      <c r="F5468" s="16"/>
      <c r="J5468" s="15"/>
      <c r="L5468" s="3"/>
    </row>
    <row r="5469" spans="4:12" x14ac:dyDescent="0.25">
      <c r="D5469" s="6"/>
      <c r="E5469" s="6"/>
      <c r="F5469" s="16"/>
      <c r="J5469" s="15"/>
      <c r="L5469" s="3"/>
    </row>
    <row r="5470" spans="4:12" x14ac:dyDescent="0.25">
      <c r="D5470" s="6"/>
      <c r="E5470" s="6"/>
      <c r="F5470" s="16"/>
      <c r="J5470" s="15"/>
      <c r="L5470" s="3"/>
    </row>
    <row r="5471" spans="4:12" x14ac:dyDescent="0.25">
      <c r="D5471" s="6"/>
      <c r="E5471" s="6"/>
      <c r="F5471" s="16"/>
      <c r="J5471" s="15"/>
      <c r="L5471" s="3"/>
    </row>
    <row r="5472" spans="4:12" x14ac:dyDescent="0.25">
      <c r="D5472" s="6"/>
      <c r="E5472" s="6"/>
      <c r="F5472" s="16"/>
      <c r="J5472" s="15"/>
      <c r="L5472" s="3"/>
    </row>
    <row r="5473" spans="4:12" x14ac:dyDescent="0.25">
      <c r="D5473" s="6"/>
      <c r="E5473" s="6"/>
      <c r="F5473" s="16"/>
      <c r="J5473" s="15"/>
      <c r="L5473" s="3"/>
    </row>
    <row r="5474" spans="4:12" x14ac:dyDescent="0.25">
      <c r="D5474" s="6"/>
      <c r="E5474" s="6"/>
      <c r="F5474" s="16"/>
      <c r="J5474" s="15"/>
      <c r="L5474" s="3"/>
    </row>
    <row r="5475" spans="4:12" x14ac:dyDescent="0.25">
      <c r="D5475" s="6"/>
      <c r="E5475" s="6"/>
      <c r="F5475" s="16"/>
      <c r="J5475" s="15"/>
      <c r="L5475" s="3"/>
    </row>
    <row r="5476" spans="4:12" x14ac:dyDescent="0.25">
      <c r="D5476" s="6"/>
      <c r="E5476" s="6"/>
      <c r="F5476" s="16"/>
      <c r="J5476" s="15"/>
      <c r="L5476" s="3"/>
    </row>
    <row r="5477" spans="4:12" x14ac:dyDescent="0.25">
      <c r="D5477" s="6"/>
      <c r="E5477" s="6"/>
      <c r="F5477" s="16"/>
      <c r="J5477" s="15"/>
      <c r="L5477" s="3"/>
    </row>
    <row r="5478" spans="4:12" x14ac:dyDescent="0.25">
      <c r="D5478" s="6"/>
      <c r="E5478" s="6"/>
      <c r="F5478" s="16"/>
      <c r="J5478" s="15"/>
      <c r="L5478" s="3"/>
    </row>
    <row r="5479" spans="4:12" x14ac:dyDescent="0.25">
      <c r="D5479" s="6"/>
      <c r="E5479" s="6"/>
      <c r="F5479" s="16"/>
      <c r="J5479" s="15"/>
      <c r="L5479" s="3"/>
    </row>
    <row r="5480" spans="4:12" x14ac:dyDescent="0.25">
      <c r="D5480" s="6"/>
      <c r="E5480" s="6"/>
      <c r="F5480" s="16"/>
      <c r="J5480" s="15"/>
      <c r="L5480" s="3"/>
    </row>
    <row r="5481" spans="4:12" x14ac:dyDescent="0.25">
      <c r="D5481" s="6"/>
      <c r="E5481" s="6"/>
      <c r="F5481" s="16"/>
      <c r="J5481" s="15"/>
      <c r="L5481" s="3"/>
    </row>
    <row r="5482" spans="4:12" x14ac:dyDescent="0.25">
      <c r="D5482" s="6"/>
      <c r="E5482" s="6"/>
      <c r="F5482" s="16"/>
      <c r="J5482" s="15"/>
      <c r="L5482" s="3"/>
    </row>
    <row r="5483" spans="4:12" x14ac:dyDescent="0.25">
      <c r="D5483" s="6"/>
      <c r="E5483" s="6"/>
      <c r="F5483" s="16"/>
      <c r="J5483" s="15"/>
      <c r="L5483" s="3"/>
    </row>
    <row r="5484" spans="4:12" x14ac:dyDescent="0.25">
      <c r="D5484" s="6"/>
      <c r="E5484" s="6"/>
      <c r="F5484" s="16"/>
      <c r="J5484" s="15"/>
      <c r="L5484" s="3"/>
    </row>
    <row r="5485" spans="4:12" x14ac:dyDescent="0.25">
      <c r="D5485" s="6"/>
      <c r="E5485" s="6"/>
      <c r="F5485" s="16"/>
      <c r="J5485" s="15"/>
      <c r="L5485" s="3"/>
    </row>
    <row r="5486" spans="4:12" x14ac:dyDescent="0.25">
      <c r="D5486" s="6"/>
      <c r="E5486" s="6"/>
      <c r="F5486" s="16"/>
      <c r="J5486" s="15"/>
      <c r="L5486" s="3"/>
    </row>
    <row r="5487" spans="4:12" x14ac:dyDescent="0.25">
      <c r="D5487" s="6"/>
      <c r="E5487" s="6"/>
      <c r="F5487" s="16"/>
      <c r="J5487" s="15"/>
      <c r="L5487" s="3"/>
    </row>
    <row r="5488" spans="4:12" x14ac:dyDescent="0.25">
      <c r="D5488" s="6"/>
      <c r="E5488" s="6"/>
      <c r="F5488" s="16"/>
      <c r="J5488" s="15"/>
      <c r="L5488" s="3"/>
    </row>
    <row r="5489" spans="4:12" x14ac:dyDescent="0.25">
      <c r="D5489" s="6"/>
      <c r="E5489" s="6"/>
      <c r="F5489" s="16"/>
      <c r="J5489" s="15"/>
      <c r="L5489" s="3"/>
    </row>
    <row r="5490" spans="4:12" x14ac:dyDescent="0.25">
      <c r="D5490" s="6"/>
      <c r="E5490" s="6"/>
      <c r="F5490" s="16"/>
      <c r="J5490" s="15"/>
      <c r="L5490" s="3"/>
    </row>
    <row r="5491" spans="4:12" x14ac:dyDescent="0.25">
      <c r="D5491" s="6"/>
      <c r="E5491" s="6"/>
      <c r="F5491" s="16"/>
      <c r="J5491" s="15"/>
      <c r="L5491" s="3"/>
    </row>
    <row r="5492" spans="4:12" x14ac:dyDescent="0.25">
      <c r="D5492" s="6"/>
      <c r="E5492" s="6"/>
      <c r="F5492" s="16"/>
      <c r="J5492" s="15"/>
      <c r="L5492" s="3"/>
    </row>
    <row r="5493" spans="4:12" x14ac:dyDescent="0.25">
      <c r="D5493" s="6"/>
      <c r="E5493" s="6"/>
      <c r="F5493" s="16"/>
      <c r="J5493" s="15"/>
      <c r="L5493" s="3"/>
    </row>
    <row r="5494" spans="4:12" x14ac:dyDescent="0.25">
      <c r="D5494" s="6"/>
      <c r="E5494" s="6"/>
      <c r="F5494" s="16"/>
      <c r="J5494" s="15"/>
      <c r="L5494" s="3"/>
    </row>
    <row r="5495" spans="4:12" x14ac:dyDescent="0.25">
      <c r="D5495" s="6"/>
      <c r="E5495" s="6"/>
      <c r="F5495" s="16"/>
      <c r="J5495" s="15"/>
      <c r="L5495" s="3"/>
    </row>
    <row r="5496" spans="4:12" x14ac:dyDescent="0.25">
      <c r="D5496" s="6"/>
      <c r="E5496" s="6"/>
      <c r="F5496" s="16"/>
      <c r="J5496" s="15"/>
      <c r="L5496" s="3"/>
    </row>
    <row r="5497" spans="4:12" x14ac:dyDescent="0.25">
      <c r="D5497" s="6"/>
      <c r="E5497" s="6"/>
      <c r="F5497" s="16"/>
      <c r="J5497" s="15"/>
      <c r="L5497" s="3"/>
    </row>
    <row r="5498" spans="4:12" x14ac:dyDescent="0.25">
      <c r="D5498" s="6"/>
      <c r="E5498" s="6"/>
      <c r="F5498" s="16"/>
      <c r="J5498" s="15"/>
      <c r="L5498" s="3"/>
    </row>
    <row r="5499" spans="4:12" x14ac:dyDescent="0.25">
      <c r="D5499" s="6"/>
      <c r="E5499" s="6"/>
      <c r="F5499" s="16"/>
      <c r="J5499" s="15"/>
      <c r="L5499" s="3"/>
    </row>
    <row r="5500" spans="4:12" x14ac:dyDescent="0.25">
      <c r="D5500" s="6"/>
      <c r="E5500" s="6"/>
      <c r="F5500" s="16"/>
      <c r="J5500" s="15"/>
      <c r="L5500" s="3"/>
    </row>
    <row r="5501" spans="4:12" x14ac:dyDescent="0.25">
      <c r="D5501" s="6"/>
      <c r="E5501" s="6"/>
      <c r="F5501" s="16"/>
      <c r="J5501" s="15"/>
      <c r="L5501" s="3"/>
    </row>
    <row r="5502" spans="4:12" x14ac:dyDescent="0.25">
      <c r="D5502" s="6"/>
      <c r="E5502" s="6"/>
      <c r="F5502" s="16"/>
      <c r="J5502" s="15"/>
      <c r="L5502" s="3"/>
    </row>
    <row r="5503" spans="4:12" x14ac:dyDescent="0.25">
      <c r="D5503" s="6"/>
      <c r="E5503" s="6"/>
      <c r="F5503" s="16"/>
      <c r="J5503" s="15"/>
      <c r="L5503" s="3"/>
    </row>
    <row r="5504" spans="4:12" x14ac:dyDescent="0.25">
      <c r="D5504" s="6"/>
      <c r="E5504" s="6"/>
      <c r="F5504" s="16"/>
      <c r="J5504" s="15"/>
      <c r="L5504" s="3"/>
    </row>
    <row r="5505" spans="4:12" x14ac:dyDescent="0.25">
      <c r="D5505" s="6"/>
      <c r="E5505" s="6"/>
      <c r="F5505" s="16"/>
      <c r="J5505" s="15"/>
      <c r="L5505" s="3"/>
    </row>
    <row r="5506" spans="4:12" x14ac:dyDescent="0.25">
      <c r="D5506" s="6"/>
      <c r="E5506" s="6"/>
      <c r="F5506" s="16"/>
      <c r="J5506" s="15"/>
      <c r="L5506" s="3"/>
    </row>
    <row r="5507" spans="4:12" x14ac:dyDescent="0.25">
      <c r="D5507" s="6"/>
      <c r="E5507" s="6"/>
      <c r="F5507" s="16"/>
      <c r="J5507" s="15"/>
      <c r="L5507" s="3"/>
    </row>
    <row r="5508" spans="4:12" x14ac:dyDescent="0.25">
      <c r="D5508" s="6"/>
      <c r="E5508" s="6"/>
      <c r="F5508" s="16"/>
      <c r="J5508" s="15"/>
      <c r="L5508" s="3"/>
    </row>
    <row r="5509" spans="4:12" x14ac:dyDescent="0.25">
      <c r="D5509" s="6"/>
      <c r="E5509" s="6"/>
      <c r="F5509" s="16"/>
      <c r="J5509" s="15"/>
      <c r="L5509" s="3"/>
    </row>
    <row r="5510" spans="4:12" x14ac:dyDescent="0.25">
      <c r="D5510" s="6"/>
      <c r="E5510" s="6"/>
      <c r="F5510" s="16"/>
      <c r="J5510" s="15"/>
      <c r="L5510" s="3"/>
    </row>
    <row r="5511" spans="4:12" x14ac:dyDescent="0.25">
      <c r="D5511" s="6"/>
      <c r="E5511" s="6"/>
      <c r="F5511" s="16"/>
      <c r="J5511" s="15"/>
      <c r="L5511" s="3"/>
    </row>
    <row r="5512" spans="4:12" x14ac:dyDescent="0.25">
      <c r="D5512" s="6"/>
      <c r="E5512" s="6"/>
      <c r="F5512" s="16"/>
      <c r="J5512" s="15"/>
      <c r="L5512" s="3"/>
    </row>
    <row r="5513" spans="4:12" x14ac:dyDescent="0.25">
      <c r="D5513" s="6"/>
      <c r="E5513" s="6"/>
      <c r="F5513" s="16"/>
      <c r="J5513" s="15"/>
      <c r="L5513" s="3"/>
    </row>
    <row r="5514" spans="4:12" x14ac:dyDescent="0.25">
      <c r="D5514" s="6"/>
      <c r="E5514" s="6"/>
      <c r="F5514" s="16"/>
      <c r="J5514" s="15"/>
      <c r="L5514" s="3"/>
    </row>
    <row r="5515" spans="4:12" x14ac:dyDescent="0.25">
      <c r="D5515" s="6"/>
      <c r="E5515" s="6"/>
      <c r="F5515" s="16"/>
      <c r="J5515" s="15"/>
      <c r="L5515" s="3"/>
    </row>
    <row r="5516" spans="4:12" x14ac:dyDescent="0.25">
      <c r="D5516" s="6"/>
      <c r="E5516" s="6"/>
      <c r="F5516" s="16"/>
      <c r="J5516" s="15"/>
      <c r="L5516" s="3"/>
    </row>
    <row r="5517" spans="4:12" x14ac:dyDescent="0.25">
      <c r="D5517" s="6"/>
      <c r="E5517" s="6"/>
      <c r="F5517" s="16"/>
      <c r="J5517" s="15"/>
      <c r="L5517" s="3"/>
    </row>
    <row r="5518" spans="4:12" x14ac:dyDescent="0.25">
      <c r="D5518" s="6"/>
      <c r="E5518" s="6"/>
      <c r="F5518" s="16"/>
      <c r="J5518" s="15"/>
      <c r="L5518" s="3"/>
    </row>
    <row r="5519" spans="4:12" x14ac:dyDescent="0.25">
      <c r="D5519" s="6"/>
      <c r="E5519" s="6"/>
      <c r="F5519" s="16"/>
      <c r="J5519" s="15"/>
      <c r="L5519" s="3"/>
    </row>
    <row r="5520" spans="4:12" x14ac:dyDescent="0.25">
      <c r="D5520" s="6"/>
      <c r="E5520" s="6"/>
      <c r="F5520" s="16"/>
      <c r="J5520" s="15"/>
      <c r="L5520" s="3"/>
    </row>
    <row r="5521" spans="4:12" x14ac:dyDescent="0.25">
      <c r="D5521" s="6"/>
      <c r="E5521" s="6"/>
      <c r="F5521" s="16"/>
      <c r="J5521" s="15"/>
      <c r="L5521" s="3"/>
    </row>
    <row r="5522" spans="4:12" x14ac:dyDescent="0.25">
      <c r="D5522" s="6"/>
      <c r="E5522" s="6"/>
      <c r="F5522" s="16"/>
      <c r="J5522" s="15"/>
      <c r="L5522" s="3"/>
    </row>
    <row r="5523" spans="4:12" x14ac:dyDescent="0.25">
      <c r="D5523" s="6"/>
      <c r="E5523" s="6"/>
      <c r="F5523" s="16"/>
      <c r="J5523" s="15"/>
      <c r="L5523" s="3"/>
    </row>
    <row r="5524" spans="4:12" x14ac:dyDescent="0.25">
      <c r="D5524" s="6"/>
      <c r="E5524" s="6"/>
      <c r="F5524" s="16"/>
      <c r="J5524" s="15"/>
      <c r="L5524" s="3"/>
    </row>
    <row r="5525" spans="4:12" x14ac:dyDescent="0.25">
      <c r="D5525" s="6"/>
      <c r="E5525" s="6"/>
      <c r="F5525" s="16"/>
      <c r="J5525" s="15"/>
      <c r="L5525" s="3"/>
    </row>
    <row r="5526" spans="4:12" x14ac:dyDescent="0.25">
      <c r="D5526" s="6"/>
      <c r="E5526" s="6"/>
      <c r="F5526" s="16"/>
      <c r="J5526" s="15"/>
      <c r="L5526" s="3"/>
    </row>
    <row r="5527" spans="4:12" x14ac:dyDescent="0.25">
      <c r="D5527" s="6"/>
      <c r="E5527" s="6"/>
      <c r="F5527" s="16"/>
      <c r="J5527" s="15"/>
      <c r="L5527" s="3"/>
    </row>
    <row r="5528" spans="4:12" x14ac:dyDescent="0.25">
      <c r="D5528" s="6"/>
      <c r="E5528" s="6"/>
      <c r="F5528" s="16"/>
      <c r="J5528" s="15"/>
      <c r="L5528" s="3"/>
    </row>
    <row r="5529" spans="4:12" x14ac:dyDescent="0.25">
      <c r="D5529" s="6"/>
      <c r="E5529" s="6"/>
      <c r="F5529" s="16"/>
      <c r="J5529" s="15"/>
      <c r="L5529" s="3"/>
    </row>
    <row r="5530" spans="4:12" x14ac:dyDescent="0.25">
      <c r="D5530" s="6"/>
      <c r="E5530" s="6"/>
      <c r="F5530" s="16"/>
      <c r="J5530" s="15"/>
      <c r="L5530" s="3"/>
    </row>
    <row r="5531" spans="4:12" x14ac:dyDescent="0.25">
      <c r="D5531" s="6"/>
      <c r="E5531" s="6"/>
      <c r="F5531" s="16"/>
      <c r="J5531" s="15"/>
      <c r="L5531" s="3"/>
    </row>
    <row r="5532" spans="4:12" x14ac:dyDescent="0.25">
      <c r="D5532" s="6"/>
      <c r="E5532" s="6"/>
      <c r="F5532" s="16"/>
      <c r="J5532" s="15"/>
      <c r="L5532" s="3"/>
    </row>
    <row r="5533" spans="4:12" x14ac:dyDescent="0.25">
      <c r="D5533" s="6"/>
      <c r="E5533" s="6"/>
      <c r="F5533" s="16"/>
      <c r="J5533" s="15"/>
      <c r="L5533" s="3"/>
    </row>
    <row r="5534" spans="4:12" x14ac:dyDescent="0.25">
      <c r="D5534" s="6"/>
      <c r="E5534" s="6"/>
      <c r="F5534" s="16"/>
      <c r="J5534" s="15"/>
      <c r="L5534" s="3"/>
    </row>
    <row r="5535" spans="4:12" x14ac:dyDescent="0.25">
      <c r="D5535" s="6"/>
      <c r="E5535" s="6"/>
      <c r="F5535" s="16"/>
      <c r="J5535" s="15"/>
      <c r="L5535" s="3"/>
    </row>
    <row r="5536" spans="4:12" x14ac:dyDescent="0.25">
      <c r="D5536" s="6"/>
      <c r="E5536" s="6"/>
      <c r="F5536" s="16"/>
      <c r="J5536" s="15"/>
      <c r="L5536" s="3"/>
    </row>
    <row r="5537" spans="4:12" x14ac:dyDescent="0.25">
      <c r="D5537" s="6"/>
      <c r="E5537" s="6"/>
      <c r="F5537" s="16"/>
      <c r="J5537" s="15"/>
      <c r="L5537" s="3"/>
    </row>
    <row r="5538" spans="4:12" x14ac:dyDescent="0.25">
      <c r="D5538" s="6"/>
      <c r="E5538" s="6"/>
      <c r="F5538" s="16"/>
      <c r="J5538" s="15"/>
      <c r="L5538" s="3"/>
    </row>
    <row r="5539" spans="4:12" x14ac:dyDescent="0.25">
      <c r="D5539" s="6"/>
      <c r="E5539" s="6"/>
      <c r="F5539" s="16"/>
      <c r="J5539" s="15"/>
      <c r="L5539" s="3"/>
    </row>
    <row r="5540" spans="4:12" x14ac:dyDescent="0.25">
      <c r="D5540" s="6"/>
      <c r="E5540" s="6"/>
      <c r="F5540" s="16"/>
      <c r="J5540" s="15"/>
      <c r="L5540" s="3"/>
    </row>
    <row r="5541" spans="4:12" x14ac:dyDescent="0.25">
      <c r="D5541" s="6"/>
      <c r="E5541" s="6"/>
      <c r="F5541" s="16"/>
      <c r="J5541" s="15"/>
      <c r="L5541" s="3"/>
    </row>
    <row r="5542" spans="4:12" x14ac:dyDescent="0.25">
      <c r="D5542" s="6"/>
      <c r="E5542" s="6"/>
      <c r="F5542" s="16"/>
      <c r="J5542" s="15"/>
      <c r="L5542" s="3"/>
    </row>
    <row r="5543" spans="4:12" x14ac:dyDescent="0.25">
      <c r="D5543" s="6"/>
      <c r="E5543" s="6"/>
      <c r="F5543" s="16"/>
      <c r="J5543" s="15"/>
      <c r="L5543" s="3"/>
    </row>
    <row r="5544" spans="4:12" x14ac:dyDescent="0.25">
      <c r="D5544" s="6"/>
      <c r="E5544" s="6"/>
      <c r="F5544" s="16"/>
      <c r="J5544" s="15"/>
      <c r="L5544" s="3"/>
    </row>
    <row r="5545" spans="4:12" x14ac:dyDescent="0.25">
      <c r="D5545" s="6"/>
      <c r="E5545" s="6"/>
      <c r="F5545" s="16"/>
      <c r="J5545" s="15"/>
      <c r="L5545" s="3"/>
    </row>
    <row r="5546" spans="4:12" x14ac:dyDescent="0.25">
      <c r="D5546" s="6"/>
      <c r="E5546" s="6"/>
      <c r="F5546" s="16"/>
      <c r="J5546" s="15"/>
      <c r="L5546" s="3"/>
    </row>
    <row r="5547" spans="4:12" x14ac:dyDescent="0.25">
      <c r="D5547" s="6"/>
      <c r="E5547" s="6"/>
      <c r="F5547" s="16"/>
      <c r="J5547" s="15"/>
      <c r="L5547" s="3"/>
    </row>
    <row r="5548" spans="4:12" x14ac:dyDescent="0.25">
      <c r="D5548" s="6"/>
      <c r="E5548" s="6"/>
      <c r="F5548" s="16"/>
      <c r="J5548" s="15"/>
      <c r="L5548" s="3"/>
    </row>
    <row r="5549" spans="4:12" x14ac:dyDescent="0.25">
      <c r="D5549" s="6"/>
      <c r="E5549" s="6"/>
      <c r="F5549" s="16"/>
      <c r="J5549" s="15"/>
      <c r="L5549" s="3"/>
    </row>
    <row r="5550" spans="4:12" x14ac:dyDescent="0.25">
      <c r="D5550" s="6"/>
      <c r="E5550" s="6"/>
      <c r="F5550" s="16"/>
      <c r="J5550" s="15"/>
      <c r="L5550" s="3"/>
    </row>
    <row r="5551" spans="4:12" x14ac:dyDescent="0.25">
      <c r="D5551" s="6"/>
      <c r="E5551" s="6"/>
      <c r="F5551" s="16"/>
      <c r="J5551" s="15"/>
      <c r="L5551" s="3"/>
    </row>
    <row r="5552" spans="4:12" x14ac:dyDescent="0.25">
      <c r="D5552" s="6"/>
      <c r="E5552" s="6"/>
      <c r="F5552" s="16"/>
      <c r="J5552" s="15"/>
      <c r="L5552" s="3"/>
    </row>
    <row r="5553" spans="4:12" x14ac:dyDescent="0.25">
      <c r="D5553" s="6"/>
      <c r="E5553" s="6"/>
      <c r="F5553" s="16"/>
      <c r="J5553" s="15"/>
      <c r="L5553" s="3"/>
    </row>
    <row r="5554" spans="4:12" x14ac:dyDescent="0.25">
      <c r="D5554" s="6"/>
      <c r="E5554" s="6"/>
      <c r="F5554" s="16"/>
      <c r="J5554" s="15"/>
      <c r="L5554" s="3"/>
    </row>
    <row r="5555" spans="4:12" x14ac:dyDescent="0.25">
      <c r="D5555" s="6"/>
      <c r="E5555" s="6"/>
      <c r="F5555" s="16"/>
      <c r="J5555" s="15"/>
      <c r="L5555" s="3"/>
    </row>
    <row r="5556" spans="4:12" x14ac:dyDescent="0.25">
      <c r="D5556" s="6"/>
      <c r="E5556" s="6"/>
      <c r="F5556" s="16"/>
      <c r="J5556" s="15"/>
      <c r="L5556" s="3"/>
    </row>
    <row r="5557" spans="4:12" x14ac:dyDescent="0.25">
      <c r="J5557" s="15"/>
      <c r="L5557" s="3"/>
    </row>
    <row r="5558" spans="4:12" x14ac:dyDescent="0.25">
      <c r="J5558" s="15"/>
      <c r="L5558" s="3"/>
    </row>
    <row r="5559" spans="4:12" x14ac:dyDescent="0.25">
      <c r="J5559" s="15"/>
      <c r="L5559" s="3"/>
    </row>
    <row r="5560" spans="4:12" x14ac:dyDescent="0.25">
      <c r="J5560" s="15"/>
      <c r="L5560" s="3"/>
    </row>
    <row r="5561" spans="4:12" x14ac:dyDescent="0.25">
      <c r="J5561" s="15"/>
      <c r="L5561" s="3"/>
    </row>
    <row r="5562" spans="4:12" x14ac:dyDescent="0.25">
      <c r="J5562" s="15"/>
      <c r="L5562" s="3"/>
    </row>
    <row r="5563" spans="4:12" x14ac:dyDescent="0.25">
      <c r="J5563" s="15"/>
      <c r="L5563" s="3"/>
    </row>
    <row r="5564" spans="4:12" x14ac:dyDescent="0.25">
      <c r="J5564" s="15"/>
      <c r="L5564" s="3"/>
    </row>
    <row r="5565" spans="4:12" x14ac:dyDescent="0.25">
      <c r="J5565" s="15"/>
      <c r="L5565" s="3"/>
    </row>
    <row r="5566" spans="4:12" x14ac:dyDescent="0.25">
      <c r="J5566" s="15"/>
      <c r="L5566" s="3"/>
    </row>
    <row r="5567" spans="4:12" x14ac:dyDescent="0.25">
      <c r="J5567" s="15"/>
      <c r="L5567" s="3"/>
    </row>
    <row r="5568" spans="4:12" x14ac:dyDescent="0.25">
      <c r="J5568" s="15"/>
      <c r="L5568" s="3"/>
    </row>
    <row r="5569" spans="10:12" x14ac:dyDescent="0.25">
      <c r="J5569" s="15"/>
      <c r="L5569" s="3"/>
    </row>
    <row r="5570" spans="10:12" x14ac:dyDescent="0.25">
      <c r="J5570" s="15"/>
      <c r="L5570" s="3"/>
    </row>
    <row r="5571" spans="10:12" x14ac:dyDescent="0.25">
      <c r="J5571" s="15"/>
      <c r="L5571" s="3"/>
    </row>
    <row r="5572" spans="10:12" x14ac:dyDescent="0.25">
      <c r="J5572" s="15"/>
      <c r="L5572" s="3"/>
    </row>
    <row r="5573" spans="10:12" x14ac:dyDescent="0.25">
      <c r="J5573" s="15"/>
      <c r="L5573" s="3"/>
    </row>
    <row r="5574" spans="10:12" x14ac:dyDescent="0.25">
      <c r="J5574" s="15"/>
      <c r="L5574" s="3"/>
    </row>
    <row r="5575" spans="10:12" x14ac:dyDescent="0.25">
      <c r="J5575" s="15"/>
      <c r="L5575" s="3"/>
    </row>
    <row r="5576" spans="10:12" x14ac:dyDescent="0.25">
      <c r="J5576" s="15"/>
      <c r="L5576" s="3"/>
    </row>
    <row r="5577" spans="10:12" x14ac:dyDescent="0.25">
      <c r="J5577" s="15"/>
      <c r="L5577" s="3"/>
    </row>
    <row r="5578" spans="10:12" x14ac:dyDescent="0.25">
      <c r="J5578" s="15"/>
      <c r="L5578" s="3"/>
    </row>
    <row r="5579" spans="10:12" x14ac:dyDescent="0.25">
      <c r="J5579" s="15"/>
      <c r="L5579" s="3"/>
    </row>
    <row r="5580" spans="10:12" x14ac:dyDescent="0.25">
      <c r="J5580" s="15"/>
      <c r="L5580" s="3"/>
    </row>
    <row r="5581" spans="10:12" x14ac:dyDescent="0.25">
      <c r="J5581" s="15"/>
      <c r="L5581" s="3"/>
    </row>
    <row r="5582" spans="10:12" x14ac:dyDescent="0.25">
      <c r="J5582" s="15"/>
      <c r="L5582" s="3"/>
    </row>
    <row r="5583" spans="10:12" x14ac:dyDescent="0.25">
      <c r="J5583" s="15"/>
      <c r="L5583" s="3"/>
    </row>
    <row r="5584" spans="10:12" x14ac:dyDescent="0.25">
      <c r="J5584" s="15"/>
      <c r="L5584" s="3"/>
    </row>
    <row r="5585" spans="10:12" x14ac:dyDescent="0.25">
      <c r="J5585" s="15"/>
      <c r="L5585" s="3"/>
    </row>
    <row r="5586" spans="10:12" x14ac:dyDescent="0.25">
      <c r="J5586" s="15"/>
      <c r="L5586" s="3"/>
    </row>
    <row r="5587" spans="10:12" x14ac:dyDescent="0.25">
      <c r="J5587" s="15"/>
      <c r="L5587" s="3"/>
    </row>
    <row r="5588" spans="10:12" x14ac:dyDescent="0.25">
      <c r="J5588" s="15"/>
      <c r="L5588" s="3"/>
    </row>
    <row r="5589" spans="10:12" x14ac:dyDescent="0.25">
      <c r="J5589" s="15"/>
      <c r="L5589" s="3"/>
    </row>
    <row r="5590" spans="10:12" x14ac:dyDescent="0.25">
      <c r="J5590" s="15"/>
      <c r="L5590" s="3"/>
    </row>
    <row r="5591" spans="10:12" x14ac:dyDescent="0.25">
      <c r="J5591" s="15"/>
      <c r="L5591" s="3"/>
    </row>
    <row r="5592" spans="10:12" x14ac:dyDescent="0.25">
      <c r="J5592" s="15"/>
      <c r="L5592" s="3"/>
    </row>
    <row r="5593" spans="10:12" x14ac:dyDescent="0.25">
      <c r="J5593" s="15"/>
      <c r="L5593" s="3"/>
    </row>
    <row r="5594" spans="10:12" x14ac:dyDescent="0.25">
      <c r="J5594" s="15"/>
      <c r="L5594" s="3"/>
    </row>
    <row r="5595" spans="10:12" x14ac:dyDescent="0.25">
      <c r="J5595" s="15"/>
      <c r="L5595" s="3"/>
    </row>
    <row r="5596" spans="10:12" x14ac:dyDescent="0.25">
      <c r="J5596" s="15"/>
      <c r="L5596" s="3"/>
    </row>
    <row r="5597" spans="10:12" x14ac:dyDescent="0.25">
      <c r="J5597" s="15"/>
      <c r="L5597" s="3"/>
    </row>
    <row r="5598" spans="10:12" x14ac:dyDescent="0.25">
      <c r="J5598" s="15"/>
      <c r="L5598" s="3"/>
    </row>
    <row r="5599" spans="10:12" x14ac:dyDescent="0.25">
      <c r="J5599" s="15"/>
      <c r="L5599" s="3"/>
    </row>
    <row r="5600" spans="10:12" x14ac:dyDescent="0.25">
      <c r="J5600" s="15"/>
      <c r="L5600" s="3"/>
    </row>
    <row r="5601" spans="10:12" x14ac:dyDescent="0.25">
      <c r="J5601" s="15"/>
      <c r="L5601" s="3"/>
    </row>
    <row r="5602" spans="10:12" x14ac:dyDescent="0.25">
      <c r="J5602" s="15"/>
      <c r="L5602" s="3"/>
    </row>
    <row r="5603" spans="10:12" x14ac:dyDescent="0.25">
      <c r="J5603" s="15"/>
      <c r="L5603" s="3"/>
    </row>
    <row r="5604" spans="10:12" x14ac:dyDescent="0.25">
      <c r="J5604" s="15"/>
      <c r="L5604" s="3"/>
    </row>
    <row r="5605" spans="10:12" x14ac:dyDescent="0.25">
      <c r="J5605" s="15"/>
      <c r="L5605" s="3"/>
    </row>
    <row r="5606" spans="10:12" x14ac:dyDescent="0.25">
      <c r="J5606" s="15"/>
      <c r="L5606" s="3"/>
    </row>
    <row r="5607" spans="10:12" x14ac:dyDescent="0.25">
      <c r="J5607" s="15"/>
      <c r="L5607" s="3"/>
    </row>
    <row r="5608" spans="10:12" x14ac:dyDescent="0.25">
      <c r="J5608" s="15"/>
      <c r="L5608" s="3"/>
    </row>
    <row r="5609" spans="10:12" x14ac:dyDescent="0.25">
      <c r="J5609" s="15"/>
      <c r="L5609" s="3"/>
    </row>
    <row r="5610" spans="10:12" x14ac:dyDescent="0.25">
      <c r="J5610" s="15"/>
      <c r="L5610" s="3"/>
    </row>
    <row r="5611" spans="10:12" x14ac:dyDescent="0.25">
      <c r="J5611" s="15"/>
      <c r="L5611" s="3"/>
    </row>
    <row r="5612" spans="10:12" x14ac:dyDescent="0.25">
      <c r="J5612" s="15"/>
      <c r="L5612" s="3"/>
    </row>
    <row r="5613" spans="10:12" x14ac:dyDescent="0.25">
      <c r="J5613" s="15"/>
      <c r="L5613" s="3"/>
    </row>
    <row r="5614" spans="10:12" x14ac:dyDescent="0.25">
      <c r="J5614" s="15"/>
      <c r="L5614" s="3"/>
    </row>
    <row r="5615" spans="10:12" x14ac:dyDescent="0.25">
      <c r="J5615" s="15"/>
      <c r="L5615" s="3"/>
    </row>
    <row r="5616" spans="10:12" x14ac:dyDescent="0.25">
      <c r="J5616" s="15"/>
      <c r="L5616" s="3"/>
    </row>
    <row r="5617" spans="10:12" x14ac:dyDescent="0.25">
      <c r="J5617" s="15"/>
      <c r="L5617" s="3"/>
    </row>
    <row r="5618" spans="10:12" x14ac:dyDescent="0.25">
      <c r="J5618" s="15"/>
      <c r="L5618" s="3"/>
    </row>
    <row r="5619" spans="10:12" x14ac:dyDescent="0.25">
      <c r="J5619" s="15"/>
      <c r="L5619" s="3"/>
    </row>
    <row r="5620" spans="10:12" x14ac:dyDescent="0.25">
      <c r="J5620" s="15"/>
      <c r="L5620" s="3"/>
    </row>
    <row r="5621" spans="10:12" x14ac:dyDescent="0.25">
      <c r="J5621" s="15"/>
      <c r="L5621" s="3"/>
    </row>
    <row r="5622" spans="10:12" x14ac:dyDescent="0.25">
      <c r="J5622" s="15"/>
      <c r="L5622" s="3"/>
    </row>
    <row r="5623" spans="10:12" x14ac:dyDescent="0.25">
      <c r="J5623" s="15"/>
      <c r="L5623" s="3"/>
    </row>
    <row r="5624" spans="10:12" x14ac:dyDescent="0.25">
      <c r="J5624" s="15"/>
      <c r="L5624" s="3"/>
    </row>
    <row r="5625" spans="10:12" x14ac:dyDescent="0.25">
      <c r="J5625" s="15"/>
      <c r="L5625" s="3"/>
    </row>
    <row r="5626" spans="10:12" x14ac:dyDescent="0.25">
      <c r="J5626" s="15"/>
      <c r="L5626" s="3"/>
    </row>
    <row r="5627" spans="10:12" x14ac:dyDescent="0.25">
      <c r="J5627" s="15"/>
      <c r="L5627" s="3"/>
    </row>
    <row r="5628" spans="10:12" x14ac:dyDescent="0.25">
      <c r="J5628" s="15"/>
      <c r="L5628" s="3"/>
    </row>
    <row r="5629" spans="10:12" x14ac:dyDescent="0.25">
      <c r="J5629" s="15"/>
      <c r="L5629" s="3"/>
    </row>
    <row r="5630" spans="10:12" x14ac:dyDescent="0.25">
      <c r="J5630" s="15"/>
      <c r="L5630" s="3"/>
    </row>
    <row r="5631" spans="10:12" x14ac:dyDescent="0.25">
      <c r="J5631" s="15"/>
      <c r="L5631" s="3"/>
    </row>
    <row r="5632" spans="10:12" x14ac:dyDescent="0.25">
      <c r="J5632" s="15"/>
      <c r="L5632" s="3"/>
    </row>
    <row r="5633" spans="10:12" x14ac:dyDescent="0.25">
      <c r="J5633" s="15"/>
      <c r="L5633" s="3"/>
    </row>
    <row r="5634" spans="10:12" x14ac:dyDescent="0.25">
      <c r="J5634" s="15"/>
      <c r="L5634" s="3"/>
    </row>
    <row r="5635" spans="10:12" x14ac:dyDescent="0.25">
      <c r="J5635" s="15"/>
      <c r="L5635" s="3"/>
    </row>
    <row r="5636" spans="10:12" x14ac:dyDescent="0.25">
      <c r="J5636" s="15"/>
      <c r="L5636" s="3"/>
    </row>
  </sheetData>
  <autoFilter ref="A1:O3251" xr:uid="{00000000-0009-0000-0000-000002000000}">
    <filterColumn colId="13">
      <filters>
        <filter val="0.01"/>
        <filter val="-0.01"/>
        <filter val="0.02"/>
        <filter val="-0.02"/>
        <filter val="0.03"/>
        <filter val="-0.03"/>
        <filter val="0.04"/>
        <filter val="-0.04"/>
        <filter val="0.05"/>
        <filter val="-0.05"/>
        <filter val="0.06"/>
        <filter val="-0.06"/>
        <filter val="0.07"/>
        <filter val="-0.07"/>
        <filter val="0.08"/>
        <filter val="-0.08"/>
        <filter val="0.09"/>
        <filter val="-0.09"/>
        <filter val="0.10"/>
        <filter val="-0.10"/>
        <filter val="0.11"/>
        <filter val="-0.11"/>
        <filter val="0.12"/>
        <filter val="-0.12"/>
        <filter val="0.13"/>
        <filter val="-0.13"/>
        <filter val="0.14"/>
        <filter val="-0.14"/>
        <filter val="0.15"/>
        <filter val="-0.15"/>
        <filter val="0.16"/>
        <filter val="-0.16"/>
        <filter val="0.17"/>
        <filter val="-0.17"/>
        <filter val="0.18"/>
        <filter val="-0.18"/>
        <filter val="0.19"/>
        <filter val="-0.19"/>
        <filter val="0.20"/>
        <filter val="-0.20"/>
        <filter val="0.21"/>
        <filter val="-0.21"/>
        <filter val="0.22"/>
        <filter val="-0.22"/>
        <filter val="0.23"/>
        <filter val="-0.23"/>
        <filter val="0.24"/>
        <filter val="-0.24"/>
        <filter val="0.25"/>
        <filter val="-0.25"/>
        <filter val="0.26"/>
        <filter val="-0.26"/>
        <filter val="0.27"/>
        <filter val="-0.27"/>
        <filter val="0.28"/>
        <filter val="-0.28"/>
        <filter val="0.29"/>
        <filter val="-0.29"/>
        <filter val="0.30"/>
        <filter val="-0.30"/>
        <filter val="0.31"/>
        <filter val="-0.31"/>
        <filter val="0.32"/>
        <filter val="-0.32"/>
        <filter val="0.33"/>
        <filter val="-0.33"/>
        <filter val="0.34"/>
        <filter val="-0.34"/>
        <filter val="0.35"/>
        <filter val="-0.35"/>
        <filter val="0.36"/>
        <filter val="-0.36"/>
        <filter val="0.37"/>
        <filter val="-0.37"/>
        <filter val="0.38"/>
        <filter val="-0.38"/>
        <filter val="0.39"/>
        <filter val="-0.39"/>
        <filter val="0.40"/>
        <filter val="-0.40"/>
        <filter val="0.41"/>
        <filter val="-0.41"/>
        <filter val="-0.42"/>
        <filter val="0.43"/>
        <filter val="-0.43"/>
        <filter val="0.45"/>
        <filter val="-0.45"/>
        <filter val="0.46"/>
        <filter val="-0.46"/>
        <filter val="0.47"/>
        <filter val="-0.47"/>
        <filter val="0.48"/>
        <filter val="-0.48"/>
        <filter val="-0.49"/>
        <filter val="0.50"/>
        <filter val="-0.50"/>
        <filter val="-0.51"/>
        <filter val="0.52"/>
        <filter val="-0.52"/>
        <filter val="0.53"/>
        <filter val="-0.53"/>
        <filter val="0.54"/>
        <filter val="-0.54"/>
        <filter val="0.55"/>
        <filter val="-0.55"/>
        <filter val="0.56"/>
        <filter val="-0.56"/>
        <filter val="0.57"/>
        <filter val="0.58"/>
        <filter val="-0.58"/>
        <filter val="0.59"/>
        <filter val="-0.59"/>
        <filter val="0.60"/>
        <filter val="-0.60"/>
        <filter val="0.61"/>
        <filter val="-0.61"/>
        <filter val="-0.62"/>
        <filter val="-0.63"/>
        <filter val="0.64"/>
        <filter val="-0.64"/>
        <filter val="-0.65"/>
        <filter val="0.66"/>
        <filter val="-0.66"/>
        <filter val="0.68"/>
        <filter val="-0.68"/>
        <filter val="-0.69"/>
        <filter val="0.70"/>
        <filter val="-0.70"/>
        <filter val="0.71"/>
        <filter val="0.72"/>
        <filter val="-0.72"/>
        <filter val="0.73"/>
        <filter val="-0.74"/>
        <filter val="-0.75"/>
        <filter val="0.76"/>
        <filter val="-0.76"/>
        <filter val="-0.77"/>
        <filter val="0.78"/>
        <filter val="-0.78"/>
        <filter val="0.79"/>
        <filter val="0.80"/>
        <filter val="-0.80"/>
        <filter val="-0.81"/>
        <filter val="0.84"/>
        <filter val="-0.84"/>
        <filter val="-0.85"/>
        <filter val="0.86"/>
        <filter val="-0.86"/>
        <filter val="0.87"/>
        <filter val="0.89"/>
        <filter val="-0.89"/>
        <filter val="0.90"/>
        <filter val="0.91"/>
        <filter val="-0.91"/>
        <filter val="-0.92"/>
        <filter val="-0.93"/>
        <filter val="-0.94"/>
        <filter val="-0.95"/>
        <filter val="-0.96"/>
        <filter val="0.97"/>
        <filter val="-0.97"/>
        <filter val="-0.98"/>
        <filter val="-0.99"/>
        <filter val="1.00"/>
        <filter val="-1.01"/>
        <filter val="-1.02"/>
        <filter val="1.03"/>
        <filter val="-1.03"/>
        <filter val="1.04"/>
        <filter val="-1.04"/>
        <filter val="-1.06"/>
        <filter val="1.07"/>
        <filter val="-1.07"/>
        <filter val="-1.08"/>
        <filter val="-1.09"/>
        <filter val="-1.10"/>
        <filter val="1.11"/>
        <filter val="-1.11"/>
        <filter val="-1.12"/>
        <filter val="-1.13"/>
        <filter val="-1.15"/>
        <filter val="1.16"/>
        <filter val="-1.16"/>
        <filter val="1.17"/>
        <filter val="-1.17"/>
        <filter val="1.18"/>
        <filter val="-1.19"/>
        <filter val="1.20"/>
        <filter val="-1.20"/>
        <filter val="-1.23"/>
        <filter val="1.24"/>
        <filter val="-1.24"/>
        <filter val="1.25"/>
        <filter val="-1.25"/>
        <filter val="-1.26"/>
        <filter val="-1.27"/>
        <filter val="-1.28"/>
        <filter val="-1.30"/>
        <filter val="1.32"/>
        <filter val="-1.34"/>
        <filter val="1.37"/>
        <filter val="-1.37"/>
        <filter val="1.43"/>
        <filter val="1.44"/>
        <filter val="-1.44"/>
        <filter val="-1.46"/>
        <filter val="1.48"/>
        <filter val="-1.48"/>
        <filter val="-1.49"/>
        <filter val="1.50"/>
        <filter val="1.51"/>
        <filter val="-1.52"/>
        <filter val="-1.55"/>
        <filter val="-1.56"/>
        <filter val="1.57"/>
        <filter val="-1.57"/>
        <filter val="1.58"/>
        <filter val="-1.58"/>
        <filter val="-1.59"/>
        <filter val="1.60"/>
        <filter val="-1.60"/>
        <filter val="1.61"/>
        <filter val="-1.61"/>
        <filter val="-1.63"/>
        <filter val="-1.65"/>
        <filter val="-1.66"/>
        <filter val="-1.68"/>
        <filter val="-1.70"/>
        <filter val="1.71"/>
        <filter val="-1.71"/>
        <filter val="-1.72"/>
        <filter val="-1.73"/>
        <filter val="-1.76"/>
        <filter val="1.78"/>
        <filter val="1.80"/>
        <filter val="-1.80"/>
        <filter val="1.85"/>
        <filter val="-1.89"/>
        <filter val="1.92"/>
        <filter val="1.94"/>
        <filter val="-1.94"/>
        <filter val="-1.97"/>
        <filter val="-2.00"/>
        <filter val="-2.01"/>
        <filter val="2.02"/>
        <filter val="-2.03"/>
        <filter val="-2.05"/>
        <filter val="-2.06"/>
        <filter val="-2.07"/>
        <filter val="-2.08"/>
        <filter val="2.10"/>
        <filter val="-2.10"/>
        <filter val="-2.11"/>
        <filter val="-2.12"/>
        <filter val="-2.15"/>
        <filter val="-2.16"/>
        <filter val="-2.18"/>
        <filter val="2.20"/>
        <filter val="-2.21"/>
        <filter val="2.23"/>
        <filter val="-2.24"/>
        <filter val="-2.25"/>
        <filter val="-2.26"/>
        <filter val="-2.30"/>
        <filter val="2.31"/>
        <filter val="-2.31"/>
        <filter val="2.32"/>
        <filter val="-2.32"/>
        <filter val="-2.34"/>
        <filter val="-2.35"/>
        <filter val="-2.37"/>
        <filter val="-2.54"/>
        <filter val="-2.56"/>
        <filter val="-2.58"/>
        <filter val="-2.59"/>
        <filter val="-2.60"/>
        <filter val="-2.63"/>
        <filter val="-2.64"/>
        <filter val="-2.66"/>
        <filter val="-2.67"/>
        <filter val="-2.74"/>
        <filter val="-2.76"/>
        <filter val="-2.81"/>
        <filter val="-2.82"/>
        <filter val="-2.85"/>
        <filter val="-2.88"/>
        <filter val="-2.92"/>
        <filter val="-2.93"/>
        <filter val="-2.94"/>
        <filter val="-2.96"/>
        <filter val="-3.00"/>
        <filter val="-3.01"/>
        <filter val="-3.06"/>
        <filter val="-3.10"/>
        <filter val="-3.12"/>
        <filter val="-3.13"/>
        <filter val="-3.18"/>
        <filter val="-3.28"/>
        <filter val="-3.35"/>
        <filter val="-3.38"/>
        <filter val="-3.40"/>
        <filter val="-3.47"/>
        <filter val="-3.48"/>
        <filter val="-3.50"/>
        <filter val="-3.51"/>
        <filter val="-3.56"/>
        <filter val="-3.57"/>
        <filter val="-3.59"/>
        <filter val="-3.60"/>
        <filter val="-3.61"/>
        <filter val="-3.65"/>
        <filter val="-3.75"/>
        <filter val="-3.76"/>
        <filter val="-3.97"/>
        <filter val="-4.08"/>
        <filter val="-4.50"/>
        <filter val="-4.86"/>
        <filter val="-5.49"/>
        <filter val="-5.51"/>
        <filter val="-5.58"/>
        <filter val="-5.72"/>
        <filter val="-6.07"/>
        <filter val="-6.64"/>
        <filter val="-6.71"/>
        <filter val="-7.07"/>
        <filter val="-7.20"/>
        <filter val="-7.24"/>
        <filter val="-7.70"/>
        <filter val="-8.22"/>
        <filter val="-8.27"/>
        <filter val="-8.76"/>
        <filter val="-8.85"/>
        <filter val="-8.86"/>
        <filter val="-8.87"/>
        <filter val="-9.10"/>
        <filter val="-9.18"/>
        <filter val="-9.33"/>
      </filters>
    </filterColumn>
  </autoFilter>
  <pageMargins left="0.92" right="0.22" top="0.63" bottom="1" header="0.5" footer="0.5"/>
  <pageSetup scale="10" fitToHeight="0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5">
    <tabColor rgb="FFFF0000"/>
  </sheetPr>
  <dimension ref="A1:I236"/>
  <sheetViews>
    <sheetView workbookViewId="0">
      <selection activeCell="A27" sqref="A27"/>
    </sheetView>
  </sheetViews>
  <sheetFormatPr defaultRowHeight="12.6" x14ac:dyDescent="0.25"/>
  <cols>
    <col min="1" max="1" width="19" customWidth="1"/>
    <col min="2" max="2" width="13.6640625" customWidth="1"/>
    <col min="3" max="3" width="13.33203125" customWidth="1"/>
    <col min="4" max="4" width="19.33203125" customWidth="1"/>
    <col min="5" max="5" width="25" style="5" bestFit="1" customWidth="1"/>
    <col min="6" max="6" width="13.5546875" bestFit="1" customWidth="1"/>
    <col min="7" max="7" width="44.88671875" bestFit="1" customWidth="1"/>
    <col min="8" max="8" width="16.33203125" customWidth="1"/>
    <col min="9" max="9" width="19.88671875" bestFit="1" customWidth="1"/>
    <col min="10" max="10" width="8.88671875" customWidth="1"/>
    <col min="11" max="11" width="6" customWidth="1"/>
    <col min="12" max="12" width="15.109375" customWidth="1"/>
    <col min="13" max="13" width="6.5546875" customWidth="1"/>
  </cols>
  <sheetData>
    <row r="1" spans="1:9" x14ac:dyDescent="0.25">
      <c r="A1" s="10" t="s">
        <v>7</v>
      </c>
      <c r="B1" s="10" t="s">
        <v>8</v>
      </c>
      <c r="C1" s="10" t="s">
        <v>26</v>
      </c>
      <c r="D1" s="10" t="s">
        <v>39</v>
      </c>
      <c r="E1" s="17"/>
      <c r="F1" s="17"/>
      <c r="I1" s="11"/>
    </row>
    <row r="2" spans="1:9" x14ac:dyDescent="0.25">
      <c r="A2" s="1" t="s">
        <v>35</v>
      </c>
      <c r="B2" s="1" t="s">
        <v>22</v>
      </c>
      <c r="C2" s="2" t="s">
        <v>27</v>
      </c>
      <c r="D2" s="1" t="s">
        <v>35</v>
      </c>
      <c r="E2" s="17"/>
      <c r="I2" s="1"/>
    </row>
    <row r="3" spans="1:9" x14ac:dyDescent="0.25">
      <c r="A3" s="1" t="s">
        <v>34</v>
      </c>
      <c r="B3" s="1" t="s">
        <v>25</v>
      </c>
      <c r="C3" s="9" t="s">
        <v>28</v>
      </c>
      <c r="D3" s="1" t="s">
        <v>34</v>
      </c>
      <c r="E3" s="17"/>
      <c r="I3" s="1"/>
    </row>
    <row r="4" spans="1:9" x14ac:dyDescent="0.25">
      <c r="A4" s="1" t="s">
        <v>37</v>
      </c>
      <c r="B4" s="1" t="s">
        <v>15</v>
      </c>
      <c r="C4" s="9" t="s">
        <v>11</v>
      </c>
      <c r="D4" s="1" t="s">
        <v>68</v>
      </c>
      <c r="E4" s="17"/>
      <c r="I4" s="1"/>
    </row>
    <row r="5" spans="1:9" x14ac:dyDescent="0.25">
      <c r="A5" s="1" t="s">
        <v>36</v>
      </c>
      <c r="B5" s="8" t="s">
        <v>23</v>
      </c>
      <c r="C5" s="2" t="s">
        <v>4</v>
      </c>
      <c r="D5" s="1" t="s">
        <v>69</v>
      </c>
      <c r="E5" s="17"/>
      <c r="I5" s="1"/>
    </row>
    <row r="6" spans="1:9" x14ac:dyDescent="0.25">
      <c r="A6" s="1" t="s">
        <v>77</v>
      </c>
      <c r="B6" s="8" t="s">
        <v>78</v>
      </c>
      <c r="C6" s="9" t="s">
        <v>12</v>
      </c>
      <c r="D6" s="8" t="s">
        <v>79</v>
      </c>
      <c r="E6" s="17"/>
      <c r="I6" s="1"/>
    </row>
    <row r="7" spans="1:9" x14ac:dyDescent="0.25">
      <c r="A7" s="1" t="s">
        <v>38</v>
      </c>
      <c r="B7" s="1" t="s">
        <v>24</v>
      </c>
      <c r="C7" s="9" t="s">
        <v>29</v>
      </c>
      <c r="D7" s="1" t="s">
        <v>38</v>
      </c>
      <c r="E7" s="17"/>
    </row>
    <row r="8" spans="1:9" ht="14.4" x14ac:dyDescent="0.3">
      <c r="A8" s="1"/>
      <c r="B8" s="1"/>
      <c r="C8" s="1"/>
      <c r="D8" s="1"/>
      <c r="E8" s="105" t="s">
        <v>4626</v>
      </c>
      <c r="F8" s="20" t="s">
        <v>4627</v>
      </c>
      <c r="G8" s="106" t="s">
        <v>4628</v>
      </c>
    </row>
    <row r="9" spans="1:9" ht="14.4" x14ac:dyDescent="0.3">
      <c r="A9" s="1"/>
      <c r="B9" s="1"/>
      <c r="C9" s="1"/>
      <c r="D9" s="1"/>
      <c r="E9" t="s">
        <v>88</v>
      </c>
      <c r="F9" t="s">
        <v>277</v>
      </c>
      <c r="G9" s="107" t="s">
        <v>4243</v>
      </c>
    </row>
    <row r="10" spans="1:9" ht="14.4" x14ac:dyDescent="0.3">
      <c r="A10" s="1"/>
      <c r="B10" s="1"/>
      <c r="C10" s="1"/>
      <c r="D10" s="1"/>
      <c r="E10" t="s">
        <v>89</v>
      </c>
      <c r="F10" t="s">
        <v>278</v>
      </c>
      <c r="G10" s="107" t="s">
        <v>4250</v>
      </c>
    </row>
    <row r="11" spans="1:9" ht="14.4" x14ac:dyDescent="0.3">
      <c r="D11" s="1"/>
      <c r="E11" t="s">
        <v>90</v>
      </c>
      <c r="F11" t="s">
        <v>279</v>
      </c>
      <c r="G11" s="107" t="s">
        <v>4252</v>
      </c>
    </row>
    <row r="12" spans="1:9" ht="14.4" x14ac:dyDescent="0.3">
      <c r="D12" s="1"/>
      <c r="E12" t="s">
        <v>91</v>
      </c>
      <c r="F12" t="s">
        <v>280</v>
      </c>
      <c r="G12" s="107" t="s">
        <v>4254</v>
      </c>
    </row>
    <row r="13" spans="1:9" ht="14.4" x14ac:dyDescent="0.3">
      <c r="D13" s="1"/>
      <c r="E13" t="s">
        <v>92</v>
      </c>
      <c r="F13" t="s">
        <v>281</v>
      </c>
      <c r="G13" s="107" t="s">
        <v>4256</v>
      </c>
    </row>
    <row r="14" spans="1:9" ht="14.4" x14ac:dyDescent="0.3">
      <c r="D14" s="1"/>
      <c r="E14" t="s">
        <v>93</v>
      </c>
      <c r="F14" t="s">
        <v>282</v>
      </c>
      <c r="G14" s="107" t="s">
        <v>4258</v>
      </c>
    </row>
    <row r="15" spans="1:9" ht="14.4" x14ac:dyDescent="0.3">
      <c r="D15" s="1"/>
      <c r="E15" t="s">
        <v>94</v>
      </c>
      <c r="F15" t="s">
        <v>283</v>
      </c>
      <c r="G15" s="107" t="s">
        <v>4260</v>
      </c>
    </row>
    <row r="16" spans="1:9" ht="14.4" x14ac:dyDescent="0.3">
      <c r="D16" s="1"/>
      <c r="E16" t="s">
        <v>95</v>
      </c>
      <c r="F16" t="s">
        <v>284</v>
      </c>
      <c r="G16" s="107" t="s">
        <v>4262</v>
      </c>
    </row>
    <row r="17" spans="1:7" ht="14.4" x14ac:dyDescent="0.3">
      <c r="D17" s="1"/>
      <c r="E17" t="s">
        <v>96</v>
      </c>
      <c r="F17" t="s">
        <v>285</v>
      </c>
      <c r="G17" s="107" t="s">
        <v>4264</v>
      </c>
    </row>
    <row r="18" spans="1:7" ht="14.4" x14ac:dyDescent="0.3">
      <c r="D18" s="1"/>
      <c r="E18" t="s">
        <v>97</v>
      </c>
      <c r="F18" t="s">
        <v>286</v>
      </c>
      <c r="G18" s="107" t="s">
        <v>4266</v>
      </c>
    </row>
    <row r="19" spans="1:7" ht="14.4" x14ac:dyDescent="0.3">
      <c r="D19" s="1"/>
      <c r="E19" t="s">
        <v>98</v>
      </c>
      <c r="F19" t="s">
        <v>287</v>
      </c>
      <c r="G19" s="107" t="s">
        <v>4268</v>
      </c>
    </row>
    <row r="20" spans="1:7" ht="14.4" x14ac:dyDescent="0.3">
      <c r="D20" s="1"/>
      <c r="E20" t="s">
        <v>99</v>
      </c>
      <c r="F20" t="s">
        <v>288</v>
      </c>
      <c r="G20" s="107" t="s">
        <v>4270</v>
      </c>
    </row>
    <row r="21" spans="1:7" ht="14.4" x14ac:dyDescent="0.3">
      <c r="A21" s="1"/>
      <c r="B21" s="1"/>
      <c r="C21" s="1"/>
      <c r="D21" s="1"/>
      <c r="E21" t="s">
        <v>100</v>
      </c>
      <c r="F21" t="s">
        <v>289</v>
      </c>
      <c r="G21" s="107" t="s">
        <v>4272</v>
      </c>
    </row>
    <row r="22" spans="1:7" ht="14.4" x14ac:dyDescent="0.3">
      <c r="A22" s="1"/>
      <c r="B22" s="1"/>
      <c r="C22" s="1"/>
      <c r="D22" s="1"/>
      <c r="E22" t="s">
        <v>101</v>
      </c>
      <c r="F22" t="s">
        <v>290</v>
      </c>
      <c r="G22" s="107" t="s">
        <v>4274</v>
      </c>
    </row>
    <row r="23" spans="1:7" ht="14.4" x14ac:dyDescent="0.3">
      <c r="A23" s="1"/>
      <c r="B23" s="1"/>
      <c r="C23" s="1"/>
      <c r="D23" s="1"/>
      <c r="E23" t="s">
        <v>102</v>
      </c>
      <c r="F23" t="s">
        <v>291</v>
      </c>
      <c r="G23" s="107" t="s">
        <v>4276</v>
      </c>
    </row>
    <row r="24" spans="1:7" ht="14.4" x14ac:dyDescent="0.3">
      <c r="A24" s="1"/>
      <c r="B24" s="1"/>
      <c r="C24" s="1"/>
      <c r="D24" s="1"/>
      <c r="E24" t="s">
        <v>103</v>
      </c>
      <c r="F24" t="s">
        <v>292</v>
      </c>
      <c r="G24" s="107" t="s">
        <v>4278</v>
      </c>
    </row>
    <row r="25" spans="1:7" ht="14.4" x14ac:dyDescent="0.3">
      <c r="A25" s="1"/>
      <c r="B25" s="1"/>
      <c r="C25" s="1"/>
      <c r="D25" s="1"/>
      <c r="E25" t="s">
        <v>104</v>
      </c>
      <c r="F25" t="s">
        <v>293</v>
      </c>
      <c r="G25" s="107" t="s">
        <v>4280</v>
      </c>
    </row>
    <row r="26" spans="1:7" ht="14.4" x14ac:dyDescent="0.3">
      <c r="A26" s="1"/>
      <c r="B26" s="1"/>
      <c r="C26" s="1"/>
      <c r="D26" s="1"/>
      <c r="E26" t="s">
        <v>105</v>
      </c>
      <c r="F26" t="s">
        <v>294</v>
      </c>
      <c r="G26" s="107" t="s">
        <v>4282</v>
      </c>
    </row>
    <row r="27" spans="1:7" ht="14.4" x14ac:dyDescent="0.3">
      <c r="A27" s="1"/>
      <c r="B27" s="1"/>
      <c r="C27" s="1"/>
      <c r="D27" s="1"/>
      <c r="E27" t="s">
        <v>106</v>
      </c>
      <c r="F27" t="s">
        <v>295</v>
      </c>
      <c r="G27" s="107" t="s">
        <v>4284</v>
      </c>
    </row>
    <row r="28" spans="1:7" ht="14.4" x14ac:dyDescent="0.3">
      <c r="A28" s="1"/>
      <c r="B28" s="1"/>
      <c r="C28" s="1"/>
      <c r="D28" s="1"/>
      <c r="E28" t="s">
        <v>107</v>
      </c>
      <c r="F28" t="s">
        <v>296</v>
      </c>
      <c r="G28" s="107" t="s">
        <v>4286</v>
      </c>
    </row>
    <row r="29" spans="1:7" ht="14.4" x14ac:dyDescent="0.3">
      <c r="A29" s="1"/>
      <c r="B29" s="1"/>
      <c r="C29" s="1"/>
      <c r="D29" s="1"/>
      <c r="E29" t="s">
        <v>108</v>
      </c>
      <c r="F29" t="s">
        <v>297</v>
      </c>
      <c r="G29" s="107" t="s">
        <v>4288</v>
      </c>
    </row>
    <row r="30" spans="1:7" ht="14.4" x14ac:dyDescent="0.3">
      <c r="A30" s="1"/>
      <c r="B30" s="1"/>
      <c r="C30" s="1"/>
      <c r="D30" s="1"/>
      <c r="E30" t="s">
        <v>109</v>
      </c>
      <c r="F30" t="s">
        <v>298</v>
      </c>
      <c r="G30" s="107" t="s">
        <v>4290</v>
      </c>
    </row>
    <row r="31" spans="1:7" ht="14.4" x14ac:dyDescent="0.3">
      <c r="A31" s="1"/>
      <c r="B31" s="1"/>
      <c r="C31" s="1"/>
      <c r="D31" s="1"/>
      <c r="E31" t="s">
        <v>110</v>
      </c>
      <c r="F31" t="s">
        <v>299</v>
      </c>
      <c r="G31" s="107" t="s">
        <v>4292</v>
      </c>
    </row>
    <row r="32" spans="1:7" ht="14.4" x14ac:dyDescent="0.3">
      <c r="A32" s="1"/>
      <c r="B32" s="1"/>
      <c r="C32" s="1"/>
      <c r="D32" s="1"/>
      <c r="E32" t="s">
        <v>111</v>
      </c>
      <c r="F32" t="s">
        <v>300</v>
      </c>
      <c r="G32" s="107" t="s">
        <v>4294</v>
      </c>
    </row>
    <row r="33" spans="1:7" ht="14.4" x14ac:dyDescent="0.3">
      <c r="A33" s="1"/>
      <c r="B33" s="1"/>
      <c r="C33" s="1"/>
      <c r="D33" s="1"/>
      <c r="E33" t="s">
        <v>112</v>
      </c>
      <c r="F33" t="s">
        <v>301</v>
      </c>
      <c r="G33" s="107" t="s">
        <v>4296</v>
      </c>
    </row>
    <row r="34" spans="1:7" ht="14.4" x14ac:dyDescent="0.3">
      <c r="A34" s="1"/>
      <c r="B34" s="1"/>
      <c r="C34" s="1"/>
      <c r="D34" s="1"/>
      <c r="E34" t="s">
        <v>113</v>
      </c>
      <c r="F34" t="s">
        <v>302</v>
      </c>
      <c r="G34" s="107" t="s">
        <v>4298</v>
      </c>
    </row>
    <row r="35" spans="1:7" ht="14.4" x14ac:dyDescent="0.3">
      <c r="A35" s="1"/>
      <c r="B35" s="1"/>
      <c r="C35" s="1"/>
      <c r="D35" s="1"/>
      <c r="E35" t="s">
        <v>114</v>
      </c>
      <c r="F35" t="s">
        <v>303</v>
      </c>
      <c r="G35" s="107" t="s">
        <v>4300</v>
      </c>
    </row>
    <row r="36" spans="1:7" ht="14.4" x14ac:dyDescent="0.3">
      <c r="A36" s="1"/>
      <c r="B36" s="1"/>
      <c r="C36" s="1"/>
      <c r="D36" s="1"/>
      <c r="E36" t="s">
        <v>115</v>
      </c>
      <c r="F36" t="s">
        <v>304</v>
      </c>
      <c r="G36" s="107" t="s">
        <v>4302</v>
      </c>
    </row>
    <row r="37" spans="1:7" ht="14.4" x14ac:dyDescent="0.3">
      <c r="A37" s="1"/>
      <c r="B37" s="1"/>
      <c r="C37" s="1"/>
      <c r="D37" s="1"/>
      <c r="E37" t="s">
        <v>116</v>
      </c>
      <c r="F37" t="s">
        <v>305</v>
      </c>
      <c r="G37" s="107" t="s">
        <v>4304</v>
      </c>
    </row>
    <row r="38" spans="1:7" ht="14.4" x14ac:dyDescent="0.3">
      <c r="A38" s="1"/>
      <c r="B38" s="1"/>
      <c r="C38" s="1"/>
      <c r="D38" s="1"/>
      <c r="E38" t="s">
        <v>117</v>
      </c>
      <c r="F38" t="s">
        <v>306</v>
      </c>
      <c r="G38" s="107" t="s">
        <v>4306</v>
      </c>
    </row>
    <row r="39" spans="1:7" ht="14.4" x14ac:dyDescent="0.3">
      <c r="A39" s="1"/>
      <c r="B39" s="1"/>
      <c r="C39" s="1"/>
      <c r="D39" s="1"/>
      <c r="E39" t="s">
        <v>118</v>
      </c>
      <c r="F39" t="s">
        <v>307</v>
      </c>
      <c r="G39" s="107" t="s">
        <v>4308</v>
      </c>
    </row>
    <row r="40" spans="1:7" ht="14.4" x14ac:dyDescent="0.3">
      <c r="A40" s="1"/>
      <c r="B40" s="1"/>
      <c r="C40" s="1"/>
      <c r="D40" s="1"/>
      <c r="E40" t="s">
        <v>119</v>
      </c>
      <c r="F40" t="s">
        <v>308</v>
      </c>
      <c r="G40" s="107" t="s">
        <v>4310</v>
      </c>
    </row>
    <row r="41" spans="1:7" ht="14.4" x14ac:dyDescent="0.3">
      <c r="A41" s="1"/>
      <c r="B41" s="1"/>
      <c r="C41" s="1"/>
      <c r="D41" s="1"/>
      <c r="E41" t="s">
        <v>120</v>
      </c>
      <c r="F41" t="s">
        <v>309</v>
      </c>
      <c r="G41" s="107" t="s">
        <v>4312</v>
      </c>
    </row>
    <row r="42" spans="1:7" ht="14.4" x14ac:dyDescent="0.3">
      <c r="A42" s="1"/>
      <c r="B42" s="1"/>
      <c r="C42" s="1"/>
      <c r="D42" s="1"/>
      <c r="E42" t="s">
        <v>121</v>
      </c>
      <c r="F42" t="s">
        <v>310</v>
      </c>
      <c r="G42" s="107" t="s">
        <v>4314</v>
      </c>
    </row>
    <row r="43" spans="1:7" ht="14.4" x14ac:dyDescent="0.3">
      <c r="A43" s="1"/>
      <c r="B43" s="1"/>
      <c r="C43" s="1"/>
      <c r="D43" s="1"/>
      <c r="E43" t="s">
        <v>122</v>
      </c>
      <c r="F43" t="s">
        <v>311</v>
      </c>
      <c r="G43" s="107" t="s">
        <v>4316</v>
      </c>
    </row>
    <row r="44" spans="1:7" ht="14.4" x14ac:dyDescent="0.3">
      <c r="A44" s="1"/>
      <c r="B44" s="1"/>
      <c r="C44" s="1"/>
      <c r="D44" s="1"/>
      <c r="E44" t="s">
        <v>123</v>
      </c>
      <c r="F44" t="s">
        <v>312</v>
      </c>
      <c r="G44" s="107" t="s">
        <v>4318</v>
      </c>
    </row>
    <row r="45" spans="1:7" ht="14.4" x14ac:dyDescent="0.3">
      <c r="A45" s="1"/>
      <c r="B45" s="1"/>
      <c r="C45" s="1"/>
      <c r="D45" s="1"/>
      <c r="E45" t="s">
        <v>124</v>
      </c>
      <c r="F45" t="s">
        <v>313</v>
      </c>
      <c r="G45" s="107" t="s">
        <v>4320</v>
      </c>
    </row>
    <row r="46" spans="1:7" ht="14.4" x14ac:dyDescent="0.3">
      <c r="A46" s="1"/>
      <c r="B46" s="1"/>
      <c r="C46" s="1"/>
      <c r="D46" s="1"/>
      <c r="E46" t="s">
        <v>125</v>
      </c>
      <c r="F46" t="s">
        <v>314</v>
      </c>
      <c r="G46" s="107" t="s">
        <v>4322</v>
      </c>
    </row>
    <row r="47" spans="1:7" ht="14.4" x14ac:dyDescent="0.3">
      <c r="A47" s="1"/>
      <c r="B47" s="1"/>
      <c r="C47" s="1"/>
      <c r="D47" s="1"/>
      <c r="E47" t="s">
        <v>126</v>
      </c>
      <c r="F47" t="s">
        <v>315</v>
      </c>
      <c r="G47" s="107" t="s">
        <v>4324</v>
      </c>
    </row>
    <row r="48" spans="1:7" ht="14.4" x14ac:dyDescent="0.3">
      <c r="A48" s="1"/>
      <c r="B48" s="1"/>
      <c r="C48" s="1"/>
      <c r="D48" s="1"/>
      <c r="E48" t="s">
        <v>127</v>
      </c>
      <c r="F48" t="s">
        <v>316</v>
      </c>
      <c r="G48" s="107" t="s">
        <v>4326</v>
      </c>
    </row>
    <row r="49" spans="1:7" ht="14.4" x14ac:dyDescent="0.3">
      <c r="A49" s="1"/>
      <c r="B49" s="1"/>
      <c r="C49" s="1"/>
      <c r="D49" s="1"/>
      <c r="E49" t="s">
        <v>128</v>
      </c>
      <c r="F49" t="s">
        <v>317</v>
      </c>
      <c r="G49" s="107" t="s">
        <v>4328</v>
      </c>
    </row>
    <row r="50" spans="1:7" ht="14.4" x14ac:dyDescent="0.3">
      <c r="A50" s="1"/>
      <c r="B50" s="1"/>
      <c r="C50" s="1"/>
      <c r="D50" s="1"/>
      <c r="E50" t="s">
        <v>129</v>
      </c>
      <c r="F50" t="s">
        <v>318</v>
      </c>
      <c r="G50" s="107" t="s">
        <v>4330</v>
      </c>
    </row>
    <row r="51" spans="1:7" ht="14.4" x14ac:dyDescent="0.3">
      <c r="A51" s="1"/>
      <c r="B51" s="1"/>
      <c r="C51" s="1"/>
      <c r="D51" s="1"/>
      <c r="E51" t="s">
        <v>130</v>
      </c>
      <c r="F51" t="s">
        <v>319</v>
      </c>
      <c r="G51" s="107" t="s">
        <v>4332</v>
      </c>
    </row>
    <row r="52" spans="1:7" ht="14.4" x14ac:dyDescent="0.3">
      <c r="A52" s="1"/>
      <c r="B52" s="1"/>
      <c r="C52" s="1"/>
      <c r="D52" s="1"/>
      <c r="E52" t="s">
        <v>131</v>
      </c>
      <c r="F52" t="s">
        <v>320</v>
      </c>
      <c r="G52" s="107" t="s">
        <v>4334</v>
      </c>
    </row>
    <row r="53" spans="1:7" ht="14.4" x14ac:dyDescent="0.3">
      <c r="A53" s="1"/>
      <c r="B53" s="1"/>
      <c r="C53" s="1"/>
      <c r="D53" s="1"/>
      <c r="E53" t="s">
        <v>132</v>
      </c>
      <c r="F53" t="s">
        <v>321</v>
      </c>
      <c r="G53" s="107" t="s">
        <v>4336</v>
      </c>
    </row>
    <row r="54" spans="1:7" ht="14.4" x14ac:dyDescent="0.3">
      <c r="A54" s="1"/>
      <c r="B54" s="1"/>
      <c r="C54" s="1"/>
      <c r="D54" s="1"/>
      <c r="E54" t="s">
        <v>133</v>
      </c>
      <c r="F54" t="s">
        <v>322</v>
      </c>
      <c r="G54" s="107" t="s">
        <v>4338</v>
      </c>
    </row>
    <row r="55" spans="1:7" ht="14.4" x14ac:dyDescent="0.3">
      <c r="A55" s="1"/>
      <c r="B55" s="1"/>
      <c r="C55" s="1"/>
      <c r="D55" s="1"/>
      <c r="E55" t="s">
        <v>134</v>
      </c>
      <c r="F55" t="s">
        <v>323</v>
      </c>
      <c r="G55" s="107" t="s">
        <v>4340</v>
      </c>
    </row>
    <row r="56" spans="1:7" ht="14.4" x14ac:dyDescent="0.3">
      <c r="A56" s="1"/>
      <c r="B56" s="1"/>
      <c r="C56" s="1"/>
      <c r="D56" s="1"/>
      <c r="E56" t="s">
        <v>135</v>
      </c>
      <c r="F56" t="s">
        <v>324</v>
      </c>
      <c r="G56" s="107" t="s">
        <v>4342</v>
      </c>
    </row>
    <row r="57" spans="1:7" ht="14.4" x14ac:dyDescent="0.3">
      <c r="A57" s="1"/>
      <c r="B57" s="1"/>
      <c r="C57" s="1"/>
      <c r="D57" s="1"/>
      <c r="E57" t="s">
        <v>136</v>
      </c>
      <c r="F57" t="s">
        <v>325</v>
      </c>
      <c r="G57" s="107" t="s">
        <v>4344</v>
      </c>
    </row>
    <row r="58" spans="1:7" ht="14.4" x14ac:dyDescent="0.3">
      <c r="A58" s="1"/>
      <c r="B58" s="1"/>
      <c r="C58" s="1"/>
      <c r="D58" s="1"/>
      <c r="E58" t="s">
        <v>137</v>
      </c>
      <c r="F58" t="s">
        <v>326</v>
      </c>
      <c r="G58" s="107" t="s">
        <v>4346</v>
      </c>
    </row>
    <row r="59" spans="1:7" ht="14.4" x14ac:dyDescent="0.3">
      <c r="A59" s="1"/>
      <c r="B59" s="1"/>
      <c r="C59" s="1"/>
      <c r="D59" s="1"/>
      <c r="E59" t="s">
        <v>138</v>
      </c>
      <c r="F59" t="s">
        <v>327</v>
      </c>
      <c r="G59" s="107" t="s">
        <v>4348</v>
      </c>
    </row>
    <row r="60" spans="1:7" ht="14.4" x14ac:dyDescent="0.3">
      <c r="A60" s="1"/>
      <c r="B60" s="1"/>
      <c r="C60" s="1"/>
      <c r="D60" s="1"/>
      <c r="E60" t="s">
        <v>139</v>
      </c>
      <c r="F60" t="s">
        <v>328</v>
      </c>
      <c r="G60" s="107" t="s">
        <v>4350</v>
      </c>
    </row>
    <row r="61" spans="1:7" ht="14.4" x14ac:dyDescent="0.3">
      <c r="A61" s="1"/>
      <c r="B61" s="1"/>
      <c r="C61" s="1"/>
      <c r="D61" s="1"/>
      <c r="E61" t="s">
        <v>140</v>
      </c>
      <c r="F61" t="s">
        <v>329</v>
      </c>
      <c r="G61" s="107" t="s">
        <v>4352</v>
      </c>
    </row>
    <row r="62" spans="1:7" ht="14.4" x14ac:dyDescent="0.3">
      <c r="A62" s="1"/>
      <c r="B62" s="1"/>
      <c r="C62" s="1"/>
      <c r="D62" s="1"/>
      <c r="E62" t="s">
        <v>141</v>
      </c>
      <c r="F62" t="s">
        <v>330</v>
      </c>
      <c r="G62" s="107" t="s">
        <v>4354</v>
      </c>
    </row>
    <row r="63" spans="1:7" ht="14.4" x14ac:dyDescent="0.3">
      <c r="A63" s="1"/>
      <c r="B63" s="1"/>
      <c r="C63" s="1"/>
      <c r="D63" s="1"/>
      <c r="E63" t="s">
        <v>142</v>
      </c>
      <c r="F63" t="s">
        <v>331</v>
      </c>
      <c r="G63" s="107" t="s">
        <v>4356</v>
      </c>
    </row>
    <row r="64" spans="1:7" ht="14.4" x14ac:dyDescent="0.3">
      <c r="A64" s="1"/>
      <c r="B64" s="1"/>
      <c r="C64" s="1"/>
      <c r="D64" s="1"/>
      <c r="E64" t="s">
        <v>143</v>
      </c>
      <c r="F64" t="s">
        <v>332</v>
      </c>
      <c r="G64" s="107" t="s">
        <v>4358</v>
      </c>
    </row>
    <row r="65" spans="1:7" ht="14.4" x14ac:dyDescent="0.3">
      <c r="A65" s="1"/>
      <c r="B65" s="1"/>
      <c r="C65" s="1"/>
      <c r="D65" s="1"/>
      <c r="E65" t="s">
        <v>144</v>
      </c>
      <c r="F65" t="s">
        <v>333</v>
      </c>
      <c r="G65" s="107" t="s">
        <v>4360</v>
      </c>
    </row>
    <row r="66" spans="1:7" ht="14.4" x14ac:dyDescent="0.3">
      <c r="A66" s="1"/>
      <c r="B66" s="1"/>
      <c r="C66" s="1"/>
      <c r="D66" s="1"/>
      <c r="E66" t="s">
        <v>145</v>
      </c>
      <c r="F66" t="s">
        <v>334</v>
      </c>
      <c r="G66" s="107" t="s">
        <v>4362</v>
      </c>
    </row>
    <row r="67" spans="1:7" ht="14.4" x14ac:dyDescent="0.3">
      <c r="A67" s="1"/>
      <c r="B67" s="1"/>
      <c r="C67" s="1"/>
      <c r="D67" s="1"/>
      <c r="E67" t="s">
        <v>146</v>
      </c>
      <c r="F67" t="s">
        <v>335</v>
      </c>
      <c r="G67" s="107" t="s">
        <v>4364</v>
      </c>
    </row>
    <row r="68" spans="1:7" ht="14.4" x14ac:dyDescent="0.3">
      <c r="A68" s="1"/>
      <c r="B68" s="1"/>
      <c r="C68" s="1"/>
      <c r="D68" s="1"/>
      <c r="E68" t="s">
        <v>147</v>
      </c>
      <c r="F68" t="s">
        <v>336</v>
      </c>
      <c r="G68" s="107" t="s">
        <v>4366</v>
      </c>
    </row>
    <row r="69" spans="1:7" ht="14.4" x14ac:dyDescent="0.3">
      <c r="A69" s="1"/>
      <c r="B69" s="1"/>
      <c r="C69" s="1"/>
      <c r="D69" s="1"/>
      <c r="E69" t="s">
        <v>148</v>
      </c>
      <c r="F69" t="s">
        <v>337</v>
      </c>
      <c r="G69" s="107" t="s">
        <v>4368</v>
      </c>
    </row>
    <row r="70" spans="1:7" ht="14.4" x14ac:dyDescent="0.3">
      <c r="A70" s="1"/>
      <c r="B70" s="1"/>
      <c r="C70" s="1"/>
      <c r="D70" s="1"/>
      <c r="E70" t="s">
        <v>149</v>
      </c>
      <c r="F70" t="s">
        <v>338</v>
      </c>
      <c r="G70" s="107" t="s">
        <v>4370</v>
      </c>
    </row>
    <row r="71" spans="1:7" ht="14.4" x14ac:dyDescent="0.3">
      <c r="A71" s="1"/>
      <c r="B71" s="1"/>
      <c r="C71" s="1"/>
      <c r="D71" s="1"/>
      <c r="E71" t="s">
        <v>150</v>
      </c>
      <c r="F71" t="s">
        <v>339</v>
      </c>
      <c r="G71" s="107" t="s">
        <v>4372</v>
      </c>
    </row>
    <row r="72" spans="1:7" ht="14.4" x14ac:dyDescent="0.3">
      <c r="A72" s="1"/>
      <c r="B72" s="1"/>
      <c r="C72" s="1"/>
      <c r="D72" s="1"/>
      <c r="E72" t="s">
        <v>151</v>
      </c>
      <c r="F72" t="s">
        <v>340</v>
      </c>
      <c r="G72" s="107" t="s">
        <v>4374</v>
      </c>
    </row>
    <row r="73" spans="1:7" ht="14.4" x14ac:dyDescent="0.3">
      <c r="A73" s="1"/>
      <c r="B73" s="1"/>
      <c r="C73" s="1"/>
      <c r="D73" s="1"/>
      <c r="E73" t="s">
        <v>152</v>
      </c>
      <c r="F73" t="s">
        <v>341</v>
      </c>
      <c r="G73" s="107" t="s">
        <v>4376</v>
      </c>
    </row>
    <row r="74" spans="1:7" ht="14.4" x14ac:dyDescent="0.3">
      <c r="A74" s="1"/>
      <c r="B74" s="1"/>
      <c r="C74" s="1"/>
      <c r="D74" s="1"/>
      <c r="E74" t="s">
        <v>153</v>
      </c>
      <c r="F74" t="s">
        <v>342</v>
      </c>
      <c r="G74" s="107" t="s">
        <v>4378</v>
      </c>
    </row>
    <row r="75" spans="1:7" ht="14.4" x14ac:dyDescent="0.3">
      <c r="A75" s="1"/>
      <c r="B75" s="1"/>
      <c r="C75" s="1"/>
      <c r="D75" s="1"/>
      <c r="E75" t="s">
        <v>154</v>
      </c>
      <c r="F75" t="s">
        <v>343</v>
      </c>
      <c r="G75" s="107" t="s">
        <v>4380</v>
      </c>
    </row>
    <row r="76" spans="1:7" ht="14.4" x14ac:dyDescent="0.3">
      <c r="A76" s="1"/>
      <c r="B76" s="1"/>
      <c r="C76" s="1"/>
      <c r="D76" s="1"/>
      <c r="E76" t="s">
        <v>155</v>
      </c>
      <c r="F76" t="s">
        <v>344</v>
      </c>
      <c r="G76" s="107" t="s">
        <v>4382</v>
      </c>
    </row>
    <row r="77" spans="1:7" ht="14.4" x14ac:dyDescent="0.3">
      <c r="A77" s="1"/>
      <c r="B77" s="1"/>
      <c r="C77" s="1"/>
      <c r="D77" s="1"/>
      <c r="E77" t="s">
        <v>156</v>
      </c>
      <c r="F77" t="s">
        <v>345</v>
      </c>
      <c r="G77" s="107" t="s">
        <v>4384</v>
      </c>
    </row>
    <row r="78" spans="1:7" ht="14.4" x14ac:dyDescent="0.3">
      <c r="A78" s="1"/>
      <c r="B78" s="1"/>
      <c r="C78" s="1"/>
      <c r="D78" s="1"/>
      <c r="E78" t="s">
        <v>157</v>
      </c>
      <c r="F78" t="s">
        <v>346</v>
      </c>
      <c r="G78" s="107" t="s">
        <v>4386</v>
      </c>
    </row>
    <row r="79" spans="1:7" ht="14.4" x14ac:dyDescent="0.3">
      <c r="A79" s="1"/>
      <c r="B79" s="1"/>
      <c r="C79" s="1"/>
      <c r="D79" s="1"/>
      <c r="E79" t="s">
        <v>158</v>
      </c>
      <c r="F79" t="s">
        <v>347</v>
      </c>
      <c r="G79" s="107" t="s">
        <v>4388</v>
      </c>
    </row>
    <row r="80" spans="1:7" ht="14.4" x14ac:dyDescent="0.3">
      <c r="A80" s="1"/>
      <c r="B80" s="1"/>
      <c r="C80" s="1"/>
      <c r="D80" s="1"/>
      <c r="E80" t="s">
        <v>159</v>
      </c>
      <c r="F80" t="s">
        <v>348</v>
      </c>
      <c r="G80" s="107" t="s">
        <v>4390</v>
      </c>
    </row>
    <row r="81" spans="1:7" ht="14.4" x14ac:dyDescent="0.3">
      <c r="A81" s="1"/>
      <c r="B81" s="1"/>
      <c r="C81" s="1"/>
      <c r="D81" s="1"/>
      <c r="E81" t="s">
        <v>160</v>
      </c>
      <c r="F81" t="s">
        <v>349</v>
      </c>
      <c r="G81" s="107" t="s">
        <v>4392</v>
      </c>
    </row>
    <row r="82" spans="1:7" ht="14.4" x14ac:dyDescent="0.3">
      <c r="A82" s="1"/>
      <c r="B82" s="1"/>
      <c r="C82" s="1"/>
      <c r="D82" s="1"/>
      <c r="E82" t="s">
        <v>161</v>
      </c>
      <c r="F82" t="s">
        <v>350</v>
      </c>
      <c r="G82" s="107" t="s">
        <v>4394</v>
      </c>
    </row>
    <row r="83" spans="1:7" ht="14.4" x14ac:dyDescent="0.3">
      <c r="A83" s="1"/>
      <c r="B83" s="1"/>
      <c r="C83" s="1"/>
      <c r="D83" s="1"/>
      <c r="E83" t="s">
        <v>162</v>
      </c>
      <c r="F83" t="s">
        <v>351</v>
      </c>
      <c r="G83" s="107" t="s">
        <v>4396</v>
      </c>
    </row>
    <row r="84" spans="1:7" ht="14.4" x14ac:dyDescent="0.3">
      <c r="A84" s="1"/>
      <c r="B84" s="1"/>
      <c r="C84" s="1"/>
      <c r="D84" s="1"/>
      <c r="E84" t="s">
        <v>163</v>
      </c>
      <c r="F84" t="s">
        <v>352</v>
      </c>
      <c r="G84" s="107" t="s">
        <v>4398</v>
      </c>
    </row>
    <row r="85" spans="1:7" ht="14.4" x14ac:dyDescent="0.3">
      <c r="A85" s="1"/>
      <c r="B85" s="1"/>
      <c r="C85" s="1"/>
      <c r="D85" s="1"/>
      <c r="E85" t="s">
        <v>164</v>
      </c>
      <c r="F85" t="s">
        <v>353</v>
      </c>
      <c r="G85" s="107" t="s">
        <v>4400</v>
      </c>
    </row>
    <row r="86" spans="1:7" ht="14.4" x14ac:dyDescent="0.3">
      <c r="A86" s="1"/>
      <c r="B86" s="1"/>
      <c r="C86" s="1"/>
      <c r="D86" s="1"/>
      <c r="E86" t="s">
        <v>165</v>
      </c>
      <c r="F86" t="s">
        <v>354</v>
      </c>
      <c r="G86" s="107" t="s">
        <v>4402</v>
      </c>
    </row>
    <row r="87" spans="1:7" ht="14.4" x14ac:dyDescent="0.3">
      <c r="A87" s="1"/>
      <c r="B87" s="1"/>
      <c r="C87" s="1"/>
      <c r="D87" s="1"/>
      <c r="E87" t="s">
        <v>166</v>
      </c>
      <c r="F87" t="s">
        <v>355</v>
      </c>
      <c r="G87" s="107" t="s">
        <v>4404</v>
      </c>
    </row>
    <row r="88" spans="1:7" ht="14.4" x14ac:dyDescent="0.3">
      <c r="A88" s="1"/>
      <c r="B88" s="1"/>
      <c r="C88" s="1"/>
      <c r="D88" s="1"/>
      <c r="E88" t="s">
        <v>167</v>
      </c>
      <c r="F88" t="s">
        <v>356</v>
      </c>
      <c r="G88" s="107" t="s">
        <v>4406</v>
      </c>
    </row>
    <row r="89" spans="1:7" ht="14.4" x14ac:dyDescent="0.3">
      <c r="A89" s="1"/>
      <c r="B89" s="1"/>
      <c r="C89" s="1"/>
      <c r="D89" s="1"/>
      <c r="E89" t="s">
        <v>168</v>
      </c>
      <c r="F89" t="s">
        <v>357</v>
      </c>
      <c r="G89" s="107" t="s">
        <v>4408</v>
      </c>
    </row>
    <row r="90" spans="1:7" ht="14.4" x14ac:dyDescent="0.3">
      <c r="A90" s="1"/>
      <c r="B90" s="1"/>
      <c r="C90" s="1"/>
      <c r="D90" s="1"/>
      <c r="E90" t="s">
        <v>169</v>
      </c>
      <c r="F90" t="s">
        <v>358</v>
      </c>
      <c r="G90" s="107" t="s">
        <v>4410</v>
      </c>
    </row>
    <row r="91" spans="1:7" ht="14.4" x14ac:dyDescent="0.3">
      <c r="A91" s="1"/>
      <c r="B91" s="1"/>
      <c r="C91" s="1"/>
      <c r="D91" s="1"/>
      <c r="E91" t="s">
        <v>170</v>
      </c>
      <c r="F91" t="s">
        <v>359</v>
      </c>
      <c r="G91" s="107" t="s">
        <v>4412</v>
      </c>
    </row>
    <row r="92" spans="1:7" ht="14.4" x14ac:dyDescent="0.3">
      <c r="A92" s="1"/>
      <c r="B92" s="1"/>
      <c r="C92" s="1"/>
      <c r="D92" s="1"/>
      <c r="E92" t="s">
        <v>171</v>
      </c>
      <c r="F92" t="s">
        <v>360</v>
      </c>
      <c r="G92" s="107" t="s">
        <v>4414</v>
      </c>
    </row>
    <row r="93" spans="1:7" ht="14.4" x14ac:dyDescent="0.3">
      <c r="A93" s="1"/>
      <c r="B93" s="1"/>
      <c r="C93" s="1"/>
      <c r="D93" s="1"/>
      <c r="E93" t="s">
        <v>172</v>
      </c>
      <c r="F93" t="s">
        <v>361</v>
      </c>
      <c r="G93" s="107" t="s">
        <v>4416</v>
      </c>
    </row>
    <row r="94" spans="1:7" ht="14.4" x14ac:dyDescent="0.3">
      <c r="A94" s="1"/>
      <c r="B94" s="1"/>
      <c r="C94" s="1"/>
      <c r="D94" s="1"/>
      <c r="E94" t="s">
        <v>173</v>
      </c>
      <c r="F94" t="s">
        <v>362</v>
      </c>
      <c r="G94" s="107" t="s">
        <v>4418</v>
      </c>
    </row>
    <row r="95" spans="1:7" ht="14.4" x14ac:dyDescent="0.3">
      <c r="A95" s="1"/>
      <c r="B95" s="1"/>
      <c r="C95" s="1"/>
      <c r="D95" s="1"/>
      <c r="E95" t="s">
        <v>174</v>
      </c>
      <c r="F95" t="s">
        <v>363</v>
      </c>
      <c r="G95" s="107" t="s">
        <v>4420</v>
      </c>
    </row>
    <row r="96" spans="1:7" ht="14.4" x14ac:dyDescent="0.3">
      <c r="A96" s="1"/>
      <c r="B96" s="1"/>
      <c r="C96" s="1"/>
      <c r="D96" s="1"/>
      <c r="E96" t="s">
        <v>175</v>
      </c>
      <c r="F96" t="s">
        <v>364</v>
      </c>
      <c r="G96" s="107" t="s">
        <v>4422</v>
      </c>
    </row>
    <row r="97" spans="1:7" ht="14.4" x14ac:dyDescent="0.3">
      <c r="A97" s="1"/>
      <c r="B97" s="1"/>
      <c r="C97" s="1"/>
      <c r="D97" s="1"/>
      <c r="E97" t="s">
        <v>176</v>
      </c>
      <c r="F97" t="s">
        <v>365</v>
      </c>
      <c r="G97" s="107" t="s">
        <v>4424</v>
      </c>
    </row>
    <row r="98" spans="1:7" ht="14.4" x14ac:dyDescent="0.3">
      <c r="A98" s="1"/>
      <c r="B98" s="1"/>
      <c r="C98" s="1"/>
      <c r="D98" s="1"/>
      <c r="E98" t="s">
        <v>177</v>
      </c>
      <c r="F98" t="s">
        <v>366</v>
      </c>
      <c r="G98" s="107" t="s">
        <v>4426</v>
      </c>
    </row>
    <row r="99" spans="1:7" ht="14.4" x14ac:dyDescent="0.3">
      <c r="A99" s="1"/>
      <c r="B99" s="1"/>
      <c r="C99" s="1"/>
      <c r="D99" s="1"/>
      <c r="E99" t="s">
        <v>178</v>
      </c>
      <c r="F99" t="s">
        <v>367</v>
      </c>
      <c r="G99" s="107" t="s">
        <v>4428</v>
      </c>
    </row>
    <row r="100" spans="1:7" ht="14.4" x14ac:dyDescent="0.3">
      <c r="A100" s="1"/>
      <c r="B100" s="1"/>
      <c r="C100" s="1"/>
      <c r="D100" s="1"/>
      <c r="E100" t="s">
        <v>179</v>
      </c>
      <c r="F100" t="s">
        <v>368</v>
      </c>
      <c r="G100" s="107" t="s">
        <v>4430</v>
      </c>
    </row>
    <row r="101" spans="1:7" ht="14.4" x14ac:dyDescent="0.3">
      <c r="A101" s="1"/>
      <c r="B101" s="1"/>
      <c r="C101" s="1"/>
      <c r="D101" s="1"/>
      <c r="E101" t="s">
        <v>180</v>
      </c>
      <c r="F101" t="s">
        <v>369</v>
      </c>
      <c r="G101" s="107" t="s">
        <v>4432</v>
      </c>
    </row>
    <row r="102" spans="1:7" ht="14.4" x14ac:dyDescent="0.3">
      <c r="A102" s="1"/>
      <c r="B102" s="1"/>
      <c r="C102" s="1"/>
      <c r="D102" s="1"/>
      <c r="E102" t="s">
        <v>181</v>
      </c>
      <c r="F102" t="s">
        <v>370</v>
      </c>
      <c r="G102" s="107" t="s">
        <v>4434</v>
      </c>
    </row>
    <row r="103" spans="1:7" ht="14.4" x14ac:dyDescent="0.3">
      <c r="A103" s="1"/>
      <c r="B103" s="1"/>
      <c r="C103" s="1"/>
      <c r="D103" s="1"/>
      <c r="E103" t="s">
        <v>182</v>
      </c>
      <c r="F103" t="s">
        <v>371</v>
      </c>
      <c r="G103" s="107" t="s">
        <v>4436</v>
      </c>
    </row>
    <row r="104" spans="1:7" ht="14.4" x14ac:dyDescent="0.3">
      <c r="A104" s="1"/>
      <c r="B104" s="1"/>
      <c r="C104" s="1"/>
      <c r="D104" s="1"/>
      <c r="E104" t="s">
        <v>183</v>
      </c>
      <c r="F104" t="s">
        <v>372</v>
      </c>
      <c r="G104" s="107" t="s">
        <v>4438</v>
      </c>
    </row>
    <row r="105" spans="1:7" ht="14.4" x14ac:dyDescent="0.3">
      <c r="A105" s="1"/>
      <c r="B105" s="1"/>
      <c r="C105" s="1"/>
      <c r="D105" s="1"/>
      <c r="E105" t="s">
        <v>184</v>
      </c>
      <c r="F105" t="s">
        <v>373</v>
      </c>
      <c r="G105" s="107" t="s">
        <v>4440</v>
      </c>
    </row>
    <row r="106" spans="1:7" ht="14.4" x14ac:dyDescent="0.3">
      <c r="A106" s="1"/>
      <c r="B106" s="1"/>
      <c r="C106" s="1"/>
      <c r="D106" s="1"/>
      <c r="E106" t="s">
        <v>185</v>
      </c>
      <c r="F106" t="s">
        <v>374</v>
      </c>
      <c r="G106" s="107" t="s">
        <v>4442</v>
      </c>
    </row>
    <row r="107" spans="1:7" ht="14.4" x14ac:dyDescent="0.3">
      <c r="A107" s="1"/>
      <c r="B107" s="1"/>
      <c r="C107" s="1"/>
      <c r="D107" s="1"/>
      <c r="E107" t="s">
        <v>186</v>
      </c>
      <c r="F107" t="s">
        <v>375</v>
      </c>
      <c r="G107" s="107" t="s">
        <v>4444</v>
      </c>
    </row>
    <row r="108" spans="1:7" ht="14.4" x14ac:dyDescent="0.3">
      <c r="A108" s="1"/>
      <c r="B108" s="1"/>
      <c r="C108" s="1"/>
      <c r="D108" s="1"/>
      <c r="E108" t="s">
        <v>187</v>
      </c>
      <c r="F108" t="s">
        <v>376</v>
      </c>
      <c r="G108" s="107" t="s">
        <v>4446</v>
      </c>
    </row>
    <row r="109" spans="1:7" ht="14.4" x14ac:dyDescent="0.3">
      <c r="A109" s="1"/>
      <c r="B109" s="1"/>
      <c r="C109" s="1"/>
      <c r="D109" s="1"/>
      <c r="E109" t="s">
        <v>188</v>
      </c>
      <c r="F109" t="s">
        <v>377</v>
      </c>
      <c r="G109" s="107" t="s">
        <v>4448</v>
      </c>
    </row>
    <row r="110" spans="1:7" ht="14.4" x14ac:dyDescent="0.3">
      <c r="A110" s="1"/>
      <c r="B110" s="1"/>
      <c r="C110" s="1"/>
      <c r="D110" s="1"/>
      <c r="E110" t="s">
        <v>189</v>
      </c>
      <c r="F110" t="s">
        <v>378</v>
      </c>
      <c r="G110" s="107" t="s">
        <v>4450</v>
      </c>
    </row>
    <row r="111" spans="1:7" ht="14.4" x14ac:dyDescent="0.3">
      <c r="A111" s="1"/>
      <c r="B111" s="1"/>
      <c r="C111" s="1"/>
      <c r="D111" s="1"/>
      <c r="E111" t="s">
        <v>190</v>
      </c>
      <c r="F111" t="s">
        <v>379</v>
      </c>
      <c r="G111" s="107" t="s">
        <v>4452</v>
      </c>
    </row>
    <row r="112" spans="1:7" ht="14.4" x14ac:dyDescent="0.3">
      <c r="A112" s="1"/>
      <c r="B112" s="1"/>
      <c r="C112" s="1"/>
      <c r="D112" s="1"/>
      <c r="E112" t="s">
        <v>191</v>
      </c>
      <c r="F112" t="s">
        <v>380</v>
      </c>
      <c r="G112" s="107" t="s">
        <v>4454</v>
      </c>
    </row>
    <row r="113" spans="1:7" ht="14.4" x14ac:dyDescent="0.3">
      <c r="A113" s="1"/>
      <c r="B113" s="1"/>
      <c r="C113" s="1"/>
      <c r="D113" s="1"/>
      <c r="E113" t="s">
        <v>192</v>
      </c>
      <c r="F113" t="s">
        <v>381</v>
      </c>
      <c r="G113" s="107" t="s">
        <v>4456</v>
      </c>
    </row>
    <row r="114" spans="1:7" ht="14.4" x14ac:dyDescent="0.3">
      <c r="A114" s="1"/>
      <c r="B114" s="1"/>
      <c r="C114" s="1"/>
      <c r="D114" s="1"/>
      <c r="E114" t="s">
        <v>193</v>
      </c>
      <c r="F114" t="s">
        <v>382</v>
      </c>
      <c r="G114" s="107" t="s">
        <v>4458</v>
      </c>
    </row>
    <row r="115" spans="1:7" ht="14.4" x14ac:dyDescent="0.3">
      <c r="A115" s="1"/>
      <c r="B115" s="1"/>
      <c r="C115" s="1"/>
      <c r="D115" s="1"/>
      <c r="E115" t="s">
        <v>194</v>
      </c>
      <c r="F115" t="s">
        <v>383</v>
      </c>
      <c r="G115" s="107" t="s">
        <v>4460</v>
      </c>
    </row>
    <row r="116" spans="1:7" ht="14.4" x14ac:dyDescent="0.3">
      <c r="A116" s="1"/>
      <c r="B116" s="1"/>
      <c r="C116" s="1"/>
      <c r="D116" s="1"/>
      <c r="E116" t="s">
        <v>195</v>
      </c>
      <c r="F116" t="s">
        <v>384</v>
      </c>
      <c r="G116" s="107" t="s">
        <v>4462</v>
      </c>
    </row>
    <row r="117" spans="1:7" ht="14.4" x14ac:dyDescent="0.3">
      <c r="A117" s="1"/>
      <c r="B117" s="1"/>
      <c r="C117" s="1"/>
      <c r="D117" s="1"/>
      <c r="E117" t="s">
        <v>196</v>
      </c>
      <c r="F117" t="s">
        <v>385</v>
      </c>
      <c r="G117" s="107" t="s">
        <v>4464</v>
      </c>
    </row>
    <row r="118" spans="1:7" ht="14.4" x14ac:dyDescent="0.3">
      <c r="A118" s="1"/>
      <c r="B118" s="1"/>
      <c r="C118" s="1"/>
      <c r="D118" s="1"/>
      <c r="E118" t="s">
        <v>197</v>
      </c>
      <c r="F118" t="s">
        <v>386</v>
      </c>
      <c r="G118" s="107" t="s">
        <v>4466</v>
      </c>
    </row>
    <row r="119" spans="1:7" ht="14.4" x14ac:dyDescent="0.3">
      <c r="A119" s="1"/>
      <c r="B119" s="1"/>
      <c r="C119" s="1"/>
      <c r="D119" s="1"/>
      <c r="E119" t="s">
        <v>198</v>
      </c>
      <c r="F119" t="s">
        <v>387</v>
      </c>
      <c r="G119" s="107" t="s">
        <v>4468</v>
      </c>
    </row>
    <row r="120" spans="1:7" ht="14.4" x14ac:dyDescent="0.3">
      <c r="A120" s="1"/>
      <c r="B120" s="1"/>
      <c r="C120" s="1"/>
      <c r="D120" s="1"/>
      <c r="E120" t="s">
        <v>199</v>
      </c>
      <c r="F120" t="s">
        <v>388</v>
      </c>
      <c r="G120" s="107" t="s">
        <v>4470</v>
      </c>
    </row>
    <row r="121" spans="1:7" ht="14.4" x14ac:dyDescent="0.3">
      <c r="A121" s="1"/>
      <c r="B121" s="1"/>
      <c r="C121" s="1"/>
      <c r="D121" s="1"/>
      <c r="E121" t="s">
        <v>200</v>
      </c>
      <c r="F121" t="s">
        <v>389</v>
      </c>
      <c r="G121" s="107" t="s">
        <v>4472</v>
      </c>
    </row>
    <row r="122" spans="1:7" ht="14.4" x14ac:dyDescent="0.3">
      <c r="A122" s="1"/>
      <c r="B122" s="1"/>
      <c r="C122" s="1"/>
      <c r="D122" s="1"/>
      <c r="E122" t="s">
        <v>201</v>
      </c>
      <c r="F122" t="s">
        <v>390</v>
      </c>
      <c r="G122" s="107" t="s">
        <v>4474</v>
      </c>
    </row>
    <row r="123" spans="1:7" ht="14.4" x14ac:dyDescent="0.3">
      <c r="A123" s="1"/>
      <c r="B123" s="1"/>
      <c r="C123" s="1"/>
      <c r="D123" s="1"/>
      <c r="E123" t="s">
        <v>202</v>
      </c>
      <c r="F123" t="s">
        <v>391</v>
      </c>
      <c r="G123" s="107" t="s">
        <v>4476</v>
      </c>
    </row>
    <row r="124" spans="1:7" ht="14.4" x14ac:dyDescent="0.3">
      <c r="A124" s="1"/>
      <c r="B124" s="1"/>
      <c r="C124" s="1"/>
      <c r="D124" s="1"/>
      <c r="E124" t="s">
        <v>203</v>
      </c>
      <c r="F124" t="s">
        <v>392</v>
      </c>
      <c r="G124" s="107" t="s">
        <v>4478</v>
      </c>
    </row>
    <row r="125" spans="1:7" ht="14.4" x14ac:dyDescent="0.3">
      <c r="A125" s="1"/>
      <c r="B125" s="1"/>
      <c r="C125" s="1"/>
      <c r="D125" s="1"/>
      <c r="E125" t="s">
        <v>204</v>
      </c>
      <c r="F125" t="s">
        <v>393</v>
      </c>
      <c r="G125" s="107" t="s">
        <v>4480</v>
      </c>
    </row>
    <row r="126" spans="1:7" ht="14.4" x14ac:dyDescent="0.3">
      <c r="A126" s="1"/>
      <c r="B126" s="1"/>
      <c r="C126" s="1"/>
      <c r="D126" s="1"/>
      <c r="E126" t="s">
        <v>205</v>
      </c>
      <c r="F126" t="s">
        <v>394</v>
      </c>
      <c r="G126" s="107" t="s">
        <v>4482</v>
      </c>
    </row>
    <row r="127" spans="1:7" ht="14.4" x14ac:dyDescent="0.3">
      <c r="A127" s="1"/>
      <c r="B127" s="1"/>
      <c r="C127" s="1"/>
      <c r="D127" s="1"/>
      <c r="E127" t="s">
        <v>206</v>
      </c>
      <c r="F127" t="s">
        <v>395</v>
      </c>
      <c r="G127" s="107" t="s">
        <v>4484</v>
      </c>
    </row>
    <row r="128" spans="1:7" ht="14.4" x14ac:dyDescent="0.3">
      <c r="A128" s="1"/>
      <c r="B128" s="1"/>
      <c r="C128" s="1"/>
      <c r="D128" s="1"/>
      <c r="E128" t="s">
        <v>207</v>
      </c>
      <c r="F128" t="s">
        <v>396</v>
      </c>
      <c r="G128" s="107" t="s">
        <v>4486</v>
      </c>
    </row>
    <row r="129" spans="1:7" ht="14.4" x14ac:dyDescent="0.3">
      <c r="A129" s="1"/>
      <c r="B129" s="1"/>
      <c r="C129" s="1"/>
      <c r="D129" s="1"/>
      <c r="E129" t="s">
        <v>208</v>
      </c>
      <c r="F129" t="s">
        <v>397</v>
      </c>
      <c r="G129" s="107" t="s">
        <v>4488</v>
      </c>
    </row>
    <row r="130" spans="1:7" ht="14.4" x14ac:dyDescent="0.3">
      <c r="A130" s="1"/>
      <c r="B130" s="1"/>
      <c r="C130" s="1"/>
      <c r="D130" s="1"/>
      <c r="E130" t="s">
        <v>209</v>
      </c>
      <c r="F130" t="s">
        <v>398</v>
      </c>
      <c r="G130" s="107" t="s">
        <v>4490</v>
      </c>
    </row>
    <row r="131" spans="1:7" ht="14.4" x14ac:dyDescent="0.3">
      <c r="A131" s="1"/>
      <c r="B131" s="1"/>
      <c r="C131" s="1"/>
      <c r="D131" s="1"/>
      <c r="E131" t="s">
        <v>210</v>
      </c>
      <c r="F131" t="s">
        <v>399</v>
      </c>
      <c r="G131" s="107" t="s">
        <v>4492</v>
      </c>
    </row>
    <row r="132" spans="1:7" ht="14.4" x14ac:dyDescent="0.3">
      <c r="A132" s="1"/>
      <c r="B132" s="1"/>
      <c r="C132" s="1"/>
      <c r="D132" s="1"/>
      <c r="E132" t="s">
        <v>211</v>
      </c>
      <c r="F132" t="s">
        <v>400</v>
      </c>
      <c r="G132" s="107" t="s">
        <v>4494</v>
      </c>
    </row>
    <row r="133" spans="1:7" ht="14.4" x14ac:dyDescent="0.3">
      <c r="A133" s="1"/>
      <c r="B133" s="1"/>
      <c r="C133" s="1"/>
      <c r="D133" s="1"/>
      <c r="E133" t="s">
        <v>212</v>
      </c>
      <c r="F133" t="s">
        <v>401</v>
      </c>
      <c r="G133" s="107" t="s">
        <v>4496</v>
      </c>
    </row>
    <row r="134" spans="1:7" ht="14.4" x14ac:dyDescent="0.3">
      <c r="A134" s="1"/>
      <c r="B134" s="1"/>
      <c r="C134" s="1"/>
      <c r="D134" s="1"/>
      <c r="E134" t="s">
        <v>213</v>
      </c>
      <c r="F134" t="s">
        <v>402</v>
      </c>
      <c r="G134" s="107" t="s">
        <v>4498</v>
      </c>
    </row>
    <row r="135" spans="1:7" ht="14.4" x14ac:dyDescent="0.3">
      <c r="A135" s="1"/>
      <c r="B135" s="1"/>
      <c r="C135" s="1"/>
      <c r="D135" s="1"/>
      <c r="E135" t="s">
        <v>214</v>
      </c>
      <c r="F135" t="s">
        <v>403</v>
      </c>
      <c r="G135" s="107" t="s">
        <v>4500</v>
      </c>
    </row>
    <row r="136" spans="1:7" ht="14.4" x14ac:dyDescent="0.3">
      <c r="A136" s="1"/>
      <c r="B136" s="1"/>
      <c r="C136" s="1"/>
      <c r="D136" s="1"/>
      <c r="E136" t="s">
        <v>215</v>
      </c>
      <c r="F136" t="s">
        <v>404</v>
      </c>
      <c r="G136" s="107" t="s">
        <v>4502</v>
      </c>
    </row>
    <row r="137" spans="1:7" ht="14.4" x14ac:dyDescent="0.3">
      <c r="A137" s="1"/>
      <c r="B137" s="1"/>
      <c r="C137" s="1"/>
      <c r="D137" s="1"/>
      <c r="E137" t="s">
        <v>216</v>
      </c>
      <c r="F137" t="s">
        <v>405</v>
      </c>
      <c r="G137" s="107" t="s">
        <v>4504</v>
      </c>
    </row>
    <row r="138" spans="1:7" ht="14.4" x14ac:dyDescent="0.3">
      <c r="A138" s="1"/>
      <c r="B138" s="1"/>
      <c r="C138" s="1"/>
      <c r="D138" s="1"/>
      <c r="E138" t="s">
        <v>217</v>
      </c>
      <c r="F138" t="s">
        <v>406</v>
      </c>
      <c r="G138" s="107" t="s">
        <v>4506</v>
      </c>
    </row>
    <row r="139" spans="1:7" ht="14.4" x14ac:dyDescent="0.3">
      <c r="A139" s="1"/>
      <c r="B139" s="1"/>
      <c r="C139" s="1"/>
      <c r="D139" s="1"/>
      <c r="E139" t="s">
        <v>218</v>
      </c>
      <c r="F139" t="s">
        <v>407</v>
      </c>
      <c r="G139" s="107" t="s">
        <v>4508</v>
      </c>
    </row>
    <row r="140" spans="1:7" ht="14.4" x14ac:dyDescent="0.3">
      <c r="A140" s="1"/>
      <c r="B140" s="1"/>
      <c r="C140" s="1"/>
      <c r="D140" s="1"/>
      <c r="E140" t="s">
        <v>219</v>
      </c>
      <c r="F140" t="s">
        <v>408</v>
      </c>
      <c r="G140" s="107" t="s">
        <v>4510</v>
      </c>
    </row>
    <row r="141" spans="1:7" ht="14.4" x14ac:dyDescent="0.3">
      <c r="A141" s="1"/>
      <c r="B141" s="1"/>
      <c r="C141" s="1"/>
      <c r="D141" s="1"/>
      <c r="E141" t="s">
        <v>220</v>
      </c>
      <c r="F141" t="s">
        <v>409</v>
      </c>
      <c r="G141" s="107" t="s">
        <v>4512</v>
      </c>
    </row>
    <row r="142" spans="1:7" ht="14.4" x14ac:dyDescent="0.3">
      <c r="A142" s="1"/>
      <c r="B142" s="1"/>
      <c r="C142" s="1"/>
      <c r="D142" s="1"/>
      <c r="E142" t="s">
        <v>221</v>
      </c>
      <c r="F142" t="s">
        <v>410</v>
      </c>
      <c r="G142" s="107" t="s">
        <v>4514</v>
      </c>
    </row>
    <row r="143" spans="1:7" ht="14.4" x14ac:dyDescent="0.3">
      <c r="A143" s="1"/>
      <c r="B143" s="1"/>
      <c r="C143" s="1"/>
      <c r="D143" s="1"/>
      <c r="E143" t="s">
        <v>222</v>
      </c>
      <c r="F143" t="s">
        <v>411</v>
      </c>
      <c r="G143" s="107" t="s">
        <v>4516</v>
      </c>
    </row>
    <row r="144" spans="1:7" ht="14.4" x14ac:dyDescent="0.3">
      <c r="A144" s="1"/>
      <c r="B144" s="1"/>
      <c r="C144" s="1"/>
      <c r="D144" s="1"/>
      <c r="E144" t="s">
        <v>223</v>
      </c>
      <c r="F144" t="s">
        <v>412</v>
      </c>
      <c r="G144" s="107" t="s">
        <v>4518</v>
      </c>
    </row>
    <row r="145" spans="1:7" ht="14.4" x14ac:dyDescent="0.3">
      <c r="A145" s="1"/>
      <c r="B145" s="1"/>
      <c r="C145" s="1"/>
      <c r="D145" s="1"/>
      <c r="E145" t="s">
        <v>224</v>
      </c>
      <c r="F145" t="s">
        <v>413</v>
      </c>
      <c r="G145" s="107" t="s">
        <v>4520</v>
      </c>
    </row>
    <row r="146" spans="1:7" ht="14.4" x14ac:dyDescent="0.3">
      <c r="A146" s="1"/>
      <c r="B146" s="1"/>
      <c r="C146" s="1"/>
      <c r="D146" s="1"/>
      <c r="E146" t="s">
        <v>225</v>
      </c>
      <c r="F146" t="s">
        <v>414</v>
      </c>
      <c r="G146" s="107" t="s">
        <v>4522</v>
      </c>
    </row>
    <row r="147" spans="1:7" ht="14.4" x14ac:dyDescent="0.3">
      <c r="A147" s="1"/>
      <c r="B147" s="1"/>
      <c r="C147" s="1"/>
      <c r="D147" s="1"/>
      <c r="E147" t="s">
        <v>226</v>
      </c>
      <c r="F147" t="s">
        <v>415</v>
      </c>
      <c r="G147" s="107" t="s">
        <v>4524</v>
      </c>
    </row>
    <row r="148" spans="1:7" ht="14.4" x14ac:dyDescent="0.3">
      <c r="A148" s="1"/>
      <c r="B148" s="1"/>
      <c r="C148" s="1"/>
      <c r="D148" s="1"/>
      <c r="E148" t="s">
        <v>227</v>
      </c>
      <c r="F148" t="s">
        <v>416</v>
      </c>
      <c r="G148" s="107" t="s">
        <v>4526</v>
      </c>
    </row>
    <row r="149" spans="1:7" ht="14.4" x14ac:dyDescent="0.3">
      <c r="A149" s="1"/>
      <c r="B149" s="1"/>
      <c r="C149" s="1"/>
      <c r="D149" s="1"/>
      <c r="E149" t="s">
        <v>228</v>
      </c>
      <c r="F149" t="s">
        <v>417</v>
      </c>
      <c r="G149" s="107" t="s">
        <v>4528</v>
      </c>
    </row>
    <row r="150" spans="1:7" ht="14.4" x14ac:dyDescent="0.3">
      <c r="A150" s="1"/>
      <c r="B150" s="1"/>
      <c r="C150" s="1"/>
      <c r="D150" s="1"/>
      <c r="E150" t="s">
        <v>229</v>
      </c>
      <c r="F150" t="s">
        <v>418</v>
      </c>
      <c r="G150" s="107" t="s">
        <v>4530</v>
      </c>
    </row>
    <row r="151" spans="1:7" ht="14.4" x14ac:dyDescent="0.3">
      <c r="A151" s="1"/>
      <c r="B151" s="1"/>
      <c r="C151" s="1"/>
      <c r="D151" s="1"/>
      <c r="E151" t="s">
        <v>230</v>
      </c>
      <c r="F151" t="s">
        <v>419</v>
      </c>
      <c r="G151" s="107" t="s">
        <v>4532</v>
      </c>
    </row>
    <row r="152" spans="1:7" ht="14.4" x14ac:dyDescent="0.3">
      <c r="A152" s="1"/>
      <c r="B152" s="1"/>
      <c r="C152" s="1"/>
      <c r="D152" s="1"/>
      <c r="E152" t="s">
        <v>231</v>
      </c>
      <c r="F152" t="s">
        <v>420</v>
      </c>
      <c r="G152" s="107" t="s">
        <v>4534</v>
      </c>
    </row>
    <row r="153" spans="1:7" ht="14.4" x14ac:dyDescent="0.3">
      <c r="A153" s="1"/>
      <c r="B153" s="1"/>
      <c r="C153" s="1"/>
      <c r="D153" s="1"/>
      <c r="E153" t="s">
        <v>232</v>
      </c>
      <c r="F153" t="s">
        <v>421</v>
      </c>
      <c r="G153" s="107" t="s">
        <v>4536</v>
      </c>
    </row>
    <row r="154" spans="1:7" ht="14.4" x14ac:dyDescent="0.3">
      <c r="A154" s="1"/>
      <c r="B154" s="1"/>
      <c r="C154" s="1"/>
      <c r="D154" s="1"/>
      <c r="E154" t="s">
        <v>233</v>
      </c>
      <c r="F154" t="s">
        <v>422</v>
      </c>
      <c r="G154" s="107" t="s">
        <v>4538</v>
      </c>
    </row>
    <row r="155" spans="1:7" ht="14.4" x14ac:dyDescent="0.3">
      <c r="A155" s="1"/>
      <c r="B155" s="1"/>
      <c r="C155" s="1"/>
      <c r="D155" s="1"/>
      <c r="E155" t="s">
        <v>234</v>
      </c>
      <c r="F155" t="s">
        <v>423</v>
      </c>
      <c r="G155" s="107" t="s">
        <v>4540</v>
      </c>
    </row>
    <row r="156" spans="1:7" ht="14.4" x14ac:dyDescent="0.3">
      <c r="A156" s="1"/>
      <c r="B156" s="1"/>
      <c r="C156" s="1"/>
      <c r="D156" s="1"/>
      <c r="E156" t="s">
        <v>235</v>
      </c>
      <c r="F156" t="s">
        <v>424</v>
      </c>
      <c r="G156" s="107" t="s">
        <v>4542</v>
      </c>
    </row>
    <row r="157" spans="1:7" ht="14.4" x14ac:dyDescent="0.3">
      <c r="A157" s="1"/>
      <c r="B157" s="1"/>
      <c r="C157" s="1"/>
      <c r="D157" s="1"/>
      <c r="E157" t="s">
        <v>236</v>
      </c>
      <c r="F157" t="s">
        <v>425</v>
      </c>
      <c r="G157" s="107" t="s">
        <v>4544</v>
      </c>
    </row>
    <row r="158" spans="1:7" ht="14.4" x14ac:dyDescent="0.3">
      <c r="A158" s="1"/>
      <c r="B158" s="1"/>
      <c r="C158" s="1"/>
      <c r="D158" s="1"/>
      <c r="E158" t="s">
        <v>237</v>
      </c>
      <c r="F158" t="s">
        <v>426</v>
      </c>
      <c r="G158" s="107" t="s">
        <v>4546</v>
      </c>
    </row>
    <row r="159" spans="1:7" ht="14.4" x14ac:dyDescent="0.3">
      <c r="A159" s="1"/>
      <c r="B159" s="1"/>
      <c r="C159" s="1"/>
      <c r="D159" s="1"/>
      <c r="E159" t="s">
        <v>238</v>
      </c>
      <c r="F159" t="s">
        <v>427</v>
      </c>
      <c r="G159" s="107" t="s">
        <v>4548</v>
      </c>
    </row>
    <row r="160" spans="1:7" ht="14.4" x14ac:dyDescent="0.3">
      <c r="A160" s="1"/>
      <c r="B160" s="1"/>
      <c r="C160" s="1"/>
      <c r="D160" s="1"/>
      <c r="E160" t="s">
        <v>239</v>
      </c>
      <c r="F160" t="s">
        <v>428</v>
      </c>
      <c r="G160" s="107" t="s">
        <v>4550</v>
      </c>
    </row>
    <row r="161" spans="1:7" ht="14.4" x14ac:dyDescent="0.3">
      <c r="A161" s="1"/>
      <c r="B161" s="1"/>
      <c r="C161" s="1"/>
      <c r="D161" s="1"/>
      <c r="E161" t="s">
        <v>240</v>
      </c>
      <c r="F161" t="s">
        <v>429</v>
      </c>
      <c r="G161" s="107" t="s">
        <v>4552</v>
      </c>
    </row>
    <row r="162" spans="1:7" ht="14.4" x14ac:dyDescent="0.3">
      <c r="A162" s="1"/>
      <c r="B162" s="1"/>
      <c r="C162" s="1"/>
      <c r="D162" s="1"/>
      <c r="E162" t="s">
        <v>241</v>
      </c>
      <c r="F162" t="s">
        <v>430</v>
      </c>
      <c r="G162" s="107" t="s">
        <v>4554</v>
      </c>
    </row>
    <row r="163" spans="1:7" ht="14.4" x14ac:dyDescent="0.3">
      <c r="A163" s="1"/>
      <c r="B163" s="1"/>
      <c r="C163" s="1"/>
      <c r="D163" s="1"/>
      <c r="E163" t="s">
        <v>242</v>
      </c>
      <c r="F163" t="s">
        <v>431</v>
      </c>
      <c r="G163" s="107" t="s">
        <v>4556</v>
      </c>
    </row>
    <row r="164" spans="1:7" ht="14.4" x14ac:dyDescent="0.3">
      <c r="A164" s="1"/>
      <c r="B164" s="1"/>
      <c r="C164" s="1"/>
      <c r="D164" s="1"/>
      <c r="E164" t="s">
        <v>243</v>
      </c>
      <c r="F164" t="s">
        <v>432</v>
      </c>
      <c r="G164" s="107" t="s">
        <v>4558</v>
      </c>
    </row>
    <row r="165" spans="1:7" ht="14.4" x14ac:dyDescent="0.3">
      <c r="A165" s="1"/>
      <c r="B165" s="1"/>
      <c r="C165" s="1"/>
      <c r="D165" s="1"/>
      <c r="E165" t="s">
        <v>244</v>
      </c>
      <c r="F165" t="s">
        <v>433</v>
      </c>
      <c r="G165" s="107" t="s">
        <v>4560</v>
      </c>
    </row>
    <row r="166" spans="1:7" ht="14.4" x14ac:dyDescent="0.3">
      <c r="A166" s="1"/>
      <c r="B166" s="1"/>
      <c r="C166" s="1"/>
      <c r="D166" s="1"/>
      <c r="E166" t="s">
        <v>245</v>
      </c>
      <c r="F166" t="s">
        <v>434</v>
      </c>
      <c r="G166" s="107" t="s">
        <v>4562</v>
      </c>
    </row>
    <row r="167" spans="1:7" ht="14.4" x14ac:dyDescent="0.3">
      <c r="A167" s="1"/>
      <c r="B167" s="1"/>
      <c r="C167" s="1"/>
      <c r="D167" s="1"/>
      <c r="E167" t="s">
        <v>246</v>
      </c>
      <c r="F167" t="s">
        <v>435</v>
      </c>
      <c r="G167" s="107" t="s">
        <v>4564</v>
      </c>
    </row>
    <row r="168" spans="1:7" ht="14.4" x14ac:dyDescent="0.3">
      <c r="A168" s="1"/>
      <c r="B168" s="1"/>
      <c r="C168" s="1"/>
      <c r="D168" s="1"/>
      <c r="E168" t="s">
        <v>247</v>
      </c>
      <c r="F168" t="s">
        <v>436</v>
      </c>
      <c r="G168" s="107" t="s">
        <v>4566</v>
      </c>
    </row>
    <row r="169" spans="1:7" ht="14.4" x14ac:dyDescent="0.3">
      <c r="A169" s="1"/>
      <c r="B169" s="1"/>
      <c r="C169" s="1"/>
      <c r="D169" s="1"/>
      <c r="E169" t="s">
        <v>248</v>
      </c>
      <c r="F169" t="s">
        <v>437</v>
      </c>
      <c r="G169" s="107" t="s">
        <v>4568</v>
      </c>
    </row>
    <row r="170" spans="1:7" ht="14.4" x14ac:dyDescent="0.3">
      <c r="A170" s="1"/>
      <c r="B170" s="1"/>
      <c r="C170" s="1"/>
      <c r="D170" s="1"/>
      <c r="E170" t="s">
        <v>249</v>
      </c>
      <c r="F170" t="s">
        <v>438</v>
      </c>
      <c r="G170" s="107" t="s">
        <v>4570</v>
      </c>
    </row>
    <row r="171" spans="1:7" ht="14.4" x14ac:dyDescent="0.3">
      <c r="A171" s="1"/>
      <c r="B171" s="1"/>
      <c r="C171" s="1"/>
      <c r="D171" s="1"/>
      <c r="E171" t="s">
        <v>250</v>
      </c>
      <c r="F171" s="50" t="s">
        <v>4629</v>
      </c>
      <c r="G171" s="107" t="s">
        <v>4572</v>
      </c>
    </row>
    <row r="172" spans="1:7" ht="14.4" x14ac:dyDescent="0.3">
      <c r="A172" s="1"/>
      <c r="B172" s="1"/>
      <c r="C172" s="1"/>
      <c r="D172" s="1"/>
      <c r="E172" t="s">
        <v>251</v>
      </c>
      <c r="F172" s="50" t="s">
        <v>4630</v>
      </c>
      <c r="G172" s="107" t="s">
        <v>4574</v>
      </c>
    </row>
    <row r="173" spans="1:7" ht="14.4" x14ac:dyDescent="0.3">
      <c r="A173" s="1"/>
      <c r="B173" s="1"/>
      <c r="C173" s="1"/>
      <c r="D173" s="1"/>
      <c r="E173" t="s">
        <v>252</v>
      </c>
      <c r="F173" s="50" t="s">
        <v>4631</v>
      </c>
      <c r="G173" s="107" t="s">
        <v>4576</v>
      </c>
    </row>
    <row r="174" spans="1:7" ht="14.4" x14ac:dyDescent="0.3">
      <c r="A174" s="1"/>
      <c r="B174" s="1"/>
      <c r="C174" s="1"/>
      <c r="D174" s="1"/>
      <c r="E174" t="s">
        <v>253</v>
      </c>
      <c r="F174" s="50" t="s">
        <v>4632</v>
      </c>
      <c r="G174" s="107" t="s">
        <v>4578</v>
      </c>
    </row>
    <row r="175" spans="1:7" ht="14.4" x14ac:dyDescent="0.3">
      <c r="A175" s="1"/>
      <c r="B175" s="1"/>
      <c r="C175" s="1"/>
      <c r="D175" s="1"/>
      <c r="E175" t="s">
        <v>254</v>
      </c>
      <c r="F175" s="50" t="s">
        <v>4633</v>
      </c>
      <c r="G175" s="107" t="s">
        <v>4580</v>
      </c>
    </row>
    <row r="176" spans="1:7" ht="14.4" x14ac:dyDescent="0.3">
      <c r="A176" s="1"/>
      <c r="B176" s="1"/>
      <c r="C176" s="1"/>
      <c r="D176" s="1"/>
      <c r="E176" t="s">
        <v>255</v>
      </c>
      <c r="F176" s="50" t="s">
        <v>4634</v>
      </c>
      <c r="G176" s="107" t="s">
        <v>4582</v>
      </c>
    </row>
    <row r="177" spans="1:7" ht="14.4" x14ac:dyDescent="0.3">
      <c r="A177" s="1"/>
      <c r="B177" s="1"/>
      <c r="C177" s="1"/>
      <c r="D177" s="1"/>
      <c r="E177" t="s">
        <v>256</v>
      </c>
      <c r="F177" s="50" t="s">
        <v>4635</v>
      </c>
      <c r="G177" s="107" t="s">
        <v>4584</v>
      </c>
    </row>
    <row r="178" spans="1:7" ht="14.4" x14ac:dyDescent="0.3">
      <c r="A178" s="1"/>
      <c r="B178" s="1"/>
      <c r="C178" s="1"/>
      <c r="D178" s="1"/>
      <c r="E178" t="s">
        <v>257</v>
      </c>
      <c r="F178" s="50" t="s">
        <v>4636</v>
      </c>
      <c r="G178" s="107" t="s">
        <v>4586</v>
      </c>
    </row>
    <row r="179" spans="1:7" ht="14.4" x14ac:dyDescent="0.3">
      <c r="A179" s="1"/>
      <c r="B179" s="1"/>
      <c r="C179" s="1"/>
      <c r="D179" s="1"/>
      <c r="E179" t="s">
        <v>258</v>
      </c>
      <c r="F179" s="50" t="s">
        <v>4637</v>
      </c>
      <c r="G179" s="107" t="s">
        <v>4588</v>
      </c>
    </row>
    <row r="180" spans="1:7" ht="14.4" x14ac:dyDescent="0.3">
      <c r="A180" s="1"/>
      <c r="B180" s="1"/>
      <c r="C180" s="1"/>
      <c r="D180" s="1"/>
      <c r="E180" t="s">
        <v>259</v>
      </c>
      <c r="F180" s="50" t="s">
        <v>4638</v>
      </c>
      <c r="G180" s="107" t="s">
        <v>4590</v>
      </c>
    </row>
    <row r="181" spans="1:7" ht="14.4" x14ac:dyDescent="0.3">
      <c r="A181" s="1"/>
      <c r="B181" s="1"/>
      <c r="C181" s="1"/>
      <c r="D181" s="1"/>
      <c r="E181" t="s">
        <v>260</v>
      </c>
      <c r="F181" s="50" t="s">
        <v>4639</v>
      </c>
      <c r="G181" s="107" t="s">
        <v>4592</v>
      </c>
    </row>
    <row r="182" spans="1:7" ht="14.4" x14ac:dyDescent="0.3">
      <c r="A182" s="1"/>
      <c r="B182" s="1"/>
      <c r="C182" s="1"/>
      <c r="D182" s="1"/>
      <c r="E182" t="s">
        <v>261</v>
      </c>
      <c r="F182" s="50" t="s">
        <v>4640</v>
      </c>
      <c r="G182" s="107" t="s">
        <v>4594</v>
      </c>
    </row>
    <row r="183" spans="1:7" ht="14.4" x14ac:dyDescent="0.3">
      <c r="A183" s="1"/>
      <c r="B183" s="1"/>
      <c r="C183" s="1"/>
      <c r="D183" s="1"/>
      <c r="E183" t="s">
        <v>262</v>
      </c>
      <c r="F183" s="50" t="s">
        <v>4641</v>
      </c>
      <c r="G183" s="107" t="s">
        <v>4596</v>
      </c>
    </row>
    <row r="184" spans="1:7" ht="14.4" x14ac:dyDescent="0.3">
      <c r="A184" s="1"/>
      <c r="B184" s="1"/>
      <c r="C184" s="1"/>
      <c r="D184" s="1"/>
      <c r="E184" t="s">
        <v>263</v>
      </c>
      <c r="F184" s="50" t="s">
        <v>4642</v>
      </c>
      <c r="G184" s="107" t="s">
        <v>4598</v>
      </c>
    </row>
    <row r="185" spans="1:7" ht="14.4" x14ac:dyDescent="0.3">
      <c r="A185" s="1"/>
      <c r="B185" s="1"/>
      <c r="C185" s="1"/>
      <c r="D185" s="1"/>
      <c r="E185" t="s">
        <v>264</v>
      </c>
      <c r="F185" s="50" t="s">
        <v>4643</v>
      </c>
      <c r="G185" s="107" t="s">
        <v>4600</v>
      </c>
    </row>
    <row r="186" spans="1:7" ht="14.4" x14ac:dyDescent="0.3">
      <c r="A186" s="1"/>
      <c r="B186" s="1"/>
      <c r="C186" s="1"/>
      <c r="D186" s="1"/>
      <c r="E186" t="s">
        <v>265</v>
      </c>
      <c r="F186" s="50" t="s">
        <v>4644</v>
      </c>
      <c r="G186" s="107" t="s">
        <v>4602</v>
      </c>
    </row>
    <row r="187" spans="1:7" ht="14.4" x14ac:dyDescent="0.3">
      <c r="A187" s="1"/>
      <c r="B187" s="1"/>
      <c r="C187" s="1"/>
      <c r="D187" s="1"/>
      <c r="E187" t="s">
        <v>266</v>
      </c>
      <c r="F187" s="50" t="s">
        <v>4645</v>
      </c>
      <c r="G187" s="107" t="s">
        <v>4604</v>
      </c>
    </row>
    <row r="188" spans="1:7" ht="14.4" x14ac:dyDescent="0.3">
      <c r="A188" s="1"/>
      <c r="B188" s="1"/>
      <c r="C188" s="1"/>
      <c r="D188" s="1"/>
      <c r="E188" t="s">
        <v>267</v>
      </c>
      <c r="F188" s="50" t="s">
        <v>4646</v>
      </c>
      <c r="G188" s="107" t="s">
        <v>4606</v>
      </c>
    </row>
    <row r="189" spans="1:7" ht="14.4" x14ac:dyDescent="0.3">
      <c r="A189" s="1"/>
      <c r="B189" s="1"/>
      <c r="C189" s="1"/>
      <c r="D189" s="1"/>
      <c r="E189" t="s">
        <v>268</v>
      </c>
      <c r="F189" s="50" t="s">
        <v>4647</v>
      </c>
      <c r="G189" s="107" t="s">
        <v>4608</v>
      </c>
    </row>
    <row r="190" spans="1:7" ht="14.4" x14ac:dyDescent="0.3">
      <c r="A190" s="1"/>
      <c r="B190" s="1"/>
      <c r="C190" s="1"/>
      <c r="D190" s="1"/>
      <c r="E190" t="s">
        <v>269</v>
      </c>
      <c r="F190" s="50" t="s">
        <v>4648</v>
      </c>
      <c r="G190" s="107" t="s">
        <v>4610</v>
      </c>
    </row>
    <row r="191" spans="1:7" ht="14.4" x14ac:dyDescent="0.3">
      <c r="A191" s="1"/>
      <c r="B191" s="1"/>
      <c r="C191" s="1"/>
      <c r="D191" s="1"/>
      <c r="E191" t="s">
        <v>270</v>
      </c>
      <c r="F191" s="50" t="s">
        <v>4649</v>
      </c>
      <c r="G191" s="107" t="s">
        <v>4612</v>
      </c>
    </row>
    <row r="192" spans="1:7" ht="14.4" x14ac:dyDescent="0.3">
      <c r="A192" s="1"/>
      <c r="B192" s="1"/>
      <c r="C192" s="1"/>
      <c r="D192" s="1"/>
      <c r="E192" t="s">
        <v>271</v>
      </c>
      <c r="F192" s="50" t="s">
        <v>4650</v>
      </c>
      <c r="G192" s="107" t="s">
        <v>4614</v>
      </c>
    </row>
    <row r="193" spans="1:7" ht="14.4" x14ac:dyDescent="0.3">
      <c r="A193" s="1"/>
      <c r="B193" s="1"/>
      <c r="C193" s="1"/>
      <c r="D193" s="1"/>
      <c r="E193" t="s">
        <v>272</v>
      </c>
      <c r="F193" s="50" t="s">
        <v>4651</v>
      </c>
      <c r="G193" s="107" t="s">
        <v>4616</v>
      </c>
    </row>
    <row r="194" spans="1:7" ht="14.4" x14ac:dyDescent="0.3">
      <c r="A194" s="1"/>
      <c r="B194" s="1"/>
      <c r="C194" s="1"/>
      <c r="D194" s="1"/>
      <c r="E194" t="s">
        <v>273</v>
      </c>
      <c r="F194" s="50" t="s">
        <v>4652</v>
      </c>
      <c r="G194" s="107" t="s">
        <v>4618</v>
      </c>
    </row>
    <row r="195" spans="1:7" ht="14.4" x14ac:dyDescent="0.3">
      <c r="A195" s="1"/>
      <c r="B195" s="1"/>
      <c r="C195" s="1"/>
      <c r="D195" s="1"/>
      <c r="E195" t="s">
        <v>274</v>
      </c>
      <c r="F195" s="50" t="s">
        <v>4653</v>
      </c>
      <c r="G195" s="107" t="s">
        <v>4620</v>
      </c>
    </row>
    <row r="196" spans="1:7" ht="14.4" x14ac:dyDescent="0.3">
      <c r="A196" s="1"/>
      <c r="B196" s="1"/>
      <c r="C196" s="1"/>
      <c r="D196" s="1"/>
      <c r="E196" t="s">
        <v>275</v>
      </c>
      <c r="F196" s="50" t="s">
        <v>4654</v>
      </c>
      <c r="G196" s="107" t="s">
        <v>4622</v>
      </c>
    </row>
    <row r="197" spans="1:7" ht="14.4" x14ac:dyDescent="0.3">
      <c r="A197" s="1"/>
      <c r="B197" s="1"/>
      <c r="C197" s="1"/>
      <c r="D197" s="1"/>
      <c r="E197" t="s">
        <v>276</v>
      </c>
      <c r="F197" s="50" t="s">
        <v>4655</v>
      </c>
      <c r="G197" s="107" t="s">
        <v>4624</v>
      </c>
    </row>
    <row r="198" spans="1:7" x14ac:dyDescent="0.25">
      <c r="A198" s="1"/>
      <c r="B198" s="1"/>
      <c r="C198" s="1"/>
      <c r="D198" s="1"/>
      <c r="E198" s="14"/>
    </row>
    <row r="199" spans="1:7" x14ac:dyDescent="0.25">
      <c r="A199" s="1"/>
      <c r="B199" s="1"/>
      <c r="C199" s="1"/>
      <c r="D199" s="1"/>
      <c r="E199" s="14"/>
    </row>
    <row r="200" spans="1:7" x14ac:dyDescent="0.25">
      <c r="A200" s="1"/>
      <c r="B200" s="1"/>
      <c r="C200" s="1"/>
      <c r="D200" s="1"/>
      <c r="E200" s="14"/>
    </row>
    <row r="201" spans="1:7" x14ac:dyDescent="0.25">
      <c r="A201" s="1"/>
      <c r="B201" s="1"/>
      <c r="C201" s="1"/>
      <c r="D201" s="1"/>
      <c r="E201" s="14"/>
    </row>
    <row r="202" spans="1:7" x14ac:dyDescent="0.25">
      <c r="A202" s="1"/>
      <c r="B202" s="1"/>
      <c r="C202" s="1"/>
      <c r="D202" s="1"/>
      <c r="E202" s="14"/>
    </row>
    <row r="203" spans="1:7" x14ac:dyDescent="0.25">
      <c r="A203" s="1"/>
      <c r="B203" s="1"/>
      <c r="C203" s="1"/>
      <c r="D203" s="1"/>
      <c r="E203" s="14"/>
    </row>
    <row r="204" spans="1:7" x14ac:dyDescent="0.25">
      <c r="A204" s="1"/>
      <c r="B204" s="1"/>
      <c r="C204" s="1"/>
      <c r="D204" s="1"/>
      <c r="E204" s="14"/>
    </row>
    <row r="205" spans="1:7" x14ac:dyDescent="0.25">
      <c r="A205" s="1"/>
      <c r="B205" s="1"/>
      <c r="C205" s="1"/>
      <c r="D205" s="1"/>
      <c r="E205" s="14"/>
    </row>
    <row r="206" spans="1:7" x14ac:dyDescent="0.25">
      <c r="A206" s="1"/>
      <c r="B206" s="1"/>
      <c r="C206" s="1"/>
      <c r="D206" s="1"/>
      <c r="E206" s="14"/>
    </row>
    <row r="207" spans="1:7" x14ac:dyDescent="0.25">
      <c r="A207" s="1"/>
      <c r="B207" s="1"/>
      <c r="C207" s="1"/>
      <c r="D207" s="1"/>
      <c r="E207" s="14"/>
    </row>
    <row r="208" spans="1:7" x14ac:dyDescent="0.25">
      <c r="A208" s="1"/>
      <c r="B208" s="1"/>
      <c r="C208" s="1"/>
      <c r="D208" s="1"/>
      <c r="E208" s="14"/>
    </row>
    <row r="209" spans="1:5" x14ac:dyDescent="0.25">
      <c r="A209" s="1"/>
      <c r="B209" s="1"/>
      <c r="C209" s="1"/>
      <c r="D209" s="1"/>
      <c r="E209" s="14"/>
    </row>
    <row r="210" spans="1:5" x14ac:dyDescent="0.25">
      <c r="A210" s="1"/>
      <c r="B210" s="1"/>
      <c r="C210" s="1"/>
      <c r="D210" s="1"/>
      <c r="E210" s="14"/>
    </row>
    <row r="211" spans="1:5" x14ac:dyDescent="0.25">
      <c r="A211" s="1"/>
      <c r="B211" s="1"/>
      <c r="C211" s="1"/>
      <c r="D211" s="1"/>
      <c r="E211" s="14"/>
    </row>
    <row r="212" spans="1:5" x14ac:dyDescent="0.25">
      <c r="A212" s="1"/>
      <c r="B212" s="1"/>
      <c r="C212" s="1"/>
      <c r="D212" s="1"/>
      <c r="E212" s="14"/>
    </row>
    <row r="213" spans="1:5" x14ac:dyDescent="0.25">
      <c r="A213" s="1"/>
      <c r="B213" s="1"/>
      <c r="C213" s="1"/>
      <c r="D213" s="1"/>
      <c r="E213" s="14"/>
    </row>
    <row r="214" spans="1:5" x14ac:dyDescent="0.25">
      <c r="A214" s="1"/>
      <c r="B214" s="1"/>
      <c r="C214" s="1"/>
      <c r="D214" s="1"/>
      <c r="E214" s="14"/>
    </row>
    <row r="215" spans="1:5" x14ac:dyDescent="0.25">
      <c r="A215" s="1"/>
      <c r="B215" s="1"/>
      <c r="C215" s="1"/>
      <c r="D215" s="1"/>
      <c r="E215" s="14"/>
    </row>
    <row r="216" spans="1:5" x14ac:dyDescent="0.25">
      <c r="A216" s="1"/>
      <c r="B216" s="1"/>
      <c r="C216" s="1"/>
      <c r="D216" s="1"/>
      <c r="E216" s="14"/>
    </row>
    <row r="217" spans="1:5" x14ac:dyDescent="0.25">
      <c r="A217" s="1"/>
      <c r="B217" s="1"/>
      <c r="C217" s="1"/>
      <c r="D217" s="1"/>
      <c r="E217" s="14"/>
    </row>
    <row r="218" spans="1:5" x14ac:dyDescent="0.25">
      <c r="A218" s="1"/>
      <c r="B218" s="1"/>
      <c r="C218" s="1"/>
      <c r="D218" s="1"/>
      <c r="E218" s="14"/>
    </row>
    <row r="219" spans="1:5" x14ac:dyDescent="0.25">
      <c r="A219" s="1"/>
      <c r="B219" s="1"/>
      <c r="C219" s="1"/>
      <c r="D219" s="1"/>
      <c r="E219" s="14"/>
    </row>
    <row r="220" spans="1:5" x14ac:dyDescent="0.25">
      <c r="A220" s="1"/>
      <c r="B220" s="1"/>
      <c r="C220" s="1"/>
      <c r="D220" s="1"/>
      <c r="E220" s="14"/>
    </row>
    <row r="221" spans="1:5" x14ac:dyDescent="0.25">
      <c r="A221" s="1"/>
      <c r="B221" s="1"/>
      <c r="C221" s="1"/>
      <c r="D221" s="1"/>
      <c r="E221" s="14"/>
    </row>
    <row r="222" spans="1:5" x14ac:dyDescent="0.25">
      <c r="A222" s="1"/>
      <c r="B222" s="1"/>
      <c r="C222" s="1"/>
      <c r="D222" s="1"/>
      <c r="E222" s="14"/>
    </row>
    <row r="223" spans="1:5" x14ac:dyDescent="0.25">
      <c r="A223" s="1"/>
      <c r="B223" s="1"/>
      <c r="C223" s="1"/>
      <c r="D223" s="1"/>
      <c r="E223" s="14"/>
    </row>
    <row r="224" spans="1:5" x14ac:dyDescent="0.25">
      <c r="A224" s="1"/>
      <c r="B224" s="1"/>
      <c r="C224" s="1"/>
      <c r="D224" s="1"/>
      <c r="E224" s="14"/>
    </row>
    <row r="225" spans="1:5" x14ac:dyDescent="0.25">
      <c r="A225" s="1"/>
      <c r="B225" s="1"/>
      <c r="C225" s="1"/>
      <c r="D225" s="1"/>
      <c r="E225" s="14"/>
    </row>
    <row r="226" spans="1:5" x14ac:dyDescent="0.25">
      <c r="A226" s="1"/>
      <c r="B226" s="1"/>
      <c r="C226" s="1"/>
      <c r="D226" s="1"/>
      <c r="E226" s="14"/>
    </row>
    <row r="227" spans="1:5" x14ac:dyDescent="0.25">
      <c r="A227" s="1"/>
      <c r="B227" s="1"/>
      <c r="C227" s="1"/>
      <c r="D227" s="1"/>
      <c r="E227" s="14"/>
    </row>
    <row r="228" spans="1:5" x14ac:dyDescent="0.25">
      <c r="A228" s="1"/>
      <c r="B228" s="1"/>
      <c r="C228" s="1"/>
      <c r="D228" s="1"/>
      <c r="E228" s="14"/>
    </row>
    <row r="229" spans="1:5" x14ac:dyDescent="0.25">
      <c r="A229" s="1"/>
      <c r="B229" s="1"/>
      <c r="C229" s="1"/>
      <c r="D229" s="1"/>
      <c r="E229" s="14"/>
    </row>
    <row r="230" spans="1:5" x14ac:dyDescent="0.25">
      <c r="A230" s="1"/>
      <c r="B230" s="1"/>
      <c r="C230" s="1"/>
      <c r="D230" s="1"/>
      <c r="E230" s="14"/>
    </row>
    <row r="231" spans="1:5" x14ac:dyDescent="0.25">
      <c r="A231" s="1"/>
      <c r="B231" s="1"/>
      <c r="C231" s="1"/>
      <c r="D231" s="1"/>
      <c r="E231" s="14"/>
    </row>
    <row r="232" spans="1:5" x14ac:dyDescent="0.25">
      <c r="A232" s="1"/>
      <c r="B232" s="1"/>
      <c r="C232" s="1"/>
      <c r="D232" s="1"/>
      <c r="E232" s="14"/>
    </row>
    <row r="233" spans="1:5" x14ac:dyDescent="0.25">
      <c r="A233" s="1"/>
      <c r="B233" s="1"/>
      <c r="C233" s="1"/>
      <c r="D233" s="1"/>
      <c r="E233" s="14"/>
    </row>
    <row r="234" spans="1:5" x14ac:dyDescent="0.25">
      <c r="A234" s="1"/>
      <c r="B234" s="1"/>
      <c r="C234" s="1"/>
      <c r="D234" s="1"/>
      <c r="E234" s="14"/>
    </row>
    <row r="235" spans="1:5" x14ac:dyDescent="0.25">
      <c r="A235" s="1"/>
      <c r="B235" s="1"/>
      <c r="C235" s="1"/>
      <c r="D235" s="1"/>
      <c r="E235" s="14"/>
    </row>
    <row r="236" spans="1:5" x14ac:dyDescent="0.25">
      <c r="C236" s="1"/>
      <c r="D236" s="1"/>
      <c r="E236" s="1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rgb="FF00B0F0"/>
  </sheetPr>
  <dimension ref="A3:R3788"/>
  <sheetViews>
    <sheetView workbookViewId="0"/>
  </sheetViews>
  <sheetFormatPr defaultRowHeight="12.6" x14ac:dyDescent="0.25"/>
  <cols>
    <col min="1" max="1" width="23" bestFit="1" customWidth="1"/>
    <col min="2" max="2" width="13.109375" customWidth="1"/>
    <col min="6" max="6" width="22.88671875" customWidth="1"/>
    <col min="7" max="7" width="26" bestFit="1" customWidth="1"/>
    <col min="8" max="8" width="17.5546875" customWidth="1"/>
    <col min="9" max="9" width="14" bestFit="1" customWidth="1"/>
    <col min="10" max="10" width="14.44140625" customWidth="1"/>
    <col min="11" max="11" width="21.109375" customWidth="1"/>
    <col min="12" max="12" width="14.6640625" customWidth="1"/>
    <col min="13" max="13" width="15.88671875" customWidth="1"/>
    <col min="15" max="15" width="17" bestFit="1" customWidth="1"/>
    <col min="18" max="18" width="58.88671875" customWidth="1"/>
  </cols>
  <sheetData>
    <row r="3" spans="1:18" x14ac:dyDescent="0.25">
      <c r="G3" s="12" t="s">
        <v>16</v>
      </c>
      <c r="H3" s="13">
        <v>2021</v>
      </c>
    </row>
    <row r="4" spans="1:18" ht="14.4" x14ac:dyDescent="0.3">
      <c r="A4" s="64"/>
      <c r="B4" s="66">
        <v>2017</v>
      </c>
    </row>
    <row r="5" spans="1:18" ht="14.4" x14ac:dyDescent="0.3">
      <c r="A5" s="64"/>
      <c r="B5" s="67"/>
      <c r="F5" t="s">
        <v>441</v>
      </c>
      <c r="G5" s="12" t="s">
        <v>40</v>
      </c>
      <c r="H5" t="s">
        <v>4226</v>
      </c>
      <c r="I5" t="s">
        <v>70</v>
      </c>
      <c r="J5" s="76" t="s">
        <v>5034</v>
      </c>
      <c r="K5" s="75" t="s">
        <v>442</v>
      </c>
      <c r="L5" s="76" t="s">
        <v>443</v>
      </c>
      <c r="M5" t="s">
        <v>444</v>
      </c>
      <c r="N5" s="74" t="s">
        <v>445</v>
      </c>
      <c r="R5" s="35" t="s">
        <v>71</v>
      </c>
    </row>
    <row r="6" spans="1:18" ht="14.4" x14ac:dyDescent="0.3">
      <c r="A6" s="64" t="s">
        <v>82</v>
      </c>
      <c r="B6" s="68">
        <v>8580</v>
      </c>
      <c r="F6" s="72" t="e">
        <f>#REF!</f>
        <v>#REF!</v>
      </c>
      <c r="G6" s="13" t="s">
        <v>20</v>
      </c>
      <c r="H6" s="2">
        <v>0.28000000000000008</v>
      </c>
      <c r="I6" s="2">
        <v>283.19251880946882</v>
      </c>
      <c r="L6" s="77">
        <f>+B6</f>
        <v>8580</v>
      </c>
      <c r="R6" s="35" t="s">
        <v>72</v>
      </c>
    </row>
    <row r="7" spans="1:18" ht="14.4" x14ac:dyDescent="0.3">
      <c r="A7" s="64" t="s">
        <v>84</v>
      </c>
      <c r="B7" s="68">
        <v>215759</v>
      </c>
      <c r="F7" s="73" t="e">
        <f>#REF!</f>
        <v>#REF!</v>
      </c>
      <c r="G7" s="30" t="s">
        <v>4867</v>
      </c>
      <c r="H7" s="2">
        <v>0.01</v>
      </c>
      <c r="I7" s="2">
        <v>8.3991633320131296</v>
      </c>
      <c r="J7" s="19" t="e">
        <v>#REF!</v>
      </c>
      <c r="K7" s="19" t="e">
        <f t="shared" ref="K7:K33" si="0">+J7*I7*H7</f>
        <v>#REF!</v>
      </c>
      <c r="L7" s="19" t="e">
        <f>+K7</f>
        <v>#REF!</v>
      </c>
      <c r="M7" s="19" t="e">
        <f>SUM(L$7:L7)</f>
        <v>#REF!</v>
      </c>
      <c r="N7" t="e">
        <f t="shared" ref="N7:N15" si="1">+L7/J7/H7</f>
        <v>#REF!</v>
      </c>
      <c r="R7" s="34" t="s">
        <v>446</v>
      </c>
    </row>
    <row r="8" spans="1:18" ht="14.4" x14ac:dyDescent="0.3">
      <c r="A8" s="64" t="s">
        <v>86</v>
      </c>
      <c r="B8" s="68">
        <v>44610</v>
      </c>
      <c r="F8" s="73" t="e">
        <f>#REF!</f>
        <v>#REF!</v>
      </c>
      <c r="G8" s="30" t="s">
        <v>4868</v>
      </c>
      <c r="H8" s="2">
        <v>0.01</v>
      </c>
      <c r="I8" s="2">
        <v>6.84288571593732</v>
      </c>
      <c r="J8" s="19" t="e">
        <v>#REF!</v>
      </c>
      <c r="K8" s="19" t="e">
        <f t="shared" si="0"/>
        <v>#REF!</v>
      </c>
      <c r="L8" s="19" t="e">
        <f t="shared" ref="L8:L15" si="2">+K8</f>
        <v>#REF!</v>
      </c>
      <c r="M8" s="19" t="e">
        <f>SUM(L$7:L8)</f>
        <v>#REF!</v>
      </c>
      <c r="N8" t="e">
        <f t="shared" si="1"/>
        <v>#REF!</v>
      </c>
      <c r="R8" s="34" t="s">
        <v>447</v>
      </c>
    </row>
    <row r="9" spans="1:18" ht="14.4" x14ac:dyDescent="0.3">
      <c r="A9" s="64"/>
      <c r="B9" s="69"/>
      <c r="F9" s="73" t="e">
        <f>#REF!</f>
        <v>#REF!</v>
      </c>
      <c r="G9" s="30" t="s">
        <v>4869</v>
      </c>
      <c r="H9" s="2">
        <v>0.01</v>
      </c>
      <c r="I9" s="2">
        <v>11.40739564535513</v>
      </c>
      <c r="J9" s="19" t="e">
        <v>#REF!</v>
      </c>
      <c r="K9" s="19" t="e">
        <f t="shared" si="0"/>
        <v>#REF!</v>
      </c>
      <c r="L9" s="19" t="e">
        <f t="shared" si="2"/>
        <v>#REF!</v>
      </c>
      <c r="M9" s="19" t="e">
        <f>SUM(L$7:L9)</f>
        <v>#REF!</v>
      </c>
      <c r="N9" t="e">
        <f t="shared" si="1"/>
        <v>#REF!</v>
      </c>
      <c r="R9" s="34" t="s">
        <v>448</v>
      </c>
    </row>
    <row r="10" spans="1:18" ht="14.4" x14ac:dyDescent="0.3">
      <c r="A10" s="70" t="s">
        <v>439</v>
      </c>
      <c r="B10" s="71">
        <v>268949</v>
      </c>
      <c r="F10" s="73" t="e">
        <f>#REF!</f>
        <v>#REF!</v>
      </c>
      <c r="G10" s="30" t="s">
        <v>4870</v>
      </c>
      <c r="H10" s="2">
        <v>0.01</v>
      </c>
      <c r="I10" s="2">
        <v>0.31684637002120519</v>
      </c>
      <c r="J10" s="19" t="e">
        <v>#REF!</v>
      </c>
      <c r="K10" s="19" t="e">
        <f t="shared" si="0"/>
        <v>#REF!</v>
      </c>
      <c r="L10" s="19" t="e">
        <f t="shared" si="2"/>
        <v>#REF!</v>
      </c>
      <c r="M10" s="19" t="e">
        <f>SUM(L$7:L10)</f>
        <v>#REF!</v>
      </c>
      <c r="N10" t="e">
        <f t="shared" si="1"/>
        <v>#REF!</v>
      </c>
      <c r="R10" s="34" t="s">
        <v>449</v>
      </c>
    </row>
    <row r="11" spans="1:18" x14ac:dyDescent="0.25">
      <c r="A11" s="65"/>
      <c r="B11" s="65"/>
      <c r="F11" s="73" t="e">
        <f>#REF!</f>
        <v>#REF!</v>
      </c>
      <c r="G11" s="30" t="s">
        <v>4871</v>
      </c>
      <c r="H11" s="2">
        <v>0.01</v>
      </c>
      <c r="I11" s="2">
        <v>33.756301792268225</v>
      </c>
      <c r="J11" s="19" t="e">
        <v>#REF!</v>
      </c>
      <c r="K11" s="19" t="e">
        <f t="shared" si="0"/>
        <v>#REF!</v>
      </c>
      <c r="L11" s="19" t="e">
        <f t="shared" si="2"/>
        <v>#REF!</v>
      </c>
      <c r="M11" s="19" t="e">
        <f>SUM(L$7:L11)</f>
        <v>#REF!</v>
      </c>
      <c r="N11" t="e">
        <f t="shared" si="1"/>
        <v>#REF!</v>
      </c>
      <c r="R11" s="34" t="s">
        <v>450</v>
      </c>
    </row>
    <row r="12" spans="1:18" ht="14.4" x14ac:dyDescent="0.3">
      <c r="A12" s="64"/>
      <c r="B12" s="65"/>
      <c r="F12" s="73" t="e">
        <f>#REF!</f>
        <v>#REF!</v>
      </c>
      <c r="G12" s="30" t="s">
        <v>4872</v>
      </c>
      <c r="H12" s="2">
        <v>0.01</v>
      </c>
      <c r="I12" s="2">
        <v>0.67774284661062345</v>
      </c>
      <c r="J12" s="19" t="e">
        <v>#REF!</v>
      </c>
      <c r="K12" s="19" t="e">
        <f t="shared" si="0"/>
        <v>#REF!</v>
      </c>
      <c r="L12" s="19" t="e">
        <f t="shared" si="2"/>
        <v>#REF!</v>
      </c>
      <c r="M12" s="19" t="e">
        <f>SUM(L$7:L12)</f>
        <v>#REF!</v>
      </c>
      <c r="N12" t="e">
        <f t="shared" si="1"/>
        <v>#REF!</v>
      </c>
      <c r="R12" s="34" t="s">
        <v>451</v>
      </c>
    </row>
    <row r="13" spans="1:18" ht="14.4" x14ac:dyDescent="0.3">
      <c r="A13" s="64" t="s">
        <v>83</v>
      </c>
      <c r="B13" s="68">
        <v>17570</v>
      </c>
      <c r="F13" s="73" t="e">
        <f>#REF!</f>
        <v>#REF!</v>
      </c>
      <c r="G13" s="30" t="s">
        <v>4873</v>
      </c>
      <c r="H13" s="2">
        <v>0.01</v>
      </c>
      <c r="I13" s="2">
        <v>12.302158136707854</v>
      </c>
      <c r="J13" s="19" t="e">
        <v>#REF!</v>
      </c>
      <c r="K13" s="19" t="e">
        <f t="shared" si="0"/>
        <v>#REF!</v>
      </c>
      <c r="L13" s="19" t="e">
        <f t="shared" si="2"/>
        <v>#REF!</v>
      </c>
      <c r="M13" s="19" t="e">
        <f>SUM(L$7:L13)</f>
        <v>#REF!</v>
      </c>
      <c r="N13" t="e">
        <f t="shared" si="1"/>
        <v>#REF!</v>
      </c>
      <c r="R13" s="34" t="s">
        <v>452</v>
      </c>
    </row>
    <row r="14" spans="1:18" ht="14.4" x14ac:dyDescent="0.3">
      <c r="A14" s="64" t="s">
        <v>85</v>
      </c>
      <c r="B14" s="68">
        <f>333400*0.75</f>
        <v>250050</v>
      </c>
      <c r="F14" s="73" t="e">
        <f>#REF!</f>
        <v>#REF!</v>
      </c>
      <c r="G14" s="30" t="s">
        <v>4874</v>
      </c>
      <c r="H14" s="2">
        <v>0.01</v>
      </c>
      <c r="I14" s="2">
        <v>0.88312592514737598</v>
      </c>
      <c r="J14" s="19" t="e">
        <v>#REF!</v>
      </c>
      <c r="K14" s="19" t="e">
        <f t="shared" si="0"/>
        <v>#REF!</v>
      </c>
      <c r="L14" s="19" t="e">
        <f t="shared" si="2"/>
        <v>#REF!</v>
      </c>
      <c r="M14" s="19" t="e">
        <f>SUM(L$7:L14)</f>
        <v>#REF!</v>
      </c>
      <c r="N14" t="e">
        <f t="shared" si="1"/>
        <v>#REF!</v>
      </c>
      <c r="R14" s="34" t="s">
        <v>453</v>
      </c>
    </row>
    <row r="15" spans="1:18" ht="14.4" x14ac:dyDescent="0.3">
      <c r="A15" s="64" t="s">
        <v>87</v>
      </c>
      <c r="B15" s="69">
        <v>43800</v>
      </c>
      <c r="F15" s="73" t="e">
        <f>#REF!</f>
        <v>#REF!</v>
      </c>
      <c r="G15" s="30" t="s">
        <v>4875</v>
      </c>
      <c r="H15" s="2">
        <v>0.01</v>
      </c>
      <c r="I15" s="2">
        <v>2.2786274745783954</v>
      </c>
      <c r="J15" s="19" t="e">
        <v>#REF!</v>
      </c>
      <c r="K15" s="19" t="e">
        <f t="shared" si="0"/>
        <v>#REF!</v>
      </c>
      <c r="L15" s="19" t="e">
        <f t="shared" si="2"/>
        <v>#REF!</v>
      </c>
      <c r="M15" s="19" t="e">
        <f>SUM(L$7:L15)</f>
        <v>#REF!</v>
      </c>
      <c r="N15" t="e">
        <f t="shared" si="1"/>
        <v>#REF!</v>
      </c>
      <c r="R15" s="34" t="s">
        <v>454</v>
      </c>
    </row>
    <row r="16" spans="1:18" ht="14.4" x14ac:dyDescent="0.3">
      <c r="A16" s="70" t="s">
        <v>440</v>
      </c>
      <c r="B16" s="71">
        <v>394770</v>
      </c>
      <c r="F16" s="73" t="e">
        <f>#REF!</f>
        <v>#REF!</v>
      </c>
      <c r="G16" s="30" t="s">
        <v>4876</v>
      </c>
      <c r="H16" s="2">
        <v>0.01</v>
      </c>
      <c r="I16" s="2">
        <v>8.8515784522214216E-2</v>
      </c>
      <c r="J16" s="19" t="e">
        <v>#REF!</v>
      </c>
      <c r="K16" s="19" t="e">
        <f t="shared" si="0"/>
        <v>#REF!</v>
      </c>
      <c r="L16" s="78" t="e">
        <f>+N16*H16*J16</f>
        <v>#REF!</v>
      </c>
      <c r="M16" s="19" t="e">
        <f>SUM(L$7:L16)</f>
        <v>#REF!</v>
      </c>
      <c r="N16" s="18">
        <v>23</v>
      </c>
      <c r="O16" s="79" t="e">
        <f>ROUND((L6-M15)/J16/H16,0)</f>
        <v>#REF!</v>
      </c>
      <c r="R16" s="34" t="s">
        <v>455</v>
      </c>
    </row>
    <row r="17" spans="6:18" x14ac:dyDescent="0.25">
      <c r="F17" s="73" t="e">
        <f>#REF!</f>
        <v>#REF!</v>
      </c>
      <c r="G17" s="30" t="s">
        <v>4877</v>
      </c>
      <c r="H17" s="2">
        <v>0.01</v>
      </c>
      <c r="I17" s="2">
        <v>8.6671057952952406</v>
      </c>
      <c r="J17" s="19" t="e">
        <v>#REF!</v>
      </c>
      <c r="K17" s="19" t="e">
        <f t="shared" si="0"/>
        <v>#REF!</v>
      </c>
      <c r="L17" s="19"/>
      <c r="M17" s="19"/>
      <c r="R17" s="34" t="s">
        <v>456</v>
      </c>
    </row>
    <row r="18" spans="6:18" x14ac:dyDescent="0.25">
      <c r="F18" s="73" t="e">
        <f>#REF!</f>
        <v>#REF!</v>
      </c>
      <c r="G18" s="30" t="s">
        <v>4878</v>
      </c>
      <c r="H18" s="2">
        <v>0.01</v>
      </c>
      <c r="I18" s="2">
        <v>0.2403379683899223</v>
      </c>
      <c r="J18" s="19" t="e">
        <v>#REF!</v>
      </c>
      <c r="K18" s="19" t="e">
        <f t="shared" si="0"/>
        <v>#REF!</v>
      </c>
      <c r="R18" s="34" t="s">
        <v>457</v>
      </c>
    </row>
    <row r="19" spans="6:18" x14ac:dyDescent="0.25">
      <c r="F19" s="73" t="e">
        <f>#REF!</f>
        <v>#REF!</v>
      </c>
      <c r="G19" s="30" t="s">
        <v>4879</v>
      </c>
      <c r="H19" s="2">
        <v>0.01</v>
      </c>
      <c r="I19" s="2">
        <v>46.756066174827268</v>
      </c>
      <c r="J19" s="19" t="e">
        <v>#REF!</v>
      </c>
      <c r="K19" s="19" t="e">
        <f t="shared" si="0"/>
        <v>#REF!</v>
      </c>
      <c r="R19" s="34" t="s">
        <v>458</v>
      </c>
    </row>
    <row r="20" spans="6:18" x14ac:dyDescent="0.25">
      <c r="F20" s="73" t="e">
        <f>#REF!</f>
        <v>#REF!</v>
      </c>
      <c r="G20" s="30" t="s">
        <v>4880</v>
      </c>
      <c r="H20" s="2">
        <v>0.01</v>
      </c>
      <c r="I20" s="2">
        <v>0.85400983631467875</v>
      </c>
      <c r="J20" s="19" t="e">
        <v>#REF!</v>
      </c>
      <c r="K20" s="19" t="e">
        <f t="shared" si="0"/>
        <v>#REF!</v>
      </c>
      <c r="R20" s="34" t="s">
        <v>459</v>
      </c>
    </row>
    <row r="21" spans="6:18" x14ac:dyDescent="0.25">
      <c r="F21" s="73" t="e">
        <f>#REF!</f>
        <v>#REF!</v>
      </c>
      <c r="G21" s="30" t="s">
        <v>4881</v>
      </c>
      <c r="H21" s="2">
        <v>0.01</v>
      </c>
      <c r="I21" s="2">
        <v>23.919507246656362</v>
      </c>
      <c r="J21" s="19" t="e">
        <v>#REF!</v>
      </c>
      <c r="K21" s="19" t="e">
        <f t="shared" si="0"/>
        <v>#REF!</v>
      </c>
      <c r="R21" s="34" t="s">
        <v>460</v>
      </c>
    </row>
    <row r="22" spans="6:18" x14ac:dyDescent="0.25">
      <c r="F22" s="73" t="e">
        <f>#REF!</f>
        <v>#REF!</v>
      </c>
      <c r="G22" s="30" t="s">
        <v>4882</v>
      </c>
      <c r="H22" s="2">
        <v>0.01</v>
      </c>
      <c r="I22" s="2">
        <v>1.1018491824837393</v>
      </c>
      <c r="J22" s="19" t="e">
        <v>#REF!</v>
      </c>
      <c r="K22" s="19" t="e">
        <f t="shared" si="0"/>
        <v>#REF!</v>
      </c>
      <c r="R22" s="34" t="s">
        <v>461</v>
      </c>
    </row>
    <row r="23" spans="6:18" x14ac:dyDescent="0.25">
      <c r="F23" s="73" t="e">
        <f>#REF!</f>
        <v>#REF!</v>
      </c>
      <c r="G23" s="30" t="s">
        <v>4883</v>
      </c>
      <c r="H23" s="2">
        <v>0.01</v>
      </c>
      <c r="I23" s="2">
        <v>4.3024645100664847</v>
      </c>
      <c r="J23" s="19" t="e">
        <v>#REF!</v>
      </c>
      <c r="K23" s="19" t="e">
        <f t="shared" si="0"/>
        <v>#REF!</v>
      </c>
      <c r="R23" s="34" t="s">
        <v>462</v>
      </c>
    </row>
    <row r="24" spans="6:18" x14ac:dyDescent="0.25">
      <c r="F24" s="73" t="e">
        <f>#REF!</f>
        <v>#REF!</v>
      </c>
      <c r="G24" s="30" t="s">
        <v>4884</v>
      </c>
      <c r="H24" s="2">
        <v>0.01</v>
      </c>
      <c r="I24" s="2">
        <v>0.59387842206340846</v>
      </c>
      <c r="J24" s="19" t="e">
        <v>#REF!</v>
      </c>
      <c r="K24" s="19" t="e">
        <f t="shared" si="0"/>
        <v>#REF!</v>
      </c>
      <c r="R24" s="34" t="s">
        <v>463</v>
      </c>
    </row>
    <row r="25" spans="6:18" x14ac:dyDescent="0.25">
      <c r="F25" s="73" t="e">
        <f>#REF!</f>
        <v>#REF!</v>
      </c>
      <c r="G25" s="30" t="s">
        <v>4885</v>
      </c>
      <c r="H25" s="2">
        <v>0.01</v>
      </c>
      <c r="I25" s="2">
        <v>15.465327903065923</v>
      </c>
      <c r="J25" s="19" t="e">
        <v>#REF!</v>
      </c>
      <c r="K25" s="19" t="e">
        <f t="shared" si="0"/>
        <v>#REF!</v>
      </c>
      <c r="R25" s="34" t="s">
        <v>464</v>
      </c>
    </row>
    <row r="26" spans="6:18" x14ac:dyDescent="0.25">
      <c r="F26" s="73" t="e">
        <f>#REF!</f>
        <v>#REF!</v>
      </c>
      <c r="G26" s="30" t="s">
        <v>4886</v>
      </c>
      <c r="H26" s="2">
        <v>0.01</v>
      </c>
      <c r="I26" s="2">
        <v>1.7835965626016803</v>
      </c>
      <c r="J26" s="19" t="e">
        <v>#REF!</v>
      </c>
      <c r="K26" s="19" t="e">
        <f t="shared" si="0"/>
        <v>#REF!</v>
      </c>
      <c r="R26" s="34" t="s">
        <v>465</v>
      </c>
    </row>
    <row r="27" spans="6:18" x14ac:dyDescent="0.25">
      <c r="F27" s="73" t="e">
        <f>#REF!</f>
        <v>#REF!</v>
      </c>
      <c r="G27" s="30" t="s">
        <v>4887</v>
      </c>
      <c r="H27" s="2">
        <v>0.01</v>
      </c>
      <c r="I27" s="2">
        <v>88.658107651113383</v>
      </c>
      <c r="J27" s="19" t="e">
        <v>#REF!</v>
      </c>
      <c r="K27" s="19" t="e">
        <f t="shared" si="0"/>
        <v>#REF!</v>
      </c>
      <c r="R27" s="34" t="s">
        <v>466</v>
      </c>
    </row>
    <row r="28" spans="6:18" x14ac:dyDescent="0.25">
      <c r="F28" s="73" t="e">
        <f>#REF!</f>
        <v>#REF!</v>
      </c>
      <c r="G28" s="30" t="s">
        <v>4888</v>
      </c>
      <c r="H28" s="2">
        <v>0.01</v>
      </c>
      <c r="I28" s="2">
        <v>8.9045522891803657</v>
      </c>
      <c r="J28" s="19" t="e">
        <v>#REF!</v>
      </c>
      <c r="K28" s="19" t="e">
        <f t="shared" si="0"/>
        <v>#REF!</v>
      </c>
      <c r="R28" s="34" t="s">
        <v>467</v>
      </c>
    </row>
    <row r="29" spans="6:18" x14ac:dyDescent="0.25">
      <c r="F29" s="73" t="e">
        <f>#REF!</f>
        <v>#REF!</v>
      </c>
      <c r="G29" s="30" t="s">
        <v>4889</v>
      </c>
      <c r="H29" s="2">
        <v>0.01</v>
      </c>
      <c r="I29" s="2">
        <v>3.8873132429725024</v>
      </c>
      <c r="J29" s="19" t="e">
        <v>#REF!</v>
      </c>
      <c r="K29" s="19" t="e">
        <f t="shared" si="0"/>
        <v>#REF!</v>
      </c>
      <c r="R29" s="34" t="s">
        <v>468</v>
      </c>
    </row>
    <row r="30" spans="6:18" x14ac:dyDescent="0.25">
      <c r="F30" s="73" t="e">
        <f>#REF!</f>
        <v>#REF!</v>
      </c>
      <c r="G30" s="30" t="s">
        <v>4890</v>
      </c>
      <c r="H30" s="2">
        <v>0.01</v>
      </c>
      <c r="I30" s="2">
        <v>0.6156093337122307</v>
      </c>
      <c r="J30" s="19" t="e">
        <v>#REF!</v>
      </c>
      <c r="K30" s="19" t="e">
        <f t="shared" si="0"/>
        <v>#REF!</v>
      </c>
      <c r="R30" s="34" t="s">
        <v>469</v>
      </c>
    </row>
    <row r="31" spans="6:18" x14ac:dyDescent="0.25">
      <c r="F31" s="73" t="e">
        <f>#REF!</f>
        <v>#REF!</v>
      </c>
      <c r="G31" s="30" t="s">
        <v>4891</v>
      </c>
      <c r="H31" s="2">
        <v>0.01</v>
      </c>
      <c r="I31" s="2">
        <v>0.11234384434365184</v>
      </c>
      <c r="J31" s="19" t="e">
        <v>#REF!</v>
      </c>
      <c r="K31" s="19" t="e">
        <f t="shared" si="0"/>
        <v>#REF!</v>
      </c>
      <c r="R31" s="34" t="s">
        <v>470</v>
      </c>
    </row>
    <row r="32" spans="6:18" x14ac:dyDescent="0.25">
      <c r="F32" s="73" t="e">
        <f>#REF!</f>
        <v>#REF!</v>
      </c>
      <c r="G32" s="30" t="s">
        <v>4892</v>
      </c>
      <c r="H32" s="2">
        <v>0.01</v>
      </c>
      <c r="I32" s="2">
        <v>4.1828877721705175E-2</v>
      </c>
      <c r="J32" s="19" t="e">
        <v>#REF!</v>
      </c>
      <c r="K32" s="19" t="e">
        <f t="shared" si="0"/>
        <v>#REF!</v>
      </c>
      <c r="R32" s="34" t="s">
        <v>471</v>
      </c>
    </row>
    <row r="33" spans="6:18" x14ac:dyDescent="0.25">
      <c r="F33" s="73" t="e">
        <f>#REF!</f>
        <v>#REF!</v>
      </c>
      <c r="G33" s="30" t="s">
        <v>4893</v>
      </c>
      <c r="H33" s="2">
        <v>0.01</v>
      </c>
      <c r="I33" s="2">
        <v>0</v>
      </c>
      <c r="J33" s="19" t="e">
        <v>#REF!</v>
      </c>
      <c r="K33" s="19" t="e">
        <f t="shared" si="0"/>
        <v>#REF!</v>
      </c>
      <c r="R33" s="34" t="s">
        <v>472</v>
      </c>
    </row>
    <row r="34" spans="6:18" x14ac:dyDescent="0.25">
      <c r="F34" s="72" t="e">
        <f>#REF!</f>
        <v>#REF!</v>
      </c>
      <c r="G34" s="30" t="s">
        <v>5030</v>
      </c>
      <c r="H34" s="2">
        <v>0.01</v>
      </c>
      <c r="I34" s="2">
        <v>0.33585694549888745</v>
      </c>
      <c r="K34" s="19"/>
      <c r="L34" s="77">
        <f>+B13</f>
        <v>17570</v>
      </c>
      <c r="R34" s="34" t="s">
        <v>473</v>
      </c>
    </row>
    <row r="35" spans="6:18" x14ac:dyDescent="0.25">
      <c r="F35" s="73" t="e">
        <f>#REF!</f>
        <v>#REF!</v>
      </c>
      <c r="G35" s="13" t="s">
        <v>21</v>
      </c>
      <c r="H35" s="2">
        <v>0.28000000000000008</v>
      </c>
      <c r="I35" s="2">
        <v>933.48094542223134</v>
      </c>
      <c r="J35" s="19" t="e">
        <v>#REF!</v>
      </c>
      <c r="K35" s="19" t="e">
        <f t="shared" ref="K35:K61" si="3">+J35*I35*H35</f>
        <v>#REF!</v>
      </c>
      <c r="L35" s="19" t="e">
        <f>+K35</f>
        <v>#REF!</v>
      </c>
      <c r="M35" s="19" t="e">
        <f>SUM(L$35:L35)</f>
        <v>#REF!</v>
      </c>
      <c r="N35" t="e">
        <f>+L35/J35/H35</f>
        <v>#REF!</v>
      </c>
      <c r="R35" s="34" t="s">
        <v>474</v>
      </c>
    </row>
    <row r="36" spans="6:18" x14ac:dyDescent="0.25">
      <c r="F36" s="73" t="e">
        <f>#REF!</f>
        <v>#REF!</v>
      </c>
      <c r="G36" s="30" t="s">
        <v>4894</v>
      </c>
      <c r="H36" s="2">
        <v>0.01</v>
      </c>
      <c r="I36" s="2">
        <v>103.03662182181685</v>
      </c>
      <c r="J36" s="19" t="e">
        <v>#REF!</v>
      </c>
      <c r="K36" s="19" t="e">
        <f t="shared" si="3"/>
        <v>#REF!</v>
      </c>
      <c r="L36" s="19" t="e">
        <f>+K36</f>
        <v>#REF!</v>
      </c>
      <c r="M36" s="19" t="e">
        <f>SUM(L$35:L36)</f>
        <v>#REF!</v>
      </c>
      <c r="N36" t="e">
        <f>+L36/J36/H36</f>
        <v>#REF!</v>
      </c>
      <c r="R36" s="34" t="s">
        <v>475</v>
      </c>
    </row>
    <row r="37" spans="6:18" x14ac:dyDescent="0.25">
      <c r="F37" s="73" t="e">
        <f>#REF!</f>
        <v>#REF!</v>
      </c>
      <c r="G37" s="30" t="s">
        <v>4895</v>
      </c>
      <c r="H37" s="2">
        <v>0.01</v>
      </c>
      <c r="I37" s="2">
        <v>70.555476851304647</v>
      </c>
      <c r="J37" s="19" t="e">
        <v>#REF!</v>
      </c>
      <c r="K37" s="19" t="e">
        <f t="shared" si="3"/>
        <v>#REF!</v>
      </c>
      <c r="L37" s="19" t="e">
        <f>+K37</f>
        <v>#REF!</v>
      </c>
      <c r="M37" s="19" t="e">
        <f>SUM(L$35:L37)</f>
        <v>#REF!</v>
      </c>
      <c r="N37" t="e">
        <f>+L37/J37/H37</f>
        <v>#REF!</v>
      </c>
      <c r="R37" s="34" t="s">
        <v>476</v>
      </c>
    </row>
    <row r="38" spans="6:18" x14ac:dyDescent="0.25">
      <c r="F38" s="73" t="e">
        <f>#REF!</f>
        <v>#REF!</v>
      </c>
      <c r="G38" s="30" t="s">
        <v>4896</v>
      </c>
      <c r="H38" s="2">
        <v>0.01</v>
      </c>
      <c r="I38" s="2">
        <v>53.430978185669474</v>
      </c>
      <c r="J38" s="19" t="e">
        <v>#REF!</v>
      </c>
      <c r="K38" s="19" t="e">
        <f t="shared" si="3"/>
        <v>#REF!</v>
      </c>
      <c r="L38" s="19" t="e">
        <f>+K38</f>
        <v>#REF!</v>
      </c>
      <c r="M38" s="19" t="e">
        <f>SUM(L$35:L38)</f>
        <v>#REF!</v>
      </c>
      <c r="N38" t="e">
        <f>+L38/J38/H38</f>
        <v>#REF!</v>
      </c>
      <c r="R38" s="34" t="s">
        <v>477</v>
      </c>
    </row>
    <row r="39" spans="6:18" x14ac:dyDescent="0.25">
      <c r="F39" s="73" t="e">
        <f>#REF!</f>
        <v>#REF!</v>
      </c>
      <c r="G39" s="30" t="s">
        <v>4897</v>
      </c>
      <c r="H39" s="2">
        <v>0.01</v>
      </c>
      <c r="I39" s="2">
        <v>0.95793158843985604</v>
      </c>
      <c r="J39" s="19" t="e">
        <v>#REF!</v>
      </c>
      <c r="K39" s="19" t="e">
        <f t="shared" si="3"/>
        <v>#REF!</v>
      </c>
      <c r="L39" s="19" t="e">
        <f>+K39</f>
        <v>#REF!</v>
      </c>
      <c r="M39" s="19" t="e">
        <f>SUM(L$35:L39)</f>
        <v>#REF!</v>
      </c>
      <c r="N39" t="e">
        <f>+L39/J39/H39</f>
        <v>#REF!</v>
      </c>
      <c r="R39" s="34" t="s">
        <v>478</v>
      </c>
    </row>
    <row r="40" spans="6:18" x14ac:dyDescent="0.25">
      <c r="F40" s="73" t="e">
        <f>#REF!</f>
        <v>#REF!</v>
      </c>
      <c r="G40" s="30" t="s">
        <v>4898</v>
      </c>
      <c r="H40" s="2">
        <v>0.01</v>
      </c>
      <c r="I40" s="2">
        <v>20.316026494669615</v>
      </c>
      <c r="J40" s="19" t="e">
        <v>#REF!</v>
      </c>
      <c r="K40" s="19" t="e">
        <f t="shared" si="3"/>
        <v>#REF!</v>
      </c>
      <c r="L40" s="78" t="e">
        <f>+N40*H40*J40</f>
        <v>#REF!</v>
      </c>
      <c r="M40" s="19" t="e">
        <f>SUM(L$35:L40)</f>
        <v>#REF!</v>
      </c>
      <c r="N40" s="18">
        <v>104</v>
      </c>
      <c r="O40" s="79" t="e">
        <f>ROUND((L34-M39)/J40/H40,0)</f>
        <v>#REF!</v>
      </c>
      <c r="R40" s="34" t="s">
        <v>479</v>
      </c>
    </row>
    <row r="41" spans="6:18" x14ac:dyDescent="0.25">
      <c r="F41" s="73" t="e">
        <f>#REF!</f>
        <v>#REF!</v>
      </c>
      <c r="G41" s="30" t="s">
        <v>4899</v>
      </c>
      <c r="H41" s="2">
        <v>0.01</v>
      </c>
      <c r="I41" s="2">
        <v>1.5210290720967519</v>
      </c>
      <c r="J41" s="19" t="e">
        <v>#REF!</v>
      </c>
      <c r="K41" s="19" t="e">
        <f t="shared" si="3"/>
        <v>#REF!</v>
      </c>
      <c r="L41" s="19"/>
      <c r="M41" s="19"/>
      <c r="R41" s="34" t="s">
        <v>480</v>
      </c>
    </row>
    <row r="42" spans="6:18" x14ac:dyDescent="0.25">
      <c r="F42" s="73" t="e">
        <f>#REF!</f>
        <v>#REF!</v>
      </c>
      <c r="G42" s="30" t="s">
        <v>4900</v>
      </c>
      <c r="H42" s="2">
        <v>0.01</v>
      </c>
      <c r="I42" s="2">
        <v>64.058744142987649</v>
      </c>
      <c r="J42" s="19" t="e">
        <v>#REF!</v>
      </c>
      <c r="K42" s="19" t="e">
        <f t="shared" si="3"/>
        <v>#REF!</v>
      </c>
      <c r="L42" s="19"/>
      <c r="M42" s="19"/>
      <c r="R42" s="34" t="s">
        <v>481</v>
      </c>
    </row>
    <row r="43" spans="6:18" x14ac:dyDescent="0.25">
      <c r="F43" s="73" t="e">
        <f>#REF!</f>
        <v>#REF!</v>
      </c>
      <c r="G43" s="30" t="s">
        <v>4901</v>
      </c>
      <c r="H43" s="2">
        <v>0.01</v>
      </c>
      <c r="I43" s="2">
        <v>1.6343547328728592</v>
      </c>
      <c r="J43" s="19" t="e">
        <v>#REF!</v>
      </c>
      <c r="K43" s="19" t="e">
        <f t="shared" si="3"/>
        <v>#REF!</v>
      </c>
      <c r="L43" s="19"/>
      <c r="M43" s="19"/>
      <c r="R43" s="34" t="s">
        <v>482</v>
      </c>
    </row>
    <row r="44" spans="6:18" x14ac:dyDescent="0.25">
      <c r="F44" s="73" t="e">
        <f>#REF!</f>
        <v>#REF!</v>
      </c>
      <c r="G44" s="30" t="s">
        <v>4902</v>
      </c>
      <c r="H44" s="2">
        <v>0.01</v>
      </c>
      <c r="I44" s="2">
        <v>30.487184825297259</v>
      </c>
      <c r="J44" s="19" t="e">
        <v>#REF!</v>
      </c>
      <c r="K44" s="19" t="e">
        <f t="shared" si="3"/>
        <v>#REF!</v>
      </c>
      <c r="L44" s="19"/>
      <c r="M44" s="19"/>
      <c r="R44" s="34" t="s">
        <v>483</v>
      </c>
    </row>
    <row r="45" spans="6:18" x14ac:dyDescent="0.25">
      <c r="F45" s="73" t="e">
        <f>#REF!</f>
        <v>#REF!</v>
      </c>
      <c r="G45" s="30" t="s">
        <v>4903</v>
      </c>
      <c r="H45" s="2">
        <v>0.01</v>
      </c>
      <c r="I45" s="2">
        <v>0.65849252678976211</v>
      </c>
      <c r="J45" s="19" t="e">
        <v>#REF!</v>
      </c>
      <c r="K45" s="19" t="e">
        <f t="shared" si="3"/>
        <v>#REF!</v>
      </c>
      <c r="R45" s="34" t="s">
        <v>484</v>
      </c>
    </row>
    <row r="46" spans="6:18" x14ac:dyDescent="0.25">
      <c r="F46" s="73" t="e">
        <f>#REF!</f>
        <v>#REF!</v>
      </c>
      <c r="G46" s="30" t="s">
        <v>4904</v>
      </c>
      <c r="H46" s="2">
        <v>0.01</v>
      </c>
      <c r="I46" s="2">
        <v>26.128478789523523</v>
      </c>
      <c r="J46" s="19" t="e">
        <v>#REF!</v>
      </c>
      <c r="K46" s="19" t="e">
        <f t="shared" si="3"/>
        <v>#REF!</v>
      </c>
      <c r="R46" s="34" t="s">
        <v>485</v>
      </c>
    </row>
    <row r="47" spans="6:18" x14ac:dyDescent="0.25">
      <c r="F47" s="73" t="e">
        <f>#REF!</f>
        <v>#REF!</v>
      </c>
      <c r="G47" s="30" t="s">
        <v>4905</v>
      </c>
      <c r="H47" s="2">
        <v>0.01</v>
      </c>
      <c r="I47" s="2">
        <v>2.5854816557348768</v>
      </c>
      <c r="J47" s="19" t="e">
        <v>#REF!</v>
      </c>
      <c r="K47" s="19" t="e">
        <f t="shared" si="3"/>
        <v>#REF!</v>
      </c>
      <c r="R47" s="34" t="s">
        <v>486</v>
      </c>
    </row>
    <row r="48" spans="6:18" x14ac:dyDescent="0.25">
      <c r="F48" s="73" t="e">
        <f>#REF!</f>
        <v>#REF!</v>
      </c>
      <c r="G48" s="30" t="s">
        <v>4906</v>
      </c>
      <c r="H48" s="2">
        <v>0.01</v>
      </c>
      <c r="I48" s="2">
        <v>19.532342129183743</v>
      </c>
      <c r="J48" s="19" t="e">
        <v>#REF!</v>
      </c>
      <c r="K48" s="19" t="e">
        <f t="shared" si="3"/>
        <v>#REF!</v>
      </c>
      <c r="R48" s="34" t="s">
        <v>487</v>
      </c>
    </row>
    <row r="49" spans="6:18" x14ac:dyDescent="0.25">
      <c r="F49" s="73" t="e">
        <f>#REF!</f>
        <v>#REF!</v>
      </c>
      <c r="G49" s="30" t="s">
        <v>4907</v>
      </c>
      <c r="H49" s="2">
        <v>0.01</v>
      </c>
      <c r="I49" s="2">
        <v>3.8638842690709772</v>
      </c>
      <c r="J49" s="19" t="e">
        <v>#REF!</v>
      </c>
      <c r="K49" s="19" t="e">
        <f t="shared" si="3"/>
        <v>#REF!</v>
      </c>
      <c r="R49" s="34" t="s">
        <v>488</v>
      </c>
    </row>
    <row r="50" spans="6:18" x14ac:dyDescent="0.25">
      <c r="F50" s="73" t="e">
        <f>#REF!</f>
        <v>#REF!</v>
      </c>
      <c r="G50" s="30" t="s">
        <v>4908</v>
      </c>
      <c r="H50" s="2">
        <v>0.01</v>
      </c>
      <c r="I50" s="2">
        <v>14.704647099485859</v>
      </c>
      <c r="J50" s="19" t="e">
        <v>#REF!</v>
      </c>
      <c r="K50" s="19" t="e">
        <f t="shared" si="3"/>
        <v>#REF!</v>
      </c>
      <c r="R50" s="34" t="s">
        <v>489</v>
      </c>
    </row>
    <row r="51" spans="6:18" x14ac:dyDescent="0.25">
      <c r="F51" s="73" t="e">
        <f>#REF!</f>
        <v>#REF!</v>
      </c>
      <c r="G51" s="30" t="s">
        <v>4909</v>
      </c>
      <c r="H51" s="2">
        <v>0.01</v>
      </c>
      <c r="I51" s="2">
        <v>2.4042157781275906</v>
      </c>
      <c r="J51" s="19" t="e">
        <v>#REF!</v>
      </c>
      <c r="K51" s="19" t="e">
        <f t="shared" si="3"/>
        <v>#REF!</v>
      </c>
      <c r="R51" s="34" t="s">
        <v>490</v>
      </c>
    </row>
    <row r="52" spans="6:18" x14ac:dyDescent="0.25">
      <c r="F52" s="73" t="e">
        <f>#REF!</f>
        <v>#REF!</v>
      </c>
      <c r="G52" s="30" t="s">
        <v>4910</v>
      </c>
      <c r="H52" s="2">
        <v>0.01</v>
      </c>
      <c r="I52" s="2">
        <v>38.727316256940988</v>
      </c>
      <c r="J52" s="19" t="e">
        <v>#REF!</v>
      </c>
      <c r="K52" s="19" t="e">
        <f t="shared" si="3"/>
        <v>#REF!</v>
      </c>
      <c r="R52" s="34" t="s">
        <v>491</v>
      </c>
    </row>
    <row r="53" spans="6:18" x14ac:dyDescent="0.25">
      <c r="F53" s="73" t="e">
        <f>#REF!</f>
        <v>#REF!</v>
      </c>
      <c r="G53" s="30" t="s">
        <v>4911</v>
      </c>
      <c r="H53" s="2">
        <v>0.01</v>
      </c>
      <c r="I53" s="2">
        <v>0.78215885800376406</v>
      </c>
      <c r="J53" s="19" t="e">
        <v>#REF!</v>
      </c>
      <c r="K53" s="19" t="e">
        <f t="shared" si="3"/>
        <v>#REF!</v>
      </c>
      <c r="R53" s="34" t="s">
        <v>492</v>
      </c>
    </row>
    <row r="54" spans="6:18" x14ac:dyDescent="0.25">
      <c r="F54" s="73" t="e">
        <f>#REF!</f>
        <v>#REF!</v>
      </c>
      <c r="G54" s="30" t="s">
        <v>4912</v>
      </c>
      <c r="H54" s="2">
        <v>0.01</v>
      </c>
      <c r="I54" s="2">
        <v>15.152212933419568</v>
      </c>
      <c r="J54" s="19" t="e">
        <v>#REF!</v>
      </c>
      <c r="K54" s="19" t="e">
        <f t="shared" si="3"/>
        <v>#REF!</v>
      </c>
      <c r="R54" s="34" t="s">
        <v>493</v>
      </c>
    </row>
    <row r="55" spans="6:18" x14ac:dyDescent="0.25">
      <c r="F55" s="73" t="e">
        <f>#REF!</f>
        <v>#REF!</v>
      </c>
      <c r="G55" s="30" t="s">
        <v>4913</v>
      </c>
      <c r="H55" s="2">
        <v>0.01</v>
      </c>
      <c r="I55" s="2">
        <v>7.2815882959845037</v>
      </c>
      <c r="J55" s="19" t="e">
        <v>#REF!</v>
      </c>
      <c r="K55" s="19" t="e">
        <f t="shared" si="3"/>
        <v>#REF!</v>
      </c>
      <c r="R55" s="34" t="s">
        <v>494</v>
      </c>
    </row>
    <row r="56" spans="6:18" x14ac:dyDescent="0.25">
      <c r="F56" s="73" t="e">
        <f>#REF!</f>
        <v>#REF!</v>
      </c>
      <c r="G56" s="30" t="s">
        <v>4914</v>
      </c>
      <c r="H56" s="2">
        <v>0.01</v>
      </c>
      <c r="I56" s="2">
        <v>150.87216179105832</v>
      </c>
      <c r="J56" s="19" t="e">
        <v>#REF!</v>
      </c>
      <c r="K56" s="19" t="e">
        <f t="shared" si="3"/>
        <v>#REF!</v>
      </c>
      <c r="R56" s="34" t="s">
        <v>495</v>
      </c>
    </row>
    <row r="57" spans="6:18" x14ac:dyDescent="0.25">
      <c r="F57" s="73" t="e">
        <f>#REF!</f>
        <v>#REF!</v>
      </c>
      <c r="G57" s="30" t="s">
        <v>4915</v>
      </c>
      <c r="H57" s="2">
        <v>0.01</v>
      </c>
      <c r="I57" s="2">
        <v>7.5249557731839261</v>
      </c>
      <c r="J57" s="19" t="e">
        <v>#REF!</v>
      </c>
      <c r="K57" s="19" t="e">
        <f t="shared" si="3"/>
        <v>#REF!</v>
      </c>
      <c r="R57" s="34" t="s">
        <v>496</v>
      </c>
    </row>
    <row r="58" spans="6:18" x14ac:dyDescent="0.25">
      <c r="F58" s="73" t="e">
        <f>#REF!</f>
        <v>#REF!</v>
      </c>
      <c r="G58" s="30" t="s">
        <v>4916</v>
      </c>
      <c r="H58" s="2">
        <v>0.01</v>
      </c>
      <c r="I58" s="2">
        <v>5.5883247033635239</v>
      </c>
      <c r="J58" s="19" t="e">
        <v>#REF!</v>
      </c>
      <c r="K58" s="19" t="e">
        <f t="shared" si="3"/>
        <v>#REF!</v>
      </c>
      <c r="R58" s="34" t="s">
        <v>497</v>
      </c>
    </row>
    <row r="59" spans="6:18" x14ac:dyDescent="0.25">
      <c r="F59" s="73" t="e">
        <f>#REF!</f>
        <v>#REF!</v>
      </c>
      <c r="G59" s="30" t="s">
        <v>4917</v>
      </c>
      <c r="H59" s="2">
        <v>0.01</v>
      </c>
      <c r="I59" s="2">
        <v>3.392491196714162</v>
      </c>
      <c r="J59" s="19" t="e">
        <v>#REF!</v>
      </c>
      <c r="K59" s="19" t="e">
        <f t="shared" si="3"/>
        <v>#REF!</v>
      </c>
      <c r="R59" s="34" t="s">
        <v>498</v>
      </c>
    </row>
    <row r="60" spans="6:18" x14ac:dyDescent="0.25">
      <c r="F60" s="73" t="e">
        <f>#REF!</f>
        <v>#REF!</v>
      </c>
      <c r="G60" s="30" t="s">
        <v>4918</v>
      </c>
      <c r="H60" s="2">
        <v>0.01</v>
      </c>
      <c r="I60" s="2">
        <v>8.7232721278183725</v>
      </c>
      <c r="J60" s="19" t="e">
        <v>#REF!</v>
      </c>
      <c r="K60" s="19" t="e">
        <f t="shared" si="3"/>
        <v>#REF!</v>
      </c>
      <c r="R60" s="34" t="s">
        <v>499</v>
      </c>
    </row>
    <row r="61" spans="6:18" x14ac:dyDescent="0.25">
      <c r="F61" s="73" t="e">
        <f>#REF!</f>
        <v>#REF!</v>
      </c>
      <c r="G61" s="30" t="s">
        <v>4919</v>
      </c>
      <c r="H61" s="2">
        <v>0.01</v>
      </c>
      <c r="I61" s="2">
        <v>12.837379537520338</v>
      </c>
      <c r="J61" s="19" t="e">
        <v>#REF!</v>
      </c>
      <c r="K61" s="19" t="e">
        <f t="shared" si="3"/>
        <v>#REF!</v>
      </c>
      <c r="R61" s="34" t="s">
        <v>500</v>
      </c>
    </row>
    <row r="62" spans="6:18" x14ac:dyDescent="0.25">
      <c r="F62" s="72" t="e">
        <f>#REF!</f>
        <v>#REF!</v>
      </c>
      <c r="G62" s="30" t="s">
        <v>4920</v>
      </c>
      <c r="H62" s="2">
        <v>0.01</v>
      </c>
      <c r="I62" s="2">
        <v>9.1218217160115334</v>
      </c>
      <c r="J62" s="19"/>
      <c r="K62" s="19"/>
      <c r="L62" s="77">
        <f>+B7</f>
        <v>215759</v>
      </c>
      <c r="R62" s="34" t="s">
        <v>501</v>
      </c>
    </row>
    <row r="63" spans="6:18" x14ac:dyDescent="0.25">
      <c r="F63" s="73" t="e">
        <f>#REF!</f>
        <v>#REF!</v>
      </c>
      <c r="G63" s="30" t="s">
        <v>5029</v>
      </c>
      <c r="H63" s="2">
        <v>0.01</v>
      </c>
      <c r="I63" s="2">
        <v>257.60137226914117</v>
      </c>
      <c r="J63" s="19" t="e">
        <v>#REF!</v>
      </c>
      <c r="K63" s="19" t="e">
        <f t="shared" ref="K63:K89" si="4">+J63*I63*H63</f>
        <v>#REF!</v>
      </c>
      <c r="L63" s="19" t="e">
        <f>+K63</f>
        <v>#REF!</v>
      </c>
      <c r="M63" s="19" t="e">
        <f>SUM(L$63:L63)</f>
        <v>#REF!</v>
      </c>
      <c r="N63" t="e">
        <f t="shared" ref="N63:N69" si="5">+L63/J63/H63</f>
        <v>#REF!</v>
      </c>
      <c r="R63" s="34" t="s">
        <v>502</v>
      </c>
    </row>
    <row r="64" spans="6:18" x14ac:dyDescent="0.25">
      <c r="F64" s="73" t="e">
        <f>#REF!</f>
        <v>#REF!</v>
      </c>
      <c r="G64" s="13" t="s">
        <v>3</v>
      </c>
      <c r="H64" s="2">
        <v>0.28000000000000008</v>
      </c>
      <c r="I64" s="2">
        <v>5187.9240812714015</v>
      </c>
      <c r="J64" s="19" t="e">
        <v>#REF!</v>
      </c>
      <c r="K64" s="19" t="e">
        <f t="shared" si="4"/>
        <v>#REF!</v>
      </c>
      <c r="L64" s="19" t="e">
        <f t="shared" ref="L64:L69" si="6">+K64</f>
        <v>#REF!</v>
      </c>
      <c r="M64" s="19" t="e">
        <f>SUM(L$63:L64)</f>
        <v>#REF!</v>
      </c>
      <c r="N64" t="e">
        <f t="shared" si="5"/>
        <v>#REF!</v>
      </c>
      <c r="R64" s="34" t="s">
        <v>503</v>
      </c>
    </row>
    <row r="65" spans="6:18" x14ac:dyDescent="0.25">
      <c r="F65" s="73" t="e">
        <f>#REF!</f>
        <v>#REF!</v>
      </c>
      <c r="G65" s="30" t="s">
        <v>4921</v>
      </c>
      <c r="H65" s="2">
        <v>0.01</v>
      </c>
      <c r="I65" s="2">
        <v>967.64151826612078</v>
      </c>
      <c r="J65" s="19" t="e">
        <v>#REF!</v>
      </c>
      <c r="K65" s="19" t="e">
        <f t="shared" si="4"/>
        <v>#REF!</v>
      </c>
      <c r="L65" s="19" t="e">
        <f t="shared" si="6"/>
        <v>#REF!</v>
      </c>
      <c r="M65" s="19" t="e">
        <f>SUM(L$63:L65)</f>
        <v>#REF!</v>
      </c>
      <c r="N65" t="e">
        <f t="shared" si="5"/>
        <v>#REF!</v>
      </c>
      <c r="R65" s="34" t="s">
        <v>504</v>
      </c>
    </row>
    <row r="66" spans="6:18" x14ac:dyDescent="0.25">
      <c r="F66" s="73" t="e">
        <f>#REF!</f>
        <v>#REF!</v>
      </c>
      <c r="G66" s="30" t="s">
        <v>4922</v>
      </c>
      <c r="H66" s="2">
        <v>0.01</v>
      </c>
      <c r="I66" s="2">
        <v>729.5481488044669</v>
      </c>
      <c r="J66" s="19" t="e">
        <v>#REF!</v>
      </c>
      <c r="K66" s="19" t="e">
        <f t="shared" si="4"/>
        <v>#REF!</v>
      </c>
      <c r="L66" s="19" t="e">
        <f t="shared" si="6"/>
        <v>#REF!</v>
      </c>
      <c r="M66" s="19" t="e">
        <f>SUM(L$63:L66)</f>
        <v>#REF!</v>
      </c>
      <c r="N66" t="e">
        <f t="shared" si="5"/>
        <v>#REF!</v>
      </c>
      <c r="R66" s="34" t="s">
        <v>505</v>
      </c>
    </row>
    <row r="67" spans="6:18" x14ac:dyDescent="0.25">
      <c r="F67" s="73" t="e">
        <f>#REF!</f>
        <v>#REF!</v>
      </c>
      <c r="G67" s="30" t="s">
        <v>4923</v>
      </c>
      <c r="H67" s="2">
        <v>0.01</v>
      </c>
      <c r="I67" s="2">
        <v>123.57170848895301</v>
      </c>
      <c r="J67" s="19" t="e">
        <v>#REF!</v>
      </c>
      <c r="K67" s="19" t="e">
        <f t="shared" si="4"/>
        <v>#REF!</v>
      </c>
      <c r="L67" s="19" t="e">
        <f t="shared" si="6"/>
        <v>#REF!</v>
      </c>
      <c r="M67" s="19" t="e">
        <f>SUM(L$63:L67)</f>
        <v>#REF!</v>
      </c>
      <c r="N67" t="e">
        <f t="shared" si="5"/>
        <v>#REF!</v>
      </c>
      <c r="R67" s="34" t="s">
        <v>506</v>
      </c>
    </row>
    <row r="68" spans="6:18" x14ac:dyDescent="0.25">
      <c r="F68" s="73" t="e">
        <f>#REF!</f>
        <v>#REF!</v>
      </c>
      <c r="G68" s="30" t="s">
        <v>4924</v>
      </c>
      <c r="H68" s="2">
        <v>0.01</v>
      </c>
      <c r="I68" s="2">
        <v>54.536743180426718</v>
      </c>
      <c r="J68" s="19" t="e">
        <v>#REF!</v>
      </c>
      <c r="K68" s="19" t="e">
        <f t="shared" si="4"/>
        <v>#REF!</v>
      </c>
      <c r="L68" s="19" t="e">
        <f t="shared" si="6"/>
        <v>#REF!</v>
      </c>
      <c r="M68" s="19" t="e">
        <f>SUM(L$63:L68)</f>
        <v>#REF!</v>
      </c>
      <c r="N68" t="e">
        <f t="shared" si="5"/>
        <v>#REF!</v>
      </c>
      <c r="R68" s="34" t="s">
        <v>507</v>
      </c>
    </row>
    <row r="69" spans="6:18" x14ac:dyDescent="0.25">
      <c r="F69" s="73" t="e">
        <f>#REF!</f>
        <v>#REF!</v>
      </c>
      <c r="G69" s="30" t="s">
        <v>4925</v>
      </c>
      <c r="H69" s="2">
        <v>0.01</v>
      </c>
      <c r="I69" s="2">
        <v>0</v>
      </c>
      <c r="J69" s="19" t="e">
        <v>#REF!</v>
      </c>
      <c r="K69" s="19" t="e">
        <f t="shared" si="4"/>
        <v>#REF!</v>
      </c>
      <c r="L69" s="19" t="e">
        <f t="shared" si="6"/>
        <v>#REF!</v>
      </c>
      <c r="M69" s="19" t="e">
        <f>SUM(L$63:L69)</f>
        <v>#REF!</v>
      </c>
      <c r="N69" t="e">
        <f t="shared" si="5"/>
        <v>#REF!</v>
      </c>
      <c r="R69" s="34" t="s">
        <v>508</v>
      </c>
    </row>
    <row r="70" spans="6:18" x14ac:dyDescent="0.25">
      <c r="F70" s="73" t="e">
        <f>#REF!</f>
        <v>#REF!</v>
      </c>
      <c r="G70" s="30" t="s">
        <v>4926</v>
      </c>
      <c r="H70" s="2">
        <v>0.01</v>
      </c>
      <c r="I70" s="2">
        <v>52.125250373210029</v>
      </c>
      <c r="J70" s="19" t="e">
        <v>#REF!</v>
      </c>
      <c r="K70" s="19" t="e">
        <f t="shared" si="4"/>
        <v>#REF!</v>
      </c>
      <c r="L70" s="78" t="e">
        <f>+N70*H70*J70</f>
        <v>#REF!</v>
      </c>
      <c r="M70" s="19" t="e">
        <f>SUM(L$63:L70)</f>
        <v>#REF!</v>
      </c>
      <c r="N70" s="18">
        <v>38</v>
      </c>
      <c r="O70" s="79" t="e">
        <f>ROUND((L62-M69)/J70/H70,0)</f>
        <v>#REF!</v>
      </c>
      <c r="R70" s="34" t="s">
        <v>509</v>
      </c>
    </row>
    <row r="71" spans="6:18" x14ac:dyDescent="0.25">
      <c r="F71" s="73" t="e">
        <f>#REF!</f>
        <v>#REF!</v>
      </c>
      <c r="G71" s="30" t="s">
        <v>4927</v>
      </c>
      <c r="H71" s="2">
        <v>0.01</v>
      </c>
      <c r="I71" s="2">
        <v>82.862727587977815</v>
      </c>
      <c r="J71" s="19" t="e">
        <v>#REF!</v>
      </c>
      <c r="K71" s="19" t="e">
        <f t="shared" si="4"/>
        <v>#REF!</v>
      </c>
      <c r="L71" s="19"/>
      <c r="M71" s="19"/>
      <c r="R71" s="34" t="s">
        <v>510</v>
      </c>
    </row>
    <row r="72" spans="6:18" x14ac:dyDescent="0.25">
      <c r="F72" s="73" t="e">
        <f>#REF!</f>
        <v>#REF!</v>
      </c>
      <c r="G72" s="30" t="s">
        <v>4928</v>
      </c>
      <c r="H72" s="2">
        <v>0.01</v>
      </c>
      <c r="I72" s="2">
        <v>59.325104126473057</v>
      </c>
      <c r="J72" s="19" t="e">
        <v>#REF!</v>
      </c>
      <c r="K72" s="19" t="e">
        <f t="shared" si="4"/>
        <v>#REF!</v>
      </c>
      <c r="R72" s="34" t="s">
        <v>511</v>
      </c>
    </row>
    <row r="73" spans="6:18" x14ac:dyDescent="0.25">
      <c r="F73" s="73" t="e">
        <f>#REF!</f>
        <v>#REF!</v>
      </c>
      <c r="G73" s="30" t="s">
        <v>4929</v>
      </c>
      <c r="H73" s="2">
        <v>0.01</v>
      </c>
      <c r="I73" s="2">
        <v>0</v>
      </c>
      <c r="J73" s="19" t="e">
        <v>#REF!</v>
      </c>
      <c r="K73" s="19" t="e">
        <f t="shared" si="4"/>
        <v>#REF!</v>
      </c>
      <c r="R73" s="34" t="s">
        <v>512</v>
      </c>
    </row>
    <row r="74" spans="6:18" x14ac:dyDescent="0.25">
      <c r="F74" s="73" t="e">
        <f>#REF!</f>
        <v>#REF!</v>
      </c>
      <c r="G74" s="30" t="s">
        <v>4930</v>
      </c>
      <c r="H74" s="2">
        <v>0.01</v>
      </c>
      <c r="I74" s="2">
        <v>31.377526797254141</v>
      </c>
      <c r="J74" s="19" t="e">
        <v>#REF!</v>
      </c>
      <c r="K74" s="19" t="e">
        <f t="shared" si="4"/>
        <v>#REF!</v>
      </c>
      <c r="R74" s="34" t="s">
        <v>513</v>
      </c>
    </row>
    <row r="75" spans="6:18" x14ac:dyDescent="0.25">
      <c r="F75" s="73" t="e">
        <f>#REF!</f>
        <v>#REF!</v>
      </c>
      <c r="G75" s="30" t="s">
        <v>4931</v>
      </c>
      <c r="H75" s="2">
        <v>0.01</v>
      </c>
      <c r="I75" s="2">
        <v>215.55116763743632</v>
      </c>
      <c r="J75" s="19" t="e">
        <v>#REF!</v>
      </c>
      <c r="K75" s="19" t="e">
        <f t="shared" si="4"/>
        <v>#REF!</v>
      </c>
      <c r="R75" s="34" t="s">
        <v>514</v>
      </c>
    </row>
    <row r="76" spans="6:18" x14ac:dyDescent="0.25">
      <c r="F76" s="73" t="e">
        <f>#REF!</f>
        <v>#REF!</v>
      </c>
      <c r="G76" s="30" t="s">
        <v>4932</v>
      </c>
      <c r="H76" s="2">
        <v>0.01</v>
      </c>
      <c r="I76" s="2">
        <v>100.78439349078927</v>
      </c>
      <c r="J76" s="19" t="e">
        <v>#REF!</v>
      </c>
      <c r="K76" s="19" t="e">
        <f t="shared" si="4"/>
        <v>#REF!</v>
      </c>
      <c r="R76" s="34" t="s">
        <v>515</v>
      </c>
    </row>
    <row r="77" spans="6:18" x14ac:dyDescent="0.25">
      <c r="F77" s="73" t="e">
        <f>#REF!</f>
        <v>#REF!</v>
      </c>
      <c r="G77" s="30" t="s">
        <v>4933</v>
      </c>
      <c r="H77" s="2">
        <v>0.01</v>
      </c>
      <c r="I77" s="2">
        <v>89.779403835314923</v>
      </c>
      <c r="J77" s="19" t="e">
        <v>#REF!</v>
      </c>
      <c r="K77" s="19" t="e">
        <f t="shared" si="4"/>
        <v>#REF!</v>
      </c>
      <c r="R77" s="34" t="s">
        <v>516</v>
      </c>
    </row>
    <row r="78" spans="6:18" x14ac:dyDescent="0.25">
      <c r="F78" s="73" t="e">
        <f>#REF!</f>
        <v>#REF!</v>
      </c>
      <c r="G78" s="30" t="s">
        <v>4934</v>
      </c>
      <c r="H78" s="2">
        <v>0.01</v>
      </c>
      <c r="I78" s="2">
        <v>137.77278233171762</v>
      </c>
      <c r="J78" s="19" t="e">
        <v>#REF!</v>
      </c>
      <c r="K78" s="19" t="e">
        <f t="shared" si="4"/>
        <v>#REF!</v>
      </c>
      <c r="R78" s="34" t="s">
        <v>517</v>
      </c>
    </row>
    <row r="79" spans="6:18" x14ac:dyDescent="0.25">
      <c r="F79" s="73" t="e">
        <f>#REF!</f>
        <v>#REF!</v>
      </c>
      <c r="G79" s="30" t="s">
        <v>4935</v>
      </c>
      <c r="H79" s="2">
        <v>0.01</v>
      </c>
      <c r="I79" s="2">
        <v>23.535433264949699</v>
      </c>
      <c r="J79" s="19" t="e">
        <v>#REF!</v>
      </c>
      <c r="K79" s="19" t="e">
        <f t="shared" si="4"/>
        <v>#REF!</v>
      </c>
      <c r="R79" s="34" t="s">
        <v>518</v>
      </c>
    </row>
    <row r="80" spans="6:18" x14ac:dyDescent="0.25">
      <c r="F80" s="73" t="e">
        <f>#REF!</f>
        <v>#REF!</v>
      </c>
      <c r="G80" s="30" t="s">
        <v>4936</v>
      </c>
      <c r="H80" s="2">
        <v>0.01</v>
      </c>
      <c r="I80" s="2">
        <v>16.347373059478233</v>
      </c>
      <c r="J80" s="19" t="e">
        <v>#REF!</v>
      </c>
      <c r="K80" s="19" t="e">
        <f t="shared" si="4"/>
        <v>#REF!</v>
      </c>
      <c r="R80" s="34" t="s">
        <v>519</v>
      </c>
    </row>
    <row r="81" spans="6:18" x14ac:dyDescent="0.25">
      <c r="F81" s="73" t="e">
        <f>#REF!</f>
        <v>#REF!</v>
      </c>
      <c r="G81" s="30" t="s">
        <v>4937</v>
      </c>
      <c r="H81" s="2">
        <v>0.01</v>
      </c>
      <c r="I81" s="2">
        <v>2.3835223447863436</v>
      </c>
      <c r="J81" s="19" t="e">
        <v>#REF!</v>
      </c>
      <c r="K81" s="19" t="e">
        <f t="shared" si="4"/>
        <v>#REF!</v>
      </c>
      <c r="R81" s="34" t="s">
        <v>520</v>
      </c>
    </row>
    <row r="82" spans="6:18" x14ac:dyDescent="0.25">
      <c r="F82" s="73" t="e">
        <f>#REF!</f>
        <v>#REF!</v>
      </c>
      <c r="G82" s="30" t="s">
        <v>4938</v>
      </c>
      <c r="H82" s="2">
        <v>0.01</v>
      </c>
      <c r="I82" s="2">
        <v>37.719149487355367</v>
      </c>
      <c r="J82" s="19" t="e">
        <v>#REF!</v>
      </c>
      <c r="K82" s="19" t="e">
        <f t="shared" si="4"/>
        <v>#REF!</v>
      </c>
      <c r="R82" s="34" t="s">
        <v>521</v>
      </c>
    </row>
    <row r="83" spans="6:18" x14ac:dyDescent="0.25">
      <c r="F83" s="73" t="e">
        <f>#REF!</f>
        <v>#REF!</v>
      </c>
      <c r="G83" s="30" t="s">
        <v>4939</v>
      </c>
      <c r="H83" s="2">
        <v>0.01</v>
      </c>
      <c r="I83" s="2">
        <v>111.1528205104724</v>
      </c>
      <c r="J83" s="19" t="e">
        <v>#REF!</v>
      </c>
      <c r="K83" s="19" t="e">
        <f t="shared" si="4"/>
        <v>#REF!</v>
      </c>
      <c r="R83" s="34" t="s">
        <v>522</v>
      </c>
    </row>
    <row r="84" spans="6:18" x14ac:dyDescent="0.25">
      <c r="F84" s="73" t="e">
        <f>#REF!</f>
        <v>#REF!</v>
      </c>
      <c r="G84" s="30" t="s">
        <v>4940</v>
      </c>
      <c r="H84" s="2">
        <v>0.01</v>
      </c>
      <c r="I84" s="2">
        <v>9.0749262194658513</v>
      </c>
      <c r="J84" s="19" t="e">
        <v>#REF!</v>
      </c>
      <c r="K84" s="19" t="e">
        <f t="shared" si="4"/>
        <v>#REF!</v>
      </c>
      <c r="R84" s="34" t="s">
        <v>523</v>
      </c>
    </row>
    <row r="85" spans="6:18" x14ac:dyDescent="0.25">
      <c r="F85" s="73" t="e">
        <f>#REF!</f>
        <v>#REF!</v>
      </c>
      <c r="G85" s="30" t="s">
        <v>4941</v>
      </c>
      <c r="H85" s="2">
        <v>0.01</v>
      </c>
      <c r="I85" s="2">
        <v>444.17168672140491</v>
      </c>
      <c r="J85" s="19" t="e">
        <v>#REF!</v>
      </c>
      <c r="K85" s="19" t="e">
        <f t="shared" si="4"/>
        <v>#REF!</v>
      </c>
      <c r="R85" s="34" t="s">
        <v>524</v>
      </c>
    </row>
    <row r="86" spans="6:18" x14ac:dyDescent="0.25">
      <c r="F86" s="73" t="e">
        <f>#REF!</f>
        <v>#REF!</v>
      </c>
      <c r="G86" s="30" t="s">
        <v>4942</v>
      </c>
      <c r="H86" s="2">
        <v>0.01</v>
      </c>
      <c r="I86" s="2">
        <v>214.09788133547755</v>
      </c>
      <c r="J86" s="19" t="e">
        <v>#REF!</v>
      </c>
      <c r="K86" s="19" t="e">
        <f t="shared" si="4"/>
        <v>#REF!</v>
      </c>
      <c r="R86" s="34" t="s">
        <v>525</v>
      </c>
    </row>
    <row r="87" spans="6:18" x14ac:dyDescent="0.25">
      <c r="F87" s="73" t="e">
        <f>#REF!</f>
        <v>#REF!</v>
      </c>
      <c r="G87" s="30" t="s">
        <v>4943</v>
      </c>
      <c r="H87" s="2">
        <v>0.01</v>
      </c>
      <c r="I87" s="2">
        <v>394.47684222315621</v>
      </c>
      <c r="J87" s="19" t="e">
        <v>#REF!</v>
      </c>
      <c r="K87" s="19" t="e">
        <f t="shared" si="4"/>
        <v>#REF!</v>
      </c>
      <c r="R87" s="34" t="s">
        <v>526</v>
      </c>
    </row>
    <row r="88" spans="6:18" x14ac:dyDescent="0.25">
      <c r="F88" s="73" t="e">
        <f>#REF!</f>
        <v>#REF!</v>
      </c>
      <c r="G88" s="30" t="s">
        <v>4944</v>
      </c>
      <c r="H88" s="2">
        <v>0.01</v>
      </c>
      <c r="I88" s="2">
        <v>177.30951708961609</v>
      </c>
      <c r="J88" s="19" t="e">
        <v>#REF!</v>
      </c>
      <c r="K88" s="19" t="e">
        <f t="shared" si="4"/>
        <v>#REF!</v>
      </c>
      <c r="R88" s="34" t="s">
        <v>527</v>
      </c>
    </row>
    <row r="89" spans="6:18" x14ac:dyDescent="0.25">
      <c r="F89" s="73" t="e">
        <f>#REF!</f>
        <v>#REF!</v>
      </c>
      <c r="G89" s="30" t="s">
        <v>4945</v>
      </c>
      <c r="H89" s="2">
        <v>0.01</v>
      </c>
      <c r="I89" s="2">
        <v>237.58195611655921</v>
      </c>
      <c r="J89" s="19" t="e">
        <v>#REF!</v>
      </c>
      <c r="K89" s="19" t="e">
        <f t="shared" si="4"/>
        <v>#REF!</v>
      </c>
      <c r="R89" s="34" t="s">
        <v>528</v>
      </c>
    </row>
    <row r="90" spans="6:18" x14ac:dyDescent="0.25">
      <c r="F90" s="72" t="e">
        <f>#REF!</f>
        <v>#REF!</v>
      </c>
      <c r="G90" s="30" t="s">
        <v>4946</v>
      </c>
      <c r="H90" s="2">
        <v>0.01</v>
      </c>
      <c r="I90" s="2">
        <v>313.85070930512728</v>
      </c>
      <c r="J90" s="19"/>
      <c r="K90" s="19"/>
      <c r="L90" s="77">
        <f>B14</f>
        <v>250050</v>
      </c>
      <c r="R90" s="34" t="s">
        <v>529</v>
      </c>
    </row>
    <row r="91" spans="6:18" x14ac:dyDescent="0.25">
      <c r="F91" s="73" t="e">
        <f>#REF!</f>
        <v>#REF!</v>
      </c>
      <c r="G91" s="30" t="s">
        <v>4947</v>
      </c>
      <c r="H91" s="2">
        <v>0.01</v>
      </c>
      <c r="I91" s="2">
        <v>112.48346944917462</v>
      </c>
      <c r="J91" s="19" t="e">
        <v>#REF!</v>
      </c>
      <c r="K91" s="19" t="e">
        <f t="shared" ref="K91:K117" si="7">+J91*I91*H91</f>
        <v>#REF!</v>
      </c>
      <c r="L91" s="19" t="e">
        <f>+K91</f>
        <v>#REF!</v>
      </c>
      <c r="M91" s="19" t="e">
        <f>SUM(L$91:L91)</f>
        <v>#REF!</v>
      </c>
      <c r="N91" t="e">
        <f t="shared" ref="N91:N97" si="8">+L91/J91/H91</f>
        <v>#REF!</v>
      </c>
      <c r="R91" s="34" t="s">
        <v>530</v>
      </c>
    </row>
    <row r="92" spans="6:18" x14ac:dyDescent="0.25">
      <c r="F92" s="73" t="e">
        <f>#REF!</f>
        <v>#REF!</v>
      </c>
      <c r="G92" s="30" t="s">
        <v>5031</v>
      </c>
      <c r="H92" s="2">
        <v>0.01</v>
      </c>
      <c r="I92" s="2">
        <v>448.86231922423593</v>
      </c>
      <c r="J92" s="19" t="e">
        <v>#REF!</v>
      </c>
      <c r="K92" s="19" t="e">
        <f t="shared" si="7"/>
        <v>#REF!</v>
      </c>
      <c r="L92" s="19" t="e">
        <f t="shared" ref="L92:L97" si="9">+K92</f>
        <v>#REF!</v>
      </c>
      <c r="M92" s="19" t="e">
        <f>SUM(L$91:L92)</f>
        <v>#REF!</v>
      </c>
      <c r="N92" t="e">
        <f t="shared" si="8"/>
        <v>#REF!</v>
      </c>
      <c r="R92" s="34" t="s">
        <v>531</v>
      </c>
    </row>
    <row r="93" spans="6:18" x14ac:dyDescent="0.25">
      <c r="F93" s="73" t="e">
        <f>#REF!</f>
        <v>#REF!</v>
      </c>
      <c r="G93" s="13" t="s">
        <v>4</v>
      </c>
      <c r="H93" s="2">
        <v>0.28000000000000008</v>
      </c>
      <c r="I93" s="2">
        <v>10544.994240847898</v>
      </c>
      <c r="J93" s="19" t="e">
        <v>#REF!</v>
      </c>
      <c r="K93" s="19" t="e">
        <f t="shared" si="7"/>
        <v>#REF!</v>
      </c>
      <c r="L93" s="19" t="e">
        <f t="shared" si="9"/>
        <v>#REF!</v>
      </c>
      <c r="M93" s="19" t="e">
        <f>SUM(L$91:L93)</f>
        <v>#REF!</v>
      </c>
      <c r="N93" t="e">
        <f t="shared" si="8"/>
        <v>#REF!</v>
      </c>
      <c r="R93" s="34" t="s">
        <v>532</v>
      </c>
    </row>
    <row r="94" spans="6:18" x14ac:dyDescent="0.25">
      <c r="F94" s="73" t="e">
        <f>#REF!</f>
        <v>#REF!</v>
      </c>
      <c r="G94" s="30" t="s">
        <v>4948</v>
      </c>
      <c r="H94" s="2">
        <v>0.01</v>
      </c>
      <c r="I94" s="2">
        <v>2541.3209072207424</v>
      </c>
      <c r="J94" s="19" t="e">
        <v>#REF!</v>
      </c>
      <c r="K94" s="19" t="e">
        <f t="shared" si="7"/>
        <v>#REF!</v>
      </c>
      <c r="L94" s="19" t="e">
        <f t="shared" si="9"/>
        <v>#REF!</v>
      </c>
      <c r="M94" s="19" t="e">
        <f>SUM(L$91:L94)</f>
        <v>#REF!</v>
      </c>
      <c r="N94" t="e">
        <f t="shared" si="8"/>
        <v>#REF!</v>
      </c>
      <c r="R94" s="34" t="s">
        <v>533</v>
      </c>
    </row>
    <row r="95" spans="6:18" x14ac:dyDescent="0.25">
      <c r="F95" s="73" t="e">
        <f>#REF!</f>
        <v>#REF!</v>
      </c>
      <c r="G95" s="30" t="s">
        <v>4949</v>
      </c>
      <c r="H95" s="2">
        <v>0.01</v>
      </c>
      <c r="I95" s="2">
        <v>568.8666237727881</v>
      </c>
      <c r="J95" s="19" t="e">
        <v>#REF!</v>
      </c>
      <c r="K95" s="19" t="e">
        <f t="shared" si="7"/>
        <v>#REF!</v>
      </c>
      <c r="L95" s="19" t="e">
        <f t="shared" si="9"/>
        <v>#REF!</v>
      </c>
      <c r="M95" s="19" t="e">
        <f>SUM(L$91:L95)</f>
        <v>#REF!</v>
      </c>
      <c r="N95" t="e">
        <f t="shared" si="8"/>
        <v>#REF!</v>
      </c>
      <c r="R95" s="34" t="s">
        <v>534</v>
      </c>
    </row>
    <row r="96" spans="6:18" x14ac:dyDescent="0.25">
      <c r="F96" s="73" t="e">
        <f>#REF!</f>
        <v>#REF!</v>
      </c>
      <c r="G96" s="30" t="s">
        <v>4950</v>
      </c>
      <c r="H96" s="2">
        <v>0.01</v>
      </c>
      <c r="I96" s="2">
        <v>127.56653644541407</v>
      </c>
      <c r="J96" s="19" t="e">
        <v>#REF!</v>
      </c>
      <c r="K96" s="19" t="e">
        <f t="shared" si="7"/>
        <v>#REF!</v>
      </c>
      <c r="L96" s="19" t="e">
        <f t="shared" si="9"/>
        <v>#REF!</v>
      </c>
      <c r="M96" s="19" t="e">
        <f>SUM(L$91:L96)</f>
        <v>#REF!</v>
      </c>
      <c r="N96" t="e">
        <f t="shared" si="8"/>
        <v>#REF!</v>
      </c>
      <c r="R96" s="34" t="s">
        <v>535</v>
      </c>
    </row>
    <row r="97" spans="6:18" x14ac:dyDescent="0.25">
      <c r="F97" s="73" t="e">
        <f>#REF!</f>
        <v>#REF!</v>
      </c>
      <c r="G97" s="30" t="s">
        <v>4951</v>
      </c>
      <c r="H97" s="2">
        <v>0.01</v>
      </c>
      <c r="I97" s="2">
        <v>57.377760099781462</v>
      </c>
      <c r="J97" s="19" t="e">
        <v>#REF!</v>
      </c>
      <c r="K97" s="19" t="e">
        <f t="shared" si="7"/>
        <v>#REF!</v>
      </c>
      <c r="L97" s="19" t="e">
        <f t="shared" si="9"/>
        <v>#REF!</v>
      </c>
      <c r="M97" s="19" t="e">
        <f>SUM(L$91:L97)</f>
        <v>#REF!</v>
      </c>
      <c r="N97" t="e">
        <f t="shared" si="8"/>
        <v>#REF!</v>
      </c>
      <c r="R97" s="34" t="s">
        <v>536</v>
      </c>
    </row>
    <row r="98" spans="6:18" x14ac:dyDescent="0.25">
      <c r="F98" s="73" t="e">
        <f>#REF!</f>
        <v>#REF!</v>
      </c>
      <c r="G98" s="30" t="s">
        <v>4952</v>
      </c>
      <c r="H98" s="2">
        <v>0.01</v>
      </c>
      <c r="I98" s="2">
        <v>553.92763911010616</v>
      </c>
      <c r="J98" s="19" t="e">
        <v>#REF!</v>
      </c>
      <c r="K98" s="19" t="e">
        <f t="shared" si="7"/>
        <v>#REF!</v>
      </c>
      <c r="L98" s="78" t="e">
        <f>+N98*H98*J98</f>
        <v>#REF!</v>
      </c>
      <c r="M98" s="19" t="e">
        <f>SUM(L$91:L98)</f>
        <v>#REF!</v>
      </c>
      <c r="N98" s="18">
        <v>50</v>
      </c>
      <c r="O98" s="79" t="e">
        <f>ROUND((L90-M97)/J98/H98,0)</f>
        <v>#REF!</v>
      </c>
      <c r="R98" s="34" t="s">
        <v>537</v>
      </c>
    </row>
    <row r="99" spans="6:18" x14ac:dyDescent="0.25">
      <c r="F99" s="73" t="e">
        <f>#REF!</f>
        <v>#REF!</v>
      </c>
      <c r="G99" s="30" t="s">
        <v>4953</v>
      </c>
      <c r="H99" s="2">
        <v>0.01</v>
      </c>
      <c r="I99" s="2">
        <v>35.571966211284845</v>
      </c>
      <c r="J99" s="19" t="e">
        <v>#REF!</v>
      </c>
      <c r="K99" s="19" t="e">
        <f t="shared" si="7"/>
        <v>#REF!</v>
      </c>
      <c r="L99" s="19"/>
      <c r="M99" s="19"/>
      <c r="R99" s="34" t="s">
        <v>538</v>
      </c>
    </row>
    <row r="100" spans="6:18" x14ac:dyDescent="0.25">
      <c r="F100" s="73" t="e">
        <f>#REF!</f>
        <v>#REF!</v>
      </c>
      <c r="G100" s="30" t="s">
        <v>4954</v>
      </c>
      <c r="H100" s="2">
        <v>0.01</v>
      </c>
      <c r="I100" s="2">
        <v>41.535108447552773</v>
      </c>
      <c r="J100" s="19" t="e">
        <v>#REF!</v>
      </c>
      <c r="K100" s="19" t="e">
        <f t="shared" si="7"/>
        <v>#REF!</v>
      </c>
      <c r="L100" s="19"/>
      <c r="M100" s="19"/>
      <c r="R100" s="34" t="s">
        <v>539</v>
      </c>
    </row>
    <row r="101" spans="6:18" x14ac:dyDescent="0.25">
      <c r="F101" s="73" t="e">
        <f>#REF!</f>
        <v>#REF!</v>
      </c>
      <c r="G101" s="30" t="s">
        <v>4955</v>
      </c>
      <c r="H101" s="2">
        <v>0.01</v>
      </c>
      <c r="I101" s="2">
        <v>34.713338504289695</v>
      </c>
      <c r="J101" s="19" t="e">
        <v>#REF!</v>
      </c>
      <c r="K101" s="19" t="e">
        <f t="shared" si="7"/>
        <v>#REF!</v>
      </c>
      <c r="L101" s="19"/>
      <c r="M101" s="19"/>
      <c r="R101" s="34" t="s">
        <v>540</v>
      </c>
    </row>
    <row r="102" spans="6:18" x14ac:dyDescent="0.25">
      <c r="F102" s="73" t="e">
        <f>#REF!</f>
        <v>#REF!</v>
      </c>
      <c r="G102" s="30" t="s">
        <v>4956</v>
      </c>
      <c r="H102" s="2">
        <v>0.01</v>
      </c>
      <c r="I102" s="2">
        <v>245.15409595064125</v>
      </c>
      <c r="J102" s="19" t="e">
        <v>#REF!</v>
      </c>
      <c r="K102" s="19" t="e">
        <f t="shared" si="7"/>
        <v>#REF!</v>
      </c>
      <c r="L102" s="19"/>
      <c r="M102" s="19"/>
      <c r="R102" s="34" t="s">
        <v>541</v>
      </c>
    </row>
    <row r="103" spans="6:18" x14ac:dyDescent="0.25">
      <c r="F103" s="73" t="e">
        <f>#REF!</f>
        <v>#REF!</v>
      </c>
      <c r="G103" s="30" t="s">
        <v>4957</v>
      </c>
      <c r="H103" s="2">
        <v>0.01</v>
      </c>
      <c r="I103" s="2">
        <v>31.758715372692659</v>
      </c>
      <c r="J103" s="19" t="e">
        <v>#REF!</v>
      </c>
      <c r="K103" s="19" t="e">
        <f t="shared" si="7"/>
        <v>#REF!</v>
      </c>
      <c r="L103" s="19"/>
      <c r="M103" s="19"/>
      <c r="R103" s="34" t="s">
        <v>542</v>
      </c>
    </row>
    <row r="104" spans="6:18" x14ac:dyDescent="0.25">
      <c r="F104" s="73" t="e">
        <f>#REF!</f>
        <v>#REF!</v>
      </c>
      <c r="G104" s="30" t="s">
        <v>4958</v>
      </c>
      <c r="H104" s="2">
        <v>0.01</v>
      </c>
      <c r="I104" s="2">
        <v>739.06467989158079</v>
      </c>
      <c r="J104" s="19" t="e">
        <v>#REF!</v>
      </c>
      <c r="K104" s="19" t="e">
        <f t="shared" si="7"/>
        <v>#REF!</v>
      </c>
      <c r="L104" s="19"/>
      <c r="M104" s="19"/>
      <c r="R104" s="34" t="s">
        <v>543</v>
      </c>
    </row>
    <row r="105" spans="6:18" x14ac:dyDescent="0.25">
      <c r="F105" s="73" t="e">
        <f>#REF!</f>
        <v>#REF!</v>
      </c>
      <c r="G105" s="30" t="s">
        <v>4959</v>
      </c>
      <c r="H105" s="2">
        <v>0.01</v>
      </c>
      <c r="I105" s="2">
        <v>4.2045907597705936</v>
      </c>
      <c r="J105" s="19" t="e">
        <v>#REF!</v>
      </c>
      <c r="K105" s="19" t="e">
        <f t="shared" si="7"/>
        <v>#REF!</v>
      </c>
      <c r="L105" s="19"/>
      <c r="M105" s="19"/>
      <c r="R105" s="34" t="s">
        <v>544</v>
      </c>
    </row>
    <row r="106" spans="6:18" x14ac:dyDescent="0.25">
      <c r="F106" s="73" t="e">
        <f>#REF!</f>
        <v>#REF!</v>
      </c>
      <c r="G106" s="30" t="s">
        <v>4960</v>
      </c>
      <c r="H106" s="2">
        <v>0.01</v>
      </c>
      <c r="I106" s="2">
        <v>238.72738801628762</v>
      </c>
      <c r="J106" s="19" t="e">
        <v>#REF!</v>
      </c>
      <c r="K106" s="19" t="e">
        <f t="shared" si="7"/>
        <v>#REF!</v>
      </c>
      <c r="L106" s="19"/>
      <c r="M106" s="19"/>
      <c r="R106" s="34" t="s">
        <v>545</v>
      </c>
    </row>
    <row r="107" spans="6:18" x14ac:dyDescent="0.25">
      <c r="F107" s="73" t="e">
        <f>#REF!</f>
        <v>#REF!</v>
      </c>
      <c r="G107" s="30" t="s">
        <v>4961</v>
      </c>
      <c r="H107" s="2">
        <v>0.01</v>
      </c>
      <c r="I107" s="2">
        <v>75.97200115585494</v>
      </c>
      <c r="J107" s="19" t="e">
        <v>#REF!</v>
      </c>
      <c r="K107" s="19" t="e">
        <f t="shared" si="7"/>
        <v>#REF!</v>
      </c>
      <c r="L107" s="19"/>
      <c r="M107" s="19"/>
      <c r="R107" s="34" t="s">
        <v>546</v>
      </c>
    </row>
    <row r="108" spans="6:18" x14ac:dyDescent="0.25">
      <c r="F108" s="73" t="e">
        <f>#REF!</f>
        <v>#REF!</v>
      </c>
      <c r="G108" s="30" t="s">
        <v>4962</v>
      </c>
      <c r="H108" s="2">
        <v>0.01</v>
      </c>
      <c r="I108" s="2">
        <v>178.0028538121264</v>
      </c>
      <c r="J108" s="19" t="e">
        <v>#REF!</v>
      </c>
      <c r="K108" s="19" t="e">
        <f t="shared" si="7"/>
        <v>#REF!</v>
      </c>
      <c r="L108" s="19"/>
      <c r="M108" s="19"/>
      <c r="R108" s="34" t="s">
        <v>547</v>
      </c>
    </row>
    <row r="109" spans="6:18" x14ac:dyDescent="0.25">
      <c r="F109" s="73" t="e">
        <f>#REF!</f>
        <v>#REF!</v>
      </c>
      <c r="G109" s="30" t="s">
        <v>4963</v>
      </c>
      <c r="H109" s="2">
        <v>0.01</v>
      </c>
      <c r="I109" s="2">
        <v>24.261448329404487</v>
      </c>
      <c r="J109" s="19" t="e">
        <v>#REF!</v>
      </c>
      <c r="K109" s="19" t="e">
        <f t="shared" si="7"/>
        <v>#REF!</v>
      </c>
      <c r="L109" s="19"/>
      <c r="M109" s="19"/>
      <c r="R109" s="34" t="s">
        <v>548</v>
      </c>
    </row>
    <row r="110" spans="6:18" x14ac:dyDescent="0.25">
      <c r="F110" s="73" t="e">
        <f>#REF!</f>
        <v>#REF!</v>
      </c>
      <c r="G110" s="30" t="s">
        <v>4964</v>
      </c>
      <c r="H110" s="2">
        <v>0.01</v>
      </c>
      <c r="I110" s="2">
        <v>225.95791960445018</v>
      </c>
      <c r="J110" s="19" t="e">
        <v>#REF!</v>
      </c>
      <c r="K110" s="19" t="e">
        <f t="shared" si="7"/>
        <v>#REF!</v>
      </c>
      <c r="L110" s="19"/>
      <c r="M110" s="19"/>
      <c r="R110" s="34" t="s">
        <v>549</v>
      </c>
    </row>
    <row r="111" spans="6:18" x14ac:dyDescent="0.25">
      <c r="F111" s="73" t="e">
        <f>#REF!</f>
        <v>#REF!</v>
      </c>
      <c r="G111" s="30" t="s">
        <v>4965</v>
      </c>
      <c r="H111" s="2">
        <v>0.01</v>
      </c>
      <c r="I111" s="2">
        <v>44.611165764062612</v>
      </c>
      <c r="J111" s="19" t="e">
        <v>#REF!</v>
      </c>
      <c r="K111" s="19" t="e">
        <f t="shared" si="7"/>
        <v>#REF!</v>
      </c>
      <c r="L111" s="19"/>
      <c r="M111" s="19"/>
      <c r="R111" s="34" t="s">
        <v>550</v>
      </c>
    </row>
    <row r="112" spans="6:18" x14ac:dyDescent="0.25">
      <c r="F112" s="73" t="e">
        <f>#REF!</f>
        <v>#REF!</v>
      </c>
      <c r="G112" s="30" t="s">
        <v>4966</v>
      </c>
      <c r="H112" s="2">
        <v>0.01</v>
      </c>
      <c r="I112" s="2">
        <v>299.02867872257599</v>
      </c>
      <c r="J112" s="19" t="e">
        <v>#REF!</v>
      </c>
      <c r="K112" s="19" t="e">
        <f t="shared" si="7"/>
        <v>#REF!</v>
      </c>
      <c r="L112" s="19"/>
      <c r="M112" s="19"/>
      <c r="R112" s="34" t="s">
        <v>551</v>
      </c>
    </row>
    <row r="113" spans="6:18" x14ac:dyDescent="0.25">
      <c r="F113" s="73" t="e">
        <f>#REF!</f>
        <v>#REF!</v>
      </c>
      <c r="G113" s="30" t="s">
        <v>4967</v>
      </c>
      <c r="H113" s="2">
        <v>0.01</v>
      </c>
      <c r="I113" s="2">
        <v>61.099402018915157</v>
      </c>
      <c r="J113" s="19" t="e">
        <v>#REF!</v>
      </c>
      <c r="K113" s="19" t="e">
        <f t="shared" si="7"/>
        <v>#REF!</v>
      </c>
      <c r="L113" s="19"/>
      <c r="M113" s="19"/>
      <c r="R113" s="34" t="s">
        <v>552</v>
      </c>
    </row>
    <row r="114" spans="6:18" x14ac:dyDescent="0.25">
      <c r="F114" s="73" t="e">
        <f>#REF!</f>
        <v>#REF!</v>
      </c>
      <c r="G114" s="30" t="s">
        <v>4968</v>
      </c>
      <c r="H114" s="2">
        <v>0.01</v>
      </c>
      <c r="I114" s="2">
        <v>1148.7616753632042</v>
      </c>
      <c r="J114" s="19" t="e">
        <v>#REF!</v>
      </c>
      <c r="K114" s="19" t="e">
        <f t="shared" si="7"/>
        <v>#REF!</v>
      </c>
      <c r="L114" s="19"/>
      <c r="M114" s="19"/>
      <c r="R114" s="34" t="s">
        <v>553</v>
      </c>
    </row>
    <row r="115" spans="6:18" x14ac:dyDescent="0.25">
      <c r="F115" s="73" t="e">
        <f>#REF!</f>
        <v>#REF!</v>
      </c>
      <c r="G115" s="30" t="s">
        <v>4969</v>
      </c>
      <c r="H115" s="2">
        <v>0.01</v>
      </c>
      <c r="I115" s="2">
        <v>186.83679863384253</v>
      </c>
      <c r="J115" s="19" t="e">
        <v>#REF!</v>
      </c>
      <c r="K115" s="19" t="e">
        <f t="shared" si="7"/>
        <v>#REF!</v>
      </c>
      <c r="L115" s="19"/>
      <c r="M115" s="19"/>
      <c r="R115" s="34" t="s">
        <v>554</v>
      </c>
    </row>
    <row r="116" spans="6:18" x14ac:dyDescent="0.25">
      <c r="F116" s="73" t="e">
        <f>#REF!</f>
        <v>#REF!</v>
      </c>
      <c r="G116" s="30" t="s">
        <v>4970</v>
      </c>
      <c r="H116" s="2">
        <v>0.01</v>
      </c>
      <c r="I116" s="2">
        <v>303.42117878520196</v>
      </c>
      <c r="J116" s="19" t="e">
        <v>#REF!</v>
      </c>
      <c r="K116" s="19" t="e">
        <f t="shared" si="7"/>
        <v>#REF!</v>
      </c>
      <c r="L116" s="19"/>
      <c r="M116" s="19"/>
      <c r="R116" s="34" t="s">
        <v>555</v>
      </c>
    </row>
    <row r="117" spans="6:18" x14ac:dyDescent="0.25">
      <c r="F117" s="73" t="e">
        <f>#REF!</f>
        <v>#REF!</v>
      </c>
      <c r="G117" s="30" t="s">
        <v>4971</v>
      </c>
      <c r="H117" s="2">
        <v>0.01</v>
      </c>
      <c r="I117" s="2">
        <v>16.216676653856002</v>
      </c>
      <c r="J117" s="19" t="e">
        <v>#REF!</v>
      </c>
      <c r="K117" s="19" t="e">
        <f t="shared" si="7"/>
        <v>#REF!</v>
      </c>
      <c r="L117" s="19"/>
      <c r="M117" s="19"/>
      <c r="R117" s="34" t="s">
        <v>556</v>
      </c>
    </row>
    <row r="118" spans="6:18" x14ac:dyDescent="0.25">
      <c r="F118" s="72" t="e">
        <f>#REF!</f>
        <v>#REF!</v>
      </c>
      <c r="G118" s="30" t="s">
        <v>4972</v>
      </c>
      <c r="H118" s="2">
        <v>0.01</v>
      </c>
      <c r="I118" s="2">
        <v>48.428908450439408</v>
      </c>
      <c r="J118" s="19"/>
      <c r="K118" s="19"/>
      <c r="L118" s="77">
        <f>B8</f>
        <v>44610</v>
      </c>
      <c r="R118" s="34" t="s">
        <v>557</v>
      </c>
    </row>
    <row r="119" spans="6:18" x14ac:dyDescent="0.25">
      <c r="F119" s="73" t="e">
        <f>#REF!</f>
        <v>#REF!</v>
      </c>
      <c r="G119" s="30" t="s">
        <v>4973</v>
      </c>
      <c r="H119" s="2">
        <v>0.01</v>
      </c>
      <c r="I119" s="2">
        <v>71.079176192956254</v>
      </c>
      <c r="J119" s="19" t="e">
        <v>#REF!</v>
      </c>
      <c r="K119" s="19" t="e">
        <f t="shared" ref="K119:K145" si="10">+J119*I119*H119</f>
        <v>#REF!</v>
      </c>
      <c r="L119" s="19" t="e">
        <f>+K119</f>
        <v>#REF!</v>
      </c>
      <c r="M119" s="19" t="e">
        <f>SUM(L$119:L119)</f>
        <v>#REF!</v>
      </c>
      <c r="N119" t="e">
        <f t="shared" ref="N119:N129" si="11">+L119/J119/H119</f>
        <v>#REF!</v>
      </c>
      <c r="R119" s="34" t="s">
        <v>558</v>
      </c>
    </row>
    <row r="120" spans="6:18" x14ac:dyDescent="0.25">
      <c r="F120" s="73" t="e">
        <f>#REF!</f>
        <v>#REF!</v>
      </c>
      <c r="G120" s="30" t="s">
        <v>4974</v>
      </c>
      <c r="H120" s="2">
        <v>0.01</v>
      </c>
      <c r="I120" s="2">
        <v>11.427496965525439</v>
      </c>
      <c r="J120" s="19" t="e">
        <v>#REF!</v>
      </c>
      <c r="K120" s="19" t="e">
        <f t="shared" si="10"/>
        <v>#REF!</v>
      </c>
      <c r="L120" s="19" t="e">
        <f t="shared" ref="L120:L129" si="12">+K120</f>
        <v>#REF!</v>
      </c>
      <c r="M120" s="19" t="e">
        <f>SUM(L$119:L120)</f>
        <v>#REF!</v>
      </c>
      <c r="N120" t="e">
        <f t="shared" si="11"/>
        <v>#REF!</v>
      </c>
      <c r="R120" s="34" t="s">
        <v>559</v>
      </c>
    </row>
    <row r="121" spans="6:18" x14ac:dyDescent="0.25">
      <c r="F121" s="73" t="e">
        <f>#REF!</f>
        <v>#REF!</v>
      </c>
      <c r="G121" s="30" t="s">
        <v>5035</v>
      </c>
      <c r="H121" s="2">
        <v>0.01</v>
      </c>
      <c r="I121" s="2">
        <v>2630.0995105925508</v>
      </c>
      <c r="J121" s="19" t="e">
        <v>#REF!</v>
      </c>
      <c r="K121" s="19" t="e">
        <f t="shared" si="10"/>
        <v>#REF!</v>
      </c>
      <c r="L121" s="19" t="e">
        <f t="shared" si="12"/>
        <v>#REF!</v>
      </c>
      <c r="M121" s="19" t="e">
        <f>SUM(L$119:L121)</f>
        <v>#REF!</v>
      </c>
      <c r="N121" t="e">
        <f t="shared" si="11"/>
        <v>#REF!</v>
      </c>
      <c r="R121" s="34" t="s">
        <v>560</v>
      </c>
    </row>
    <row r="122" spans="6:18" x14ac:dyDescent="0.25">
      <c r="F122" s="73" t="e">
        <f>#REF!</f>
        <v>#REF!</v>
      </c>
      <c r="G122" s="13" t="s">
        <v>11</v>
      </c>
      <c r="H122" s="2">
        <v>0.28000000000000008</v>
      </c>
      <c r="I122" s="2">
        <v>1811.7528111998965</v>
      </c>
      <c r="J122" s="19" t="e">
        <v>#REF!</v>
      </c>
      <c r="K122" s="19" t="e">
        <f t="shared" si="10"/>
        <v>#REF!</v>
      </c>
      <c r="L122" s="19" t="e">
        <f t="shared" si="12"/>
        <v>#REF!</v>
      </c>
      <c r="M122" s="19" t="e">
        <f>SUM(L$119:L122)</f>
        <v>#REF!</v>
      </c>
      <c r="N122" t="e">
        <f t="shared" si="11"/>
        <v>#REF!</v>
      </c>
      <c r="R122" s="34" t="s">
        <v>561</v>
      </c>
    </row>
    <row r="123" spans="6:18" x14ac:dyDescent="0.25">
      <c r="F123" s="73" t="e">
        <f>#REF!</f>
        <v>#REF!</v>
      </c>
      <c r="G123" s="30" t="s">
        <v>4975</v>
      </c>
      <c r="H123" s="2">
        <v>0.01</v>
      </c>
      <c r="I123" s="2">
        <v>210.07856626819597</v>
      </c>
      <c r="J123" s="19" t="e">
        <v>#REF!</v>
      </c>
      <c r="K123" s="19" t="e">
        <f t="shared" si="10"/>
        <v>#REF!</v>
      </c>
      <c r="L123" s="19" t="e">
        <f t="shared" si="12"/>
        <v>#REF!</v>
      </c>
      <c r="M123" s="19" t="e">
        <f>SUM(L$119:L123)</f>
        <v>#REF!</v>
      </c>
      <c r="N123" t="e">
        <f t="shared" si="11"/>
        <v>#REF!</v>
      </c>
      <c r="R123" s="34" t="s">
        <v>562</v>
      </c>
    </row>
    <row r="124" spans="6:18" x14ac:dyDescent="0.25">
      <c r="F124" s="73" t="e">
        <f>#REF!</f>
        <v>#REF!</v>
      </c>
      <c r="G124" s="30" t="s">
        <v>4976</v>
      </c>
      <c r="H124" s="2">
        <v>0.01</v>
      </c>
      <c r="I124" s="2">
        <v>80.792127066225106</v>
      </c>
      <c r="J124" s="19" t="e">
        <v>#REF!</v>
      </c>
      <c r="K124" s="19" t="e">
        <f t="shared" si="10"/>
        <v>#REF!</v>
      </c>
      <c r="L124" s="19" t="e">
        <f t="shared" si="12"/>
        <v>#REF!</v>
      </c>
      <c r="M124" s="19" t="e">
        <f>SUM(L$119:L124)</f>
        <v>#REF!</v>
      </c>
      <c r="N124" t="e">
        <f t="shared" si="11"/>
        <v>#REF!</v>
      </c>
      <c r="R124" s="34" t="s">
        <v>563</v>
      </c>
    </row>
    <row r="125" spans="6:18" x14ac:dyDescent="0.25">
      <c r="F125" s="73" t="e">
        <f>#REF!</f>
        <v>#REF!</v>
      </c>
      <c r="G125" s="30" t="s">
        <v>4977</v>
      </c>
      <c r="H125" s="2">
        <v>0.01</v>
      </c>
      <c r="I125" s="2">
        <v>65.010492024553699</v>
      </c>
      <c r="J125" s="19" t="e">
        <v>#REF!</v>
      </c>
      <c r="K125" s="19" t="e">
        <f t="shared" si="10"/>
        <v>#REF!</v>
      </c>
      <c r="L125" s="19" t="e">
        <f t="shared" si="12"/>
        <v>#REF!</v>
      </c>
      <c r="M125" s="19" t="e">
        <f>SUM(L$119:L125)</f>
        <v>#REF!</v>
      </c>
      <c r="N125" t="e">
        <f t="shared" si="11"/>
        <v>#REF!</v>
      </c>
      <c r="R125" s="34" t="s">
        <v>564</v>
      </c>
    </row>
    <row r="126" spans="6:18" x14ac:dyDescent="0.25">
      <c r="F126" s="73" t="e">
        <f>#REF!</f>
        <v>#REF!</v>
      </c>
      <c r="G126" s="30" t="s">
        <v>4978</v>
      </c>
      <c r="H126" s="2">
        <v>0.01</v>
      </c>
      <c r="I126" s="2">
        <v>5.7718647198127186</v>
      </c>
      <c r="J126" s="19" t="e">
        <v>#REF!</v>
      </c>
      <c r="K126" s="19" t="e">
        <f t="shared" si="10"/>
        <v>#REF!</v>
      </c>
      <c r="L126" s="19" t="e">
        <f t="shared" si="12"/>
        <v>#REF!</v>
      </c>
      <c r="M126" s="19" t="e">
        <f>SUM(L$119:L126)</f>
        <v>#REF!</v>
      </c>
      <c r="N126" t="e">
        <f t="shared" si="11"/>
        <v>#REF!</v>
      </c>
      <c r="O126" s="79"/>
      <c r="R126" s="34" t="s">
        <v>565</v>
      </c>
    </row>
    <row r="127" spans="6:18" x14ac:dyDescent="0.25">
      <c r="F127" s="73" t="e">
        <f>#REF!</f>
        <v>#REF!</v>
      </c>
      <c r="G127" s="30" t="s">
        <v>4979</v>
      </c>
      <c r="H127" s="2">
        <v>0.01</v>
      </c>
      <c r="I127" s="2">
        <v>200.56615442573801</v>
      </c>
      <c r="J127" s="19" t="e">
        <v>#REF!</v>
      </c>
      <c r="K127" s="19" t="e">
        <f t="shared" si="10"/>
        <v>#REF!</v>
      </c>
      <c r="L127" s="19" t="e">
        <f t="shared" si="12"/>
        <v>#REF!</v>
      </c>
      <c r="M127" s="19" t="e">
        <f>SUM(L$119:L127)</f>
        <v>#REF!</v>
      </c>
      <c r="N127" t="e">
        <f t="shared" si="11"/>
        <v>#REF!</v>
      </c>
      <c r="R127" s="34" t="s">
        <v>566</v>
      </c>
    </row>
    <row r="128" spans="6:18" x14ac:dyDescent="0.25">
      <c r="F128" s="73" t="e">
        <f>#REF!</f>
        <v>#REF!</v>
      </c>
      <c r="G128" s="30" t="s">
        <v>4980</v>
      </c>
      <c r="H128" s="2">
        <v>0.01</v>
      </c>
      <c r="I128" s="2">
        <v>7.1031416483237528</v>
      </c>
      <c r="J128" s="19" t="e">
        <v>#REF!</v>
      </c>
      <c r="K128" s="19" t="e">
        <f t="shared" si="10"/>
        <v>#REF!</v>
      </c>
      <c r="L128" s="19" t="e">
        <f t="shared" si="12"/>
        <v>#REF!</v>
      </c>
      <c r="M128" s="19" t="e">
        <f>SUM(L$119:L128)</f>
        <v>#REF!</v>
      </c>
      <c r="N128" t="e">
        <f t="shared" si="11"/>
        <v>#REF!</v>
      </c>
      <c r="R128" s="34" t="s">
        <v>567</v>
      </c>
    </row>
    <row r="129" spans="6:18" x14ac:dyDescent="0.25">
      <c r="F129" s="73" t="e">
        <f>#REF!</f>
        <v>#REF!</v>
      </c>
      <c r="G129" s="30" t="s">
        <v>4981</v>
      </c>
      <c r="H129" s="2">
        <v>0.01</v>
      </c>
      <c r="I129" s="2">
        <v>46.714656457248765</v>
      </c>
      <c r="J129" s="19" t="e">
        <v>#REF!</v>
      </c>
      <c r="K129" s="19" t="e">
        <f t="shared" si="10"/>
        <v>#REF!</v>
      </c>
      <c r="L129" s="19" t="e">
        <f t="shared" si="12"/>
        <v>#REF!</v>
      </c>
      <c r="M129" s="19" t="e">
        <f>SUM(L$119:L129)</f>
        <v>#REF!</v>
      </c>
      <c r="N129" t="e">
        <f t="shared" si="11"/>
        <v>#REF!</v>
      </c>
      <c r="R129" s="34" t="s">
        <v>568</v>
      </c>
    </row>
    <row r="130" spans="6:18" x14ac:dyDescent="0.25">
      <c r="F130" s="73" t="e">
        <f>#REF!</f>
        <v>#REF!</v>
      </c>
      <c r="G130" s="30" t="s">
        <v>4982</v>
      </c>
      <c r="H130" s="2">
        <v>0.01</v>
      </c>
      <c r="I130" s="2">
        <v>5.3377107797485239</v>
      </c>
      <c r="J130" s="19" t="e">
        <v>#REF!</v>
      </c>
      <c r="K130" s="19" t="e">
        <f t="shared" si="10"/>
        <v>#REF!</v>
      </c>
      <c r="L130" s="78" t="e">
        <f>+N130*H130*J130</f>
        <v>#REF!</v>
      </c>
      <c r="M130" s="19" t="e">
        <f>SUM(L$119:L130)</f>
        <v>#REF!</v>
      </c>
      <c r="N130" s="18">
        <v>39</v>
      </c>
      <c r="O130" s="79" t="e">
        <f>ROUND((L118-M129)/J130/H130,0)</f>
        <v>#REF!</v>
      </c>
      <c r="R130" s="34" t="s">
        <v>569</v>
      </c>
    </row>
    <row r="131" spans="6:18" x14ac:dyDescent="0.25">
      <c r="F131" s="73" t="e">
        <f>#REF!</f>
        <v>#REF!</v>
      </c>
      <c r="G131" s="30" t="s">
        <v>4983</v>
      </c>
      <c r="H131" s="2">
        <v>0.01</v>
      </c>
      <c r="I131" s="2">
        <v>23.242180588586525</v>
      </c>
      <c r="J131" s="19" t="e">
        <v>#REF!</v>
      </c>
      <c r="K131" s="19" t="e">
        <f t="shared" si="10"/>
        <v>#REF!</v>
      </c>
      <c r="R131" s="34" t="s">
        <v>570</v>
      </c>
    </row>
    <row r="132" spans="6:18" x14ac:dyDescent="0.25">
      <c r="F132" s="73" t="e">
        <f>#REF!</f>
        <v>#REF!</v>
      </c>
      <c r="G132" s="30" t="s">
        <v>4984</v>
      </c>
      <c r="H132" s="2">
        <v>0.01</v>
      </c>
      <c r="I132" s="2">
        <v>8.6281851261706901</v>
      </c>
      <c r="J132" s="19" t="e">
        <v>#REF!</v>
      </c>
      <c r="K132" s="19" t="e">
        <f t="shared" si="10"/>
        <v>#REF!</v>
      </c>
      <c r="R132" s="34" t="s">
        <v>571</v>
      </c>
    </row>
    <row r="133" spans="6:18" x14ac:dyDescent="0.25">
      <c r="F133" s="73" t="e">
        <f>#REF!</f>
        <v>#REF!</v>
      </c>
      <c r="G133" s="30" t="s">
        <v>4985</v>
      </c>
      <c r="H133" s="2">
        <v>0.01</v>
      </c>
      <c r="I133" s="2">
        <v>51.456747065746164</v>
      </c>
      <c r="J133" s="19" t="e">
        <v>#REF!</v>
      </c>
      <c r="K133" s="19" t="e">
        <f t="shared" si="10"/>
        <v>#REF!</v>
      </c>
      <c r="R133" s="34" t="s">
        <v>572</v>
      </c>
    </row>
    <row r="134" spans="6:18" x14ac:dyDescent="0.25">
      <c r="F134" s="73" t="e">
        <f>#REF!</f>
        <v>#REF!</v>
      </c>
      <c r="G134" s="30" t="s">
        <v>4986</v>
      </c>
      <c r="H134" s="2">
        <v>0.01</v>
      </c>
      <c r="I134" s="2">
        <v>5.2994247100575782</v>
      </c>
      <c r="J134" s="19" t="e">
        <v>#REF!</v>
      </c>
      <c r="K134" s="19" t="e">
        <f t="shared" si="10"/>
        <v>#REF!</v>
      </c>
      <c r="R134" s="34" t="s">
        <v>573</v>
      </c>
    </row>
    <row r="135" spans="6:18" x14ac:dyDescent="0.25">
      <c r="F135" s="73" t="e">
        <f>#REF!</f>
        <v>#REF!</v>
      </c>
      <c r="G135" s="30" t="s">
        <v>4987</v>
      </c>
      <c r="H135" s="2">
        <v>0.01</v>
      </c>
      <c r="I135" s="2">
        <v>154.85975526040065</v>
      </c>
      <c r="J135" s="19" t="e">
        <v>#REF!</v>
      </c>
      <c r="K135" s="19" t="e">
        <f t="shared" si="10"/>
        <v>#REF!</v>
      </c>
      <c r="R135" s="34" t="s">
        <v>574</v>
      </c>
    </row>
    <row r="136" spans="6:18" x14ac:dyDescent="0.25">
      <c r="F136" s="73" t="e">
        <f>#REF!</f>
        <v>#REF!</v>
      </c>
      <c r="G136" s="30" t="s">
        <v>4988</v>
      </c>
      <c r="H136" s="2">
        <v>0.01</v>
      </c>
      <c r="I136" s="2">
        <v>7.4839440947566516</v>
      </c>
      <c r="J136" s="19" t="e">
        <v>#REF!</v>
      </c>
      <c r="K136" s="19" t="e">
        <f t="shared" si="10"/>
        <v>#REF!</v>
      </c>
      <c r="R136" s="34" t="s">
        <v>575</v>
      </c>
    </row>
    <row r="137" spans="6:18" x14ac:dyDescent="0.25">
      <c r="F137" s="73" t="e">
        <f>#REF!</f>
        <v>#REF!</v>
      </c>
      <c r="G137" s="30" t="s">
        <v>4989</v>
      </c>
      <c r="H137" s="2">
        <v>0.01</v>
      </c>
      <c r="I137" s="2">
        <v>131.89288169879848</v>
      </c>
      <c r="J137" s="19" t="e">
        <v>#REF!</v>
      </c>
      <c r="K137" s="19" t="e">
        <f t="shared" si="10"/>
        <v>#REF!</v>
      </c>
      <c r="R137" s="34" t="s">
        <v>576</v>
      </c>
    </row>
    <row r="138" spans="6:18" x14ac:dyDescent="0.25">
      <c r="F138" s="73" t="e">
        <f>#REF!</f>
        <v>#REF!</v>
      </c>
      <c r="G138" s="30" t="s">
        <v>4990</v>
      </c>
      <c r="H138" s="2">
        <v>0.01</v>
      </c>
      <c r="I138" s="2">
        <v>18.209944285116901</v>
      </c>
      <c r="J138" s="19" t="e">
        <v>#REF!</v>
      </c>
      <c r="K138" s="19" t="e">
        <f t="shared" si="10"/>
        <v>#REF!</v>
      </c>
      <c r="R138" s="34" t="s">
        <v>577</v>
      </c>
    </row>
    <row r="139" spans="6:18" x14ac:dyDescent="0.25">
      <c r="F139" s="73" t="e">
        <f>#REF!</f>
        <v>#REF!</v>
      </c>
      <c r="G139" s="30" t="s">
        <v>4991</v>
      </c>
      <c r="H139" s="2">
        <v>0.01</v>
      </c>
      <c r="I139" s="2">
        <v>111.21532332931214</v>
      </c>
      <c r="J139" s="19" t="e">
        <v>#REF!</v>
      </c>
      <c r="K139" s="19" t="e">
        <f t="shared" si="10"/>
        <v>#REF!</v>
      </c>
      <c r="R139" s="34" t="s">
        <v>578</v>
      </c>
    </row>
    <row r="140" spans="6:18" x14ac:dyDescent="0.25">
      <c r="F140" s="73" t="e">
        <f>#REF!</f>
        <v>#REF!</v>
      </c>
      <c r="G140" s="30" t="s">
        <v>4992</v>
      </c>
      <c r="H140" s="2">
        <v>0.01</v>
      </c>
      <c r="I140" s="2">
        <v>8.6977146890044299</v>
      </c>
      <c r="J140" s="19" t="e">
        <v>#REF!</v>
      </c>
      <c r="K140" s="19" t="e">
        <f t="shared" si="10"/>
        <v>#REF!</v>
      </c>
      <c r="R140" s="34" t="s">
        <v>579</v>
      </c>
    </row>
    <row r="141" spans="6:18" x14ac:dyDescent="0.25">
      <c r="F141" s="73" t="e">
        <f>#REF!</f>
        <v>#REF!</v>
      </c>
      <c r="G141" s="30" t="s">
        <v>4993</v>
      </c>
      <c r="H141" s="2">
        <v>0.01</v>
      </c>
      <c r="I141" s="2">
        <v>39.509156109492402</v>
      </c>
      <c r="J141" s="19" t="e">
        <v>#REF!</v>
      </c>
      <c r="K141" s="19" t="e">
        <f t="shared" si="10"/>
        <v>#REF!</v>
      </c>
      <c r="R141" s="34" t="s">
        <v>580</v>
      </c>
    </row>
    <row r="142" spans="6:18" x14ac:dyDescent="0.25">
      <c r="F142" s="73" t="e">
        <f>#REF!</f>
        <v>#REF!</v>
      </c>
      <c r="G142" s="30" t="s">
        <v>4994</v>
      </c>
      <c r="H142" s="2">
        <v>0.01</v>
      </c>
      <c r="I142" s="2">
        <v>96.709767196575413</v>
      </c>
      <c r="J142" s="19" t="e">
        <v>#REF!</v>
      </c>
      <c r="K142" s="19" t="e">
        <f t="shared" si="10"/>
        <v>#REF!</v>
      </c>
      <c r="R142" s="34" t="s">
        <v>581</v>
      </c>
    </row>
    <row r="143" spans="6:18" x14ac:dyDescent="0.25">
      <c r="F143" s="73" t="e">
        <f>#REF!</f>
        <v>#REF!</v>
      </c>
      <c r="G143" s="30" t="s">
        <v>4995</v>
      </c>
      <c r="H143" s="2">
        <v>0.01</v>
      </c>
      <c r="I143" s="2">
        <v>419.34158062077643</v>
      </c>
      <c r="J143" s="19" t="e">
        <v>#REF!</v>
      </c>
      <c r="K143" s="19" t="e">
        <f t="shared" si="10"/>
        <v>#REF!</v>
      </c>
      <c r="R143" s="34" t="s">
        <v>582</v>
      </c>
    </row>
    <row r="144" spans="6:18" x14ac:dyDescent="0.25">
      <c r="F144" s="73" t="e">
        <f>#REF!</f>
        <v>#REF!</v>
      </c>
      <c r="G144" s="30" t="s">
        <v>4996</v>
      </c>
      <c r="H144" s="2">
        <v>0.01</v>
      </c>
      <c r="I144" s="2">
        <v>14.648171502802157</v>
      </c>
      <c r="J144" s="19" t="e">
        <v>#REF!</v>
      </c>
      <c r="K144" s="19" t="e">
        <f t="shared" si="10"/>
        <v>#REF!</v>
      </c>
      <c r="R144" s="34" t="s">
        <v>583</v>
      </c>
    </row>
    <row r="145" spans="6:18" x14ac:dyDescent="0.25">
      <c r="F145" s="73" t="e">
        <f>#REF!</f>
        <v>#REF!</v>
      </c>
      <c r="G145" s="30" t="s">
        <v>4997</v>
      </c>
      <c r="H145" s="2">
        <v>0.01</v>
      </c>
      <c r="I145" s="2">
        <v>49.590439838109297</v>
      </c>
      <c r="J145" s="19" t="e">
        <v>#REF!</v>
      </c>
      <c r="K145" s="19" t="e">
        <f t="shared" si="10"/>
        <v>#REF!</v>
      </c>
      <c r="R145" s="34" t="s">
        <v>584</v>
      </c>
    </row>
    <row r="146" spans="6:18" x14ac:dyDescent="0.25">
      <c r="F146" s="73" t="e">
        <f>+F119</f>
        <v>#REF!</v>
      </c>
      <c r="G146" s="30" t="s">
        <v>4998</v>
      </c>
      <c r="H146" s="2">
        <v>0.01</v>
      </c>
      <c r="I146" s="2">
        <v>4.6826409662070603</v>
      </c>
      <c r="J146" s="19" t="e">
        <v>#REF!</v>
      </c>
      <c r="K146" s="19"/>
      <c r="R146" s="34" t="s">
        <v>585</v>
      </c>
    </row>
    <row r="147" spans="6:18" x14ac:dyDescent="0.25">
      <c r="F147" s="73" t="e">
        <f t="shared" ref="F147:F172" si="13">+F120</f>
        <v>#REF!</v>
      </c>
      <c r="G147" s="30" t="s">
        <v>4999</v>
      </c>
      <c r="H147" s="2">
        <v>0.01</v>
      </c>
      <c r="I147" s="2">
        <v>12.631847009537584</v>
      </c>
      <c r="J147" s="19" t="e">
        <v>#REF!</v>
      </c>
      <c r="K147" s="19" t="e">
        <f t="shared" ref="K147:K172" si="14">+J147*I147*H147</f>
        <v>#REF!</v>
      </c>
      <c r="R147" s="34" t="s">
        <v>586</v>
      </c>
    </row>
    <row r="148" spans="6:18" x14ac:dyDescent="0.25">
      <c r="F148" s="73" t="e">
        <f t="shared" si="13"/>
        <v>#REF!</v>
      </c>
      <c r="G148" s="30" t="s">
        <v>5000</v>
      </c>
      <c r="H148" s="2">
        <v>0.01</v>
      </c>
      <c r="I148" s="2">
        <v>11.875345478848534</v>
      </c>
      <c r="J148" s="19" t="e">
        <v>#REF!</v>
      </c>
      <c r="K148" s="19" t="e">
        <f t="shared" si="14"/>
        <v>#REF!</v>
      </c>
      <c r="R148" s="34" t="s">
        <v>587</v>
      </c>
    </row>
    <row r="149" spans="6:18" x14ac:dyDescent="0.25">
      <c r="F149" s="73" t="e">
        <f t="shared" si="13"/>
        <v>#REF!</v>
      </c>
      <c r="G149" s="30" t="s">
        <v>5001</v>
      </c>
      <c r="H149" s="2">
        <v>0.01</v>
      </c>
      <c r="I149" s="2">
        <v>0.69604823975107988</v>
      </c>
      <c r="J149" s="19" t="e">
        <v>#REF!</v>
      </c>
      <c r="K149" s="19" t="e">
        <f t="shared" si="14"/>
        <v>#REF!</v>
      </c>
      <c r="R149" s="34" t="s">
        <v>588</v>
      </c>
    </row>
    <row r="150" spans="6:18" x14ac:dyDescent="0.25">
      <c r="F150" s="73" t="e">
        <f t="shared" si="13"/>
        <v>#REF!</v>
      </c>
      <c r="G150" s="30" t="s">
        <v>5033</v>
      </c>
      <c r="H150" s="2">
        <v>0.01</v>
      </c>
      <c r="I150" s="2">
        <v>19.707000000000001</v>
      </c>
      <c r="J150" s="19" t="e">
        <v>#REF!</v>
      </c>
      <c r="K150" s="19" t="e">
        <f t="shared" si="14"/>
        <v>#REF!</v>
      </c>
      <c r="R150" s="34" t="s">
        <v>589</v>
      </c>
    </row>
    <row r="151" spans="6:18" x14ac:dyDescent="0.25">
      <c r="F151" s="73" t="e">
        <f t="shared" si="13"/>
        <v>#REF!</v>
      </c>
      <c r="G151" s="13" t="s">
        <v>12</v>
      </c>
      <c r="H151" s="2">
        <v>0.28000000000000008</v>
      </c>
      <c r="I151" s="2">
        <v>1894.4527868988353</v>
      </c>
      <c r="J151" s="19" t="e">
        <v>#REF!</v>
      </c>
      <c r="K151" s="19" t="e">
        <f t="shared" si="14"/>
        <v>#REF!</v>
      </c>
      <c r="R151" s="34" t="s">
        <v>590</v>
      </c>
    </row>
    <row r="152" spans="6:18" x14ac:dyDescent="0.25">
      <c r="F152" s="73" t="e">
        <f t="shared" si="13"/>
        <v>#REF!</v>
      </c>
      <c r="G152" s="30" t="s">
        <v>5002</v>
      </c>
      <c r="H152" s="2">
        <v>0.01</v>
      </c>
      <c r="I152" s="2">
        <v>668.35815113325975</v>
      </c>
      <c r="J152" s="19" t="e">
        <v>#REF!</v>
      </c>
      <c r="K152" s="19" t="e">
        <f t="shared" si="14"/>
        <v>#REF!</v>
      </c>
      <c r="L152" s="19"/>
      <c r="M152" s="19"/>
      <c r="R152" s="34" t="s">
        <v>591</v>
      </c>
    </row>
    <row r="153" spans="6:18" x14ac:dyDescent="0.25">
      <c r="F153" s="73" t="e">
        <f t="shared" si="13"/>
        <v>#REF!</v>
      </c>
      <c r="G153" s="30" t="s">
        <v>5003</v>
      </c>
      <c r="H153" s="2">
        <v>0.01</v>
      </c>
      <c r="I153" s="2">
        <v>262.15145783534359</v>
      </c>
      <c r="J153" s="19" t="e">
        <v>#REF!</v>
      </c>
      <c r="K153" s="19" t="e">
        <f t="shared" si="14"/>
        <v>#REF!</v>
      </c>
      <c r="L153" s="19"/>
      <c r="M153" s="19"/>
      <c r="R153" s="34" t="s">
        <v>592</v>
      </c>
    </row>
    <row r="154" spans="6:18" x14ac:dyDescent="0.25">
      <c r="F154" s="73" t="e">
        <f t="shared" si="13"/>
        <v>#REF!</v>
      </c>
      <c r="G154" s="30" t="s">
        <v>5004</v>
      </c>
      <c r="H154" s="2">
        <v>0.01</v>
      </c>
      <c r="I154" s="2">
        <v>26.263145453128651</v>
      </c>
      <c r="J154" s="19" t="e">
        <v>#REF!</v>
      </c>
      <c r="K154" s="19" t="e">
        <f t="shared" si="14"/>
        <v>#REF!</v>
      </c>
      <c r="L154" s="19"/>
      <c r="M154" s="19"/>
      <c r="R154" s="34" t="s">
        <v>593</v>
      </c>
    </row>
    <row r="155" spans="6:18" x14ac:dyDescent="0.25">
      <c r="F155" s="73" t="e">
        <f t="shared" si="13"/>
        <v>#REF!</v>
      </c>
      <c r="G155" s="30" t="s">
        <v>5005</v>
      </c>
      <c r="H155" s="2">
        <v>0.01</v>
      </c>
      <c r="I155" s="2">
        <v>12.909934701987194</v>
      </c>
      <c r="J155" s="19" t="e">
        <v>#REF!</v>
      </c>
      <c r="K155" s="19" t="e">
        <f t="shared" si="14"/>
        <v>#REF!</v>
      </c>
      <c r="L155" s="19"/>
      <c r="M155" s="19"/>
      <c r="R155" s="34" t="s">
        <v>594</v>
      </c>
    </row>
    <row r="156" spans="6:18" x14ac:dyDescent="0.25">
      <c r="F156" s="73" t="e">
        <f t="shared" si="13"/>
        <v>#REF!</v>
      </c>
      <c r="G156" s="30" t="s">
        <v>5006</v>
      </c>
      <c r="H156" s="2">
        <v>0.01</v>
      </c>
      <c r="I156" s="2">
        <v>30.591252407161345</v>
      </c>
      <c r="J156" s="19" t="e">
        <v>#REF!</v>
      </c>
      <c r="K156" s="19" t="e">
        <f t="shared" si="14"/>
        <v>#REF!</v>
      </c>
      <c r="L156" s="19"/>
      <c r="M156" s="19"/>
      <c r="R156" s="34" t="s">
        <v>595</v>
      </c>
    </row>
    <row r="157" spans="6:18" x14ac:dyDescent="0.25">
      <c r="F157" s="73" t="e">
        <f t="shared" si="13"/>
        <v>#REF!</v>
      </c>
      <c r="G157" s="30" t="s">
        <v>5007</v>
      </c>
      <c r="H157" s="2">
        <v>0.01</v>
      </c>
      <c r="I157" s="2">
        <v>7.2899602475960608</v>
      </c>
      <c r="J157" s="19" t="e">
        <v>#REF!</v>
      </c>
      <c r="K157" s="19" t="e">
        <f t="shared" si="14"/>
        <v>#REF!</v>
      </c>
      <c r="L157" s="19"/>
      <c r="M157" s="19"/>
      <c r="R157" s="34" t="s">
        <v>596</v>
      </c>
    </row>
    <row r="158" spans="6:18" x14ac:dyDescent="0.25">
      <c r="F158" s="73" t="e">
        <f t="shared" si="13"/>
        <v>#REF!</v>
      </c>
      <c r="G158" s="30" t="s">
        <v>5008</v>
      </c>
      <c r="H158" s="2">
        <v>0.01</v>
      </c>
      <c r="I158" s="2">
        <v>14.988378800927105</v>
      </c>
      <c r="J158" s="19" t="e">
        <v>#REF!</v>
      </c>
      <c r="K158" s="19" t="e">
        <f t="shared" si="14"/>
        <v>#REF!</v>
      </c>
      <c r="L158" s="19"/>
      <c r="M158" s="19"/>
      <c r="R158" s="34" t="s">
        <v>597</v>
      </c>
    </row>
    <row r="159" spans="6:18" x14ac:dyDescent="0.25">
      <c r="F159" s="73" t="e">
        <f t="shared" si="13"/>
        <v>#REF!</v>
      </c>
      <c r="G159" s="30" t="s">
        <v>5009</v>
      </c>
      <c r="H159" s="2">
        <v>0.01</v>
      </c>
      <c r="I159" s="2">
        <v>11.548390837181817</v>
      </c>
      <c r="J159" s="19" t="e">
        <v>#REF!</v>
      </c>
      <c r="K159" s="19" t="e">
        <f t="shared" si="14"/>
        <v>#REF!</v>
      </c>
      <c r="L159" s="19"/>
      <c r="M159" s="19"/>
      <c r="R159" s="34" t="s">
        <v>598</v>
      </c>
    </row>
    <row r="160" spans="6:18" x14ac:dyDescent="0.25">
      <c r="F160" s="73" t="e">
        <f t="shared" si="13"/>
        <v>#REF!</v>
      </c>
      <c r="G160" s="30" t="s">
        <v>5010</v>
      </c>
      <c r="H160" s="2">
        <v>0.01</v>
      </c>
      <c r="I160" s="2">
        <v>72.609312158710807</v>
      </c>
      <c r="J160" s="19" t="e">
        <v>#REF!</v>
      </c>
      <c r="K160" s="19" t="e">
        <f t="shared" si="14"/>
        <v>#REF!</v>
      </c>
      <c r="L160" s="19"/>
      <c r="M160" s="19"/>
      <c r="R160" s="34" t="s">
        <v>599</v>
      </c>
    </row>
    <row r="161" spans="6:18" x14ac:dyDescent="0.25">
      <c r="F161" s="73" t="e">
        <f t="shared" si="13"/>
        <v>#REF!</v>
      </c>
      <c r="G161" s="30" t="s">
        <v>5011</v>
      </c>
      <c r="H161" s="2">
        <v>0.01</v>
      </c>
      <c r="I161" s="2">
        <v>12.014222929293856</v>
      </c>
      <c r="J161" s="19" t="e">
        <v>#REF!</v>
      </c>
      <c r="K161" s="19" t="e">
        <f t="shared" si="14"/>
        <v>#REF!</v>
      </c>
      <c r="L161" s="19"/>
      <c r="M161" s="19"/>
      <c r="R161" s="34" t="s">
        <v>600</v>
      </c>
    </row>
    <row r="162" spans="6:18" x14ac:dyDescent="0.25">
      <c r="F162" s="73" t="e">
        <f t="shared" si="13"/>
        <v>#REF!</v>
      </c>
      <c r="G162" s="30" t="s">
        <v>5012</v>
      </c>
      <c r="H162" s="2">
        <v>0.01</v>
      </c>
      <c r="I162" s="2">
        <v>17.157943773045282</v>
      </c>
      <c r="J162" s="19" t="e">
        <v>#REF!</v>
      </c>
      <c r="K162" s="19" t="e">
        <f t="shared" si="14"/>
        <v>#REF!</v>
      </c>
      <c r="L162" s="19"/>
      <c r="M162" s="19"/>
      <c r="R162" s="34" t="s">
        <v>601</v>
      </c>
    </row>
    <row r="163" spans="6:18" x14ac:dyDescent="0.25">
      <c r="F163" s="73" t="e">
        <f t="shared" si="13"/>
        <v>#REF!</v>
      </c>
      <c r="G163" s="30" t="s">
        <v>5013</v>
      </c>
      <c r="H163" s="2">
        <v>0.01</v>
      </c>
      <c r="I163" s="2">
        <v>10.845851561934239</v>
      </c>
      <c r="J163" s="19" t="e">
        <v>#REF!</v>
      </c>
      <c r="K163" s="19" t="e">
        <f t="shared" si="14"/>
        <v>#REF!</v>
      </c>
      <c r="R163" s="34" t="s">
        <v>602</v>
      </c>
    </row>
    <row r="164" spans="6:18" x14ac:dyDescent="0.25">
      <c r="F164" s="73" t="e">
        <f t="shared" si="13"/>
        <v>#REF!</v>
      </c>
      <c r="G164" s="30" t="s">
        <v>5014</v>
      </c>
      <c r="H164" s="2">
        <v>0.01</v>
      </c>
      <c r="I164" s="2">
        <v>38.279156476953268</v>
      </c>
      <c r="J164" s="19" t="e">
        <v>#REF!</v>
      </c>
      <c r="K164" s="19" t="e">
        <f t="shared" si="14"/>
        <v>#REF!</v>
      </c>
      <c r="R164" s="34" t="s">
        <v>603</v>
      </c>
    </row>
    <row r="165" spans="6:18" x14ac:dyDescent="0.25">
      <c r="F165" s="73" t="e">
        <f t="shared" si="13"/>
        <v>#REF!</v>
      </c>
      <c r="G165" s="30" t="s">
        <v>5015</v>
      </c>
      <c r="H165" s="2">
        <v>0.01</v>
      </c>
      <c r="I165" s="2">
        <v>21.158708480539222</v>
      </c>
      <c r="J165" s="19" t="e">
        <v>#REF!</v>
      </c>
      <c r="K165" s="19" t="e">
        <f t="shared" si="14"/>
        <v>#REF!</v>
      </c>
      <c r="R165" s="34" t="s">
        <v>604</v>
      </c>
    </row>
    <row r="166" spans="6:18" x14ac:dyDescent="0.25">
      <c r="F166" s="73" t="e">
        <f t="shared" si="13"/>
        <v>#REF!</v>
      </c>
      <c r="G166" s="30" t="s">
        <v>5016</v>
      </c>
      <c r="H166" s="2">
        <v>0.01</v>
      </c>
      <c r="I166" s="2">
        <v>9.5424372466685288</v>
      </c>
      <c r="J166" s="19" t="e">
        <v>#REF!</v>
      </c>
      <c r="K166" s="19" t="e">
        <f t="shared" si="14"/>
        <v>#REF!</v>
      </c>
      <c r="R166" s="34" t="s">
        <v>605</v>
      </c>
    </row>
    <row r="167" spans="6:18" x14ac:dyDescent="0.25">
      <c r="F167" s="73" t="e">
        <f t="shared" si="13"/>
        <v>#REF!</v>
      </c>
      <c r="G167" s="30" t="s">
        <v>5017</v>
      </c>
      <c r="H167" s="2">
        <v>0.01</v>
      </c>
      <c r="I167" s="2">
        <v>25.849605769513182</v>
      </c>
      <c r="J167" s="19" t="e">
        <v>#REF!</v>
      </c>
      <c r="K167" s="19" t="e">
        <f t="shared" si="14"/>
        <v>#REF!</v>
      </c>
      <c r="R167" s="34" t="s">
        <v>606</v>
      </c>
    </row>
    <row r="168" spans="6:18" x14ac:dyDescent="0.25">
      <c r="F168" s="73" t="e">
        <f t="shared" si="13"/>
        <v>#REF!</v>
      </c>
      <c r="G168" s="30" t="s">
        <v>5018</v>
      </c>
      <c r="H168" s="2">
        <v>0.01</v>
      </c>
      <c r="I168" s="2">
        <v>20.397356779631778</v>
      </c>
      <c r="J168" s="19" t="e">
        <v>#REF!</v>
      </c>
      <c r="K168" s="19" t="e">
        <f t="shared" si="14"/>
        <v>#REF!</v>
      </c>
      <c r="R168" s="34" t="s">
        <v>607</v>
      </c>
    </row>
    <row r="169" spans="6:18" x14ac:dyDescent="0.25">
      <c r="F169" s="73" t="e">
        <f t="shared" si="13"/>
        <v>#REF!</v>
      </c>
      <c r="G169" s="30" t="s">
        <v>5019</v>
      </c>
      <c r="H169" s="2">
        <v>0.01</v>
      </c>
      <c r="I169" s="2">
        <v>10.738738631897609</v>
      </c>
      <c r="J169" s="19" t="e">
        <v>#REF!</v>
      </c>
      <c r="K169" s="19" t="e">
        <f t="shared" si="14"/>
        <v>#REF!</v>
      </c>
      <c r="R169" s="34" t="s">
        <v>608</v>
      </c>
    </row>
    <row r="170" spans="6:18" x14ac:dyDescent="0.25">
      <c r="F170" s="73" t="e">
        <f t="shared" si="13"/>
        <v>#REF!</v>
      </c>
      <c r="G170" s="30" t="s">
        <v>5020</v>
      </c>
      <c r="H170" s="2">
        <v>0.01</v>
      </c>
      <c r="I170" s="2">
        <v>82.397877601593379</v>
      </c>
      <c r="J170" s="19" t="e">
        <v>#REF!</v>
      </c>
      <c r="K170" s="19" t="e">
        <f t="shared" si="14"/>
        <v>#REF!</v>
      </c>
      <c r="R170" s="34" t="s">
        <v>609</v>
      </c>
    </row>
    <row r="171" spans="6:18" x14ac:dyDescent="0.25">
      <c r="F171" s="73" t="e">
        <f t="shared" si="13"/>
        <v>#REF!</v>
      </c>
      <c r="G171" s="30" t="s">
        <v>5021</v>
      </c>
      <c r="H171" s="2">
        <v>0.01</v>
      </c>
      <c r="I171" s="2">
        <v>25.82263000359184</v>
      </c>
      <c r="J171" s="19" t="e">
        <v>#REF!</v>
      </c>
      <c r="K171" s="19" t="e">
        <f t="shared" si="14"/>
        <v>#REF!</v>
      </c>
      <c r="R171" s="34" t="s">
        <v>610</v>
      </c>
    </row>
    <row r="172" spans="6:18" x14ac:dyDescent="0.25">
      <c r="F172" s="73" t="e">
        <f t="shared" si="13"/>
        <v>#REF!</v>
      </c>
      <c r="G172" s="30" t="s">
        <v>5022</v>
      </c>
      <c r="H172" s="2">
        <v>0.01</v>
      </c>
      <c r="I172" s="2">
        <v>229.36308172459769</v>
      </c>
      <c r="J172" s="19" t="e">
        <v>#REF!</v>
      </c>
      <c r="K172" s="19" t="e">
        <f t="shared" si="14"/>
        <v>#REF!</v>
      </c>
      <c r="R172" s="34" t="s">
        <v>611</v>
      </c>
    </row>
    <row r="173" spans="6:18" x14ac:dyDescent="0.25">
      <c r="F173" s="72" t="e">
        <f>#REF!</f>
        <v>#REF!</v>
      </c>
      <c r="G173" s="30" t="s">
        <v>5023</v>
      </c>
      <c r="H173" s="2">
        <v>0.01</v>
      </c>
      <c r="I173" s="2">
        <v>7.757775647519467</v>
      </c>
      <c r="J173" s="19"/>
      <c r="K173" s="19"/>
      <c r="L173" s="77">
        <f>B15</f>
        <v>43800</v>
      </c>
      <c r="R173" s="34" t="s">
        <v>612</v>
      </c>
    </row>
    <row r="174" spans="6:18" x14ac:dyDescent="0.25">
      <c r="F174" s="73" t="e">
        <f>#REF!</f>
        <v>#REF!</v>
      </c>
      <c r="G174" s="30" t="s">
        <v>5024</v>
      </c>
      <c r="H174" s="2">
        <v>0.01</v>
      </c>
      <c r="I174" s="2">
        <v>25.815696924015057</v>
      </c>
      <c r="J174" s="19" t="e">
        <v>#REF!</v>
      </c>
      <c r="K174" s="19" t="e">
        <f t="shared" ref="K174:K200" si="15">+J174*I174*H174</f>
        <v>#REF!</v>
      </c>
      <c r="L174" s="19" t="e">
        <f>+K147</f>
        <v>#REF!</v>
      </c>
      <c r="M174" s="19" t="e">
        <f>SUM(L$174:L174)</f>
        <v>#REF!</v>
      </c>
      <c r="N174" t="e">
        <f>+L174/J147/H147</f>
        <v>#REF!</v>
      </c>
      <c r="R174" s="34" t="s">
        <v>613</v>
      </c>
    </row>
    <row r="175" spans="6:18" x14ac:dyDescent="0.25">
      <c r="F175" s="73" t="e">
        <f>#REF!</f>
        <v>#REF!</v>
      </c>
      <c r="G175" s="30" t="s">
        <v>5025</v>
      </c>
      <c r="H175" s="2">
        <v>0.01</v>
      </c>
      <c r="I175" s="2">
        <v>11.205021762426362</v>
      </c>
      <c r="J175" s="19" t="e">
        <v>#REF!</v>
      </c>
      <c r="K175" s="19" t="e">
        <f t="shared" si="15"/>
        <v>#REF!</v>
      </c>
      <c r="L175" s="19" t="e">
        <f>+K148</f>
        <v>#REF!</v>
      </c>
      <c r="M175" s="19" t="e">
        <f>SUM(L$174:L175)</f>
        <v>#REF!</v>
      </c>
      <c r="N175" t="e">
        <f>+L175/J148/H148</f>
        <v>#REF!</v>
      </c>
      <c r="R175" s="34" t="s">
        <v>614</v>
      </c>
    </row>
    <row r="176" spans="6:18" x14ac:dyDescent="0.25">
      <c r="F176" s="73" t="e">
        <f>#REF!</f>
        <v>#REF!</v>
      </c>
      <c r="G176" s="30" t="s">
        <v>5026</v>
      </c>
      <c r="H176" s="2">
        <v>0.01</v>
      </c>
      <c r="I176" s="2">
        <v>44.544901559796209</v>
      </c>
      <c r="J176" s="19" t="e">
        <v>#REF!</v>
      </c>
      <c r="K176" s="19" t="e">
        <f t="shared" si="15"/>
        <v>#REF!</v>
      </c>
      <c r="L176" s="19" t="e">
        <f>+K149</f>
        <v>#REF!</v>
      </c>
      <c r="M176" s="19" t="e">
        <f>SUM(L$174:L176)</f>
        <v>#REF!</v>
      </c>
      <c r="N176" t="e">
        <f>+L176/J149/H149</f>
        <v>#REF!</v>
      </c>
      <c r="R176" s="34" t="s">
        <v>615</v>
      </c>
    </row>
    <row r="177" spans="6:18" x14ac:dyDescent="0.25">
      <c r="F177" s="73" t="e">
        <f>#REF!</f>
        <v>#REF!</v>
      </c>
      <c r="G177" s="30" t="s">
        <v>5027</v>
      </c>
      <c r="H177" s="2">
        <v>0.01</v>
      </c>
      <c r="I177" s="2">
        <v>14.235468381573792</v>
      </c>
      <c r="J177" s="19" t="e">
        <v>#REF!</v>
      </c>
      <c r="K177" s="19" t="e">
        <f t="shared" si="15"/>
        <v>#REF!</v>
      </c>
      <c r="L177" s="19" t="e">
        <f>+K150</f>
        <v>#REF!</v>
      </c>
      <c r="M177" s="19" t="e">
        <f>SUM(L$174:L177)</f>
        <v>#REF!</v>
      </c>
      <c r="N177" t="e">
        <f>+L177/J150/H150</f>
        <v>#REF!</v>
      </c>
      <c r="R177" s="34" t="s">
        <v>616</v>
      </c>
    </row>
    <row r="178" spans="6:18" x14ac:dyDescent="0.25">
      <c r="F178" s="73" t="e">
        <f>#REF!</f>
        <v>#REF!</v>
      </c>
      <c r="G178" s="30" t="s">
        <v>5028</v>
      </c>
      <c r="H178" s="2">
        <v>0.01</v>
      </c>
      <c r="I178" s="2">
        <v>4.5023487840265384</v>
      </c>
      <c r="J178" s="19" t="e">
        <v>#REF!</v>
      </c>
      <c r="K178" s="19" t="e">
        <f t="shared" si="15"/>
        <v>#REF!</v>
      </c>
      <c r="L178" s="78" t="e">
        <f>+N178*H178*J178</f>
        <v>#REF!</v>
      </c>
      <c r="M178" s="19" t="e">
        <f>SUM(L$174:L178)</f>
        <v>#REF!</v>
      </c>
      <c r="N178" s="18">
        <v>98</v>
      </c>
      <c r="O178" s="79" t="e">
        <f>ROUND((L173-M177)/J151/H151,0)</f>
        <v>#REF!</v>
      </c>
      <c r="R178" s="34" t="s">
        <v>617</v>
      </c>
    </row>
    <row r="179" spans="6:18" x14ac:dyDescent="0.25">
      <c r="F179" s="73" t="e">
        <f>#REF!</f>
        <v>#REF!</v>
      </c>
      <c r="G179" s="30" t="s">
        <v>5032</v>
      </c>
      <c r="H179" s="2">
        <v>0.01</v>
      </c>
      <c r="I179" s="2">
        <v>176.11397928492175</v>
      </c>
      <c r="J179" s="19" t="e">
        <v>#REF!</v>
      </c>
      <c r="K179" s="19" t="e">
        <f t="shared" si="15"/>
        <v>#REF!</v>
      </c>
      <c r="R179" s="34" t="s">
        <v>618</v>
      </c>
    </row>
    <row r="180" spans="6:18" x14ac:dyDescent="0.25">
      <c r="F180" s="73" t="e">
        <f>#REF!</f>
        <v>#REF!</v>
      </c>
      <c r="G180" s="13" t="s">
        <v>14</v>
      </c>
      <c r="H180" s="2">
        <v>1.6800000000000013</v>
      </c>
      <c r="I180" s="2">
        <v>20655.797384449746</v>
      </c>
      <c r="J180" s="19" t="e">
        <v>#REF!</v>
      </c>
      <c r="K180" s="19" t="e">
        <f t="shared" si="15"/>
        <v>#REF!</v>
      </c>
      <c r="R180" s="34" t="s">
        <v>619</v>
      </c>
    </row>
    <row r="181" spans="6:18" x14ac:dyDescent="0.25">
      <c r="F181" s="73" t="e">
        <f>#REF!</f>
        <v>#REF!</v>
      </c>
      <c r="J181" s="19" t="e">
        <v>#REF!</v>
      </c>
      <c r="K181" s="19" t="e">
        <f t="shared" si="15"/>
        <v>#REF!</v>
      </c>
      <c r="R181" s="34" t="s">
        <v>620</v>
      </c>
    </row>
    <row r="182" spans="6:18" x14ac:dyDescent="0.25">
      <c r="F182" s="73" t="e">
        <f>#REF!</f>
        <v>#REF!</v>
      </c>
      <c r="J182" s="19" t="e">
        <v>#REF!</v>
      </c>
      <c r="K182" s="19" t="e">
        <f t="shared" si="15"/>
        <v>#REF!</v>
      </c>
      <c r="R182" s="34" t="s">
        <v>621</v>
      </c>
    </row>
    <row r="183" spans="6:18" x14ac:dyDescent="0.25">
      <c r="F183" s="73" t="e">
        <f>#REF!</f>
        <v>#REF!</v>
      </c>
      <c r="J183" s="19" t="e">
        <v>#REF!</v>
      </c>
      <c r="K183" s="19" t="e">
        <f t="shared" si="15"/>
        <v>#REF!</v>
      </c>
      <c r="R183" s="34" t="s">
        <v>622</v>
      </c>
    </row>
    <row r="184" spans="6:18" x14ac:dyDescent="0.25">
      <c r="F184" s="73" t="e">
        <f>#REF!</f>
        <v>#REF!</v>
      </c>
      <c r="J184" s="19" t="e">
        <v>#REF!</v>
      </c>
      <c r="K184" s="19" t="e">
        <f t="shared" si="15"/>
        <v>#REF!</v>
      </c>
      <c r="R184" s="34" t="s">
        <v>623</v>
      </c>
    </row>
    <row r="185" spans="6:18" x14ac:dyDescent="0.25">
      <c r="F185" s="73" t="e">
        <f>#REF!</f>
        <v>#REF!</v>
      </c>
      <c r="J185" s="19" t="e">
        <v>#REF!</v>
      </c>
      <c r="K185" s="19" t="e">
        <f t="shared" si="15"/>
        <v>#REF!</v>
      </c>
      <c r="R185" s="34" t="s">
        <v>624</v>
      </c>
    </row>
    <row r="186" spans="6:18" x14ac:dyDescent="0.25">
      <c r="F186" s="73" t="e">
        <f>#REF!</f>
        <v>#REF!</v>
      </c>
      <c r="J186" s="19" t="e">
        <v>#REF!</v>
      </c>
      <c r="K186" s="19" t="e">
        <f t="shared" si="15"/>
        <v>#REF!</v>
      </c>
      <c r="R186" s="34" t="s">
        <v>625</v>
      </c>
    </row>
    <row r="187" spans="6:18" x14ac:dyDescent="0.25">
      <c r="F187" s="73" t="e">
        <f>#REF!</f>
        <v>#REF!</v>
      </c>
      <c r="J187" s="19" t="e">
        <v>#REF!</v>
      </c>
      <c r="K187" s="19" t="e">
        <f t="shared" si="15"/>
        <v>#REF!</v>
      </c>
      <c r="R187" s="34" t="s">
        <v>626</v>
      </c>
    </row>
    <row r="188" spans="6:18" x14ac:dyDescent="0.25">
      <c r="F188" s="73" t="e">
        <f>#REF!</f>
        <v>#REF!</v>
      </c>
      <c r="J188" s="19" t="e">
        <v>#REF!</v>
      </c>
      <c r="K188" s="19" t="e">
        <f t="shared" si="15"/>
        <v>#REF!</v>
      </c>
      <c r="R188" s="34" t="s">
        <v>627</v>
      </c>
    </row>
    <row r="189" spans="6:18" x14ac:dyDescent="0.25">
      <c r="F189" s="73" t="e">
        <f>#REF!</f>
        <v>#REF!</v>
      </c>
      <c r="J189" s="19" t="e">
        <v>#REF!</v>
      </c>
      <c r="K189" s="19" t="e">
        <f t="shared" si="15"/>
        <v>#REF!</v>
      </c>
      <c r="R189" s="34" t="s">
        <v>628</v>
      </c>
    </row>
    <row r="190" spans="6:18" x14ac:dyDescent="0.25">
      <c r="F190" s="73" t="e">
        <f>#REF!</f>
        <v>#REF!</v>
      </c>
      <c r="J190" s="19" t="e">
        <v>#REF!</v>
      </c>
      <c r="K190" s="19" t="e">
        <f t="shared" si="15"/>
        <v>#REF!</v>
      </c>
      <c r="R190" s="34" t="s">
        <v>629</v>
      </c>
    </row>
    <row r="191" spans="6:18" x14ac:dyDescent="0.25">
      <c r="F191" s="73" t="e">
        <f>#REF!</f>
        <v>#REF!</v>
      </c>
      <c r="J191" s="19" t="e">
        <v>#REF!</v>
      </c>
      <c r="K191" s="19" t="e">
        <f t="shared" si="15"/>
        <v>#REF!</v>
      </c>
      <c r="R191" s="34" t="s">
        <v>630</v>
      </c>
    </row>
    <row r="192" spans="6:18" x14ac:dyDescent="0.25">
      <c r="F192" s="73" t="e">
        <f>#REF!</f>
        <v>#REF!</v>
      </c>
      <c r="J192" s="19" t="e">
        <v>#REF!</v>
      </c>
      <c r="K192" s="19" t="e">
        <f t="shared" si="15"/>
        <v>#REF!</v>
      </c>
      <c r="R192" s="34" t="s">
        <v>631</v>
      </c>
    </row>
    <row r="193" spans="6:18" x14ac:dyDescent="0.25">
      <c r="F193" s="73" t="e">
        <f>#REF!</f>
        <v>#REF!</v>
      </c>
      <c r="J193" s="19" t="e">
        <v>#REF!</v>
      </c>
      <c r="K193" s="19" t="e">
        <f t="shared" si="15"/>
        <v>#REF!</v>
      </c>
      <c r="R193" s="34" t="s">
        <v>632</v>
      </c>
    </row>
    <row r="194" spans="6:18" x14ac:dyDescent="0.25">
      <c r="F194" s="73" t="e">
        <f>#REF!</f>
        <v>#REF!</v>
      </c>
      <c r="J194" s="19" t="e">
        <v>#REF!</v>
      </c>
      <c r="K194" s="19" t="e">
        <f t="shared" si="15"/>
        <v>#REF!</v>
      </c>
      <c r="R194" s="34" t="s">
        <v>633</v>
      </c>
    </row>
    <row r="195" spans="6:18" x14ac:dyDescent="0.25">
      <c r="F195" s="73" t="e">
        <f>#REF!</f>
        <v>#REF!</v>
      </c>
      <c r="J195" s="19" t="e">
        <v>#REF!</v>
      </c>
      <c r="K195" s="19" t="e">
        <f t="shared" si="15"/>
        <v>#REF!</v>
      </c>
      <c r="R195" s="34" t="s">
        <v>634</v>
      </c>
    </row>
    <row r="196" spans="6:18" x14ac:dyDescent="0.25">
      <c r="F196" s="73" t="e">
        <f>#REF!</f>
        <v>#REF!</v>
      </c>
      <c r="J196" s="19" t="e">
        <v>#REF!</v>
      </c>
      <c r="K196" s="19" t="e">
        <f t="shared" si="15"/>
        <v>#REF!</v>
      </c>
      <c r="R196" s="34" t="s">
        <v>635</v>
      </c>
    </row>
    <row r="197" spans="6:18" x14ac:dyDescent="0.25">
      <c r="F197" s="73" t="e">
        <f>#REF!</f>
        <v>#REF!</v>
      </c>
      <c r="J197" s="19" t="e">
        <v>#REF!</v>
      </c>
      <c r="K197" s="19" t="e">
        <f t="shared" si="15"/>
        <v>#REF!</v>
      </c>
      <c r="R197" s="34" t="s">
        <v>636</v>
      </c>
    </row>
    <row r="198" spans="6:18" x14ac:dyDescent="0.25">
      <c r="F198" s="73" t="e">
        <f>#REF!</f>
        <v>#REF!</v>
      </c>
      <c r="J198" s="19" t="e">
        <v>#REF!</v>
      </c>
      <c r="K198" s="19" t="e">
        <f t="shared" si="15"/>
        <v>#REF!</v>
      </c>
      <c r="R198" s="34" t="s">
        <v>637</v>
      </c>
    </row>
    <row r="199" spans="6:18" x14ac:dyDescent="0.25">
      <c r="F199" s="73" t="e">
        <f>#REF!</f>
        <v>#REF!</v>
      </c>
      <c r="J199" s="19" t="e">
        <v>#REF!</v>
      </c>
      <c r="K199" s="19" t="e">
        <f t="shared" si="15"/>
        <v>#REF!</v>
      </c>
      <c r="R199" s="34" t="s">
        <v>638</v>
      </c>
    </row>
    <row r="200" spans="6:18" x14ac:dyDescent="0.25">
      <c r="F200" s="73" t="e">
        <f>#REF!</f>
        <v>#REF!</v>
      </c>
      <c r="J200" s="19" t="e">
        <v>#REF!</v>
      </c>
      <c r="K200" s="19" t="e">
        <f t="shared" si="15"/>
        <v>#REF!</v>
      </c>
      <c r="R200" s="34" t="s">
        <v>639</v>
      </c>
    </row>
    <row r="201" spans="6:18" x14ac:dyDescent="0.25">
      <c r="R201" s="34" t="s">
        <v>640</v>
      </c>
    </row>
    <row r="202" spans="6:18" x14ac:dyDescent="0.25">
      <c r="R202" s="34" t="s">
        <v>641</v>
      </c>
    </row>
    <row r="203" spans="6:18" x14ac:dyDescent="0.25">
      <c r="R203" s="34" t="s">
        <v>642</v>
      </c>
    </row>
    <row r="204" spans="6:18" x14ac:dyDescent="0.25">
      <c r="R204" s="34" t="s">
        <v>643</v>
      </c>
    </row>
    <row r="205" spans="6:18" x14ac:dyDescent="0.25">
      <c r="R205" s="34" t="s">
        <v>644</v>
      </c>
    </row>
    <row r="206" spans="6:18" x14ac:dyDescent="0.25">
      <c r="R206" s="34" t="s">
        <v>645</v>
      </c>
    </row>
    <row r="207" spans="6:18" x14ac:dyDescent="0.25">
      <c r="R207" s="34" t="s">
        <v>646</v>
      </c>
    </row>
    <row r="208" spans="6:18" x14ac:dyDescent="0.25">
      <c r="R208" s="34" t="s">
        <v>647</v>
      </c>
    </row>
    <row r="209" spans="18:18" x14ac:dyDescent="0.25">
      <c r="R209" s="34" t="s">
        <v>648</v>
      </c>
    </row>
    <row r="210" spans="18:18" x14ac:dyDescent="0.25">
      <c r="R210" s="34" t="s">
        <v>649</v>
      </c>
    </row>
    <row r="211" spans="18:18" x14ac:dyDescent="0.25">
      <c r="R211" s="34" t="s">
        <v>650</v>
      </c>
    </row>
    <row r="212" spans="18:18" x14ac:dyDescent="0.25">
      <c r="R212" s="34" t="s">
        <v>651</v>
      </c>
    </row>
    <row r="213" spans="18:18" x14ac:dyDescent="0.25">
      <c r="R213" s="34" t="s">
        <v>652</v>
      </c>
    </row>
    <row r="214" spans="18:18" x14ac:dyDescent="0.25">
      <c r="R214" s="34" t="s">
        <v>653</v>
      </c>
    </row>
    <row r="215" spans="18:18" x14ac:dyDescent="0.25">
      <c r="R215" s="34" t="s">
        <v>654</v>
      </c>
    </row>
    <row r="216" spans="18:18" x14ac:dyDescent="0.25">
      <c r="R216" s="34" t="s">
        <v>655</v>
      </c>
    </row>
    <row r="217" spans="18:18" x14ac:dyDescent="0.25">
      <c r="R217" s="34" t="s">
        <v>656</v>
      </c>
    </row>
    <row r="218" spans="18:18" x14ac:dyDescent="0.25">
      <c r="R218" s="34" t="s">
        <v>657</v>
      </c>
    </row>
    <row r="219" spans="18:18" x14ac:dyDescent="0.25">
      <c r="R219" s="34" t="s">
        <v>658</v>
      </c>
    </row>
    <row r="220" spans="18:18" x14ac:dyDescent="0.25">
      <c r="R220" s="34" t="s">
        <v>659</v>
      </c>
    </row>
    <row r="221" spans="18:18" x14ac:dyDescent="0.25">
      <c r="R221" s="34" t="s">
        <v>660</v>
      </c>
    </row>
    <row r="222" spans="18:18" x14ac:dyDescent="0.25">
      <c r="R222" s="34" t="s">
        <v>661</v>
      </c>
    </row>
    <row r="223" spans="18:18" x14ac:dyDescent="0.25">
      <c r="R223" s="34" t="s">
        <v>662</v>
      </c>
    </row>
    <row r="224" spans="18:18" x14ac:dyDescent="0.25">
      <c r="R224" s="34" t="s">
        <v>663</v>
      </c>
    </row>
    <row r="225" spans="18:18" x14ac:dyDescent="0.25">
      <c r="R225" s="34" t="s">
        <v>664</v>
      </c>
    </row>
    <row r="226" spans="18:18" x14ac:dyDescent="0.25">
      <c r="R226" s="34" t="s">
        <v>665</v>
      </c>
    </row>
    <row r="227" spans="18:18" x14ac:dyDescent="0.25">
      <c r="R227" s="34" t="s">
        <v>666</v>
      </c>
    </row>
    <row r="228" spans="18:18" x14ac:dyDescent="0.25">
      <c r="R228" s="34" t="s">
        <v>667</v>
      </c>
    </row>
    <row r="229" spans="18:18" x14ac:dyDescent="0.25">
      <c r="R229" s="34" t="s">
        <v>668</v>
      </c>
    </row>
    <row r="230" spans="18:18" x14ac:dyDescent="0.25">
      <c r="R230" s="34" t="s">
        <v>669</v>
      </c>
    </row>
    <row r="231" spans="18:18" x14ac:dyDescent="0.25">
      <c r="R231" s="34" t="s">
        <v>670</v>
      </c>
    </row>
    <row r="232" spans="18:18" x14ac:dyDescent="0.25">
      <c r="R232" s="34" t="s">
        <v>671</v>
      </c>
    </row>
    <row r="233" spans="18:18" x14ac:dyDescent="0.25">
      <c r="R233" s="34" t="s">
        <v>672</v>
      </c>
    </row>
    <row r="234" spans="18:18" x14ac:dyDescent="0.25">
      <c r="R234" s="34" t="s">
        <v>673</v>
      </c>
    </row>
    <row r="235" spans="18:18" x14ac:dyDescent="0.25">
      <c r="R235" s="34" t="s">
        <v>674</v>
      </c>
    </row>
    <row r="236" spans="18:18" x14ac:dyDescent="0.25">
      <c r="R236" s="34" t="s">
        <v>675</v>
      </c>
    </row>
    <row r="237" spans="18:18" x14ac:dyDescent="0.25">
      <c r="R237" s="34" t="s">
        <v>676</v>
      </c>
    </row>
    <row r="238" spans="18:18" x14ac:dyDescent="0.25">
      <c r="R238" s="34" t="s">
        <v>677</v>
      </c>
    </row>
    <row r="239" spans="18:18" x14ac:dyDescent="0.25">
      <c r="R239" s="34" t="s">
        <v>678</v>
      </c>
    </row>
    <row r="240" spans="18:18" x14ac:dyDescent="0.25">
      <c r="R240" s="34" t="s">
        <v>679</v>
      </c>
    </row>
    <row r="241" spans="18:18" x14ac:dyDescent="0.25">
      <c r="R241" s="34" t="s">
        <v>680</v>
      </c>
    </row>
    <row r="242" spans="18:18" x14ac:dyDescent="0.25">
      <c r="R242" s="34" t="s">
        <v>681</v>
      </c>
    </row>
    <row r="243" spans="18:18" x14ac:dyDescent="0.25">
      <c r="R243" s="34" t="s">
        <v>682</v>
      </c>
    </row>
    <row r="244" spans="18:18" x14ac:dyDescent="0.25">
      <c r="R244" s="34" t="s">
        <v>683</v>
      </c>
    </row>
    <row r="245" spans="18:18" x14ac:dyDescent="0.25">
      <c r="R245" s="34" t="s">
        <v>684</v>
      </c>
    </row>
    <row r="246" spans="18:18" x14ac:dyDescent="0.25">
      <c r="R246" s="34" t="s">
        <v>685</v>
      </c>
    </row>
    <row r="247" spans="18:18" x14ac:dyDescent="0.25">
      <c r="R247" s="34" t="s">
        <v>686</v>
      </c>
    </row>
    <row r="248" spans="18:18" x14ac:dyDescent="0.25">
      <c r="R248" s="34" t="s">
        <v>687</v>
      </c>
    </row>
    <row r="249" spans="18:18" x14ac:dyDescent="0.25">
      <c r="R249" s="34" t="s">
        <v>688</v>
      </c>
    </row>
    <row r="250" spans="18:18" x14ac:dyDescent="0.25">
      <c r="R250" s="34" t="s">
        <v>689</v>
      </c>
    </row>
    <row r="251" spans="18:18" x14ac:dyDescent="0.25">
      <c r="R251" s="34" t="s">
        <v>690</v>
      </c>
    </row>
    <row r="252" spans="18:18" x14ac:dyDescent="0.25">
      <c r="R252" s="34" t="s">
        <v>691</v>
      </c>
    </row>
    <row r="253" spans="18:18" x14ac:dyDescent="0.25">
      <c r="R253" s="34" t="s">
        <v>692</v>
      </c>
    </row>
    <row r="254" spans="18:18" x14ac:dyDescent="0.25">
      <c r="R254" s="34" t="s">
        <v>693</v>
      </c>
    </row>
    <row r="255" spans="18:18" x14ac:dyDescent="0.25">
      <c r="R255" s="34" t="s">
        <v>694</v>
      </c>
    </row>
    <row r="256" spans="18:18" x14ac:dyDescent="0.25">
      <c r="R256" s="34" t="s">
        <v>695</v>
      </c>
    </row>
    <row r="257" spans="18:18" x14ac:dyDescent="0.25">
      <c r="R257" s="34" t="s">
        <v>696</v>
      </c>
    </row>
    <row r="258" spans="18:18" x14ac:dyDescent="0.25">
      <c r="R258" s="34" t="s">
        <v>697</v>
      </c>
    </row>
    <row r="259" spans="18:18" x14ac:dyDescent="0.25">
      <c r="R259" s="34" t="s">
        <v>698</v>
      </c>
    </row>
    <row r="260" spans="18:18" x14ac:dyDescent="0.25">
      <c r="R260" s="34" t="s">
        <v>699</v>
      </c>
    </row>
    <row r="261" spans="18:18" x14ac:dyDescent="0.25">
      <c r="R261" s="34" t="s">
        <v>700</v>
      </c>
    </row>
    <row r="262" spans="18:18" x14ac:dyDescent="0.25">
      <c r="R262" s="34" t="s">
        <v>701</v>
      </c>
    </row>
    <row r="263" spans="18:18" x14ac:dyDescent="0.25">
      <c r="R263" s="34" t="s">
        <v>702</v>
      </c>
    </row>
    <row r="264" spans="18:18" x14ac:dyDescent="0.25">
      <c r="R264" s="34" t="s">
        <v>703</v>
      </c>
    </row>
    <row r="265" spans="18:18" x14ac:dyDescent="0.25">
      <c r="R265" s="34" t="s">
        <v>704</v>
      </c>
    </row>
    <row r="266" spans="18:18" x14ac:dyDescent="0.25">
      <c r="R266" s="34" t="s">
        <v>705</v>
      </c>
    </row>
    <row r="267" spans="18:18" x14ac:dyDescent="0.25">
      <c r="R267" s="34" t="s">
        <v>706</v>
      </c>
    </row>
    <row r="268" spans="18:18" x14ac:dyDescent="0.25">
      <c r="R268" s="34" t="s">
        <v>707</v>
      </c>
    </row>
    <row r="269" spans="18:18" x14ac:dyDescent="0.25">
      <c r="R269" s="34" t="s">
        <v>708</v>
      </c>
    </row>
    <row r="270" spans="18:18" x14ac:dyDescent="0.25">
      <c r="R270" s="34" t="s">
        <v>709</v>
      </c>
    </row>
    <row r="271" spans="18:18" x14ac:dyDescent="0.25">
      <c r="R271" s="34" t="s">
        <v>710</v>
      </c>
    </row>
    <row r="272" spans="18:18" x14ac:dyDescent="0.25">
      <c r="R272" s="34" t="s">
        <v>711</v>
      </c>
    </row>
    <row r="273" spans="18:18" x14ac:dyDescent="0.25">
      <c r="R273" s="34" t="s">
        <v>712</v>
      </c>
    </row>
    <row r="274" spans="18:18" x14ac:dyDescent="0.25">
      <c r="R274" s="34" t="s">
        <v>713</v>
      </c>
    </row>
    <row r="275" spans="18:18" x14ac:dyDescent="0.25">
      <c r="R275" s="34" t="s">
        <v>714</v>
      </c>
    </row>
    <row r="276" spans="18:18" x14ac:dyDescent="0.25">
      <c r="R276" s="34" t="s">
        <v>715</v>
      </c>
    </row>
    <row r="277" spans="18:18" x14ac:dyDescent="0.25">
      <c r="R277" s="34" t="s">
        <v>716</v>
      </c>
    </row>
    <row r="278" spans="18:18" x14ac:dyDescent="0.25">
      <c r="R278" s="34" t="s">
        <v>717</v>
      </c>
    </row>
    <row r="279" spans="18:18" x14ac:dyDescent="0.25">
      <c r="R279" s="34" t="s">
        <v>718</v>
      </c>
    </row>
    <row r="280" spans="18:18" x14ac:dyDescent="0.25">
      <c r="R280" s="34" t="s">
        <v>719</v>
      </c>
    </row>
    <row r="281" spans="18:18" x14ac:dyDescent="0.25">
      <c r="R281" s="34" t="s">
        <v>720</v>
      </c>
    </row>
    <row r="282" spans="18:18" x14ac:dyDescent="0.25">
      <c r="R282" s="34" t="s">
        <v>721</v>
      </c>
    </row>
    <row r="283" spans="18:18" x14ac:dyDescent="0.25">
      <c r="R283" s="34" t="s">
        <v>722</v>
      </c>
    </row>
    <row r="284" spans="18:18" x14ac:dyDescent="0.25">
      <c r="R284" s="34" t="s">
        <v>723</v>
      </c>
    </row>
    <row r="285" spans="18:18" x14ac:dyDescent="0.25">
      <c r="R285" s="34" t="s">
        <v>724</v>
      </c>
    </row>
    <row r="286" spans="18:18" x14ac:dyDescent="0.25">
      <c r="R286" s="34" t="s">
        <v>725</v>
      </c>
    </row>
    <row r="287" spans="18:18" x14ac:dyDescent="0.25">
      <c r="R287" s="34" t="s">
        <v>726</v>
      </c>
    </row>
    <row r="288" spans="18:18" x14ac:dyDescent="0.25">
      <c r="R288" s="34" t="s">
        <v>727</v>
      </c>
    </row>
    <row r="289" spans="18:18" x14ac:dyDescent="0.25">
      <c r="R289" s="34" t="s">
        <v>728</v>
      </c>
    </row>
    <row r="290" spans="18:18" x14ac:dyDescent="0.25">
      <c r="R290" s="34" t="s">
        <v>729</v>
      </c>
    </row>
    <row r="291" spans="18:18" x14ac:dyDescent="0.25">
      <c r="R291" s="34" t="s">
        <v>730</v>
      </c>
    </row>
    <row r="292" spans="18:18" x14ac:dyDescent="0.25">
      <c r="R292" s="34" t="s">
        <v>731</v>
      </c>
    </row>
    <row r="293" spans="18:18" x14ac:dyDescent="0.25">
      <c r="R293" s="34" t="s">
        <v>732</v>
      </c>
    </row>
    <row r="294" spans="18:18" x14ac:dyDescent="0.25">
      <c r="R294" s="34" t="s">
        <v>733</v>
      </c>
    </row>
    <row r="295" spans="18:18" x14ac:dyDescent="0.25">
      <c r="R295" s="34" t="s">
        <v>734</v>
      </c>
    </row>
    <row r="296" spans="18:18" x14ac:dyDescent="0.25">
      <c r="R296" s="34" t="s">
        <v>735</v>
      </c>
    </row>
    <row r="297" spans="18:18" x14ac:dyDescent="0.25">
      <c r="R297" s="34" t="s">
        <v>736</v>
      </c>
    </row>
    <row r="298" spans="18:18" x14ac:dyDescent="0.25">
      <c r="R298" s="34" t="s">
        <v>737</v>
      </c>
    </row>
    <row r="299" spans="18:18" x14ac:dyDescent="0.25">
      <c r="R299" s="34" t="s">
        <v>738</v>
      </c>
    </row>
    <row r="300" spans="18:18" x14ac:dyDescent="0.25">
      <c r="R300" s="34" t="s">
        <v>739</v>
      </c>
    </row>
    <row r="301" spans="18:18" x14ac:dyDescent="0.25">
      <c r="R301" s="34" t="s">
        <v>740</v>
      </c>
    </row>
    <row r="302" spans="18:18" x14ac:dyDescent="0.25">
      <c r="R302" s="34" t="s">
        <v>741</v>
      </c>
    </row>
    <row r="303" spans="18:18" x14ac:dyDescent="0.25">
      <c r="R303" s="34" t="s">
        <v>742</v>
      </c>
    </row>
    <row r="304" spans="18:18" x14ac:dyDescent="0.25">
      <c r="R304" s="34" t="s">
        <v>743</v>
      </c>
    </row>
    <row r="305" spans="18:18" x14ac:dyDescent="0.25">
      <c r="R305" s="34" t="s">
        <v>744</v>
      </c>
    </row>
    <row r="306" spans="18:18" x14ac:dyDescent="0.25">
      <c r="R306" s="34" t="s">
        <v>745</v>
      </c>
    </row>
    <row r="307" spans="18:18" x14ac:dyDescent="0.25">
      <c r="R307" s="34" t="s">
        <v>746</v>
      </c>
    </row>
    <row r="308" spans="18:18" x14ac:dyDescent="0.25">
      <c r="R308" s="34" t="s">
        <v>747</v>
      </c>
    </row>
    <row r="309" spans="18:18" x14ac:dyDescent="0.25">
      <c r="R309" s="34" t="s">
        <v>748</v>
      </c>
    </row>
    <row r="310" spans="18:18" x14ac:dyDescent="0.25">
      <c r="R310" s="34" t="s">
        <v>749</v>
      </c>
    </row>
    <row r="311" spans="18:18" x14ac:dyDescent="0.25">
      <c r="R311" s="34" t="s">
        <v>750</v>
      </c>
    </row>
    <row r="312" spans="18:18" x14ac:dyDescent="0.25">
      <c r="R312" s="34" t="s">
        <v>751</v>
      </c>
    </row>
    <row r="313" spans="18:18" x14ac:dyDescent="0.25">
      <c r="R313" s="34" t="s">
        <v>752</v>
      </c>
    </row>
    <row r="314" spans="18:18" x14ac:dyDescent="0.25">
      <c r="R314" s="34" t="s">
        <v>753</v>
      </c>
    </row>
    <row r="315" spans="18:18" x14ac:dyDescent="0.25">
      <c r="R315" s="34" t="s">
        <v>754</v>
      </c>
    </row>
    <row r="316" spans="18:18" x14ac:dyDescent="0.25">
      <c r="R316" s="34" t="s">
        <v>755</v>
      </c>
    </row>
    <row r="317" spans="18:18" x14ac:dyDescent="0.25">
      <c r="R317" s="34" t="s">
        <v>756</v>
      </c>
    </row>
    <row r="318" spans="18:18" x14ac:dyDescent="0.25">
      <c r="R318" s="34" t="s">
        <v>757</v>
      </c>
    </row>
    <row r="319" spans="18:18" x14ac:dyDescent="0.25">
      <c r="R319" s="34" t="s">
        <v>758</v>
      </c>
    </row>
    <row r="320" spans="18:18" x14ac:dyDescent="0.25">
      <c r="R320" s="34" t="s">
        <v>759</v>
      </c>
    </row>
    <row r="321" spans="18:18" x14ac:dyDescent="0.25">
      <c r="R321" s="34" t="s">
        <v>760</v>
      </c>
    </row>
    <row r="322" spans="18:18" x14ac:dyDescent="0.25">
      <c r="R322" s="34" t="s">
        <v>761</v>
      </c>
    </row>
    <row r="323" spans="18:18" x14ac:dyDescent="0.25">
      <c r="R323" s="34" t="s">
        <v>762</v>
      </c>
    </row>
    <row r="324" spans="18:18" x14ac:dyDescent="0.25">
      <c r="R324" s="34" t="s">
        <v>763</v>
      </c>
    </row>
    <row r="325" spans="18:18" x14ac:dyDescent="0.25">
      <c r="R325" s="34" t="s">
        <v>764</v>
      </c>
    </row>
    <row r="326" spans="18:18" x14ac:dyDescent="0.25">
      <c r="R326" s="34" t="s">
        <v>765</v>
      </c>
    </row>
    <row r="327" spans="18:18" x14ac:dyDescent="0.25">
      <c r="R327" s="34" t="s">
        <v>766</v>
      </c>
    </row>
    <row r="328" spans="18:18" x14ac:dyDescent="0.25">
      <c r="R328" s="34" t="s">
        <v>767</v>
      </c>
    </row>
    <row r="329" spans="18:18" x14ac:dyDescent="0.25">
      <c r="R329" s="34" t="s">
        <v>768</v>
      </c>
    </row>
    <row r="330" spans="18:18" x14ac:dyDescent="0.25">
      <c r="R330" s="34" t="s">
        <v>769</v>
      </c>
    </row>
    <row r="331" spans="18:18" x14ac:dyDescent="0.25">
      <c r="R331" s="34" t="s">
        <v>770</v>
      </c>
    </row>
    <row r="332" spans="18:18" x14ac:dyDescent="0.25">
      <c r="R332" s="34" t="s">
        <v>771</v>
      </c>
    </row>
    <row r="333" spans="18:18" x14ac:dyDescent="0.25">
      <c r="R333" s="34" t="s">
        <v>772</v>
      </c>
    </row>
    <row r="334" spans="18:18" x14ac:dyDescent="0.25">
      <c r="R334" s="34" t="s">
        <v>773</v>
      </c>
    </row>
    <row r="335" spans="18:18" x14ac:dyDescent="0.25">
      <c r="R335" s="34" t="s">
        <v>774</v>
      </c>
    </row>
    <row r="336" spans="18:18" x14ac:dyDescent="0.25">
      <c r="R336" s="34" t="s">
        <v>775</v>
      </c>
    </row>
    <row r="337" spans="18:18" x14ac:dyDescent="0.25">
      <c r="R337" s="34" t="s">
        <v>776</v>
      </c>
    </row>
    <row r="338" spans="18:18" x14ac:dyDescent="0.25">
      <c r="R338" s="34" t="s">
        <v>777</v>
      </c>
    </row>
    <row r="339" spans="18:18" x14ac:dyDescent="0.25">
      <c r="R339" s="34" t="s">
        <v>778</v>
      </c>
    </row>
    <row r="340" spans="18:18" x14ac:dyDescent="0.25">
      <c r="R340" s="34" t="s">
        <v>779</v>
      </c>
    </row>
    <row r="341" spans="18:18" x14ac:dyDescent="0.25">
      <c r="R341" s="34" t="s">
        <v>780</v>
      </c>
    </row>
    <row r="342" spans="18:18" x14ac:dyDescent="0.25">
      <c r="R342" s="34" t="s">
        <v>781</v>
      </c>
    </row>
    <row r="343" spans="18:18" x14ac:dyDescent="0.25">
      <c r="R343" s="34" t="s">
        <v>782</v>
      </c>
    </row>
    <row r="344" spans="18:18" x14ac:dyDescent="0.25">
      <c r="R344" s="34" t="s">
        <v>783</v>
      </c>
    </row>
    <row r="345" spans="18:18" x14ac:dyDescent="0.25">
      <c r="R345" s="34" t="s">
        <v>784</v>
      </c>
    </row>
    <row r="346" spans="18:18" x14ac:dyDescent="0.25">
      <c r="R346" s="34" t="s">
        <v>785</v>
      </c>
    </row>
    <row r="347" spans="18:18" x14ac:dyDescent="0.25">
      <c r="R347" s="34" t="s">
        <v>786</v>
      </c>
    </row>
    <row r="348" spans="18:18" x14ac:dyDescent="0.25">
      <c r="R348" s="34" t="s">
        <v>787</v>
      </c>
    </row>
    <row r="349" spans="18:18" x14ac:dyDescent="0.25">
      <c r="R349" s="34" t="s">
        <v>788</v>
      </c>
    </row>
    <row r="350" spans="18:18" x14ac:dyDescent="0.25">
      <c r="R350" s="34" t="s">
        <v>789</v>
      </c>
    </row>
    <row r="351" spans="18:18" x14ac:dyDescent="0.25">
      <c r="R351" s="34" t="s">
        <v>790</v>
      </c>
    </row>
    <row r="352" spans="18:18" x14ac:dyDescent="0.25">
      <c r="R352" s="34" t="s">
        <v>791</v>
      </c>
    </row>
    <row r="353" spans="18:18" x14ac:dyDescent="0.25">
      <c r="R353" s="34" t="s">
        <v>792</v>
      </c>
    </row>
    <row r="354" spans="18:18" x14ac:dyDescent="0.25">
      <c r="R354" s="34" t="s">
        <v>793</v>
      </c>
    </row>
    <row r="355" spans="18:18" x14ac:dyDescent="0.25">
      <c r="R355" s="34" t="s">
        <v>794</v>
      </c>
    </row>
    <row r="356" spans="18:18" x14ac:dyDescent="0.25">
      <c r="R356" s="34" t="s">
        <v>795</v>
      </c>
    </row>
    <row r="357" spans="18:18" x14ac:dyDescent="0.25">
      <c r="R357" s="34" t="s">
        <v>796</v>
      </c>
    </row>
    <row r="358" spans="18:18" x14ac:dyDescent="0.25">
      <c r="R358" s="34" t="s">
        <v>797</v>
      </c>
    </row>
    <row r="359" spans="18:18" x14ac:dyDescent="0.25">
      <c r="R359" s="34" t="s">
        <v>798</v>
      </c>
    </row>
    <row r="360" spans="18:18" x14ac:dyDescent="0.25">
      <c r="R360" s="34" t="s">
        <v>799</v>
      </c>
    </row>
    <row r="361" spans="18:18" x14ac:dyDescent="0.25">
      <c r="R361" s="34" t="s">
        <v>800</v>
      </c>
    </row>
    <row r="362" spans="18:18" x14ac:dyDescent="0.25">
      <c r="R362" s="34" t="s">
        <v>801</v>
      </c>
    </row>
    <row r="363" spans="18:18" x14ac:dyDescent="0.25">
      <c r="R363" s="34" t="s">
        <v>802</v>
      </c>
    </row>
    <row r="364" spans="18:18" x14ac:dyDescent="0.25">
      <c r="R364" s="34" t="s">
        <v>803</v>
      </c>
    </row>
    <row r="365" spans="18:18" x14ac:dyDescent="0.25">
      <c r="R365" s="34" t="s">
        <v>804</v>
      </c>
    </row>
    <row r="366" spans="18:18" x14ac:dyDescent="0.25">
      <c r="R366" s="34" t="s">
        <v>805</v>
      </c>
    </row>
    <row r="367" spans="18:18" x14ac:dyDescent="0.25">
      <c r="R367" s="34" t="s">
        <v>806</v>
      </c>
    </row>
    <row r="368" spans="18:18" x14ac:dyDescent="0.25">
      <c r="R368" s="34" t="s">
        <v>807</v>
      </c>
    </row>
    <row r="369" spans="18:18" x14ac:dyDescent="0.25">
      <c r="R369" s="34" t="s">
        <v>808</v>
      </c>
    </row>
    <row r="370" spans="18:18" x14ac:dyDescent="0.25">
      <c r="R370" s="34" t="s">
        <v>809</v>
      </c>
    </row>
    <row r="371" spans="18:18" x14ac:dyDescent="0.25">
      <c r="R371" s="34" t="s">
        <v>810</v>
      </c>
    </row>
    <row r="372" spans="18:18" x14ac:dyDescent="0.25">
      <c r="R372" s="34" t="s">
        <v>811</v>
      </c>
    </row>
    <row r="373" spans="18:18" x14ac:dyDescent="0.25">
      <c r="R373" s="34" t="s">
        <v>812</v>
      </c>
    </row>
    <row r="374" spans="18:18" x14ac:dyDescent="0.25">
      <c r="R374" s="34" t="s">
        <v>813</v>
      </c>
    </row>
    <row r="375" spans="18:18" x14ac:dyDescent="0.25">
      <c r="R375" s="34" t="s">
        <v>814</v>
      </c>
    </row>
    <row r="376" spans="18:18" x14ac:dyDescent="0.25">
      <c r="R376" s="34" t="s">
        <v>815</v>
      </c>
    </row>
    <row r="377" spans="18:18" x14ac:dyDescent="0.25">
      <c r="R377" s="34" t="s">
        <v>816</v>
      </c>
    </row>
    <row r="378" spans="18:18" x14ac:dyDescent="0.25">
      <c r="R378" s="34" t="s">
        <v>817</v>
      </c>
    </row>
    <row r="379" spans="18:18" x14ac:dyDescent="0.25">
      <c r="R379" s="34" t="s">
        <v>818</v>
      </c>
    </row>
    <row r="380" spans="18:18" x14ac:dyDescent="0.25">
      <c r="R380" s="34" t="s">
        <v>819</v>
      </c>
    </row>
    <row r="381" spans="18:18" x14ac:dyDescent="0.25">
      <c r="R381" s="34" t="s">
        <v>820</v>
      </c>
    </row>
    <row r="382" spans="18:18" x14ac:dyDescent="0.25">
      <c r="R382" s="34" t="s">
        <v>821</v>
      </c>
    </row>
    <row r="383" spans="18:18" x14ac:dyDescent="0.25">
      <c r="R383" s="34" t="s">
        <v>822</v>
      </c>
    </row>
    <row r="384" spans="18:18" x14ac:dyDescent="0.25">
      <c r="R384" s="34" t="s">
        <v>823</v>
      </c>
    </row>
    <row r="385" spans="18:18" x14ac:dyDescent="0.25">
      <c r="R385" s="34" t="s">
        <v>824</v>
      </c>
    </row>
    <row r="386" spans="18:18" x14ac:dyDescent="0.25">
      <c r="R386" s="34" t="s">
        <v>825</v>
      </c>
    </row>
    <row r="387" spans="18:18" x14ac:dyDescent="0.25">
      <c r="R387" s="34" t="s">
        <v>826</v>
      </c>
    </row>
    <row r="388" spans="18:18" x14ac:dyDescent="0.25">
      <c r="R388" s="34" t="s">
        <v>827</v>
      </c>
    </row>
    <row r="389" spans="18:18" x14ac:dyDescent="0.25">
      <c r="R389" s="34" t="s">
        <v>828</v>
      </c>
    </row>
    <row r="390" spans="18:18" x14ac:dyDescent="0.25">
      <c r="R390" s="34" t="s">
        <v>829</v>
      </c>
    </row>
    <row r="391" spans="18:18" x14ac:dyDescent="0.25">
      <c r="R391" s="34" t="s">
        <v>830</v>
      </c>
    </row>
    <row r="392" spans="18:18" x14ac:dyDescent="0.25">
      <c r="R392" s="34" t="s">
        <v>831</v>
      </c>
    </row>
    <row r="393" spans="18:18" x14ac:dyDescent="0.25">
      <c r="R393" s="34" t="s">
        <v>832</v>
      </c>
    </row>
    <row r="394" spans="18:18" x14ac:dyDescent="0.25">
      <c r="R394" s="34" t="s">
        <v>833</v>
      </c>
    </row>
    <row r="395" spans="18:18" x14ac:dyDescent="0.25">
      <c r="R395" s="34" t="s">
        <v>834</v>
      </c>
    </row>
    <row r="396" spans="18:18" x14ac:dyDescent="0.25">
      <c r="R396" s="34" t="s">
        <v>835</v>
      </c>
    </row>
    <row r="397" spans="18:18" x14ac:dyDescent="0.25">
      <c r="R397" s="34" t="s">
        <v>836</v>
      </c>
    </row>
    <row r="398" spans="18:18" x14ac:dyDescent="0.25">
      <c r="R398" s="34" t="s">
        <v>837</v>
      </c>
    </row>
    <row r="399" spans="18:18" x14ac:dyDescent="0.25">
      <c r="R399" s="34" t="s">
        <v>838</v>
      </c>
    </row>
    <row r="400" spans="18:18" x14ac:dyDescent="0.25">
      <c r="R400" s="34" t="s">
        <v>839</v>
      </c>
    </row>
    <row r="401" spans="18:18" x14ac:dyDescent="0.25">
      <c r="R401" s="34" t="s">
        <v>840</v>
      </c>
    </row>
    <row r="402" spans="18:18" x14ac:dyDescent="0.25">
      <c r="R402" s="34" t="s">
        <v>841</v>
      </c>
    </row>
    <row r="403" spans="18:18" x14ac:dyDescent="0.25">
      <c r="R403" s="34" t="s">
        <v>842</v>
      </c>
    </row>
    <row r="404" spans="18:18" x14ac:dyDescent="0.25">
      <c r="R404" s="34" t="s">
        <v>843</v>
      </c>
    </row>
    <row r="405" spans="18:18" x14ac:dyDescent="0.25">
      <c r="R405" s="34" t="s">
        <v>844</v>
      </c>
    </row>
    <row r="406" spans="18:18" x14ac:dyDescent="0.25">
      <c r="R406" s="34" t="s">
        <v>845</v>
      </c>
    </row>
    <row r="407" spans="18:18" x14ac:dyDescent="0.25">
      <c r="R407" s="34" t="s">
        <v>846</v>
      </c>
    </row>
    <row r="408" spans="18:18" x14ac:dyDescent="0.25">
      <c r="R408" s="34" t="s">
        <v>847</v>
      </c>
    </row>
    <row r="409" spans="18:18" x14ac:dyDescent="0.25">
      <c r="R409" s="34" t="s">
        <v>848</v>
      </c>
    </row>
    <row r="410" spans="18:18" x14ac:dyDescent="0.25">
      <c r="R410" s="34" t="s">
        <v>849</v>
      </c>
    </row>
    <row r="411" spans="18:18" x14ac:dyDescent="0.25">
      <c r="R411" s="34" t="s">
        <v>850</v>
      </c>
    </row>
    <row r="412" spans="18:18" x14ac:dyDescent="0.25">
      <c r="R412" s="34" t="s">
        <v>851</v>
      </c>
    </row>
    <row r="413" spans="18:18" x14ac:dyDescent="0.25">
      <c r="R413" s="34" t="s">
        <v>852</v>
      </c>
    </row>
    <row r="414" spans="18:18" x14ac:dyDescent="0.25">
      <c r="R414" s="34" t="s">
        <v>853</v>
      </c>
    </row>
    <row r="415" spans="18:18" x14ac:dyDescent="0.25">
      <c r="R415" s="34" t="s">
        <v>854</v>
      </c>
    </row>
    <row r="416" spans="18:18" x14ac:dyDescent="0.25">
      <c r="R416" s="34" t="s">
        <v>855</v>
      </c>
    </row>
    <row r="417" spans="18:18" x14ac:dyDescent="0.25">
      <c r="R417" s="34" t="s">
        <v>856</v>
      </c>
    </row>
    <row r="418" spans="18:18" x14ac:dyDescent="0.25">
      <c r="R418" s="34" t="s">
        <v>857</v>
      </c>
    </row>
    <row r="419" spans="18:18" x14ac:dyDescent="0.25">
      <c r="R419" s="34" t="s">
        <v>858</v>
      </c>
    </row>
    <row r="420" spans="18:18" x14ac:dyDescent="0.25">
      <c r="R420" s="34" t="s">
        <v>859</v>
      </c>
    </row>
    <row r="421" spans="18:18" x14ac:dyDescent="0.25">
      <c r="R421" s="34" t="s">
        <v>860</v>
      </c>
    </row>
    <row r="422" spans="18:18" x14ac:dyDescent="0.25">
      <c r="R422" s="34" t="s">
        <v>861</v>
      </c>
    </row>
    <row r="423" spans="18:18" x14ac:dyDescent="0.25">
      <c r="R423" s="34" t="s">
        <v>862</v>
      </c>
    </row>
    <row r="424" spans="18:18" x14ac:dyDescent="0.25">
      <c r="R424" s="34" t="s">
        <v>863</v>
      </c>
    </row>
    <row r="425" spans="18:18" x14ac:dyDescent="0.25">
      <c r="R425" s="34" t="s">
        <v>864</v>
      </c>
    </row>
    <row r="426" spans="18:18" x14ac:dyDescent="0.25">
      <c r="R426" s="34" t="s">
        <v>865</v>
      </c>
    </row>
    <row r="427" spans="18:18" x14ac:dyDescent="0.25">
      <c r="R427" s="34" t="s">
        <v>866</v>
      </c>
    </row>
    <row r="428" spans="18:18" x14ac:dyDescent="0.25">
      <c r="R428" s="34" t="s">
        <v>867</v>
      </c>
    </row>
    <row r="429" spans="18:18" x14ac:dyDescent="0.25">
      <c r="R429" s="34" t="s">
        <v>868</v>
      </c>
    </row>
    <row r="430" spans="18:18" x14ac:dyDescent="0.25">
      <c r="R430" s="34" t="s">
        <v>869</v>
      </c>
    </row>
    <row r="431" spans="18:18" x14ac:dyDescent="0.25">
      <c r="R431" s="34" t="s">
        <v>870</v>
      </c>
    </row>
    <row r="432" spans="18:18" x14ac:dyDescent="0.25">
      <c r="R432" s="34" t="s">
        <v>871</v>
      </c>
    </row>
    <row r="433" spans="18:18" x14ac:dyDescent="0.25">
      <c r="R433" s="34" t="s">
        <v>872</v>
      </c>
    </row>
    <row r="434" spans="18:18" x14ac:dyDescent="0.25">
      <c r="R434" s="34" t="s">
        <v>873</v>
      </c>
    </row>
    <row r="435" spans="18:18" x14ac:dyDescent="0.25">
      <c r="R435" s="34" t="s">
        <v>874</v>
      </c>
    </row>
    <row r="436" spans="18:18" x14ac:dyDescent="0.25">
      <c r="R436" s="34" t="s">
        <v>875</v>
      </c>
    </row>
    <row r="437" spans="18:18" x14ac:dyDescent="0.25">
      <c r="R437" s="34" t="s">
        <v>876</v>
      </c>
    </row>
    <row r="438" spans="18:18" x14ac:dyDescent="0.25">
      <c r="R438" s="34" t="s">
        <v>877</v>
      </c>
    </row>
    <row r="439" spans="18:18" x14ac:dyDescent="0.25">
      <c r="R439" s="34" t="s">
        <v>878</v>
      </c>
    </row>
    <row r="440" spans="18:18" x14ac:dyDescent="0.25">
      <c r="R440" s="34" t="s">
        <v>879</v>
      </c>
    </row>
    <row r="441" spans="18:18" x14ac:dyDescent="0.25">
      <c r="R441" s="34" t="s">
        <v>880</v>
      </c>
    </row>
    <row r="442" spans="18:18" x14ac:dyDescent="0.25">
      <c r="R442" s="34" t="s">
        <v>881</v>
      </c>
    </row>
    <row r="443" spans="18:18" x14ac:dyDescent="0.25">
      <c r="R443" s="34" t="s">
        <v>882</v>
      </c>
    </row>
    <row r="444" spans="18:18" x14ac:dyDescent="0.25">
      <c r="R444" s="34" t="s">
        <v>883</v>
      </c>
    </row>
    <row r="445" spans="18:18" x14ac:dyDescent="0.25">
      <c r="R445" s="34" t="s">
        <v>884</v>
      </c>
    </row>
    <row r="446" spans="18:18" x14ac:dyDescent="0.25">
      <c r="R446" s="34" t="s">
        <v>885</v>
      </c>
    </row>
    <row r="447" spans="18:18" x14ac:dyDescent="0.25">
      <c r="R447" s="34" t="s">
        <v>886</v>
      </c>
    </row>
    <row r="448" spans="18:18" x14ac:dyDescent="0.25">
      <c r="R448" s="34" t="s">
        <v>887</v>
      </c>
    </row>
    <row r="449" spans="18:18" x14ac:dyDescent="0.25">
      <c r="R449" s="34" t="s">
        <v>888</v>
      </c>
    </row>
    <row r="450" spans="18:18" x14ac:dyDescent="0.25">
      <c r="R450" s="34" t="s">
        <v>889</v>
      </c>
    </row>
    <row r="451" spans="18:18" x14ac:dyDescent="0.25">
      <c r="R451" s="34" t="s">
        <v>890</v>
      </c>
    </row>
    <row r="452" spans="18:18" x14ac:dyDescent="0.25">
      <c r="R452" s="34" t="s">
        <v>891</v>
      </c>
    </row>
    <row r="453" spans="18:18" x14ac:dyDescent="0.25">
      <c r="R453" s="34" t="s">
        <v>892</v>
      </c>
    </row>
    <row r="454" spans="18:18" x14ac:dyDescent="0.25">
      <c r="R454" s="34" t="s">
        <v>893</v>
      </c>
    </row>
    <row r="455" spans="18:18" x14ac:dyDescent="0.25">
      <c r="R455" s="34" t="s">
        <v>894</v>
      </c>
    </row>
    <row r="456" spans="18:18" x14ac:dyDescent="0.25">
      <c r="R456" s="34" t="s">
        <v>895</v>
      </c>
    </row>
    <row r="457" spans="18:18" x14ac:dyDescent="0.25">
      <c r="R457" s="34" t="s">
        <v>896</v>
      </c>
    </row>
    <row r="458" spans="18:18" x14ac:dyDescent="0.25">
      <c r="R458" s="34" t="s">
        <v>897</v>
      </c>
    </row>
    <row r="459" spans="18:18" x14ac:dyDescent="0.25">
      <c r="R459" s="34" t="s">
        <v>898</v>
      </c>
    </row>
    <row r="460" spans="18:18" x14ac:dyDescent="0.25">
      <c r="R460" s="34" t="s">
        <v>899</v>
      </c>
    </row>
    <row r="461" spans="18:18" x14ac:dyDescent="0.25">
      <c r="R461" s="34" t="s">
        <v>900</v>
      </c>
    </row>
    <row r="462" spans="18:18" x14ac:dyDescent="0.25">
      <c r="R462" s="34" t="s">
        <v>901</v>
      </c>
    </row>
    <row r="463" spans="18:18" x14ac:dyDescent="0.25">
      <c r="R463" s="34" t="s">
        <v>902</v>
      </c>
    </row>
    <row r="464" spans="18:18" x14ac:dyDescent="0.25">
      <c r="R464" s="34" t="s">
        <v>903</v>
      </c>
    </row>
    <row r="465" spans="18:18" x14ac:dyDescent="0.25">
      <c r="R465" s="34" t="s">
        <v>904</v>
      </c>
    </row>
    <row r="466" spans="18:18" x14ac:dyDescent="0.25">
      <c r="R466" s="34" t="s">
        <v>905</v>
      </c>
    </row>
    <row r="467" spans="18:18" x14ac:dyDescent="0.25">
      <c r="R467" s="34" t="s">
        <v>906</v>
      </c>
    </row>
    <row r="468" spans="18:18" x14ac:dyDescent="0.25">
      <c r="R468" s="34" t="s">
        <v>907</v>
      </c>
    </row>
    <row r="469" spans="18:18" x14ac:dyDescent="0.25">
      <c r="R469" s="34" t="s">
        <v>908</v>
      </c>
    </row>
    <row r="470" spans="18:18" x14ac:dyDescent="0.25">
      <c r="R470" s="34" t="s">
        <v>909</v>
      </c>
    </row>
    <row r="471" spans="18:18" x14ac:dyDescent="0.25">
      <c r="R471" s="34" t="s">
        <v>910</v>
      </c>
    </row>
    <row r="472" spans="18:18" x14ac:dyDescent="0.25">
      <c r="R472" s="34" t="s">
        <v>911</v>
      </c>
    </row>
    <row r="473" spans="18:18" x14ac:dyDescent="0.25">
      <c r="R473" s="34" t="s">
        <v>912</v>
      </c>
    </row>
    <row r="474" spans="18:18" x14ac:dyDescent="0.25">
      <c r="R474" s="34" t="s">
        <v>913</v>
      </c>
    </row>
    <row r="475" spans="18:18" x14ac:dyDescent="0.25">
      <c r="R475" s="34" t="s">
        <v>914</v>
      </c>
    </row>
    <row r="476" spans="18:18" x14ac:dyDescent="0.25">
      <c r="R476" s="34" t="s">
        <v>915</v>
      </c>
    </row>
    <row r="477" spans="18:18" x14ac:dyDescent="0.25">
      <c r="R477" s="34" t="s">
        <v>916</v>
      </c>
    </row>
    <row r="478" spans="18:18" x14ac:dyDescent="0.25">
      <c r="R478" s="34" t="s">
        <v>917</v>
      </c>
    </row>
    <row r="479" spans="18:18" x14ac:dyDescent="0.25">
      <c r="R479" s="34" t="s">
        <v>918</v>
      </c>
    </row>
    <row r="480" spans="18:18" x14ac:dyDescent="0.25">
      <c r="R480" s="34" t="s">
        <v>919</v>
      </c>
    </row>
    <row r="481" spans="18:18" x14ac:dyDescent="0.25">
      <c r="R481" s="34" t="s">
        <v>920</v>
      </c>
    </row>
    <row r="482" spans="18:18" x14ac:dyDescent="0.25">
      <c r="R482" s="34" t="s">
        <v>921</v>
      </c>
    </row>
    <row r="483" spans="18:18" x14ac:dyDescent="0.25">
      <c r="R483" s="34" t="s">
        <v>922</v>
      </c>
    </row>
    <row r="484" spans="18:18" x14ac:dyDescent="0.25">
      <c r="R484" s="34" t="s">
        <v>923</v>
      </c>
    </row>
    <row r="485" spans="18:18" x14ac:dyDescent="0.25">
      <c r="R485" s="34" t="s">
        <v>924</v>
      </c>
    </row>
    <row r="486" spans="18:18" x14ac:dyDescent="0.25">
      <c r="R486" s="34" t="s">
        <v>925</v>
      </c>
    </row>
    <row r="487" spans="18:18" x14ac:dyDescent="0.25">
      <c r="R487" s="34" t="s">
        <v>926</v>
      </c>
    </row>
    <row r="488" spans="18:18" x14ac:dyDescent="0.25">
      <c r="R488" s="34" t="s">
        <v>927</v>
      </c>
    </row>
    <row r="489" spans="18:18" x14ac:dyDescent="0.25">
      <c r="R489" s="34" t="s">
        <v>928</v>
      </c>
    </row>
    <row r="490" spans="18:18" x14ac:dyDescent="0.25">
      <c r="R490" s="34" t="s">
        <v>929</v>
      </c>
    </row>
    <row r="491" spans="18:18" x14ac:dyDescent="0.25">
      <c r="R491" s="34" t="s">
        <v>930</v>
      </c>
    </row>
    <row r="492" spans="18:18" x14ac:dyDescent="0.25">
      <c r="R492" s="34" t="s">
        <v>931</v>
      </c>
    </row>
    <row r="493" spans="18:18" x14ac:dyDescent="0.25">
      <c r="R493" s="34" t="s">
        <v>932</v>
      </c>
    </row>
    <row r="494" spans="18:18" x14ac:dyDescent="0.25">
      <c r="R494" s="34" t="s">
        <v>933</v>
      </c>
    </row>
    <row r="495" spans="18:18" x14ac:dyDescent="0.25">
      <c r="R495" s="34" t="s">
        <v>934</v>
      </c>
    </row>
    <row r="496" spans="18:18" x14ac:dyDescent="0.25">
      <c r="R496" s="34" t="s">
        <v>935</v>
      </c>
    </row>
    <row r="497" spans="18:18" x14ac:dyDescent="0.25">
      <c r="R497" s="34" t="s">
        <v>936</v>
      </c>
    </row>
    <row r="498" spans="18:18" x14ac:dyDescent="0.25">
      <c r="R498" s="34" t="s">
        <v>937</v>
      </c>
    </row>
    <row r="499" spans="18:18" x14ac:dyDescent="0.25">
      <c r="R499" s="34" t="s">
        <v>938</v>
      </c>
    </row>
    <row r="500" spans="18:18" x14ac:dyDescent="0.25">
      <c r="R500" s="34" t="s">
        <v>939</v>
      </c>
    </row>
    <row r="501" spans="18:18" x14ac:dyDescent="0.25">
      <c r="R501" s="34" t="s">
        <v>940</v>
      </c>
    </row>
    <row r="502" spans="18:18" x14ac:dyDescent="0.25">
      <c r="R502" s="34" t="s">
        <v>941</v>
      </c>
    </row>
    <row r="503" spans="18:18" x14ac:dyDescent="0.25">
      <c r="R503" s="34" t="s">
        <v>942</v>
      </c>
    </row>
    <row r="504" spans="18:18" x14ac:dyDescent="0.25">
      <c r="R504" s="34" t="s">
        <v>943</v>
      </c>
    </row>
    <row r="505" spans="18:18" x14ac:dyDescent="0.25">
      <c r="R505" s="34" t="s">
        <v>944</v>
      </c>
    </row>
    <row r="506" spans="18:18" x14ac:dyDescent="0.25">
      <c r="R506" s="34" t="s">
        <v>945</v>
      </c>
    </row>
    <row r="507" spans="18:18" x14ac:dyDescent="0.25">
      <c r="R507" s="34" t="s">
        <v>946</v>
      </c>
    </row>
    <row r="508" spans="18:18" x14ac:dyDescent="0.25">
      <c r="R508" s="34" t="s">
        <v>947</v>
      </c>
    </row>
    <row r="509" spans="18:18" x14ac:dyDescent="0.25">
      <c r="R509" s="34" t="s">
        <v>948</v>
      </c>
    </row>
    <row r="510" spans="18:18" x14ac:dyDescent="0.25">
      <c r="R510" s="34" t="s">
        <v>949</v>
      </c>
    </row>
    <row r="511" spans="18:18" x14ac:dyDescent="0.25">
      <c r="R511" s="34" t="s">
        <v>950</v>
      </c>
    </row>
    <row r="512" spans="18:18" x14ac:dyDescent="0.25">
      <c r="R512" s="34" t="s">
        <v>951</v>
      </c>
    </row>
    <row r="513" spans="18:18" x14ac:dyDescent="0.25">
      <c r="R513" s="34" t="s">
        <v>952</v>
      </c>
    </row>
    <row r="514" spans="18:18" x14ac:dyDescent="0.25">
      <c r="R514" s="34" t="s">
        <v>953</v>
      </c>
    </row>
    <row r="515" spans="18:18" x14ac:dyDescent="0.25">
      <c r="R515" s="34" t="s">
        <v>954</v>
      </c>
    </row>
    <row r="516" spans="18:18" x14ac:dyDescent="0.25">
      <c r="R516" s="34" t="s">
        <v>955</v>
      </c>
    </row>
    <row r="517" spans="18:18" x14ac:dyDescent="0.25">
      <c r="R517" s="34" t="s">
        <v>956</v>
      </c>
    </row>
    <row r="518" spans="18:18" x14ac:dyDescent="0.25">
      <c r="R518" s="34" t="s">
        <v>957</v>
      </c>
    </row>
    <row r="519" spans="18:18" x14ac:dyDescent="0.25">
      <c r="R519" s="34" t="s">
        <v>958</v>
      </c>
    </row>
    <row r="520" spans="18:18" x14ac:dyDescent="0.25">
      <c r="R520" s="34" t="s">
        <v>959</v>
      </c>
    </row>
    <row r="521" spans="18:18" x14ac:dyDescent="0.25">
      <c r="R521" s="34" t="s">
        <v>960</v>
      </c>
    </row>
    <row r="522" spans="18:18" x14ac:dyDescent="0.25">
      <c r="R522" s="34" t="s">
        <v>961</v>
      </c>
    </row>
    <row r="523" spans="18:18" x14ac:dyDescent="0.25">
      <c r="R523" s="34" t="s">
        <v>962</v>
      </c>
    </row>
    <row r="524" spans="18:18" x14ac:dyDescent="0.25">
      <c r="R524" s="34" t="s">
        <v>963</v>
      </c>
    </row>
    <row r="525" spans="18:18" x14ac:dyDescent="0.25">
      <c r="R525" s="34" t="s">
        <v>964</v>
      </c>
    </row>
    <row r="526" spans="18:18" x14ac:dyDescent="0.25">
      <c r="R526" s="34" t="s">
        <v>965</v>
      </c>
    </row>
    <row r="527" spans="18:18" x14ac:dyDescent="0.25">
      <c r="R527" s="34" t="s">
        <v>966</v>
      </c>
    </row>
    <row r="528" spans="18:18" x14ac:dyDescent="0.25">
      <c r="R528" s="34" t="s">
        <v>967</v>
      </c>
    </row>
    <row r="529" spans="18:18" x14ac:dyDescent="0.25">
      <c r="R529" s="34" t="s">
        <v>968</v>
      </c>
    </row>
    <row r="530" spans="18:18" x14ac:dyDescent="0.25">
      <c r="R530" s="34" t="s">
        <v>969</v>
      </c>
    </row>
    <row r="531" spans="18:18" x14ac:dyDescent="0.25">
      <c r="R531" s="34" t="s">
        <v>970</v>
      </c>
    </row>
    <row r="532" spans="18:18" x14ac:dyDescent="0.25">
      <c r="R532" s="34" t="s">
        <v>971</v>
      </c>
    </row>
    <row r="533" spans="18:18" x14ac:dyDescent="0.25">
      <c r="R533" s="34" t="s">
        <v>972</v>
      </c>
    </row>
    <row r="534" spans="18:18" x14ac:dyDescent="0.25">
      <c r="R534" s="34" t="s">
        <v>973</v>
      </c>
    </row>
    <row r="535" spans="18:18" x14ac:dyDescent="0.25">
      <c r="R535" s="34" t="s">
        <v>974</v>
      </c>
    </row>
    <row r="536" spans="18:18" x14ac:dyDescent="0.25">
      <c r="R536" s="34" t="s">
        <v>975</v>
      </c>
    </row>
    <row r="537" spans="18:18" x14ac:dyDescent="0.25">
      <c r="R537" s="34" t="s">
        <v>976</v>
      </c>
    </row>
    <row r="538" spans="18:18" x14ac:dyDescent="0.25">
      <c r="R538" s="34" t="s">
        <v>977</v>
      </c>
    </row>
    <row r="539" spans="18:18" x14ac:dyDescent="0.25">
      <c r="R539" s="34" t="s">
        <v>978</v>
      </c>
    </row>
    <row r="540" spans="18:18" x14ac:dyDescent="0.25">
      <c r="R540" s="34" t="s">
        <v>979</v>
      </c>
    </row>
    <row r="541" spans="18:18" x14ac:dyDescent="0.25">
      <c r="R541" s="34" t="s">
        <v>980</v>
      </c>
    </row>
    <row r="542" spans="18:18" x14ac:dyDescent="0.25">
      <c r="R542" s="34" t="s">
        <v>981</v>
      </c>
    </row>
    <row r="543" spans="18:18" x14ac:dyDescent="0.25">
      <c r="R543" s="34" t="s">
        <v>982</v>
      </c>
    </row>
    <row r="544" spans="18:18" x14ac:dyDescent="0.25">
      <c r="R544" s="34" t="s">
        <v>983</v>
      </c>
    </row>
    <row r="545" spans="18:18" x14ac:dyDescent="0.25">
      <c r="R545" s="34" t="s">
        <v>984</v>
      </c>
    </row>
    <row r="546" spans="18:18" x14ac:dyDescent="0.25">
      <c r="R546" s="34" t="s">
        <v>985</v>
      </c>
    </row>
    <row r="547" spans="18:18" x14ac:dyDescent="0.25">
      <c r="R547" s="34" t="s">
        <v>986</v>
      </c>
    </row>
    <row r="548" spans="18:18" x14ac:dyDescent="0.25">
      <c r="R548" s="34" t="s">
        <v>987</v>
      </c>
    </row>
    <row r="549" spans="18:18" x14ac:dyDescent="0.25">
      <c r="R549" s="34" t="s">
        <v>988</v>
      </c>
    </row>
    <row r="550" spans="18:18" x14ac:dyDescent="0.25">
      <c r="R550" s="34" t="s">
        <v>989</v>
      </c>
    </row>
    <row r="551" spans="18:18" x14ac:dyDescent="0.25">
      <c r="R551" s="34" t="s">
        <v>990</v>
      </c>
    </row>
    <row r="552" spans="18:18" x14ac:dyDescent="0.25">
      <c r="R552" s="34" t="s">
        <v>991</v>
      </c>
    </row>
    <row r="553" spans="18:18" x14ac:dyDescent="0.25">
      <c r="R553" s="34" t="s">
        <v>992</v>
      </c>
    </row>
    <row r="554" spans="18:18" x14ac:dyDescent="0.25">
      <c r="R554" s="34" t="s">
        <v>993</v>
      </c>
    </row>
    <row r="555" spans="18:18" x14ac:dyDescent="0.25">
      <c r="R555" s="34" t="s">
        <v>994</v>
      </c>
    </row>
    <row r="556" spans="18:18" x14ac:dyDescent="0.25">
      <c r="R556" s="34" t="s">
        <v>995</v>
      </c>
    </row>
    <row r="557" spans="18:18" x14ac:dyDescent="0.25">
      <c r="R557" s="34" t="s">
        <v>996</v>
      </c>
    </row>
    <row r="558" spans="18:18" x14ac:dyDescent="0.25">
      <c r="R558" s="34" t="s">
        <v>997</v>
      </c>
    </row>
    <row r="559" spans="18:18" x14ac:dyDescent="0.25">
      <c r="R559" s="34" t="s">
        <v>998</v>
      </c>
    </row>
    <row r="560" spans="18:18" x14ac:dyDescent="0.25">
      <c r="R560" s="34" t="s">
        <v>999</v>
      </c>
    </row>
    <row r="561" spans="18:18" x14ac:dyDescent="0.25">
      <c r="R561" s="34" t="s">
        <v>1000</v>
      </c>
    </row>
    <row r="562" spans="18:18" x14ac:dyDescent="0.25">
      <c r="R562" s="34" t="s">
        <v>1001</v>
      </c>
    </row>
    <row r="563" spans="18:18" x14ac:dyDescent="0.25">
      <c r="R563" s="34" t="s">
        <v>1002</v>
      </c>
    </row>
    <row r="564" spans="18:18" x14ac:dyDescent="0.25">
      <c r="R564" s="34" t="s">
        <v>1003</v>
      </c>
    </row>
    <row r="565" spans="18:18" x14ac:dyDescent="0.25">
      <c r="R565" s="34" t="s">
        <v>1004</v>
      </c>
    </row>
    <row r="566" spans="18:18" x14ac:dyDescent="0.25">
      <c r="R566" s="34" t="s">
        <v>1005</v>
      </c>
    </row>
    <row r="567" spans="18:18" x14ac:dyDescent="0.25">
      <c r="R567" s="34" t="s">
        <v>1006</v>
      </c>
    </row>
    <row r="568" spans="18:18" x14ac:dyDescent="0.25">
      <c r="R568" s="34" t="s">
        <v>1007</v>
      </c>
    </row>
    <row r="569" spans="18:18" x14ac:dyDescent="0.25">
      <c r="R569" s="34" t="s">
        <v>1008</v>
      </c>
    </row>
    <row r="570" spans="18:18" x14ac:dyDescent="0.25">
      <c r="R570" s="34" t="s">
        <v>1009</v>
      </c>
    </row>
    <row r="571" spans="18:18" x14ac:dyDescent="0.25">
      <c r="R571" s="34" t="s">
        <v>1010</v>
      </c>
    </row>
    <row r="572" spans="18:18" x14ac:dyDescent="0.25">
      <c r="R572" s="34" t="s">
        <v>1011</v>
      </c>
    </row>
    <row r="573" spans="18:18" x14ac:dyDescent="0.25">
      <c r="R573" s="34" t="s">
        <v>1012</v>
      </c>
    </row>
    <row r="574" spans="18:18" x14ac:dyDescent="0.25">
      <c r="R574" s="34" t="s">
        <v>1013</v>
      </c>
    </row>
    <row r="575" spans="18:18" x14ac:dyDescent="0.25">
      <c r="R575" s="34" t="s">
        <v>1014</v>
      </c>
    </row>
    <row r="576" spans="18:18" x14ac:dyDescent="0.25">
      <c r="R576" s="34" t="s">
        <v>1015</v>
      </c>
    </row>
    <row r="577" spans="18:18" x14ac:dyDescent="0.25">
      <c r="R577" s="34" t="s">
        <v>1016</v>
      </c>
    </row>
    <row r="578" spans="18:18" x14ac:dyDescent="0.25">
      <c r="R578" s="34" t="s">
        <v>1017</v>
      </c>
    </row>
    <row r="579" spans="18:18" x14ac:dyDescent="0.25">
      <c r="R579" s="34" t="s">
        <v>1018</v>
      </c>
    </row>
    <row r="580" spans="18:18" x14ac:dyDescent="0.25">
      <c r="R580" s="34" t="s">
        <v>1019</v>
      </c>
    </row>
    <row r="581" spans="18:18" x14ac:dyDescent="0.25">
      <c r="R581" s="34" t="s">
        <v>1020</v>
      </c>
    </row>
    <row r="582" spans="18:18" x14ac:dyDescent="0.25">
      <c r="R582" s="34" t="s">
        <v>1021</v>
      </c>
    </row>
    <row r="583" spans="18:18" x14ac:dyDescent="0.25">
      <c r="R583" s="34" t="s">
        <v>1022</v>
      </c>
    </row>
    <row r="584" spans="18:18" x14ac:dyDescent="0.25">
      <c r="R584" s="34" t="s">
        <v>1023</v>
      </c>
    </row>
    <row r="585" spans="18:18" x14ac:dyDescent="0.25">
      <c r="R585" s="34" t="s">
        <v>1024</v>
      </c>
    </row>
    <row r="586" spans="18:18" x14ac:dyDescent="0.25">
      <c r="R586" s="34" t="s">
        <v>1025</v>
      </c>
    </row>
    <row r="587" spans="18:18" x14ac:dyDescent="0.25">
      <c r="R587" s="34" t="s">
        <v>1026</v>
      </c>
    </row>
    <row r="588" spans="18:18" x14ac:dyDescent="0.25">
      <c r="R588" s="34" t="s">
        <v>1027</v>
      </c>
    </row>
    <row r="589" spans="18:18" x14ac:dyDescent="0.25">
      <c r="R589" s="34" t="s">
        <v>1028</v>
      </c>
    </row>
    <row r="590" spans="18:18" x14ac:dyDescent="0.25">
      <c r="R590" s="34" t="s">
        <v>1029</v>
      </c>
    </row>
    <row r="591" spans="18:18" x14ac:dyDescent="0.25">
      <c r="R591" s="34" t="s">
        <v>1030</v>
      </c>
    </row>
    <row r="592" spans="18:18" x14ac:dyDescent="0.25">
      <c r="R592" s="34" t="s">
        <v>1031</v>
      </c>
    </row>
    <row r="593" spans="18:18" x14ac:dyDescent="0.25">
      <c r="R593" s="34" t="s">
        <v>1032</v>
      </c>
    </row>
    <row r="594" spans="18:18" x14ac:dyDescent="0.25">
      <c r="R594" s="34" t="s">
        <v>1033</v>
      </c>
    </row>
    <row r="595" spans="18:18" x14ac:dyDescent="0.25">
      <c r="R595" s="34" t="s">
        <v>1034</v>
      </c>
    </row>
    <row r="596" spans="18:18" x14ac:dyDescent="0.25">
      <c r="R596" s="34" t="s">
        <v>1035</v>
      </c>
    </row>
    <row r="597" spans="18:18" x14ac:dyDescent="0.25">
      <c r="R597" s="34" t="s">
        <v>1036</v>
      </c>
    </row>
    <row r="598" spans="18:18" x14ac:dyDescent="0.25">
      <c r="R598" s="34" t="s">
        <v>1037</v>
      </c>
    </row>
    <row r="599" spans="18:18" x14ac:dyDescent="0.25">
      <c r="R599" s="34" t="s">
        <v>1038</v>
      </c>
    </row>
    <row r="600" spans="18:18" x14ac:dyDescent="0.25">
      <c r="R600" s="34" t="s">
        <v>1039</v>
      </c>
    </row>
    <row r="601" spans="18:18" x14ac:dyDescent="0.25">
      <c r="R601" s="34" t="s">
        <v>1040</v>
      </c>
    </row>
    <row r="602" spans="18:18" x14ac:dyDescent="0.25">
      <c r="R602" s="34" t="s">
        <v>1041</v>
      </c>
    </row>
    <row r="603" spans="18:18" x14ac:dyDescent="0.25">
      <c r="R603" s="34" t="s">
        <v>1042</v>
      </c>
    </row>
    <row r="604" spans="18:18" x14ac:dyDescent="0.25">
      <c r="R604" s="34" t="s">
        <v>1043</v>
      </c>
    </row>
    <row r="605" spans="18:18" x14ac:dyDescent="0.25">
      <c r="R605" s="34" t="s">
        <v>1044</v>
      </c>
    </row>
    <row r="606" spans="18:18" x14ac:dyDescent="0.25">
      <c r="R606" s="34" t="s">
        <v>1045</v>
      </c>
    </row>
    <row r="607" spans="18:18" x14ac:dyDescent="0.25">
      <c r="R607" s="34" t="s">
        <v>1046</v>
      </c>
    </row>
    <row r="608" spans="18:18" x14ac:dyDescent="0.25">
      <c r="R608" s="34" t="s">
        <v>1047</v>
      </c>
    </row>
    <row r="609" spans="18:18" x14ac:dyDescent="0.25">
      <c r="R609" s="34" t="s">
        <v>1048</v>
      </c>
    </row>
    <row r="610" spans="18:18" x14ac:dyDescent="0.25">
      <c r="R610" s="34" t="s">
        <v>1049</v>
      </c>
    </row>
    <row r="611" spans="18:18" x14ac:dyDescent="0.25">
      <c r="R611" s="34" t="s">
        <v>1050</v>
      </c>
    </row>
    <row r="612" spans="18:18" x14ac:dyDescent="0.25">
      <c r="R612" s="34" t="s">
        <v>1051</v>
      </c>
    </row>
    <row r="613" spans="18:18" x14ac:dyDescent="0.25">
      <c r="R613" s="34" t="s">
        <v>1052</v>
      </c>
    </row>
    <row r="614" spans="18:18" x14ac:dyDescent="0.25">
      <c r="R614" s="34" t="s">
        <v>1053</v>
      </c>
    </row>
    <row r="615" spans="18:18" x14ac:dyDescent="0.25">
      <c r="R615" s="34" t="s">
        <v>1054</v>
      </c>
    </row>
    <row r="616" spans="18:18" x14ac:dyDescent="0.25">
      <c r="R616" s="34" t="s">
        <v>1055</v>
      </c>
    </row>
    <row r="617" spans="18:18" x14ac:dyDescent="0.25">
      <c r="R617" s="34" t="s">
        <v>1056</v>
      </c>
    </row>
    <row r="618" spans="18:18" x14ac:dyDescent="0.25">
      <c r="R618" s="34" t="s">
        <v>1057</v>
      </c>
    </row>
    <row r="619" spans="18:18" x14ac:dyDescent="0.25">
      <c r="R619" s="34" t="s">
        <v>1058</v>
      </c>
    </row>
    <row r="620" spans="18:18" x14ac:dyDescent="0.25">
      <c r="R620" s="34" t="s">
        <v>1059</v>
      </c>
    </row>
    <row r="621" spans="18:18" x14ac:dyDescent="0.25">
      <c r="R621" s="34" t="s">
        <v>1060</v>
      </c>
    </row>
    <row r="622" spans="18:18" x14ac:dyDescent="0.25">
      <c r="R622" s="34" t="s">
        <v>1061</v>
      </c>
    </row>
    <row r="623" spans="18:18" x14ac:dyDescent="0.25">
      <c r="R623" s="34" t="s">
        <v>1062</v>
      </c>
    </row>
    <row r="624" spans="18:18" x14ac:dyDescent="0.25">
      <c r="R624" s="34" t="s">
        <v>1063</v>
      </c>
    </row>
    <row r="625" spans="18:18" x14ac:dyDescent="0.25">
      <c r="R625" s="34" t="s">
        <v>1064</v>
      </c>
    </row>
    <row r="626" spans="18:18" x14ac:dyDescent="0.25">
      <c r="R626" s="34" t="s">
        <v>1065</v>
      </c>
    </row>
    <row r="627" spans="18:18" x14ac:dyDescent="0.25">
      <c r="R627" s="34" t="s">
        <v>1066</v>
      </c>
    </row>
    <row r="628" spans="18:18" x14ac:dyDescent="0.25">
      <c r="R628" s="34" t="s">
        <v>1067</v>
      </c>
    </row>
    <row r="629" spans="18:18" x14ac:dyDescent="0.25">
      <c r="R629" s="34" t="s">
        <v>1068</v>
      </c>
    </row>
    <row r="630" spans="18:18" x14ac:dyDescent="0.25">
      <c r="R630" s="34" t="s">
        <v>1069</v>
      </c>
    </row>
    <row r="631" spans="18:18" x14ac:dyDescent="0.25">
      <c r="R631" s="34" t="s">
        <v>1070</v>
      </c>
    </row>
    <row r="632" spans="18:18" x14ac:dyDescent="0.25">
      <c r="R632" s="34" t="s">
        <v>1071</v>
      </c>
    </row>
    <row r="633" spans="18:18" x14ac:dyDescent="0.25">
      <c r="R633" s="34" t="s">
        <v>1072</v>
      </c>
    </row>
    <row r="634" spans="18:18" x14ac:dyDescent="0.25">
      <c r="R634" s="34" t="s">
        <v>1073</v>
      </c>
    </row>
    <row r="635" spans="18:18" x14ac:dyDescent="0.25">
      <c r="R635" s="34" t="s">
        <v>1074</v>
      </c>
    </row>
    <row r="636" spans="18:18" x14ac:dyDescent="0.25">
      <c r="R636" s="34" t="s">
        <v>1075</v>
      </c>
    </row>
    <row r="637" spans="18:18" x14ac:dyDescent="0.25">
      <c r="R637" s="34" t="s">
        <v>1076</v>
      </c>
    </row>
    <row r="638" spans="18:18" x14ac:dyDescent="0.25">
      <c r="R638" s="34" t="s">
        <v>1077</v>
      </c>
    </row>
    <row r="639" spans="18:18" x14ac:dyDescent="0.25">
      <c r="R639" s="34" t="s">
        <v>1078</v>
      </c>
    </row>
    <row r="640" spans="18:18" x14ac:dyDescent="0.25">
      <c r="R640" s="34" t="s">
        <v>1079</v>
      </c>
    </row>
    <row r="641" spans="18:18" x14ac:dyDescent="0.25">
      <c r="R641" s="34" t="s">
        <v>1080</v>
      </c>
    </row>
    <row r="642" spans="18:18" x14ac:dyDescent="0.25">
      <c r="R642" s="34" t="s">
        <v>1081</v>
      </c>
    </row>
    <row r="643" spans="18:18" x14ac:dyDescent="0.25">
      <c r="R643" s="34" t="s">
        <v>1082</v>
      </c>
    </row>
    <row r="644" spans="18:18" x14ac:dyDescent="0.25">
      <c r="R644" s="34" t="s">
        <v>1083</v>
      </c>
    </row>
    <row r="645" spans="18:18" x14ac:dyDescent="0.25">
      <c r="R645" s="34" t="s">
        <v>1084</v>
      </c>
    </row>
    <row r="646" spans="18:18" x14ac:dyDescent="0.25">
      <c r="R646" s="34" t="s">
        <v>1085</v>
      </c>
    </row>
    <row r="647" spans="18:18" x14ac:dyDescent="0.25">
      <c r="R647" s="34" t="s">
        <v>1086</v>
      </c>
    </row>
    <row r="648" spans="18:18" x14ac:dyDescent="0.25">
      <c r="R648" s="34" t="s">
        <v>1087</v>
      </c>
    </row>
    <row r="649" spans="18:18" x14ac:dyDescent="0.25">
      <c r="R649" s="34" t="s">
        <v>1088</v>
      </c>
    </row>
    <row r="650" spans="18:18" x14ac:dyDescent="0.25">
      <c r="R650" s="34" t="s">
        <v>1089</v>
      </c>
    </row>
    <row r="651" spans="18:18" x14ac:dyDescent="0.25">
      <c r="R651" s="34" t="s">
        <v>1090</v>
      </c>
    </row>
    <row r="652" spans="18:18" x14ac:dyDescent="0.25">
      <c r="R652" s="34" t="s">
        <v>1091</v>
      </c>
    </row>
    <row r="653" spans="18:18" x14ac:dyDescent="0.25">
      <c r="R653" s="34" t="s">
        <v>1092</v>
      </c>
    </row>
    <row r="654" spans="18:18" x14ac:dyDescent="0.25">
      <c r="R654" s="34" t="s">
        <v>1093</v>
      </c>
    </row>
    <row r="655" spans="18:18" x14ac:dyDescent="0.25">
      <c r="R655" s="34" t="s">
        <v>1094</v>
      </c>
    </row>
    <row r="656" spans="18:18" x14ac:dyDescent="0.25">
      <c r="R656" s="34" t="s">
        <v>1095</v>
      </c>
    </row>
    <row r="657" spans="18:18" x14ac:dyDescent="0.25">
      <c r="R657" s="34" t="s">
        <v>1096</v>
      </c>
    </row>
    <row r="658" spans="18:18" x14ac:dyDescent="0.25">
      <c r="R658" s="34" t="s">
        <v>1097</v>
      </c>
    </row>
    <row r="659" spans="18:18" x14ac:dyDescent="0.25">
      <c r="R659" s="34" t="s">
        <v>1098</v>
      </c>
    </row>
    <row r="660" spans="18:18" x14ac:dyDescent="0.25">
      <c r="R660" s="34" t="s">
        <v>1099</v>
      </c>
    </row>
    <row r="661" spans="18:18" x14ac:dyDescent="0.25">
      <c r="R661" s="34" t="s">
        <v>1100</v>
      </c>
    </row>
    <row r="662" spans="18:18" x14ac:dyDescent="0.25">
      <c r="R662" s="34" t="s">
        <v>1101</v>
      </c>
    </row>
    <row r="663" spans="18:18" x14ac:dyDescent="0.25">
      <c r="R663" s="34" t="s">
        <v>1102</v>
      </c>
    </row>
    <row r="664" spans="18:18" x14ac:dyDescent="0.25">
      <c r="R664" s="34" t="s">
        <v>1103</v>
      </c>
    </row>
    <row r="665" spans="18:18" x14ac:dyDescent="0.25">
      <c r="R665" s="34" t="s">
        <v>1104</v>
      </c>
    </row>
    <row r="666" spans="18:18" x14ac:dyDescent="0.25">
      <c r="R666" s="34" t="s">
        <v>1105</v>
      </c>
    </row>
    <row r="667" spans="18:18" x14ac:dyDescent="0.25">
      <c r="R667" s="34" t="s">
        <v>1106</v>
      </c>
    </row>
    <row r="668" spans="18:18" x14ac:dyDescent="0.25">
      <c r="R668" s="34" t="s">
        <v>1107</v>
      </c>
    </row>
    <row r="669" spans="18:18" x14ac:dyDescent="0.25">
      <c r="R669" s="34" t="s">
        <v>1108</v>
      </c>
    </row>
    <row r="670" spans="18:18" x14ac:dyDescent="0.25">
      <c r="R670" s="34" t="s">
        <v>1109</v>
      </c>
    </row>
    <row r="671" spans="18:18" x14ac:dyDescent="0.25">
      <c r="R671" s="34" t="s">
        <v>1110</v>
      </c>
    </row>
    <row r="672" spans="18:18" x14ac:dyDescent="0.25">
      <c r="R672" s="34" t="s">
        <v>1111</v>
      </c>
    </row>
    <row r="673" spans="18:18" x14ac:dyDescent="0.25">
      <c r="R673" s="34" t="s">
        <v>1112</v>
      </c>
    </row>
    <row r="674" spans="18:18" x14ac:dyDescent="0.25">
      <c r="R674" s="34" t="s">
        <v>1113</v>
      </c>
    </row>
    <row r="675" spans="18:18" x14ac:dyDescent="0.25">
      <c r="R675" s="34" t="s">
        <v>1114</v>
      </c>
    </row>
    <row r="676" spans="18:18" x14ac:dyDescent="0.25">
      <c r="R676" s="34" t="s">
        <v>1115</v>
      </c>
    </row>
    <row r="677" spans="18:18" x14ac:dyDescent="0.25">
      <c r="R677" s="34" t="s">
        <v>1116</v>
      </c>
    </row>
    <row r="678" spans="18:18" x14ac:dyDescent="0.25">
      <c r="R678" s="34" t="s">
        <v>1117</v>
      </c>
    </row>
    <row r="679" spans="18:18" x14ac:dyDescent="0.25">
      <c r="R679" s="34" t="s">
        <v>1118</v>
      </c>
    </row>
    <row r="680" spans="18:18" x14ac:dyDescent="0.25">
      <c r="R680" s="34" t="s">
        <v>1119</v>
      </c>
    </row>
    <row r="681" spans="18:18" x14ac:dyDescent="0.25">
      <c r="R681" s="34" t="s">
        <v>1120</v>
      </c>
    </row>
    <row r="682" spans="18:18" x14ac:dyDescent="0.25">
      <c r="R682" s="34" t="s">
        <v>1121</v>
      </c>
    </row>
    <row r="683" spans="18:18" x14ac:dyDescent="0.25">
      <c r="R683" s="34" t="s">
        <v>1122</v>
      </c>
    </row>
    <row r="684" spans="18:18" x14ac:dyDescent="0.25">
      <c r="R684" s="34" t="s">
        <v>1123</v>
      </c>
    </row>
    <row r="685" spans="18:18" x14ac:dyDescent="0.25">
      <c r="R685" s="34" t="s">
        <v>1124</v>
      </c>
    </row>
    <row r="686" spans="18:18" x14ac:dyDescent="0.25">
      <c r="R686" s="34" t="s">
        <v>1125</v>
      </c>
    </row>
    <row r="687" spans="18:18" x14ac:dyDescent="0.25">
      <c r="R687" s="34" t="s">
        <v>1126</v>
      </c>
    </row>
    <row r="688" spans="18:18" x14ac:dyDescent="0.25">
      <c r="R688" s="34" t="s">
        <v>1127</v>
      </c>
    </row>
    <row r="689" spans="18:18" x14ac:dyDescent="0.25">
      <c r="R689" s="34" t="s">
        <v>1128</v>
      </c>
    </row>
    <row r="690" spans="18:18" x14ac:dyDescent="0.25">
      <c r="R690" s="34" t="s">
        <v>1129</v>
      </c>
    </row>
    <row r="691" spans="18:18" x14ac:dyDescent="0.25">
      <c r="R691" s="34" t="s">
        <v>1130</v>
      </c>
    </row>
    <row r="692" spans="18:18" x14ac:dyDescent="0.25">
      <c r="R692" s="34" t="s">
        <v>1131</v>
      </c>
    </row>
    <row r="693" spans="18:18" x14ac:dyDescent="0.25">
      <c r="R693" s="34" t="s">
        <v>1132</v>
      </c>
    </row>
    <row r="694" spans="18:18" x14ac:dyDescent="0.25">
      <c r="R694" s="34" t="s">
        <v>1133</v>
      </c>
    </row>
    <row r="695" spans="18:18" x14ac:dyDescent="0.25">
      <c r="R695" s="34" t="s">
        <v>1134</v>
      </c>
    </row>
    <row r="696" spans="18:18" x14ac:dyDescent="0.25">
      <c r="R696" s="34" t="s">
        <v>1135</v>
      </c>
    </row>
    <row r="697" spans="18:18" x14ac:dyDescent="0.25">
      <c r="R697" s="34" t="s">
        <v>1136</v>
      </c>
    </row>
    <row r="698" spans="18:18" x14ac:dyDescent="0.25">
      <c r="R698" s="34" t="s">
        <v>1137</v>
      </c>
    </row>
    <row r="699" spans="18:18" x14ac:dyDescent="0.25">
      <c r="R699" s="34" t="s">
        <v>1138</v>
      </c>
    </row>
    <row r="700" spans="18:18" x14ac:dyDescent="0.25">
      <c r="R700" s="34" t="s">
        <v>1139</v>
      </c>
    </row>
    <row r="701" spans="18:18" x14ac:dyDescent="0.25">
      <c r="R701" s="34" t="s">
        <v>1140</v>
      </c>
    </row>
    <row r="702" spans="18:18" x14ac:dyDescent="0.25">
      <c r="R702" s="34" t="s">
        <v>1141</v>
      </c>
    </row>
    <row r="703" spans="18:18" x14ac:dyDescent="0.25">
      <c r="R703" s="34" t="s">
        <v>1142</v>
      </c>
    </row>
    <row r="704" spans="18:18" x14ac:dyDescent="0.25">
      <c r="R704" s="34" t="s">
        <v>1143</v>
      </c>
    </row>
    <row r="705" spans="18:18" x14ac:dyDescent="0.25">
      <c r="R705" s="34" t="s">
        <v>1144</v>
      </c>
    </row>
    <row r="706" spans="18:18" x14ac:dyDescent="0.25">
      <c r="R706" s="34" t="s">
        <v>1145</v>
      </c>
    </row>
    <row r="707" spans="18:18" x14ac:dyDescent="0.25">
      <c r="R707" s="34" t="s">
        <v>1146</v>
      </c>
    </row>
    <row r="708" spans="18:18" x14ac:dyDescent="0.25">
      <c r="R708" s="34" t="s">
        <v>1147</v>
      </c>
    </row>
    <row r="709" spans="18:18" x14ac:dyDescent="0.25">
      <c r="R709" s="34" t="s">
        <v>1148</v>
      </c>
    </row>
    <row r="710" spans="18:18" x14ac:dyDescent="0.25">
      <c r="R710" s="34" t="s">
        <v>1149</v>
      </c>
    </row>
    <row r="711" spans="18:18" x14ac:dyDescent="0.25">
      <c r="R711" s="34" t="s">
        <v>1150</v>
      </c>
    </row>
    <row r="712" spans="18:18" x14ac:dyDescent="0.25">
      <c r="R712" s="34" t="s">
        <v>1151</v>
      </c>
    </row>
    <row r="713" spans="18:18" x14ac:dyDescent="0.25">
      <c r="R713" s="34" t="s">
        <v>1152</v>
      </c>
    </row>
    <row r="714" spans="18:18" x14ac:dyDescent="0.25">
      <c r="R714" s="34" t="s">
        <v>1153</v>
      </c>
    </row>
    <row r="715" spans="18:18" x14ac:dyDescent="0.25">
      <c r="R715" s="34" t="s">
        <v>1154</v>
      </c>
    </row>
    <row r="716" spans="18:18" x14ac:dyDescent="0.25">
      <c r="R716" s="34" t="s">
        <v>1155</v>
      </c>
    </row>
    <row r="717" spans="18:18" x14ac:dyDescent="0.25">
      <c r="R717" s="34" t="s">
        <v>1156</v>
      </c>
    </row>
    <row r="718" spans="18:18" x14ac:dyDescent="0.25">
      <c r="R718" s="34" t="s">
        <v>1157</v>
      </c>
    </row>
    <row r="719" spans="18:18" x14ac:dyDescent="0.25">
      <c r="R719" s="34" t="s">
        <v>1158</v>
      </c>
    </row>
    <row r="720" spans="18:18" x14ac:dyDescent="0.25">
      <c r="R720" s="34" t="s">
        <v>1159</v>
      </c>
    </row>
    <row r="721" spans="18:18" x14ac:dyDescent="0.25">
      <c r="R721" s="34" t="s">
        <v>1160</v>
      </c>
    </row>
    <row r="722" spans="18:18" x14ac:dyDescent="0.25">
      <c r="R722" s="34" t="s">
        <v>1161</v>
      </c>
    </row>
    <row r="723" spans="18:18" x14ac:dyDescent="0.25">
      <c r="R723" s="34" t="s">
        <v>1162</v>
      </c>
    </row>
    <row r="724" spans="18:18" x14ac:dyDescent="0.25">
      <c r="R724" s="34" t="s">
        <v>1163</v>
      </c>
    </row>
    <row r="725" spans="18:18" x14ac:dyDescent="0.25">
      <c r="R725" s="34" t="s">
        <v>1164</v>
      </c>
    </row>
    <row r="726" spans="18:18" x14ac:dyDescent="0.25">
      <c r="R726" s="34" t="s">
        <v>1165</v>
      </c>
    </row>
    <row r="727" spans="18:18" x14ac:dyDescent="0.25">
      <c r="R727" s="34" t="s">
        <v>1166</v>
      </c>
    </row>
    <row r="728" spans="18:18" x14ac:dyDescent="0.25">
      <c r="R728" s="34" t="s">
        <v>1167</v>
      </c>
    </row>
    <row r="729" spans="18:18" x14ac:dyDescent="0.25">
      <c r="R729" s="34" t="s">
        <v>1168</v>
      </c>
    </row>
    <row r="730" spans="18:18" x14ac:dyDescent="0.25">
      <c r="R730" s="34" t="s">
        <v>1169</v>
      </c>
    </row>
    <row r="731" spans="18:18" x14ac:dyDescent="0.25">
      <c r="R731" s="34" t="s">
        <v>1170</v>
      </c>
    </row>
    <row r="732" spans="18:18" x14ac:dyDescent="0.25">
      <c r="R732" s="34" t="s">
        <v>1171</v>
      </c>
    </row>
    <row r="733" spans="18:18" x14ac:dyDescent="0.25">
      <c r="R733" s="34" t="s">
        <v>1172</v>
      </c>
    </row>
    <row r="734" spans="18:18" x14ac:dyDescent="0.25">
      <c r="R734" s="34" t="s">
        <v>1173</v>
      </c>
    </row>
    <row r="735" spans="18:18" x14ac:dyDescent="0.25">
      <c r="R735" s="34" t="s">
        <v>1174</v>
      </c>
    </row>
    <row r="736" spans="18:18" x14ac:dyDescent="0.25">
      <c r="R736" s="34" t="s">
        <v>1175</v>
      </c>
    </row>
    <row r="737" spans="18:18" x14ac:dyDescent="0.25">
      <c r="R737" s="34" t="s">
        <v>1176</v>
      </c>
    </row>
    <row r="738" spans="18:18" x14ac:dyDescent="0.25">
      <c r="R738" s="34" t="s">
        <v>1177</v>
      </c>
    </row>
    <row r="739" spans="18:18" x14ac:dyDescent="0.25">
      <c r="R739" s="34" t="s">
        <v>1178</v>
      </c>
    </row>
    <row r="740" spans="18:18" x14ac:dyDescent="0.25">
      <c r="R740" s="34" t="s">
        <v>1179</v>
      </c>
    </row>
    <row r="741" spans="18:18" x14ac:dyDescent="0.25">
      <c r="R741" s="34" t="s">
        <v>1180</v>
      </c>
    </row>
    <row r="742" spans="18:18" x14ac:dyDescent="0.25">
      <c r="R742" s="34" t="s">
        <v>1181</v>
      </c>
    </row>
    <row r="743" spans="18:18" x14ac:dyDescent="0.25">
      <c r="R743" s="34" t="s">
        <v>1182</v>
      </c>
    </row>
    <row r="744" spans="18:18" x14ac:dyDescent="0.25">
      <c r="R744" s="34" t="s">
        <v>1183</v>
      </c>
    </row>
    <row r="745" spans="18:18" x14ac:dyDescent="0.25">
      <c r="R745" s="34" t="s">
        <v>1184</v>
      </c>
    </row>
    <row r="746" spans="18:18" x14ac:dyDescent="0.25">
      <c r="R746" s="34" t="s">
        <v>1185</v>
      </c>
    </row>
    <row r="747" spans="18:18" x14ac:dyDescent="0.25">
      <c r="R747" s="34" t="s">
        <v>1186</v>
      </c>
    </row>
    <row r="748" spans="18:18" x14ac:dyDescent="0.25">
      <c r="R748" s="34" t="s">
        <v>1187</v>
      </c>
    </row>
    <row r="749" spans="18:18" x14ac:dyDescent="0.25">
      <c r="R749" s="34" t="s">
        <v>1188</v>
      </c>
    </row>
    <row r="750" spans="18:18" x14ac:dyDescent="0.25">
      <c r="R750" s="34" t="s">
        <v>1189</v>
      </c>
    </row>
    <row r="751" spans="18:18" x14ac:dyDescent="0.25">
      <c r="R751" s="34" t="s">
        <v>1190</v>
      </c>
    </row>
    <row r="752" spans="18:18" x14ac:dyDescent="0.25">
      <c r="R752" s="34" t="s">
        <v>1191</v>
      </c>
    </row>
    <row r="753" spans="18:18" x14ac:dyDescent="0.25">
      <c r="R753" s="34" t="s">
        <v>1192</v>
      </c>
    </row>
    <row r="754" spans="18:18" x14ac:dyDescent="0.25">
      <c r="R754" s="34" t="s">
        <v>1193</v>
      </c>
    </row>
    <row r="755" spans="18:18" x14ac:dyDescent="0.25">
      <c r="R755" s="34" t="s">
        <v>1194</v>
      </c>
    </row>
    <row r="756" spans="18:18" x14ac:dyDescent="0.25">
      <c r="R756" s="34" t="s">
        <v>1195</v>
      </c>
    </row>
    <row r="757" spans="18:18" x14ac:dyDescent="0.25">
      <c r="R757" s="34" t="s">
        <v>1196</v>
      </c>
    </row>
    <row r="758" spans="18:18" x14ac:dyDescent="0.25">
      <c r="R758" s="34" t="s">
        <v>1197</v>
      </c>
    </row>
    <row r="759" spans="18:18" x14ac:dyDescent="0.25">
      <c r="R759" s="34" t="s">
        <v>1198</v>
      </c>
    </row>
    <row r="760" spans="18:18" x14ac:dyDescent="0.25">
      <c r="R760" s="34" t="s">
        <v>1199</v>
      </c>
    </row>
    <row r="761" spans="18:18" x14ac:dyDescent="0.25">
      <c r="R761" s="34" t="s">
        <v>1200</v>
      </c>
    </row>
    <row r="762" spans="18:18" x14ac:dyDescent="0.25">
      <c r="R762" s="34" t="s">
        <v>1201</v>
      </c>
    </row>
    <row r="763" spans="18:18" x14ac:dyDescent="0.25">
      <c r="R763" s="34" t="s">
        <v>1202</v>
      </c>
    </row>
    <row r="764" spans="18:18" x14ac:dyDescent="0.25">
      <c r="R764" s="34" t="s">
        <v>1203</v>
      </c>
    </row>
    <row r="765" spans="18:18" x14ac:dyDescent="0.25">
      <c r="R765" s="34" t="s">
        <v>1204</v>
      </c>
    </row>
    <row r="766" spans="18:18" x14ac:dyDescent="0.25">
      <c r="R766" s="34" t="s">
        <v>1205</v>
      </c>
    </row>
    <row r="767" spans="18:18" x14ac:dyDescent="0.25">
      <c r="R767" s="34" t="s">
        <v>1206</v>
      </c>
    </row>
    <row r="768" spans="18:18" x14ac:dyDescent="0.25">
      <c r="R768" s="34" t="s">
        <v>1207</v>
      </c>
    </row>
    <row r="769" spans="18:18" x14ac:dyDescent="0.25">
      <c r="R769" s="34" t="s">
        <v>1208</v>
      </c>
    </row>
    <row r="770" spans="18:18" x14ac:dyDescent="0.25">
      <c r="R770" s="34" t="s">
        <v>1209</v>
      </c>
    </row>
    <row r="771" spans="18:18" x14ac:dyDescent="0.25">
      <c r="R771" s="34" t="s">
        <v>1210</v>
      </c>
    </row>
    <row r="772" spans="18:18" x14ac:dyDescent="0.25">
      <c r="R772" s="34" t="s">
        <v>1211</v>
      </c>
    </row>
    <row r="773" spans="18:18" x14ac:dyDescent="0.25">
      <c r="R773" s="34" t="s">
        <v>1212</v>
      </c>
    </row>
    <row r="774" spans="18:18" x14ac:dyDescent="0.25">
      <c r="R774" s="34" t="s">
        <v>1213</v>
      </c>
    </row>
    <row r="775" spans="18:18" x14ac:dyDescent="0.25">
      <c r="R775" s="34" t="s">
        <v>1214</v>
      </c>
    </row>
    <row r="776" spans="18:18" x14ac:dyDescent="0.25">
      <c r="R776" s="34" t="s">
        <v>1215</v>
      </c>
    </row>
    <row r="777" spans="18:18" x14ac:dyDescent="0.25">
      <c r="R777" s="34" t="s">
        <v>1216</v>
      </c>
    </row>
    <row r="778" spans="18:18" x14ac:dyDescent="0.25">
      <c r="R778" s="34" t="s">
        <v>1217</v>
      </c>
    </row>
    <row r="779" spans="18:18" x14ac:dyDescent="0.25">
      <c r="R779" s="34" t="s">
        <v>1218</v>
      </c>
    </row>
    <row r="780" spans="18:18" x14ac:dyDescent="0.25">
      <c r="R780" s="34" t="s">
        <v>1219</v>
      </c>
    </row>
    <row r="781" spans="18:18" x14ac:dyDescent="0.25">
      <c r="R781" s="34" t="s">
        <v>1220</v>
      </c>
    </row>
    <row r="782" spans="18:18" x14ac:dyDescent="0.25">
      <c r="R782" s="34" t="s">
        <v>1221</v>
      </c>
    </row>
    <row r="783" spans="18:18" x14ac:dyDescent="0.25">
      <c r="R783" s="34" t="s">
        <v>1222</v>
      </c>
    </row>
    <row r="784" spans="18:18" x14ac:dyDescent="0.25">
      <c r="R784" s="34" t="s">
        <v>1223</v>
      </c>
    </row>
    <row r="785" spans="18:18" x14ac:dyDescent="0.25">
      <c r="R785" s="34" t="s">
        <v>1224</v>
      </c>
    </row>
    <row r="786" spans="18:18" x14ac:dyDescent="0.25">
      <c r="R786" s="34" t="s">
        <v>1225</v>
      </c>
    </row>
    <row r="787" spans="18:18" x14ac:dyDescent="0.25">
      <c r="R787" s="34" t="s">
        <v>1226</v>
      </c>
    </row>
    <row r="788" spans="18:18" x14ac:dyDescent="0.25">
      <c r="R788" s="34" t="s">
        <v>1227</v>
      </c>
    </row>
    <row r="789" spans="18:18" x14ac:dyDescent="0.25">
      <c r="R789" s="34" t="s">
        <v>1228</v>
      </c>
    </row>
    <row r="790" spans="18:18" x14ac:dyDescent="0.25">
      <c r="R790" s="34" t="s">
        <v>1229</v>
      </c>
    </row>
    <row r="791" spans="18:18" x14ac:dyDescent="0.25">
      <c r="R791" s="34" t="s">
        <v>1230</v>
      </c>
    </row>
    <row r="792" spans="18:18" x14ac:dyDescent="0.25">
      <c r="R792" s="34" t="s">
        <v>1231</v>
      </c>
    </row>
    <row r="793" spans="18:18" x14ac:dyDescent="0.25">
      <c r="R793" s="34" t="s">
        <v>1232</v>
      </c>
    </row>
    <row r="794" spans="18:18" x14ac:dyDescent="0.25">
      <c r="R794" s="34" t="s">
        <v>1233</v>
      </c>
    </row>
    <row r="795" spans="18:18" x14ac:dyDescent="0.25">
      <c r="R795" s="34" t="s">
        <v>1234</v>
      </c>
    </row>
    <row r="796" spans="18:18" x14ac:dyDescent="0.25">
      <c r="R796" s="34" t="s">
        <v>1235</v>
      </c>
    </row>
    <row r="797" spans="18:18" x14ac:dyDescent="0.25">
      <c r="R797" s="34" t="s">
        <v>1236</v>
      </c>
    </row>
    <row r="798" spans="18:18" x14ac:dyDescent="0.25">
      <c r="R798" s="34" t="s">
        <v>1237</v>
      </c>
    </row>
    <row r="799" spans="18:18" x14ac:dyDescent="0.25">
      <c r="R799" s="34" t="s">
        <v>1238</v>
      </c>
    </row>
    <row r="800" spans="18:18" x14ac:dyDescent="0.25">
      <c r="R800" s="34" t="s">
        <v>1239</v>
      </c>
    </row>
    <row r="801" spans="18:18" x14ac:dyDescent="0.25">
      <c r="R801" s="34" t="s">
        <v>1240</v>
      </c>
    </row>
    <row r="802" spans="18:18" x14ac:dyDescent="0.25">
      <c r="R802" s="34" t="s">
        <v>1241</v>
      </c>
    </row>
    <row r="803" spans="18:18" x14ac:dyDescent="0.25">
      <c r="R803" s="34" t="s">
        <v>1242</v>
      </c>
    </row>
    <row r="804" spans="18:18" x14ac:dyDescent="0.25">
      <c r="R804" s="34" t="s">
        <v>1243</v>
      </c>
    </row>
    <row r="805" spans="18:18" x14ac:dyDescent="0.25">
      <c r="R805" s="34" t="s">
        <v>1244</v>
      </c>
    </row>
    <row r="806" spans="18:18" x14ac:dyDescent="0.25">
      <c r="R806" s="34" t="s">
        <v>1245</v>
      </c>
    </row>
    <row r="807" spans="18:18" x14ac:dyDescent="0.25">
      <c r="R807" s="34" t="s">
        <v>1246</v>
      </c>
    </row>
    <row r="808" spans="18:18" x14ac:dyDescent="0.25">
      <c r="R808" s="34" t="s">
        <v>1247</v>
      </c>
    </row>
    <row r="809" spans="18:18" x14ac:dyDescent="0.25">
      <c r="R809" s="34" t="s">
        <v>1248</v>
      </c>
    </row>
    <row r="810" spans="18:18" x14ac:dyDescent="0.25">
      <c r="R810" s="34" t="s">
        <v>1249</v>
      </c>
    </row>
    <row r="811" spans="18:18" x14ac:dyDescent="0.25">
      <c r="R811" s="34" t="s">
        <v>1250</v>
      </c>
    </row>
    <row r="812" spans="18:18" x14ac:dyDescent="0.25">
      <c r="R812" s="34" t="s">
        <v>1251</v>
      </c>
    </row>
    <row r="813" spans="18:18" x14ac:dyDescent="0.25">
      <c r="R813" s="34" t="s">
        <v>1252</v>
      </c>
    </row>
    <row r="814" spans="18:18" x14ac:dyDescent="0.25">
      <c r="R814" s="34" t="s">
        <v>1253</v>
      </c>
    </row>
    <row r="815" spans="18:18" x14ac:dyDescent="0.25">
      <c r="R815" s="34" t="s">
        <v>1254</v>
      </c>
    </row>
    <row r="816" spans="18:18" x14ac:dyDescent="0.25">
      <c r="R816" s="34" t="s">
        <v>1255</v>
      </c>
    </row>
    <row r="817" spans="18:18" x14ac:dyDescent="0.25">
      <c r="R817" s="34" t="s">
        <v>1256</v>
      </c>
    </row>
    <row r="818" spans="18:18" x14ac:dyDescent="0.25">
      <c r="R818" s="34" t="s">
        <v>1257</v>
      </c>
    </row>
    <row r="819" spans="18:18" x14ac:dyDescent="0.25">
      <c r="R819" s="34" t="s">
        <v>1258</v>
      </c>
    </row>
    <row r="820" spans="18:18" x14ac:dyDescent="0.25">
      <c r="R820" s="34" t="s">
        <v>1259</v>
      </c>
    </row>
    <row r="821" spans="18:18" x14ac:dyDescent="0.25">
      <c r="R821" s="34" t="s">
        <v>1260</v>
      </c>
    </row>
    <row r="822" spans="18:18" x14ac:dyDescent="0.25">
      <c r="R822" s="34" t="s">
        <v>1261</v>
      </c>
    </row>
    <row r="823" spans="18:18" x14ac:dyDescent="0.25">
      <c r="R823" s="34" t="s">
        <v>1262</v>
      </c>
    </row>
    <row r="824" spans="18:18" x14ac:dyDescent="0.25">
      <c r="R824" s="34" t="s">
        <v>1263</v>
      </c>
    </row>
    <row r="825" spans="18:18" x14ac:dyDescent="0.25">
      <c r="R825" s="34" t="s">
        <v>1264</v>
      </c>
    </row>
    <row r="826" spans="18:18" x14ac:dyDescent="0.25">
      <c r="R826" s="34" t="s">
        <v>1265</v>
      </c>
    </row>
    <row r="827" spans="18:18" x14ac:dyDescent="0.25">
      <c r="R827" s="34" t="s">
        <v>1266</v>
      </c>
    </row>
    <row r="828" spans="18:18" x14ac:dyDescent="0.25">
      <c r="R828" s="34" t="s">
        <v>1267</v>
      </c>
    </row>
    <row r="829" spans="18:18" x14ac:dyDescent="0.25">
      <c r="R829" s="34" t="s">
        <v>1268</v>
      </c>
    </row>
    <row r="830" spans="18:18" x14ac:dyDescent="0.25">
      <c r="R830" s="34" t="s">
        <v>1269</v>
      </c>
    </row>
    <row r="831" spans="18:18" x14ac:dyDescent="0.25">
      <c r="R831" s="34" t="s">
        <v>1270</v>
      </c>
    </row>
    <row r="832" spans="18:18" x14ac:dyDescent="0.25">
      <c r="R832" s="34" t="s">
        <v>1271</v>
      </c>
    </row>
    <row r="833" spans="18:18" x14ac:dyDescent="0.25">
      <c r="R833" s="34" t="s">
        <v>1272</v>
      </c>
    </row>
    <row r="834" spans="18:18" x14ac:dyDescent="0.25">
      <c r="R834" s="34" t="s">
        <v>1273</v>
      </c>
    </row>
    <row r="835" spans="18:18" x14ac:dyDescent="0.25">
      <c r="R835" s="34" t="s">
        <v>1274</v>
      </c>
    </row>
    <row r="836" spans="18:18" x14ac:dyDescent="0.25">
      <c r="R836" s="34" t="s">
        <v>1275</v>
      </c>
    </row>
    <row r="837" spans="18:18" x14ac:dyDescent="0.25">
      <c r="R837" s="34" t="s">
        <v>1276</v>
      </c>
    </row>
    <row r="838" spans="18:18" x14ac:dyDescent="0.25">
      <c r="R838" s="34" t="s">
        <v>1277</v>
      </c>
    </row>
    <row r="839" spans="18:18" x14ac:dyDescent="0.25">
      <c r="R839" s="34" t="s">
        <v>1278</v>
      </c>
    </row>
    <row r="840" spans="18:18" x14ac:dyDescent="0.25">
      <c r="R840" s="34" t="s">
        <v>1279</v>
      </c>
    </row>
    <row r="841" spans="18:18" x14ac:dyDescent="0.25">
      <c r="R841" s="34" t="s">
        <v>1280</v>
      </c>
    </row>
    <row r="842" spans="18:18" x14ac:dyDescent="0.25">
      <c r="R842" s="34" t="s">
        <v>1281</v>
      </c>
    </row>
    <row r="843" spans="18:18" x14ac:dyDescent="0.25">
      <c r="R843" s="34" t="s">
        <v>1282</v>
      </c>
    </row>
    <row r="844" spans="18:18" x14ac:dyDescent="0.25">
      <c r="R844" s="34" t="s">
        <v>1283</v>
      </c>
    </row>
    <row r="845" spans="18:18" x14ac:dyDescent="0.25">
      <c r="R845" s="34" t="s">
        <v>1284</v>
      </c>
    </row>
    <row r="846" spans="18:18" x14ac:dyDescent="0.25">
      <c r="R846" s="34" t="s">
        <v>1285</v>
      </c>
    </row>
    <row r="847" spans="18:18" x14ac:dyDescent="0.25">
      <c r="R847" s="34" t="s">
        <v>1286</v>
      </c>
    </row>
    <row r="848" spans="18:18" x14ac:dyDescent="0.25">
      <c r="R848" s="34" t="s">
        <v>1287</v>
      </c>
    </row>
    <row r="849" spans="18:18" x14ac:dyDescent="0.25">
      <c r="R849" s="34" t="s">
        <v>1288</v>
      </c>
    </row>
    <row r="850" spans="18:18" x14ac:dyDescent="0.25">
      <c r="R850" s="34" t="s">
        <v>1289</v>
      </c>
    </row>
    <row r="851" spans="18:18" x14ac:dyDescent="0.25">
      <c r="R851" s="34" t="s">
        <v>1290</v>
      </c>
    </row>
    <row r="852" spans="18:18" x14ac:dyDescent="0.25">
      <c r="R852" s="34" t="s">
        <v>1291</v>
      </c>
    </row>
    <row r="853" spans="18:18" x14ac:dyDescent="0.25">
      <c r="R853" s="34" t="s">
        <v>1292</v>
      </c>
    </row>
    <row r="854" spans="18:18" x14ac:dyDescent="0.25">
      <c r="R854" s="34" t="s">
        <v>1293</v>
      </c>
    </row>
    <row r="855" spans="18:18" x14ac:dyDescent="0.25">
      <c r="R855" s="34" t="s">
        <v>1294</v>
      </c>
    </row>
    <row r="856" spans="18:18" x14ac:dyDescent="0.25">
      <c r="R856" s="34" t="s">
        <v>1295</v>
      </c>
    </row>
    <row r="857" spans="18:18" x14ac:dyDescent="0.25">
      <c r="R857" s="34" t="s">
        <v>1296</v>
      </c>
    </row>
    <row r="858" spans="18:18" x14ac:dyDescent="0.25">
      <c r="R858" s="34" t="s">
        <v>1297</v>
      </c>
    </row>
    <row r="859" spans="18:18" x14ac:dyDescent="0.25">
      <c r="R859" s="34" t="s">
        <v>1298</v>
      </c>
    </row>
    <row r="860" spans="18:18" x14ac:dyDescent="0.25">
      <c r="R860" s="34" t="s">
        <v>1299</v>
      </c>
    </row>
    <row r="861" spans="18:18" x14ac:dyDescent="0.25">
      <c r="R861" s="34" t="s">
        <v>1300</v>
      </c>
    </row>
    <row r="862" spans="18:18" x14ac:dyDescent="0.25">
      <c r="R862" s="34" t="s">
        <v>1301</v>
      </c>
    </row>
    <row r="863" spans="18:18" x14ac:dyDescent="0.25">
      <c r="R863" s="34" t="s">
        <v>1302</v>
      </c>
    </row>
    <row r="864" spans="18:18" x14ac:dyDescent="0.25">
      <c r="R864" s="34" t="s">
        <v>1303</v>
      </c>
    </row>
    <row r="865" spans="18:18" x14ac:dyDescent="0.25">
      <c r="R865" s="34" t="s">
        <v>1304</v>
      </c>
    </row>
    <row r="866" spans="18:18" x14ac:dyDescent="0.25">
      <c r="R866" s="34" t="s">
        <v>1305</v>
      </c>
    </row>
    <row r="867" spans="18:18" x14ac:dyDescent="0.25">
      <c r="R867" s="34" t="s">
        <v>1306</v>
      </c>
    </row>
    <row r="868" spans="18:18" x14ac:dyDescent="0.25">
      <c r="R868" s="34" t="s">
        <v>1307</v>
      </c>
    </row>
    <row r="869" spans="18:18" x14ac:dyDescent="0.25">
      <c r="R869" s="34" t="s">
        <v>1308</v>
      </c>
    </row>
    <row r="870" spans="18:18" x14ac:dyDescent="0.25">
      <c r="R870" s="34" t="s">
        <v>1309</v>
      </c>
    </row>
    <row r="871" spans="18:18" x14ac:dyDescent="0.25">
      <c r="R871" s="34" t="s">
        <v>1310</v>
      </c>
    </row>
    <row r="872" spans="18:18" x14ac:dyDescent="0.25">
      <c r="R872" s="34" t="s">
        <v>1311</v>
      </c>
    </row>
    <row r="873" spans="18:18" x14ac:dyDescent="0.25">
      <c r="R873" s="34" t="s">
        <v>1312</v>
      </c>
    </row>
    <row r="874" spans="18:18" x14ac:dyDescent="0.25">
      <c r="R874" s="34" t="s">
        <v>1313</v>
      </c>
    </row>
    <row r="875" spans="18:18" x14ac:dyDescent="0.25">
      <c r="R875" s="34" t="s">
        <v>1314</v>
      </c>
    </row>
    <row r="876" spans="18:18" x14ac:dyDescent="0.25">
      <c r="R876" s="34" t="s">
        <v>1315</v>
      </c>
    </row>
    <row r="877" spans="18:18" x14ac:dyDescent="0.25">
      <c r="R877" s="34" t="s">
        <v>1316</v>
      </c>
    </row>
    <row r="878" spans="18:18" x14ac:dyDescent="0.25">
      <c r="R878" s="34" t="s">
        <v>1317</v>
      </c>
    </row>
    <row r="879" spans="18:18" x14ac:dyDescent="0.25">
      <c r="R879" s="34" t="s">
        <v>1318</v>
      </c>
    </row>
    <row r="880" spans="18:18" x14ac:dyDescent="0.25">
      <c r="R880" s="34" t="s">
        <v>1319</v>
      </c>
    </row>
    <row r="881" spans="18:18" x14ac:dyDescent="0.25">
      <c r="R881" s="34" t="s">
        <v>1320</v>
      </c>
    </row>
    <row r="882" spans="18:18" x14ac:dyDescent="0.25">
      <c r="R882" s="34" t="s">
        <v>1321</v>
      </c>
    </row>
    <row r="883" spans="18:18" x14ac:dyDescent="0.25">
      <c r="R883" s="34" t="s">
        <v>1322</v>
      </c>
    </row>
    <row r="884" spans="18:18" x14ac:dyDescent="0.25">
      <c r="R884" s="34" t="s">
        <v>1323</v>
      </c>
    </row>
    <row r="885" spans="18:18" x14ac:dyDescent="0.25">
      <c r="R885" s="34" t="s">
        <v>1324</v>
      </c>
    </row>
    <row r="886" spans="18:18" x14ac:dyDescent="0.25">
      <c r="R886" s="34" t="s">
        <v>1325</v>
      </c>
    </row>
    <row r="887" spans="18:18" x14ac:dyDescent="0.25">
      <c r="R887" s="34" t="s">
        <v>1326</v>
      </c>
    </row>
    <row r="888" spans="18:18" x14ac:dyDescent="0.25">
      <c r="R888" s="34" t="s">
        <v>1327</v>
      </c>
    </row>
    <row r="889" spans="18:18" x14ac:dyDescent="0.25">
      <c r="R889" s="34" t="s">
        <v>1328</v>
      </c>
    </row>
    <row r="890" spans="18:18" x14ac:dyDescent="0.25">
      <c r="R890" s="34" t="s">
        <v>1329</v>
      </c>
    </row>
    <row r="891" spans="18:18" x14ac:dyDescent="0.25">
      <c r="R891" s="34" t="s">
        <v>1330</v>
      </c>
    </row>
    <row r="892" spans="18:18" x14ac:dyDescent="0.25">
      <c r="R892" s="34" t="s">
        <v>1331</v>
      </c>
    </row>
    <row r="893" spans="18:18" x14ac:dyDescent="0.25">
      <c r="R893" s="34" t="s">
        <v>1332</v>
      </c>
    </row>
    <row r="894" spans="18:18" x14ac:dyDescent="0.25">
      <c r="R894" s="34" t="s">
        <v>1333</v>
      </c>
    </row>
    <row r="895" spans="18:18" x14ac:dyDescent="0.25">
      <c r="R895" s="34" t="s">
        <v>1334</v>
      </c>
    </row>
    <row r="896" spans="18:18" x14ac:dyDescent="0.25">
      <c r="R896" s="34" t="s">
        <v>1335</v>
      </c>
    </row>
    <row r="897" spans="18:18" x14ac:dyDescent="0.25">
      <c r="R897" s="34" t="s">
        <v>1336</v>
      </c>
    </row>
    <row r="898" spans="18:18" x14ac:dyDescent="0.25">
      <c r="R898" s="34" t="s">
        <v>1337</v>
      </c>
    </row>
    <row r="899" spans="18:18" x14ac:dyDescent="0.25">
      <c r="R899" s="34" t="s">
        <v>1338</v>
      </c>
    </row>
    <row r="900" spans="18:18" x14ac:dyDescent="0.25">
      <c r="R900" s="34" t="s">
        <v>1339</v>
      </c>
    </row>
    <row r="901" spans="18:18" x14ac:dyDescent="0.25">
      <c r="R901" s="34" t="s">
        <v>1340</v>
      </c>
    </row>
    <row r="902" spans="18:18" x14ac:dyDescent="0.25">
      <c r="R902" s="34" t="s">
        <v>1341</v>
      </c>
    </row>
    <row r="903" spans="18:18" x14ac:dyDescent="0.25">
      <c r="R903" s="34" t="s">
        <v>1342</v>
      </c>
    </row>
    <row r="904" spans="18:18" x14ac:dyDescent="0.25">
      <c r="R904" s="34" t="s">
        <v>1343</v>
      </c>
    </row>
    <row r="905" spans="18:18" x14ac:dyDescent="0.25">
      <c r="R905" s="34" t="s">
        <v>1344</v>
      </c>
    </row>
    <row r="906" spans="18:18" x14ac:dyDescent="0.25">
      <c r="R906" s="34" t="s">
        <v>1345</v>
      </c>
    </row>
    <row r="907" spans="18:18" x14ac:dyDescent="0.25">
      <c r="R907" s="34" t="s">
        <v>1346</v>
      </c>
    </row>
    <row r="908" spans="18:18" x14ac:dyDescent="0.25">
      <c r="R908" s="34" t="s">
        <v>1347</v>
      </c>
    </row>
    <row r="909" spans="18:18" x14ac:dyDescent="0.25">
      <c r="R909" s="34" t="s">
        <v>1348</v>
      </c>
    </row>
    <row r="910" spans="18:18" x14ac:dyDescent="0.25">
      <c r="R910" s="34" t="s">
        <v>1349</v>
      </c>
    </row>
    <row r="911" spans="18:18" x14ac:dyDescent="0.25">
      <c r="R911" s="34" t="s">
        <v>1350</v>
      </c>
    </row>
    <row r="912" spans="18:18" x14ac:dyDescent="0.25">
      <c r="R912" s="34" t="s">
        <v>1351</v>
      </c>
    </row>
    <row r="913" spans="18:18" x14ac:dyDescent="0.25">
      <c r="R913" s="34" t="s">
        <v>1352</v>
      </c>
    </row>
    <row r="914" spans="18:18" x14ac:dyDescent="0.25">
      <c r="R914" s="34" t="s">
        <v>1353</v>
      </c>
    </row>
    <row r="915" spans="18:18" x14ac:dyDescent="0.25">
      <c r="R915" s="34" t="s">
        <v>1354</v>
      </c>
    </row>
    <row r="916" spans="18:18" x14ac:dyDescent="0.25">
      <c r="R916" s="34" t="s">
        <v>1355</v>
      </c>
    </row>
    <row r="917" spans="18:18" x14ac:dyDescent="0.25">
      <c r="R917" s="34" t="s">
        <v>1356</v>
      </c>
    </row>
    <row r="918" spans="18:18" x14ac:dyDescent="0.25">
      <c r="R918" s="34" t="s">
        <v>1357</v>
      </c>
    </row>
    <row r="919" spans="18:18" x14ac:dyDescent="0.25">
      <c r="R919" s="34" t="s">
        <v>1358</v>
      </c>
    </row>
    <row r="920" spans="18:18" x14ac:dyDescent="0.25">
      <c r="R920" s="34" t="s">
        <v>1359</v>
      </c>
    </row>
    <row r="921" spans="18:18" x14ac:dyDescent="0.25">
      <c r="R921" s="34" t="s">
        <v>1360</v>
      </c>
    </row>
    <row r="922" spans="18:18" x14ac:dyDescent="0.25">
      <c r="R922" s="34" t="s">
        <v>1361</v>
      </c>
    </row>
    <row r="923" spans="18:18" x14ac:dyDescent="0.25">
      <c r="R923" s="34" t="s">
        <v>1362</v>
      </c>
    </row>
    <row r="924" spans="18:18" x14ac:dyDescent="0.25">
      <c r="R924" s="34" t="s">
        <v>1363</v>
      </c>
    </row>
    <row r="925" spans="18:18" x14ac:dyDescent="0.25">
      <c r="R925" s="34" t="s">
        <v>1364</v>
      </c>
    </row>
    <row r="926" spans="18:18" x14ac:dyDescent="0.25">
      <c r="R926" s="34" t="s">
        <v>1365</v>
      </c>
    </row>
    <row r="927" spans="18:18" x14ac:dyDescent="0.25">
      <c r="R927" s="34" t="s">
        <v>1366</v>
      </c>
    </row>
    <row r="928" spans="18:18" x14ac:dyDescent="0.25">
      <c r="R928" s="34" t="s">
        <v>1367</v>
      </c>
    </row>
    <row r="929" spans="18:18" x14ac:dyDescent="0.25">
      <c r="R929" s="34" t="s">
        <v>1368</v>
      </c>
    </row>
    <row r="930" spans="18:18" x14ac:dyDescent="0.25">
      <c r="R930" s="34" t="s">
        <v>1369</v>
      </c>
    </row>
    <row r="931" spans="18:18" x14ac:dyDescent="0.25">
      <c r="R931" s="34" t="s">
        <v>1370</v>
      </c>
    </row>
    <row r="932" spans="18:18" x14ac:dyDescent="0.25">
      <c r="R932" s="34" t="s">
        <v>1371</v>
      </c>
    </row>
    <row r="933" spans="18:18" x14ac:dyDescent="0.25">
      <c r="R933" s="34" t="s">
        <v>1372</v>
      </c>
    </row>
    <row r="934" spans="18:18" x14ac:dyDescent="0.25">
      <c r="R934" s="34" t="s">
        <v>1373</v>
      </c>
    </row>
    <row r="935" spans="18:18" x14ac:dyDescent="0.25">
      <c r="R935" s="34" t="s">
        <v>1374</v>
      </c>
    </row>
    <row r="936" spans="18:18" x14ac:dyDescent="0.25">
      <c r="R936" s="34" t="s">
        <v>1375</v>
      </c>
    </row>
    <row r="937" spans="18:18" x14ac:dyDescent="0.25">
      <c r="R937" s="34" t="s">
        <v>1376</v>
      </c>
    </row>
    <row r="938" spans="18:18" x14ac:dyDescent="0.25">
      <c r="R938" s="34" t="s">
        <v>1377</v>
      </c>
    </row>
    <row r="939" spans="18:18" x14ac:dyDescent="0.25">
      <c r="R939" s="34" t="s">
        <v>1378</v>
      </c>
    </row>
    <row r="940" spans="18:18" x14ac:dyDescent="0.25">
      <c r="R940" s="34" t="s">
        <v>1379</v>
      </c>
    </row>
    <row r="941" spans="18:18" x14ac:dyDescent="0.25">
      <c r="R941" s="34" t="s">
        <v>1380</v>
      </c>
    </row>
    <row r="942" spans="18:18" x14ac:dyDescent="0.25">
      <c r="R942" s="34" t="s">
        <v>1381</v>
      </c>
    </row>
    <row r="943" spans="18:18" x14ac:dyDescent="0.25">
      <c r="R943" s="34" t="s">
        <v>1382</v>
      </c>
    </row>
    <row r="944" spans="18:18" x14ac:dyDescent="0.25">
      <c r="R944" s="34" t="s">
        <v>1383</v>
      </c>
    </row>
    <row r="945" spans="18:18" x14ac:dyDescent="0.25">
      <c r="R945" s="34" t="s">
        <v>1384</v>
      </c>
    </row>
    <row r="946" spans="18:18" x14ac:dyDescent="0.25">
      <c r="R946" s="34" t="s">
        <v>1385</v>
      </c>
    </row>
    <row r="947" spans="18:18" x14ac:dyDescent="0.25">
      <c r="R947" s="34" t="s">
        <v>1386</v>
      </c>
    </row>
    <row r="948" spans="18:18" x14ac:dyDescent="0.25">
      <c r="R948" s="34" t="s">
        <v>1387</v>
      </c>
    </row>
    <row r="949" spans="18:18" x14ac:dyDescent="0.25">
      <c r="R949" s="34" t="s">
        <v>1388</v>
      </c>
    </row>
    <row r="950" spans="18:18" x14ac:dyDescent="0.25">
      <c r="R950" s="34" t="s">
        <v>1389</v>
      </c>
    </row>
    <row r="951" spans="18:18" x14ac:dyDescent="0.25">
      <c r="R951" s="34" t="s">
        <v>1390</v>
      </c>
    </row>
    <row r="952" spans="18:18" x14ac:dyDescent="0.25">
      <c r="R952" s="34" t="s">
        <v>1391</v>
      </c>
    </row>
    <row r="953" spans="18:18" x14ac:dyDescent="0.25">
      <c r="R953" s="34" t="s">
        <v>1392</v>
      </c>
    </row>
    <row r="954" spans="18:18" x14ac:dyDescent="0.25">
      <c r="R954" s="34" t="s">
        <v>1393</v>
      </c>
    </row>
    <row r="955" spans="18:18" x14ac:dyDescent="0.25">
      <c r="R955" s="34" t="s">
        <v>1394</v>
      </c>
    </row>
    <row r="956" spans="18:18" x14ac:dyDescent="0.25">
      <c r="R956" s="34" t="s">
        <v>1395</v>
      </c>
    </row>
    <row r="957" spans="18:18" x14ac:dyDescent="0.25">
      <c r="R957" s="34" t="s">
        <v>1396</v>
      </c>
    </row>
    <row r="958" spans="18:18" x14ac:dyDescent="0.25">
      <c r="R958" s="34" t="s">
        <v>1397</v>
      </c>
    </row>
    <row r="959" spans="18:18" x14ac:dyDescent="0.25">
      <c r="R959" s="34" t="s">
        <v>1398</v>
      </c>
    </row>
    <row r="960" spans="18:18" x14ac:dyDescent="0.25">
      <c r="R960" s="34" t="s">
        <v>1399</v>
      </c>
    </row>
    <row r="961" spans="18:18" x14ac:dyDescent="0.25">
      <c r="R961" s="34" t="s">
        <v>1400</v>
      </c>
    </row>
    <row r="962" spans="18:18" x14ac:dyDescent="0.25">
      <c r="R962" s="34" t="s">
        <v>1401</v>
      </c>
    </row>
    <row r="963" spans="18:18" x14ac:dyDescent="0.25">
      <c r="R963" s="34" t="s">
        <v>1402</v>
      </c>
    </row>
    <row r="964" spans="18:18" x14ac:dyDescent="0.25">
      <c r="R964" s="34" t="s">
        <v>1403</v>
      </c>
    </row>
    <row r="965" spans="18:18" x14ac:dyDescent="0.25">
      <c r="R965" s="34" t="s">
        <v>1404</v>
      </c>
    </row>
    <row r="966" spans="18:18" x14ac:dyDescent="0.25">
      <c r="R966" s="34" t="s">
        <v>1405</v>
      </c>
    </row>
    <row r="967" spans="18:18" x14ac:dyDescent="0.25">
      <c r="R967" s="34" t="s">
        <v>1406</v>
      </c>
    </row>
    <row r="968" spans="18:18" x14ac:dyDescent="0.25">
      <c r="R968" s="34" t="s">
        <v>1407</v>
      </c>
    </row>
    <row r="969" spans="18:18" x14ac:dyDescent="0.25">
      <c r="R969" s="34" t="s">
        <v>1408</v>
      </c>
    </row>
    <row r="970" spans="18:18" x14ac:dyDescent="0.25">
      <c r="R970" s="34" t="s">
        <v>1409</v>
      </c>
    </row>
    <row r="971" spans="18:18" x14ac:dyDescent="0.25">
      <c r="R971" s="34" t="s">
        <v>1410</v>
      </c>
    </row>
    <row r="972" spans="18:18" x14ac:dyDescent="0.25">
      <c r="R972" s="34" t="s">
        <v>1411</v>
      </c>
    </row>
    <row r="973" spans="18:18" x14ac:dyDescent="0.25">
      <c r="R973" s="34" t="s">
        <v>1412</v>
      </c>
    </row>
    <row r="974" spans="18:18" x14ac:dyDescent="0.25">
      <c r="R974" s="34" t="s">
        <v>1413</v>
      </c>
    </row>
    <row r="975" spans="18:18" x14ac:dyDescent="0.25">
      <c r="R975" s="34" t="s">
        <v>1414</v>
      </c>
    </row>
    <row r="976" spans="18:18" x14ac:dyDescent="0.25">
      <c r="R976" s="34" t="s">
        <v>1415</v>
      </c>
    </row>
    <row r="977" spans="18:18" x14ac:dyDescent="0.25">
      <c r="R977" s="34" t="s">
        <v>1416</v>
      </c>
    </row>
    <row r="978" spans="18:18" x14ac:dyDescent="0.25">
      <c r="R978" s="34" t="s">
        <v>1417</v>
      </c>
    </row>
    <row r="979" spans="18:18" x14ac:dyDescent="0.25">
      <c r="R979" s="34" t="s">
        <v>1418</v>
      </c>
    </row>
    <row r="980" spans="18:18" x14ac:dyDescent="0.25">
      <c r="R980" s="34" t="s">
        <v>1419</v>
      </c>
    </row>
    <row r="981" spans="18:18" x14ac:dyDescent="0.25">
      <c r="R981" s="34" t="s">
        <v>1420</v>
      </c>
    </row>
    <row r="982" spans="18:18" x14ac:dyDescent="0.25">
      <c r="R982" s="34" t="s">
        <v>1421</v>
      </c>
    </row>
    <row r="983" spans="18:18" x14ac:dyDescent="0.25">
      <c r="R983" s="34" t="s">
        <v>1422</v>
      </c>
    </row>
    <row r="984" spans="18:18" x14ac:dyDescent="0.25">
      <c r="R984" s="34" t="s">
        <v>1423</v>
      </c>
    </row>
    <row r="985" spans="18:18" x14ac:dyDescent="0.25">
      <c r="R985" s="34" t="s">
        <v>1424</v>
      </c>
    </row>
    <row r="986" spans="18:18" x14ac:dyDescent="0.25">
      <c r="R986" s="34" t="s">
        <v>1425</v>
      </c>
    </row>
    <row r="987" spans="18:18" x14ac:dyDescent="0.25">
      <c r="R987" s="34" t="s">
        <v>1426</v>
      </c>
    </row>
    <row r="988" spans="18:18" x14ac:dyDescent="0.25">
      <c r="R988" s="34" t="s">
        <v>1427</v>
      </c>
    </row>
    <row r="989" spans="18:18" x14ac:dyDescent="0.25">
      <c r="R989" s="34" t="s">
        <v>1428</v>
      </c>
    </row>
    <row r="990" spans="18:18" x14ac:dyDescent="0.25">
      <c r="R990" s="34" t="s">
        <v>1429</v>
      </c>
    </row>
    <row r="991" spans="18:18" x14ac:dyDescent="0.25">
      <c r="R991" s="34" t="s">
        <v>1430</v>
      </c>
    </row>
    <row r="992" spans="18:18" x14ac:dyDescent="0.25">
      <c r="R992" s="34" t="s">
        <v>1431</v>
      </c>
    </row>
    <row r="993" spans="18:18" x14ac:dyDescent="0.25">
      <c r="R993" s="34" t="s">
        <v>1432</v>
      </c>
    </row>
    <row r="994" spans="18:18" x14ac:dyDescent="0.25">
      <c r="R994" s="34" t="s">
        <v>1433</v>
      </c>
    </row>
    <row r="995" spans="18:18" x14ac:dyDescent="0.25">
      <c r="R995" s="34" t="s">
        <v>1434</v>
      </c>
    </row>
    <row r="996" spans="18:18" x14ac:dyDescent="0.25">
      <c r="R996" s="34" t="s">
        <v>1435</v>
      </c>
    </row>
    <row r="997" spans="18:18" x14ac:dyDescent="0.25">
      <c r="R997" s="34" t="s">
        <v>1436</v>
      </c>
    </row>
    <row r="998" spans="18:18" x14ac:dyDescent="0.25">
      <c r="R998" s="34" t="s">
        <v>1437</v>
      </c>
    </row>
    <row r="999" spans="18:18" x14ac:dyDescent="0.25">
      <c r="R999" s="34" t="s">
        <v>1438</v>
      </c>
    </row>
    <row r="1000" spans="18:18" x14ac:dyDescent="0.25">
      <c r="R1000" s="34" t="s">
        <v>1439</v>
      </c>
    </row>
    <row r="1001" spans="18:18" x14ac:dyDescent="0.25">
      <c r="R1001" s="34" t="s">
        <v>1440</v>
      </c>
    </row>
    <row r="1002" spans="18:18" x14ac:dyDescent="0.25">
      <c r="R1002" s="34" t="s">
        <v>1441</v>
      </c>
    </row>
    <row r="1003" spans="18:18" x14ac:dyDescent="0.25">
      <c r="R1003" s="34" t="s">
        <v>1442</v>
      </c>
    </row>
    <row r="1004" spans="18:18" x14ac:dyDescent="0.25">
      <c r="R1004" s="34" t="s">
        <v>1443</v>
      </c>
    </row>
    <row r="1005" spans="18:18" x14ac:dyDescent="0.25">
      <c r="R1005" s="34" t="s">
        <v>1444</v>
      </c>
    </row>
    <row r="1006" spans="18:18" x14ac:dyDescent="0.25">
      <c r="R1006" s="34" t="s">
        <v>1445</v>
      </c>
    </row>
    <row r="1007" spans="18:18" x14ac:dyDescent="0.25">
      <c r="R1007" s="34" t="s">
        <v>1446</v>
      </c>
    </row>
    <row r="1008" spans="18:18" x14ac:dyDescent="0.25">
      <c r="R1008" s="34" t="s">
        <v>1447</v>
      </c>
    </row>
    <row r="1009" spans="18:18" x14ac:dyDescent="0.25">
      <c r="R1009" s="34" t="s">
        <v>1448</v>
      </c>
    </row>
    <row r="1010" spans="18:18" x14ac:dyDescent="0.25">
      <c r="R1010" s="34" t="s">
        <v>1449</v>
      </c>
    </row>
    <row r="1011" spans="18:18" x14ac:dyDescent="0.25">
      <c r="R1011" s="34" t="s">
        <v>1450</v>
      </c>
    </row>
    <row r="1012" spans="18:18" x14ac:dyDescent="0.25">
      <c r="R1012" s="34" t="s">
        <v>1451</v>
      </c>
    </row>
    <row r="1013" spans="18:18" x14ac:dyDescent="0.25">
      <c r="R1013" s="34" t="s">
        <v>1452</v>
      </c>
    </row>
    <row r="1014" spans="18:18" x14ac:dyDescent="0.25">
      <c r="R1014" s="34" t="s">
        <v>1453</v>
      </c>
    </row>
    <row r="1015" spans="18:18" x14ac:dyDescent="0.25">
      <c r="R1015" s="34" t="s">
        <v>1454</v>
      </c>
    </row>
    <row r="1016" spans="18:18" x14ac:dyDescent="0.25">
      <c r="R1016" s="34" t="s">
        <v>1455</v>
      </c>
    </row>
    <row r="1017" spans="18:18" x14ac:dyDescent="0.25">
      <c r="R1017" s="34" t="s">
        <v>1456</v>
      </c>
    </row>
    <row r="1018" spans="18:18" x14ac:dyDescent="0.25">
      <c r="R1018" s="34" t="s">
        <v>1457</v>
      </c>
    </row>
    <row r="1019" spans="18:18" x14ac:dyDescent="0.25">
      <c r="R1019" s="34" t="s">
        <v>1458</v>
      </c>
    </row>
    <row r="1020" spans="18:18" x14ac:dyDescent="0.25">
      <c r="R1020" s="34" t="s">
        <v>1459</v>
      </c>
    </row>
    <row r="1021" spans="18:18" x14ac:dyDescent="0.25">
      <c r="R1021" s="34" t="s">
        <v>1460</v>
      </c>
    </row>
    <row r="1022" spans="18:18" x14ac:dyDescent="0.25">
      <c r="R1022" s="34" t="s">
        <v>1461</v>
      </c>
    </row>
    <row r="1023" spans="18:18" x14ac:dyDescent="0.25">
      <c r="R1023" s="34" t="s">
        <v>1462</v>
      </c>
    </row>
    <row r="1024" spans="18:18" x14ac:dyDescent="0.25">
      <c r="R1024" s="34" t="s">
        <v>1463</v>
      </c>
    </row>
    <row r="1025" spans="18:18" x14ac:dyDescent="0.25">
      <c r="R1025" s="34" t="s">
        <v>1464</v>
      </c>
    </row>
    <row r="1026" spans="18:18" x14ac:dyDescent="0.25">
      <c r="R1026" s="34" t="s">
        <v>1465</v>
      </c>
    </row>
    <row r="1027" spans="18:18" x14ac:dyDescent="0.25">
      <c r="R1027" s="34" t="s">
        <v>1466</v>
      </c>
    </row>
    <row r="1028" spans="18:18" x14ac:dyDescent="0.25">
      <c r="R1028" s="34" t="s">
        <v>1467</v>
      </c>
    </row>
    <row r="1029" spans="18:18" x14ac:dyDescent="0.25">
      <c r="R1029" s="34" t="s">
        <v>1468</v>
      </c>
    </row>
    <row r="1030" spans="18:18" x14ac:dyDescent="0.25">
      <c r="R1030" s="34" t="s">
        <v>1469</v>
      </c>
    </row>
    <row r="1031" spans="18:18" x14ac:dyDescent="0.25">
      <c r="R1031" s="34" t="s">
        <v>1470</v>
      </c>
    </row>
    <row r="1032" spans="18:18" x14ac:dyDescent="0.25">
      <c r="R1032" s="34" t="s">
        <v>1471</v>
      </c>
    </row>
    <row r="1033" spans="18:18" x14ac:dyDescent="0.25">
      <c r="R1033" s="34" t="s">
        <v>1472</v>
      </c>
    </row>
    <row r="1034" spans="18:18" x14ac:dyDescent="0.25">
      <c r="R1034" s="34" t="s">
        <v>1473</v>
      </c>
    </row>
    <row r="1035" spans="18:18" x14ac:dyDescent="0.25">
      <c r="R1035" s="34" t="s">
        <v>1474</v>
      </c>
    </row>
    <row r="1036" spans="18:18" x14ac:dyDescent="0.25">
      <c r="R1036" s="34" t="s">
        <v>1475</v>
      </c>
    </row>
    <row r="1037" spans="18:18" x14ac:dyDescent="0.25">
      <c r="R1037" s="34" t="s">
        <v>1476</v>
      </c>
    </row>
    <row r="1038" spans="18:18" x14ac:dyDescent="0.25">
      <c r="R1038" s="34" t="s">
        <v>1477</v>
      </c>
    </row>
    <row r="1039" spans="18:18" x14ac:dyDescent="0.25">
      <c r="R1039" s="34" t="s">
        <v>1478</v>
      </c>
    </row>
    <row r="1040" spans="18:18" x14ac:dyDescent="0.25">
      <c r="R1040" s="34" t="s">
        <v>1479</v>
      </c>
    </row>
    <row r="1041" spans="18:18" x14ac:dyDescent="0.25">
      <c r="R1041" s="34" t="s">
        <v>1480</v>
      </c>
    </row>
    <row r="1042" spans="18:18" x14ac:dyDescent="0.25">
      <c r="R1042" s="34" t="s">
        <v>1481</v>
      </c>
    </row>
    <row r="1043" spans="18:18" x14ac:dyDescent="0.25">
      <c r="R1043" s="34" t="s">
        <v>1482</v>
      </c>
    </row>
    <row r="1044" spans="18:18" x14ac:dyDescent="0.25">
      <c r="R1044" s="34" t="s">
        <v>1483</v>
      </c>
    </row>
    <row r="1045" spans="18:18" x14ac:dyDescent="0.25">
      <c r="R1045" s="34" t="s">
        <v>1484</v>
      </c>
    </row>
    <row r="1046" spans="18:18" x14ac:dyDescent="0.25">
      <c r="R1046" s="34" t="s">
        <v>1485</v>
      </c>
    </row>
    <row r="1047" spans="18:18" x14ac:dyDescent="0.25">
      <c r="R1047" s="34" t="s">
        <v>1486</v>
      </c>
    </row>
    <row r="1048" spans="18:18" x14ac:dyDescent="0.25">
      <c r="R1048" s="34" t="s">
        <v>1487</v>
      </c>
    </row>
    <row r="1049" spans="18:18" x14ac:dyDescent="0.25">
      <c r="R1049" s="34" t="s">
        <v>1488</v>
      </c>
    </row>
    <row r="1050" spans="18:18" x14ac:dyDescent="0.25">
      <c r="R1050" s="34" t="s">
        <v>1489</v>
      </c>
    </row>
    <row r="1051" spans="18:18" x14ac:dyDescent="0.25">
      <c r="R1051" s="34" t="s">
        <v>1490</v>
      </c>
    </row>
    <row r="1052" spans="18:18" x14ac:dyDescent="0.25">
      <c r="R1052" s="34" t="s">
        <v>1491</v>
      </c>
    </row>
    <row r="1053" spans="18:18" x14ac:dyDescent="0.25">
      <c r="R1053" s="34" t="s">
        <v>1492</v>
      </c>
    </row>
    <row r="1054" spans="18:18" x14ac:dyDescent="0.25">
      <c r="R1054" s="34" t="s">
        <v>1493</v>
      </c>
    </row>
    <row r="1055" spans="18:18" x14ac:dyDescent="0.25">
      <c r="R1055" s="34" t="s">
        <v>1494</v>
      </c>
    </row>
    <row r="1056" spans="18:18" x14ac:dyDescent="0.25">
      <c r="R1056" s="34" t="s">
        <v>1495</v>
      </c>
    </row>
    <row r="1057" spans="18:18" x14ac:dyDescent="0.25">
      <c r="R1057" s="34" t="s">
        <v>1496</v>
      </c>
    </row>
    <row r="1058" spans="18:18" x14ac:dyDescent="0.25">
      <c r="R1058" s="34" t="s">
        <v>1497</v>
      </c>
    </row>
    <row r="1059" spans="18:18" x14ac:dyDescent="0.25">
      <c r="R1059" s="34" t="s">
        <v>1498</v>
      </c>
    </row>
    <row r="1060" spans="18:18" x14ac:dyDescent="0.25">
      <c r="R1060" s="34" t="s">
        <v>1499</v>
      </c>
    </row>
    <row r="1061" spans="18:18" x14ac:dyDescent="0.25">
      <c r="R1061" s="34" t="s">
        <v>1500</v>
      </c>
    </row>
    <row r="1062" spans="18:18" x14ac:dyDescent="0.25">
      <c r="R1062" s="34" t="s">
        <v>1501</v>
      </c>
    </row>
    <row r="1063" spans="18:18" x14ac:dyDescent="0.25">
      <c r="R1063" s="34" t="s">
        <v>1502</v>
      </c>
    </row>
    <row r="1064" spans="18:18" x14ac:dyDescent="0.25">
      <c r="R1064" s="34" t="s">
        <v>1503</v>
      </c>
    </row>
    <row r="1065" spans="18:18" x14ac:dyDescent="0.25">
      <c r="R1065" s="34" t="s">
        <v>1504</v>
      </c>
    </row>
    <row r="1066" spans="18:18" x14ac:dyDescent="0.25">
      <c r="R1066" s="34" t="s">
        <v>1505</v>
      </c>
    </row>
    <row r="1067" spans="18:18" x14ac:dyDescent="0.25">
      <c r="R1067" s="34" t="s">
        <v>1506</v>
      </c>
    </row>
    <row r="1068" spans="18:18" x14ac:dyDescent="0.25">
      <c r="R1068" s="34" t="s">
        <v>1507</v>
      </c>
    </row>
    <row r="1069" spans="18:18" x14ac:dyDescent="0.25">
      <c r="R1069" s="34" t="s">
        <v>1508</v>
      </c>
    </row>
    <row r="1070" spans="18:18" x14ac:dyDescent="0.25">
      <c r="R1070" s="34" t="s">
        <v>1509</v>
      </c>
    </row>
    <row r="1071" spans="18:18" x14ac:dyDescent="0.25">
      <c r="R1071" s="34" t="s">
        <v>1510</v>
      </c>
    </row>
    <row r="1072" spans="18:18" x14ac:dyDescent="0.25">
      <c r="R1072" s="34" t="s">
        <v>1511</v>
      </c>
    </row>
    <row r="1073" spans="18:18" x14ac:dyDescent="0.25">
      <c r="R1073" s="34" t="s">
        <v>1512</v>
      </c>
    </row>
    <row r="1074" spans="18:18" x14ac:dyDescent="0.25">
      <c r="R1074" s="34" t="s">
        <v>1513</v>
      </c>
    </row>
    <row r="1075" spans="18:18" x14ac:dyDescent="0.25">
      <c r="R1075" s="34" t="s">
        <v>1514</v>
      </c>
    </row>
    <row r="1076" spans="18:18" x14ac:dyDescent="0.25">
      <c r="R1076" s="34" t="s">
        <v>1515</v>
      </c>
    </row>
    <row r="1077" spans="18:18" x14ac:dyDescent="0.25">
      <c r="R1077" s="34" t="s">
        <v>1516</v>
      </c>
    </row>
    <row r="1078" spans="18:18" x14ac:dyDescent="0.25">
      <c r="R1078" s="34" t="s">
        <v>1517</v>
      </c>
    </row>
    <row r="1079" spans="18:18" x14ac:dyDescent="0.25">
      <c r="R1079" s="34" t="s">
        <v>1518</v>
      </c>
    </row>
    <row r="1080" spans="18:18" x14ac:dyDescent="0.25">
      <c r="R1080" s="34" t="s">
        <v>1519</v>
      </c>
    </row>
    <row r="1081" spans="18:18" x14ac:dyDescent="0.25">
      <c r="R1081" s="34" t="s">
        <v>1520</v>
      </c>
    </row>
    <row r="1082" spans="18:18" x14ac:dyDescent="0.25">
      <c r="R1082" s="34" t="s">
        <v>1521</v>
      </c>
    </row>
    <row r="1083" spans="18:18" x14ac:dyDescent="0.25">
      <c r="R1083" s="34" t="s">
        <v>1522</v>
      </c>
    </row>
    <row r="1084" spans="18:18" x14ac:dyDescent="0.25">
      <c r="R1084" s="34" t="s">
        <v>1523</v>
      </c>
    </row>
    <row r="1085" spans="18:18" x14ac:dyDescent="0.25">
      <c r="R1085" s="34" t="s">
        <v>1524</v>
      </c>
    </row>
    <row r="1086" spans="18:18" x14ac:dyDescent="0.25">
      <c r="R1086" s="34" t="s">
        <v>1525</v>
      </c>
    </row>
    <row r="1087" spans="18:18" x14ac:dyDescent="0.25">
      <c r="R1087" s="34" t="s">
        <v>1526</v>
      </c>
    </row>
    <row r="1088" spans="18:18" x14ac:dyDescent="0.25">
      <c r="R1088" s="34" t="s">
        <v>1527</v>
      </c>
    </row>
    <row r="1089" spans="18:18" x14ac:dyDescent="0.25">
      <c r="R1089" s="34" t="s">
        <v>1528</v>
      </c>
    </row>
    <row r="1090" spans="18:18" x14ac:dyDescent="0.25">
      <c r="R1090" s="34" t="s">
        <v>1529</v>
      </c>
    </row>
    <row r="1091" spans="18:18" x14ac:dyDescent="0.25">
      <c r="R1091" s="34" t="s">
        <v>1530</v>
      </c>
    </row>
    <row r="1092" spans="18:18" x14ac:dyDescent="0.25">
      <c r="R1092" s="34" t="s">
        <v>1531</v>
      </c>
    </row>
    <row r="1093" spans="18:18" x14ac:dyDescent="0.25">
      <c r="R1093" s="34" t="s">
        <v>1532</v>
      </c>
    </row>
    <row r="1094" spans="18:18" x14ac:dyDescent="0.25">
      <c r="R1094" s="34" t="s">
        <v>1533</v>
      </c>
    </row>
    <row r="1095" spans="18:18" x14ac:dyDescent="0.25">
      <c r="R1095" s="34" t="s">
        <v>1534</v>
      </c>
    </row>
    <row r="1096" spans="18:18" x14ac:dyDescent="0.25">
      <c r="R1096" s="34" t="s">
        <v>1535</v>
      </c>
    </row>
    <row r="1097" spans="18:18" x14ac:dyDescent="0.25">
      <c r="R1097" s="34" t="s">
        <v>1536</v>
      </c>
    </row>
    <row r="1098" spans="18:18" x14ac:dyDescent="0.25">
      <c r="R1098" s="34" t="s">
        <v>1537</v>
      </c>
    </row>
    <row r="1099" spans="18:18" x14ac:dyDescent="0.25">
      <c r="R1099" s="34" t="s">
        <v>1538</v>
      </c>
    </row>
    <row r="1100" spans="18:18" x14ac:dyDescent="0.25">
      <c r="R1100" s="34" t="s">
        <v>1539</v>
      </c>
    </row>
    <row r="1101" spans="18:18" x14ac:dyDescent="0.25">
      <c r="R1101" s="34" t="s">
        <v>1540</v>
      </c>
    </row>
    <row r="1102" spans="18:18" x14ac:dyDescent="0.25">
      <c r="R1102" s="34" t="s">
        <v>1541</v>
      </c>
    </row>
    <row r="1103" spans="18:18" x14ac:dyDescent="0.25">
      <c r="R1103" s="34" t="s">
        <v>1542</v>
      </c>
    </row>
    <row r="1104" spans="18:18" x14ac:dyDescent="0.25">
      <c r="R1104" s="34" t="s">
        <v>1543</v>
      </c>
    </row>
    <row r="1105" spans="18:18" x14ac:dyDescent="0.25">
      <c r="R1105" s="34" t="s">
        <v>1544</v>
      </c>
    </row>
    <row r="1106" spans="18:18" x14ac:dyDescent="0.25">
      <c r="R1106" s="34" t="s">
        <v>1545</v>
      </c>
    </row>
    <row r="1107" spans="18:18" x14ac:dyDescent="0.25">
      <c r="R1107" s="34" t="s">
        <v>1546</v>
      </c>
    </row>
    <row r="1108" spans="18:18" x14ac:dyDescent="0.25">
      <c r="R1108" s="34" t="s">
        <v>1547</v>
      </c>
    </row>
    <row r="1109" spans="18:18" x14ac:dyDescent="0.25">
      <c r="R1109" s="34" t="s">
        <v>1548</v>
      </c>
    </row>
    <row r="1110" spans="18:18" x14ac:dyDescent="0.25">
      <c r="R1110" s="34" t="s">
        <v>1549</v>
      </c>
    </row>
    <row r="1111" spans="18:18" x14ac:dyDescent="0.25">
      <c r="R1111" s="34" t="s">
        <v>1550</v>
      </c>
    </row>
    <row r="1112" spans="18:18" x14ac:dyDescent="0.25">
      <c r="R1112" s="34" t="s">
        <v>1551</v>
      </c>
    </row>
    <row r="1113" spans="18:18" x14ac:dyDescent="0.25">
      <c r="R1113" s="34" t="s">
        <v>1552</v>
      </c>
    </row>
    <row r="1114" spans="18:18" x14ac:dyDescent="0.25">
      <c r="R1114" s="34" t="s">
        <v>1553</v>
      </c>
    </row>
    <row r="1115" spans="18:18" x14ac:dyDescent="0.25">
      <c r="R1115" s="34" t="s">
        <v>1554</v>
      </c>
    </row>
    <row r="1116" spans="18:18" x14ac:dyDescent="0.25">
      <c r="R1116" s="34" t="s">
        <v>1555</v>
      </c>
    </row>
    <row r="1117" spans="18:18" x14ac:dyDescent="0.25">
      <c r="R1117" s="34" t="s">
        <v>1556</v>
      </c>
    </row>
    <row r="1118" spans="18:18" x14ac:dyDescent="0.25">
      <c r="R1118" s="34" t="s">
        <v>1557</v>
      </c>
    </row>
    <row r="1119" spans="18:18" x14ac:dyDescent="0.25">
      <c r="R1119" s="34" t="s">
        <v>1558</v>
      </c>
    </row>
    <row r="1120" spans="18:18" x14ac:dyDescent="0.25">
      <c r="R1120" s="34" t="s">
        <v>1559</v>
      </c>
    </row>
    <row r="1121" spans="18:18" x14ac:dyDescent="0.25">
      <c r="R1121" s="34" t="s">
        <v>1560</v>
      </c>
    </row>
    <row r="1122" spans="18:18" x14ac:dyDescent="0.25">
      <c r="R1122" s="34" t="s">
        <v>1561</v>
      </c>
    </row>
    <row r="1123" spans="18:18" x14ac:dyDescent="0.25">
      <c r="R1123" s="34" t="s">
        <v>1562</v>
      </c>
    </row>
    <row r="1124" spans="18:18" x14ac:dyDescent="0.25">
      <c r="R1124" s="34" t="s">
        <v>1563</v>
      </c>
    </row>
    <row r="1125" spans="18:18" x14ac:dyDescent="0.25">
      <c r="R1125" s="34" t="s">
        <v>1564</v>
      </c>
    </row>
    <row r="1126" spans="18:18" x14ac:dyDescent="0.25">
      <c r="R1126" s="34" t="s">
        <v>1565</v>
      </c>
    </row>
    <row r="1127" spans="18:18" x14ac:dyDescent="0.25">
      <c r="R1127" s="34" t="s">
        <v>1566</v>
      </c>
    </row>
    <row r="1128" spans="18:18" x14ac:dyDescent="0.25">
      <c r="R1128" s="34" t="s">
        <v>1567</v>
      </c>
    </row>
    <row r="1129" spans="18:18" x14ac:dyDescent="0.25">
      <c r="R1129" s="34" t="s">
        <v>1568</v>
      </c>
    </row>
    <row r="1130" spans="18:18" x14ac:dyDescent="0.25">
      <c r="R1130" s="34" t="s">
        <v>1569</v>
      </c>
    </row>
    <row r="1131" spans="18:18" x14ac:dyDescent="0.25">
      <c r="R1131" s="34" t="s">
        <v>1570</v>
      </c>
    </row>
    <row r="1132" spans="18:18" x14ac:dyDescent="0.25">
      <c r="R1132" s="34" t="s">
        <v>1571</v>
      </c>
    </row>
    <row r="1133" spans="18:18" x14ac:dyDescent="0.25">
      <c r="R1133" s="34" t="s">
        <v>1572</v>
      </c>
    </row>
    <row r="1134" spans="18:18" x14ac:dyDescent="0.25">
      <c r="R1134" s="34" t="s">
        <v>1573</v>
      </c>
    </row>
    <row r="1135" spans="18:18" x14ac:dyDescent="0.25">
      <c r="R1135" s="34" t="s">
        <v>1574</v>
      </c>
    </row>
    <row r="1136" spans="18:18" x14ac:dyDescent="0.25">
      <c r="R1136" s="34" t="s">
        <v>1575</v>
      </c>
    </row>
    <row r="1137" spans="18:18" x14ac:dyDescent="0.25">
      <c r="R1137" s="34" t="s">
        <v>1576</v>
      </c>
    </row>
    <row r="1138" spans="18:18" x14ac:dyDescent="0.25">
      <c r="R1138" s="34" t="s">
        <v>1577</v>
      </c>
    </row>
    <row r="1139" spans="18:18" x14ac:dyDescent="0.25">
      <c r="R1139" s="34" t="s">
        <v>1578</v>
      </c>
    </row>
    <row r="1140" spans="18:18" x14ac:dyDescent="0.25">
      <c r="R1140" s="34" t="s">
        <v>1579</v>
      </c>
    </row>
    <row r="1141" spans="18:18" x14ac:dyDescent="0.25">
      <c r="R1141" s="34" t="s">
        <v>1580</v>
      </c>
    </row>
    <row r="1142" spans="18:18" x14ac:dyDescent="0.25">
      <c r="R1142" s="34" t="s">
        <v>1581</v>
      </c>
    </row>
    <row r="1143" spans="18:18" x14ac:dyDescent="0.25">
      <c r="R1143" s="34" t="s">
        <v>1582</v>
      </c>
    </row>
    <row r="1144" spans="18:18" x14ac:dyDescent="0.25">
      <c r="R1144" s="34" t="s">
        <v>1583</v>
      </c>
    </row>
    <row r="1145" spans="18:18" x14ac:dyDescent="0.25">
      <c r="R1145" s="34" t="s">
        <v>1584</v>
      </c>
    </row>
    <row r="1146" spans="18:18" x14ac:dyDescent="0.25">
      <c r="R1146" s="34" t="s">
        <v>1585</v>
      </c>
    </row>
    <row r="1147" spans="18:18" x14ac:dyDescent="0.25">
      <c r="R1147" s="34" t="s">
        <v>1586</v>
      </c>
    </row>
    <row r="1148" spans="18:18" x14ac:dyDescent="0.25">
      <c r="R1148" s="34" t="s">
        <v>1587</v>
      </c>
    </row>
    <row r="1149" spans="18:18" x14ac:dyDescent="0.25">
      <c r="R1149" s="34" t="s">
        <v>1588</v>
      </c>
    </row>
    <row r="1150" spans="18:18" x14ac:dyDescent="0.25">
      <c r="R1150" s="34" t="s">
        <v>1589</v>
      </c>
    </row>
    <row r="1151" spans="18:18" x14ac:dyDescent="0.25">
      <c r="R1151" s="34" t="s">
        <v>1590</v>
      </c>
    </row>
    <row r="1152" spans="18:18" x14ac:dyDescent="0.25">
      <c r="R1152" s="34" t="s">
        <v>1591</v>
      </c>
    </row>
    <row r="1153" spans="18:18" x14ac:dyDescent="0.25">
      <c r="R1153" s="34" t="s">
        <v>1592</v>
      </c>
    </row>
    <row r="1154" spans="18:18" x14ac:dyDescent="0.25">
      <c r="R1154" s="34" t="s">
        <v>1593</v>
      </c>
    </row>
    <row r="1155" spans="18:18" x14ac:dyDescent="0.25">
      <c r="R1155" s="34" t="s">
        <v>1594</v>
      </c>
    </row>
    <row r="1156" spans="18:18" x14ac:dyDescent="0.25">
      <c r="R1156" s="34" t="s">
        <v>1595</v>
      </c>
    </row>
    <row r="1157" spans="18:18" x14ac:dyDescent="0.25">
      <c r="R1157" s="34" t="s">
        <v>1596</v>
      </c>
    </row>
    <row r="1158" spans="18:18" x14ac:dyDescent="0.25">
      <c r="R1158" s="34" t="s">
        <v>1597</v>
      </c>
    </row>
    <row r="1159" spans="18:18" x14ac:dyDescent="0.25">
      <c r="R1159" s="34" t="s">
        <v>1598</v>
      </c>
    </row>
    <row r="1160" spans="18:18" x14ac:dyDescent="0.25">
      <c r="R1160" s="34" t="s">
        <v>1599</v>
      </c>
    </row>
    <row r="1161" spans="18:18" x14ac:dyDescent="0.25">
      <c r="R1161" s="34" t="s">
        <v>1600</v>
      </c>
    </row>
    <row r="1162" spans="18:18" x14ac:dyDescent="0.25">
      <c r="R1162" s="34" t="s">
        <v>1601</v>
      </c>
    </row>
    <row r="1163" spans="18:18" x14ac:dyDescent="0.25">
      <c r="R1163" s="34" t="s">
        <v>1602</v>
      </c>
    </row>
    <row r="1164" spans="18:18" x14ac:dyDescent="0.25">
      <c r="R1164" s="34" t="s">
        <v>1603</v>
      </c>
    </row>
    <row r="1165" spans="18:18" x14ac:dyDescent="0.25">
      <c r="R1165" s="34" t="s">
        <v>1604</v>
      </c>
    </row>
    <row r="1166" spans="18:18" x14ac:dyDescent="0.25">
      <c r="R1166" s="34" t="s">
        <v>1605</v>
      </c>
    </row>
    <row r="1167" spans="18:18" x14ac:dyDescent="0.25">
      <c r="R1167" s="34" t="s">
        <v>1606</v>
      </c>
    </row>
    <row r="1168" spans="18:18" x14ac:dyDescent="0.25">
      <c r="R1168" s="34" t="s">
        <v>1607</v>
      </c>
    </row>
    <row r="1169" spans="18:18" x14ac:dyDescent="0.25">
      <c r="R1169" s="34" t="s">
        <v>1608</v>
      </c>
    </row>
    <row r="1170" spans="18:18" x14ac:dyDescent="0.25">
      <c r="R1170" s="34" t="s">
        <v>1609</v>
      </c>
    </row>
    <row r="1171" spans="18:18" x14ac:dyDescent="0.25">
      <c r="R1171" s="34" t="s">
        <v>1610</v>
      </c>
    </row>
    <row r="1172" spans="18:18" x14ac:dyDescent="0.25">
      <c r="R1172" s="34" t="s">
        <v>1611</v>
      </c>
    </row>
    <row r="1173" spans="18:18" x14ac:dyDescent="0.25">
      <c r="R1173" s="34" t="s">
        <v>1612</v>
      </c>
    </row>
    <row r="1174" spans="18:18" x14ac:dyDescent="0.25">
      <c r="R1174" s="34" t="s">
        <v>1613</v>
      </c>
    </row>
    <row r="1175" spans="18:18" x14ac:dyDescent="0.25">
      <c r="R1175" s="34" t="s">
        <v>1614</v>
      </c>
    </row>
    <row r="1176" spans="18:18" x14ac:dyDescent="0.25">
      <c r="R1176" s="34" t="s">
        <v>1615</v>
      </c>
    </row>
    <row r="1177" spans="18:18" x14ac:dyDescent="0.25">
      <c r="R1177" s="34" t="s">
        <v>1616</v>
      </c>
    </row>
    <row r="1178" spans="18:18" x14ac:dyDescent="0.25">
      <c r="R1178" s="34" t="s">
        <v>1617</v>
      </c>
    </row>
    <row r="1179" spans="18:18" x14ac:dyDescent="0.25">
      <c r="R1179" s="34" t="s">
        <v>1618</v>
      </c>
    </row>
    <row r="1180" spans="18:18" x14ac:dyDescent="0.25">
      <c r="R1180" s="34" t="s">
        <v>1619</v>
      </c>
    </row>
    <row r="1181" spans="18:18" x14ac:dyDescent="0.25">
      <c r="R1181" s="34" t="s">
        <v>1620</v>
      </c>
    </row>
    <row r="1182" spans="18:18" x14ac:dyDescent="0.25">
      <c r="R1182" s="34" t="s">
        <v>1621</v>
      </c>
    </row>
    <row r="1183" spans="18:18" x14ac:dyDescent="0.25">
      <c r="R1183" s="34" t="s">
        <v>1622</v>
      </c>
    </row>
    <row r="1184" spans="18:18" x14ac:dyDescent="0.25">
      <c r="R1184" s="34" t="s">
        <v>1623</v>
      </c>
    </row>
    <row r="1185" spans="18:18" x14ac:dyDescent="0.25">
      <c r="R1185" s="34" t="s">
        <v>1624</v>
      </c>
    </row>
    <row r="1186" spans="18:18" x14ac:dyDescent="0.25">
      <c r="R1186" s="34" t="s">
        <v>1625</v>
      </c>
    </row>
    <row r="1187" spans="18:18" x14ac:dyDescent="0.25">
      <c r="R1187" s="34" t="s">
        <v>1626</v>
      </c>
    </row>
    <row r="1188" spans="18:18" x14ac:dyDescent="0.25">
      <c r="R1188" s="34" t="s">
        <v>1627</v>
      </c>
    </row>
    <row r="1189" spans="18:18" x14ac:dyDescent="0.25">
      <c r="R1189" s="34" t="s">
        <v>1628</v>
      </c>
    </row>
    <row r="1190" spans="18:18" x14ac:dyDescent="0.25">
      <c r="R1190" s="34" t="s">
        <v>1629</v>
      </c>
    </row>
    <row r="1191" spans="18:18" x14ac:dyDescent="0.25">
      <c r="R1191" s="34" t="s">
        <v>1630</v>
      </c>
    </row>
    <row r="1192" spans="18:18" x14ac:dyDescent="0.25">
      <c r="R1192" s="34" t="s">
        <v>1631</v>
      </c>
    </row>
    <row r="1193" spans="18:18" x14ac:dyDescent="0.25">
      <c r="R1193" s="34" t="s">
        <v>1632</v>
      </c>
    </row>
    <row r="1194" spans="18:18" x14ac:dyDescent="0.25">
      <c r="R1194" s="34" t="s">
        <v>1633</v>
      </c>
    </row>
    <row r="1195" spans="18:18" x14ac:dyDescent="0.25">
      <c r="R1195" s="34" t="s">
        <v>1634</v>
      </c>
    </row>
    <row r="1196" spans="18:18" x14ac:dyDescent="0.25">
      <c r="R1196" s="34" t="s">
        <v>1635</v>
      </c>
    </row>
    <row r="1197" spans="18:18" x14ac:dyDescent="0.25">
      <c r="R1197" s="34" t="s">
        <v>1636</v>
      </c>
    </row>
    <row r="1198" spans="18:18" x14ac:dyDescent="0.25">
      <c r="R1198" s="34" t="s">
        <v>1637</v>
      </c>
    </row>
    <row r="1199" spans="18:18" x14ac:dyDescent="0.25">
      <c r="R1199" s="34" t="s">
        <v>1638</v>
      </c>
    </row>
    <row r="1200" spans="18:18" x14ac:dyDescent="0.25">
      <c r="R1200" s="34" t="s">
        <v>1639</v>
      </c>
    </row>
    <row r="1201" spans="18:18" x14ac:dyDescent="0.25">
      <c r="R1201" s="34" t="s">
        <v>1640</v>
      </c>
    </row>
    <row r="1202" spans="18:18" x14ac:dyDescent="0.25">
      <c r="R1202" s="34" t="s">
        <v>1641</v>
      </c>
    </row>
    <row r="1203" spans="18:18" x14ac:dyDescent="0.25">
      <c r="R1203" s="34" t="s">
        <v>1642</v>
      </c>
    </row>
    <row r="1204" spans="18:18" x14ac:dyDescent="0.25">
      <c r="R1204" s="34" t="s">
        <v>1643</v>
      </c>
    </row>
    <row r="1205" spans="18:18" x14ac:dyDescent="0.25">
      <c r="R1205" s="34" t="s">
        <v>1644</v>
      </c>
    </row>
    <row r="1206" spans="18:18" x14ac:dyDescent="0.25">
      <c r="R1206" s="34" t="s">
        <v>1645</v>
      </c>
    </row>
    <row r="1207" spans="18:18" x14ac:dyDescent="0.25">
      <c r="R1207" s="34" t="s">
        <v>1646</v>
      </c>
    </row>
    <row r="1208" spans="18:18" x14ac:dyDescent="0.25">
      <c r="R1208" s="34" t="s">
        <v>1647</v>
      </c>
    </row>
    <row r="1209" spans="18:18" x14ac:dyDescent="0.25">
      <c r="R1209" s="34" t="s">
        <v>1648</v>
      </c>
    </row>
    <row r="1210" spans="18:18" x14ac:dyDescent="0.25">
      <c r="R1210" s="34" t="s">
        <v>1649</v>
      </c>
    </row>
    <row r="1211" spans="18:18" x14ac:dyDescent="0.25">
      <c r="R1211" s="34" t="s">
        <v>1650</v>
      </c>
    </row>
    <row r="1212" spans="18:18" x14ac:dyDescent="0.25">
      <c r="R1212" s="34" t="s">
        <v>1651</v>
      </c>
    </row>
    <row r="1213" spans="18:18" x14ac:dyDescent="0.25">
      <c r="R1213" s="34" t="s">
        <v>1652</v>
      </c>
    </row>
    <row r="1214" spans="18:18" x14ac:dyDescent="0.25">
      <c r="R1214" s="34" t="s">
        <v>1653</v>
      </c>
    </row>
    <row r="1215" spans="18:18" x14ac:dyDescent="0.25">
      <c r="R1215" s="34" t="s">
        <v>1654</v>
      </c>
    </row>
    <row r="1216" spans="18:18" x14ac:dyDescent="0.25">
      <c r="R1216" s="34" t="s">
        <v>1655</v>
      </c>
    </row>
    <row r="1217" spans="18:18" x14ac:dyDescent="0.25">
      <c r="R1217" s="34" t="s">
        <v>1656</v>
      </c>
    </row>
    <row r="1218" spans="18:18" x14ac:dyDescent="0.25">
      <c r="R1218" s="34" t="s">
        <v>1657</v>
      </c>
    </row>
    <row r="1219" spans="18:18" x14ac:dyDescent="0.25">
      <c r="R1219" s="34" t="s">
        <v>1658</v>
      </c>
    </row>
    <row r="1220" spans="18:18" x14ac:dyDescent="0.25">
      <c r="R1220" s="34" t="s">
        <v>1659</v>
      </c>
    </row>
    <row r="1221" spans="18:18" x14ac:dyDescent="0.25">
      <c r="R1221" s="34" t="s">
        <v>1660</v>
      </c>
    </row>
    <row r="1222" spans="18:18" x14ac:dyDescent="0.25">
      <c r="R1222" s="34" t="s">
        <v>1661</v>
      </c>
    </row>
    <row r="1223" spans="18:18" x14ac:dyDescent="0.25">
      <c r="R1223" s="34" t="s">
        <v>1662</v>
      </c>
    </row>
    <row r="1224" spans="18:18" x14ac:dyDescent="0.25">
      <c r="R1224" s="34" t="s">
        <v>1663</v>
      </c>
    </row>
    <row r="1225" spans="18:18" x14ac:dyDescent="0.25">
      <c r="R1225" s="34" t="s">
        <v>1664</v>
      </c>
    </row>
    <row r="1226" spans="18:18" x14ac:dyDescent="0.25">
      <c r="R1226" s="34" t="s">
        <v>1665</v>
      </c>
    </row>
    <row r="1227" spans="18:18" x14ac:dyDescent="0.25">
      <c r="R1227" s="34" t="s">
        <v>1666</v>
      </c>
    </row>
    <row r="1228" spans="18:18" x14ac:dyDescent="0.25">
      <c r="R1228" s="34" t="s">
        <v>1667</v>
      </c>
    </row>
    <row r="1229" spans="18:18" x14ac:dyDescent="0.25">
      <c r="R1229" s="34" t="s">
        <v>1668</v>
      </c>
    </row>
    <row r="1230" spans="18:18" x14ac:dyDescent="0.25">
      <c r="R1230" s="34" t="s">
        <v>1669</v>
      </c>
    </row>
    <row r="1231" spans="18:18" x14ac:dyDescent="0.25">
      <c r="R1231" s="34" t="s">
        <v>1670</v>
      </c>
    </row>
    <row r="1232" spans="18:18" x14ac:dyDescent="0.25">
      <c r="R1232" s="34" t="s">
        <v>1671</v>
      </c>
    </row>
    <row r="1233" spans="18:18" x14ac:dyDescent="0.25">
      <c r="R1233" s="34" t="s">
        <v>1672</v>
      </c>
    </row>
    <row r="1234" spans="18:18" x14ac:dyDescent="0.25">
      <c r="R1234" s="34" t="s">
        <v>1673</v>
      </c>
    </row>
    <row r="1235" spans="18:18" x14ac:dyDescent="0.25">
      <c r="R1235" s="34" t="s">
        <v>1674</v>
      </c>
    </row>
    <row r="1236" spans="18:18" x14ac:dyDescent="0.25">
      <c r="R1236" s="34" t="s">
        <v>1675</v>
      </c>
    </row>
    <row r="1237" spans="18:18" x14ac:dyDescent="0.25">
      <c r="R1237" s="34" t="s">
        <v>1676</v>
      </c>
    </row>
    <row r="1238" spans="18:18" x14ac:dyDescent="0.25">
      <c r="R1238" s="34" t="s">
        <v>1677</v>
      </c>
    </row>
    <row r="1239" spans="18:18" x14ac:dyDescent="0.25">
      <c r="R1239" s="34" t="s">
        <v>1678</v>
      </c>
    </row>
    <row r="1240" spans="18:18" x14ac:dyDescent="0.25">
      <c r="R1240" s="34" t="s">
        <v>1679</v>
      </c>
    </row>
    <row r="1241" spans="18:18" x14ac:dyDescent="0.25">
      <c r="R1241" s="34" t="s">
        <v>1680</v>
      </c>
    </row>
    <row r="1242" spans="18:18" x14ac:dyDescent="0.25">
      <c r="R1242" s="34" t="s">
        <v>1681</v>
      </c>
    </row>
    <row r="1243" spans="18:18" x14ac:dyDescent="0.25">
      <c r="R1243" s="34" t="s">
        <v>1682</v>
      </c>
    </row>
    <row r="1244" spans="18:18" x14ac:dyDescent="0.25">
      <c r="R1244" s="34" t="s">
        <v>1683</v>
      </c>
    </row>
    <row r="1245" spans="18:18" x14ac:dyDescent="0.25">
      <c r="R1245" s="34" t="s">
        <v>1684</v>
      </c>
    </row>
    <row r="1246" spans="18:18" x14ac:dyDescent="0.25">
      <c r="R1246" s="34" t="s">
        <v>1685</v>
      </c>
    </row>
    <row r="1247" spans="18:18" x14ac:dyDescent="0.25">
      <c r="R1247" s="34" t="s">
        <v>1686</v>
      </c>
    </row>
    <row r="1248" spans="18:18" x14ac:dyDescent="0.25">
      <c r="R1248" s="34" t="s">
        <v>1687</v>
      </c>
    </row>
    <row r="1249" spans="18:18" x14ac:dyDescent="0.25">
      <c r="R1249" s="34" t="s">
        <v>1688</v>
      </c>
    </row>
    <row r="1250" spans="18:18" x14ac:dyDescent="0.25">
      <c r="R1250" s="34" t="s">
        <v>1689</v>
      </c>
    </row>
    <row r="1251" spans="18:18" x14ac:dyDescent="0.25">
      <c r="R1251" s="34" t="s">
        <v>1690</v>
      </c>
    </row>
    <row r="1252" spans="18:18" x14ac:dyDescent="0.25">
      <c r="R1252" s="34" t="s">
        <v>1691</v>
      </c>
    </row>
    <row r="1253" spans="18:18" x14ac:dyDescent="0.25">
      <c r="R1253" s="34" t="s">
        <v>1692</v>
      </c>
    </row>
    <row r="1254" spans="18:18" x14ac:dyDescent="0.25">
      <c r="R1254" s="34" t="s">
        <v>1693</v>
      </c>
    </row>
    <row r="1255" spans="18:18" x14ac:dyDescent="0.25">
      <c r="R1255" s="34" t="s">
        <v>1694</v>
      </c>
    </row>
    <row r="1256" spans="18:18" x14ac:dyDescent="0.25">
      <c r="R1256" s="34" t="s">
        <v>1695</v>
      </c>
    </row>
    <row r="1257" spans="18:18" x14ac:dyDescent="0.25">
      <c r="R1257" s="34" t="s">
        <v>1696</v>
      </c>
    </row>
    <row r="1258" spans="18:18" x14ac:dyDescent="0.25">
      <c r="R1258" s="34" t="s">
        <v>1697</v>
      </c>
    </row>
    <row r="1259" spans="18:18" x14ac:dyDescent="0.25">
      <c r="R1259" s="34" t="s">
        <v>1698</v>
      </c>
    </row>
    <row r="1260" spans="18:18" x14ac:dyDescent="0.25">
      <c r="R1260" s="34" t="s">
        <v>1699</v>
      </c>
    </row>
    <row r="1261" spans="18:18" x14ac:dyDescent="0.25">
      <c r="R1261" s="34" t="s">
        <v>1700</v>
      </c>
    </row>
    <row r="1262" spans="18:18" x14ac:dyDescent="0.25">
      <c r="R1262" s="34" t="s">
        <v>1701</v>
      </c>
    </row>
    <row r="1263" spans="18:18" x14ac:dyDescent="0.25">
      <c r="R1263" s="34" t="s">
        <v>1702</v>
      </c>
    </row>
    <row r="1264" spans="18:18" x14ac:dyDescent="0.25">
      <c r="R1264" s="34" t="s">
        <v>1703</v>
      </c>
    </row>
    <row r="1265" spans="18:18" x14ac:dyDescent="0.25">
      <c r="R1265" s="34" t="s">
        <v>1704</v>
      </c>
    </row>
    <row r="1266" spans="18:18" x14ac:dyDescent="0.25">
      <c r="R1266" s="34" t="s">
        <v>1705</v>
      </c>
    </row>
    <row r="1267" spans="18:18" x14ac:dyDescent="0.25">
      <c r="R1267" s="34" t="s">
        <v>1706</v>
      </c>
    </row>
    <row r="1268" spans="18:18" x14ac:dyDescent="0.25">
      <c r="R1268" s="34" t="s">
        <v>1707</v>
      </c>
    </row>
    <row r="1269" spans="18:18" x14ac:dyDescent="0.25">
      <c r="R1269" s="34" t="s">
        <v>1708</v>
      </c>
    </row>
    <row r="1270" spans="18:18" x14ac:dyDescent="0.25">
      <c r="R1270" s="34" t="s">
        <v>1709</v>
      </c>
    </row>
    <row r="1271" spans="18:18" x14ac:dyDescent="0.25">
      <c r="R1271" s="34" t="s">
        <v>1710</v>
      </c>
    </row>
    <row r="1272" spans="18:18" x14ac:dyDescent="0.25">
      <c r="R1272" s="34" t="s">
        <v>1711</v>
      </c>
    </row>
    <row r="1273" spans="18:18" x14ac:dyDescent="0.25">
      <c r="R1273" s="34" t="s">
        <v>1712</v>
      </c>
    </row>
    <row r="1274" spans="18:18" x14ac:dyDescent="0.25">
      <c r="R1274" s="34" t="s">
        <v>1713</v>
      </c>
    </row>
    <row r="1275" spans="18:18" x14ac:dyDescent="0.25">
      <c r="R1275" s="34" t="s">
        <v>1714</v>
      </c>
    </row>
    <row r="1276" spans="18:18" x14ac:dyDescent="0.25">
      <c r="R1276" s="34" t="s">
        <v>1715</v>
      </c>
    </row>
    <row r="1277" spans="18:18" x14ac:dyDescent="0.25">
      <c r="R1277" s="34" t="s">
        <v>1716</v>
      </c>
    </row>
    <row r="1278" spans="18:18" x14ac:dyDescent="0.25">
      <c r="R1278" s="34" t="s">
        <v>1717</v>
      </c>
    </row>
    <row r="1279" spans="18:18" x14ac:dyDescent="0.25">
      <c r="R1279" s="34" t="s">
        <v>1718</v>
      </c>
    </row>
    <row r="1280" spans="18:18" x14ac:dyDescent="0.25">
      <c r="R1280" s="34" t="s">
        <v>1719</v>
      </c>
    </row>
    <row r="1281" spans="18:18" x14ac:dyDescent="0.25">
      <c r="R1281" s="34" t="s">
        <v>1720</v>
      </c>
    </row>
    <row r="1282" spans="18:18" x14ac:dyDescent="0.25">
      <c r="R1282" s="34" t="s">
        <v>1721</v>
      </c>
    </row>
    <row r="1283" spans="18:18" x14ac:dyDescent="0.25">
      <c r="R1283" s="34" t="s">
        <v>1722</v>
      </c>
    </row>
    <row r="1284" spans="18:18" x14ac:dyDescent="0.25">
      <c r="R1284" s="34" t="s">
        <v>1723</v>
      </c>
    </row>
    <row r="1285" spans="18:18" x14ac:dyDescent="0.25">
      <c r="R1285" s="34" t="s">
        <v>1724</v>
      </c>
    </row>
    <row r="1286" spans="18:18" x14ac:dyDescent="0.25">
      <c r="R1286" s="34" t="s">
        <v>1725</v>
      </c>
    </row>
    <row r="1287" spans="18:18" x14ac:dyDescent="0.25">
      <c r="R1287" s="34" t="s">
        <v>1726</v>
      </c>
    </row>
    <row r="1288" spans="18:18" x14ac:dyDescent="0.25">
      <c r="R1288" s="34" t="s">
        <v>1727</v>
      </c>
    </row>
    <row r="1289" spans="18:18" x14ac:dyDescent="0.25">
      <c r="R1289" s="34" t="s">
        <v>1728</v>
      </c>
    </row>
    <row r="1290" spans="18:18" x14ac:dyDescent="0.25">
      <c r="R1290" s="34" t="s">
        <v>1729</v>
      </c>
    </row>
    <row r="1291" spans="18:18" x14ac:dyDescent="0.25">
      <c r="R1291" s="34" t="s">
        <v>1730</v>
      </c>
    </row>
    <row r="1292" spans="18:18" x14ac:dyDescent="0.25">
      <c r="R1292" s="34" t="s">
        <v>1731</v>
      </c>
    </row>
    <row r="1293" spans="18:18" x14ac:dyDescent="0.25">
      <c r="R1293" s="34" t="s">
        <v>1732</v>
      </c>
    </row>
    <row r="1294" spans="18:18" x14ac:dyDescent="0.25">
      <c r="R1294" s="34" t="s">
        <v>1733</v>
      </c>
    </row>
    <row r="1295" spans="18:18" x14ac:dyDescent="0.25">
      <c r="R1295" s="34" t="s">
        <v>1734</v>
      </c>
    </row>
    <row r="1296" spans="18:18" x14ac:dyDescent="0.25">
      <c r="R1296" s="34" t="s">
        <v>1735</v>
      </c>
    </row>
    <row r="1297" spans="18:18" x14ac:dyDescent="0.25">
      <c r="R1297" s="34" t="s">
        <v>1736</v>
      </c>
    </row>
    <row r="1298" spans="18:18" x14ac:dyDescent="0.25">
      <c r="R1298" s="34" t="s">
        <v>1737</v>
      </c>
    </row>
    <row r="1299" spans="18:18" x14ac:dyDescent="0.25">
      <c r="R1299" s="34" t="s">
        <v>1738</v>
      </c>
    </row>
    <row r="1300" spans="18:18" x14ac:dyDescent="0.25">
      <c r="R1300" s="34" t="s">
        <v>1739</v>
      </c>
    </row>
    <row r="1301" spans="18:18" x14ac:dyDescent="0.25">
      <c r="R1301" s="34" t="s">
        <v>1740</v>
      </c>
    </row>
    <row r="1302" spans="18:18" x14ac:dyDescent="0.25">
      <c r="R1302" s="34" t="s">
        <v>1741</v>
      </c>
    </row>
    <row r="1303" spans="18:18" x14ac:dyDescent="0.25">
      <c r="R1303" s="34" t="s">
        <v>1742</v>
      </c>
    </row>
    <row r="1304" spans="18:18" x14ac:dyDescent="0.25">
      <c r="R1304" s="34" t="s">
        <v>1743</v>
      </c>
    </row>
    <row r="1305" spans="18:18" x14ac:dyDescent="0.25">
      <c r="R1305" s="34" t="s">
        <v>1744</v>
      </c>
    </row>
    <row r="1306" spans="18:18" x14ac:dyDescent="0.25">
      <c r="R1306" s="34" t="s">
        <v>1745</v>
      </c>
    </row>
    <row r="1307" spans="18:18" x14ac:dyDescent="0.25">
      <c r="R1307" s="34" t="s">
        <v>1746</v>
      </c>
    </row>
    <row r="1308" spans="18:18" x14ac:dyDescent="0.25">
      <c r="R1308" s="34" t="s">
        <v>1747</v>
      </c>
    </row>
    <row r="1309" spans="18:18" x14ac:dyDescent="0.25">
      <c r="R1309" s="34" t="s">
        <v>1748</v>
      </c>
    </row>
    <row r="1310" spans="18:18" x14ac:dyDescent="0.25">
      <c r="R1310" s="34" t="s">
        <v>1749</v>
      </c>
    </row>
    <row r="1311" spans="18:18" x14ac:dyDescent="0.25">
      <c r="R1311" s="34" t="s">
        <v>1750</v>
      </c>
    </row>
    <row r="1312" spans="18:18" x14ac:dyDescent="0.25">
      <c r="R1312" s="34" t="s">
        <v>1751</v>
      </c>
    </row>
    <row r="1313" spans="18:18" x14ac:dyDescent="0.25">
      <c r="R1313" s="34" t="s">
        <v>1752</v>
      </c>
    </row>
    <row r="1314" spans="18:18" x14ac:dyDescent="0.25">
      <c r="R1314" s="34" t="s">
        <v>1753</v>
      </c>
    </row>
    <row r="1315" spans="18:18" x14ac:dyDescent="0.25">
      <c r="R1315" s="34" t="s">
        <v>1754</v>
      </c>
    </row>
    <row r="1316" spans="18:18" x14ac:dyDescent="0.25">
      <c r="R1316" s="34" t="s">
        <v>1755</v>
      </c>
    </row>
    <row r="1317" spans="18:18" x14ac:dyDescent="0.25">
      <c r="R1317" s="34" t="s">
        <v>1756</v>
      </c>
    </row>
    <row r="1318" spans="18:18" x14ac:dyDescent="0.25">
      <c r="R1318" s="34" t="s">
        <v>1757</v>
      </c>
    </row>
    <row r="1319" spans="18:18" x14ac:dyDescent="0.25">
      <c r="R1319" s="34" t="s">
        <v>1758</v>
      </c>
    </row>
    <row r="1320" spans="18:18" x14ac:dyDescent="0.25">
      <c r="R1320" s="34" t="s">
        <v>1759</v>
      </c>
    </row>
    <row r="1321" spans="18:18" x14ac:dyDescent="0.25">
      <c r="R1321" s="34" t="s">
        <v>1760</v>
      </c>
    </row>
    <row r="1322" spans="18:18" x14ac:dyDescent="0.25">
      <c r="R1322" s="34" t="s">
        <v>1761</v>
      </c>
    </row>
    <row r="1323" spans="18:18" x14ac:dyDescent="0.25">
      <c r="R1323" s="34" t="s">
        <v>1762</v>
      </c>
    </row>
    <row r="1324" spans="18:18" x14ac:dyDescent="0.25">
      <c r="R1324" s="34" t="s">
        <v>1763</v>
      </c>
    </row>
    <row r="1325" spans="18:18" x14ac:dyDescent="0.25">
      <c r="R1325" s="34" t="s">
        <v>1764</v>
      </c>
    </row>
    <row r="1326" spans="18:18" x14ac:dyDescent="0.25">
      <c r="R1326" s="34" t="s">
        <v>1765</v>
      </c>
    </row>
    <row r="1327" spans="18:18" x14ac:dyDescent="0.25">
      <c r="R1327" s="34" t="s">
        <v>1766</v>
      </c>
    </row>
    <row r="1328" spans="18:18" x14ac:dyDescent="0.25">
      <c r="R1328" s="34" t="s">
        <v>1767</v>
      </c>
    </row>
    <row r="1329" spans="18:18" x14ac:dyDescent="0.25">
      <c r="R1329" s="34" t="s">
        <v>1768</v>
      </c>
    </row>
    <row r="1330" spans="18:18" x14ac:dyDescent="0.25">
      <c r="R1330" s="34" t="s">
        <v>1769</v>
      </c>
    </row>
    <row r="1331" spans="18:18" x14ac:dyDescent="0.25">
      <c r="R1331" s="34" t="s">
        <v>1770</v>
      </c>
    </row>
    <row r="1332" spans="18:18" x14ac:dyDescent="0.25">
      <c r="R1332" s="34" t="s">
        <v>1771</v>
      </c>
    </row>
    <row r="1333" spans="18:18" x14ac:dyDescent="0.25">
      <c r="R1333" s="34" t="s">
        <v>1772</v>
      </c>
    </row>
    <row r="1334" spans="18:18" x14ac:dyDescent="0.25">
      <c r="R1334" s="34" t="s">
        <v>1773</v>
      </c>
    </row>
    <row r="1335" spans="18:18" x14ac:dyDescent="0.25">
      <c r="R1335" s="34" t="s">
        <v>1774</v>
      </c>
    </row>
    <row r="1336" spans="18:18" x14ac:dyDescent="0.25">
      <c r="R1336" s="34" t="s">
        <v>1775</v>
      </c>
    </row>
    <row r="1337" spans="18:18" x14ac:dyDescent="0.25">
      <c r="R1337" s="34" t="s">
        <v>1776</v>
      </c>
    </row>
    <row r="1338" spans="18:18" x14ac:dyDescent="0.25">
      <c r="R1338" s="34" t="s">
        <v>1777</v>
      </c>
    </row>
    <row r="1339" spans="18:18" x14ac:dyDescent="0.25">
      <c r="R1339" s="34" t="s">
        <v>1778</v>
      </c>
    </row>
    <row r="1340" spans="18:18" x14ac:dyDescent="0.25">
      <c r="R1340" s="34" t="s">
        <v>1779</v>
      </c>
    </row>
    <row r="1341" spans="18:18" x14ac:dyDescent="0.25">
      <c r="R1341" s="34" t="s">
        <v>1780</v>
      </c>
    </row>
    <row r="1342" spans="18:18" x14ac:dyDescent="0.25">
      <c r="R1342" s="34" t="s">
        <v>1781</v>
      </c>
    </row>
    <row r="1343" spans="18:18" x14ac:dyDescent="0.25">
      <c r="R1343" s="34" t="s">
        <v>1782</v>
      </c>
    </row>
    <row r="1344" spans="18:18" x14ac:dyDescent="0.25">
      <c r="R1344" s="34" t="s">
        <v>1783</v>
      </c>
    </row>
    <row r="1345" spans="18:18" x14ac:dyDescent="0.25">
      <c r="R1345" s="34" t="s">
        <v>1784</v>
      </c>
    </row>
    <row r="1346" spans="18:18" x14ac:dyDescent="0.25">
      <c r="R1346" s="34" t="s">
        <v>1785</v>
      </c>
    </row>
    <row r="1347" spans="18:18" x14ac:dyDescent="0.25">
      <c r="R1347" s="34" t="s">
        <v>1786</v>
      </c>
    </row>
    <row r="1348" spans="18:18" x14ac:dyDescent="0.25">
      <c r="R1348" s="34" t="s">
        <v>1787</v>
      </c>
    </row>
    <row r="1349" spans="18:18" x14ac:dyDescent="0.25">
      <c r="R1349" s="34" t="s">
        <v>1788</v>
      </c>
    </row>
    <row r="1350" spans="18:18" x14ac:dyDescent="0.25">
      <c r="R1350" s="34" t="s">
        <v>1789</v>
      </c>
    </row>
    <row r="1351" spans="18:18" x14ac:dyDescent="0.25">
      <c r="R1351" s="34" t="s">
        <v>1790</v>
      </c>
    </row>
    <row r="1352" spans="18:18" x14ac:dyDescent="0.25">
      <c r="R1352" s="34" t="s">
        <v>1791</v>
      </c>
    </row>
    <row r="1353" spans="18:18" x14ac:dyDescent="0.25">
      <c r="R1353" s="34" t="s">
        <v>1792</v>
      </c>
    </row>
    <row r="1354" spans="18:18" x14ac:dyDescent="0.25">
      <c r="R1354" s="34" t="s">
        <v>1793</v>
      </c>
    </row>
    <row r="1355" spans="18:18" x14ac:dyDescent="0.25">
      <c r="R1355" s="34" t="s">
        <v>1794</v>
      </c>
    </row>
    <row r="1356" spans="18:18" x14ac:dyDescent="0.25">
      <c r="R1356" s="34" t="s">
        <v>1795</v>
      </c>
    </row>
    <row r="1357" spans="18:18" x14ac:dyDescent="0.25">
      <c r="R1357" s="34" t="s">
        <v>1796</v>
      </c>
    </row>
    <row r="1358" spans="18:18" x14ac:dyDescent="0.25">
      <c r="R1358" s="34" t="s">
        <v>1797</v>
      </c>
    </row>
    <row r="1359" spans="18:18" x14ac:dyDescent="0.25">
      <c r="R1359" s="34" t="s">
        <v>1798</v>
      </c>
    </row>
    <row r="1360" spans="18:18" x14ac:dyDescent="0.25">
      <c r="R1360" s="34" t="s">
        <v>1799</v>
      </c>
    </row>
    <row r="1361" spans="18:18" x14ac:dyDescent="0.25">
      <c r="R1361" s="34" t="s">
        <v>1800</v>
      </c>
    </row>
    <row r="1362" spans="18:18" x14ac:dyDescent="0.25">
      <c r="R1362" s="34" t="s">
        <v>1801</v>
      </c>
    </row>
    <row r="1363" spans="18:18" x14ac:dyDescent="0.25">
      <c r="R1363" s="34" t="s">
        <v>1802</v>
      </c>
    </row>
    <row r="1364" spans="18:18" x14ac:dyDescent="0.25">
      <c r="R1364" s="34" t="s">
        <v>1803</v>
      </c>
    </row>
    <row r="1365" spans="18:18" x14ac:dyDescent="0.25">
      <c r="R1365" s="34" t="s">
        <v>1804</v>
      </c>
    </row>
    <row r="1366" spans="18:18" x14ac:dyDescent="0.25">
      <c r="R1366" s="34" t="s">
        <v>1805</v>
      </c>
    </row>
    <row r="1367" spans="18:18" x14ac:dyDescent="0.25">
      <c r="R1367" s="34" t="s">
        <v>1806</v>
      </c>
    </row>
    <row r="1368" spans="18:18" x14ac:dyDescent="0.25">
      <c r="R1368" s="34" t="s">
        <v>1807</v>
      </c>
    </row>
    <row r="1369" spans="18:18" x14ac:dyDescent="0.25">
      <c r="R1369" s="34" t="s">
        <v>1808</v>
      </c>
    </row>
    <row r="1370" spans="18:18" x14ac:dyDescent="0.25">
      <c r="R1370" s="34" t="s">
        <v>1809</v>
      </c>
    </row>
    <row r="1371" spans="18:18" x14ac:dyDescent="0.25">
      <c r="R1371" s="34" t="s">
        <v>1810</v>
      </c>
    </row>
    <row r="1372" spans="18:18" x14ac:dyDescent="0.25">
      <c r="R1372" s="34" t="s">
        <v>1811</v>
      </c>
    </row>
    <row r="1373" spans="18:18" x14ac:dyDescent="0.25">
      <c r="R1373" s="34" t="s">
        <v>1812</v>
      </c>
    </row>
    <row r="1374" spans="18:18" x14ac:dyDescent="0.25">
      <c r="R1374" s="34" t="s">
        <v>1813</v>
      </c>
    </row>
    <row r="1375" spans="18:18" x14ac:dyDescent="0.25">
      <c r="R1375" s="34" t="s">
        <v>1814</v>
      </c>
    </row>
    <row r="1376" spans="18:18" x14ac:dyDescent="0.25">
      <c r="R1376" s="34" t="s">
        <v>1815</v>
      </c>
    </row>
    <row r="1377" spans="18:18" x14ac:dyDescent="0.25">
      <c r="R1377" s="34" t="s">
        <v>1816</v>
      </c>
    </row>
    <row r="1378" spans="18:18" x14ac:dyDescent="0.25">
      <c r="R1378" s="34" t="s">
        <v>1817</v>
      </c>
    </row>
    <row r="1379" spans="18:18" x14ac:dyDescent="0.25">
      <c r="R1379" s="34" t="s">
        <v>1818</v>
      </c>
    </row>
    <row r="1380" spans="18:18" x14ac:dyDescent="0.25">
      <c r="R1380" s="34" t="s">
        <v>1819</v>
      </c>
    </row>
    <row r="1381" spans="18:18" x14ac:dyDescent="0.25">
      <c r="R1381" s="34" t="s">
        <v>1820</v>
      </c>
    </row>
    <row r="1382" spans="18:18" x14ac:dyDescent="0.25">
      <c r="R1382" s="34" t="s">
        <v>1821</v>
      </c>
    </row>
    <row r="1383" spans="18:18" x14ac:dyDescent="0.25">
      <c r="R1383" s="34" t="s">
        <v>1822</v>
      </c>
    </row>
    <row r="1384" spans="18:18" x14ac:dyDescent="0.25">
      <c r="R1384" s="34" t="s">
        <v>1823</v>
      </c>
    </row>
    <row r="1385" spans="18:18" x14ac:dyDescent="0.25">
      <c r="R1385" s="34" t="s">
        <v>1824</v>
      </c>
    </row>
    <row r="1386" spans="18:18" x14ac:dyDescent="0.25">
      <c r="R1386" s="34" t="s">
        <v>1825</v>
      </c>
    </row>
    <row r="1387" spans="18:18" x14ac:dyDescent="0.25">
      <c r="R1387" s="34" t="s">
        <v>1826</v>
      </c>
    </row>
    <row r="1388" spans="18:18" x14ac:dyDescent="0.25">
      <c r="R1388" s="34" t="s">
        <v>1827</v>
      </c>
    </row>
    <row r="1389" spans="18:18" x14ac:dyDescent="0.25">
      <c r="R1389" s="34" t="s">
        <v>1828</v>
      </c>
    </row>
    <row r="1390" spans="18:18" x14ac:dyDescent="0.25">
      <c r="R1390" s="34" t="s">
        <v>1829</v>
      </c>
    </row>
    <row r="1391" spans="18:18" x14ac:dyDescent="0.25">
      <c r="R1391" s="34" t="s">
        <v>1830</v>
      </c>
    </row>
    <row r="1392" spans="18:18" x14ac:dyDescent="0.25">
      <c r="R1392" s="34" t="s">
        <v>1831</v>
      </c>
    </row>
    <row r="1393" spans="18:18" x14ac:dyDescent="0.25">
      <c r="R1393" s="34" t="s">
        <v>1832</v>
      </c>
    </row>
    <row r="1394" spans="18:18" x14ac:dyDescent="0.25">
      <c r="R1394" s="34" t="s">
        <v>1833</v>
      </c>
    </row>
    <row r="1395" spans="18:18" x14ac:dyDescent="0.25">
      <c r="R1395" s="34" t="s">
        <v>1834</v>
      </c>
    </row>
    <row r="1396" spans="18:18" x14ac:dyDescent="0.25">
      <c r="R1396" s="34" t="s">
        <v>1835</v>
      </c>
    </row>
    <row r="1397" spans="18:18" x14ac:dyDescent="0.25">
      <c r="R1397" s="34" t="s">
        <v>1836</v>
      </c>
    </row>
    <row r="1398" spans="18:18" x14ac:dyDescent="0.25">
      <c r="R1398" s="34" t="s">
        <v>1837</v>
      </c>
    </row>
    <row r="1399" spans="18:18" x14ac:dyDescent="0.25">
      <c r="R1399" s="34" t="s">
        <v>1838</v>
      </c>
    </row>
    <row r="1400" spans="18:18" x14ac:dyDescent="0.25">
      <c r="R1400" s="34" t="s">
        <v>1839</v>
      </c>
    </row>
    <row r="1401" spans="18:18" x14ac:dyDescent="0.25">
      <c r="R1401" s="34" t="s">
        <v>1840</v>
      </c>
    </row>
    <row r="1402" spans="18:18" x14ac:dyDescent="0.25">
      <c r="R1402" s="34" t="s">
        <v>1841</v>
      </c>
    </row>
    <row r="1403" spans="18:18" x14ac:dyDescent="0.25">
      <c r="R1403" s="34" t="s">
        <v>1842</v>
      </c>
    </row>
    <row r="1404" spans="18:18" x14ac:dyDescent="0.25">
      <c r="R1404" s="34" t="s">
        <v>1843</v>
      </c>
    </row>
    <row r="1405" spans="18:18" x14ac:dyDescent="0.25">
      <c r="R1405" s="34" t="s">
        <v>1844</v>
      </c>
    </row>
    <row r="1406" spans="18:18" x14ac:dyDescent="0.25">
      <c r="R1406" s="34" t="s">
        <v>1845</v>
      </c>
    </row>
    <row r="1407" spans="18:18" x14ac:dyDescent="0.25">
      <c r="R1407" s="34" t="s">
        <v>1846</v>
      </c>
    </row>
    <row r="1408" spans="18:18" x14ac:dyDescent="0.25">
      <c r="R1408" s="34" t="s">
        <v>1847</v>
      </c>
    </row>
    <row r="1409" spans="18:18" x14ac:dyDescent="0.25">
      <c r="R1409" s="34" t="s">
        <v>1848</v>
      </c>
    </row>
    <row r="1410" spans="18:18" x14ac:dyDescent="0.25">
      <c r="R1410" s="34" t="s">
        <v>1849</v>
      </c>
    </row>
    <row r="1411" spans="18:18" x14ac:dyDescent="0.25">
      <c r="R1411" s="34" t="s">
        <v>1850</v>
      </c>
    </row>
    <row r="1412" spans="18:18" x14ac:dyDescent="0.25">
      <c r="R1412" s="34" t="s">
        <v>1851</v>
      </c>
    </row>
    <row r="1413" spans="18:18" x14ac:dyDescent="0.25">
      <c r="R1413" s="34" t="s">
        <v>1852</v>
      </c>
    </row>
    <row r="1414" spans="18:18" x14ac:dyDescent="0.25">
      <c r="R1414" s="34" t="s">
        <v>1853</v>
      </c>
    </row>
    <row r="1415" spans="18:18" x14ac:dyDescent="0.25">
      <c r="R1415" s="34" t="s">
        <v>1854</v>
      </c>
    </row>
    <row r="1416" spans="18:18" x14ac:dyDescent="0.25">
      <c r="R1416" s="34" t="s">
        <v>1855</v>
      </c>
    </row>
    <row r="1417" spans="18:18" x14ac:dyDescent="0.25">
      <c r="R1417" s="34" t="s">
        <v>1856</v>
      </c>
    </row>
    <row r="1418" spans="18:18" x14ac:dyDescent="0.25">
      <c r="R1418" s="34" t="s">
        <v>1857</v>
      </c>
    </row>
    <row r="1419" spans="18:18" x14ac:dyDescent="0.25">
      <c r="R1419" s="34" t="s">
        <v>1858</v>
      </c>
    </row>
    <row r="1420" spans="18:18" x14ac:dyDescent="0.25">
      <c r="R1420" s="34" t="s">
        <v>1859</v>
      </c>
    </row>
    <row r="1421" spans="18:18" x14ac:dyDescent="0.25">
      <c r="R1421" s="34" t="s">
        <v>1860</v>
      </c>
    </row>
    <row r="1422" spans="18:18" x14ac:dyDescent="0.25">
      <c r="R1422" s="34" t="s">
        <v>1861</v>
      </c>
    </row>
    <row r="1423" spans="18:18" x14ac:dyDescent="0.25">
      <c r="R1423" s="34" t="s">
        <v>1862</v>
      </c>
    </row>
    <row r="1424" spans="18:18" x14ac:dyDescent="0.25">
      <c r="R1424" s="34" t="s">
        <v>1863</v>
      </c>
    </row>
    <row r="1425" spans="18:18" x14ac:dyDescent="0.25">
      <c r="R1425" s="34" t="s">
        <v>1864</v>
      </c>
    </row>
    <row r="1426" spans="18:18" x14ac:dyDescent="0.25">
      <c r="R1426" s="34" t="s">
        <v>1865</v>
      </c>
    </row>
    <row r="1427" spans="18:18" x14ac:dyDescent="0.25">
      <c r="R1427" s="34" t="s">
        <v>1866</v>
      </c>
    </row>
    <row r="1428" spans="18:18" x14ac:dyDescent="0.25">
      <c r="R1428" s="34" t="s">
        <v>1867</v>
      </c>
    </row>
    <row r="1429" spans="18:18" x14ac:dyDescent="0.25">
      <c r="R1429" s="34" t="s">
        <v>1868</v>
      </c>
    </row>
    <row r="1430" spans="18:18" x14ac:dyDescent="0.25">
      <c r="R1430" s="34" t="s">
        <v>1869</v>
      </c>
    </row>
    <row r="1431" spans="18:18" x14ac:dyDescent="0.25">
      <c r="R1431" s="34" t="s">
        <v>1870</v>
      </c>
    </row>
    <row r="1432" spans="18:18" x14ac:dyDescent="0.25">
      <c r="R1432" s="34" t="s">
        <v>1871</v>
      </c>
    </row>
    <row r="1433" spans="18:18" x14ac:dyDescent="0.25">
      <c r="R1433" s="34" t="s">
        <v>1872</v>
      </c>
    </row>
    <row r="1434" spans="18:18" x14ac:dyDescent="0.25">
      <c r="R1434" s="34" t="s">
        <v>1873</v>
      </c>
    </row>
    <row r="1435" spans="18:18" x14ac:dyDescent="0.25">
      <c r="R1435" s="34" t="s">
        <v>1874</v>
      </c>
    </row>
    <row r="1436" spans="18:18" x14ac:dyDescent="0.25">
      <c r="R1436" s="34" t="s">
        <v>1875</v>
      </c>
    </row>
    <row r="1437" spans="18:18" x14ac:dyDescent="0.25">
      <c r="R1437" s="34" t="s">
        <v>1876</v>
      </c>
    </row>
    <row r="1438" spans="18:18" x14ac:dyDescent="0.25">
      <c r="R1438" s="34" t="s">
        <v>1877</v>
      </c>
    </row>
    <row r="1439" spans="18:18" x14ac:dyDescent="0.25">
      <c r="R1439" s="34" t="s">
        <v>1878</v>
      </c>
    </row>
    <row r="1440" spans="18:18" x14ac:dyDescent="0.25">
      <c r="R1440" s="34" t="s">
        <v>1879</v>
      </c>
    </row>
    <row r="1441" spans="18:18" x14ac:dyDescent="0.25">
      <c r="R1441" s="34" t="s">
        <v>1880</v>
      </c>
    </row>
    <row r="1442" spans="18:18" x14ac:dyDescent="0.25">
      <c r="R1442" s="34" t="s">
        <v>1881</v>
      </c>
    </row>
    <row r="1443" spans="18:18" x14ac:dyDescent="0.25">
      <c r="R1443" s="34" t="s">
        <v>1882</v>
      </c>
    </row>
    <row r="1444" spans="18:18" x14ac:dyDescent="0.25">
      <c r="R1444" s="34" t="s">
        <v>1883</v>
      </c>
    </row>
    <row r="1445" spans="18:18" x14ac:dyDescent="0.25">
      <c r="R1445" s="34" t="s">
        <v>1884</v>
      </c>
    </row>
    <row r="1446" spans="18:18" x14ac:dyDescent="0.25">
      <c r="R1446" s="34" t="s">
        <v>1885</v>
      </c>
    </row>
    <row r="1447" spans="18:18" x14ac:dyDescent="0.25">
      <c r="R1447" s="34" t="s">
        <v>1886</v>
      </c>
    </row>
    <row r="1448" spans="18:18" x14ac:dyDescent="0.25">
      <c r="R1448" s="34" t="s">
        <v>1887</v>
      </c>
    </row>
    <row r="1449" spans="18:18" x14ac:dyDescent="0.25">
      <c r="R1449" s="34" t="s">
        <v>1888</v>
      </c>
    </row>
    <row r="1450" spans="18:18" x14ac:dyDescent="0.25">
      <c r="R1450" s="34" t="s">
        <v>1889</v>
      </c>
    </row>
    <row r="1451" spans="18:18" x14ac:dyDescent="0.25">
      <c r="R1451" s="34" t="s">
        <v>1890</v>
      </c>
    </row>
    <row r="1452" spans="18:18" x14ac:dyDescent="0.25">
      <c r="R1452" s="34" t="s">
        <v>1891</v>
      </c>
    </row>
    <row r="1453" spans="18:18" x14ac:dyDescent="0.25">
      <c r="R1453" s="34" t="s">
        <v>1892</v>
      </c>
    </row>
    <row r="1454" spans="18:18" x14ac:dyDescent="0.25">
      <c r="R1454" s="34" t="s">
        <v>1893</v>
      </c>
    </row>
    <row r="1455" spans="18:18" x14ac:dyDescent="0.25">
      <c r="R1455" s="34" t="s">
        <v>1894</v>
      </c>
    </row>
    <row r="1456" spans="18:18" x14ac:dyDescent="0.25">
      <c r="R1456" s="34" t="s">
        <v>1895</v>
      </c>
    </row>
    <row r="1457" spans="18:18" x14ac:dyDescent="0.25">
      <c r="R1457" s="34" t="s">
        <v>1896</v>
      </c>
    </row>
    <row r="1458" spans="18:18" x14ac:dyDescent="0.25">
      <c r="R1458" s="34" t="s">
        <v>1897</v>
      </c>
    </row>
    <row r="1459" spans="18:18" x14ac:dyDescent="0.25">
      <c r="R1459" s="34" t="s">
        <v>1898</v>
      </c>
    </row>
    <row r="1460" spans="18:18" x14ac:dyDescent="0.25">
      <c r="R1460" s="34" t="s">
        <v>1899</v>
      </c>
    </row>
    <row r="1461" spans="18:18" x14ac:dyDescent="0.25">
      <c r="R1461" s="34" t="s">
        <v>1900</v>
      </c>
    </row>
    <row r="1462" spans="18:18" x14ac:dyDescent="0.25">
      <c r="R1462" s="34" t="s">
        <v>1901</v>
      </c>
    </row>
    <row r="1463" spans="18:18" x14ac:dyDescent="0.25">
      <c r="R1463" s="34" t="s">
        <v>1902</v>
      </c>
    </row>
    <row r="1464" spans="18:18" x14ac:dyDescent="0.25">
      <c r="R1464" s="34" t="s">
        <v>1903</v>
      </c>
    </row>
    <row r="1465" spans="18:18" x14ac:dyDescent="0.25">
      <c r="R1465" s="34" t="s">
        <v>1904</v>
      </c>
    </row>
    <row r="1466" spans="18:18" x14ac:dyDescent="0.25">
      <c r="R1466" s="34" t="s">
        <v>1905</v>
      </c>
    </row>
    <row r="1467" spans="18:18" x14ac:dyDescent="0.25">
      <c r="R1467" s="34" t="s">
        <v>1906</v>
      </c>
    </row>
    <row r="1468" spans="18:18" x14ac:dyDescent="0.25">
      <c r="R1468" s="34" t="s">
        <v>1907</v>
      </c>
    </row>
    <row r="1469" spans="18:18" x14ac:dyDescent="0.25">
      <c r="R1469" s="34" t="s">
        <v>1908</v>
      </c>
    </row>
    <row r="1470" spans="18:18" x14ac:dyDescent="0.25">
      <c r="R1470" s="34" t="s">
        <v>1909</v>
      </c>
    </row>
    <row r="1471" spans="18:18" x14ac:dyDescent="0.25">
      <c r="R1471" s="34" t="s">
        <v>1910</v>
      </c>
    </row>
    <row r="1472" spans="18:18" x14ac:dyDescent="0.25">
      <c r="R1472" s="34" t="s">
        <v>1911</v>
      </c>
    </row>
    <row r="1473" spans="18:18" x14ac:dyDescent="0.25">
      <c r="R1473" s="34" t="s">
        <v>1912</v>
      </c>
    </row>
    <row r="1474" spans="18:18" x14ac:dyDescent="0.25">
      <c r="R1474" s="34" t="s">
        <v>1913</v>
      </c>
    </row>
    <row r="1475" spans="18:18" x14ac:dyDescent="0.25">
      <c r="R1475" s="34" t="s">
        <v>1914</v>
      </c>
    </row>
    <row r="1476" spans="18:18" x14ac:dyDescent="0.25">
      <c r="R1476" s="34" t="s">
        <v>1915</v>
      </c>
    </row>
    <row r="1477" spans="18:18" x14ac:dyDescent="0.25">
      <c r="R1477" s="34" t="s">
        <v>1916</v>
      </c>
    </row>
    <row r="1478" spans="18:18" x14ac:dyDescent="0.25">
      <c r="R1478" s="34" t="s">
        <v>1917</v>
      </c>
    </row>
    <row r="1479" spans="18:18" x14ac:dyDescent="0.25">
      <c r="R1479" s="34" t="s">
        <v>1918</v>
      </c>
    </row>
    <row r="1480" spans="18:18" x14ac:dyDescent="0.25">
      <c r="R1480" s="34" t="s">
        <v>1919</v>
      </c>
    </row>
    <row r="1481" spans="18:18" x14ac:dyDescent="0.25">
      <c r="R1481" s="34" t="s">
        <v>1920</v>
      </c>
    </row>
    <row r="1482" spans="18:18" x14ac:dyDescent="0.25">
      <c r="R1482" s="34" t="s">
        <v>1921</v>
      </c>
    </row>
    <row r="1483" spans="18:18" x14ac:dyDescent="0.25">
      <c r="R1483" s="34" t="s">
        <v>1922</v>
      </c>
    </row>
    <row r="1484" spans="18:18" x14ac:dyDescent="0.25">
      <c r="R1484" s="34" t="s">
        <v>1923</v>
      </c>
    </row>
    <row r="1485" spans="18:18" x14ac:dyDescent="0.25">
      <c r="R1485" s="34" t="s">
        <v>1924</v>
      </c>
    </row>
    <row r="1486" spans="18:18" x14ac:dyDescent="0.25">
      <c r="R1486" s="34" t="s">
        <v>1925</v>
      </c>
    </row>
    <row r="1487" spans="18:18" x14ac:dyDescent="0.25">
      <c r="R1487" s="34" t="s">
        <v>1926</v>
      </c>
    </row>
    <row r="1488" spans="18:18" x14ac:dyDescent="0.25">
      <c r="R1488" s="34" t="s">
        <v>1927</v>
      </c>
    </row>
    <row r="1489" spans="18:18" x14ac:dyDescent="0.25">
      <c r="R1489" s="34" t="s">
        <v>1928</v>
      </c>
    </row>
    <row r="1490" spans="18:18" x14ac:dyDescent="0.25">
      <c r="R1490" s="34" t="s">
        <v>1929</v>
      </c>
    </row>
    <row r="1491" spans="18:18" x14ac:dyDescent="0.25">
      <c r="R1491" s="34" t="s">
        <v>1930</v>
      </c>
    </row>
    <row r="1492" spans="18:18" x14ac:dyDescent="0.25">
      <c r="R1492" s="34" t="s">
        <v>1931</v>
      </c>
    </row>
    <row r="1493" spans="18:18" x14ac:dyDescent="0.25">
      <c r="R1493" s="34" t="s">
        <v>1932</v>
      </c>
    </row>
    <row r="1494" spans="18:18" x14ac:dyDescent="0.25">
      <c r="R1494" s="34" t="s">
        <v>1933</v>
      </c>
    </row>
    <row r="1495" spans="18:18" x14ac:dyDescent="0.25">
      <c r="R1495" s="34" t="s">
        <v>1934</v>
      </c>
    </row>
    <row r="1496" spans="18:18" x14ac:dyDescent="0.25">
      <c r="R1496" s="34" t="s">
        <v>1935</v>
      </c>
    </row>
    <row r="1497" spans="18:18" x14ac:dyDescent="0.25">
      <c r="R1497" s="34" t="s">
        <v>1936</v>
      </c>
    </row>
    <row r="1498" spans="18:18" x14ac:dyDescent="0.25">
      <c r="R1498" s="34" t="s">
        <v>1937</v>
      </c>
    </row>
    <row r="1499" spans="18:18" x14ac:dyDescent="0.25">
      <c r="R1499" s="34" t="s">
        <v>1938</v>
      </c>
    </row>
    <row r="1500" spans="18:18" x14ac:dyDescent="0.25">
      <c r="R1500" s="34" t="s">
        <v>1939</v>
      </c>
    </row>
    <row r="1501" spans="18:18" x14ac:dyDescent="0.25">
      <c r="R1501" s="34" t="s">
        <v>1940</v>
      </c>
    </row>
    <row r="1502" spans="18:18" x14ac:dyDescent="0.25">
      <c r="R1502" s="34" t="s">
        <v>1941</v>
      </c>
    </row>
    <row r="1503" spans="18:18" x14ac:dyDescent="0.25">
      <c r="R1503" s="34" t="s">
        <v>1942</v>
      </c>
    </row>
    <row r="1504" spans="18:18" x14ac:dyDescent="0.25">
      <c r="R1504" s="34" t="s">
        <v>1943</v>
      </c>
    </row>
    <row r="1505" spans="18:18" x14ac:dyDescent="0.25">
      <c r="R1505" s="34" t="s">
        <v>1944</v>
      </c>
    </row>
    <row r="1506" spans="18:18" x14ac:dyDescent="0.25">
      <c r="R1506" s="34" t="s">
        <v>1945</v>
      </c>
    </row>
    <row r="1507" spans="18:18" x14ac:dyDescent="0.25">
      <c r="R1507" s="34" t="s">
        <v>1946</v>
      </c>
    </row>
    <row r="1508" spans="18:18" x14ac:dyDescent="0.25">
      <c r="R1508" s="34" t="s">
        <v>1947</v>
      </c>
    </row>
    <row r="1509" spans="18:18" x14ac:dyDescent="0.25">
      <c r="R1509" s="34" t="s">
        <v>1948</v>
      </c>
    </row>
    <row r="1510" spans="18:18" x14ac:dyDescent="0.25">
      <c r="R1510" s="34" t="s">
        <v>1949</v>
      </c>
    </row>
    <row r="1511" spans="18:18" x14ac:dyDescent="0.25">
      <c r="R1511" s="34" t="s">
        <v>1950</v>
      </c>
    </row>
    <row r="1512" spans="18:18" x14ac:dyDescent="0.25">
      <c r="R1512" s="34" t="s">
        <v>1951</v>
      </c>
    </row>
    <row r="1513" spans="18:18" x14ac:dyDescent="0.25">
      <c r="R1513" s="34" t="s">
        <v>1952</v>
      </c>
    </row>
    <row r="1514" spans="18:18" x14ac:dyDescent="0.25">
      <c r="R1514" s="34" t="s">
        <v>1953</v>
      </c>
    </row>
    <row r="1515" spans="18:18" x14ac:dyDescent="0.25">
      <c r="R1515" s="34" t="s">
        <v>1954</v>
      </c>
    </row>
    <row r="1516" spans="18:18" x14ac:dyDescent="0.25">
      <c r="R1516" s="34" t="s">
        <v>1955</v>
      </c>
    </row>
    <row r="1517" spans="18:18" x14ac:dyDescent="0.25">
      <c r="R1517" s="34" t="s">
        <v>1956</v>
      </c>
    </row>
    <row r="1518" spans="18:18" x14ac:dyDescent="0.25">
      <c r="R1518" s="34" t="s">
        <v>1957</v>
      </c>
    </row>
    <row r="1519" spans="18:18" x14ac:dyDescent="0.25">
      <c r="R1519" s="34" t="s">
        <v>1958</v>
      </c>
    </row>
    <row r="1520" spans="18:18" x14ac:dyDescent="0.25">
      <c r="R1520" s="34" t="s">
        <v>1959</v>
      </c>
    </row>
    <row r="1521" spans="18:18" x14ac:dyDescent="0.25">
      <c r="R1521" s="34" t="s">
        <v>1960</v>
      </c>
    </row>
    <row r="1522" spans="18:18" x14ac:dyDescent="0.25">
      <c r="R1522" s="34" t="s">
        <v>1961</v>
      </c>
    </row>
    <row r="1523" spans="18:18" x14ac:dyDescent="0.25">
      <c r="R1523" s="34" t="s">
        <v>1962</v>
      </c>
    </row>
    <row r="1524" spans="18:18" x14ac:dyDescent="0.25">
      <c r="R1524" s="34" t="s">
        <v>1963</v>
      </c>
    </row>
    <row r="1525" spans="18:18" x14ac:dyDescent="0.25">
      <c r="R1525" s="34" t="s">
        <v>1964</v>
      </c>
    </row>
    <row r="1526" spans="18:18" x14ac:dyDescent="0.25">
      <c r="R1526" s="34" t="s">
        <v>1965</v>
      </c>
    </row>
    <row r="1527" spans="18:18" x14ac:dyDescent="0.25">
      <c r="R1527" s="34" t="s">
        <v>1966</v>
      </c>
    </row>
    <row r="1528" spans="18:18" x14ac:dyDescent="0.25">
      <c r="R1528" s="34" t="s">
        <v>1967</v>
      </c>
    </row>
    <row r="1529" spans="18:18" x14ac:dyDescent="0.25">
      <c r="R1529" s="34" t="s">
        <v>1968</v>
      </c>
    </row>
    <row r="1530" spans="18:18" x14ac:dyDescent="0.25">
      <c r="R1530" s="34" t="s">
        <v>1969</v>
      </c>
    </row>
    <row r="1531" spans="18:18" x14ac:dyDescent="0.25">
      <c r="R1531" s="34" t="s">
        <v>1970</v>
      </c>
    </row>
    <row r="1532" spans="18:18" x14ac:dyDescent="0.25">
      <c r="R1532" s="34" t="s">
        <v>1971</v>
      </c>
    </row>
    <row r="1533" spans="18:18" x14ac:dyDescent="0.25">
      <c r="R1533" s="34" t="s">
        <v>1972</v>
      </c>
    </row>
    <row r="1534" spans="18:18" x14ac:dyDescent="0.25">
      <c r="R1534" s="34" t="s">
        <v>1973</v>
      </c>
    </row>
    <row r="1535" spans="18:18" x14ac:dyDescent="0.25">
      <c r="R1535" s="34" t="s">
        <v>1974</v>
      </c>
    </row>
    <row r="1536" spans="18:18" x14ac:dyDescent="0.25">
      <c r="R1536" s="34" t="s">
        <v>1975</v>
      </c>
    </row>
    <row r="1537" spans="18:18" x14ac:dyDescent="0.25">
      <c r="R1537" s="34" t="s">
        <v>1976</v>
      </c>
    </row>
    <row r="1538" spans="18:18" x14ac:dyDescent="0.25">
      <c r="R1538" s="34" t="s">
        <v>1977</v>
      </c>
    </row>
    <row r="1539" spans="18:18" x14ac:dyDescent="0.25">
      <c r="R1539" s="34" t="s">
        <v>1978</v>
      </c>
    </row>
    <row r="1540" spans="18:18" x14ac:dyDescent="0.25">
      <c r="R1540" s="34" t="s">
        <v>1979</v>
      </c>
    </row>
    <row r="1541" spans="18:18" x14ac:dyDescent="0.25">
      <c r="R1541" s="34" t="s">
        <v>1980</v>
      </c>
    </row>
    <row r="1542" spans="18:18" x14ac:dyDescent="0.25">
      <c r="R1542" s="34" t="s">
        <v>1981</v>
      </c>
    </row>
    <row r="1543" spans="18:18" x14ac:dyDescent="0.25">
      <c r="R1543" s="34" t="s">
        <v>1982</v>
      </c>
    </row>
    <row r="1544" spans="18:18" x14ac:dyDescent="0.25">
      <c r="R1544" s="34" t="s">
        <v>1983</v>
      </c>
    </row>
    <row r="1545" spans="18:18" x14ac:dyDescent="0.25">
      <c r="R1545" s="34" t="s">
        <v>1984</v>
      </c>
    </row>
    <row r="1546" spans="18:18" x14ac:dyDescent="0.25">
      <c r="R1546" s="34" t="s">
        <v>1985</v>
      </c>
    </row>
    <row r="1547" spans="18:18" x14ac:dyDescent="0.25">
      <c r="R1547" s="34" t="s">
        <v>1986</v>
      </c>
    </row>
    <row r="1548" spans="18:18" x14ac:dyDescent="0.25">
      <c r="R1548" s="34" t="s">
        <v>1987</v>
      </c>
    </row>
    <row r="1549" spans="18:18" x14ac:dyDescent="0.25">
      <c r="R1549" s="34" t="s">
        <v>1988</v>
      </c>
    </row>
    <row r="1550" spans="18:18" x14ac:dyDescent="0.25">
      <c r="R1550" s="34" t="s">
        <v>1989</v>
      </c>
    </row>
    <row r="1551" spans="18:18" x14ac:dyDescent="0.25">
      <c r="R1551" s="34" t="s">
        <v>1990</v>
      </c>
    </row>
    <row r="1552" spans="18:18" x14ac:dyDescent="0.25">
      <c r="R1552" s="34" t="s">
        <v>1991</v>
      </c>
    </row>
    <row r="1553" spans="18:18" x14ac:dyDescent="0.25">
      <c r="R1553" s="34" t="s">
        <v>1992</v>
      </c>
    </row>
    <row r="1554" spans="18:18" x14ac:dyDescent="0.25">
      <c r="R1554" s="34" t="s">
        <v>1993</v>
      </c>
    </row>
    <row r="1555" spans="18:18" x14ac:dyDescent="0.25">
      <c r="R1555" s="34" t="s">
        <v>1994</v>
      </c>
    </row>
    <row r="1556" spans="18:18" x14ac:dyDescent="0.25">
      <c r="R1556" s="34" t="s">
        <v>1995</v>
      </c>
    </row>
    <row r="1557" spans="18:18" x14ac:dyDescent="0.25">
      <c r="R1557" s="34" t="s">
        <v>1996</v>
      </c>
    </row>
    <row r="1558" spans="18:18" x14ac:dyDescent="0.25">
      <c r="R1558" s="34" t="s">
        <v>1997</v>
      </c>
    </row>
    <row r="1559" spans="18:18" x14ac:dyDescent="0.25">
      <c r="R1559" s="34" t="s">
        <v>1998</v>
      </c>
    </row>
    <row r="1560" spans="18:18" x14ac:dyDescent="0.25">
      <c r="R1560" s="34" t="s">
        <v>1999</v>
      </c>
    </row>
    <row r="1561" spans="18:18" x14ac:dyDescent="0.25">
      <c r="R1561" s="34" t="s">
        <v>2000</v>
      </c>
    </row>
    <row r="1562" spans="18:18" x14ac:dyDescent="0.25">
      <c r="R1562" s="34" t="s">
        <v>2001</v>
      </c>
    </row>
    <row r="1563" spans="18:18" x14ac:dyDescent="0.25">
      <c r="R1563" s="34" t="s">
        <v>2002</v>
      </c>
    </row>
    <row r="1564" spans="18:18" x14ac:dyDescent="0.25">
      <c r="R1564" s="34" t="s">
        <v>2003</v>
      </c>
    </row>
    <row r="1565" spans="18:18" x14ac:dyDescent="0.25">
      <c r="R1565" s="34" t="s">
        <v>2004</v>
      </c>
    </row>
    <row r="1566" spans="18:18" x14ac:dyDescent="0.25">
      <c r="R1566" s="34" t="s">
        <v>2005</v>
      </c>
    </row>
    <row r="1567" spans="18:18" x14ac:dyDescent="0.25">
      <c r="R1567" s="34" t="s">
        <v>2006</v>
      </c>
    </row>
    <row r="1568" spans="18:18" x14ac:dyDescent="0.25">
      <c r="R1568" s="34" t="s">
        <v>2007</v>
      </c>
    </row>
    <row r="1569" spans="18:18" x14ac:dyDescent="0.25">
      <c r="R1569" s="34" t="s">
        <v>2008</v>
      </c>
    </row>
    <row r="1570" spans="18:18" x14ac:dyDescent="0.25">
      <c r="R1570" s="34" t="s">
        <v>2009</v>
      </c>
    </row>
    <row r="1571" spans="18:18" x14ac:dyDescent="0.25">
      <c r="R1571" s="34" t="s">
        <v>2010</v>
      </c>
    </row>
    <row r="1572" spans="18:18" x14ac:dyDescent="0.25">
      <c r="R1572" s="34" t="s">
        <v>2011</v>
      </c>
    </row>
    <row r="1573" spans="18:18" x14ac:dyDescent="0.25">
      <c r="R1573" s="34" t="s">
        <v>2012</v>
      </c>
    </row>
    <row r="1574" spans="18:18" x14ac:dyDescent="0.25">
      <c r="R1574" s="34" t="s">
        <v>2013</v>
      </c>
    </row>
    <row r="1575" spans="18:18" x14ac:dyDescent="0.25">
      <c r="R1575" s="34" t="s">
        <v>2014</v>
      </c>
    </row>
    <row r="1576" spans="18:18" x14ac:dyDescent="0.25">
      <c r="R1576" s="34" t="s">
        <v>2015</v>
      </c>
    </row>
    <row r="1577" spans="18:18" x14ac:dyDescent="0.25">
      <c r="R1577" s="34" t="s">
        <v>2016</v>
      </c>
    </row>
    <row r="1578" spans="18:18" x14ac:dyDescent="0.25">
      <c r="R1578" s="34" t="s">
        <v>2017</v>
      </c>
    </row>
    <row r="1579" spans="18:18" x14ac:dyDescent="0.25">
      <c r="R1579" s="34" t="s">
        <v>2018</v>
      </c>
    </row>
    <row r="1580" spans="18:18" x14ac:dyDescent="0.25">
      <c r="R1580" s="34" t="s">
        <v>2019</v>
      </c>
    </row>
    <row r="1581" spans="18:18" x14ac:dyDescent="0.25">
      <c r="R1581" s="34" t="s">
        <v>2020</v>
      </c>
    </row>
    <row r="1582" spans="18:18" x14ac:dyDescent="0.25">
      <c r="R1582" s="34" t="s">
        <v>2021</v>
      </c>
    </row>
    <row r="1583" spans="18:18" x14ac:dyDescent="0.25">
      <c r="R1583" s="34" t="s">
        <v>2022</v>
      </c>
    </row>
    <row r="1584" spans="18:18" x14ac:dyDescent="0.25">
      <c r="R1584" s="34" t="s">
        <v>2023</v>
      </c>
    </row>
    <row r="1585" spans="18:18" x14ac:dyDescent="0.25">
      <c r="R1585" s="34" t="s">
        <v>2024</v>
      </c>
    </row>
    <row r="1586" spans="18:18" x14ac:dyDescent="0.25">
      <c r="R1586" s="34" t="s">
        <v>2025</v>
      </c>
    </row>
    <row r="1587" spans="18:18" x14ac:dyDescent="0.25">
      <c r="R1587" s="34" t="s">
        <v>2026</v>
      </c>
    </row>
    <row r="1588" spans="18:18" x14ac:dyDescent="0.25">
      <c r="R1588" s="34" t="s">
        <v>2027</v>
      </c>
    </row>
    <row r="1589" spans="18:18" x14ac:dyDescent="0.25">
      <c r="R1589" s="34" t="s">
        <v>2028</v>
      </c>
    </row>
    <row r="1590" spans="18:18" x14ac:dyDescent="0.25">
      <c r="R1590" s="34" t="s">
        <v>2029</v>
      </c>
    </row>
    <row r="1591" spans="18:18" x14ac:dyDescent="0.25">
      <c r="R1591" s="34" t="s">
        <v>2030</v>
      </c>
    </row>
    <row r="1592" spans="18:18" x14ac:dyDescent="0.25">
      <c r="R1592" s="34" t="s">
        <v>2031</v>
      </c>
    </row>
    <row r="1593" spans="18:18" x14ac:dyDescent="0.25">
      <c r="R1593" s="34" t="s">
        <v>2032</v>
      </c>
    </row>
    <row r="1594" spans="18:18" x14ac:dyDescent="0.25">
      <c r="R1594" s="34" t="s">
        <v>2033</v>
      </c>
    </row>
    <row r="1595" spans="18:18" x14ac:dyDescent="0.25">
      <c r="R1595" s="34" t="s">
        <v>2034</v>
      </c>
    </row>
    <row r="1596" spans="18:18" x14ac:dyDescent="0.25">
      <c r="R1596" s="34" t="s">
        <v>2035</v>
      </c>
    </row>
    <row r="1597" spans="18:18" x14ac:dyDescent="0.25">
      <c r="R1597" s="34" t="s">
        <v>2036</v>
      </c>
    </row>
    <row r="1598" spans="18:18" x14ac:dyDescent="0.25">
      <c r="R1598" s="34" t="s">
        <v>2037</v>
      </c>
    </row>
    <row r="1599" spans="18:18" x14ac:dyDescent="0.25">
      <c r="R1599" s="34" t="s">
        <v>2038</v>
      </c>
    </row>
    <row r="1600" spans="18:18" x14ac:dyDescent="0.25">
      <c r="R1600" s="34" t="s">
        <v>2039</v>
      </c>
    </row>
    <row r="1601" spans="18:18" x14ac:dyDescent="0.25">
      <c r="R1601" s="34" t="s">
        <v>2040</v>
      </c>
    </row>
    <row r="1602" spans="18:18" x14ac:dyDescent="0.25">
      <c r="R1602" s="34" t="s">
        <v>2041</v>
      </c>
    </row>
    <row r="1603" spans="18:18" x14ac:dyDescent="0.25">
      <c r="R1603" s="34" t="s">
        <v>2042</v>
      </c>
    </row>
    <row r="1604" spans="18:18" x14ac:dyDescent="0.25">
      <c r="R1604" s="34" t="s">
        <v>2043</v>
      </c>
    </row>
    <row r="1605" spans="18:18" x14ac:dyDescent="0.25">
      <c r="R1605" s="34" t="s">
        <v>2044</v>
      </c>
    </row>
    <row r="1606" spans="18:18" x14ac:dyDescent="0.25">
      <c r="R1606" s="34" t="s">
        <v>2045</v>
      </c>
    </row>
    <row r="1607" spans="18:18" x14ac:dyDescent="0.25">
      <c r="R1607" s="34" t="s">
        <v>2046</v>
      </c>
    </row>
    <row r="1608" spans="18:18" x14ac:dyDescent="0.25">
      <c r="R1608" s="34" t="s">
        <v>2047</v>
      </c>
    </row>
    <row r="1609" spans="18:18" x14ac:dyDescent="0.25">
      <c r="R1609" s="34" t="s">
        <v>2048</v>
      </c>
    </row>
    <row r="1610" spans="18:18" x14ac:dyDescent="0.25">
      <c r="R1610" s="34" t="s">
        <v>2049</v>
      </c>
    </row>
    <row r="1611" spans="18:18" x14ac:dyDescent="0.25">
      <c r="R1611" s="34" t="s">
        <v>2050</v>
      </c>
    </row>
    <row r="1612" spans="18:18" x14ac:dyDescent="0.25">
      <c r="R1612" s="34" t="s">
        <v>2051</v>
      </c>
    </row>
    <row r="1613" spans="18:18" x14ac:dyDescent="0.25">
      <c r="R1613" s="34" t="s">
        <v>2052</v>
      </c>
    </row>
    <row r="1614" spans="18:18" x14ac:dyDescent="0.25">
      <c r="R1614" s="34" t="s">
        <v>2053</v>
      </c>
    </row>
    <row r="1615" spans="18:18" x14ac:dyDescent="0.25">
      <c r="R1615" s="34" t="s">
        <v>2054</v>
      </c>
    </row>
    <row r="1616" spans="18:18" x14ac:dyDescent="0.25">
      <c r="R1616" s="34" t="s">
        <v>2055</v>
      </c>
    </row>
    <row r="1617" spans="18:18" x14ac:dyDescent="0.25">
      <c r="R1617" s="34" t="s">
        <v>2056</v>
      </c>
    </row>
    <row r="1618" spans="18:18" x14ac:dyDescent="0.25">
      <c r="R1618" s="34" t="s">
        <v>2057</v>
      </c>
    </row>
    <row r="1619" spans="18:18" x14ac:dyDescent="0.25">
      <c r="R1619" s="34" t="s">
        <v>2058</v>
      </c>
    </row>
    <row r="1620" spans="18:18" x14ac:dyDescent="0.25">
      <c r="R1620" s="34" t="s">
        <v>2059</v>
      </c>
    </row>
    <row r="1621" spans="18:18" x14ac:dyDescent="0.25">
      <c r="R1621" s="34" t="s">
        <v>2060</v>
      </c>
    </row>
    <row r="1622" spans="18:18" x14ac:dyDescent="0.25">
      <c r="R1622" s="34" t="s">
        <v>2061</v>
      </c>
    </row>
    <row r="1623" spans="18:18" x14ac:dyDescent="0.25">
      <c r="R1623" s="34" t="s">
        <v>2062</v>
      </c>
    </row>
    <row r="1624" spans="18:18" x14ac:dyDescent="0.25">
      <c r="R1624" s="34" t="s">
        <v>2063</v>
      </c>
    </row>
    <row r="1625" spans="18:18" x14ac:dyDescent="0.25">
      <c r="R1625" s="34" t="s">
        <v>2064</v>
      </c>
    </row>
    <row r="1626" spans="18:18" x14ac:dyDescent="0.25">
      <c r="R1626" s="34" t="s">
        <v>2065</v>
      </c>
    </row>
    <row r="1627" spans="18:18" x14ac:dyDescent="0.25">
      <c r="R1627" s="34" t="s">
        <v>2066</v>
      </c>
    </row>
    <row r="1628" spans="18:18" x14ac:dyDescent="0.25">
      <c r="R1628" s="34" t="s">
        <v>2067</v>
      </c>
    </row>
    <row r="1629" spans="18:18" x14ac:dyDescent="0.25">
      <c r="R1629" s="34" t="s">
        <v>2068</v>
      </c>
    </row>
    <row r="1630" spans="18:18" x14ac:dyDescent="0.25">
      <c r="R1630" s="34" t="s">
        <v>2069</v>
      </c>
    </row>
    <row r="1631" spans="18:18" x14ac:dyDescent="0.25">
      <c r="R1631" s="34" t="s">
        <v>2070</v>
      </c>
    </row>
    <row r="1632" spans="18:18" x14ac:dyDescent="0.25">
      <c r="R1632" s="34" t="s">
        <v>2071</v>
      </c>
    </row>
    <row r="1633" spans="18:18" x14ac:dyDescent="0.25">
      <c r="R1633" s="34" t="s">
        <v>2072</v>
      </c>
    </row>
    <row r="1634" spans="18:18" x14ac:dyDescent="0.25">
      <c r="R1634" s="34" t="s">
        <v>2073</v>
      </c>
    </row>
    <row r="1635" spans="18:18" x14ac:dyDescent="0.25">
      <c r="R1635" s="34" t="s">
        <v>2074</v>
      </c>
    </row>
    <row r="1636" spans="18:18" x14ac:dyDescent="0.25">
      <c r="R1636" s="34" t="s">
        <v>2075</v>
      </c>
    </row>
    <row r="1637" spans="18:18" x14ac:dyDescent="0.25">
      <c r="R1637" s="34" t="s">
        <v>2076</v>
      </c>
    </row>
    <row r="1638" spans="18:18" x14ac:dyDescent="0.25">
      <c r="R1638" s="34" t="s">
        <v>2077</v>
      </c>
    </row>
    <row r="1639" spans="18:18" x14ac:dyDescent="0.25">
      <c r="R1639" s="34" t="s">
        <v>2078</v>
      </c>
    </row>
    <row r="1640" spans="18:18" x14ac:dyDescent="0.25">
      <c r="R1640" s="34" t="s">
        <v>2079</v>
      </c>
    </row>
    <row r="1641" spans="18:18" x14ac:dyDescent="0.25">
      <c r="R1641" s="34" t="s">
        <v>2080</v>
      </c>
    </row>
    <row r="1642" spans="18:18" x14ac:dyDescent="0.25">
      <c r="R1642" s="34" t="s">
        <v>2081</v>
      </c>
    </row>
    <row r="1643" spans="18:18" x14ac:dyDescent="0.25">
      <c r="R1643" s="34" t="s">
        <v>2082</v>
      </c>
    </row>
    <row r="1644" spans="18:18" x14ac:dyDescent="0.25">
      <c r="R1644" s="34" t="s">
        <v>2083</v>
      </c>
    </row>
    <row r="1645" spans="18:18" x14ac:dyDescent="0.25">
      <c r="R1645" s="34" t="s">
        <v>2084</v>
      </c>
    </row>
    <row r="1646" spans="18:18" x14ac:dyDescent="0.25">
      <c r="R1646" s="34" t="s">
        <v>2085</v>
      </c>
    </row>
    <row r="1647" spans="18:18" x14ac:dyDescent="0.25">
      <c r="R1647" s="34" t="s">
        <v>2086</v>
      </c>
    </row>
    <row r="1648" spans="18:18" x14ac:dyDescent="0.25">
      <c r="R1648" s="34" t="s">
        <v>2087</v>
      </c>
    </row>
    <row r="1649" spans="18:18" x14ac:dyDescent="0.25">
      <c r="R1649" s="34" t="s">
        <v>2088</v>
      </c>
    </row>
    <row r="1650" spans="18:18" x14ac:dyDescent="0.25">
      <c r="R1650" s="34" t="s">
        <v>2089</v>
      </c>
    </row>
    <row r="1651" spans="18:18" x14ac:dyDescent="0.25">
      <c r="R1651" s="34" t="s">
        <v>2090</v>
      </c>
    </row>
    <row r="1652" spans="18:18" x14ac:dyDescent="0.25">
      <c r="R1652" s="34" t="s">
        <v>2091</v>
      </c>
    </row>
    <row r="1653" spans="18:18" x14ac:dyDescent="0.25">
      <c r="R1653" s="34" t="s">
        <v>2092</v>
      </c>
    </row>
    <row r="1654" spans="18:18" x14ac:dyDescent="0.25">
      <c r="R1654" s="34" t="s">
        <v>2093</v>
      </c>
    </row>
    <row r="1655" spans="18:18" x14ac:dyDescent="0.25">
      <c r="R1655" s="34" t="s">
        <v>2094</v>
      </c>
    </row>
    <row r="1656" spans="18:18" x14ac:dyDescent="0.25">
      <c r="R1656" s="34" t="s">
        <v>2095</v>
      </c>
    </row>
    <row r="1657" spans="18:18" x14ac:dyDescent="0.25">
      <c r="R1657" s="34" t="s">
        <v>2096</v>
      </c>
    </row>
    <row r="1658" spans="18:18" x14ac:dyDescent="0.25">
      <c r="R1658" s="34" t="s">
        <v>2097</v>
      </c>
    </row>
    <row r="1659" spans="18:18" x14ac:dyDescent="0.25">
      <c r="R1659" s="34" t="s">
        <v>2098</v>
      </c>
    </row>
    <row r="1660" spans="18:18" x14ac:dyDescent="0.25">
      <c r="R1660" s="34" t="s">
        <v>2099</v>
      </c>
    </row>
    <row r="1661" spans="18:18" x14ac:dyDescent="0.25">
      <c r="R1661" s="34" t="s">
        <v>2100</v>
      </c>
    </row>
    <row r="1662" spans="18:18" x14ac:dyDescent="0.25">
      <c r="R1662" s="34" t="s">
        <v>2101</v>
      </c>
    </row>
    <row r="1663" spans="18:18" x14ac:dyDescent="0.25">
      <c r="R1663" s="34" t="s">
        <v>2102</v>
      </c>
    </row>
    <row r="1664" spans="18:18" x14ac:dyDescent="0.25">
      <c r="R1664" s="34" t="s">
        <v>2103</v>
      </c>
    </row>
    <row r="1665" spans="18:18" x14ac:dyDescent="0.25">
      <c r="R1665" s="34" t="s">
        <v>2104</v>
      </c>
    </row>
    <row r="1666" spans="18:18" x14ac:dyDescent="0.25">
      <c r="R1666" s="34" t="s">
        <v>2105</v>
      </c>
    </row>
    <row r="1667" spans="18:18" x14ac:dyDescent="0.25">
      <c r="R1667" s="34" t="s">
        <v>2106</v>
      </c>
    </row>
    <row r="1668" spans="18:18" x14ac:dyDescent="0.25">
      <c r="R1668" s="34" t="s">
        <v>2107</v>
      </c>
    </row>
    <row r="1669" spans="18:18" x14ac:dyDescent="0.25">
      <c r="R1669" s="34" t="s">
        <v>2108</v>
      </c>
    </row>
    <row r="1670" spans="18:18" x14ac:dyDescent="0.25">
      <c r="R1670" s="34" t="s">
        <v>2109</v>
      </c>
    </row>
    <row r="1671" spans="18:18" x14ac:dyDescent="0.25">
      <c r="R1671" s="34" t="s">
        <v>2110</v>
      </c>
    </row>
    <row r="1672" spans="18:18" x14ac:dyDescent="0.25">
      <c r="R1672" s="34" t="s">
        <v>2111</v>
      </c>
    </row>
    <row r="1673" spans="18:18" x14ac:dyDescent="0.25">
      <c r="R1673" s="34" t="s">
        <v>2112</v>
      </c>
    </row>
    <row r="1674" spans="18:18" x14ac:dyDescent="0.25">
      <c r="R1674" s="34" t="s">
        <v>2113</v>
      </c>
    </row>
    <row r="1675" spans="18:18" x14ac:dyDescent="0.25">
      <c r="R1675" s="34" t="s">
        <v>2114</v>
      </c>
    </row>
    <row r="1676" spans="18:18" x14ac:dyDescent="0.25">
      <c r="R1676" s="34" t="s">
        <v>2115</v>
      </c>
    </row>
    <row r="1677" spans="18:18" x14ac:dyDescent="0.25">
      <c r="R1677" s="34" t="s">
        <v>2116</v>
      </c>
    </row>
    <row r="1678" spans="18:18" x14ac:dyDescent="0.25">
      <c r="R1678" s="34" t="s">
        <v>2117</v>
      </c>
    </row>
    <row r="1679" spans="18:18" x14ac:dyDescent="0.25">
      <c r="R1679" s="34" t="s">
        <v>2118</v>
      </c>
    </row>
    <row r="1680" spans="18:18" x14ac:dyDescent="0.25">
      <c r="R1680" s="34" t="s">
        <v>2119</v>
      </c>
    </row>
    <row r="1681" spans="18:18" x14ac:dyDescent="0.25">
      <c r="R1681" s="34" t="s">
        <v>2120</v>
      </c>
    </row>
    <row r="1682" spans="18:18" x14ac:dyDescent="0.25">
      <c r="R1682" s="34" t="s">
        <v>2121</v>
      </c>
    </row>
    <row r="1683" spans="18:18" x14ac:dyDescent="0.25">
      <c r="R1683" s="34" t="s">
        <v>2122</v>
      </c>
    </row>
    <row r="1684" spans="18:18" x14ac:dyDescent="0.25">
      <c r="R1684" s="34" t="s">
        <v>2123</v>
      </c>
    </row>
    <row r="1685" spans="18:18" x14ac:dyDescent="0.25">
      <c r="R1685" s="34" t="s">
        <v>2124</v>
      </c>
    </row>
    <row r="1686" spans="18:18" x14ac:dyDescent="0.25">
      <c r="R1686" s="34" t="s">
        <v>2125</v>
      </c>
    </row>
    <row r="1687" spans="18:18" x14ac:dyDescent="0.25">
      <c r="R1687" s="34" t="s">
        <v>2126</v>
      </c>
    </row>
    <row r="1688" spans="18:18" x14ac:dyDescent="0.25">
      <c r="R1688" s="34" t="s">
        <v>2127</v>
      </c>
    </row>
    <row r="1689" spans="18:18" x14ac:dyDescent="0.25">
      <c r="R1689" s="34" t="s">
        <v>2128</v>
      </c>
    </row>
    <row r="1690" spans="18:18" x14ac:dyDescent="0.25">
      <c r="R1690" s="34" t="s">
        <v>2129</v>
      </c>
    </row>
    <row r="1691" spans="18:18" x14ac:dyDescent="0.25">
      <c r="R1691" s="34" t="s">
        <v>2130</v>
      </c>
    </row>
    <row r="1692" spans="18:18" x14ac:dyDescent="0.25">
      <c r="R1692" s="34" t="s">
        <v>2131</v>
      </c>
    </row>
    <row r="1693" spans="18:18" x14ac:dyDescent="0.25">
      <c r="R1693" s="34" t="s">
        <v>2132</v>
      </c>
    </row>
    <row r="1694" spans="18:18" x14ac:dyDescent="0.25">
      <c r="R1694" s="34" t="s">
        <v>2133</v>
      </c>
    </row>
    <row r="1695" spans="18:18" x14ac:dyDescent="0.25">
      <c r="R1695" s="34" t="s">
        <v>2134</v>
      </c>
    </row>
    <row r="1696" spans="18:18" x14ac:dyDescent="0.25">
      <c r="R1696" s="34" t="s">
        <v>2135</v>
      </c>
    </row>
    <row r="1697" spans="18:18" x14ac:dyDescent="0.25">
      <c r="R1697" s="34" t="s">
        <v>2136</v>
      </c>
    </row>
    <row r="1698" spans="18:18" x14ac:dyDescent="0.25">
      <c r="R1698" s="34" t="s">
        <v>2137</v>
      </c>
    </row>
    <row r="1699" spans="18:18" x14ac:dyDescent="0.25">
      <c r="R1699" s="34" t="s">
        <v>2138</v>
      </c>
    </row>
    <row r="1700" spans="18:18" x14ac:dyDescent="0.25">
      <c r="R1700" s="34" t="s">
        <v>2139</v>
      </c>
    </row>
    <row r="1701" spans="18:18" x14ac:dyDescent="0.25">
      <c r="R1701" s="34" t="s">
        <v>2140</v>
      </c>
    </row>
    <row r="1702" spans="18:18" x14ac:dyDescent="0.25">
      <c r="R1702" s="34" t="s">
        <v>2141</v>
      </c>
    </row>
    <row r="1703" spans="18:18" x14ac:dyDescent="0.25">
      <c r="R1703" s="34" t="s">
        <v>2142</v>
      </c>
    </row>
    <row r="1704" spans="18:18" x14ac:dyDescent="0.25">
      <c r="R1704" s="34" t="s">
        <v>2143</v>
      </c>
    </row>
    <row r="1705" spans="18:18" x14ac:dyDescent="0.25">
      <c r="R1705" s="34" t="s">
        <v>2144</v>
      </c>
    </row>
    <row r="1706" spans="18:18" x14ac:dyDescent="0.25">
      <c r="R1706" s="34" t="s">
        <v>2145</v>
      </c>
    </row>
    <row r="1707" spans="18:18" x14ac:dyDescent="0.25">
      <c r="R1707" s="34" t="s">
        <v>2146</v>
      </c>
    </row>
    <row r="1708" spans="18:18" x14ac:dyDescent="0.25">
      <c r="R1708" s="34" t="s">
        <v>2147</v>
      </c>
    </row>
    <row r="1709" spans="18:18" x14ac:dyDescent="0.25">
      <c r="R1709" s="34" t="s">
        <v>2148</v>
      </c>
    </row>
    <row r="1710" spans="18:18" x14ac:dyDescent="0.25">
      <c r="R1710" s="34" t="s">
        <v>2149</v>
      </c>
    </row>
    <row r="1711" spans="18:18" x14ac:dyDescent="0.25">
      <c r="R1711" s="34" t="s">
        <v>2150</v>
      </c>
    </row>
    <row r="1712" spans="18:18" x14ac:dyDescent="0.25">
      <c r="R1712" s="34" t="s">
        <v>2151</v>
      </c>
    </row>
    <row r="1713" spans="18:18" x14ac:dyDescent="0.25">
      <c r="R1713" s="34" t="s">
        <v>2152</v>
      </c>
    </row>
    <row r="1714" spans="18:18" x14ac:dyDescent="0.25">
      <c r="R1714" s="34" t="s">
        <v>2153</v>
      </c>
    </row>
    <row r="1715" spans="18:18" x14ac:dyDescent="0.25">
      <c r="R1715" s="34" t="s">
        <v>2154</v>
      </c>
    </row>
    <row r="1716" spans="18:18" x14ac:dyDescent="0.25">
      <c r="R1716" s="34" t="s">
        <v>2155</v>
      </c>
    </row>
    <row r="1717" spans="18:18" x14ac:dyDescent="0.25">
      <c r="R1717" s="34" t="s">
        <v>2156</v>
      </c>
    </row>
    <row r="1718" spans="18:18" x14ac:dyDescent="0.25">
      <c r="R1718" s="34" t="s">
        <v>2157</v>
      </c>
    </row>
    <row r="1719" spans="18:18" x14ac:dyDescent="0.25">
      <c r="R1719" s="34" t="s">
        <v>2158</v>
      </c>
    </row>
    <row r="1720" spans="18:18" x14ac:dyDescent="0.25">
      <c r="R1720" s="34" t="s">
        <v>2159</v>
      </c>
    </row>
    <row r="1721" spans="18:18" x14ac:dyDescent="0.25">
      <c r="R1721" s="34" t="s">
        <v>2160</v>
      </c>
    </row>
    <row r="1722" spans="18:18" x14ac:dyDescent="0.25">
      <c r="R1722" s="34" t="s">
        <v>2161</v>
      </c>
    </row>
    <row r="1723" spans="18:18" x14ac:dyDescent="0.25">
      <c r="R1723" s="34" t="s">
        <v>2162</v>
      </c>
    </row>
    <row r="1724" spans="18:18" x14ac:dyDescent="0.25">
      <c r="R1724" s="34" t="s">
        <v>2163</v>
      </c>
    </row>
    <row r="1725" spans="18:18" x14ac:dyDescent="0.25">
      <c r="R1725" s="34" t="s">
        <v>2164</v>
      </c>
    </row>
    <row r="1726" spans="18:18" x14ac:dyDescent="0.25">
      <c r="R1726" s="34" t="s">
        <v>2165</v>
      </c>
    </row>
    <row r="1727" spans="18:18" x14ac:dyDescent="0.25">
      <c r="R1727" s="34" t="s">
        <v>2166</v>
      </c>
    </row>
    <row r="1728" spans="18:18" x14ac:dyDescent="0.25">
      <c r="R1728" s="34" t="s">
        <v>2167</v>
      </c>
    </row>
    <row r="1729" spans="18:18" x14ac:dyDescent="0.25">
      <c r="R1729" s="34" t="s">
        <v>2168</v>
      </c>
    </row>
    <row r="1730" spans="18:18" x14ac:dyDescent="0.25">
      <c r="R1730" s="34" t="s">
        <v>2169</v>
      </c>
    </row>
    <row r="1731" spans="18:18" x14ac:dyDescent="0.25">
      <c r="R1731" s="34" t="s">
        <v>2170</v>
      </c>
    </row>
    <row r="1732" spans="18:18" x14ac:dyDescent="0.25">
      <c r="R1732" s="34" t="s">
        <v>2171</v>
      </c>
    </row>
    <row r="1733" spans="18:18" x14ac:dyDescent="0.25">
      <c r="R1733" s="34" t="s">
        <v>2172</v>
      </c>
    </row>
    <row r="1734" spans="18:18" x14ac:dyDescent="0.25">
      <c r="R1734" s="34" t="s">
        <v>2173</v>
      </c>
    </row>
    <row r="1735" spans="18:18" x14ac:dyDescent="0.25">
      <c r="R1735" s="34" t="s">
        <v>2174</v>
      </c>
    </row>
    <row r="1736" spans="18:18" x14ac:dyDescent="0.25">
      <c r="R1736" s="34" t="s">
        <v>2175</v>
      </c>
    </row>
    <row r="1737" spans="18:18" x14ac:dyDescent="0.25">
      <c r="R1737" s="34" t="s">
        <v>2176</v>
      </c>
    </row>
    <row r="1738" spans="18:18" x14ac:dyDescent="0.25">
      <c r="R1738" s="34" t="s">
        <v>2177</v>
      </c>
    </row>
    <row r="1739" spans="18:18" x14ac:dyDescent="0.25">
      <c r="R1739" s="34" t="s">
        <v>2178</v>
      </c>
    </row>
    <row r="1740" spans="18:18" x14ac:dyDescent="0.25">
      <c r="R1740" s="34" t="s">
        <v>2179</v>
      </c>
    </row>
    <row r="1741" spans="18:18" x14ac:dyDescent="0.25">
      <c r="R1741" s="34" t="s">
        <v>2180</v>
      </c>
    </row>
    <row r="1742" spans="18:18" x14ac:dyDescent="0.25">
      <c r="R1742" s="34" t="s">
        <v>2181</v>
      </c>
    </row>
    <row r="1743" spans="18:18" x14ac:dyDescent="0.25">
      <c r="R1743" s="34" t="s">
        <v>2182</v>
      </c>
    </row>
    <row r="1744" spans="18:18" x14ac:dyDescent="0.25">
      <c r="R1744" s="34" t="s">
        <v>2183</v>
      </c>
    </row>
    <row r="1745" spans="18:18" x14ac:dyDescent="0.25">
      <c r="R1745" s="34" t="s">
        <v>2184</v>
      </c>
    </row>
    <row r="1746" spans="18:18" x14ac:dyDescent="0.25">
      <c r="R1746" s="34" t="s">
        <v>2185</v>
      </c>
    </row>
    <row r="1747" spans="18:18" x14ac:dyDescent="0.25">
      <c r="R1747" s="34" t="s">
        <v>2186</v>
      </c>
    </row>
    <row r="1748" spans="18:18" x14ac:dyDescent="0.25">
      <c r="R1748" s="34" t="s">
        <v>2187</v>
      </c>
    </row>
    <row r="1749" spans="18:18" x14ac:dyDescent="0.25">
      <c r="R1749" s="34" t="s">
        <v>2188</v>
      </c>
    </row>
    <row r="1750" spans="18:18" x14ac:dyDescent="0.25">
      <c r="R1750" s="34" t="s">
        <v>2189</v>
      </c>
    </row>
    <row r="1751" spans="18:18" x14ac:dyDescent="0.25">
      <c r="R1751" s="34" t="s">
        <v>2190</v>
      </c>
    </row>
    <row r="1752" spans="18:18" x14ac:dyDescent="0.25">
      <c r="R1752" s="34" t="s">
        <v>2191</v>
      </c>
    </row>
    <row r="1753" spans="18:18" x14ac:dyDescent="0.25">
      <c r="R1753" s="34" t="s">
        <v>2192</v>
      </c>
    </row>
    <row r="1754" spans="18:18" x14ac:dyDescent="0.25">
      <c r="R1754" s="34" t="s">
        <v>2193</v>
      </c>
    </row>
    <row r="1755" spans="18:18" x14ac:dyDescent="0.25">
      <c r="R1755" s="34" t="s">
        <v>2194</v>
      </c>
    </row>
    <row r="1756" spans="18:18" x14ac:dyDescent="0.25">
      <c r="R1756" s="34" t="s">
        <v>2195</v>
      </c>
    </row>
    <row r="1757" spans="18:18" x14ac:dyDescent="0.25">
      <c r="R1757" s="34" t="s">
        <v>2196</v>
      </c>
    </row>
    <row r="1758" spans="18:18" x14ac:dyDescent="0.25">
      <c r="R1758" s="34" t="s">
        <v>2197</v>
      </c>
    </row>
    <row r="1759" spans="18:18" x14ac:dyDescent="0.25">
      <c r="R1759" s="34" t="s">
        <v>2198</v>
      </c>
    </row>
    <row r="1760" spans="18:18" x14ac:dyDescent="0.25">
      <c r="R1760" s="34" t="s">
        <v>2199</v>
      </c>
    </row>
    <row r="1761" spans="18:18" x14ac:dyDescent="0.25">
      <c r="R1761" s="34" t="s">
        <v>2200</v>
      </c>
    </row>
    <row r="1762" spans="18:18" x14ac:dyDescent="0.25">
      <c r="R1762" s="34" t="s">
        <v>2201</v>
      </c>
    </row>
    <row r="1763" spans="18:18" x14ac:dyDescent="0.25">
      <c r="R1763" s="34" t="s">
        <v>2202</v>
      </c>
    </row>
    <row r="1764" spans="18:18" x14ac:dyDescent="0.25">
      <c r="R1764" s="34" t="s">
        <v>2203</v>
      </c>
    </row>
    <row r="1765" spans="18:18" x14ac:dyDescent="0.25">
      <c r="R1765" s="34" t="s">
        <v>2204</v>
      </c>
    </row>
    <row r="1766" spans="18:18" x14ac:dyDescent="0.25">
      <c r="R1766" s="34" t="s">
        <v>2205</v>
      </c>
    </row>
    <row r="1767" spans="18:18" x14ac:dyDescent="0.25">
      <c r="R1767" s="34" t="s">
        <v>2206</v>
      </c>
    </row>
    <row r="1768" spans="18:18" x14ac:dyDescent="0.25">
      <c r="R1768" s="34" t="s">
        <v>2207</v>
      </c>
    </row>
    <row r="1769" spans="18:18" x14ac:dyDescent="0.25">
      <c r="R1769" s="34" t="s">
        <v>2208</v>
      </c>
    </row>
    <row r="1770" spans="18:18" x14ac:dyDescent="0.25">
      <c r="R1770" s="34" t="s">
        <v>2209</v>
      </c>
    </row>
    <row r="1771" spans="18:18" x14ac:dyDescent="0.25">
      <c r="R1771" s="34" t="s">
        <v>2210</v>
      </c>
    </row>
    <row r="1772" spans="18:18" x14ac:dyDescent="0.25">
      <c r="R1772" s="34" t="s">
        <v>2211</v>
      </c>
    </row>
    <row r="1773" spans="18:18" x14ac:dyDescent="0.25">
      <c r="R1773" s="34" t="s">
        <v>2212</v>
      </c>
    </row>
    <row r="1774" spans="18:18" x14ac:dyDescent="0.25">
      <c r="R1774" s="34" t="s">
        <v>2213</v>
      </c>
    </row>
    <row r="1775" spans="18:18" x14ac:dyDescent="0.25">
      <c r="R1775" s="34" t="s">
        <v>2214</v>
      </c>
    </row>
    <row r="1776" spans="18:18" x14ac:dyDescent="0.25">
      <c r="R1776" s="34" t="s">
        <v>2215</v>
      </c>
    </row>
    <row r="1777" spans="18:18" x14ac:dyDescent="0.25">
      <c r="R1777" s="34" t="s">
        <v>2216</v>
      </c>
    </row>
    <row r="1778" spans="18:18" x14ac:dyDescent="0.25">
      <c r="R1778" s="34" t="s">
        <v>2217</v>
      </c>
    </row>
    <row r="1779" spans="18:18" x14ac:dyDescent="0.25">
      <c r="R1779" s="34" t="s">
        <v>2218</v>
      </c>
    </row>
    <row r="1780" spans="18:18" x14ac:dyDescent="0.25">
      <c r="R1780" s="34" t="s">
        <v>2219</v>
      </c>
    </row>
    <row r="1781" spans="18:18" x14ac:dyDescent="0.25">
      <c r="R1781" s="34" t="s">
        <v>2220</v>
      </c>
    </row>
    <row r="1782" spans="18:18" x14ac:dyDescent="0.25">
      <c r="R1782" s="34" t="s">
        <v>2221</v>
      </c>
    </row>
    <row r="1783" spans="18:18" x14ac:dyDescent="0.25">
      <c r="R1783" s="34" t="s">
        <v>2222</v>
      </c>
    </row>
    <row r="1784" spans="18:18" x14ac:dyDescent="0.25">
      <c r="R1784" s="34" t="s">
        <v>2223</v>
      </c>
    </row>
    <row r="1785" spans="18:18" x14ac:dyDescent="0.25">
      <c r="R1785" s="34" t="s">
        <v>2224</v>
      </c>
    </row>
    <row r="1786" spans="18:18" x14ac:dyDescent="0.25">
      <c r="R1786" s="34" t="s">
        <v>2225</v>
      </c>
    </row>
    <row r="1787" spans="18:18" x14ac:dyDescent="0.25">
      <c r="R1787" s="34" t="s">
        <v>2226</v>
      </c>
    </row>
    <row r="1788" spans="18:18" x14ac:dyDescent="0.25">
      <c r="R1788" s="34" t="s">
        <v>2227</v>
      </c>
    </row>
    <row r="1789" spans="18:18" x14ac:dyDescent="0.25">
      <c r="R1789" s="34" t="s">
        <v>2228</v>
      </c>
    </row>
    <row r="1790" spans="18:18" x14ac:dyDescent="0.25">
      <c r="R1790" s="34" t="s">
        <v>2229</v>
      </c>
    </row>
    <row r="1791" spans="18:18" x14ac:dyDescent="0.25">
      <c r="R1791" s="34" t="s">
        <v>2230</v>
      </c>
    </row>
    <row r="1792" spans="18:18" x14ac:dyDescent="0.25">
      <c r="R1792" s="34" t="s">
        <v>2231</v>
      </c>
    </row>
    <row r="1793" spans="18:18" x14ac:dyDescent="0.25">
      <c r="R1793" s="34" t="s">
        <v>2232</v>
      </c>
    </row>
    <row r="1794" spans="18:18" x14ac:dyDescent="0.25">
      <c r="R1794" s="34" t="s">
        <v>2233</v>
      </c>
    </row>
    <row r="1795" spans="18:18" x14ac:dyDescent="0.25">
      <c r="R1795" s="34" t="s">
        <v>2234</v>
      </c>
    </row>
    <row r="1796" spans="18:18" x14ac:dyDescent="0.25">
      <c r="R1796" s="34" t="s">
        <v>2235</v>
      </c>
    </row>
    <row r="1797" spans="18:18" x14ac:dyDescent="0.25">
      <c r="R1797" s="34" t="s">
        <v>2236</v>
      </c>
    </row>
    <row r="1798" spans="18:18" x14ac:dyDescent="0.25">
      <c r="R1798" s="34" t="s">
        <v>2237</v>
      </c>
    </row>
    <row r="1799" spans="18:18" x14ac:dyDescent="0.25">
      <c r="R1799" s="34" t="s">
        <v>2238</v>
      </c>
    </row>
    <row r="1800" spans="18:18" x14ac:dyDescent="0.25">
      <c r="R1800" s="34" t="s">
        <v>2239</v>
      </c>
    </row>
    <row r="1801" spans="18:18" x14ac:dyDescent="0.25">
      <c r="R1801" s="34" t="s">
        <v>2240</v>
      </c>
    </row>
    <row r="1802" spans="18:18" x14ac:dyDescent="0.25">
      <c r="R1802" s="34" t="s">
        <v>2241</v>
      </c>
    </row>
    <row r="1803" spans="18:18" x14ac:dyDescent="0.25">
      <c r="R1803" s="34" t="s">
        <v>2242</v>
      </c>
    </row>
    <row r="1804" spans="18:18" x14ac:dyDescent="0.25">
      <c r="R1804" s="34" t="s">
        <v>2243</v>
      </c>
    </row>
    <row r="1805" spans="18:18" x14ac:dyDescent="0.25">
      <c r="R1805" s="34" t="s">
        <v>2244</v>
      </c>
    </row>
    <row r="1806" spans="18:18" x14ac:dyDescent="0.25">
      <c r="R1806" s="34" t="s">
        <v>2245</v>
      </c>
    </row>
    <row r="1807" spans="18:18" x14ac:dyDescent="0.25">
      <c r="R1807" s="34" t="s">
        <v>2246</v>
      </c>
    </row>
    <row r="1808" spans="18:18" x14ac:dyDescent="0.25">
      <c r="R1808" s="34" t="s">
        <v>2247</v>
      </c>
    </row>
    <row r="1809" spans="18:18" x14ac:dyDescent="0.25">
      <c r="R1809" s="34" t="s">
        <v>2248</v>
      </c>
    </row>
    <row r="1810" spans="18:18" x14ac:dyDescent="0.25">
      <c r="R1810" s="34" t="s">
        <v>2249</v>
      </c>
    </row>
    <row r="1811" spans="18:18" x14ac:dyDescent="0.25">
      <c r="R1811" s="34" t="s">
        <v>2250</v>
      </c>
    </row>
    <row r="1812" spans="18:18" x14ac:dyDescent="0.25">
      <c r="R1812" s="34" t="s">
        <v>2251</v>
      </c>
    </row>
    <row r="1813" spans="18:18" x14ac:dyDescent="0.25">
      <c r="R1813" s="34" t="s">
        <v>2252</v>
      </c>
    </row>
    <row r="1814" spans="18:18" x14ac:dyDescent="0.25">
      <c r="R1814" s="34" t="s">
        <v>2253</v>
      </c>
    </row>
    <row r="1815" spans="18:18" x14ac:dyDescent="0.25">
      <c r="R1815" s="34" t="s">
        <v>2254</v>
      </c>
    </row>
    <row r="1816" spans="18:18" x14ac:dyDescent="0.25">
      <c r="R1816" s="34" t="s">
        <v>2255</v>
      </c>
    </row>
    <row r="1817" spans="18:18" x14ac:dyDescent="0.25">
      <c r="R1817" s="34" t="s">
        <v>2256</v>
      </c>
    </row>
    <row r="1818" spans="18:18" x14ac:dyDescent="0.25">
      <c r="R1818" s="34" t="s">
        <v>2257</v>
      </c>
    </row>
    <row r="1819" spans="18:18" x14ac:dyDescent="0.25">
      <c r="R1819" s="34" t="s">
        <v>2258</v>
      </c>
    </row>
    <row r="1820" spans="18:18" x14ac:dyDescent="0.25">
      <c r="R1820" s="34" t="s">
        <v>2259</v>
      </c>
    </row>
    <row r="1821" spans="18:18" x14ac:dyDescent="0.25">
      <c r="R1821" s="34" t="s">
        <v>2260</v>
      </c>
    </row>
    <row r="1822" spans="18:18" x14ac:dyDescent="0.25">
      <c r="R1822" s="34" t="s">
        <v>2261</v>
      </c>
    </row>
    <row r="1823" spans="18:18" x14ac:dyDescent="0.25">
      <c r="R1823" s="34" t="s">
        <v>2262</v>
      </c>
    </row>
    <row r="1824" spans="18:18" x14ac:dyDescent="0.25">
      <c r="R1824" s="34" t="s">
        <v>2263</v>
      </c>
    </row>
    <row r="1825" spans="18:18" x14ac:dyDescent="0.25">
      <c r="R1825" s="34" t="s">
        <v>2264</v>
      </c>
    </row>
    <row r="1826" spans="18:18" x14ac:dyDescent="0.25">
      <c r="R1826" s="34" t="s">
        <v>2265</v>
      </c>
    </row>
    <row r="1827" spans="18:18" x14ac:dyDescent="0.25">
      <c r="R1827" s="34" t="s">
        <v>2266</v>
      </c>
    </row>
    <row r="1828" spans="18:18" x14ac:dyDescent="0.25">
      <c r="R1828" s="34" t="s">
        <v>2267</v>
      </c>
    </row>
    <row r="1829" spans="18:18" x14ac:dyDescent="0.25">
      <c r="R1829" s="34" t="s">
        <v>2268</v>
      </c>
    </row>
    <row r="1830" spans="18:18" x14ac:dyDescent="0.25">
      <c r="R1830" s="34" t="s">
        <v>2269</v>
      </c>
    </row>
    <row r="1831" spans="18:18" x14ac:dyDescent="0.25">
      <c r="R1831" s="34" t="s">
        <v>2270</v>
      </c>
    </row>
    <row r="1832" spans="18:18" x14ac:dyDescent="0.25">
      <c r="R1832" s="34" t="s">
        <v>2271</v>
      </c>
    </row>
    <row r="1833" spans="18:18" x14ac:dyDescent="0.25">
      <c r="R1833" s="34" t="s">
        <v>2272</v>
      </c>
    </row>
    <row r="1834" spans="18:18" x14ac:dyDescent="0.25">
      <c r="R1834" s="34" t="s">
        <v>2273</v>
      </c>
    </row>
    <row r="1835" spans="18:18" x14ac:dyDescent="0.25">
      <c r="R1835" s="34" t="s">
        <v>2274</v>
      </c>
    </row>
    <row r="1836" spans="18:18" x14ac:dyDescent="0.25">
      <c r="R1836" s="34" t="s">
        <v>2275</v>
      </c>
    </row>
    <row r="1837" spans="18:18" x14ac:dyDescent="0.25">
      <c r="R1837" s="34" t="s">
        <v>2276</v>
      </c>
    </row>
    <row r="1838" spans="18:18" x14ac:dyDescent="0.25">
      <c r="R1838" s="34" t="s">
        <v>2277</v>
      </c>
    </row>
    <row r="1839" spans="18:18" x14ac:dyDescent="0.25">
      <c r="R1839" s="34" t="s">
        <v>2278</v>
      </c>
    </row>
    <row r="1840" spans="18:18" x14ac:dyDescent="0.25">
      <c r="R1840" s="34" t="s">
        <v>2279</v>
      </c>
    </row>
    <row r="1841" spans="18:18" x14ac:dyDescent="0.25">
      <c r="R1841" s="34" t="s">
        <v>2280</v>
      </c>
    </row>
    <row r="1842" spans="18:18" x14ac:dyDescent="0.25">
      <c r="R1842" s="34" t="s">
        <v>2281</v>
      </c>
    </row>
    <row r="1843" spans="18:18" x14ac:dyDescent="0.25">
      <c r="R1843" s="34" t="s">
        <v>2282</v>
      </c>
    </row>
    <row r="1844" spans="18:18" x14ac:dyDescent="0.25">
      <c r="R1844" s="34" t="s">
        <v>2283</v>
      </c>
    </row>
    <row r="1845" spans="18:18" x14ac:dyDescent="0.25">
      <c r="R1845" s="34" t="s">
        <v>2284</v>
      </c>
    </row>
    <row r="1846" spans="18:18" x14ac:dyDescent="0.25">
      <c r="R1846" s="34" t="s">
        <v>2285</v>
      </c>
    </row>
    <row r="1847" spans="18:18" x14ac:dyDescent="0.25">
      <c r="R1847" s="34" t="s">
        <v>2286</v>
      </c>
    </row>
    <row r="1848" spans="18:18" x14ac:dyDescent="0.25">
      <c r="R1848" s="34" t="s">
        <v>2287</v>
      </c>
    </row>
    <row r="1849" spans="18:18" x14ac:dyDescent="0.25">
      <c r="R1849" s="34" t="s">
        <v>2288</v>
      </c>
    </row>
    <row r="1850" spans="18:18" x14ac:dyDescent="0.25">
      <c r="R1850" s="34" t="s">
        <v>2289</v>
      </c>
    </row>
    <row r="1851" spans="18:18" x14ac:dyDescent="0.25">
      <c r="R1851" s="34" t="s">
        <v>2290</v>
      </c>
    </row>
    <row r="1852" spans="18:18" x14ac:dyDescent="0.25">
      <c r="R1852" s="34" t="s">
        <v>2291</v>
      </c>
    </row>
    <row r="1853" spans="18:18" x14ac:dyDescent="0.25">
      <c r="R1853" s="34" t="s">
        <v>2292</v>
      </c>
    </row>
    <row r="1854" spans="18:18" x14ac:dyDescent="0.25">
      <c r="R1854" s="34" t="s">
        <v>2293</v>
      </c>
    </row>
    <row r="1855" spans="18:18" x14ac:dyDescent="0.25">
      <c r="R1855" s="34" t="s">
        <v>2294</v>
      </c>
    </row>
    <row r="1856" spans="18:18" x14ac:dyDescent="0.25">
      <c r="R1856" s="34" t="s">
        <v>2295</v>
      </c>
    </row>
    <row r="1857" spans="18:18" x14ac:dyDescent="0.25">
      <c r="R1857" s="34" t="s">
        <v>2296</v>
      </c>
    </row>
    <row r="1858" spans="18:18" x14ac:dyDescent="0.25">
      <c r="R1858" s="34" t="s">
        <v>2297</v>
      </c>
    </row>
    <row r="1859" spans="18:18" x14ac:dyDescent="0.25">
      <c r="R1859" s="34" t="s">
        <v>2298</v>
      </c>
    </row>
    <row r="1860" spans="18:18" x14ac:dyDescent="0.25">
      <c r="R1860" s="34" t="s">
        <v>2299</v>
      </c>
    </row>
    <row r="1861" spans="18:18" x14ac:dyDescent="0.25">
      <c r="R1861" s="34" t="s">
        <v>2300</v>
      </c>
    </row>
    <row r="1862" spans="18:18" x14ac:dyDescent="0.25">
      <c r="R1862" s="34" t="s">
        <v>2301</v>
      </c>
    </row>
    <row r="1863" spans="18:18" x14ac:dyDescent="0.25">
      <c r="R1863" s="34" t="s">
        <v>2302</v>
      </c>
    </row>
    <row r="1864" spans="18:18" x14ac:dyDescent="0.25">
      <c r="R1864" s="34" t="s">
        <v>2303</v>
      </c>
    </row>
    <row r="1865" spans="18:18" x14ac:dyDescent="0.25">
      <c r="R1865" s="34" t="s">
        <v>2304</v>
      </c>
    </row>
    <row r="1866" spans="18:18" x14ac:dyDescent="0.25">
      <c r="R1866" s="34" t="s">
        <v>2305</v>
      </c>
    </row>
    <row r="1867" spans="18:18" x14ac:dyDescent="0.25">
      <c r="R1867" s="34" t="s">
        <v>2306</v>
      </c>
    </row>
    <row r="1868" spans="18:18" x14ac:dyDescent="0.25">
      <c r="R1868" s="34" t="s">
        <v>2307</v>
      </c>
    </row>
    <row r="1869" spans="18:18" x14ac:dyDescent="0.25">
      <c r="R1869" s="34" t="s">
        <v>2308</v>
      </c>
    </row>
    <row r="1870" spans="18:18" x14ac:dyDescent="0.25">
      <c r="R1870" s="34" t="s">
        <v>2309</v>
      </c>
    </row>
    <row r="1871" spans="18:18" x14ac:dyDescent="0.25">
      <c r="R1871" s="34" t="s">
        <v>2310</v>
      </c>
    </row>
    <row r="1872" spans="18:18" x14ac:dyDescent="0.25">
      <c r="R1872" s="34" t="s">
        <v>2311</v>
      </c>
    </row>
    <row r="1873" spans="18:18" x14ac:dyDescent="0.25">
      <c r="R1873" s="34" t="s">
        <v>2312</v>
      </c>
    </row>
    <row r="1874" spans="18:18" x14ac:dyDescent="0.25">
      <c r="R1874" s="34" t="s">
        <v>2313</v>
      </c>
    </row>
    <row r="1875" spans="18:18" x14ac:dyDescent="0.25">
      <c r="R1875" s="34" t="s">
        <v>2314</v>
      </c>
    </row>
    <row r="1876" spans="18:18" x14ac:dyDescent="0.25">
      <c r="R1876" s="34" t="s">
        <v>2315</v>
      </c>
    </row>
    <row r="1877" spans="18:18" x14ac:dyDescent="0.25">
      <c r="R1877" s="34" t="s">
        <v>2316</v>
      </c>
    </row>
    <row r="1878" spans="18:18" x14ac:dyDescent="0.25">
      <c r="R1878" s="34" t="s">
        <v>2317</v>
      </c>
    </row>
    <row r="1879" spans="18:18" x14ac:dyDescent="0.25">
      <c r="R1879" s="34" t="s">
        <v>2318</v>
      </c>
    </row>
    <row r="1880" spans="18:18" x14ac:dyDescent="0.25">
      <c r="R1880" s="34" t="s">
        <v>2319</v>
      </c>
    </row>
    <row r="1881" spans="18:18" x14ac:dyDescent="0.25">
      <c r="R1881" s="34" t="s">
        <v>2320</v>
      </c>
    </row>
    <row r="1882" spans="18:18" x14ac:dyDescent="0.25">
      <c r="R1882" s="34" t="s">
        <v>2321</v>
      </c>
    </row>
    <row r="1883" spans="18:18" x14ac:dyDescent="0.25">
      <c r="R1883" s="34" t="s">
        <v>2322</v>
      </c>
    </row>
    <row r="1884" spans="18:18" x14ac:dyDescent="0.25">
      <c r="R1884" s="34" t="s">
        <v>2323</v>
      </c>
    </row>
    <row r="1885" spans="18:18" x14ac:dyDescent="0.25">
      <c r="R1885" s="34" t="s">
        <v>2324</v>
      </c>
    </row>
    <row r="1886" spans="18:18" x14ac:dyDescent="0.25">
      <c r="R1886" s="34" t="s">
        <v>2325</v>
      </c>
    </row>
    <row r="1887" spans="18:18" x14ac:dyDescent="0.25">
      <c r="R1887" s="34" t="s">
        <v>2326</v>
      </c>
    </row>
    <row r="1888" spans="18:18" x14ac:dyDescent="0.25">
      <c r="R1888" s="34" t="s">
        <v>2327</v>
      </c>
    </row>
    <row r="1889" spans="18:18" x14ac:dyDescent="0.25">
      <c r="R1889" s="34" t="s">
        <v>2328</v>
      </c>
    </row>
    <row r="1890" spans="18:18" x14ac:dyDescent="0.25">
      <c r="R1890" s="34" t="s">
        <v>2329</v>
      </c>
    </row>
    <row r="1891" spans="18:18" x14ac:dyDescent="0.25">
      <c r="R1891" s="34" t="s">
        <v>2330</v>
      </c>
    </row>
    <row r="1892" spans="18:18" x14ac:dyDescent="0.25">
      <c r="R1892" s="34" t="s">
        <v>2331</v>
      </c>
    </row>
    <row r="1893" spans="18:18" x14ac:dyDescent="0.25">
      <c r="R1893" s="34" t="s">
        <v>2332</v>
      </c>
    </row>
    <row r="1894" spans="18:18" x14ac:dyDescent="0.25">
      <c r="R1894" s="34" t="s">
        <v>2333</v>
      </c>
    </row>
    <row r="1895" spans="18:18" x14ac:dyDescent="0.25">
      <c r="R1895" s="34" t="s">
        <v>2334</v>
      </c>
    </row>
    <row r="1896" spans="18:18" x14ac:dyDescent="0.25">
      <c r="R1896" s="34" t="s">
        <v>2335</v>
      </c>
    </row>
    <row r="1897" spans="18:18" x14ac:dyDescent="0.25">
      <c r="R1897" s="34" t="s">
        <v>2336</v>
      </c>
    </row>
    <row r="1898" spans="18:18" x14ac:dyDescent="0.25">
      <c r="R1898" s="34" t="s">
        <v>2337</v>
      </c>
    </row>
    <row r="1899" spans="18:18" x14ac:dyDescent="0.25">
      <c r="R1899" s="34" t="s">
        <v>2338</v>
      </c>
    </row>
    <row r="1900" spans="18:18" x14ac:dyDescent="0.25">
      <c r="R1900" s="34" t="s">
        <v>2339</v>
      </c>
    </row>
    <row r="1901" spans="18:18" x14ac:dyDescent="0.25">
      <c r="R1901" s="34" t="s">
        <v>2340</v>
      </c>
    </row>
    <row r="1902" spans="18:18" x14ac:dyDescent="0.25">
      <c r="R1902" s="34" t="s">
        <v>2341</v>
      </c>
    </row>
    <row r="1903" spans="18:18" x14ac:dyDescent="0.25">
      <c r="R1903" s="34" t="s">
        <v>2342</v>
      </c>
    </row>
    <row r="1904" spans="18:18" x14ac:dyDescent="0.25">
      <c r="R1904" s="34" t="s">
        <v>2343</v>
      </c>
    </row>
    <row r="1905" spans="18:18" x14ac:dyDescent="0.25">
      <c r="R1905" s="34" t="s">
        <v>2344</v>
      </c>
    </row>
    <row r="1906" spans="18:18" x14ac:dyDescent="0.25">
      <c r="R1906" s="34" t="s">
        <v>2345</v>
      </c>
    </row>
    <row r="1907" spans="18:18" x14ac:dyDescent="0.25">
      <c r="R1907" s="34" t="s">
        <v>2346</v>
      </c>
    </row>
    <row r="1908" spans="18:18" x14ac:dyDescent="0.25">
      <c r="R1908" s="34" t="s">
        <v>2347</v>
      </c>
    </row>
    <row r="1909" spans="18:18" x14ac:dyDescent="0.25">
      <c r="R1909" s="34" t="s">
        <v>2348</v>
      </c>
    </row>
    <row r="1910" spans="18:18" x14ac:dyDescent="0.25">
      <c r="R1910" s="34" t="s">
        <v>2349</v>
      </c>
    </row>
    <row r="1911" spans="18:18" x14ac:dyDescent="0.25">
      <c r="R1911" s="34" t="s">
        <v>2350</v>
      </c>
    </row>
    <row r="1912" spans="18:18" x14ac:dyDescent="0.25">
      <c r="R1912" s="34" t="s">
        <v>2351</v>
      </c>
    </row>
    <row r="1913" spans="18:18" x14ac:dyDescent="0.25">
      <c r="R1913" s="34" t="s">
        <v>2352</v>
      </c>
    </row>
    <row r="1914" spans="18:18" x14ac:dyDescent="0.25">
      <c r="R1914" s="34" t="s">
        <v>2353</v>
      </c>
    </row>
    <row r="1915" spans="18:18" x14ac:dyDescent="0.25">
      <c r="R1915" s="34" t="s">
        <v>2354</v>
      </c>
    </row>
    <row r="1916" spans="18:18" x14ac:dyDescent="0.25">
      <c r="R1916" s="34" t="s">
        <v>2355</v>
      </c>
    </row>
    <row r="1917" spans="18:18" x14ac:dyDescent="0.25">
      <c r="R1917" s="34" t="s">
        <v>2356</v>
      </c>
    </row>
    <row r="1918" spans="18:18" x14ac:dyDescent="0.25">
      <c r="R1918" s="34" t="s">
        <v>2357</v>
      </c>
    </row>
    <row r="1919" spans="18:18" x14ac:dyDescent="0.25">
      <c r="R1919" s="34" t="s">
        <v>2358</v>
      </c>
    </row>
    <row r="1920" spans="18:18" x14ac:dyDescent="0.25">
      <c r="R1920" s="34" t="s">
        <v>2359</v>
      </c>
    </row>
    <row r="1921" spans="18:18" x14ac:dyDescent="0.25">
      <c r="R1921" s="34" t="s">
        <v>2360</v>
      </c>
    </row>
    <row r="1922" spans="18:18" x14ac:dyDescent="0.25">
      <c r="R1922" s="34" t="s">
        <v>2361</v>
      </c>
    </row>
    <row r="1923" spans="18:18" x14ac:dyDescent="0.25">
      <c r="R1923" s="34" t="s">
        <v>2362</v>
      </c>
    </row>
    <row r="1924" spans="18:18" x14ac:dyDescent="0.25">
      <c r="R1924" s="34" t="s">
        <v>2363</v>
      </c>
    </row>
    <row r="1925" spans="18:18" x14ac:dyDescent="0.25">
      <c r="R1925" s="34" t="s">
        <v>2364</v>
      </c>
    </row>
    <row r="1926" spans="18:18" x14ac:dyDescent="0.25">
      <c r="R1926" s="34" t="s">
        <v>2365</v>
      </c>
    </row>
    <row r="1927" spans="18:18" x14ac:dyDescent="0.25">
      <c r="R1927" s="34" t="s">
        <v>2366</v>
      </c>
    </row>
    <row r="1928" spans="18:18" x14ac:dyDescent="0.25">
      <c r="R1928" s="34" t="s">
        <v>2367</v>
      </c>
    </row>
    <row r="1929" spans="18:18" x14ac:dyDescent="0.25">
      <c r="R1929" s="34" t="s">
        <v>2368</v>
      </c>
    </row>
    <row r="1930" spans="18:18" x14ac:dyDescent="0.25">
      <c r="R1930" s="34" t="s">
        <v>2369</v>
      </c>
    </row>
    <row r="1931" spans="18:18" x14ac:dyDescent="0.25">
      <c r="R1931" s="34" t="s">
        <v>2370</v>
      </c>
    </row>
    <row r="1932" spans="18:18" x14ac:dyDescent="0.25">
      <c r="R1932" s="34" t="s">
        <v>2371</v>
      </c>
    </row>
    <row r="1933" spans="18:18" x14ac:dyDescent="0.25">
      <c r="R1933" s="34" t="s">
        <v>2372</v>
      </c>
    </row>
    <row r="1934" spans="18:18" x14ac:dyDescent="0.25">
      <c r="R1934" s="34" t="s">
        <v>2373</v>
      </c>
    </row>
    <row r="1935" spans="18:18" x14ac:dyDescent="0.25">
      <c r="R1935" s="34" t="s">
        <v>2374</v>
      </c>
    </row>
    <row r="1936" spans="18:18" x14ac:dyDescent="0.25">
      <c r="R1936" s="34" t="s">
        <v>2375</v>
      </c>
    </row>
    <row r="1937" spans="18:18" x14ac:dyDescent="0.25">
      <c r="R1937" s="34" t="s">
        <v>2376</v>
      </c>
    </row>
    <row r="1938" spans="18:18" x14ac:dyDescent="0.25">
      <c r="R1938" s="34" t="s">
        <v>2377</v>
      </c>
    </row>
    <row r="1939" spans="18:18" x14ac:dyDescent="0.25">
      <c r="R1939" s="34" t="s">
        <v>2378</v>
      </c>
    </row>
    <row r="1940" spans="18:18" x14ac:dyDescent="0.25">
      <c r="R1940" s="34" t="s">
        <v>2379</v>
      </c>
    </row>
    <row r="1941" spans="18:18" x14ac:dyDescent="0.25">
      <c r="R1941" s="34" t="s">
        <v>2380</v>
      </c>
    </row>
    <row r="1942" spans="18:18" x14ac:dyDescent="0.25">
      <c r="R1942" s="34" t="s">
        <v>2381</v>
      </c>
    </row>
    <row r="1943" spans="18:18" x14ac:dyDescent="0.25">
      <c r="R1943" s="34" t="s">
        <v>2382</v>
      </c>
    </row>
    <row r="1944" spans="18:18" x14ac:dyDescent="0.25">
      <c r="R1944" s="34" t="s">
        <v>2383</v>
      </c>
    </row>
    <row r="1945" spans="18:18" x14ac:dyDescent="0.25">
      <c r="R1945" s="34" t="s">
        <v>2384</v>
      </c>
    </row>
    <row r="1946" spans="18:18" x14ac:dyDescent="0.25">
      <c r="R1946" s="34" t="s">
        <v>2385</v>
      </c>
    </row>
    <row r="1947" spans="18:18" x14ac:dyDescent="0.25">
      <c r="R1947" s="34" t="s">
        <v>2386</v>
      </c>
    </row>
    <row r="1948" spans="18:18" x14ac:dyDescent="0.25">
      <c r="R1948" s="34" t="s">
        <v>2387</v>
      </c>
    </row>
    <row r="1949" spans="18:18" x14ac:dyDescent="0.25">
      <c r="R1949" s="34" t="s">
        <v>2388</v>
      </c>
    </row>
    <row r="1950" spans="18:18" x14ac:dyDescent="0.25">
      <c r="R1950" s="34" t="s">
        <v>2389</v>
      </c>
    </row>
    <row r="1951" spans="18:18" x14ac:dyDescent="0.25">
      <c r="R1951" s="34" t="s">
        <v>2390</v>
      </c>
    </row>
    <row r="1952" spans="18:18" x14ac:dyDescent="0.25">
      <c r="R1952" s="34" t="s">
        <v>2391</v>
      </c>
    </row>
    <row r="1953" spans="18:18" x14ac:dyDescent="0.25">
      <c r="R1953" s="34" t="s">
        <v>2392</v>
      </c>
    </row>
    <row r="1954" spans="18:18" x14ac:dyDescent="0.25">
      <c r="R1954" s="34" t="s">
        <v>2393</v>
      </c>
    </row>
    <row r="1955" spans="18:18" x14ac:dyDescent="0.25">
      <c r="R1955" s="34" t="s">
        <v>2394</v>
      </c>
    </row>
    <row r="1956" spans="18:18" x14ac:dyDescent="0.25">
      <c r="R1956" s="34" t="s">
        <v>2395</v>
      </c>
    </row>
    <row r="1957" spans="18:18" x14ac:dyDescent="0.25">
      <c r="R1957" s="34" t="s">
        <v>2396</v>
      </c>
    </row>
    <row r="1958" spans="18:18" x14ac:dyDescent="0.25">
      <c r="R1958" s="34" t="s">
        <v>2397</v>
      </c>
    </row>
    <row r="1959" spans="18:18" x14ac:dyDescent="0.25">
      <c r="R1959" s="34" t="s">
        <v>2398</v>
      </c>
    </row>
    <row r="1960" spans="18:18" x14ac:dyDescent="0.25">
      <c r="R1960" s="34" t="s">
        <v>2399</v>
      </c>
    </row>
    <row r="1961" spans="18:18" x14ac:dyDescent="0.25">
      <c r="R1961" s="34" t="s">
        <v>2400</v>
      </c>
    </row>
    <row r="1962" spans="18:18" x14ac:dyDescent="0.25">
      <c r="R1962" s="34" t="s">
        <v>2401</v>
      </c>
    </row>
    <row r="1963" spans="18:18" x14ac:dyDescent="0.25">
      <c r="R1963" s="34" t="s">
        <v>2402</v>
      </c>
    </row>
    <row r="1964" spans="18:18" x14ac:dyDescent="0.25">
      <c r="R1964" s="34" t="s">
        <v>2403</v>
      </c>
    </row>
    <row r="1965" spans="18:18" x14ac:dyDescent="0.25">
      <c r="R1965" s="34" t="s">
        <v>2404</v>
      </c>
    </row>
    <row r="1966" spans="18:18" x14ac:dyDescent="0.25">
      <c r="R1966" s="34" t="s">
        <v>2405</v>
      </c>
    </row>
    <row r="1967" spans="18:18" x14ac:dyDescent="0.25">
      <c r="R1967" s="34" t="s">
        <v>2406</v>
      </c>
    </row>
    <row r="1968" spans="18:18" x14ac:dyDescent="0.25">
      <c r="R1968" s="34" t="s">
        <v>2407</v>
      </c>
    </row>
    <row r="1969" spans="18:18" x14ac:dyDescent="0.25">
      <c r="R1969" s="34" t="s">
        <v>2408</v>
      </c>
    </row>
    <row r="1970" spans="18:18" x14ac:dyDescent="0.25">
      <c r="R1970" s="34" t="s">
        <v>2409</v>
      </c>
    </row>
    <row r="1971" spans="18:18" x14ac:dyDescent="0.25">
      <c r="R1971" s="34" t="s">
        <v>2410</v>
      </c>
    </row>
    <row r="1972" spans="18:18" x14ac:dyDescent="0.25">
      <c r="R1972" s="34" t="s">
        <v>2411</v>
      </c>
    </row>
    <row r="1973" spans="18:18" x14ac:dyDescent="0.25">
      <c r="R1973" s="34" t="s">
        <v>2412</v>
      </c>
    </row>
    <row r="1974" spans="18:18" x14ac:dyDescent="0.25">
      <c r="R1974" s="34" t="s">
        <v>2413</v>
      </c>
    </row>
    <row r="1975" spans="18:18" x14ac:dyDescent="0.25">
      <c r="R1975" s="34" t="s">
        <v>2414</v>
      </c>
    </row>
    <row r="1976" spans="18:18" x14ac:dyDescent="0.25">
      <c r="R1976" s="34" t="s">
        <v>2415</v>
      </c>
    </row>
    <row r="1977" spans="18:18" x14ac:dyDescent="0.25">
      <c r="R1977" s="34" t="s">
        <v>2416</v>
      </c>
    </row>
    <row r="1978" spans="18:18" x14ac:dyDescent="0.25">
      <c r="R1978" s="34" t="s">
        <v>2417</v>
      </c>
    </row>
    <row r="1979" spans="18:18" x14ac:dyDescent="0.25">
      <c r="R1979" s="34" t="s">
        <v>2418</v>
      </c>
    </row>
    <row r="1980" spans="18:18" x14ac:dyDescent="0.25">
      <c r="R1980" s="34" t="s">
        <v>2419</v>
      </c>
    </row>
    <row r="1981" spans="18:18" x14ac:dyDescent="0.25">
      <c r="R1981" s="34" t="s">
        <v>2420</v>
      </c>
    </row>
    <row r="1982" spans="18:18" x14ac:dyDescent="0.25">
      <c r="R1982" s="34" t="s">
        <v>2421</v>
      </c>
    </row>
    <row r="1983" spans="18:18" x14ac:dyDescent="0.25">
      <c r="R1983" s="34" t="s">
        <v>2422</v>
      </c>
    </row>
    <row r="1984" spans="18:18" x14ac:dyDescent="0.25">
      <c r="R1984" s="34" t="s">
        <v>2423</v>
      </c>
    </row>
    <row r="1985" spans="18:18" x14ac:dyDescent="0.25">
      <c r="R1985" s="34" t="s">
        <v>2424</v>
      </c>
    </row>
    <row r="1986" spans="18:18" x14ac:dyDescent="0.25">
      <c r="R1986" s="34" t="s">
        <v>2425</v>
      </c>
    </row>
    <row r="1987" spans="18:18" x14ac:dyDescent="0.25">
      <c r="R1987" s="34" t="s">
        <v>2426</v>
      </c>
    </row>
    <row r="1988" spans="18:18" x14ac:dyDescent="0.25">
      <c r="R1988" s="34" t="s">
        <v>2427</v>
      </c>
    </row>
    <row r="1989" spans="18:18" x14ac:dyDescent="0.25">
      <c r="R1989" s="34" t="s">
        <v>2428</v>
      </c>
    </row>
    <row r="1990" spans="18:18" x14ac:dyDescent="0.25">
      <c r="R1990" s="34" t="s">
        <v>2429</v>
      </c>
    </row>
    <row r="1991" spans="18:18" x14ac:dyDescent="0.25">
      <c r="R1991" s="34" t="s">
        <v>2430</v>
      </c>
    </row>
    <row r="1992" spans="18:18" x14ac:dyDescent="0.25">
      <c r="R1992" s="34" t="s">
        <v>2431</v>
      </c>
    </row>
    <row r="1993" spans="18:18" x14ac:dyDescent="0.25">
      <c r="R1993" s="34" t="s">
        <v>2432</v>
      </c>
    </row>
    <row r="1994" spans="18:18" x14ac:dyDescent="0.25">
      <c r="R1994" s="34" t="s">
        <v>2433</v>
      </c>
    </row>
    <row r="1995" spans="18:18" x14ac:dyDescent="0.25">
      <c r="R1995" s="34" t="s">
        <v>2434</v>
      </c>
    </row>
    <row r="1996" spans="18:18" x14ac:dyDescent="0.25">
      <c r="R1996" s="34" t="s">
        <v>2435</v>
      </c>
    </row>
    <row r="1997" spans="18:18" x14ac:dyDescent="0.25">
      <c r="R1997" s="34" t="s">
        <v>2436</v>
      </c>
    </row>
    <row r="1998" spans="18:18" x14ac:dyDescent="0.25">
      <c r="R1998" s="34" t="s">
        <v>2437</v>
      </c>
    </row>
    <row r="1999" spans="18:18" x14ac:dyDescent="0.25">
      <c r="R1999" s="34" t="s">
        <v>2438</v>
      </c>
    </row>
    <row r="2000" spans="18:18" x14ac:dyDescent="0.25">
      <c r="R2000" s="34" t="s">
        <v>2439</v>
      </c>
    </row>
    <row r="2001" spans="18:18" x14ac:dyDescent="0.25">
      <c r="R2001" s="34" t="s">
        <v>2440</v>
      </c>
    </row>
    <row r="2002" spans="18:18" x14ac:dyDescent="0.25">
      <c r="R2002" s="34" t="s">
        <v>2441</v>
      </c>
    </row>
    <row r="2003" spans="18:18" x14ac:dyDescent="0.25">
      <c r="R2003" s="34" t="s">
        <v>2442</v>
      </c>
    </row>
    <row r="2004" spans="18:18" x14ac:dyDescent="0.25">
      <c r="R2004" s="34" t="s">
        <v>2443</v>
      </c>
    </row>
    <row r="2005" spans="18:18" x14ac:dyDescent="0.25">
      <c r="R2005" s="34" t="s">
        <v>2444</v>
      </c>
    </row>
    <row r="2006" spans="18:18" x14ac:dyDescent="0.25">
      <c r="R2006" s="34" t="s">
        <v>2445</v>
      </c>
    </row>
    <row r="2007" spans="18:18" x14ac:dyDescent="0.25">
      <c r="R2007" s="34" t="s">
        <v>2446</v>
      </c>
    </row>
    <row r="2008" spans="18:18" x14ac:dyDescent="0.25">
      <c r="R2008" s="34" t="s">
        <v>2447</v>
      </c>
    </row>
    <row r="2009" spans="18:18" x14ac:dyDescent="0.25">
      <c r="R2009" s="34" t="s">
        <v>2448</v>
      </c>
    </row>
    <row r="2010" spans="18:18" x14ac:dyDescent="0.25">
      <c r="R2010" s="34" t="s">
        <v>2449</v>
      </c>
    </row>
    <row r="2011" spans="18:18" x14ac:dyDescent="0.25">
      <c r="R2011" s="34" t="s">
        <v>2450</v>
      </c>
    </row>
    <row r="2012" spans="18:18" x14ac:dyDescent="0.25">
      <c r="R2012" s="34" t="s">
        <v>2451</v>
      </c>
    </row>
    <row r="2013" spans="18:18" x14ac:dyDescent="0.25">
      <c r="R2013" s="34" t="s">
        <v>2452</v>
      </c>
    </row>
    <row r="2014" spans="18:18" x14ac:dyDescent="0.25">
      <c r="R2014" s="34" t="s">
        <v>2453</v>
      </c>
    </row>
    <row r="2015" spans="18:18" x14ac:dyDescent="0.25">
      <c r="R2015" s="34" t="s">
        <v>2454</v>
      </c>
    </row>
    <row r="2016" spans="18:18" x14ac:dyDescent="0.25">
      <c r="R2016" s="34" t="s">
        <v>2455</v>
      </c>
    </row>
    <row r="2017" spans="18:18" x14ac:dyDescent="0.25">
      <c r="R2017" s="34" t="s">
        <v>2456</v>
      </c>
    </row>
    <row r="2018" spans="18:18" x14ac:dyDescent="0.25">
      <c r="R2018" s="34" t="s">
        <v>2457</v>
      </c>
    </row>
    <row r="2019" spans="18:18" x14ac:dyDescent="0.25">
      <c r="R2019" s="34" t="s">
        <v>2458</v>
      </c>
    </row>
    <row r="2020" spans="18:18" x14ac:dyDescent="0.25">
      <c r="R2020" s="34" t="s">
        <v>2459</v>
      </c>
    </row>
    <row r="2021" spans="18:18" x14ac:dyDescent="0.25">
      <c r="R2021" s="34" t="s">
        <v>2460</v>
      </c>
    </row>
    <row r="2022" spans="18:18" x14ac:dyDescent="0.25">
      <c r="R2022" s="34" t="s">
        <v>2461</v>
      </c>
    </row>
    <row r="2023" spans="18:18" x14ac:dyDescent="0.25">
      <c r="R2023" s="34" t="s">
        <v>2462</v>
      </c>
    </row>
    <row r="2024" spans="18:18" x14ac:dyDescent="0.25">
      <c r="R2024" s="34" t="s">
        <v>2463</v>
      </c>
    </row>
    <row r="2025" spans="18:18" x14ac:dyDescent="0.25">
      <c r="R2025" s="34" t="s">
        <v>2464</v>
      </c>
    </row>
    <row r="2026" spans="18:18" x14ac:dyDescent="0.25">
      <c r="R2026" s="34" t="s">
        <v>2465</v>
      </c>
    </row>
    <row r="2027" spans="18:18" x14ac:dyDescent="0.25">
      <c r="R2027" s="34" t="s">
        <v>2466</v>
      </c>
    </row>
    <row r="2028" spans="18:18" x14ac:dyDescent="0.25">
      <c r="R2028" s="34" t="s">
        <v>2467</v>
      </c>
    </row>
    <row r="2029" spans="18:18" x14ac:dyDescent="0.25">
      <c r="R2029" s="34" t="s">
        <v>2468</v>
      </c>
    </row>
    <row r="2030" spans="18:18" x14ac:dyDescent="0.25">
      <c r="R2030" s="34" t="s">
        <v>2469</v>
      </c>
    </row>
    <row r="2031" spans="18:18" x14ac:dyDescent="0.25">
      <c r="R2031" s="34" t="s">
        <v>2470</v>
      </c>
    </row>
    <row r="2032" spans="18:18" x14ac:dyDescent="0.25">
      <c r="R2032" s="34" t="s">
        <v>2471</v>
      </c>
    </row>
    <row r="2033" spans="18:18" x14ac:dyDescent="0.25">
      <c r="R2033" s="34" t="s">
        <v>2472</v>
      </c>
    </row>
    <row r="2034" spans="18:18" x14ac:dyDescent="0.25">
      <c r="R2034" s="34" t="s">
        <v>2473</v>
      </c>
    </row>
    <row r="2035" spans="18:18" x14ac:dyDescent="0.25">
      <c r="R2035" s="34" t="s">
        <v>2474</v>
      </c>
    </row>
    <row r="2036" spans="18:18" x14ac:dyDescent="0.25">
      <c r="R2036" s="34" t="s">
        <v>2475</v>
      </c>
    </row>
    <row r="2037" spans="18:18" x14ac:dyDescent="0.25">
      <c r="R2037" s="34" t="s">
        <v>2476</v>
      </c>
    </row>
    <row r="2038" spans="18:18" x14ac:dyDescent="0.25">
      <c r="R2038" s="34" t="s">
        <v>2477</v>
      </c>
    </row>
    <row r="2039" spans="18:18" x14ac:dyDescent="0.25">
      <c r="R2039" s="34" t="s">
        <v>2478</v>
      </c>
    </row>
    <row r="2040" spans="18:18" x14ac:dyDescent="0.25">
      <c r="R2040" s="34" t="s">
        <v>2479</v>
      </c>
    </row>
    <row r="2041" spans="18:18" x14ac:dyDescent="0.25">
      <c r="R2041" s="34" t="s">
        <v>2480</v>
      </c>
    </row>
    <row r="2042" spans="18:18" x14ac:dyDescent="0.25">
      <c r="R2042" s="34" t="s">
        <v>2481</v>
      </c>
    </row>
    <row r="2043" spans="18:18" x14ac:dyDescent="0.25">
      <c r="R2043" s="34" t="s">
        <v>2482</v>
      </c>
    </row>
    <row r="2044" spans="18:18" x14ac:dyDescent="0.25">
      <c r="R2044" s="34" t="s">
        <v>2483</v>
      </c>
    </row>
    <row r="2045" spans="18:18" x14ac:dyDescent="0.25">
      <c r="R2045" s="34" t="s">
        <v>2484</v>
      </c>
    </row>
    <row r="2046" spans="18:18" x14ac:dyDescent="0.25">
      <c r="R2046" s="34" t="s">
        <v>2485</v>
      </c>
    </row>
    <row r="2047" spans="18:18" x14ac:dyDescent="0.25">
      <c r="R2047" s="34" t="s">
        <v>2486</v>
      </c>
    </row>
    <row r="2048" spans="18:18" x14ac:dyDescent="0.25">
      <c r="R2048" s="34" t="s">
        <v>2487</v>
      </c>
    </row>
    <row r="2049" spans="18:18" x14ac:dyDescent="0.25">
      <c r="R2049" s="34" t="s">
        <v>2488</v>
      </c>
    </row>
    <row r="2050" spans="18:18" x14ac:dyDescent="0.25">
      <c r="R2050" s="34" t="s">
        <v>2489</v>
      </c>
    </row>
    <row r="2051" spans="18:18" x14ac:dyDescent="0.25">
      <c r="R2051" s="34" t="s">
        <v>2490</v>
      </c>
    </row>
    <row r="2052" spans="18:18" x14ac:dyDescent="0.25">
      <c r="R2052" s="34" t="s">
        <v>2491</v>
      </c>
    </row>
    <row r="2053" spans="18:18" x14ac:dyDescent="0.25">
      <c r="R2053" s="34" t="s">
        <v>2492</v>
      </c>
    </row>
    <row r="2054" spans="18:18" x14ac:dyDescent="0.25">
      <c r="R2054" s="34" t="s">
        <v>2493</v>
      </c>
    </row>
    <row r="2055" spans="18:18" x14ac:dyDescent="0.25">
      <c r="R2055" s="34" t="s">
        <v>2494</v>
      </c>
    </row>
    <row r="2056" spans="18:18" x14ac:dyDescent="0.25">
      <c r="R2056" s="34" t="s">
        <v>2495</v>
      </c>
    </row>
    <row r="2057" spans="18:18" x14ac:dyDescent="0.25">
      <c r="R2057" s="34" t="s">
        <v>2496</v>
      </c>
    </row>
    <row r="2058" spans="18:18" x14ac:dyDescent="0.25">
      <c r="R2058" s="34" t="s">
        <v>2497</v>
      </c>
    </row>
    <row r="2059" spans="18:18" x14ac:dyDescent="0.25">
      <c r="R2059" s="34" t="s">
        <v>2498</v>
      </c>
    </row>
    <row r="2060" spans="18:18" x14ac:dyDescent="0.25">
      <c r="R2060" s="34" t="s">
        <v>2499</v>
      </c>
    </row>
    <row r="2061" spans="18:18" x14ac:dyDescent="0.25">
      <c r="R2061" s="34" t="s">
        <v>2500</v>
      </c>
    </row>
    <row r="2062" spans="18:18" x14ac:dyDescent="0.25">
      <c r="R2062" s="34" t="s">
        <v>2501</v>
      </c>
    </row>
    <row r="2063" spans="18:18" x14ac:dyDescent="0.25">
      <c r="R2063" s="34" t="s">
        <v>2502</v>
      </c>
    </row>
    <row r="2064" spans="18:18" x14ac:dyDescent="0.25">
      <c r="R2064" s="34" t="s">
        <v>2503</v>
      </c>
    </row>
    <row r="2065" spans="18:18" x14ac:dyDescent="0.25">
      <c r="R2065" s="34" t="s">
        <v>2504</v>
      </c>
    </row>
    <row r="2066" spans="18:18" x14ac:dyDescent="0.25">
      <c r="R2066" s="34" t="s">
        <v>2505</v>
      </c>
    </row>
    <row r="2067" spans="18:18" x14ac:dyDescent="0.25">
      <c r="R2067" s="34" t="s">
        <v>2506</v>
      </c>
    </row>
    <row r="2068" spans="18:18" x14ac:dyDescent="0.25">
      <c r="R2068" s="34" t="s">
        <v>2507</v>
      </c>
    </row>
    <row r="2069" spans="18:18" x14ac:dyDescent="0.25">
      <c r="R2069" s="34" t="s">
        <v>2508</v>
      </c>
    </row>
    <row r="2070" spans="18:18" x14ac:dyDescent="0.25">
      <c r="R2070" s="34" t="s">
        <v>2509</v>
      </c>
    </row>
    <row r="2071" spans="18:18" x14ac:dyDescent="0.25">
      <c r="R2071" s="34" t="s">
        <v>2510</v>
      </c>
    </row>
    <row r="2072" spans="18:18" x14ac:dyDescent="0.25">
      <c r="R2072" s="34" t="s">
        <v>2511</v>
      </c>
    </row>
    <row r="2073" spans="18:18" x14ac:dyDescent="0.25">
      <c r="R2073" s="34" t="s">
        <v>2512</v>
      </c>
    </row>
    <row r="2074" spans="18:18" x14ac:dyDescent="0.25">
      <c r="R2074" s="34" t="s">
        <v>2513</v>
      </c>
    </row>
    <row r="2075" spans="18:18" x14ac:dyDescent="0.25">
      <c r="R2075" s="34" t="s">
        <v>2514</v>
      </c>
    </row>
    <row r="2076" spans="18:18" x14ac:dyDescent="0.25">
      <c r="R2076" s="34" t="s">
        <v>2515</v>
      </c>
    </row>
    <row r="2077" spans="18:18" x14ac:dyDescent="0.25">
      <c r="R2077" s="34" t="s">
        <v>2516</v>
      </c>
    </row>
    <row r="2078" spans="18:18" x14ac:dyDescent="0.25">
      <c r="R2078" s="34" t="s">
        <v>2517</v>
      </c>
    </row>
    <row r="2079" spans="18:18" x14ac:dyDescent="0.25">
      <c r="R2079" s="34" t="s">
        <v>2518</v>
      </c>
    </row>
    <row r="2080" spans="18:18" x14ac:dyDescent="0.25">
      <c r="R2080" s="34" t="s">
        <v>2519</v>
      </c>
    </row>
    <row r="2081" spans="18:18" x14ac:dyDescent="0.25">
      <c r="R2081" s="34" t="s">
        <v>2520</v>
      </c>
    </row>
    <row r="2082" spans="18:18" x14ac:dyDescent="0.25">
      <c r="R2082" s="34" t="s">
        <v>2521</v>
      </c>
    </row>
    <row r="2083" spans="18:18" x14ac:dyDescent="0.25">
      <c r="R2083" s="34" t="s">
        <v>2522</v>
      </c>
    </row>
    <row r="2084" spans="18:18" x14ac:dyDescent="0.25">
      <c r="R2084" s="34" t="s">
        <v>2523</v>
      </c>
    </row>
    <row r="2085" spans="18:18" x14ac:dyDescent="0.25">
      <c r="R2085" s="34" t="s">
        <v>2524</v>
      </c>
    </row>
    <row r="2086" spans="18:18" x14ac:dyDescent="0.25">
      <c r="R2086" s="34" t="s">
        <v>2525</v>
      </c>
    </row>
    <row r="2087" spans="18:18" x14ac:dyDescent="0.25">
      <c r="R2087" s="34" t="s">
        <v>2526</v>
      </c>
    </row>
    <row r="2088" spans="18:18" x14ac:dyDescent="0.25">
      <c r="R2088" s="34" t="s">
        <v>2527</v>
      </c>
    </row>
    <row r="2089" spans="18:18" x14ac:dyDescent="0.25">
      <c r="R2089" s="34" t="s">
        <v>2528</v>
      </c>
    </row>
    <row r="2090" spans="18:18" x14ac:dyDescent="0.25">
      <c r="R2090" s="34" t="s">
        <v>2529</v>
      </c>
    </row>
    <row r="2091" spans="18:18" x14ac:dyDescent="0.25">
      <c r="R2091" s="34" t="s">
        <v>2530</v>
      </c>
    </row>
    <row r="2092" spans="18:18" x14ac:dyDescent="0.25">
      <c r="R2092" s="34" t="s">
        <v>2531</v>
      </c>
    </row>
    <row r="2093" spans="18:18" x14ac:dyDescent="0.25">
      <c r="R2093" s="34" t="s">
        <v>2532</v>
      </c>
    </row>
    <row r="2094" spans="18:18" x14ac:dyDescent="0.25">
      <c r="R2094" s="34" t="s">
        <v>2533</v>
      </c>
    </row>
    <row r="2095" spans="18:18" x14ac:dyDescent="0.25">
      <c r="R2095" s="34" t="s">
        <v>2534</v>
      </c>
    </row>
    <row r="2096" spans="18:18" x14ac:dyDescent="0.25">
      <c r="R2096" s="34" t="s">
        <v>2535</v>
      </c>
    </row>
    <row r="2097" spans="18:18" x14ac:dyDescent="0.25">
      <c r="R2097" s="34" t="s">
        <v>2536</v>
      </c>
    </row>
    <row r="2098" spans="18:18" x14ac:dyDescent="0.25">
      <c r="R2098" s="34" t="s">
        <v>2537</v>
      </c>
    </row>
    <row r="2099" spans="18:18" x14ac:dyDescent="0.25">
      <c r="R2099" s="34" t="s">
        <v>2538</v>
      </c>
    </row>
    <row r="2100" spans="18:18" x14ac:dyDescent="0.25">
      <c r="R2100" s="34" t="s">
        <v>2539</v>
      </c>
    </row>
    <row r="2101" spans="18:18" x14ac:dyDescent="0.25">
      <c r="R2101" s="34" t="s">
        <v>2540</v>
      </c>
    </row>
    <row r="2102" spans="18:18" x14ac:dyDescent="0.25">
      <c r="R2102" s="34" t="s">
        <v>2541</v>
      </c>
    </row>
    <row r="2103" spans="18:18" x14ac:dyDescent="0.25">
      <c r="R2103" s="34" t="s">
        <v>2542</v>
      </c>
    </row>
    <row r="2104" spans="18:18" x14ac:dyDescent="0.25">
      <c r="R2104" s="34" t="s">
        <v>2543</v>
      </c>
    </row>
    <row r="2105" spans="18:18" x14ac:dyDescent="0.25">
      <c r="R2105" s="34" t="s">
        <v>2544</v>
      </c>
    </row>
    <row r="2106" spans="18:18" x14ac:dyDescent="0.25">
      <c r="R2106" s="34" t="s">
        <v>2545</v>
      </c>
    </row>
    <row r="2107" spans="18:18" x14ac:dyDescent="0.25">
      <c r="R2107" s="34" t="s">
        <v>2546</v>
      </c>
    </row>
    <row r="2108" spans="18:18" x14ac:dyDescent="0.25">
      <c r="R2108" s="34" t="s">
        <v>2547</v>
      </c>
    </row>
    <row r="2109" spans="18:18" x14ac:dyDescent="0.25">
      <c r="R2109" s="34" t="s">
        <v>2548</v>
      </c>
    </row>
    <row r="2110" spans="18:18" x14ac:dyDescent="0.25">
      <c r="R2110" s="34" t="s">
        <v>2549</v>
      </c>
    </row>
    <row r="2111" spans="18:18" x14ac:dyDescent="0.25">
      <c r="R2111" s="34" t="s">
        <v>2550</v>
      </c>
    </row>
    <row r="2112" spans="18:18" x14ac:dyDescent="0.25">
      <c r="R2112" s="34" t="s">
        <v>2551</v>
      </c>
    </row>
    <row r="2113" spans="18:18" x14ac:dyDescent="0.25">
      <c r="R2113" s="34" t="s">
        <v>2552</v>
      </c>
    </row>
    <row r="2114" spans="18:18" x14ac:dyDescent="0.25">
      <c r="R2114" s="34" t="s">
        <v>2553</v>
      </c>
    </row>
    <row r="2115" spans="18:18" x14ac:dyDescent="0.25">
      <c r="R2115" s="34" t="s">
        <v>2554</v>
      </c>
    </row>
    <row r="2116" spans="18:18" x14ac:dyDescent="0.25">
      <c r="R2116" s="34" t="s">
        <v>2555</v>
      </c>
    </row>
    <row r="2117" spans="18:18" x14ac:dyDescent="0.25">
      <c r="R2117" s="34" t="s">
        <v>2556</v>
      </c>
    </row>
    <row r="2118" spans="18:18" x14ac:dyDescent="0.25">
      <c r="R2118" s="34" t="s">
        <v>2557</v>
      </c>
    </row>
    <row r="2119" spans="18:18" x14ac:dyDescent="0.25">
      <c r="R2119" s="34" t="s">
        <v>2558</v>
      </c>
    </row>
    <row r="2120" spans="18:18" x14ac:dyDescent="0.25">
      <c r="R2120" s="34" t="s">
        <v>2559</v>
      </c>
    </row>
    <row r="2121" spans="18:18" x14ac:dyDescent="0.25">
      <c r="R2121" s="34" t="s">
        <v>2560</v>
      </c>
    </row>
    <row r="2122" spans="18:18" x14ac:dyDescent="0.25">
      <c r="R2122" s="34" t="s">
        <v>2561</v>
      </c>
    </row>
    <row r="2123" spans="18:18" x14ac:dyDescent="0.25">
      <c r="R2123" s="34" t="s">
        <v>2562</v>
      </c>
    </row>
    <row r="2124" spans="18:18" x14ac:dyDescent="0.25">
      <c r="R2124" s="34" t="s">
        <v>2563</v>
      </c>
    </row>
    <row r="2125" spans="18:18" x14ac:dyDescent="0.25">
      <c r="R2125" s="34" t="s">
        <v>2564</v>
      </c>
    </row>
    <row r="2126" spans="18:18" x14ac:dyDescent="0.25">
      <c r="R2126" s="34" t="s">
        <v>2565</v>
      </c>
    </row>
    <row r="2127" spans="18:18" x14ac:dyDescent="0.25">
      <c r="R2127" s="34" t="s">
        <v>2566</v>
      </c>
    </row>
    <row r="2128" spans="18:18" x14ac:dyDescent="0.25">
      <c r="R2128" s="34" t="s">
        <v>2567</v>
      </c>
    </row>
    <row r="2129" spans="18:18" x14ac:dyDescent="0.25">
      <c r="R2129" s="34" t="s">
        <v>2568</v>
      </c>
    </row>
    <row r="2130" spans="18:18" x14ac:dyDescent="0.25">
      <c r="R2130" s="34" t="s">
        <v>2569</v>
      </c>
    </row>
    <row r="2131" spans="18:18" x14ac:dyDescent="0.25">
      <c r="R2131" s="34" t="s">
        <v>2570</v>
      </c>
    </row>
    <row r="2132" spans="18:18" x14ac:dyDescent="0.25">
      <c r="R2132" s="34" t="s">
        <v>2571</v>
      </c>
    </row>
    <row r="2133" spans="18:18" x14ac:dyDescent="0.25">
      <c r="R2133" s="34" t="s">
        <v>2572</v>
      </c>
    </row>
    <row r="2134" spans="18:18" x14ac:dyDescent="0.25">
      <c r="R2134" s="34" t="s">
        <v>2573</v>
      </c>
    </row>
    <row r="2135" spans="18:18" x14ac:dyDescent="0.25">
      <c r="R2135" s="34" t="s">
        <v>2574</v>
      </c>
    </row>
    <row r="2136" spans="18:18" x14ac:dyDescent="0.25">
      <c r="R2136" s="34" t="s">
        <v>2575</v>
      </c>
    </row>
    <row r="2137" spans="18:18" x14ac:dyDescent="0.25">
      <c r="R2137" s="34" t="s">
        <v>2576</v>
      </c>
    </row>
    <row r="2138" spans="18:18" x14ac:dyDescent="0.25">
      <c r="R2138" s="34" t="s">
        <v>2577</v>
      </c>
    </row>
    <row r="2139" spans="18:18" x14ac:dyDescent="0.25">
      <c r="R2139" s="34" t="s">
        <v>2578</v>
      </c>
    </row>
    <row r="2140" spans="18:18" x14ac:dyDescent="0.25">
      <c r="R2140" s="34" t="s">
        <v>2579</v>
      </c>
    </row>
    <row r="2141" spans="18:18" x14ac:dyDescent="0.25">
      <c r="R2141" s="34" t="s">
        <v>2580</v>
      </c>
    </row>
    <row r="2142" spans="18:18" x14ac:dyDescent="0.25">
      <c r="R2142" s="34" t="s">
        <v>2581</v>
      </c>
    </row>
    <row r="2143" spans="18:18" x14ac:dyDescent="0.25">
      <c r="R2143" s="34" t="s">
        <v>2582</v>
      </c>
    </row>
    <row r="2144" spans="18:18" x14ac:dyDescent="0.25">
      <c r="R2144" s="34" t="s">
        <v>2583</v>
      </c>
    </row>
    <row r="2145" spans="18:18" x14ac:dyDescent="0.25">
      <c r="R2145" s="34" t="s">
        <v>2584</v>
      </c>
    </row>
    <row r="2146" spans="18:18" x14ac:dyDescent="0.25">
      <c r="R2146" s="34" t="s">
        <v>2585</v>
      </c>
    </row>
    <row r="2147" spans="18:18" x14ac:dyDescent="0.25">
      <c r="R2147" s="34" t="s">
        <v>2586</v>
      </c>
    </row>
    <row r="2148" spans="18:18" x14ac:dyDescent="0.25">
      <c r="R2148" s="34" t="s">
        <v>2587</v>
      </c>
    </row>
    <row r="2149" spans="18:18" x14ac:dyDescent="0.25">
      <c r="R2149" s="34" t="s">
        <v>2588</v>
      </c>
    </row>
    <row r="2150" spans="18:18" x14ac:dyDescent="0.25">
      <c r="R2150" s="34" t="s">
        <v>2589</v>
      </c>
    </row>
    <row r="2151" spans="18:18" x14ac:dyDescent="0.25">
      <c r="R2151" s="34" t="s">
        <v>2590</v>
      </c>
    </row>
    <row r="2152" spans="18:18" x14ac:dyDescent="0.25">
      <c r="R2152" s="34" t="s">
        <v>2591</v>
      </c>
    </row>
    <row r="2153" spans="18:18" x14ac:dyDescent="0.25">
      <c r="R2153" s="34" t="s">
        <v>2592</v>
      </c>
    </row>
    <row r="2154" spans="18:18" x14ac:dyDescent="0.25">
      <c r="R2154" s="34" t="s">
        <v>2593</v>
      </c>
    </row>
    <row r="2155" spans="18:18" x14ac:dyDescent="0.25">
      <c r="R2155" s="34" t="s">
        <v>2594</v>
      </c>
    </row>
    <row r="2156" spans="18:18" x14ac:dyDescent="0.25">
      <c r="R2156" s="34" t="s">
        <v>2595</v>
      </c>
    </row>
    <row r="2157" spans="18:18" x14ac:dyDescent="0.25">
      <c r="R2157" s="34" t="s">
        <v>2596</v>
      </c>
    </row>
    <row r="2158" spans="18:18" x14ac:dyDescent="0.25">
      <c r="R2158" s="34" t="s">
        <v>2597</v>
      </c>
    </row>
    <row r="2159" spans="18:18" x14ac:dyDescent="0.25">
      <c r="R2159" s="34" t="s">
        <v>2598</v>
      </c>
    </row>
    <row r="2160" spans="18:18" x14ac:dyDescent="0.25">
      <c r="R2160" s="34" t="s">
        <v>2599</v>
      </c>
    </row>
    <row r="2161" spans="18:18" x14ac:dyDescent="0.25">
      <c r="R2161" s="34" t="s">
        <v>2600</v>
      </c>
    </row>
    <row r="2162" spans="18:18" x14ac:dyDescent="0.25">
      <c r="R2162" s="34" t="s">
        <v>2601</v>
      </c>
    </row>
    <row r="2163" spans="18:18" x14ac:dyDescent="0.25">
      <c r="R2163" s="34" t="s">
        <v>2602</v>
      </c>
    </row>
    <row r="2164" spans="18:18" x14ac:dyDescent="0.25">
      <c r="R2164" s="34" t="s">
        <v>2603</v>
      </c>
    </row>
    <row r="2165" spans="18:18" x14ac:dyDescent="0.25">
      <c r="R2165" s="34" t="s">
        <v>2604</v>
      </c>
    </row>
    <row r="2166" spans="18:18" x14ac:dyDescent="0.25">
      <c r="R2166" s="34" t="s">
        <v>2605</v>
      </c>
    </row>
    <row r="2167" spans="18:18" x14ac:dyDescent="0.25">
      <c r="R2167" s="34" t="s">
        <v>2606</v>
      </c>
    </row>
    <row r="2168" spans="18:18" x14ac:dyDescent="0.25">
      <c r="R2168" s="34" t="s">
        <v>2607</v>
      </c>
    </row>
    <row r="2169" spans="18:18" x14ac:dyDescent="0.25">
      <c r="R2169" s="34" t="s">
        <v>2608</v>
      </c>
    </row>
    <row r="2170" spans="18:18" x14ac:dyDescent="0.25">
      <c r="R2170" s="34" t="s">
        <v>2609</v>
      </c>
    </row>
    <row r="2171" spans="18:18" x14ac:dyDescent="0.25">
      <c r="R2171" s="34" t="s">
        <v>2610</v>
      </c>
    </row>
    <row r="2172" spans="18:18" x14ac:dyDescent="0.25">
      <c r="R2172" s="34" t="s">
        <v>2611</v>
      </c>
    </row>
    <row r="2173" spans="18:18" x14ac:dyDescent="0.25">
      <c r="R2173" s="34" t="s">
        <v>2612</v>
      </c>
    </row>
    <row r="2174" spans="18:18" x14ac:dyDescent="0.25">
      <c r="R2174" s="34" t="s">
        <v>2613</v>
      </c>
    </row>
    <row r="2175" spans="18:18" x14ac:dyDescent="0.25">
      <c r="R2175" s="34" t="s">
        <v>2614</v>
      </c>
    </row>
    <row r="2176" spans="18:18" x14ac:dyDescent="0.25">
      <c r="R2176" s="34" t="s">
        <v>2615</v>
      </c>
    </row>
    <row r="2177" spans="18:18" x14ac:dyDescent="0.25">
      <c r="R2177" s="34" t="s">
        <v>2616</v>
      </c>
    </row>
    <row r="2178" spans="18:18" x14ac:dyDescent="0.25">
      <c r="R2178" s="34" t="s">
        <v>2617</v>
      </c>
    </row>
    <row r="2179" spans="18:18" x14ac:dyDescent="0.25">
      <c r="R2179" s="34" t="s">
        <v>2618</v>
      </c>
    </row>
    <row r="2180" spans="18:18" x14ac:dyDescent="0.25">
      <c r="R2180" s="34" t="s">
        <v>2619</v>
      </c>
    </row>
    <row r="2181" spans="18:18" x14ac:dyDescent="0.25">
      <c r="R2181" s="34" t="s">
        <v>2620</v>
      </c>
    </row>
    <row r="2182" spans="18:18" x14ac:dyDescent="0.25">
      <c r="R2182" s="34" t="s">
        <v>2621</v>
      </c>
    </row>
    <row r="2183" spans="18:18" x14ac:dyDescent="0.25">
      <c r="R2183" s="34" t="s">
        <v>2622</v>
      </c>
    </row>
    <row r="2184" spans="18:18" x14ac:dyDescent="0.25">
      <c r="R2184" s="34" t="s">
        <v>2623</v>
      </c>
    </row>
    <row r="2185" spans="18:18" x14ac:dyDescent="0.25">
      <c r="R2185" s="34" t="s">
        <v>2624</v>
      </c>
    </row>
    <row r="2186" spans="18:18" x14ac:dyDescent="0.25">
      <c r="R2186" s="34" t="s">
        <v>2625</v>
      </c>
    </row>
    <row r="2187" spans="18:18" x14ac:dyDescent="0.25">
      <c r="R2187" s="34" t="s">
        <v>2626</v>
      </c>
    </row>
    <row r="2188" spans="18:18" x14ac:dyDescent="0.25">
      <c r="R2188" s="34" t="s">
        <v>2627</v>
      </c>
    </row>
    <row r="2189" spans="18:18" x14ac:dyDescent="0.25">
      <c r="R2189" s="34" t="s">
        <v>2628</v>
      </c>
    </row>
    <row r="2190" spans="18:18" x14ac:dyDescent="0.25">
      <c r="R2190" s="34" t="s">
        <v>2629</v>
      </c>
    </row>
    <row r="2191" spans="18:18" x14ac:dyDescent="0.25">
      <c r="R2191" s="34" t="s">
        <v>2630</v>
      </c>
    </row>
    <row r="2192" spans="18:18" x14ac:dyDescent="0.25">
      <c r="R2192" s="34" t="s">
        <v>2631</v>
      </c>
    </row>
    <row r="2193" spans="18:18" x14ac:dyDescent="0.25">
      <c r="R2193" s="34" t="s">
        <v>2632</v>
      </c>
    </row>
    <row r="2194" spans="18:18" x14ac:dyDescent="0.25">
      <c r="R2194" s="34" t="s">
        <v>2633</v>
      </c>
    </row>
    <row r="2195" spans="18:18" x14ac:dyDescent="0.25">
      <c r="R2195" s="34" t="s">
        <v>2634</v>
      </c>
    </row>
    <row r="2196" spans="18:18" x14ac:dyDescent="0.25">
      <c r="R2196" s="34" t="s">
        <v>2635</v>
      </c>
    </row>
    <row r="2197" spans="18:18" x14ac:dyDescent="0.25">
      <c r="R2197" s="34" t="s">
        <v>2636</v>
      </c>
    </row>
    <row r="2198" spans="18:18" x14ac:dyDescent="0.25">
      <c r="R2198" s="34" t="s">
        <v>2637</v>
      </c>
    </row>
    <row r="2199" spans="18:18" x14ac:dyDescent="0.25">
      <c r="R2199" s="34" t="s">
        <v>2638</v>
      </c>
    </row>
    <row r="2200" spans="18:18" x14ac:dyDescent="0.25">
      <c r="R2200" s="34" t="s">
        <v>2639</v>
      </c>
    </row>
    <row r="2201" spans="18:18" x14ac:dyDescent="0.25">
      <c r="R2201" s="34" t="s">
        <v>2640</v>
      </c>
    </row>
    <row r="2202" spans="18:18" x14ac:dyDescent="0.25">
      <c r="R2202" s="34" t="s">
        <v>2641</v>
      </c>
    </row>
    <row r="2203" spans="18:18" x14ac:dyDescent="0.25">
      <c r="R2203" s="34" t="s">
        <v>2642</v>
      </c>
    </row>
    <row r="2204" spans="18:18" x14ac:dyDescent="0.25">
      <c r="R2204" s="34" t="s">
        <v>2643</v>
      </c>
    </row>
    <row r="2205" spans="18:18" x14ac:dyDescent="0.25">
      <c r="R2205" s="34" t="s">
        <v>2644</v>
      </c>
    </row>
    <row r="2206" spans="18:18" x14ac:dyDescent="0.25">
      <c r="R2206" s="34" t="s">
        <v>2645</v>
      </c>
    </row>
    <row r="2207" spans="18:18" x14ac:dyDescent="0.25">
      <c r="R2207" s="34" t="s">
        <v>2646</v>
      </c>
    </row>
    <row r="2208" spans="18:18" x14ac:dyDescent="0.25">
      <c r="R2208" s="34" t="s">
        <v>2647</v>
      </c>
    </row>
    <row r="2209" spans="18:18" x14ac:dyDescent="0.25">
      <c r="R2209" s="34" t="s">
        <v>2648</v>
      </c>
    </row>
    <row r="2210" spans="18:18" x14ac:dyDescent="0.25">
      <c r="R2210" s="34" t="s">
        <v>2649</v>
      </c>
    </row>
    <row r="2211" spans="18:18" x14ac:dyDescent="0.25">
      <c r="R2211" s="34" t="s">
        <v>2650</v>
      </c>
    </row>
    <row r="2212" spans="18:18" x14ac:dyDescent="0.25">
      <c r="R2212" s="34" t="s">
        <v>2651</v>
      </c>
    </row>
    <row r="2213" spans="18:18" x14ac:dyDescent="0.25">
      <c r="R2213" s="34" t="s">
        <v>2652</v>
      </c>
    </row>
    <row r="2214" spans="18:18" x14ac:dyDescent="0.25">
      <c r="R2214" s="34" t="s">
        <v>2653</v>
      </c>
    </row>
    <row r="2215" spans="18:18" x14ac:dyDescent="0.25">
      <c r="R2215" s="34" t="s">
        <v>2654</v>
      </c>
    </row>
    <row r="2216" spans="18:18" x14ac:dyDescent="0.25">
      <c r="R2216" s="34" t="s">
        <v>2655</v>
      </c>
    </row>
    <row r="2217" spans="18:18" x14ac:dyDescent="0.25">
      <c r="R2217" s="34" t="s">
        <v>2656</v>
      </c>
    </row>
    <row r="2218" spans="18:18" x14ac:dyDescent="0.25">
      <c r="R2218" s="34" t="s">
        <v>2657</v>
      </c>
    </row>
    <row r="2219" spans="18:18" x14ac:dyDescent="0.25">
      <c r="R2219" s="34" t="s">
        <v>2658</v>
      </c>
    </row>
    <row r="2220" spans="18:18" x14ac:dyDescent="0.25">
      <c r="R2220" s="34" t="s">
        <v>2659</v>
      </c>
    </row>
    <row r="2221" spans="18:18" x14ac:dyDescent="0.25">
      <c r="R2221" s="34" t="s">
        <v>2660</v>
      </c>
    </row>
    <row r="2222" spans="18:18" x14ac:dyDescent="0.25">
      <c r="R2222" s="34" t="s">
        <v>2661</v>
      </c>
    </row>
    <row r="2223" spans="18:18" x14ac:dyDescent="0.25">
      <c r="R2223" s="34" t="s">
        <v>2662</v>
      </c>
    </row>
    <row r="2224" spans="18:18" x14ac:dyDescent="0.25">
      <c r="R2224" s="34" t="s">
        <v>2663</v>
      </c>
    </row>
    <row r="2225" spans="18:18" x14ac:dyDescent="0.25">
      <c r="R2225" s="34" t="s">
        <v>2664</v>
      </c>
    </row>
    <row r="2226" spans="18:18" x14ac:dyDescent="0.25">
      <c r="R2226" s="34" t="s">
        <v>2665</v>
      </c>
    </row>
    <row r="2227" spans="18:18" x14ac:dyDescent="0.25">
      <c r="R2227" s="34" t="s">
        <v>2666</v>
      </c>
    </row>
    <row r="2228" spans="18:18" x14ac:dyDescent="0.25">
      <c r="R2228" s="34" t="s">
        <v>2667</v>
      </c>
    </row>
    <row r="2229" spans="18:18" x14ac:dyDescent="0.25">
      <c r="R2229" s="34" t="s">
        <v>2668</v>
      </c>
    </row>
    <row r="2230" spans="18:18" x14ac:dyDescent="0.25">
      <c r="R2230" s="34" t="s">
        <v>2669</v>
      </c>
    </row>
    <row r="2231" spans="18:18" x14ac:dyDescent="0.25">
      <c r="R2231" s="34" t="s">
        <v>2670</v>
      </c>
    </row>
    <row r="2232" spans="18:18" x14ac:dyDescent="0.25">
      <c r="R2232" s="34" t="s">
        <v>2671</v>
      </c>
    </row>
    <row r="2233" spans="18:18" x14ac:dyDescent="0.25">
      <c r="R2233" s="34" t="s">
        <v>2672</v>
      </c>
    </row>
    <row r="2234" spans="18:18" x14ac:dyDescent="0.25">
      <c r="R2234" s="34" t="s">
        <v>2673</v>
      </c>
    </row>
    <row r="2235" spans="18:18" x14ac:dyDescent="0.25">
      <c r="R2235" s="34" t="s">
        <v>2674</v>
      </c>
    </row>
    <row r="2236" spans="18:18" x14ac:dyDescent="0.25">
      <c r="R2236" s="34" t="s">
        <v>2675</v>
      </c>
    </row>
    <row r="2237" spans="18:18" x14ac:dyDescent="0.25">
      <c r="R2237" s="34" t="s">
        <v>2676</v>
      </c>
    </row>
    <row r="2238" spans="18:18" x14ac:dyDescent="0.25">
      <c r="R2238" s="34" t="s">
        <v>2677</v>
      </c>
    </row>
    <row r="2239" spans="18:18" x14ac:dyDescent="0.25">
      <c r="R2239" s="34" t="s">
        <v>2678</v>
      </c>
    </row>
    <row r="2240" spans="18:18" x14ac:dyDescent="0.25">
      <c r="R2240" s="34" t="s">
        <v>2679</v>
      </c>
    </row>
    <row r="2241" spans="18:18" x14ac:dyDescent="0.25">
      <c r="R2241" s="34" t="s">
        <v>2680</v>
      </c>
    </row>
    <row r="2242" spans="18:18" x14ac:dyDescent="0.25">
      <c r="R2242" s="34" t="s">
        <v>2681</v>
      </c>
    </row>
    <row r="2243" spans="18:18" x14ac:dyDescent="0.25">
      <c r="R2243" s="34" t="s">
        <v>2682</v>
      </c>
    </row>
    <row r="2244" spans="18:18" x14ac:dyDescent="0.25">
      <c r="R2244" s="34" t="s">
        <v>2683</v>
      </c>
    </row>
    <row r="2245" spans="18:18" x14ac:dyDescent="0.25">
      <c r="R2245" s="34" t="s">
        <v>2684</v>
      </c>
    </row>
    <row r="2246" spans="18:18" x14ac:dyDescent="0.25">
      <c r="R2246" s="34" t="s">
        <v>2685</v>
      </c>
    </row>
    <row r="2247" spans="18:18" x14ac:dyDescent="0.25">
      <c r="R2247" s="34" t="s">
        <v>2686</v>
      </c>
    </row>
    <row r="2248" spans="18:18" x14ac:dyDescent="0.25">
      <c r="R2248" s="34" t="s">
        <v>2687</v>
      </c>
    </row>
    <row r="2249" spans="18:18" x14ac:dyDescent="0.25">
      <c r="R2249" s="34" t="s">
        <v>2688</v>
      </c>
    </row>
    <row r="2250" spans="18:18" x14ac:dyDescent="0.25">
      <c r="R2250" s="34" t="s">
        <v>2689</v>
      </c>
    </row>
    <row r="2251" spans="18:18" x14ac:dyDescent="0.25">
      <c r="R2251" s="34" t="s">
        <v>2690</v>
      </c>
    </row>
    <row r="2252" spans="18:18" x14ac:dyDescent="0.25">
      <c r="R2252" s="34" t="s">
        <v>2691</v>
      </c>
    </row>
    <row r="2253" spans="18:18" x14ac:dyDescent="0.25">
      <c r="R2253" s="34" t="s">
        <v>2692</v>
      </c>
    </row>
    <row r="2254" spans="18:18" x14ac:dyDescent="0.25">
      <c r="R2254" s="34" t="s">
        <v>2693</v>
      </c>
    </row>
    <row r="2255" spans="18:18" x14ac:dyDescent="0.25">
      <c r="R2255" s="34" t="s">
        <v>2694</v>
      </c>
    </row>
    <row r="2256" spans="18:18" x14ac:dyDescent="0.25">
      <c r="R2256" s="34" t="s">
        <v>2695</v>
      </c>
    </row>
    <row r="2257" spans="18:18" x14ac:dyDescent="0.25">
      <c r="R2257" s="34" t="s">
        <v>2696</v>
      </c>
    </row>
    <row r="2258" spans="18:18" x14ac:dyDescent="0.25">
      <c r="R2258" s="34" t="s">
        <v>2697</v>
      </c>
    </row>
    <row r="2259" spans="18:18" x14ac:dyDescent="0.25">
      <c r="R2259" s="34" t="s">
        <v>2698</v>
      </c>
    </row>
    <row r="2260" spans="18:18" x14ac:dyDescent="0.25">
      <c r="R2260" s="34" t="s">
        <v>2699</v>
      </c>
    </row>
    <row r="2261" spans="18:18" x14ac:dyDescent="0.25">
      <c r="R2261" s="34" t="s">
        <v>2700</v>
      </c>
    </row>
    <row r="2262" spans="18:18" x14ac:dyDescent="0.25">
      <c r="R2262" s="34" t="s">
        <v>2701</v>
      </c>
    </row>
    <row r="2263" spans="18:18" x14ac:dyDescent="0.25">
      <c r="R2263" s="34" t="s">
        <v>2702</v>
      </c>
    </row>
    <row r="2264" spans="18:18" x14ac:dyDescent="0.25">
      <c r="R2264" s="34" t="s">
        <v>2703</v>
      </c>
    </row>
    <row r="2265" spans="18:18" x14ac:dyDescent="0.25">
      <c r="R2265" s="34" t="s">
        <v>2704</v>
      </c>
    </row>
    <row r="2266" spans="18:18" x14ac:dyDescent="0.25">
      <c r="R2266" s="34" t="s">
        <v>2705</v>
      </c>
    </row>
    <row r="2267" spans="18:18" x14ac:dyDescent="0.25">
      <c r="R2267" s="34" t="s">
        <v>2706</v>
      </c>
    </row>
    <row r="2268" spans="18:18" x14ac:dyDescent="0.25">
      <c r="R2268" s="34" t="s">
        <v>2707</v>
      </c>
    </row>
    <row r="2269" spans="18:18" x14ac:dyDescent="0.25">
      <c r="R2269" s="34" t="s">
        <v>2708</v>
      </c>
    </row>
    <row r="2270" spans="18:18" x14ac:dyDescent="0.25">
      <c r="R2270" s="34" t="s">
        <v>2709</v>
      </c>
    </row>
    <row r="2271" spans="18:18" x14ac:dyDescent="0.25">
      <c r="R2271" s="34" t="s">
        <v>2710</v>
      </c>
    </row>
    <row r="2272" spans="18:18" x14ac:dyDescent="0.25">
      <c r="R2272" s="34" t="s">
        <v>2711</v>
      </c>
    </row>
    <row r="2273" spans="18:18" x14ac:dyDescent="0.25">
      <c r="R2273" s="34" t="s">
        <v>2712</v>
      </c>
    </row>
    <row r="2274" spans="18:18" x14ac:dyDescent="0.25">
      <c r="R2274" s="34" t="s">
        <v>2713</v>
      </c>
    </row>
    <row r="2275" spans="18:18" x14ac:dyDescent="0.25">
      <c r="R2275" s="34" t="s">
        <v>2714</v>
      </c>
    </row>
    <row r="2276" spans="18:18" x14ac:dyDescent="0.25">
      <c r="R2276" s="34" t="s">
        <v>2715</v>
      </c>
    </row>
    <row r="2277" spans="18:18" x14ac:dyDescent="0.25">
      <c r="R2277" s="34" t="s">
        <v>2716</v>
      </c>
    </row>
    <row r="2278" spans="18:18" x14ac:dyDescent="0.25">
      <c r="R2278" s="34" t="s">
        <v>2717</v>
      </c>
    </row>
    <row r="2279" spans="18:18" x14ac:dyDescent="0.25">
      <c r="R2279" s="34" t="s">
        <v>2718</v>
      </c>
    </row>
    <row r="2280" spans="18:18" x14ac:dyDescent="0.25">
      <c r="R2280" s="34" t="s">
        <v>2719</v>
      </c>
    </row>
    <row r="2281" spans="18:18" x14ac:dyDescent="0.25">
      <c r="R2281" s="34" t="s">
        <v>2720</v>
      </c>
    </row>
    <row r="2282" spans="18:18" x14ac:dyDescent="0.25">
      <c r="R2282" s="34" t="s">
        <v>2721</v>
      </c>
    </row>
    <row r="2283" spans="18:18" x14ac:dyDescent="0.25">
      <c r="R2283" s="34" t="s">
        <v>2722</v>
      </c>
    </row>
    <row r="2284" spans="18:18" x14ac:dyDescent="0.25">
      <c r="R2284" s="34" t="s">
        <v>2723</v>
      </c>
    </row>
    <row r="2285" spans="18:18" x14ac:dyDescent="0.25">
      <c r="R2285" s="34" t="s">
        <v>2724</v>
      </c>
    </row>
    <row r="2286" spans="18:18" x14ac:dyDescent="0.25">
      <c r="R2286" s="34" t="s">
        <v>2725</v>
      </c>
    </row>
    <row r="2287" spans="18:18" x14ac:dyDescent="0.25">
      <c r="R2287" s="34" t="s">
        <v>2726</v>
      </c>
    </row>
    <row r="2288" spans="18:18" x14ac:dyDescent="0.25">
      <c r="R2288" s="34" t="s">
        <v>2727</v>
      </c>
    </row>
    <row r="2289" spans="18:18" x14ac:dyDescent="0.25">
      <c r="R2289" s="34" t="s">
        <v>2728</v>
      </c>
    </row>
    <row r="2290" spans="18:18" x14ac:dyDescent="0.25">
      <c r="R2290" s="34" t="s">
        <v>2729</v>
      </c>
    </row>
    <row r="2291" spans="18:18" x14ac:dyDescent="0.25">
      <c r="R2291" s="34" t="s">
        <v>2730</v>
      </c>
    </row>
    <row r="2292" spans="18:18" x14ac:dyDescent="0.25">
      <c r="R2292" s="34" t="s">
        <v>2731</v>
      </c>
    </row>
    <row r="2293" spans="18:18" x14ac:dyDescent="0.25">
      <c r="R2293" s="34" t="s">
        <v>2732</v>
      </c>
    </row>
    <row r="2294" spans="18:18" x14ac:dyDescent="0.25">
      <c r="R2294" s="34" t="s">
        <v>2733</v>
      </c>
    </row>
    <row r="2295" spans="18:18" x14ac:dyDescent="0.25">
      <c r="R2295" s="34" t="s">
        <v>2734</v>
      </c>
    </row>
    <row r="2296" spans="18:18" x14ac:dyDescent="0.25">
      <c r="R2296" s="34" t="s">
        <v>2735</v>
      </c>
    </row>
    <row r="2297" spans="18:18" x14ac:dyDescent="0.25">
      <c r="R2297" s="34" t="s">
        <v>2736</v>
      </c>
    </row>
    <row r="2298" spans="18:18" x14ac:dyDescent="0.25">
      <c r="R2298" s="34" t="s">
        <v>2737</v>
      </c>
    </row>
    <row r="2299" spans="18:18" x14ac:dyDescent="0.25">
      <c r="R2299" s="34" t="s">
        <v>2738</v>
      </c>
    </row>
    <row r="2300" spans="18:18" x14ac:dyDescent="0.25">
      <c r="R2300" s="34" t="s">
        <v>2739</v>
      </c>
    </row>
    <row r="2301" spans="18:18" x14ac:dyDescent="0.25">
      <c r="R2301" s="34" t="s">
        <v>2740</v>
      </c>
    </row>
    <row r="2302" spans="18:18" x14ac:dyDescent="0.25">
      <c r="R2302" s="34" t="s">
        <v>2741</v>
      </c>
    </row>
    <row r="2303" spans="18:18" x14ac:dyDescent="0.25">
      <c r="R2303" s="34" t="s">
        <v>2742</v>
      </c>
    </row>
    <row r="2304" spans="18:18" x14ac:dyDescent="0.25">
      <c r="R2304" s="34" t="s">
        <v>2743</v>
      </c>
    </row>
    <row r="2305" spans="18:18" x14ac:dyDescent="0.25">
      <c r="R2305" s="34" t="s">
        <v>2744</v>
      </c>
    </row>
    <row r="2306" spans="18:18" x14ac:dyDescent="0.25">
      <c r="R2306" s="34" t="s">
        <v>2745</v>
      </c>
    </row>
    <row r="2307" spans="18:18" x14ac:dyDescent="0.25">
      <c r="R2307" s="34" t="s">
        <v>2746</v>
      </c>
    </row>
    <row r="2308" spans="18:18" x14ac:dyDescent="0.25">
      <c r="R2308" s="34" t="s">
        <v>2747</v>
      </c>
    </row>
    <row r="2309" spans="18:18" x14ac:dyDescent="0.25">
      <c r="R2309" s="34" t="s">
        <v>2748</v>
      </c>
    </row>
    <row r="2310" spans="18:18" x14ac:dyDescent="0.25">
      <c r="R2310" s="34" t="s">
        <v>2749</v>
      </c>
    </row>
    <row r="2311" spans="18:18" x14ac:dyDescent="0.25">
      <c r="R2311" s="34" t="s">
        <v>2750</v>
      </c>
    </row>
    <row r="2312" spans="18:18" x14ac:dyDescent="0.25">
      <c r="R2312" s="34" t="s">
        <v>2751</v>
      </c>
    </row>
    <row r="2313" spans="18:18" x14ac:dyDescent="0.25">
      <c r="R2313" s="34" t="s">
        <v>2752</v>
      </c>
    </row>
    <row r="2314" spans="18:18" x14ac:dyDescent="0.25">
      <c r="R2314" s="34" t="s">
        <v>2753</v>
      </c>
    </row>
    <row r="2315" spans="18:18" x14ac:dyDescent="0.25">
      <c r="R2315" s="34" t="s">
        <v>2754</v>
      </c>
    </row>
    <row r="2316" spans="18:18" x14ac:dyDescent="0.25">
      <c r="R2316" s="34" t="s">
        <v>2755</v>
      </c>
    </row>
    <row r="2317" spans="18:18" x14ac:dyDescent="0.25">
      <c r="R2317" s="34" t="s">
        <v>2756</v>
      </c>
    </row>
    <row r="2318" spans="18:18" x14ac:dyDescent="0.25">
      <c r="R2318" s="34" t="s">
        <v>2757</v>
      </c>
    </row>
    <row r="2319" spans="18:18" x14ac:dyDescent="0.25">
      <c r="R2319" s="34" t="s">
        <v>2758</v>
      </c>
    </row>
    <row r="2320" spans="18:18" x14ac:dyDescent="0.25">
      <c r="R2320" s="34" t="s">
        <v>2759</v>
      </c>
    </row>
    <row r="2321" spans="18:18" x14ac:dyDescent="0.25">
      <c r="R2321" s="34" t="s">
        <v>2760</v>
      </c>
    </row>
    <row r="2322" spans="18:18" x14ac:dyDescent="0.25">
      <c r="R2322" s="34" t="s">
        <v>2761</v>
      </c>
    </row>
    <row r="2323" spans="18:18" x14ac:dyDescent="0.25">
      <c r="R2323" s="34" t="s">
        <v>2762</v>
      </c>
    </row>
    <row r="2324" spans="18:18" x14ac:dyDescent="0.25">
      <c r="R2324" s="34" t="s">
        <v>2763</v>
      </c>
    </row>
    <row r="2325" spans="18:18" x14ac:dyDescent="0.25">
      <c r="R2325" s="34" t="s">
        <v>2764</v>
      </c>
    </row>
    <row r="2326" spans="18:18" x14ac:dyDescent="0.25">
      <c r="R2326" s="34" t="s">
        <v>2765</v>
      </c>
    </row>
    <row r="2327" spans="18:18" x14ac:dyDescent="0.25">
      <c r="R2327" s="34" t="s">
        <v>2766</v>
      </c>
    </row>
    <row r="2328" spans="18:18" x14ac:dyDescent="0.25">
      <c r="R2328" s="34" t="s">
        <v>2767</v>
      </c>
    </row>
    <row r="2329" spans="18:18" x14ac:dyDescent="0.25">
      <c r="R2329" s="34" t="s">
        <v>2768</v>
      </c>
    </row>
    <row r="2330" spans="18:18" x14ac:dyDescent="0.25">
      <c r="R2330" s="34" t="s">
        <v>2769</v>
      </c>
    </row>
    <row r="2331" spans="18:18" x14ac:dyDescent="0.25">
      <c r="R2331" s="34" t="s">
        <v>2770</v>
      </c>
    </row>
    <row r="2332" spans="18:18" x14ac:dyDescent="0.25">
      <c r="R2332" s="34" t="s">
        <v>2771</v>
      </c>
    </row>
    <row r="2333" spans="18:18" x14ac:dyDescent="0.25">
      <c r="R2333" s="34" t="s">
        <v>2772</v>
      </c>
    </row>
    <row r="2334" spans="18:18" x14ac:dyDescent="0.25">
      <c r="R2334" s="34" t="s">
        <v>2773</v>
      </c>
    </row>
    <row r="2335" spans="18:18" x14ac:dyDescent="0.25">
      <c r="R2335" s="34" t="s">
        <v>2774</v>
      </c>
    </row>
    <row r="2336" spans="18:18" x14ac:dyDescent="0.25">
      <c r="R2336" s="34" t="s">
        <v>2775</v>
      </c>
    </row>
    <row r="2337" spans="18:18" x14ac:dyDescent="0.25">
      <c r="R2337" s="34" t="s">
        <v>2776</v>
      </c>
    </row>
    <row r="2338" spans="18:18" x14ac:dyDescent="0.25">
      <c r="R2338" s="34" t="s">
        <v>2777</v>
      </c>
    </row>
    <row r="2339" spans="18:18" x14ac:dyDescent="0.25">
      <c r="R2339" s="34" t="s">
        <v>2778</v>
      </c>
    </row>
    <row r="2340" spans="18:18" x14ac:dyDescent="0.25">
      <c r="R2340" s="34" t="s">
        <v>2779</v>
      </c>
    </row>
    <row r="2341" spans="18:18" x14ac:dyDescent="0.25">
      <c r="R2341" s="34" t="s">
        <v>2780</v>
      </c>
    </row>
    <row r="2342" spans="18:18" x14ac:dyDescent="0.25">
      <c r="R2342" s="34" t="s">
        <v>2781</v>
      </c>
    </row>
    <row r="2343" spans="18:18" x14ac:dyDescent="0.25">
      <c r="R2343" s="34" t="s">
        <v>2782</v>
      </c>
    </row>
    <row r="2344" spans="18:18" x14ac:dyDescent="0.25">
      <c r="R2344" s="34" t="s">
        <v>2783</v>
      </c>
    </row>
    <row r="2345" spans="18:18" x14ac:dyDescent="0.25">
      <c r="R2345" s="34" t="s">
        <v>2784</v>
      </c>
    </row>
    <row r="2346" spans="18:18" x14ac:dyDescent="0.25">
      <c r="R2346" s="34" t="s">
        <v>2785</v>
      </c>
    </row>
    <row r="2347" spans="18:18" x14ac:dyDescent="0.25">
      <c r="R2347" s="34" t="s">
        <v>2786</v>
      </c>
    </row>
    <row r="2348" spans="18:18" x14ac:dyDescent="0.25">
      <c r="R2348" s="34" t="s">
        <v>2787</v>
      </c>
    </row>
    <row r="2349" spans="18:18" x14ac:dyDescent="0.25">
      <c r="R2349" s="34" t="s">
        <v>2788</v>
      </c>
    </row>
    <row r="2350" spans="18:18" x14ac:dyDescent="0.25">
      <c r="R2350" s="34" t="s">
        <v>2789</v>
      </c>
    </row>
    <row r="2351" spans="18:18" x14ac:dyDescent="0.25">
      <c r="R2351" s="34" t="s">
        <v>2790</v>
      </c>
    </row>
    <row r="2352" spans="18:18" x14ac:dyDescent="0.25">
      <c r="R2352" s="34" t="s">
        <v>2791</v>
      </c>
    </row>
    <row r="2353" spans="18:18" x14ac:dyDescent="0.25">
      <c r="R2353" s="34" t="s">
        <v>2792</v>
      </c>
    </row>
    <row r="2354" spans="18:18" x14ac:dyDescent="0.25">
      <c r="R2354" s="34" t="s">
        <v>2793</v>
      </c>
    </row>
    <row r="2355" spans="18:18" x14ac:dyDescent="0.25">
      <c r="R2355" s="34" t="s">
        <v>2794</v>
      </c>
    </row>
    <row r="2356" spans="18:18" x14ac:dyDescent="0.25">
      <c r="R2356" s="34" t="s">
        <v>2795</v>
      </c>
    </row>
    <row r="2357" spans="18:18" x14ac:dyDescent="0.25">
      <c r="R2357" s="34" t="s">
        <v>2796</v>
      </c>
    </row>
    <row r="2358" spans="18:18" x14ac:dyDescent="0.25">
      <c r="R2358" s="34" t="s">
        <v>2797</v>
      </c>
    </row>
    <row r="2359" spans="18:18" x14ac:dyDescent="0.25">
      <c r="R2359" s="34" t="s">
        <v>2798</v>
      </c>
    </row>
    <row r="2360" spans="18:18" x14ac:dyDescent="0.25">
      <c r="R2360" s="34" t="s">
        <v>2799</v>
      </c>
    </row>
    <row r="2361" spans="18:18" x14ac:dyDescent="0.25">
      <c r="R2361" s="34" t="s">
        <v>2800</v>
      </c>
    </row>
    <row r="2362" spans="18:18" x14ac:dyDescent="0.25">
      <c r="R2362" s="34" t="s">
        <v>2801</v>
      </c>
    </row>
    <row r="2363" spans="18:18" x14ac:dyDescent="0.25">
      <c r="R2363" s="34" t="s">
        <v>2802</v>
      </c>
    </row>
    <row r="2364" spans="18:18" x14ac:dyDescent="0.25">
      <c r="R2364" s="34" t="s">
        <v>2803</v>
      </c>
    </row>
    <row r="2365" spans="18:18" x14ac:dyDescent="0.25">
      <c r="R2365" s="34" t="s">
        <v>2804</v>
      </c>
    </row>
    <row r="2366" spans="18:18" x14ac:dyDescent="0.25">
      <c r="R2366" s="34" t="s">
        <v>2805</v>
      </c>
    </row>
    <row r="2367" spans="18:18" x14ac:dyDescent="0.25">
      <c r="R2367" s="34" t="s">
        <v>2806</v>
      </c>
    </row>
    <row r="2368" spans="18:18" x14ac:dyDescent="0.25">
      <c r="R2368" s="34" t="s">
        <v>2807</v>
      </c>
    </row>
    <row r="2369" spans="18:18" x14ac:dyDescent="0.25">
      <c r="R2369" s="34" t="s">
        <v>2808</v>
      </c>
    </row>
    <row r="2370" spans="18:18" x14ac:dyDescent="0.25">
      <c r="R2370" s="34" t="s">
        <v>2809</v>
      </c>
    </row>
    <row r="2371" spans="18:18" x14ac:dyDescent="0.25">
      <c r="R2371" s="34" t="s">
        <v>2810</v>
      </c>
    </row>
    <row r="2372" spans="18:18" x14ac:dyDescent="0.25">
      <c r="R2372" s="34" t="s">
        <v>2811</v>
      </c>
    </row>
    <row r="2373" spans="18:18" x14ac:dyDescent="0.25">
      <c r="R2373" s="34" t="s">
        <v>2812</v>
      </c>
    </row>
    <row r="2374" spans="18:18" x14ac:dyDescent="0.25">
      <c r="R2374" s="34" t="s">
        <v>2813</v>
      </c>
    </row>
    <row r="2375" spans="18:18" x14ac:dyDescent="0.25">
      <c r="R2375" s="34" t="s">
        <v>2814</v>
      </c>
    </row>
    <row r="2376" spans="18:18" x14ac:dyDescent="0.25">
      <c r="R2376" s="34" t="s">
        <v>2815</v>
      </c>
    </row>
    <row r="2377" spans="18:18" x14ac:dyDescent="0.25">
      <c r="R2377" s="34" t="s">
        <v>2816</v>
      </c>
    </row>
    <row r="2378" spans="18:18" x14ac:dyDescent="0.25">
      <c r="R2378" s="34" t="s">
        <v>2817</v>
      </c>
    </row>
    <row r="2379" spans="18:18" x14ac:dyDescent="0.25">
      <c r="R2379" s="34" t="s">
        <v>2818</v>
      </c>
    </row>
    <row r="2380" spans="18:18" x14ac:dyDescent="0.25">
      <c r="R2380" s="34" t="s">
        <v>2819</v>
      </c>
    </row>
    <row r="2381" spans="18:18" x14ac:dyDescent="0.25">
      <c r="R2381" s="34" t="s">
        <v>2820</v>
      </c>
    </row>
    <row r="2382" spans="18:18" x14ac:dyDescent="0.25">
      <c r="R2382" s="34" t="s">
        <v>2821</v>
      </c>
    </row>
    <row r="2383" spans="18:18" x14ac:dyDescent="0.25">
      <c r="R2383" s="34" t="s">
        <v>2822</v>
      </c>
    </row>
    <row r="2384" spans="18:18" x14ac:dyDescent="0.25">
      <c r="R2384" s="34" t="s">
        <v>2823</v>
      </c>
    </row>
    <row r="2385" spans="18:18" x14ac:dyDescent="0.25">
      <c r="R2385" s="34" t="s">
        <v>2824</v>
      </c>
    </row>
    <row r="2386" spans="18:18" x14ac:dyDescent="0.25">
      <c r="R2386" s="34" t="s">
        <v>2825</v>
      </c>
    </row>
    <row r="2387" spans="18:18" x14ac:dyDescent="0.25">
      <c r="R2387" s="34" t="s">
        <v>2826</v>
      </c>
    </row>
    <row r="2388" spans="18:18" x14ac:dyDescent="0.25">
      <c r="R2388" s="34" t="s">
        <v>2827</v>
      </c>
    </row>
    <row r="2389" spans="18:18" x14ac:dyDescent="0.25">
      <c r="R2389" s="34" t="s">
        <v>2828</v>
      </c>
    </row>
    <row r="2390" spans="18:18" x14ac:dyDescent="0.25">
      <c r="R2390" s="34" t="s">
        <v>2829</v>
      </c>
    </row>
    <row r="2391" spans="18:18" x14ac:dyDescent="0.25">
      <c r="R2391" s="34" t="s">
        <v>2830</v>
      </c>
    </row>
    <row r="2392" spans="18:18" x14ac:dyDescent="0.25">
      <c r="R2392" s="34" t="s">
        <v>2831</v>
      </c>
    </row>
    <row r="2393" spans="18:18" x14ac:dyDescent="0.25">
      <c r="R2393" s="34" t="s">
        <v>2832</v>
      </c>
    </row>
    <row r="2394" spans="18:18" x14ac:dyDescent="0.25">
      <c r="R2394" s="34" t="s">
        <v>2833</v>
      </c>
    </row>
    <row r="2395" spans="18:18" x14ac:dyDescent="0.25">
      <c r="R2395" s="34" t="s">
        <v>2834</v>
      </c>
    </row>
    <row r="2396" spans="18:18" x14ac:dyDescent="0.25">
      <c r="R2396" s="34" t="s">
        <v>2835</v>
      </c>
    </row>
    <row r="2397" spans="18:18" x14ac:dyDescent="0.25">
      <c r="R2397" s="34" t="s">
        <v>2836</v>
      </c>
    </row>
    <row r="2398" spans="18:18" x14ac:dyDescent="0.25">
      <c r="R2398" s="34" t="s">
        <v>2837</v>
      </c>
    </row>
    <row r="2399" spans="18:18" x14ac:dyDescent="0.25">
      <c r="R2399" s="34" t="s">
        <v>2838</v>
      </c>
    </row>
    <row r="2400" spans="18:18" x14ac:dyDescent="0.25">
      <c r="R2400" s="34" t="s">
        <v>2839</v>
      </c>
    </row>
    <row r="2401" spans="18:18" x14ac:dyDescent="0.25">
      <c r="R2401" s="34" t="s">
        <v>2840</v>
      </c>
    </row>
    <row r="2402" spans="18:18" x14ac:dyDescent="0.25">
      <c r="R2402" s="34" t="s">
        <v>2841</v>
      </c>
    </row>
    <row r="2403" spans="18:18" x14ac:dyDescent="0.25">
      <c r="R2403" s="34" t="s">
        <v>2842</v>
      </c>
    </row>
    <row r="2404" spans="18:18" x14ac:dyDescent="0.25">
      <c r="R2404" s="34" t="s">
        <v>2843</v>
      </c>
    </row>
    <row r="2405" spans="18:18" x14ac:dyDescent="0.25">
      <c r="R2405" s="34" t="s">
        <v>2844</v>
      </c>
    </row>
    <row r="2406" spans="18:18" x14ac:dyDescent="0.25">
      <c r="R2406" s="34" t="s">
        <v>2845</v>
      </c>
    </row>
    <row r="2407" spans="18:18" x14ac:dyDescent="0.25">
      <c r="R2407" s="34" t="s">
        <v>2846</v>
      </c>
    </row>
    <row r="2408" spans="18:18" x14ac:dyDescent="0.25">
      <c r="R2408" s="34" t="s">
        <v>2847</v>
      </c>
    </row>
    <row r="2409" spans="18:18" x14ac:dyDescent="0.25">
      <c r="R2409" s="34" t="s">
        <v>2848</v>
      </c>
    </row>
    <row r="2410" spans="18:18" x14ac:dyDescent="0.25">
      <c r="R2410" s="34" t="s">
        <v>2849</v>
      </c>
    </row>
    <row r="2411" spans="18:18" x14ac:dyDescent="0.25">
      <c r="R2411" s="34" t="s">
        <v>2850</v>
      </c>
    </row>
    <row r="2412" spans="18:18" x14ac:dyDescent="0.25">
      <c r="R2412" s="34" t="s">
        <v>2851</v>
      </c>
    </row>
    <row r="2413" spans="18:18" x14ac:dyDescent="0.25">
      <c r="R2413" s="34" t="s">
        <v>2852</v>
      </c>
    </row>
    <row r="2414" spans="18:18" x14ac:dyDescent="0.25">
      <c r="R2414" s="34" t="s">
        <v>2853</v>
      </c>
    </row>
    <row r="2415" spans="18:18" x14ac:dyDescent="0.25">
      <c r="R2415" s="34" t="s">
        <v>2854</v>
      </c>
    </row>
    <row r="2416" spans="18:18" x14ac:dyDescent="0.25">
      <c r="R2416" s="34" t="s">
        <v>2855</v>
      </c>
    </row>
    <row r="2417" spans="18:18" x14ac:dyDescent="0.25">
      <c r="R2417" s="34" t="s">
        <v>2856</v>
      </c>
    </row>
    <row r="2418" spans="18:18" x14ac:dyDescent="0.25">
      <c r="R2418" s="34" t="s">
        <v>2857</v>
      </c>
    </row>
    <row r="2419" spans="18:18" x14ac:dyDescent="0.25">
      <c r="R2419" s="34" t="s">
        <v>2858</v>
      </c>
    </row>
    <row r="2420" spans="18:18" x14ac:dyDescent="0.25">
      <c r="R2420" s="34" t="s">
        <v>2859</v>
      </c>
    </row>
    <row r="2421" spans="18:18" x14ac:dyDescent="0.25">
      <c r="R2421" s="34" t="s">
        <v>2860</v>
      </c>
    </row>
    <row r="2422" spans="18:18" x14ac:dyDescent="0.25">
      <c r="R2422" s="34" t="s">
        <v>2861</v>
      </c>
    </row>
    <row r="2423" spans="18:18" x14ac:dyDescent="0.25">
      <c r="R2423" s="34" t="s">
        <v>2862</v>
      </c>
    </row>
    <row r="2424" spans="18:18" x14ac:dyDescent="0.25">
      <c r="R2424" s="34" t="s">
        <v>2863</v>
      </c>
    </row>
    <row r="2425" spans="18:18" x14ac:dyDescent="0.25">
      <c r="R2425" s="34" t="s">
        <v>2864</v>
      </c>
    </row>
    <row r="2426" spans="18:18" x14ac:dyDescent="0.25">
      <c r="R2426" s="34" t="s">
        <v>2865</v>
      </c>
    </row>
    <row r="2427" spans="18:18" x14ac:dyDescent="0.25">
      <c r="R2427" s="34" t="s">
        <v>2866</v>
      </c>
    </row>
    <row r="2428" spans="18:18" x14ac:dyDescent="0.25">
      <c r="R2428" s="34" t="s">
        <v>2867</v>
      </c>
    </row>
    <row r="2429" spans="18:18" x14ac:dyDescent="0.25">
      <c r="R2429" s="34" t="s">
        <v>2868</v>
      </c>
    </row>
    <row r="2430" spans="18:18" x14ac:dyDescent="0.25">
      <c r="R2430" s="34" t="s">
        <v>2869</v>
      </c>
    </row>
    <row r="2431" spans="18:18" x14ac:dyDescent="0.25">
      <c r="R2431" s="34" t="s">
        <v>2870</v>
      </c>
    </row>
    <row r="2432" spans="18:18" x14ac:dyDescent="0.25">
      <c r="R2432" s="34" t="s">
        <v>2871</v>
      </c>
    </row>
    <row r="2433" spans="18:18" x14ac:dyDescent="0.25">
      <c r="R2433" s="34" t="s">
        <v>2872</v>
      </c>
    </row>
    <row r="2434" spans="18:18" x14ac:dyDescent="0.25">
      <c r="R2434" s="34" t="s">
        <v>2873</v>
      </c>
    </row>
    <row r="2435" spans="18:18" x14ac:dyDescent="0.25">
      <c r="R2435" s="34" t="s">
        <v>2874</v>
      </c>
    </row>
    <row r="2436" spans="18:18" x14ac:dyDescent="0.25">
      <c r="R2436" s="34" t="s">
        <v>2875</v>
      </c>
    </row>
    <row r="2437" spans="18:18" x14ac:dyDescent="0.25">
      <c r="R2437" s="34" t="s">
        <v>2876</v>
      </c>
    </row>
    <row r="2438" spans="18:18" x14ac:dyDescent="0.25">
      <c r="R2438" s="34" t="s">
        <v>2877</v>
      </c>
    </row>
    <row r="2439" spans="18:18" x14ac:dyDescent="0.25">
      <c r="R2439" s="34" t="s">
        <v>2878</v>
      </c>
    </row>
    <row r="2440" spans="18:18" x14ac:dyDescent="0.25">
      <c r="R2440" s="34" t="s">
        <v>2879</v>
      </c>
    </row>
    <row r="2441" spans="18:18" x14ac:dyDescent="0.25">
      <c r="R2441" s="34" t="s">
        <v>2880</v>
      </c>
    </row>
    <row r="2442" spans="18:18" x14ac:dyDescent="0.25">
      <c r="R2442" s="34" t="s">
        <v>2881</v>
      </c>
    </row>
    <row r="2443" spans="18:18" x14ac:dyDescent="0.25">
      <c r="R2443" s="34" t="s">
        <v>2882</v>
      </c>
    </row>
    <row r="2444" spans="18:18" x14ac:dyDescent="0.25">
      <c r="R2444" s="34" t="s">
        <v>2883</v>
      </c>
    </row>
    <row r="2445" spans="18:18" x14ac:dyDescent="0.25">
      <c r="R2445" s="34" t="s">
        <v>2884</v>
      </c>
    </row>
    <row r="2446" spans="18:18" x14ac:dyDescent="0.25">
      <c r="R2446" s="34" t="s">
        <v>2885</v>
      </c>
    </row>
    <row r="2447" spans="18:18" x14ac:dyDescent="0.25">
      <c r="R2447" s="34" t="s">
        <v>2886</v>
      </c>
    </row>
    <row r="2448" spans="18:18" x14ac:dyDescent="0.25">
      <c r="R2448" s="34" t="s">
        <v>2887</v>
      </c>
    </row>
    <row r="2449" spans="18:18" x14ac:dyDescent="0.25">
      <c r="R2449" s="34" t="s">
        <v>2888</v>
      </c>
    </row>
    <row r="2450" spans="18:18" x14ac:dyDescent="0.25">
      <c r="R2450" s="34" t="s">
        <v>2889</v>
      </c>
    </row>
    <row r="2451" spans="18:18" x14ac:dyDescent="0.25">
      <c r="R2451" s="34" t="s">
        <v>2890</v>
      </c>
    </row>
    <row r="2452" spans="18:18" x14ac:dyDescent="0.25">
      <c r="R2452" s="34" t="s">
        <v>2891</v>
      </c>
    </row>
    <row r="2453" spans="18:18" x14ac:dyDescent="0.25">
      <c r="R2453" s="34" t="s">
        <v>2892</v>
      </c>
    </row>
    <row r="2454" spans="18:18" x14ac:dyDescent="0.25">
      <c r="R2454" s="34" t="s">
        <v>2893</v>
      </c>
    </row>
    <row r="2455" spans="18:18" x14ac:dyDescent="0.25">
      <c r="R2455" s="34" t="s">
        <v>2894</v>
      </c>
    </row>
    <row r="2456" spans="18:18" x14ac:dyDescent="0.25">
      <c r="R2456" s="34" t="s">
        <v>2895</v>
      </c>
    </row>
    <row r="2457" spans="18:18" x14ac:dyDescent="0.25">
      <c r="R2457" s="34" t="s">
        <v>2896</v>
      </c>
    </row>
    <row r="2458" spans="18:18" x14ac:dyDescent="0.25">
      <c r="R2458" s="34" t="s">
        <v>2897</v>
      </c>
    </row>
    <row r="2459" spans="18:18" x14ac:dyDescent="0.25">
      <c r="R2459" s="34" t="s">
        <v>2898</v>
      </c>
    </row>
    <row r="2460" spans="18:18" x14ac:dyDescent="0.25">
      <c r="R2460" s="34" t="s">
        <v>2899</v>
      </c>
    </row>
    <row r="2461" spans="18:18" x14ac:dyDescent="0.25">
      <c r="R2461" s="34" t="s">
        <v>2900</v>
      </c>
    </row>
    <row r="2462" spans="18:18" x14ac:dyDescent="0.25">
      <c r="R2462" s="34" t="s">
        <v>2901</v>
      </c>
    </row>
    <row r="2463" spans="18:18" x14ac:dyDescent="0.25">
      <c r="R2463" s="34" t="s">
        <v>2902</v>
      </c>
    </row>
    <row r="2464" spans="18:18" x14ac:dyDescent="0.25">
      <c r="R2464" s="34" t="s">
        <v>2903</v>
      </c>
    </row>
    <row r="2465" spans="18:18" x14ac:dyDescent="0.25">
      <c r="R2465" s="34" t="s">
        <v>2904</v>
      </c>
    </row>
    <row r="2466" spans="18:18" x14ac:dyDescent="0.25">
      <c r="R2466" s="34" t="s">
        <v>2905</v>
      </c>
    </row>
    <row r="2467" spans="18:18" x14ac:dyDescent="0.25">
      <c r="R2467" s="34" t="s">
        <v>2906</v>
      </c>
    </row>
    <row r="2468" spans="18:18" x14ac:dyDescent="0.25">
      <c r="R2468" s="34" t="s">
        <v>2907</v>
      </c>
    </row>
    <row r="2469" spans="18:18" x14ac:dyDescent="0.25">
      <c r="R2469" s="34" t="s">
        <v>2908</v>
      </c>
    </row>
    <row r="2470" spans="18:18" x14ac:dyDescent="0.25">
      <c r="R2470" s="34" t="s">
        <v>2909</v>
      </c>
    </row>
    <row r="2471" spans="18:18" x14ac:dyDescent="0.25">
      <c r="R2471" s="34" t="s">
        <v>2910</v>
      </c>
    </row>
    <row r="2472" spans="18:18" x14ac:dyDescent="0.25">
      <c r="R2472" s="34" t="s">
        <v>2911</v>
      </c>
    </row>
    <row r="2473" spans="18:18" x14ac:dyDescent="0.25">
      <c r="R2473" s="34" t="s">
        <v>2912</v>
      </c>
    </row>
    <row r="2474" spans="18:18" x14ac:dyDescent="0.25">
      <c r="R2474" s="34" t="s">
        <v>2913</v>
      </c>
    </row>
    <row r="2475" spans="18:18" x14ac:dyDescent="0.25">
      <c r="R2475" s="34" t="s">
        <v>2914</v>
      </c>
    </row>
    <row r="2476" spans="18:18" x14ac:dyDescent="0.25">
      <c r="R2476" s="34" t="s">
        <v>2915</v>
      </c>
    </row>
    <row r="2477" spans="18:18" x14ac:dyDescent="0.25">
      <c r="R2477" s="34" t="s">
        <v>2916</v>
      </c>
    </row>
    <row r="2478" spans="18:18" x14ac:dyDescent="0.25">
      <c r="R2478" s="34" t="s">
        <v>2917</v>
      </c>
    </row>
    <row r="2479" spans="18:18" x14ac:dyDescent="0.25">
      <c r="R2479" s="34" t="s">
        <v>2918</v>
      </c>
    </row>
    <row r="2480" spans="18:18" x14ac:dyDescent="0.25">
      <c r="R2480" s="34" t="s">
        <v>2919</v>
      </c>
    </row>
    <row r="2481" spans="18:18" x14ac:dyDescent="0.25">
      <c r="R2481" s="34" t="s">
        <v>2920</v>
      </c>
    </row>
    <row r="2482" spans="18:18" x14ac:dyDescent="0.25">
      <c r="R2482" s="34" t="s">
        <v>2921</v>
      </c>
    </row>
    <row r="2483" spans="18:18" x14ac:dyDescent="0.25">
      <c r="R2483" s="34" t="s">
        <v>2922</v>
      </c>
    </row>
    <row r="2484" spans="18:18" x14ac:dyDescent="0.25">
      <c r="R2484" s="34" t="s">
        <v>2923</v>
      </c>
    </row>
    <row r="2485" spans="18:18" x14ac:dyDescent="0.25">
      <c r="R2485" s="34" t="s">
        <v>2924</v>
      </c>
    </row>
    <row r="2486" spans="18:18" x14ac:dyDescent="0.25">
      <c r="R2486" s="34" t="s">
        <v>2925</v>
      </c>
    </row>
    <row r="2487" spans="18:18" x14ac:dyDescent="0.25">
      <c r="R2487" s="34" t="s">
        <v>2926</v>
      </c>
    </row>
    <row r="2488" spans="18:18" x14ac:dyDescent="0.25">
      <c r="R2488" s="34" t="s">
        <v>2927</v>
      </c>
    </row>
    <row r="2489" spans="18:18" x14ac:dyDescent="0.25">
      <c r="R2489" s="34" t="s">
        <v>2928</v>
      </c>
    </row>
    <row r="2490" spans="18:18" x14ac:dyDescent="0.25">
      <c r="R2490" s="34" t="s">
        <v>2929</v>
      </c>
    </row>
    <row r="2491" spans="18:18" x14ac:dyDescent="0.25">
      <c r="R2491" s="34" t="s">
        <v>2930</v>
      </c>
    </row>
    <row r="2492" spans="18:18" x14ac:dyDescent="0.25">
      <c r="R2492" s="34" t="s">
        <v>2931</v>
      </c>
    </row>
    <row r="2493" spans="18:18" x14ac:dyDescent="0.25">
      <c r="R2493" s="34" t="s">
        <v>2932</v>
      </c>
    </row>
    <row r="2494" spans="18:18" x14ac:dyDescent="0.25">
      <c r="R2494" s="34" t="s">
        <v>2933</v>
      </c>
    </row>
    <row r="2495" spans="18:18" x14ac:dyDescent="0.25">
      <c r="R2495" s="34" t="s">
        <v>2934</v>
      </c>
    </row>
    <row r="2496" spans="18:18" x14ac:dyDescent="0.25">
      <c r="R2496" s="34" t="s">
        <v>2935</v>
      </c>
    </row>
    <row r="2497" spans="18:18" x14ac:dyDescent="0.25">
      <c r="R2497" s="34" t="s">
        <v>2936</v>
      </c>
    </row>
    <row r="2498" spans="18:18" x14ac:dyDescent="0.25">
      <c r="R2498" s="34" t="s">
        <v>2937</v>
      </c>
    </row>
    <row r="2499" spans="18:18" x14ac:dyDescent="0.25">
      <c r="R2499" s="34" t="s">
        <v>2938</v>
      </c>
    </row>
    <row r="2500" spans="18:18" x14ac:dyDescent="0.25">
      <c r="R2500" s="34" t="s">
        <v>2939</v>
      </c>
    </row>
    <row r="2501" spans="18:18" x14ac:dyDescent="0.25">
      <c r="R2501" s="34" t="s">
        <v>2940</v>
      </c>
    </row>
    <row r="2502" spans="18:18" x14ac:dyDescent="0.25">
      <c r="R2502" s="34" t="s">
        <v>2941</v>
      </c>
    </row>
    <row r="2503" spans="18:18" x14ac:dyDescent="0.25">
      <c r="R2503" s="34" t="s">
        <v>2942</v>
      </c>
    </row>
    <row r="2504" spans="18:18" x14ac:dyDescent="0.25">
      <c r="R2504" s="34" t="s">
        <v>2943</v>
      </c>
    </row>
    <row r="2505" spans="18:18" x14ac:dyDescent="0.25">
      <c r="R2505" s="34" t="s">
        <v>2944</v>
      </c>
    </row>
    <row r="2506" spans="18:18" x14ac:dyDescent="0.25">
      <c r="R2506" s="34" t="s">
        <v>2945</v>
      </c>
    </row>
    <row r="2507" spans="18:18" x14ac:dyDescent="0.25">
      <c r="R2507" s="34" t="s">
        <v>2946</v>
      </c>
    </row>
    <row r="2508" spans="18:18" x14ac:dyDescent="0.25">
      <c r="R2508" s="34" t="s">
        <v>2947</v>
      </c>
    </row>
    <row r="2509" spans="18:18" x14ac:dyDescent="0.25">
      <c r="R2509" s="34" t="s">
        <v>2948</v>
      </c>
    </row>
    <row r="2510" spans="18:18" x14ac:dyDescent="0.25">
      <c r="R2510" s="34" t="s">
        <v>2949</v>
      </c>
    </row>
    <row r="2511" spans="18:18" x14ac:dyDescent="0.25">
      <c r="R2511" s="34" t="s">
        <v>2950</v>
      </c>
    </row>
    <row r="2512" spans="18:18" x14ac:dyDescent="0.25">
      <c r="R2512" s="34" t="s">
        <v>2951</v>
      </c>
    </row>
    <row r="2513" spans="18:18" x14ac:dyDescent="0.25">
      <c r="R2513" s="34" t="s">
        <v>2952</v>
      </c>
    </row>
    <row r="2514" spans="18:18" x14ac:dyDescent="0.25">
      <c r="R2514" s="34" t="s">
        <v>2953</v>
      </c>
    </row>
    <row r="2515" spans="18:18" x14ac:dyDescent="0.25">
      <c r="R2515" s="34" t="s">
        <v>2954</v>
      </c>
    </row>
    <row r="2516" spans="18:18" x14ac:dyDescent="0.25">
      <c r="R2516" s="34" t="s">
        <v>2955</v>
      </c>
    </row>
    <row r="2517" spans="18:18" x14ac:dyDescent="0.25">
      <c r="R2517" s="34" t="s">
        <v>2956</v>
      </c>
    </row>
    <row r="2518" spans="18:18" x14ac:dyDescent="0.25">
      <c r="R2518" s="34" t="s">
        <v>2957</v>
      </c>
    </row>
    <row r="2519" spans="18:18" x14ac:dyDescent="0.25">
      <c r="R2519" s="34" t="s">
        <v>2958</v>
      </c>
    </row>
    <row r="2520" spans="18:18" x14ac:dyDescent="0.25">
      <c r="R2520" s="34" t="s">
        <v>2959</v>
      </c>
    </row>
    <row r="2521" spans="18:18" x14ac:dyDescent="0.25">
      <c r="R2521" s="34" t="s">
        <v>2960</v>
      </c>
    </row>
    <row r="2522" spans="18:18" x14ac:dyDescent="0.25">
      <c r="R2522" s="34" t="s">
        <v>2961</v>
      </c>
    </row>
    <row r="2523" spans="18:18" x14ac:dyDescent="0.25">
      <c r="R2523" s="34" t="s">
        <v>2962</v>
      </c>
    </row>
    <row r="2524" spans="18:18" x14ac:dyDescent="0.25">
      <c r="R2524" s="34" t="s">
        <v>2963</v>
      </c>
    </row>
    <row r="2525" spans="18:18" x14ac:dyDescent="0.25">
      <c r="R2525" s="34" t="s">
        <v>2964</v>
      </c>
    </row>
    <row r="2526" spans="18:18" x14ac:dyDescent="0.25">
      <c r="R2526" s="34" t="s">
        <v>2965</v>
      </c>
    </row>
    <row r="2527" spans="18:18" x14ac:dyDescent="0.25">
      <c r="R2527" s="34" t="s">
        <v>2966</v>
      </c>
    </row>
    <row r="2528" spans="18:18" x14ac:dyDescent="0.25">
      <c r="R2528" s="34" t="s">
        <v>2967</v>
      </c>
    </row>
    <row r="2529" spans="18:18" x14ac:dyDescent="0.25">
      <c r="R2529" s="34" t="s">
        <v>2968</v>
      </c>
    </row>
    <row r="2530" spans="18:18" x14ac:dyDescent="0.25">
      <c r="R2530" s="34" t="s">
        <v>2969</v>
      </c>
    </row>
    <row r="2531" spans="18:18" x14ac:dyDescent="0.25">
      <c r="R2531" s="34" t="s">
        <v>2970</v>
      </c>
    </row>
    <row r="2532" spans="18:18" x14ac:dyDescent="0.25">
      <c r="R2532" s="34" t="s">
        <v>2971</v>
      </c>
    </row>
    <row r="2533" spans="18:18" x14ac:dyDescent="0.25">
      <c r="R2533" s="34" t="s">
        <v>2972</v>
      </c>
    </row>
    <row r="2534" spans="18:18" x14ac:dyDescent="0.25">
      <c r="R2534" s="34" t="s">
        <v>2973</v>
      </c>
    </row>
    <row r="2535" spans="18:18" x14ac:dyDescent="0.25">
      <c r="R2535" s="34" t="s">
        <v>2974</v>
      </c>
    </row>
    <row r="2536" spans="18:18" x14ac:dyDescent="0.25">
      <c r="R2536" s="34" t="s">
        <v>2975</v>
      </c>
    </row>
    <row r="2537" spans="18:18" x14ac:dyDescent="0.25">
      <c r="R2537" s="34" t="s">
        <v>2976</v>
      </c>
    </row>
    <row r="2538" spans="18:18" x14ac:dyDescent="0.25">
      <c r="R2538" s="34" t="s">
        <v>2977</v>
      </c>
    </row>
    <row r="2539" spans="18:18" x14ac:dyDescent="0.25">
      <c r="R2539" s="34" t="s">
        <v>2978</v>
      </c>
    </row>
    <row r="2540" spans="18:18" x14ac:dyDescent="0.25">
      <c r="R2540" s="34" t="s">
        <v>2979</v>
      </c>
    </row>
    <row r="2541" spans="18:18" x14ac:dyDescent="0.25">
      <c r="R2541" s="34" t="s">
        <v>2980</v>
      </c>
    </row>
    <row r="2542" spans="18:18" x14ac:dyDescent="0.25">
      <c r="R2542" s="34" t="s">
        <v>2981</v>
      </c>
    </row>
    <row r="2543" spans="18:18" x14ac:dyDescent="0.25">
      <c r="R2543" s="34" t="s">
        <v>2982</v>
      </c>
    </row>
    <row r="2544" spans="18:18" x14ac:dyDescent="0.25">
      <c r="R2544" s="34" t="s">
        <v>2983</v>
      </c>
    </row>
    <row r="2545" spans="18:18" x14ac:dyDescent="0.25">
      <c r="R2545" s="34" t="s">
        <v>2984</v>
      </c>
    </row>
    <row r="2546" spans="18:18" x14ac:dyDescent="0.25">
      <c r="R2546" s="34" t="s">
        <v>2985</v>
      </c>
    </row>
    <row r="2547" spans="18:18" x14ac:dyDescent="0.25">
      <c r="R2547" s="34" t="s">
        <v>2986</v>
      </c>
    </row>
    <row r="2548" spans="18:18" x14ac:dyDescent="0.25">
      <c r="R2548" s="34" t="s">
        <v>2987</v>
      </c>
    </row>
    <row r="2549" spans="18:18" x14ac:dyDescent="0.25">
      <c r="R2549" s="34" t="s">
        <v>2988</v>
      </c>
    </row>
    <row r="2550" spans="18:18" x14ac:dyDescent="0.25">
      <c r="R2550" s="34" t="s">
        <v>2989</v>
      </c>
    </row>
    <row r="2551" spans="18:18" x14ac:dyDescent="0.25">
      <c r="R2551" s="34" t="s">
        <v>2990</v>
      </c>
    </row>
    <row r="2552" spans="18:18" x14ac:dyDescent="0.25">
      <c r="R2552" s="34" t="s">
        <v>2991</v>
      </c>
    </row>
    <row r="2553" spans="18:18" x14ac:dyDescent="0.25">
      <c r="R2553" s="34" t="s">
        <v>2992</v>
      </c>
    </row>
    <row r="2554" spans="18:18" x14ac:dyDescent="0.25">
      <c r="R2554" s="34" t="s">
        <v>2993</v>
      </c>
    </row>
    <row r="2555" spans="18:18" x14ac:dyDescent="0.25">
      <c r="R2555" s="34" t="s">
        <v>2994</v>
      </c>
    </row>
    <row r="2556" spans="18:18" x14ac:dyDescent="0.25">
      <c r="R2556" s="34" t="s">
        <v>2995</v>
      </c>
    </row>
    <row r="2557" spans="18:18" x14ac:dyDescent="0.25">
      <c r="R2557" s="34" t="s">
        <v>2996</v>
      </c>
    </row>
    <row r="2558" spans="18:18" x14ac:dyDescent="0.25">
      <c r="R2558" s="34" t="s">
        <v>2997</v>
      </c>
    </row>
    <row r="2559" spans="18:18" x14ac:dyDescent="0.25">
      <c r="R2559" s="34" t="s">
        <v>2998</v>
      </c>
    </row>
    <row r="2560" spans="18:18" x14ac:dyDescent="0.25">
      <c r="R2560" s="34" t="s">
        <v>2999</v>
      </c>
    </row>
    <row r="2561" spans="18:18" x14ac:dyDescent="0.25">
      <c r="R2561" s="34" t="s">
        <v>3000</v>
      </c>
    </row>
    <row r="2562" spans="18:18" x14ac:dyDescent="0.25">
      <c r="R2562" s="34" t="s">
        <v>3001</v>
      </c>
    </row>
    <row r="2563" spans="18:18" x14ac:dyDescent="0.25">
      <c r="R2563" s="34" t="s">
        <v>3002</v>
      </c>
    </row>
    <row r="2564" spans="18:18" x14ac:dyDescent="0.25">
      <c r="R2564" s="34" t="s">
        <v>3003</v>
      </c>
    </row>
    <row r="2565" spans="18:18" x14ac:dyDescent="0.25">
      <c r="R2565" s="34" t="s">
        <v>3004</v>
      </c>
    </row>
    <row r="2566" spans="18:18" x14ac:dyDescent="0.25">
      <c r="R2566" s="34" t="s">
        <v>3005</v>
      </c>
    </row>
    <row r="2567" spans="18:18" x14ac:dyDescent="0.25">
      <c r="R2567" s="34" t="s">
        <v>3006</v>
      </c>
    </row>
    <row r="2568" spans="18:18" x14ac:dyDescent="0.25">
      <c r="R2568" s="34" t="s">
        <v>3007</v>
      </c>
    </row>
    <row r="2569" spans="18:18" x14ac:dyDescent="0.25">
      <c r="R2569" s="34" t="s">
        <v>3008</v>
      </c>
    </row>
    <row r="2570" spans="18:18" x14ac:dyDescent="0.25">
      <c r="R2570" s="34" t="s">
        <v>3009</v>
      </c>
    </row>
    <row r="2571" spans="18:18" x14ac:dyDescent="0.25">
      <c r="R2571" s="34" t="s">
        <v>3010</v>
      </c>
    </row>
    <row r="2572" spans="18:18" x14ac:dyDescent="0.25">
      <c r="R2572" s="34" t="s">
        <v>3011</v>
      </c>
    </row>
    <row r="2573" spans="18:18" x14ac:dyDescent="0.25">
      <c r="R2573" s="34" t="s">
        <v>3012</v>
      </c>
    </row>
    <row r="2574" spans="18:18" x14ac:dyDescent="0.25">
      <c r="R2574" s="34" t="s">
        <v>3013</v>
      </c>
    </row>
    <row r="2575" spans="18:18" x14ac:dyDescent="0.25">
      <c r="R2575" s="34" t="s">
        <v>3014</v>
      </c>
    </row>
    <row r="2576" spans="18:18" x14ac:dyDescent="0.25">
      <c r="R2576" s="34" t="s">
        <v>3015</v>
      </c>
    </row>
    <row r="2577" spans="18:18" x14ac:dyDescent="0.25">
      <c r="R2577" s="34" t="s">
        <v>3016</v>
      </c>
    </row>
    <row r="2578" spans="18:18" x14ac:dyDescent="0.25">
      <c r="R2578" s="34" t="s">
        <v>3017</v>
      </c>
    </row>
    <row r="2579" spans="18:18" x14ac:dyDescent="0.25">
      <c r="R2579" s="34" t="s">
        <v>3018</v>
      </c>
    </row>
    <row r="2580" spans="18:18" x14ac:dyDescent="0.25">
      <c r="R2580" s="34" t="s">
        <v>3019</v>
      </c>
    </row>
    <row r="2581" spans="18:18" x14ac:dyDescent="0.25">
      <c r="R2581" s="34" t="s">
        <v>3020</v>
      </c>
    </row>
    <row r="2582" spans="18:18" x14ac:dyDescent="0.25">
      <c r="R2582" s="34" t="s">
        <v>3021</v>
      </c>
    </row>
    <row r="2583" spans="18:18" x14ac:dyDescent="0.25">
      <c r="R2583" s="34" t="s">
        <v>3022</v>
      </c>
    </row>
    <row r="2584" spans="18:18" x14ac:dyDescent="0.25">
      <c r="R2584" s="34" t="s">
        <v>3023</v>
      </c>
    </row>
    <row r="2585" spans="18:18" x14ac:dyDescent="0.25">
      <c r="R2585" s="34" t="s">
        <v>3024</v>
      </c>
    </row>
    <row r="2586" spans="18:18" x14ac:dyDescent="0.25">
      <c r="R2586" s="34" t="s">
        <v>3025</v>
      </c>
    </row>
    <row r="2587" spans="18:18" x14ac:dyDescent="0.25">
      <c r="R2587" s="34" t="s">
        <v>3026</v>
      </c>
    </row>
    <row r="2588" spans="18:18" x14ac:dyDescent="0.25">
      <c r="R2588" s="34" t="s">
        <v>3027</v>
      </c>
    </row>
    <row r="2589" spans="18:18" x14ac:dyDescent="0.25">
      <c r="R2589" s="34" t="s">
        <v>3028</v>
      </c>
    </row>
    <row r="2590" spans="18:18" x14ac:dyDescent="0.25">
      <c r="R2590" s="34" t="s">
        <v>3029</v>
      </c>
    </row>
    <row r="2591" spans="18:18" x14ac:dyDescent="0.25">
      <c r="R2591" s="34" t="s">
        <v>3030</v>
      </c>
    </row>
    <row r="2592" spans="18:18" x14ac:dyDescent="0.25">
      <c r="R2592" s="34" t="s">
        <v>3031</v>
      </c>
    </row>
    <row r="2593" spans="18:18" x14ac:dyDescent="0.25">
      <c r="R2593" s="34" t="s">
        <v>3032</v>
      </c>
    </row>
    <row r="2594" spans="18:18" x14ac:dyDescent="0.25">
      <c r="R2594" s="34" t="s">
        <v>3033</v>
      </c>
    </row>
    <row r="2595" spans="18:18" x14ac:dyDescent="0.25">
      <c r="R2595" s="34" t="s">
        <v>3034</v>
      </c>
    </row>
    <row r="2596" spans="18:18" x14ac:dyDescent="0.25">
      <c r="R2596" s="34" t="s">
        <v>3035</v>
      </c>
    </row>
    <row r="2597" spans="18:18" x14ac:dyDescent="0.25">
      <c r="R2597" s="34" t="s">
        <v>3036</v>
      </c>
    </row>
    <row r="2598" spans="18:18" x14ac:dyDescent="0.25">
      <c r="R2598" s="34" t="s">
        <v>3037</v>
      </c>
    </row>
    <row r="2599" spans="18:18" x14ac:dyDescent="0.25">
      <c r="R2599" s="34" t="s">
        <v>3038</v>
      </c>
    </row>
    <row r="2600" spans="18:18" x14ac:dyDescent="0.25">
      <c r="R2600" s="34" t="s">
        <v>3039</v>
      </c>
    </row>
    <row r="2601" spans="18:18" x14ac:dyDescent="0.25">
      <c r="R2601" s="34" t="s">
        <v>3040</v>
      </c>
    </row>
    <row r="2602" spans="18:18" x14ac:dyDescent="0.25">
      <c r="R2602" s="34" t="s">
        <v>3041</v>
      </c>
    </row>
    <row r="2603" spans="18:18" x14ac:dyDescent="0.25">
      <c r="R2603" s="34" t="s">
        <v>3042</v>
      </c>
    </row>
    <row r="2604" spans="18:18" x14ac:dyDescent="0.25">
      <c r="R2604" s="34" t="s">
        <v>3043</v>
      </c>
    </row>
    <row r="2605" spans="18:18" x14ac:dyDescent="0.25">
      <c r="R2605" s="34" t="s">
        <v>3044</v>
      </c>
    </row>
    <row r="2606" spans="18:18" x14ac:dyDescent="0.25">
      <c r="R2606" s="34" t="s">
        <v>3045</v>
      </c>
    </row>
    <row r="2607" spans="18:18" x14ac:dyDescent="0.25">
      <c r="R2607" s="34" t="s">
        <v>3046</v>
      </c>
    </row>
    <row r="2608" spans="18:18" x14ac:dyDescent="0.25">
      <c r="R2608" s="34" t="s">
        <v>3047</v>
      </c>
    </row>
    <row r="2609" spans="18:18" x14ac:dyDescent="0.25">
      <c r="R2609" s="34" t="s">
        <v>3048</v>
      </c>
    </row>
    <row r="2610" spans="18:18" x14ac:dyDescent="0.25">
      <c r="R2610" s="34" t="s">
        <v>3049</v>
      </c>
    </row>
    <row r="2611" spans="18:18" x14ac:dyDescent="0.25">
      <c r="R2611" s="34" t="s">
        <v>3050</v>
      </c>
    </row>
    <row r="2612" spans="18:18" x14ac:dyDescent="0.25">
      <c r="R2612" s="34" t="s">
        <v>3051</v>
      </c>
    </row>
    <row r="2613" spans="18:18" x14ac:dyDescent="0.25">
      <c r="R2613" s="34" t="s">
        <v>3052</v>
      </c>
    </row>
    <row r="2614" spans="18:18" x14ac:dyDescent="0.25">
      <c r="R2614" s="34" t="s">
        <v>3053</v>
      </c>
    </row>
    <row r="2615" spans="18:18" x14ac:dyDescent="0.25">
      <c r="R2615" s="34" t="s">
        <v>3054</v>
      </c>
    </row>
    <row r="2616" spans="18:18" x14ac:dyDescent="0.25">
      <c r="R2616" s="34" t="s">
        <v>3055</v>
      </c>
    </row>
    <row r="2617" spans="18:18" x14ac:dyDescent="0.25">
      <c r="R2617" s="34" t="s">
        <v>3056</v>
      </c>
    </row>
    <row r="2618" spans="18:18" x14ac:dyDescent="0.25">
      <c r="R2618" s="34" t="s">
        <v>3057</v>
      </c>
    </row>
    <row r="2619" spans="18:18" x14ac:dyDescent="0.25">
      <c r="R2619" s="34" t="s">
        <v>3058</v>
      </c>
    </row>
    <row r="2620" spans="18:18" x14ac:dyDescent="0.25">
      <c r="R2620" s="34" t="s">
        <v>3059</v>
      </c>
    </row>
    <row r="2621" spans="18:18" x14ac:dyDescent="0.25">
      <c r="R2621" s="34" t="s">
        <v>3060</v>
      </c>
    </row>
    <row r="2622" spans="18:18" x14ac:dyDescent="0.25">
      <c r="R2622" s="34" t="s">
        <v>3061</v>
      </c>
    </row>
    <row r="2623" spans="18:18" x14ac:dyDescent="0.25">
      <c r="R2623" s="34" t="s">
        <v>3062</v>
      </c>
    </row>
    <row r="2624" spans="18:18" x14ac:dyDescent="0.25">
      <c r="R2624" s="34" t="s">
        <v>3063</v>
      </c>
    </row>
    <row r="2625" spans="18:18" x14ac:dyDescent="0.25">
      <c r="R2625" s="34" t="s">
        <v>3064</v>
      </c>
    </row>
    <row r="2626" spans="18:18" x14ac:dyDescent="0.25">
      <c r="R2626" s="34" t="s">
        <v>3065</v>
      </c>
    </row>
    <row r="2627" spans="18:18" x14ac:dyDescent="0.25">
      <c r="R2627" s="34" t="s">
        <v>3066</v>
      </c>
    </row>
    <row r="2628" spans="18:18" x14ac:dyDescent="0.25">
      <c r="R2628" s="34" t="s">
        <v>3067</v>
      </c>
    </row>
    <row r="2629" spans="18:18" x14ac:dyDescent="0.25">
      <c r="R2629" s="34" t="s">
        <v>3068</v>
      </c>
    </row>
    <row r="2630" spans="18:18" x14ac:dyDescent="0.25">
      <c r="R2630" s="34" t="s">
        <v>3069</v>
      </c>
    </row>
    <row r="2631" spans="18:18" x14ac:dyDescent="0.25">
      <c r="R2631" s="34" t="s">
        <v>3070</v>
      </c>
    </row>
    <row r="2632" spans="18:18" x14ac:dyDescent="0.25">
      <c r="R2632" s="34" t="s">
        <v>3071</v>
      </c>
    </row>
    <row r="2633" spans="18:18" x14ac:dyDescent="0.25">
      <c r="R2633" s="34" t="s">
        <v>3072</v>
      </c>
    </row>
    <row r="2634" spans="18:18" x14ac:dyDescent="0.25">
      <c r="R2634" s="34" t="s">
        <v>3073</v>
      </c>
    </row>
    <row r="2635" spans="18:18" x14ac:dyDescent="0.25">
      <c r="R2635" s="34" t="s">
        <v>3074</v>
      </c>
    </row>
    <row r="2636" spans="18:18" x14ac:dyDescent="0.25">
      <c r="R2636" s="34" t="s">
        <v>3075</v>
      </c>
    </row>
    <row r="2637" spans="18:18" x14ac:dyDescent="0.25">
      <c r="R2637" s="34" t="s">
        <v>3076</v>
      </c>
    </row>
    <row r="2638" spans="18:18" x14ac:dyDescent="0.25">
      <c r="R2638" s="34" t="s">
        <v>3077</v>
      </c>
    </row>
    <row r="2639" spans="18:18" x14ac:dyDescent="0.25">
      <c r="R2639" s="34" t="s">
        <v>3078</v>
      </c>
    </row>
    <row r="2640" spans="18:18" x14ac:dyDescent="0.25">
      <c r="R2640" s="34" t="s">
        <v>3079</v>
      </c>
    </row>
    <row r="2641" spans="18:18" x14ac:dyDescent="0.25">
      <c r="R2641" s="34" t="s">
        <v>3080</v>
      </c>
    </row>
    <row r="2642" spans="18:18" x14ac:dyDescent="0.25">
      <c r="R2642" s="34" t="s">
        <v>3081</v>
      </c>
    </row>
    <row r="2643" spans="18:18" x14ac:dyDescent="0.25">
      <c r="R2643" s="34" t="s">
        <v>3082</v>
      </c>
    </row>
    <row r="2644" spans="18:18" x14ac:dyDescent="0.25">
      <c r="R2644" s="34" t="s">
        <v>3083</v>
      </c>
    </row>
    <row r="2645" spans="18:18" x14ac:dyDescent="0.25">
      <c r="R2645" s="34" t="s">
        <v>3084</v>
      </c>
    </row>
    <row r="2646" spans="18:18" x14ac:dyDescent="0.25">
      <c r="R2646" s="34" t="s">
        <v>3085</v>
      </c>
    </row>
    <row r="2647" spans="18:18" x14ac:dyDescent="0.25">
      <c r="R2647" s="34" t="s">
        <v>3086</v>
      </c>
    </row>
    <row r="2648" spans="18:18" x14ac:dyDescent="0.25">
      <c r="R2648" s="34" t="s">
        <v>3087</v>
      </c>
    </row>
    <row r="2649" spans="18:18" x14ac:dyDescent="0.25">
      <c r="R2649" s="34" t="s">
        <v>3088</v>
      </c>
    </row>
    <row r="2650" spans="18:18" x14ac:dyDescent="0.25">
      <c r="R2650" s="34" t="s">
        <v>3089</v>
      </c>
    </row>
    <row r="2651" spans="18:18" x14ac:dyDescent="0.25">
      <c r="R2651" s="34" t="s">
        <v>3090</v>
      </c>
    </row>
    <row r="2652" spans="18:18" x14ac:dyDescent="0.25">
      <c r="R2652" s="34" t="s">
        <v>3091</v>
      </c>
    </row>
    <row r="2653" spans="18:18" x14ac:dyDescent="0.25">
      <c r="R2653" s="34" t="s">
        <v>3092</v>
      </c>
    </row>
    <row r="2654" spans="18:18" x14ac:dyDescent="0.25">
      <c r="R2654" s="34" t="s">
        <v>3093</v>
      </c>
    </row>
    <row r="2655" spans="18:18" x14ac:dyDescent="0.25">
      <c r="R2655" s="34" t="s">
        <v>3094</v>
      </c>
    </row>
    <row r="2656" spans="18:18" x14ac:dyDescent="0.25">
      <c r="R2656" s="34" t="s">
        <v>3095</v>
      </c>
    </row>
    <row r="2657" spans="18:18" x14ac:dyDescent="0.25">
      <c r="R2657" s="34" t="s">
        <v>3096</v>
      </c>
    </row>
    <row r="2658" spans="18:18" x14ac:dyDescent="0.25">
      <c r="R2658" s="34" t="s">
        <v>3097</v>
      </c>
    </row>
    <row r="2659" spans="18:18" x14ac:dyDescent="0.25">
      <c r="R2659" s="34" t="s">
        <v>3098</v>
      </c>
    </row>
    <row r="2660" spans="18:18" x14ac:dyDescent="0.25">
      <c r="R2660" s="34" t="s">
        <v>3099</v>
      </c>
    </row>
    <row r="2661" spans="18:18" x14ac:dyDescent="0.25">
      <c r="R2661" s="34" t="s">
        <v>3100</v>
      </c>
    </row>
    <row r="2662" spans="18:18" x14ac:dyDescent="0.25">
      <c r="R2662" s="34" t="s">
        <v>3101</v>
      </c>
    </row>
    <row r="2663" spans="18:18" x14ac:dyDescent="0.25">
      <c r="R2663" s="34" t="s">
        <v>3102</v>
      </c>
    </row>
    <row r="2664" spans="18:18" x14ac:dyDescent="0.25">
      <c r="R2664" s="34" t="s">
        <v>3103</v>
      </c>
    </row>
    <row r="2665" spans="18:18" x14ac:dyDescent="0.25">
      <c r="R2665" s="34" t="s">
        <v>3104</v>
      </c>
    </row>
    <row r="2666" spans="18:18" x14ac:dyDescent="0.25">
      <c r="R2666" s="34" t="s">
        <v>3105</v>
      </c>
    </row>
    <row r="2667" spans="18:18" x14ac:dyDescent="0.25">
      <c r="R2667" s="34" t="s">
        <v>3106</v>
      </c>
    </row>
    <row r="2668" spans="18:18" x14ac:dyDescent="0.25">
      <c r="R2668" s="34" t="s">
        <v>3107</v>
      </c>
    </row>
    <row r="2669" spans="18:18" x14ac:dyDescent="0.25">
      <c r="R2669" s="34" t="s">
        <v>3108</v>
      </c>
    </row>
    <row r="2670" spans="18:18" x14ac:dyDescent="0.25">
      <c r="R2670" s="34" t="s">
        <v>3109</v>
      </c>
    </row>
    <row r="2671" spans="18:18" x14ac:dyDescent="0.25">
      <c r="R2671" s="34" t="s">
        <v>3110</v>
      </c>
    </row>
    <row r="2672" spans="18:18" x14ac:dyDescent="0.25">
      <c r="R2672" s="34" t="s">
        <v>3111</v>
      </c>
    </row>
    <row r="2673" spans="18:18" x14ac:dyDescent="0.25">
      <c r="R2673" s="34" t="s">
        <v>3112</v>
      </c>
    </row>
    <row r="2674" spans="18:18" x14ac:dyDescent="0.25">
      <c r="R2674" s="34" t="s">
        <v>3113</v>
      </c>
    </row>
    <row r="2675" spans="18:18" x14ac:dyDescent="0.25">
      <c r="R2675" s="34" t="s">
        <v>3114</v>
      </c>
    </row>
    <row r="2676" spans="18:18" x14ac:dyDescent="0.25">
      <c r="R2676" s="34" t="s">
        <v>3115</v>
      </c>
    </row>
    <row r="2677" spans="18:18" x14ac:dyDescent="0.25">
      <c r="R2677" s="34" t="s">
        <v>3116</v>
      </c>
    </row>
    <row r="2678" spans="18:18" x14ac:dyDescent="0.25">
      <c r="R2678" s="34" t="s">
        <v>3117</v>
      </c>
    </row>
    <row r="2679" spans="18:18" x14ac:dyDescent="0.25">
      <c r="R2679" s="34" t="s">
        <v>3118</v>
      </c>
    </row>
    <row r="2680" spans="18:18" x14ac:dyDescent="0.25">
      <c r="R2680" s="34" t="s">
        <v>3119</v>
      </c>
    </row>
    <row r="2681" spans="18:18" x14ac:dyDescent="0.25">
      <c r="R2681" s="34" t="s">
        <v>3120</v>
      </c>
    </row>
    <row r="2682" spans="18:18" x14ac:dyDescent="0.25">
      <c r="R2682" s="34" t="s">
        <v>3121</v>
      </c>
    </row>
    <row r="2683" spans="18:18" x14ac:dyDescent="0.25">
      <c r="R2683" s="34" t="s">
        <v>3122</v>
      </c>
    </row>
    <row r="2684" spans="18:18" x14ac:dyDescent="0.25">
      <c r="R2684" s="34" t="s">
        <v>3123</v>
      </c>
    </row>
    <row r="2685" spans="18:18" x14ac:dyDescent="0.25">
      <c r="R2685" s="34" t="s">
        <v>3124</v>
      </c>
    </row>
    <row r="2686" spans="18:18" x14ac:dyDescent="0.25">
      <c r="R2686" s="34" t="s">
        <v>3125</v>
      </c>
    </row>
    <row r="2687" spans="18:18" x14ac:dyDescent="0.25">
      <c r="R2687" s="34" t="s">
        <v>3126</v>
      </c>
    </row>
    <row r="2688" spans="18:18" x14ac:dyDescent="0.25">
      <c r="R2688" s="34" t="s">
        <v>3127</v>
      </c>
    </row>
    <row r="2689" spans="18:18" x14ac:dyDescent="0.25">
      <c r="R2689" s="34" t="s">
        <v>3128</v>
      </c>
    </row>
    <row r="2690" spans="18:18" x14ac:dyDescent="0.25">
      <c r="R2690" s="34" t="s">
        <v>3129</v>
      </c>
    </row>
    <row r="2691" spans="18:18" x14ac:dyDescent="0.25">
      <c r="R2691" s="34" t="s">
        <v>3130</v>
      </c>
    </row>
    <row r="2692" spans="18:18" x14ac:dyDescent="0.25">
      <c r="R2692" s="34" t="s">
        <v>3131</v>
      </c>
    </row>
    <row r="2693" spans="18:18" x14ac:dyDescent="0.25">
      <c r="R2693" s="34" t="s">
        <v>3132</v>
      </c>
    </row>
    <row r="2694" spans="18:18" x14ac:dyDescent="0.25">
      <c r="R2694" s="34" t="s">
        <v>3133</v>
      </c>
    </row>
    <row r="2695" spans="18:18" x14ac:dyDescent="0.25">
      <c r="R2695" s="34" t="s">
        <v>3134</v>
      </c>
    </row>
    <row r="2696" spans="18:18" x14ac:dyDescent="0.25">
      <c r="R2696" s="34" t="s">
        <v>3135</v>
      </c>
    </row>
    <row r="2697" spans="18:18" x14ac:dyDescent="0.25">
      <c r="R2697" s="34" t="s">
        <v>3136</v>
      </c>
    </row>
    <row r="2698" spans="18:18" x14ac:dyDescent="0.25">
      <c r="R2698" s="34" t="s">
        <v>3137</v>
      </c>
    </row>
    <row r="2699" spans="18:18" x14ac:dyDescent="0.25">
      <c r="R2699" s="34" t="s">
        <v>3138</v>
      </c>
    </row>
    <row r="2700" spans="18:18" x14ac:dyDescent="0.25">
      <c r="R2700" s="34" t="s">
        <v>3139</v>
      </c>
    </row>
    <row r="2701" spans="18:18" x14ac:dyDescent="0.25">
      <c r="R2701" s="34" t="s">
        <v>3140</v>
      </c>
    </row>
    <row r="2702" spans="18:18" x14ac:dyDescent="0.25">
      <c r="R2702" s="34" t="s">
        <v>3141</v>
      </c>
    </row>
    <row r="2703" spans="18:18" x14ac:dyDescent="0.25">
      <c r="R2703" s="34" t="s">
        <v>3142</v>
      </c>
    </row>
    <row r="2704" spans="18:18" x14ac:dyDescent="0.25">
      <c r="R2704" s="34" t="s">
        <v>3143</v>
      </c>
    </row>
    <row r="2705" spans="18:18" x14ac:dyDescent="0.25">
      <c r="R2705" s="34" t="s">
        <v>3144</v>
      </c>
    </row>
    <row r="2706" spans="18:18" x14ac:dyDescent="0.25">
      <c r="R2706" s="34" t="s">
        <v>3145</v>
      </c>
    </row>
    <row r="2707" spans="18:18" x14ac:dyDescent="0.25">
      <c r="R2707" s="34" t="s">
        <v>3146</v>
      </c>
    </row>
    <row r="2708" spans="18:18" x14ac:dyDescent="0.25">
      <c r="R2708" s="34" t="s">
        <v>3147</v>
      </c>
    </row>
    <row r="2709" spans="18:18" x14ac:dyDescent="0.25">
      <c r="R2709" s="34" t="s">
        <v>3148</v>
      </c>
    </row>
    <row r="2710" spans="18:18" x14ac:dyDescent="0.25">
      <c r="R2710" s="34" t="s">
        <v>3149</v>
      </c>
    </row>
    <row r="2711" spans="18:18" x14ac:dyDescent="0.25">
      <c r="R2711" s="34" t="s">
        <v>3150</v>
      </c>
    </row>
    <row r="2712" spans="18:18" x14ac:dyDescent="0.25">
      <c r="R2712" s="34" t="s">
        <v>3151</v>
      </c>
    </row>
    <row r="2713" spans="18:18" x14ac:dyDescent="0.25">
      <c r="R2713" s="34" t="s">
        <v>3152</v>
      </c>
    </row>
    <row r="2714" spans="18:18" x14ac:dyDescent="0.25">
      <c r="R2714" s="34" t="s">
        <v>3153</v>
      </c>
    </row>
    <row r="2715" spans="18:18" x14ac:dyDescent="0.25">
      <c r="R2715" s="34" t="s">
        <v>3154</v>
      </c>
    </row>
    <row r="2716" spans="18:18" x14ac:dyDescent="0.25">
      <c r="R2716" s="34" t="s">
        <v>3155</v>
      </c>
    </row>
    <row r="2717" spans="18:18" x14ac:dyDescent="0.25">
      <c r="R2717" s="34" t="s">
        <v>3156</v>
      </c>
    </row>
    <row r="2718" spans="18:18" x14ac:dyDescent="0.25">
      <c r="R2718" s="34" t="s">
        <v>3157</v>
      </c>
    </row>
    <row r="2719" spans="18:18" x14ac:dyDescent="0.25">
      <c r="R2719" s="34" t="s">
        <v>3158</v>
      </c>
    </row>
    <row r="2720" spans="18:18" x14ac:dyDescent="0.25">
      <c r="R2720" s="34" t="s">
        <v>3159</v>
      </c>
    </row>
    <row r="2721" spans="18:18" x14ac:dyDescent="0.25">
      <c r="R2721" s="34" t="s">
        <v>3160</v>
      </c>
    </row>
    <row r="2722" spans="18:18" x14ac:dyDescent="0.25">
      <c r="R2722" s="34" t="s">
        <v>3161</v>
      </c>
    </row>
    <row r="2723" spans="18:18" x14ac:dyDescent="0.25">
      <c r="R2723" s="34" t="s">
        <v>3162</v>
      </c>
    </row>
    <row r="2724" spans="18:18" x14ac:dyDescent="0.25">
      <c r="R2724" s="34" t="s">
        <v>3163</v>
      </c>
    </row>
    <row r="2725" spans="18:18" x14ac:dyDescent="0.25">
      <c r="R2725" s="34" t="s">
        <v>3164</v>
      </c>
    </row>
    <row r="2726" spans="18:18" x14ac:dyDescent="0.25">
      <c r="R2726" s="34" t="s">
        <v>3165</v>
      </c>
    </row>
    <row r="2727" spans="18:18" x14ac:dyDescent="0.25">
      <c r="R2727" s="34" t="s">
        <v>3166</v>
      </c>
    </row>
    <row r="2728" spans="18:18" x14ac:dyDescent="0.25">
      <c r="R2728" s="34" t="s">
        <v>3167</v>
      </c>
    </row>
    <row r="2729" spans="18:18" x14ac:dyDescent="0.25">
      <c r="R2729" s="34" t="s">
        <v>3168</v>
      </c>
    </row>
    <row r="2730" spans="18:18" x14ac:dyDescent="0.25">
      <c r="R2730" s="34" t="s">
        <v>3169</v>
      </c>
    </row>
    <row r="2731" spans="18:18" x14ac:dyDescent="0.25">
      <c r="R2731" s="34" t="s">
        <v>3170</v>
      </c>
    </row>
    <row r="2732" spans="18:18" x14ac:dyDescent="0.25">
      <c r="R2732" s="34" t="s">
        <v>3171</v>
      </c>
    </row>
    <row r="2733" spans="18:18" x14ac:dyDescent="0.25">
      <c r="R2733" s="34" t="s">
        <v>3172</v>
      </c>
    </row>
    <row r="2734" spans="18:18" x14ac:dyDescent="0.25">
      <c r="R2734" s="34" t="s">
        <v>3173</v>
      </c>
    </row>
    <row r="2735" spans="18:18" x14ac:dyDescent="0.25">
      <c r="R2735" s="34" t="s">
        <v>3174</v>
      </c>
    </row>
    <row r="2736" spans="18:18" x14ac:dyDescent="0.25">
      <c r="R2736" s="34" t="s">
        <v>3175</v>
      </c>
    </row>
    <row r="2737" spans="18:18" x14ac:dyDescent="0.25">
      <c r="R2737" s="34" t="s">
        <v>3176</v>
      </c>
    </row>
    <row r="2738" spans="18:18" x14ac:dyDescent="0.25">
      <c r="R2738" s="34" t="s">
        <v>3177</v>
      </c>
    </row>
    <row r="2739" spans="18:18" x14ac:dyDescent="0.25">
      <c r="R2739" s="34" t="s">
        <v>3178</v>
      </c>
    </row>
    <row r="2740" spans="18:18" x14ac:dyDescent="0.25">
      <c r="R2740" s="34" t="s">
        <v>3179</v>
      </c>
    </row>
    <row r="2741" spans="18:18" x14ac:dyDescent="0.25">
      <c r="R2741" s="34" t="s">
        <v>3180</v>
      </c>
    </row>
    <row r="2742" spans="18:18" x14ac:dyDescent="0.25">
      <c r="R2742" s="34" t="s">
        <v>3181</v>
      </c>
    </row>
    <row r="2743" spans="18:18" x14ac:dyDescent="0.25">
      <c r="R2743" s="34" t="s">
        <v>3182</v>
      </c>
    </row>
    <row r="2744" spans="18:18" x14ac:dyDescent="0.25">
      <c r="R2744" s="34" t="s">
        <v>3183</v>
      </c>
    </row>
    <row r="2745" spans="18:18" x14ac:dyDescent="0.25">
      <c r="R2745" s="34" t="s">
        <v>3184</v>
      </c>
    </row>
    <row r="2746" spans="18:18" x14ac:dyDescent="0.25">
      <c r="R2746" s="34" t="s">
        <v>3185</v>
      </c>
    </row>
    <row r="2747" spans="18:18" x14ac:dyDescent="0.25">
      <c r="R2747" s="34" t="s">
        <v>3186</v>
      </c>
    </row>
    <row r="2748" spans="18:18" x14ac:dyDescent="0.25">
      <c r="R2748" s="34" t="s">
        <v>3187</v>
      </c>
    </row>
    <row r="2749" spans="18:18" x14ac:dyDescent="0.25">
      <c r="R2749" s="34" t="s">
        <v>3188</v>
      </c>
    </row>
    <row r="2750" spans="18:18" x14ac:dyDescent="0.25">
      <c r="R2750" s="34" t="s">
        <v>3189</v>
      </c>
    </row>
    <row r="2751" spans="18:18" x14ac:dyDescent="0.25">
      <c r="R2751" s="34" t="s">
        <v>3190</v>
      </c>
    </row>
    <row r="2752" spans="18:18" x14ac:dyDescent="0.25">
      <c r="R2752" s="34" t="s">
        <v>3191</v>
      </c>
    </row>
    <row r="2753" spans="18:18" x14ac:dyDescent="0.25">
      <c r="R2753" s="34" t="s">
        <v>3192</v>
      </c>
    </row>
    <row r="2754" spans="18:18" x14ac:dyDescent="0.25">
      <c r="R2754" s="34" t="s">
        <v>3193</v>
      </c>
    </row>
    <row r="2755" spans="18:18" x14ac:dyDescent="0.25">
      <c r="R2755" s="34" t="s">
        <v>3194</v>
      </c>
    </row>
    <row r="2756" spans="18:18" x14ac:dyDescent="0.25">
      <c r="R2756" s="34" t="s">
        <v>3195</v>
      </c>
    </row>
    <row r="2757" spans="18:18" x14ac:dyDescent="0.25">
      <c r="R2757" s="34" t="s">
        <v>3196</v>
      </c>
    </row>
    <row r="2758" spans="18:18" x14ac:dyDescent="0.25">
      <c r="R2758" s="34" t="s">
        <v>3197</v>
      </c>
    </row>
    <row r="2759" spans="18:18" x14ac:dyDescent="0.25">
      <c r="R2759" s="34" t="s">
        <v>3198</v>
      </c>
    </row>
    <row r="2760" spans="18:18" x14ac:dyDescent="0.25">
      <c r="R2760" s="34" t="s">
        <v>3199</v>
      </c>
    </row>
    <row r="2761" spans="18:18" x14ac:dyDescent="0.25">
      <c r="R2761" s="34" t="s">
        <v>3200</v>
      </c>
    </row>
    <row r="2762" spans="18:18" x14ac:dyDescent="0.25">
      <c r="R2762" s="34" t="s">
        <v>3201</v>
      </c>
    </row>
    <row r="2763" spans="18:18" x14ac:dyDescent="0.25">
      <c r="R2763" s="34" t="s">
        <v>3202</v>
      </c>
    </row>
    <row r="2764" spans="18:18" x14ac:dyDescent="0.25">
      <c r="R2764" s="34" t="s">
        <v>3203</v>
      </c>
    </row>
    <row r="2765" spans="18:18" x14ac:dyDescent="0.25">
      <c r="R2765" s="34" t="s">
        <v>3204</v>
      </c>
    </row>
    <row r="2766" spans="18:18" x14ac:dyDescent="0.25">
      <c r="R2766" s="34" t="s">
        <v>3205</v>
      </c>
    </row>
    <row r="2767" spans="18:18" x14ac:dyDescent="0.25">
      <c r="R2767" s="34" t="s">
        <v>3206</v>
      </c>
    </row>
    <row r="2768" spans="18:18" x14ac:dyDescent="0.25">
      <c r="R2768" s="34" t="s">
        <v>3207</v>
      </c>
    </row>
    <row r="2769" spans="18:18" x14ac:dyDescent="0.25">
      <c r="R2769" s="34" t="s">
        <v>3208</v>
      </c>
    </row>
    <row r="2770" spans="18:18" x14ac:dyDescent="0.25">
      <c r="R2770" s="34" t="s">
        <v>3209</v>
      </c>
    </row>
    <row r="2771" spans="18:18" x14ac:dyDescent="0.25">
      <c r="R2771" s="34" t="s">
        <v>3210</v>
      </c>
    </row>
    <row r="2772" spans="18:18" x14ac:dyDescent="0.25">
      <c r="R2772" s="34" t="s">
        <v>3211</v>
      </c>
    </row>
    <row r="2773" spans="18:18" x14ac:dyDescent="0.25">
      <c r="R2773" s="34" t="s">
        <v>3212</v>
      </c>
    </row>
    <row r="2774" spans="18:18" x14ac:dyDescent="0.25">
      <c r="R2774" s="34" t="s">
        <v>3213</v>
      </c>
    </row>
    <row r="2775" spans="18:18" x14ac:dyDescent="0.25">
      <c r="R2775" s="34" t="s">
        <v>3214</v>
      </c>
    </row>
    <row r="2776" spans="18:18" x14ac:dyDescent="0.25">
      <c r="R2776" s="34" t="s">
        <v>3215</v>
      </c>
    </row>
    <row r="2777" spans="18:18" x14ac:dyDescent="0.25">
      <c r="R2777" s="34" t="s">
        <v>3216</v>
      </c>
    </row>
    <row r="2778" spans="18:18" x14ac:dyDescent="0.25">
      <c r="R2778" s="34" t="s">
        <v>3217</v>
      </c>
    </row>
    <row r="2779" spans="18:18" x14ac:dyDescent="0.25">
      <c r="R2779" s="34" t="s">
        <v>3218</v>
      </c>
    </row>
    <row r="2780" spans="18:18" x14ac:dyDescent="0.25">
      <c r="R2780" s="34" t="s">
        <v>3219</v>
      </c>
    </row>
    <row r="2781" spans="18:18" x14ac:dyDescent="0.25">
      <c r="R2781" s="34" t="s">
        <v>3220</v>
      </c>
    </row>
    <row r="2782" spans="18:18" x14ac:dyDescent="0.25">
      <c r="R2782" s="34" t="s">
        <v>3221</v>
      </c>
    </row>
    <row r="2783" spans="18:18" x14ac:dyDescent="0.25">
      <c r="R2783" s="34" t="s">
        <v>3222</v>
      </c>
    </row>
    <row r="2784" spans="18:18" x14ac:dyDescent="0.25">
      <c r="R2784" s="34" t="s">
        <v>3223</v>
      </c>
    </row>
    <row r="2785" spans="18:18" x14ac:dyDescent="0.25">
      <c r="R2785" s="34" t="s">
        <v>3224</v>
      </c>
    </row>
    <row r="2786" spans="18:18" x14ac:dyDescent="0.25">
      <c r="R2786" s="34" t="s">
        <v>3225</v>
      </c>
    </row>
    <row r="2787" spans="18:18" x14ac:dyDescent="0.25">
      <c r="R2787" s="34" t="s">
        <v>3226</v>
      </c>
    </row>
    <row r="2788" spans="18:18" x14ac:dyDescent="0.25">
      <c r="R2788" s="34" t="s">
        <v>3227</v>
      </c>
    </row>
    <row r="2789" spans="18:18" x14ac:dyDescent="0.25">
      <c r="R2789" s="34" t="s">
        <v>3228</v>
      </c>
    </row>
    <row r="2790" spans="18:18" x14ac:dyDescent="0.25">
      <c r="R2790" s="34" t="s">
        <v>3229</v>
      </c>
    </row>
    <row r="2791" spans="18:18" x14ac:dyDescent="0.25">
      <c r="R2791" s="34" t="s">
        <v>3230</v>
      </c>
    </row>
    <row r="2792" spans="18:18" x14ac:dyDescent="0.25">
      <c r="R2792" s="34" t="s">
        <v>3231</v>
      </c>
    </row>
    <row r="2793" spans="18:18" x14ac:dyDescent="0.25">
      <c r="R2793" s="34" t="s">
        <v>3232</v>
      </c>
    </row>
    <row r="2794" spans="18:18" x14ac:dyDescent="0.25">
      <c r="R2794" s="34" t="s">
        <v>3233</v>
      </c>
    </row>
    <row r="2795" spans="18:18" x14ac:dyDescent="0.25">
      <c r="R2795" s="34" t="s">
        <v>3234</v>
      </c>
    </row>
    <row r="2796" spans="18:18" x14ac:dyDescent="0.25">
      <c r="R2796" s="34" t="s">
        <v>3235</v>
      </c>
    </row>
    <row r="2797" spans="18:18" x14ac:dyDescent="0.25">
      <c r="R2797" s="34" t="s">
        <v>3236</v>
      </c>
    </row>
    <row r="2798" spans="18:18" x14ac:dyDescent="0.25">
      <c r="R2798" s="34" t="s">
        <v>3237</v>
      </c>
    </row>
    <row r="2799" spans="18:18" x14ac:dyDescent="0.25">
      <c r="R2799" s="34" t="s">
        <v>3238</v>
      </c>
    </row>
    <row r="2800" spans="18:18" x14ac:dyDescent="0.25">
      <c r="R2800" s="34" t="s">
        <v>3239</v>
      </c>
    </row>
    <row r="2801" spans="18:18" x14ac:dyDescent="0.25">
      <c r="R2801" s="34" t="s">
        <v>3240</v>
      </c>
    </row>
    <row r="2802" spans="18:18" x14ac:dyDescent="0.25">
      <c r="R2802" s="34" t="s">
        <v>3241</v>
      </c>
    </row>
    <row r="2803" spans="18:18" x14ac:dyDescent="0.25">
      <c r="R2803" s="34" t="s">
        <v>3242</v>
      </c>
    </row>
    <row r="2804" spans="18:18" x14ac:dyDescent="0.25">
      <c r="R2804" s="34" t="s">
        <v>3243</v>
      </c>
    </row>
    <row r="2805" spans="18:18" x14ac:dyDescent="0.25">
      <c r="R2805" s="34" t="s">
        <v>3244</v>
      </c>
    </row>
    <row r="2806" spans="18:18" x14ac:dyDescent="0.25">
      <c r="R2806" s="34" t="s">
        <v>3245</v>
      </c>
    </row>
    <row r="2807" spans="18:18" x14ac:dyDescent="0.25">
      <c r="R2807" s="34" t="s">
        <v>3246</v>
      </c>
    </row>
    <row r="2808" spans="18:18" x14ac:dyDescent="0.25">
      <c r="R2808" s="34" t="s">
        <v>3247</v>
      </c>
    </row>
    <row r="2809" spans="18:18" x14ac:dyDescent="0.25">
      <c r="R2809" s="34" t="s">
        <v>3248</v>
      </c>
    </row>
    <row r="2810" spans="18:18" x14ac:dyDescent="0.25">
      <c r="R2810" s="34" t="s">
        <v>3249</v>
      </c>
    </row>
    <row r="2811" spans="18:18" x14ac:dyDescent="0.25">
      <c r="R2811" s="34" t="s">
        <v>3250</v>
      </c>
    </row>
    <row r="2812" spans="18:18" x14ac:dyDescent="0.25">
      <c r="R2812" s="34" t="s">
        <v>3251</v>
      </c>
    </row>
    <row r="2813" spans="18:18" x14ac:dyDescent="0.25">
      <c r="R2813" s="34" t="s">
        <v>3252</v>
      </c>
    </row>
    <row r="2814" spans="18:18" x14ac:dyDescent="0.25">
      <c r="R2814" s="34" t="s">
        <v>3253</v>
      </c>
    </row>
    <row r="2815" spans="18:18" x14ac:dyDescent="0.25">
      <c r="R2815" s="34" t="s">
        <v>3254</v>
      </c>
    </row>
    <row r="2816" spans="18:18" x14ac:dyDescent="0.25">
      <c r="R2816" s="34" t="s">
        <v>3255</v>
      </c>
    </row>
    <row r="2817" spans="18:18" x14ac:dyDescent="0.25">
      <c r="R2817" s="34" t="s">
        <v>3256</v>
      </c>
    </row>
    <row r="2818" spans="18:18" x14ac:dyDescent="0.25">
      <c r="R2818" s="34" t="s">
        <v>3257</v>
      </c>
    </row>
    <row r="2819" spans="18:18" x14ac:dyDescent="0.25">
      <c r="R2819" s="34" t="s">
        <v>3258</v>
      </c>
    </row>
    <row r="2820" spans="18:18" x14ac:dyDescent="0.25">
      <c r="R2820" s="34" t="s">
        <v>3259</v>
      </c>
    </row>
    <row r="2821" spans="18:18" x14ac:dyDescent="0.25">
      <c r="R2821" s="34" t="s">
        <v>3260</v>
      </c>
    </row>
    <row r="2822" spans="18:18" x14ac:dyDescent="0.25">
      <c r="R2822" s="34" t="s">
        <v>3261</v>
      </c>
    </row>
    <row r="2823" spans="18:18" x14ac:dyDescent="0.25">
      <c r="R2823" s="34" t="s">
        <v>3262</v>
      </c>
    </row>
    <row r="2824" spans="18:18" x14ac:dyDescent="0.25">
      <c r="R2824" s="34" t="s">
        <v>3263</v>
      </c>
    </row>
    <row r="2825" spans="18:18" x14ac:dyDescent="0.25">
      <c r="R2825" s="34" t="s">
        <v>3264</v>
      </c>
    </row>
    <row r="2826" spans="18:18" x14ac:dyDescent="0.25">
      <c r="R2826" s="34" t="s">
        <v>3265</v>
      </c>
    </row>
    <row r="2827" spans="18:18" x14ac:dyDescent="0.25">
      <c r="R2827" s="34" t="s">
        <v>3266</v>
      </c>
    </row>
    <row r="2828" spans="18:18" x14ac:dyDescent="0.25">
      <c r="R2828" s="34" t="s">
        <v>3267</v>
      </c>
    </row>
    <row r="2829" spans="18:18" x14ac:dyDescent="0.25">
      <c r="R2829" s="34" t="s">
        <v>3268</v>
      </c>
    </row>
    <row r="2830" spans="18:18" x14ac:dyDescent="0.25">
      <c r="R2830" s="34" t="s">
        <v>3269</v>
      </c>
    </row>
    <row r="2831" spans="18:18" x14ac:dyDescent="0.25">
      <c r="R2831" s="34" t="s">
        <v>3270</v>
      </c>
    </row>
    <row r="2832" spans="18:18" x14ac:dyDescent="0.25">
      <c r="R2832" s="34" t="s">
        <v>3271</v>
      </c>
    </row>
    <row r="2833" spans="18:18" x14ac:dyDescent="0.25">
      <c r="R2833" s="34" t="s">
        <v>3272</v>
      </c>
    </row>
    <row r="2834" spans="18:18" x14ac:dyDescent="0.25">
      <c r="R2834" s="34" t="s">
        <v>3273</v>
      </c>
    </row>
    <row r="2835" spans="18:18" x14ac:dyDescent="0.25">
      <c r="R2835" s="34" t="s">
        <v>3274</v>
      </c>
    </row>
    <row r="2836" spans="18:18" x14ac:dyDescent="0.25">
      <c r="R2836" s="34" t="s">
        <v>3275</v>
      </c>
    </row>
    <row r="2837" spans="18:18" x14ac:dyDescent="0.25">
      <c r="R2837" s="34" t="s">
        <v>3276</v>
      </c>
    </row>
    <row r="2838" spans="18:18" x14ac:dyDescent="0.25">
      <c r="R2838" s="34" t="s">
        <v>3277</v>
      </c>
    </row>
    <row r="2839" spans="18:18" x14ac:dyDescent="0.25">
      <c r="R2839" s="34" t="s">
        <v>3278</v>
      </c>
    </row>
    <row r="2840" spans="18:18" x14ac:dyDescent="0.25">
      <c r="R2840" s="34" t="s">
        <v>3279</v>
      </c>
    </row>
    <row r="2841" spans="18:18" x14ac:dyDescent="0.25">
      <c r="R2841" s="34" t="s">
        <v>3280</v>
      </c>
    </row>
    <row r="2842" spans="18:18" x14ac:dyDescent="0.25">
      <c r="R2842" s="34" t="s">
        <v>3281</v>
      </c>
    </row>
    <row r="2843" spans="18:18" x14ac:dyDescent="0.25">
      <c r="R2843" s="34" t="s">
        <v>3282</v>
      </c>
    </row>
    <row r="2844" spans="18:18" x14ac:dyDescent="0.25">
      <c r="R2844" s="34" t="s">
        <v>3283</v>
      </c>
    </row>
    <row r="2845" spans="18:18" x14ac:dyDescent="0.25">
      <c r="R2845" s="34" t="s">
        <v>3284</v>
      </c>
    </row>
    <row r="2846" spans="18:18" x14ac:dyDescent="0.25">
      <c r="R2846" s="34" t="s">
        <v>3285</v>
      </c>
    </row>
    <row r="2847" spans="18:18" x14ac:dyDescent="0.25">
      <c r="R2847" s="34" t="s">
        <v>3286</v>
      </c>
    </row>
    <row r="2848" spans="18:18" x14ac:dyDescent="0.25">
      <c r="R2848" s="34" t="s">
        <v>3287</v>
      </c>
    </row>
    <row r="2849" spans="18:18" x14ac:dyDescent="0.25">
      <c r="R2849" s="34" t="s">
        <v>3288</v>
      </c>
    </row>
    <row r="2850" spans="18:18" x14ac:dyDescent="0.25">
      <c r="R2850" s="34" t="s">
        <v>3289</v>
      </c>
    </row>
    <row r="2851" spans="18:18" x14ac:dyDescent="0.25">
      <c r="R2851" s="34" t="s">
        <v>3290</v>
      </c>
    </row>
    <row r="2852" spans="18:18" x14ac:dyDescent="0.25">
      <c r="R2852" s="34" t="s">
        <v>3291</v>
      </c>
    </row>
    <row r="2853" spans="18:18" x14ac:dyDescent="0.25">
      <c r="R2853" s="34" t="s">
        <v>3292</v>
      </c>
    </row>
    <row r="2854" spans="18:18" x14ac:dyDescent="0.25">
      <c r="R2854" s="34" t="s">
        <v>3293</v>
      </c>
    </row>
    <row r="2855" spans="18:18" x14ac:dyDescent="0.25">
      <c r="R2855" s="34" t="s">
        <v>3294</v>
      </c>
    </row>
    <row r="2856" spans="18:18" x14ac:dyDescent="0.25">
      <c r="R2856" s="34" t="s">
        <v>3295</v>
      </c>
    </row>
    <row r="2857" spans="18:18" x14ac:dyDescent="0.25">
      <c r="R2857" s="34" t="s">
        <v>3296</v>
      </c>
    </row>
    <row r="2858" spans="18:18" x14ac:dyDescent="0.25">
      <c r="R2858" s="34" t="s">
        <v>3297</v>
      </c>
    </row>
    <row r="2859" spans="18:18" x14ac:dyDescent="0.25">
      <c r="R2859" s="34" t="s">
        <v>3298</v>
      </c>
    </row>
    <row r="2860" spans="18:18" x14ac:dyDescent="0.25">
      <c r="R2860" s="34" t="s">
        <v>3299</v>
      </c>
    </row>
    <row r="2861" spans="18:18" x14ac:dyDescent="0.25">
      <c r="R2861" s="34" t="s">
        <v>3300</v>
      </c>
    </row>
    <row r="2862" spans="18:18" x14ac:dyDescent="0.25">
      <c r="R2862" s="34" t="s">
        <v>3301</v>
      </c>
    </row>
    <row r="2863" spans="18:18" x14ac:dyDescent="0.25">
      <c r="R2863" s="34" t="s">
        <v>3302</v>
      </c>
    </row>
    <row r="2864" spans="18:18" x14ac:dyDescent="0.25">
      <c r="R2864" s="34" t="s">
        <v>3303</v>
      </c>
    </row>
    <row r="2865" spans="18:18" x14ac:dyDescent="0.25">
      <c r="R2865" s="34" t="s">
        <v>3304</v>
      </c>
    </row>
    <row r="2866" spans="18:18" x14ac:dyDescent="0.25">
      <c r="R2866" s="34" t="s">
        <v>3305</v>
      </c>
    </row>
    <row r="2867" spans="18:18" x14ac:dyDescent="0.25">
      <c r="R2867" s="34" t="s">
        <v>3306</v>
      </c>
    </row>
    <row r="2868" spans="18:18" x14ac:dyDescent="0.25">
      <c r="R2868" s="34" t="s">
        <v>3307</v>
      </c>
    </row>
    <row r="2869" spans="18:18" x14ac:dyDescent="0.25">
      <c r="R2869" s="34" t="s">
        <v>3308</v>
      </c>
    </row>
    <row r="2870" spans="18:18" x14ac:dyDescent="0.25">
      <c r="R2870" s="34" t="s">
        <v>3309</v>
      </c>
    </row>
    <row r="2871" spans="18:18" x14ac:dyDescent="0.25">
      <c r="R2871" s="34" t="s">
        <v>3310</v>
      </c>
    </row>
    <row r="2872" spans="18:18" x14ac:dyDescent="0.25">
      <c r="R2872" s="34" t="s">
        <v>3311</v>
      </c>
    </row>
    <row r="2873" spans="18:18" x14ac:dyDescent="0.25">
      <c r="R2873" s="34" t="s">
        <v>3312</v>
      </c>
    </row>
    <row r="2874" spans="18:18" x14ac:dyDescent="0.25">
      <c r="R2874" s="34" t="s">
        <v>3313</v>
      </c>
    </row>
    <row r="2875" spans="18:18" x14ac:dyDescent="0.25">
      <c r="R2875" s="34" t="s">
        <v>3314</v>
      </c>
    </row>
    <row r="2876" spans="18:18" x14ac:dyDescent="0.25">
      <c r="R2876" s="34" t="s">
        <v>3315</v>
      </c>
    </row>
    <row r="2877" spans="18:18" x14ac:dyDescent="0.25">
      <c r="R2877" s="34" t="s">
        <v>3316</v>
      </c>
    </row>
    <row r="2878" spans="18:18" x14ac:dyDescent="0.25">
      <c r="R2878" s="34" t="s">
        <v>3317</v>
      </c>
    </row>
    <row r="2879" spans="18:18" x14ac:dyDescent="0.25">
      <c r="R2879" s="34" t="s">
        <v>3318</v>
      </c>
    </row>
    <row r="2880" spans="18:18" x14ac:dyDescent="0.25">
      <c r="R2880" s="34" t="s">
        <v>3319</v>
      </c>
    </row>
    <row r="2881" spans="18:18" x14ac:dyDescent="0.25">
      <c r="R2881" s="34" t="s">
        <v>3320</v>
      </c>
    </row>
    <row r="2882" spans="18:18" x14ac:dyDescent="0.25">
      <c r="R2882" s="34" t="s">
        <v>3321</v>
      </c>
    </row>
    <row r="2883" spans="18:18" x14ac:dyDescent="0.25">
      <c r="R2883" s="34" t="s">
        <v>3322</v>
      </c>
    </row>
    <row r="2884" spans="18:18" x14ac:dyDescent="0.25">
      <c r="R2884" s="34" t="s">
        <v>3323</v>
      </c>
    </row>
    <row r="2885" spans="18:18" x14ac:dyDescent="0.25">
      <c r="R2885" s="34" t="s">
        <v>3324</v>
      </c>
    </row>
    <row r="2886" spans="18:18" x14ac:dyDescent="0.25">
      <c r="R2886" s="34" t="s">
        <v>3325</v>
      </c>
    </row>
    <row r="2887" spans="18:18" x14ac:dyDescent="0.25">
      <c r="R2887" s="34" t="s">
        <v>3326</v>
      </c>
    </row>
    <row r="2888" spans="18:18" x14ac:dyDescent="0.25">
      <c r="R2888" s="34" t="s">
        <v>3327</v>
      </c>
    </row>
    <row r="2889" spans="18:18" x14ac:dyDescent="0.25">
      <c r="R2889" s="34" t="s">
        <v>3328</v>
      </c>
    </row>
    <row r="2890" spans="18:18" x14ac:dyDescent="0.25">
      <c r="R2890" s="34" t="s">
        <v>3329</v>
      </c>
    </row>
    <row r="2891" spans="18:18" x14ac:dyDescent="0.25">
      <c r="R2891" s="34" t="s">
        <v>3330</v>
      </c>
    </row>
    <row r="2892" spans="18:18" x14ac:dyDescent="0.25">
      <c r="R2892" s="34" t="s">
        <v>3331</v>
      </c>
    </row>
    <row r="2893" spans="18:18" x14ac:dyDescent="0.25">
      <c r="R2893" s="34" t="s">
        <v>3332</v>
      </c>
    </row>
    <row r="2894" spans="18:18" x14ac:dyDescent="0.25">
      <c r="R2894" s="34" t="s">
        <v>3333</v>
      </c>
    </row>
    <row r="2895" spans="18:18" x14ac:dyDescent="0.25">
      <c r="R2895" s="34" t="s">
        <v>3334</v>
      </c>
    </row>
    <row r="2896" spans="18:18" x14ac:dyDescent="0.25">
      <c r="R2896" s="34" t="s">
        <v>3335</v>
      </c>
    </row>
    <row r="2897" spans="18:18" x14ac:dyDescent="0.25">
      <c r="R2897" s="34" t="s">
        <v>3336</v>
      </c>
    </row>
    <row r="2898" spans="18:18" x14ac:dyDescent="0.25">
      <c r="R2898" s="34" t="s">
        <v>3337</v>
      </c>
    </row>
    <row r="2899" spans="18:18" x14ac:dyDescent="0.25">
      <c r="R2899" s="34" t="s">
        <v>3338</v>
      </c>
    </row>
    <row r="2900" spans="18:18" x14ac:dyDescent="0.25">
      <c r="R2900" s="34" t="s">
        <v>3339</v>
      </c>
    </row>
    <row r="2901" spans="18:18" x14ac:dyDescent="0.25">
      <c r="R2901" s="34" t="s">
        <v>3340</v>
      </c>
    </row>
    <row r="2902" spans="18:18" x14ac:dyDescent="0.25">
      <c r="R2902" s="34" t="s">
        <v>3341</v>
      </c>
    </row>
    <row r="2903" spans="18:18" x14ac:dyDescent="0.25">
      <c r="R2903" s="34" t="s">
        <v>3342</v>
      </c>
    </row>
    <row r="2904" spans="18:18" x14ac:dyDescent="0.25">
      <c r="R2904" s="34" t="s">
        <v>3343</v>
      </c>
    </row>
    <row r="2905" spans="18:18" x14ac:dyDescent="0.25">
      <c r="R2905" s="34" t="s">
        <v>3344</v>
      </c>
    </row>
    <row r="2906" spans="18:18" x14ac:dyDescent="0.25">
      <c r="R2906" s="34" t="s">
        <v>3345</v>
      </c>
    </row>
    <row r="2907" spans="18:18" x14ac:dyDescent="0.25">
      <c r="R2907" s="34" t="s">
        <v>3346</v>
      </c>
    </row>
    <row r="2908" spans="18:18" x14ac:dyDescent="0.25">
      <c r="R2908" s="34" t="s">
        <v>3347</v>
      </c>
    </row>
    <row r="2909" spans="18:18" x14ac:dyDescent="0.25">
      <c r="R2909" s="34" t="s">
        <v>3348</v>
      </c>
    </row>
    <row r="2910" spans="18:18" x14ac:dyDescent="0.25">
      <c r="R2910" s="34" t="s">
        <v>3349</v>
      </c>
    </row>
    <row r="2911" spans="18:18" x14ac:dyDescent="0.25">
      <c r="R2911" s="34" t="s">
        <v>3350</v>
      </c>
    </row>
    <row r="2912" spans="18:18" x14ac:dyDescent="0.25">
      <c r="R2912" s="34" t="s">
        <v>3351</v>
      </c>
    </row>
    <row r="2913" spans="18:18" x14ac:dyDescent="0.25">
      <c r="R2913" s="34" t="s">
        <v>3352</v>
      </c>
    </row>
    <row r="2914" spans="18:18" x14ac:dyDescent="0.25">
      <c r="R2914" s="34" t="s">
        <v>3353</v>
      </c>
    </row>
    <row r="2915" spans="18:18" x14ac:dyDescent="0.25">
      <c r="R2915" s="34" t="s">
        <v>3354</v>
      </c>
    </row>
    <row r="2916" spans="18:18" x14ac:dyDescent="0.25">
      <c r="R2916" s="34" t="s">
        <v>3355</v>
      </c>
    </row>
    <row r="2917" spans="18:18" x14ac:dyDescent="0.25">
      <c r="R2917" s="34" t="s">
        <v>3356</v>
      </c>
    </row>
    <row r="2918" spans="18:18" x14ac:dyDescent="0.25">
      <c r="R2918" s="34" t="s">
        <v>3357</v>
      </c>
    </row>
    <row r="2919" spans="18:18" x14ac:dyDescent="0.25">
      <c r="R2919" s="34" t="s">
        <v>3358</v>
      </c>
    </row>
    <row r="2920" spans="18:18" x14ac:dyDescent="0.25">
      <c r="R2920" s="34" t="s">
        <v>3359</v>
      </c>
    </row>
    <row r="2921" spans="18:18" x14ac:dyDescent="0.25">
      <c r="R2921" s="34" t="s">
        <v>3360</v>
      </c>
    </row>
    <row r="2922" spans="18:18" x14ac:dyDescent="0.25">
      <c r="R2922" s="34" t="s">
        <v>3361</v>
      </c>
    </row>
    <row r="2923" spans="18:18" x14ac:dyDescent="0.25">
      <c r="R2923" s="34" t="s">
        <v>3362</v>
      </c>
    </row>
    <row r="2924" spans="18:18" x14ac:dyDescent="0.25">
      <c r="R2924" s="34" t="s">
        <v>3363</v>
      </c>
    </row>
    <row r="2925" spans="18:18" x14ac:dyDescent="0.25">
      <c r="R2925" s="34" t="s">
        <v>3364</v>
      </c>
    </row>
    <row r="2926" spans="18:18" x14ac:dyDescent="0.25">
      <c r="R2926" s="34" t="s">
        <v>3365</v>
      </c>
    </row>
    <row r="2927" spans="18:18" x14ac:dyDescent="0.25">
      <c r="R2927" s="34" t="s">
        <v>3366</v>
      </c>
    </row>
    <row r="2928" spans="18:18" x14ac:dyDescent="0.25">
      <c r="R2928" s="34" t="s">
        <v>3367</v>
      </c>
    </row>
    <row r="2929" spans="18:18" x14ac:dyDescent="0.25">
      <c r="R2929" s="34" t="s">
        <v>3368</v>
      </c>
    </row>
    <row r="2930" spans="18:18" x14ac:dyDescent="0.25">
      <c r="R2930" s="34" t="s">
        <v>3369</v>
      </c>
    </row>
    <row r="2931" spans="18:18" x14ac:dyDescent="0.25">
      <c r="R2931" s="34" t="s">
        <v>3370</v>
      </c>
    </row>
    <row r="2932" spans="18:18" x14ac:dyDescent="0.25">
      <c r="R2932" s="34" t="s">
        <v>3371</v>
      </c>
    </row>
    <row r="2933" spans="18:18" x14ac:dyDescent="0.25">
      <c r="R2933" s="34" t="s">
        <v>3372</v>
      </c>
    </row>
    <row r="2934" spans="18:18" x14ac:dyDescent="0.25">
      <c r="R2934" s="34" t="s">
        <v>3373</v>
      </c>
    </row>
    <row r="2935" spans="18:18" x14ac:dyDescent="0.25">
      <c r="R2935" s="34" t="s">
        <v>3374</v>
      </c>
    </row>
    <row r="2936" spans="18:18" x14ac:dyDescent="0.25">
      <c r="R2936" s="34" t="s">
        <v>3375</v>
      </c>
    </row>
    <row r="2937" spans="18:18" x14ac:dyDescent="0.25">
      <c r="R2937" s="34" t="s">
        <v>3376</v>
      </c>
    </row>
    <row r="2938" spans="18:18" x14ac:dyDescent="0.25">
      <c r="R2938" s="34" t="s">
        <v>3377</v>
      </c>
    </row>
    <row r="2939" spans="18:18" x14ac:dyDescent="0.25">
      <c r="R2939" s="34" t="s">
        <v>3378</v>
      </c>
    </row>
    <row r="2940" spans="18:18" x14ac:dyDescent="0.25">
      <c r="R2940" s="34" t="s">
        <v>3379</v>
      </c>
    </row>
    <row r="2941" spans="18:18" x14ac:dyDescent="0.25">
      <c r="R2941" s="34" t="s">
        <v>3380</v>
      </c>
    </row>
    <row r="2942" spans="18:18" x14ac:dyDescent="0.25">
      <c r="R2942" s="34" t="s">
        <v>3381</v>
      </c>
    </row>
    <row r="2943" spans="18:18" x14ac:dyDescent="0.25">
      <c r="R2943" s="34" t="s">
        <v>3382</v>
      </c>
    </row>
    <row r="2944" spans="18:18" x14ac:dyDescent="0.25">
      <c r="R2944" s="34" t="s">
        <v>3383</v>
      </c>
    </row>
    <row r="2945" spans="18:18" x14ac:dyDescent="0.25">
      <c r="R2945" s="34" t="s">
        <v>3384</v>
      </c>
    </row>
    <row r="2946" spans="18:18" x14ac:dyDescent="0.25">
      <c r="R2946" s="34" t="s">
        <v>3385</v>
      </c>
    </row>
    <row r="2947" spans="18:18" x14ac:dyDescent="0.25">
      <c r="R2947" s="34" t="s">
        <v>3386</v>
      </c>
    </row>
    <row r="2948" spans="18:18" x14ac:dyDescent="0.25">
      <c r="R2948" s="34" t="s">
        <v>3387</v>
      </c>
    </row>
    <row r="2949" spans="18:18" x14ac:dyDescent="0.25">
      <c r="R2949" s="34" t="s">
        <v>3388</v>
      </c>
    </row>
    <row r="2950" spans="18:18" x14ac:dyDescent="0.25">
      <c r="R2950" s="34" t="s">
        <v>3389</v>
      </c>
    </row>
    <row r="2951" spans="18:18" x14ac:dyDescent="0.25">
      <c r="R2951" s="34" t="s">
        <v>3390</v>
      </c>
    </row>
    <row r="2952" spans="18:18" x14ac:dyDescent="0.25">
      <c r="R2952" s="34" t="s">
        <v>3391</v>
      </c>
    </row>
    <row r="2953" spans="18:18" x14ac:dyDescent="0.25">
      <c r="R2953" s="34" t="s">
        <v>3392</v>
      </c>
    </row>
    <row r="2954" spans="18:18" x14ac:dyDescent="0.25">
      <c r="R2954" s="34" t="s">
        <v>3393</v>
      </c>
    </row>
    <row r="2955" spans="18:18" x14ac:dyDescent="0.25">
      <c r="R2955" s="34" t="s">
        <v>3394</v>
      </c>
    </row>
    <row r="2956" spans="18:18" x14ac:dyDescent="0.25">
      <c r="R2956" s="34" t="s">
        <v>3395</v>
      </c>
    </row>
    <row r="2957" spans="18:18" x14ac:dyDescent="0.25">
      <c r="R2957" s="34" t="s">
        <v>3396</v>
      </c>
    </row>
    <row r="2958" spans="18:18" x14ac:dyDescent="0.25">
      <c r="R2958" s="34" t="s">
        <v>3397</v>
      </c>
    </row>
    <row r="2959" spans="18:18" x14ac:dyDescent="0.25">
      <c r="R2959" s="34" t="s">
        <v>3398</v>
      </c>
    </row>
    <row r="2960" spans="18:18" x14ac:dyDescent="0.25">
      <c r="R2960" s="34" t="s">
        <v>3399</v>
      </c>
    </row>
    <row r="2961" spans="18:18" x14ac:dyDescent="0.25">
      <c r="R2961" s="34" t="s">
        <v>3400</v>
      </c>
    </row>
    <row r="2962" spans="18:18" x14ac:dyDescent="0.25">
      <c r="R2962" s="34" t="s">
        <v>3401</v>
      </c>
    </row>
    <row r="2963" spans="18:18" x14ac:dyDescent="0.25">
      <c r="R2963" s="34" t="s">
        <v>3402</v>
      </c>
    </row>
    <row r="2964" spans="18:18" x14ac:dyDescent="0.25">
      <c r="R2964" s="34" t="s">
        <v>3403</v>
      </c>
    </row>
    <row r="2965" spans="18:18" x14ac:dyDescent="0.25">
      <c r="R2965" s="34" t="s">
        <v>3404</v>
      </c>
    </row>
    <row r="2966" spans="18:18" x14ac:dyDescent="0.25">
      <c r="R2966" s="34" t="s">
        <v>3405</v>
      </c>
    </row>
    <row r="2967" spans="18:18" x14ac:dyDescent="0.25">
      <c r="R2967" s="34" t="s">
        <v>3406</v>
      </c>
    </row>
    <row r="2968" spans="18:18" x14ac:dyDescent="0.25">
      <c r="R2968" s="34" t="s">
        <v>3407</v>
      </c>
    </row>
    <row r="2969" spans="18:18" x14ac:dyDescent="0.25">
      <c r="R2969" s="34" t="s">
        <v>3408</v>
      </c>
    </row>
    <row r="2970" spans="18:18" x14ac:dyDescent="0.25">
      <c r="R2970" s="34" t="s">
        <v>3409</v>
      </c>
    </row>
    <row r="2971" spans="18:18" x14ac:dyDescent="0.25">
      <c r="R2971" s="34" t="s">
        <v>3410</v>
      </c>
    </row>
    <row r="2972" spans="18:18" x14ac:dyDescent="0.25">
      <c r="R2972" s="34" t="s">
        <v>3411</v>
      </c>
    </row>
    <row r="2973" spans="18:18" x14ac:dyDescent="0.25">
      <c r="R2973" s="34" t="s">
        <v>3412</v>
      </c>
    </row>
    <row r="2974" spans="18:18" x14ac:dyDescent="0.25">
      <c r="R2974" s="34" t="s">
        <v>3413</v>
      </c>
    </row>
    <row r="2975" spans="18:18" x14ac:dyDescent="0.25">
      <c r="R2975" s="34" t="s">
        <v>3414</v>
      </c>
    </row>
    <row r="2976" spans="18:18" x14ac:dyDescent="0.25">
      <c r="R2976" s="34" t="s">
        <v>3415</v>
      </c>
    </row>
    <row r="2977" spans="18:18" x14ac:dyDescent="0.25">
      <c r="R2977" s="34" t="s">
        <v>3416</v>
      </c>
    </row>
    <row r="2978" spans="18:18" x14ac:dyDescent="0.25">
      <c r="R2978" s="34" t="s">
        <v>3417</v>
      </c>
    </row>
    <row r="2979" spans="18:18" x14ac:dyDescent="0.25">
      <c r="R2979" s="34" t="s">
        <v>3418</v>
      </c>
    </row>
    <row r="2980" spans="18:18" x14ac:dyDescent="0.25">
      <c r="R2980" s="34" t="s">
        <v>3419</v>
      </c>
    </row>
    <row r="2981" spans="18:18" x14ac:dyDescent="0.25">
      <c r="R2981" s="34" t="s">
        <v>3420</v>
      </c>
    </row>
    <row r="2982" spans="18:18" x14ac:dyDescent="0.25">
      <c r="R2982" s="34" t="s">
        <v>3421</v>
      </c>
    </row>
    <row r="2983" spans="18:18" x14ac:dyDescent="0.25">
      <c r="R2983" s="34" t="s">
        <v>3422</v>
      </c>
    </row>
    <row r="2984" spans="18:18" x14ac:dyDescent="0.25">
      <c r="R2984" s="34" t="s">
        <v>3423</v>
      </c>
    </row>
    <row r="2985" spans="18:18" x14ac:dyDescent="0.25">
      <c r="R2985" s="34" t="s">
        <v>3424</v>
      </c>
    </row>
    <row r="2986" spans="18:18" x14ac:dyDescent="0.25">
      <c r="R2986" s="34" t="s">
        <v>3425</v>
      </c>
    </row>
    <row r="2987" spans="18:18" x14ac:dyDescent="0.25">
      <c r="R2987" s="34" t="s">
        <v>3426</v>
      </c>
    </row>
    <row r="2988" spans="18:18" x14ac:dyDescent="0.25">
      <c r="R2988" s="34" t="s">
        <v>3427</v>
      </c>
    </row>
    <row r="2989" spans="18:18" x14ac:dyDescent="0.25">
      <c r="R2989" s="34" t="s">
        <v>3428</v>
      </c>
    </row>
    <row r="2990" spans="18:18" x14ac:dyDescent="0.25">
      <c r="R2990" s="34" t="s">
        <v>3429</v>
      </c>
    </row>
    <row r="2991" spans="18:18" x14ac:dyDescent="0.25">
      <c r="R2991" s="34" t="s">
        <v>3430</v>
      </c>
    </row>
    <row r="2992" spans="18:18" x14ac:dyDescent="0.25">
      <c r="R2992" s="34" t="s">
        <v>3431</v>
      </c>
    </row>
    <row r="2993" spans="18:18" x14ac:dyDescent="0.25">
      <c r="R2993" s="34" t="s">
        <v>3432</v>
      </c>
    </row>
    <row r="2994" spans="18:18" x14ac:dyDescent="0.25">
      <c r="R2994" s="34" t="s">
        <v>3433</v>
      </c>
    </row>
    <row r="2995" spans="18:18" x14ac:dyDescent="0.25">
      <c r="R2995" s="34" t="s">
        <v>3434</v>
      </c>
    </row>
    <row r="2996" spans="18:18" x14ac:dyDescent="0.25">
      <c r="R2996" s="34" t="s">
        <v>3435</v>
      </c>
    </row>
    <row r="2997" spans="18:18" x14ac:dyDescent="0.25">
      <c r="R2997" s="34" t="s">
        <v>3436</v>
      </c>
    </row>
    <row r="2998" spans="18:18" x14ac:dyDescent="0.25">
      <c r="R2998" s="34" t="s">
        <v>3437</v>
      </c>
    </row>
    <row r="2999" spans="18:18" x14ac:dyDescent="0.25">
      <c r="R2999" s="34" t="s">
        <v>3438</v>
      </c>
    </row>
    <row r="3000" spans="18:18" x14ac:dyDescent="0.25">
      <c r="R3000" s="34" t="s">
        <v>3439</v>
      </c>
    </row>
    <row r="3001" spans="18:18" x14ac:dyDescent="0.25">
      <c r="R3001" s="34" t="s">
        <v>3440</v>
      </c>
    </row>
    <row r="3002" spans="18:18" x14ac:dyDescent="0.25">
      <c r="R3002" s="34" t="s">
        <v>3441</v>
      </c>
    </row>
    <row r="3003" spans="18:18" x14ac:dyDescent="0.25">
      <c r="R3003" s="34" t="s">
        <v>3442</v>
      </c>
    </row>
    <row r="3004" spans="18:18" x14ac:dyDescent="0.25">
      <c r="R3004" s="34" t="s">
        <v>3443</v>
      </c>
    </row>
    <row r="3005" spans="18:18" x14ac:dyDescent="0.25">
      <c r="R3005" s="34" t="s">
        <v>3444</v>
      </c>
    </row>
    <row r="3006" spans="18:18" x14ac:dyDescent="0.25">
      <c r="R3006" s="34" t="s">
        <v>3445</v>
      </c>
    </row>
    <row r="3007" spans="18:18" x14ac:dyDescent="0.25">
      <c r="R3007" s="34" t="s">
        <v>3446</v>
      </c>
    </row>
    <row r="3008" spans="18:18" x14ac:dyDescent="0.25">
      <c r="R3008" s="34" t="s">
        <v>3447</v>
      </c>
    </row>
    <row r="3009" spans="18:18" x14ac:dyDescent="0.25">
      <c r="R3009" s="34" t="s">
        <v>3448</v>
      </c>
    </row>
    <row r="3010" spans="18:18" x14ac:dyDescent="0.25">
      <c r="R3010" s="34" t="s">
        <v>3449</v>
      </c>
    </row>
    <row r="3011" spans="18:18" x14ac:dyDescent="0.25">
      <c r="R3011" s="34" t="s">
        <v>3450</v>
      </c>
    </row>
    <row r="3012" spans="18:18" x14ac:dyDescent="0.25">
      <c r="R3012" s="34" t="s">
        <v>3451</v>
      </c>
    </row>
    <row r="3013" spans="18:18" x14ac:dyDescent="0.25">
      <c r="R3013" s="34" t="s">
        <v>3452</v>
      </c>
    </row>
    <row r="3014" spans="18:18" x14ac:dyDescent="0.25">
      <c r="R3014" s="34" t="s">
        <v>3453</v>
      </c>
    </row>
    <row r="3015" spans="18:18" x14ac:dyDescent="0.25">
      <c r="R3015" s="34" t="s">
        <v>3454</v>
      </c>
    </row>
    <row r="3016" spans="18:18" x14ac:dyDescent="0.25">
      <c r="R3016" s="34" t="s">
        <v>3455</v>
      </c>
    </row>
    <row r="3017" spans="18:18" x14ac:dyDescent="0.25">
      <c r="R3017" s="34" t="s">
        <v>3456</v>
      </c>
    </row>
    <row r="3018" spans="18:18" x14ac:dyDescent="0.25">
      <c r="R3018" s="34" t="s">
        <v>3457</v>
      </c>
    </row>
    <row r="3019" spans="18:18" x14ac:dyDescent="0.25">
      <c r="R3019" s="34" t="s">
        <v>3458</v>
      </c>
    </row>
    <row r="3020" spans="18:18" x14ac:dyDescent="0.25">
      <c r="R3020" s="34" t="s">
        <v>3459</v>
      </c>
    </row>
    <row r="3021" spans="18:18" x14ac:dyDescent="0.25">
      <c r="R3021" s="34" t="s">
        <v>3460</v>
      </c>
    </row>
    <row r="3022" spans="18:18" x14ac:dyDescent="0.25">
      <c r="R3022" s="34" t="s">
        <v>3461</v>
      </c>
    </row>
    <row r="3023" spans="18:18" x14ac:dyDescent="0.25">
      <c r="R3023" s="34" t="s">
        <v>3462</v>
      </c>
    </row>
    <row r="3024" spans="18:18" x14ac:dyDescent="0.25">
      <c r="R3024" s="34" t="s">
        <v>3463</v>
      </c>
    </row>
    <row r="3025" spans="18:18" x14ac:dyDescent="0.25">
      <c r="R3025" s="34" t="s">
        <v>3464</v>
      </c>
    </row>
    <row r="3026" spans="18:18" x14ac:dyDescent="0.25">
      <c r="R3026" s="34" t="s">
        <v>3465</v>
      </c>
    </row>
    <row r="3027" spans="18:18" x14ac:dyDescent="0.25">
      <c r="R3027" s="34" t="s">
        <v>3466</v>
      </c>
    </row>
    <row r="3028" spans="18:18" x14ac:dyDescent="0.25">
      <c r="R3028" s="34" t="s">
        <v>3467</v>
      </c>
    </row>
    <row r="3029" spans="18:18" x14ac:dyDescent="0.25">
      <c r="R3029" s="34" t="s">
        <v>3468</v>
      </c>
    </row>
    <row r="3030" spans="18:18" x14ac:dyDescent="0.25">
      <c r="R3030" s="34" t="s">
        <v>3469</v>
      </c>
    </row>
    <row r="3031" spans="18:18" x14ac:dyDescent="0.25">
      <c r="R3031" s="34" t="s">
        <v>3470</v>
      </c>
    </row>
    <row r="3032" spans="18:18" x14ac:dyDescent="0.25">
      <c r="R3032" s="34" t="s">
        <v>3471</v>
      </c>
    </row>
    <row r="3033" spans="18:18" x14ac:dyDescent="0.25">
      <c r="R3033" s="34" t="s">
        <v>3472</v>
      </c>
    </row>
    <row r="3034" spans="18:18" x14ac:dyDescent="0.25">
      <c r="R3034" s="34" t="s">
        <v>3473</v>
      </c>
    </row>
    <row r="3035" spans="18:18" x14ac:dyDescent="0.25">
      <c r="R3035" s="34" t="s">
        <v>3474</v>
      </c>
    </row>
    <row r="3036" spans="18:18" x14ac:dyDescent="0.25">
      <c r="R3036" s="34" t="s">
        <v>3475</v>
      </c>
    </row>
    <row r="3037" spans="18:18" x14ac:dyDescent="0.25">
      <c r="R3037" s="34" t="s">
        <v>3476</v>
      </c>
    </row>
    <row r="3038" spans="18:18" x14ac:dyDescent="0.25">
      <c r="R3038" s="34" t="s">
        <v>3477</v>
      </c>
    </row>
    <row r="3039" spans="18:18" x14ac:dyDescent="0.25">
      <c r="R3039" s="34" t="s">
        <v>3478</v>
      </c>
    </row>
    <row r="3040" spans="18:18" x14ac:dyDescent="0.25">
      <c r="R3040" s="34" t="s">
        <v>3479</v>
      </c>
    </row>
    <row r="3041" spans="18:18" x14ac:dyDescent="0.25">
      <c r="R3041" s="34" t="s">
        <v>3480</v>
      </c>
    </row>
    <row r="3042" spans="18:18" x14ac:dyDescent="0.25">
      <c r="R3042" s="34" t="s">
        <v>3481</v>
      </c>
    </row>
    <row r="3043" spans="18:18" x14ac:dyDescent="0.25">
      <c r="R3043" s="34" t="s">
        <v>3482</v>
      </c>
    </row>
    <row r="3044" spans="18:18" x14ac:dyDescent="0.25">
      <c r="R3044" s="34" t="s">
        <v>3483</v>
      </c>
    </row>
    <row r="3045" spans="18:18" x14ac:dyDescent="0.25">
      <c r="R3045" s="34" t="s">
        <v>3484</v>
      </c>
    </row>
    <row r="3046" spans="18:18" x14ac:dyDescent="0.25">
      <c r="R3046" s="34" t="s">
        <v>3485</v>
      </c>
    </row>
    <row r="3047" spans="18:18" x14ac:dyDescent="0.25">
      <c r="R3047" s="34" t="s">
        <v>3486</v>
      </c>
    </row>
    <row r="3048" spans="18:18" x14ac:dyDescent="0.25">
      <c r="R3048" s="34" t="s">
        <v>3487</v>
      </c>
    </row>
    <row r="3049" spans="18:18" x14ac:dyDescent="0.25">
      <c r="R3049" s="34" t="s">
        <v>3488</v>
      </c>
    </row>
    <row r="3050" spans="18:18" x14ac:dyDescent="0.25">
      <c r="R3050" s="34" t="s">
        <v>3489</v>
      </c>
    </row>
    <row r="3051" spans="18:18" x14ac:dyDescent="0.25">
      <c r="R3051" s="34" t="s">
        <v>3490</v>
      </c>
    </row>
    <row r="3052" spans="18:18" x14ac:dyDescent="0.25">
      <c r="R3052" s="34" t="s">
        <v>3491</v>
      </c>
    </row>
    <row r="3053" spans="18:18" x14ac:dyDescent="0.25">
      <c r="R3053" s="34" t="s">
        <v>3492</v>
      </c>
    </row>
    <row r="3054" spans="18:18" x14ac:dyDescent="0.25">
      <c r="R3054" s="34" t="s">
        <v>3493</v>
      </c>
    </row>
    <row r="3055" spans="18:18" x14ac:dyDescent="0.25">
      <c r="R3055" s="34" t="s">
        <v>3494</v>
      </c>
    </row>
    <row r="3056" spans="18:18" x14ac:dyDescent="0.25">
      <c r="R3056" s="34" t="s">
        <v>3495</v>
      </c>
    </row>
    <row r="3057" spans="18:18" x14ac:dyDescent="0.25">
      <c r="R3057" s="34" t="s">
        <v>3496</v>
      </c>
    </row>
    <row r="3058" spans="18:18" x14ac:dyDescent="0.25">
      <c r="R3058" s="34" t="s">
        <v>3497</v>
      </c>
    </row>
    <row r="3059" spans="18:18" x14ac:dyDescent="0.25">
      <c r="R3059" s="34" t="s">
        <v>3498</v>
      </c>
    </row>
    <row r="3060" spans="18:18" x14ac:dyDescent="0.25">
      <c r="R3060" s="34" t="s">
        <v>3499</v>
      </c>
    </row>
    <row r="3061" spans="18:18" x14ac:dyDescent="0.25">
      <c r="R3061" s="34" t="s">
        <v>3500</v>
      </c>
    </row>
    <row r="3062" spans="18:18" x14ac:dyDescent="0.25">
      <c r="R3062" s="34" t="s">
        <v>3501</v>
      </c>
    </row>
    <row r="3063" spans="18:18" x14ac:dyDescent="0.25">
      <c r="R3063" s="34" t="s">
        <v>3502</v>
      </c>
    </row>
    <row r="3064" spans="18:18" x14ac:dyDescent="0.25">
      <c r="R3064" s="34" t="s">
        <v>3503</v>
      </c>
    </row>
    <row r="3065" spans="18:18" x14ac:dyDescent="0.25">
      <c r="R3065" s="34" t="s">
        <v>3504</v>
      </c>
    </row>
    <row r="3066" spans="18:18" x14ac:dyDescent="0.25">
      <c r="R3066" s="34" t="s">
        <v>3505</v>
      </c>
    </row>
    <row r="3067" spans="18:18" x14ac:dyDescent="0.25">
      <c r="R3067" s="34" t="s">
        <v>3506</v>
      </c>
    </row>
    <row r="3068" spans="18:18" x14ac:dyDescent="0.25">
      <c r="R3068" s="34" t="s">
        <v>3507</v>
      </c>
    </row>
    <row r="3069" spans="18:18" x14ac:dyDescent="0.25">
      <c r="R3069" s="34" t="s">
        <v>3508</v>
      </c>
    </row>
    <row r="3070" spans="18:18" x14ac:dyDescent="0.25">
      <c r="R3070" s="34" t="s">
        <v>3509</v>
      </c>
    </row>
    <row r="3071" spans="18:18" x14ac:dyDescent="0.25">
      <c r="R3071" s="34" t="s">
        <v>3510</v>
      </c>
    </row>
    <row r="3072" spans="18:18" x14ac:dyDescent="0.25">
      <c r="R3072" s="34" t="s">
        <v>3511</v>
      </c>
    </row>
    <row r="3073" spans="18:18" x14ac:dyDescent="0.25">
      <c r="R3073" s="34" t="s">
        <v>3512</v>
      </c>
    </row>
    <row r="3074" spans="18:18" x14ac:dyDescent="0.25">
      <c r="R3074" s="34" t="s">
        <v>3513</v>
      </c>
    </row>
    <row r="3075" spans="18:18" x14ac:dyDescent="0.25">
      <c r="R3075" s="34" t="s">
        <v>3514</v>
      </c>
    </row>
    <row r="3076" spans="18:18" x14ac:dyDescent="0.25">
      <c r="R3076" s="34" t="s">
        <v>3515</v>
      </c>
    </row>
    <row r="3077" spans="18:18" x14ac:dyDescent="0.25">
      <c r="R3077" s="34" t="s">
        <v>3516</v>
      </c>
    </row>
    <row r="3078" spans="18:18" x14ac:dyDescent="0.25">
      <c r="R3078" s="34" t="s">
        <v>3517</v>
      </c>
    </row>
    <row r="3079" spans="18:18" x14ac:dyDescent="0.25">
      <c r="R3079" s="34" t="s">
        <v>3518</v>
      </c>
    </row>
    <row r="3080" spans="18:18" x14ac:dyDescent="0.25">
      <c r="R3080" s="34" t="s">
        <v>3519</v>
      </c>
    </row>
    <row r="3081" spans="18:18" x14ac:dyDescent="0.25">
      <c r="R3081" s="34" t="s">
        <v>3520</v>
      </c>
    </row>
    <row r="3082" spans="18:18" x14ac:dyDescent="0.25">
      <c r="R3082" s="34" t="s">
        <v>3521</v>
      </c>
    </row>
    <row r="3083" spans="18:18" x14ac:dyDescent="0.25">
      <c r="R3083" s="34" t="s">
        <v>3522</v>
      </c>
    </row>
    <row r="3084" spans="18:18" x14ac:dyDescent="0.25">
      <c r="R3084" s="34" t="s">
        <v>3523</v>
      </c>
    </row>
    <row r="3085" spans="18:18" x14ac:dyDescent="0.25">
      <c r="R3085" s="34" t="s">
        <v>3524</v>
      </c>
    </row>
    <row r="3086" spans="18:18" x14ac:dyDescent="0.25">
      <c r="R3086" s="34" t="s">
        <v>3525</v>
      </c>
    </row>
    <row r="3087" spans="18:18" x14ac:dyDescent="0.25">
      <c r="R3087" s="34" t="s">
        <v>3526</v>
      </c>
    </row>
    <row r="3088" spans="18:18" x14ac:dyDescent="0.25">
      <c r="R3088" s="34" t="s">
        <v>3527</v>
      </c>
    </row>
    <row r="3089" spans="18:18" x14ac:dyDescent="0.25">
      <c r="R3089" s="34" t="s">
        <v>3528</v>
      </c>
    </row>
    <row r="3090" spans="18:18" x14ac:dyDescent="0.25">
      <c r="R3090" s="34" t="s">
        <v>3529</v>
      </c>
    </row>
    <row r="3091" spans="18:18" x14ac:dyDescent="0.25">
      <c r="R3091" s="34" t="s">
        <v>3530</v>
      </c>
    </row>
    <row r="3092" spans="18:18" x14ac:dyDescent="0.25">
      <c r="R3092" s="34" t="s">
        <v>3531</v>
      </c>
    </row>
    <row r="3093" spans="18:18" x14ac:dyDescent="0.25">
      <c r="R3093" s="34" t="s">
        <v>3532</v>
      </c>
    </row>
    <row r="3094" spans="18:18" x14ac:dyDescent="0.25">
      <c r="R3094" s="34" t="s">
        <v>3533</v>
      </c>
    </row>
    <row r="3095" spans="18:18" x14ac:dyDescent="0.25">
      <c r="R3095" s="34" t="s">
        <v>3534</v>
      </c>
    </row>
    <row r="3096" spans="18:18" x14ac:dyDescent="0.25">
      <c r="R3096" s="34" t="s">
        <v>3535</v>
      </c>
    </row>
    <row r="3097" spans="18:18" x14ac:dyDescent="0.25">
      <c r="R3097" s="34" t="s">
        <v>3536</v>
      </c>
    </row>
    <row r="3098" spans="18:18" x14ac:dyDescent="0.25">
      <c r="R3098" s="34" t="s">
        <v>3537</v>
      </c>
    </row>
    <row r="3099" spans="18:18" x14ac:dyDescent="0.25">
      <c r="R3099" s="34" t="s">
        <v>3538</v>
      </c>
    </row>
    <row r="3100" spans="18:18" x14ac:dyDescent="0.25">
      <c r="R3100" s="34" t="s">
        <v>3539</v>
      </c>
    </row>
    <row r="3101" spans="18:18" x14ac:dyDescent="0.25">
      <c r="R3101" s="34" t="s">
        <v>3540</v>
      </c>
    </row>
    <row r="3102" spans="18:18" x14ac:dyDescent="0.25">
      <c r="R3102" s="34" t="s">
        <v>3541</v>
      </c>
    </row>
    <row r="3103" spans="18:18" x14ac:dyDescent="0.25">
      <c r="R3103" s="34" t="s">
        <v>3542</v>
      </c>
    </row>
    <row r="3104" spans="18:18" x14ac:dyDescent="0.25">
      <c r="R3104" s="34" t="s">
        <v>3543</v>
      </c>
    </row>
    <row r="3105" spans="18:18" x14ac:dyDescent="0.25">
      <c r="R3105" s="34" t="s">
        <v>3544</v>
      </c>
    </row>
    <row r="3106" spans="18:18" x14ac:dyDescent="0.25">
      <c r="R3106" s="34" t="s">
        <v>3545</v>
      </c>
    </row>
    <row r="3107" spans="18:18" x14ac:dyDescent="0.25">
      <c r="R3107" s="34" t="s">
        <v>3546</v>
      </c>
    </row>
    <row r="3108" spans="18:18" x14ac:dyDescent="0.25">
      <c r="R3108" s="34" t="s">
        <v>3547</v>
      </c>
    </row>
    <row r="3109" spans="18:18" x14ac:dyDescent="0.25">
      <c r="R3109" s="34" t="s">
        <v>3548</v>
      </c>
    </row>
    <row r="3110" spans="18:18" x14ac:dyDescent="0.25">
      <c r="R3110" s="34" t="s">
        <v>3549</v>
      </c>
    </row>
    <row r="3111" spans="18:18" x14ac:dyDescent="0.25">
      <c r="R3111" s="34" t="s">
        <v>3550</v>
      </c>
    </row>
    <row r="3112" spans="18:18" x14ac:dyDescent="0.25">
      <c r="R3112" s="34" t="s">
        <v>3551</v>
      </c>
    </row>
    <row r="3113" spans="18:18" x14ac:dyDescent="0.25">
      <c r="R3113" s="34" t="s">
        <v>3552</v>
      </c>
    </row>
    <row r="3114" spans="18:18" x14ac:dyDescent="0.25">
      <c r="R3114" s="34" t="s">
        <v>3553</v>
      </c>
    </row>
    <row r="3115" spans="18:18" x14ac:dyDescent="0.25">
      <c r="R3115" s="34" t="s">
        <v>3554</v>
      </c>
    </row>
    <row r="3116" spans="18:18" x14ac:dyDescent="0.25">
      <c r="R3116" s="34" t="s">
        <v>3555</v>
      </c>
    </row>
    <row r="3117" spans="18:18" x14ac:dyDescent="0.25">
      <c r="R3117" s="34" t="s">
        <v>3556</v>
      </c>
    </row>
    <row r="3118" spans="18:18" x14ac:dyDescent="0.25">
      <c r="R3118" s="34" t="s">
        <v>3557</v>
      </c>
    </row>
    <row r="3119" spans="18:18" x14ac:dyDescent="0.25">
      <c r="R3119" s="34" t="s">
        <v>3558</v>
      </c>
    </row>
    <row r="3120" spans="18:18" x14ac:dyDescent="0.25">
      <c r="R3120" s="34" t="s">
        <v>3559</v>
      </c>
    </row>
    <row r="3121" spans="18:18" x14ac:dyDescent="0.25">
      <c r="R3121" s="34" t="s">
        <v>3560</v>
      </c>
    </row>
    <row r="3122" spans="18:18" x14ac:dyDescent="0.25">
      <c r="R3122" s="34" t="s">
        <v>3561</v>
      </c>
    </row>
    <row r="3123" spans="18:18" x14ac:dyDescent="0.25">
      <c r="R3123" s="34" t="s">
        <v>3562</v>
      </c>
    </row>
    <row r="3124" spans="18:18" x14ac:dyDescent="0.25">
      <c r="R3124" s="34" t="s">
        <v>3563</v>
      </c>
    </row>
    <row r="3125" spans="18:18" x14ac:dyDescent="0.25">
      <c r="R3125" s="34" t="s">
        <v>3564</v>
      </c>
    </row>
    <row r="3126" spans="18:18" x14ac:dyDescent="0.25">
      <c r="R3126" s="34" t="s">
        <v>3565</v>
      </c>
    </row>
    <row r="3127" spans="18:18" x14ac:dyDescent="0.25">
      <c r="R3127" s="34" t="s">
        <v>3566</v>
      </c>
    </row>
    <row r="3128" spans="18:18" x14ac:dyDescent="0.25">
      <c r="R3128" s="34" t="s">
        <v>3567</v>
      </c>
    </row>
    <row r="3129" spans="18:18" x14ac:dyDescent="0.25">
      <c r="R3129" s="34" t="s">
        <v>3568</v>
      </c>
    </row>
    <row r="3130" spans="18:18" x14ac:dyDescent="0.25">
      <c r="R3130" s="34" t="s">
        <v>3569</v>
      </c>
    </row>
    <row r="3131" spans="18:18" x14ac:dyDescent="0.25">
      <c r="R3131" s="34" t="s">
        <v>3570</v>
      </c>
    </row>
    <row r="3132" spans="18:18" x14ac:dyDescent="0.25">
      <c r="R3132" s="34" t="s">
        <v>3571</v>
      </c>
    </row>
    <row r="3133" spans="18:18" x14ac:dyDescent="0.25">
      <c r="R3133" s="34" t="s">
        <v>3572</v>
      </c>
    </row>
    <row r="3134" spans="18:18" x14ac:dyDescent="0.25">
      <c r="R3134" s="34" t="s">
        <v>3573</v>
      </c>
    </row>
    <row r="3135" spans="18:18" x14ac:dyDescent="0.25">
      <c r="R3135" s="34" t="s">
        <v>3574</v>
      </c>
    </row>
    <row r="3136" spans="18:18" x14ac:dyDescent="0.25">
      <c r="R3136" s="34" t="s">
        <v>3575</v>
      </c>
    </row>
    <row r="3137" spans="18:18" x14ac:dyDescent="0.25">
      <c r="R3137" s="34" t="s">
        <v>3576</v>
      </c>
    </row>
    <row r="3138" spans="18:18" x14ac:dyDescent="0.25">
      <c r="R3138" s="34" t="s">
        <v>3577</v>
      </c>
    </row>
    <row r="3139" spans="18:18" x14ac:dyDescent="0.25">
      <c r="R3139" s="34" t="s">
        <v>3578</v>
      </c>
    </row>
    <row r="3140" spans="18:18" x14ac:dyDescent="0.25">
      <c r="R3140" s="34" t="s">
        <v>3579</v>
      </c>
    </row>
    <row r="3141" spans="18:18" x14ac:dyDescent="0.25">
      <c r="R3141" s="34" t="s">
        <v>3580</v>
      </c>
    </row>
    <row r="3142" spans="18:18" x14ac:dyDescent="0.25">
      <c r="R3142" s="34" t="s">
        <v>3581</v>
      </c>
    </row>
    <row r="3143" spans="18:18" x14ac:dyDescent="0.25">
      <c r="R3143" s="34" t="s">
        <v>3582</v>
      </c>
    </row>
    <row r="3144" spans="18:18" x14ac:dyDescent="0.25">
      <c r="R3144" s="34" t="s">
        <v>3583</v>
      </c>
    </row>
    <row r="3145" spans="18:18" x14ac:dyDescent="0.25">
      <c r="R3145" s="34" t="s">
        <v>3584</v>
      </c>
    </row>
    <row r="3146" spans="18:18" x14ac:dyDescent="0.25">
      <c r="R3146" s="34" t="s">
        <v>3585</v>
      </c>
    </row>
    <row r="3147" spans="18:18" x14ac:dyDescent="0.25">
      <c r="R3147" s="34" t="s">
        <v>3586</v>
      </c>
    </row>
    <row r="3148" spans="18:18" x14ac:dyDescent="0.25">
      <c r="R3148" s="34" t="s">
        <v>3587</v>
      </c>
    </row>
    <row r="3149" spans="18:18" x14ac:dyDescent="0.25">
      <c r="R3149" s="34" t="s">
        <v>3588</v>
      </c>
    </row>
    <row r="3150" spans="18:18" x14ac:dyDescent="0.25">
      <c r="R3150" s="34" t="s">
        <v>3589</v>
      </c>
    </row>
    <row r="3151" spans="18:18" x14ac:dyDescent="0.25">
      <c r="R3151" s="34" t="s">
        <v>3590</v>
      </c>
    </row>
    <row r="3152" spans="18:18" x14ac:dyDescent="0.25">
      <c r="R3152" s="34" t="s">
        <v>3591</v>
      </c>
    </row>
    <row r="3153" spans="18:18" x14ac:dyDescent="0.25">
      <c r="R3153" s="34" t="s">
        <v>3592</v>
      </c>
    </row>
    <row r="3154" spans="18:18" x14ac:dyDescent="0.25">
      <c r="R3154" s="34" t="s">
        <v>3593</v>
      </c>
    </row>
    <row r="3155" spans="18:18" x14ac:dyDescent="0.25">
      <c r="R3155" s="34" t="s">
        <v>3594</v>
      </c>
    </row>
    <row r="3156" spans="18:18" x14ac:dyDescent="0.25">
      <c r="R3156" s="34" t="s">
        <v>3595</v>
      </c>
    </row>
    <row r="3157" spans="18:18" x14ac:dyDescent="0.25">
      <c r="R3157" s="34" t="s">
        <v>3596</v>
      </c>
    </row>
    <row r="3158" spans="18:18" x14ac:dyDescent="0.25">
      <c r="R3158" s="34" t="s">
        <v>3597</v>
      </c>
    </row>
    <row r="3159" spans="18:18" x14ac:dyDescent="0.25">
      <c r="R3159" s="34" t="s">
        <v>3598</v>
      </c>
    </row>
    <row r="3160" spans="18:18" x14ac:dyDescent="0.25">
      <c r="R3160" s="34" t="s">
        <v>3599</v>
      </c>
    </row>
    <row r="3161" spans="18:18" x14ac:dyDescent="0.25">
      <c r="R3161" s="34" t="s">
        <v>3600</v>
      </c>
    </row>
    <row r="3162" spans="18:18" x14ac:dyDescent="0.25">
      <c r="R3162" s="34" t="s">
        <v>3601</v>
      </c>
    </row>
    <row r="3163" spans="18:18" x14ac:dyDescent="0.25">
      <c r="R3163" s="34" t="s">
        <v>3602</v>
      </c>
    </row>
    <row r="3164" spans="18:18" x14ac:dyDescent="0.25">
      <c r="R3164" s="34" t="s">
        <v>3603</v>
      </c>
    </row>
    <row r="3165" spans="18:18" x14ac:dyDescent="0.25">
      <c r="R3165" s="34" t="s">
        <v>3604</v>
      </c>
    </row>
    <row r="3166" spans="18:18" x14ac:dyDescent="0.25">
      <c r="R3166" s="34" t="s">
        <v>3605</v>
      </c>
    </row>
    <row r="3167" spans="18:18" x14ac:dyDescent="0.25">
      <c r="R3167" s="34" t="s">
        <v>3606</v>
      </c>
    </row>
    <row r="3168" spans="18:18" x14ac:dyDescent="0.25">
      <c r="R3168" s="34" t="s">
        <v>3607</v>
      </c>
    </row>
    <row r="3169" spans="18:18" x14ac:dyDescent="0.25">
      <c r="R3169" s="34" t="s">
        <v>3608</v>
      </c>
    </row>
    <row r="3170" spans="18:18" x14ac:dyDescent="0.25">
      <c r="R3170" s="34" t="s">
        <v>3609</v>
      </c>
    </row>
    <row r="3171" spans="18:18" x14ac:dyDescent="0.25">
      <c r="R3171" s="34" t="s">
        <v>3610</v>
      </c>
    </row>
    <row r="3172" spans="18:18" x14ac:dyDescent="0.25">
      <c r="R3172" s="34" t="s">
        <v>3611</v>
      </c>
    </row>
    <row r="3173" spans="18:18" x14ac:dyDescent="0.25">
      <c r="R3173" s="34" t="s">
        <v>3612</v>
      </c>
    </row>
    <row r="3174" spans="18:18" x14ac:dyDescent="0.25">
      <c r="R3174" s="34" t="s">
        <v>3613</v>
      </c>
    </row>
    <row r="3175" spans="18:18" x14ac:dyDescent="0.25">
      <c r="R3175" s="34" t="s">
        <v>3614</v>
      </c>
    </row>
    <row r="3176" spans="18:18" x14ac:dyDescent="0.25">
      <c r="R3176" s="34" t="s">
        <v>3615</v>
      </c>
    </row>
    <row r="3177" spans="18:18" x14ac:dyDescent="0.25">
      <c r="R3177" s="34" t="s">
        <v>3616</v>
      </c>
    </row>
    <row r="3178" spans="18:18" x14ac:dyDescent="0.25">
      <c r="R3178" s="34" t="s">
        <v>3617</v>
      </c>
    </row>
    <row r="3179" spans="18:18" x14ac:dyDescent="0.25">
      <c r="R3179" s="34" t="s">
        <v>3618</v>
      </c>
    </row>
    <row r="3180" spans="18:18" x14ac:dyDescent="0.25">
      <c r="R3180" s="34" t="s">
        <v>3619</v>
      </c>
    </row>
    <row r="3181" spans="18:18" x14ac:dyDescent="0.25">
      <c r="R3181" s="34" t="s">
        <v>3620</v>
      </c>
    </row>
    <row r="3182" spans="18:18" x14ac:dyDescent="0.25">
      <c r="R3182" s="34" t="s">
        <v>3621</v>
      </c>
    </row>
    <row r="3183" spans="18:18" x14ac:dyDescent="0.25">
      <c r="R3183" s="34" t="s">
        <v>3622</v>
      </c>
    </row>
    <row r="3184" spans="18:18" x14ac:dyDescent="0.25">
      <c r="R3184" s="34" t="s">
        <v>3623</v>
      </c>
    </row>
    <row r="3185" spans="18:18" x14ac:dyDescent="0.25">
      <c r="R3185" s="34" t="s">
        <v>3624</v>
      </c>
    </row>
    <row r="3186" spans="18:18" x14ac:dyDescent="0.25">
      <c r="R3186" s="34" t="s">
        <v>3625</v>
      </c>
    </row>
    <row r="3187" spans="18:18" x14ac:dyDescent="0.25">
      <c r="R3187" s="34" t="s">
        <v>3626</v>
      </c>
    </row>
    <row r="3188" spans="18:18" x14ac:dyDescent="0.25">
      <c r="R3188" s="34" t="s">
        <v>3627</v>
      </c>
    </row>
    <row r="3189" spans="18:18" x14ac:dyDescent="0.25">
      <c r="R3189" s="34" t="s">
        <v>3628</v>
      </c>
    </row>
    <row r="3190" spans="18:18" x14ac:dyDescent="0.25">
      <c r="R3190" s="34" t="s">
        <v>3629</v>
      </c>
    </row>
    <row r="3191" spans="18:18" x14ac:dyDescent="0.25">
      <c r="R3191" s="34" t="s">
        <v>3630</v>
      </c>
    </row>
    <row r="3192" spans="18:18" x14ac:dyDescent="0.25">
      <c r="R3192" s="34" t="s">
        <v>3631</v>
      </c>
    </row>
    <row r="3193" spans="18:18" x14ac:dyDescent="0.25">
      <c r="R3193" s="34" t="s">
        <v>3632</v>
      </c>
    </row>
    <row r="3194" spans="18:18" x14ac:dyDescent="0.25">
      <c r="R3194" s="34" t="s">
        <v>3633</v>
      </c>
    </row>
    <row r="3195" spans="18:18" x14ac:dyDescent="0.25">
      <c r="R3195" s="34" t="s">
        <v>3634</v>
      </c>
    </row>
    <row r="3196" spans="18:18" x14ac:dyDescent="0.25">
      <c r="R3196" s="34" t="s">
        <v>3635</v>
      </c>
    </row>
    <row r="3197" spans="18:18" x14ac:dyDescent="0.25">
      <c r="R3197" s="34" t="s">
        <v>3636</v>
      </c>
    </row>
    <row r="3198" spans="18:18" x14ac:dyDescent="0.25">
      <c r="R3198" s="34" t="s">
        <v>3637</v>
      </c>
    </row>
    <row r="3199" spans="18:18" x14ac:dyDescent="0.25">
      <c r="R3199" s="34" t="s">
        <v>3638</v>
      </c>
    </row>
    <row r="3200" spans="18:18" x14ac:dyDescent="0.25">
      <c r="R3200" s="34" t="s">
        <v>3639</v>
      </c>
    </row>
    <row r="3201" spans="18:18" x14ac:dyDescent="0.25">
      <c r="R3201" s="34" t="s">
        <v>3640</v>
      </c>
    </row>
    <row r="3202" spans="18:18" x14ac:dyDescent="0.25">
      <c r="R3202" s="34" t="s">
        <v>3641</v>
      </c>
    </row>
    <row r="3203" spans="18:18" x14ac:dyDescent="0.25">
      <c r="R3203" s="34" t="s">
        <v>3642</v>
      </c>
    </row>
    <row r="3204" spans="18:18" x14ac:dyDescent="0.25">
      <c r="R3204" s="34" t="s">
        <v>3643</v>
      </c>
    </row>
    <row r="3205" spans="18:18" x14ac:dyDescent="0.25">
      <c r="R3205" s="34" t="s">
        <v>3644</v>
      </c>
    </row>
    <row r="3206" spans="18:18" x14ac:dyDescent="0.25">
      <c r="R3206" s="34" t="s">
        <v>3645</v>
      </c>
    </row>
    <row r="3207" spans="18:18" x14ac:dyDescent="0.25">
      <c r="R3207" s="34" t="s">
        <v>3646</v>
      </c>
    </row>
    <row r="3208" spans="18:18" x14ac:dyDescent="0.25">
      <c r="R3208" s="34" t="s">
        <v>3647</v>
      </c>
    </row>
    <row r="3209" spans="18:18" x14ac:dyDescent="0.25">
      <c r="R3209" s="34" t="s">
        <v>3648</v>
      </c>
    </row>
    <row r="3210" spans="18:18" x14ac:dyDescent="0.25">
      <c r="R3210" s="34" t="s">
        <v>3649</v>
      </c>
    </row>
    <row r="3211" spans="18:18" x14ac:dyDescent="0.25">
      <c r="R3211" s="34" t="s">
        <v>3650</v>
      </c>
    </row>
    <row r="3212" spans="18:18" x14ac:dyDescent="0.25">
      <c r="R3212" s="34" t="s">
        <v>3651</v>
      </c>
    </row>
    <row r="3213" spans="18:18" x14ac:dyDescent="0.25">
      <c r="R3213" s="34" t="s">
        <v>3652</v>
      </c>
    </row>
    <row r="3214" spans="18:18" x14ac:dyDescent="0.25">
      <c r="R3214" s="34" t="s">
        <v>3653</v>
      </c>
    </row>
    <row r="3215" spans="18:18" x14ac:dyDescent="0.25">
      <c r="R3215" s="34" t="s">
        <v>3654</v>
      </c>
    </row>
    <row r="3216" spans="18:18" x14ac:dyDescent="0.25">
      <c r="R3216" s="34" t="s">
        <v>3655</v>
      </c>
    </row>
    <row r="3217" spans="18:18" x14ac:dyDescent="0.25">
      <c r="R3217" s="34" t="s">
        <v>3656</v>
      </c>
    </row>
    <row r="3218" spans="18:18" x14ac:dyDescent="0.25">
      <c r="R3218" s="34" t="s">
        <v>3657</v>
      </c>
    </row>
    <row r="3219" spans="18:18" x14ac:dyDescent="0.25">
      <c r="R3219" s="34" t="s">
        <v>3658</v>
      </c>
    </row>
    <row r="3220" spans="18:18" x14ac:dyDescent="0.25">
      <c r="R3220" s="34" t="s">
        <v>3659</v>
      </c>
    </row>
    <row r="3221" spans="18:18" x14ac:dyDescent="0.25">
      <c r="R3221" s="34" t="s">
        <v>3660</v>
      </c>
    </row>
    <row r="3222" spans="18:18" x14ac:dyDescent="0.25">
      <c r="R3222" s="34" t="s">
        <v>3661</v>
      </c>
    </row>
    <row r="3223" spans="18:18" x14ac:dyDescent="0.25">
      <c r="R3223" s="34" t="s">
        <v>3662</v>
      </c>
    </row>
    <row r="3224" spans="18:18" x14ac:dyDescent="0.25">
      <c r="R3224" s="34" t="s">
        <v>3663</v>
      </c>
    </row>
    <row r="3225" spans="18:18" x14ac:dyDescent="0.25">
      <c r="R3225" s="34" t="s">
        <v>3664</v>
      </c>
    </row>
    <row r="3226" spans="18:18" x14ac:dyDescent="0.25">
      <c r="R3226" s="34" t="s">
        <v>3665</v>
      </c>
    </row>
    <row r="3227" spans="18:18" x14ac:dyDescent="0.25">
      <c r="R3227" s="34" t="s">
        <v>3666</v>
      </c>
    </row>
    <row r="3228" spans="18:18" x14ac:dyDescent="0.25">
      <c r="R3228" s="34" t="s">
        <v>3667</v>
      </c>
    </row>
    <row r="3229" spans="18:18" x14ac:dyDescent="0.25">
      <c r="R3229" s="34" t="s">
        <v>3668</v>
      </c>
    </row>
    <row r="3230" spans="18:18" x14ac:dyDescent="0.25">
      <c r="R3230" s="34" t="s">
        <v>3669</v>
      </c>
    </row>
    <row r="3231" spans="18:18" x14ac:dyDescent="0.25">
      <c r="R3231" s="34" t="s">
        <v>3670</v>
      </c>
    </row>
    <row r="3232" spans="18:18" x14ac:dyDescent="0.25">
      <c r="R3232" s="34" t="s">
        <v>3671</v>
      </c>
    </row>
    <row r="3233" spans="18:18" x14ac:dyDescent="0.25">
      <c r="R3233" s="34" t="s">
        <v>3672</v>
      </c>
    </row>
    <row r="3234" spans="18:18" x14ac:dyDescent="0.25">
      <c r="R3234" s="34" t="s">
        <v>3673</v>
      </c>
    </row>
    <row r="3235" spans="18:18" x14ac:dyDescent="0.25">
      <c r="R3235" s="34" t="s">
        <v>3674</v>
      </c>
    </row>
    <row r="3236" spans="18:18" x14ac:dyDescent="0.25">
      <c r="R3236" s="34" t="s">
        <v>3675</v>
      </c>
    </row>
    <row r="3237" spans="18:18" x14ac:dyDescent="0.25">
      <c r="R3237" s="34" t="s">
        <v>3676</v>
      </c>
    </row>
    <row r="3238" spans="18:18" x14ac:dyDescent="0.25">
      <c r="R3238" s="34" t="s">
        <v>3677</v>
      </c>
    </row>
    <row r="3239" spans="18:18" x14ac:dyDescent="0.25">
      <c r="R3239" s="34" t="s">
        <v>3678</v>
      </c>
    </row>
    <row r="3240" spans="18:18" x14ac:dyDescent="0.25">
      <c r="R3240" s="34" t="s">
        <v>3679</v>
      </c>
    </row>
    <row r="3241" spans="18:18" x14ac:dyDescent="0.25">
      <c r="R3241" s="34" t="s">
        <v>3680</v>
      </c>
    </row>
    <row r="3242" spans="18:18" x14ac:dyDescent="0.25">
      <c r="R3242" s="34" t="s">
        <v>3681</v>
      </c>
    </row>
    <row r="3243" spans="18:18" x14ac:dyDescent="0.25">
      <c r="R3243" s="34" t="s">
        <v>3682</v>
      </c>
    </row>
    <row r="3244" spans="18:18" x14ac:dyDescent="0.25">
      <c r="R3244" s="34" t="s">
        <v>3683</v>
      </c>
    </row>
    <row r="3245" spans="18:18" x14ac:dyDescent="0.25">
      <c r="R3245" s="34" t="s">
        <v>3684</v>
      </c>
    </row>
    <row r="3246" spans="18:18" x14ac:dyDescent="0.25">
      <c r="R3246" s="34" t="s">
        <v>3685</v>
      </c>
    </row>
    <row r="3247" spans="18:18" x14ac:dyDescent="0.25">
      <c r="R3247" s="34" t="s">
        <v>3686</v>
      </c>
    </row>
    <row r="3248" spans="18:18" x14ac:dyDescent="0.25">
      <c r="R3248" s="34" t="s">
        <v>3687</v>
      </c>
    </row>
    <row r="3249" spans="18:18" x14ac:dyDescent="0.25">
      <c r="R3249" s="34" t="s">
        <v>3688</v>
      </c>
    </row>
    <row r="3250" spans="18:18" x14ac:dyDescent="0.25">
      <c r="R3250" s="34" t="s">
        <v>3689</v>
      </c>
    </row>
    <row r="3251" spans="18:18" x14ac:dyDescent="0.25">
      <c r="R3251" s="34" t="s">
        <v>3690</v>
      </c>
    </row>
    <row r="3252" spans="18:18" x14ac:dyDescent="0.25">
      <c r="R3252" s="34" t="s">
        <v>3691</v>
      </c>
    </row>
    <row r="3253" spans="18:18" x14ac:dyDescent="0.25">
      <c r="R3253" s="34" t="s">
        <v>3692</v>
      </c>
    </row>
    <row r="3254" spans="18:18" x14ac:dyDescent="0.25">
      <c r="R3254" s="34" t="s">
        <v>3693</v>
      </c>
    </row>
    <row r="3255" spans="18:18" x14ac:dyDescent="0.25">
      <c r="R3255" s="34" t="s">
        <v>3694</v>
      </c>
    </row>
    <row r="3256" spans="18:18" x14ac:dyDescent="0.25">
      <c r="R3256" s="34" t="s">
        <v>3695</v>
      </c>
    </row>
    <row r="3257" spans="18:18" x14ac:dyDescent="0.25">
      <c r="R3257" s="34" t="s">
        <v>3696</v>
      </c>
    </row>
    <row r="3258" spans="18:18" x14ac:dyDescent="0.25">
      <c r="R3258" s="34" t="s">
        <v>3697</v>
      </c>
    </row>
    <row r="3259" spans="18:18" x14ac:dyDescent="0.25">
      <c r="R3259" s="34" t="s">
        <v>3698</v>
      </c>
    </row>
    <row r="3260" spans="18:18" x14ac:dyDescent="0.25">
      <c r="R3260" s="34" t="s">
        <v>3699</v>
      </c>
    </row>
    <row r="3261" spans="18:18" x14ac:dyDescent="0.25">
      <c r="R3261" s="34" t="s">
        <v>3700</v>
      </c>
    </row>
    <row r="3262" spans="18:18" x14ac:dyDescent="0.25">
      <c r="R3262" s="34" t="s">
        <v>3701</v>
      </c>
    </row>
    <row r="3263" spans="18:18" x14ac:dyDescent="0.25">
      <c r="R3263" s="34" t="s">
        <v>3702</v>
      </c>
    </row>
    <row r="3264" spans="18:18" x14ac:dyDescent="0.25">
      <c r="R3264" s="34" t="s">
        <v>3703</v>
      </c>
    </row>
    <row r="3265" spans="18:18" x14ac:dyDescent="0.25">
      <c r="R3265" s="34" t="s">
        <v>3704</v>
      </c>
    </row>
    <row r="3266" spans="18:18" x14ac:dyDescent="0.25">
      <c r="R3266" s="34" t="s">
        <v>3705</v>
      </c>
    </row>
    <row r="3267" spans="18:18" x14ac:dyDescent="0.25">
      <c r="R3267" s="34" t="s">
        <v>3706</v>
      </c>
    </row>
    <row r="3268" spans="18:18" x14ac:dyDescent="0.25">
      <c r="R3268" s="34" t="s">
        <v>3707</v>
      </c>
    </row>
    <row r="3269" spans="18:18" x14ac:dyDescent="0.25">
      <c r="R3269" s="34" t="s">
        <v>3708</v>
      </c>
    </row>
    <row r="3270" spans="18:18" x14ac:dyDescent="0.25">
      <c r="R3270" s="34" t="s">
        <v>3709</v>
      </c>
    </row>
    <row r="3271" spans="18:18" x14ac:dyDescent="0.25">
      <c r="R3271" s="34" t="s">
        <v>3710</v>
      </c>
    </row>
    <row r="3272" spans="18:18" x14ac:dyDescent="0.25">
      <c r="R3272" s="34" t="s">
        <v>3711</v>
      </c>
    </row>
    <row r="3273" spans="18:18" x14ac:dyDescent="0.25">
      <c r="R3273" s="34" t="s">
        <v>3712</v>
      </c>
    </row>
    <row r="3274" spans="18:18" x14ac:dyDescent="0.25">
      <c r="R3274" s="34" t="s">
        <v>3713</v>
      </c>
    </row>
    <row r="3275" spans="18:18" x14ac:dyDescent="0.25">
      <c r="R3275" s="34" t="s">
        <v>3714</v>
      </c>
    </row>
    <row r="3276" spans="18:18" x14ac:dyDescent="0.25">
      <c r="R3276" s="34" t="s">
        <v>3715</v>
      </c>
    </row>
    <row r="3277" spans="18:18" x14ac:dyDescent="0.25">
      <c r="R3277" s="34" t="s">
        <v>3716</v>
      </c>
    </row>
    <row r="3278" spans="18:18" x14ac:dyDescent="0.25">
      <c r="R3278" s="34" t="s">
        <v>3717</v>
      </c>
    </row>
    <row r="3279" spans="18:18" x14ac:dyDescent="0.25">
      <c r="R3279" s="34" t="s">
        <v>3718</v>
      </c>
    </row>
    <row r="3280" spans="18:18" x14ac:dyDescent="0.25">
      <c r="R3280" s="34" t="s">
        <v>3719</v>
      </c>
    </row>
    <row r="3281" spans="18:18" x14ac:dyDescent="0.25">
      <c r="R3281" s="34" t="s">
        <v>3720</v>
      </c>
    </row>
    <row r="3282" spans="18:18" x14ac:dyDescent="0.25">
      <c r="R3282" s="34" t="s">
        <v>3721</v>
      </c>
    </row>
    <row r="3283" spans="18:18" x14ac:dyDescent="0.25">
      <c r="R3283" s="34" t="s">
        <v>3722</v>
      </c>
    </row>
    <row r="3284" spans="18:18" x14ac:dyDescent="0.25">
      <c r="R3284" s="34" t="s">
        <v>3723</v>
      </c>
    </row>
    <row r="3285" spans="18:18" x14ac:dyDescent="0.25">
      <c r="R3285" s="34" t="s">
        <v>3724</v>
      </c>
    </row>
    <row r="3286" spans="18:18" x14ac:dyDescent="0.25">
      <c r="R3286" s="34" t="s">
        <v>3725</v>
      </c>
    </row>
    <row r="3287" spans="18:18" x14ac:dyDescent="0.25">
      <c r="R3287" s="34" t="s">
        <v>3726</v>
      </c>
    </row>
    <row r="3288" spans="18:18" x14ac:dyDescent="0.25">
      <c r="R3288" s="34" t="s">
        <v>3727</v>
      </c>
    </row>
    <row r="3289" spans="18:18" x14ac:dyDescent="0.25">
      <c r="R3289" s="34" t="s">
        <v>3728</v>
      </c>
    </row>
    <row r="3290" spans="18:18" x14ac:dyDescent="0.25">
      <c r="R3290" s="34" t="s">
        <v>3729</v>
      </c>
    </row>
    <row r="3291" spans="18:18" x14ac:dyDescent="0.25">
      <c r="R3291" s="34" t="s">
        <v>3730</v>
      </c>
    </row>
    <row r="3292" spans="18:18" x14ac:dyDescent="0.25">
      <c r="R3292" s="34" t="s">
        <v>3731</v>
      </c>
    </row>
    <row r="3293" spans="18:18" x14ac:dyDescent="0.25">
      <c r="R3293" s="34" t="s">
        <v>3732</v>
      </c>
    </row>
    <row r="3294" spans="18:18" x14ac:dyDescent="0.25">
      <c r="R3294" s="34" t="s">
        <v>3733</v>
      </c>
    </row>
    <row r="3295" spans="18:18" x14ac:dyDescent="0.25">
      <c r="R3295" s="34" t="s">
        <v>3734</v>
      </c>
    </row>
    <row r="3296" spans="18:18" x14ac:dyDescent="0.25">
      <c r="R3296" s="34" t="s">
        <v>3735</v>
      </c>
    </row>
    <row r="3297" spans="18:18" x14ac:dyDescent="0.25">
      <c r="R3297" s="34" t="s">
        <v>3736</v>
      </c>
    </row>
    <row r="3298" spans="18:18" x14ac:dyDescent="0.25">
      <c r="R3298" s="34" t="s">
        <v>3737</v>
      </c>
    </row>
    <row r="3299" spans="18:18" x14ac:dyDescent="0.25">
      <c r="R3299" s="34" t="s">
        <v>3738</v>
      </c>
    </row>
    <row r="3300" spans="18:18" x14ac:dyDescent="0.25">
      <c r="R3300" s="34" t="s">
        <v>3739</v>
      </c>
    </row>
    <row r="3301" spans="18:18" x14ac:dyDescent="0.25">
      <c r="R3301" s="34" t="s">
        <v>3740</v>
      </c>
    </row>
    <row r="3302" spans="18:18" x14ac:dyDescent="0.25">
      <c r="R3302" s="34" t="s">
        <v>3741</v>
      </c>
    </row>
    <row r="3303" spans="18:18" x14ac:dyDescent="0.25">
      <c r="R3303" s="34" t="s">
        <v>3742</v>
      </c>
    </row>
    <row r="3304" spans="18:18" x14ac:dyDescent="0.25">
      <c r="R3304" s="34" t="s">
        <v>3743</v>
      </c>
    </row>
    <row r="3305" spans="18:18" x14ac:dyDescent="0.25">
      <c r="R3305" s="34" t="s">
        <v>3744</v>
      </c>
    </row>
    <row r="3306" spans="18:18" x14ac:dyDescent="0.25">
      <c r="R3306" s="34" t="s">
        <v>3745</v>
      </c>
    </row>
    <row r="3307" spans="18:18" x14ac:dyDescent="0.25">
      <c r="R3307" s="34" t="s">
        <v>3746</v>
      </c>
    </row>
    <row r="3308" spans="18:18" x14ac:dyDescent="0.25">
      <c r="R3308" s="34" t="s">
        <v>3747</v>
      </c>
    </row>
    <row r="3309" spans="18:18" x14ac:dyDescent="0.25">
      <c r="R3309" s="34" t="s">
        <v>3748</v>
      </c>
    </row>
    <row r="3310" spans="18:18" x14ac:dyDescent="0.25">
      <c r="R3310" s="34" t="s">
        <v>3749</v>
      </c>
    </row>
    <row r="3311" spans="18:18" x14ac:dyDescent="0.25">
      <c r="R3311" s="34" t="s">
        <v>3750</v>
      </c>
    </row>
    <row r="3312" spans="18:18" x14ac:dyDescent="0.25">
      <c r="R3312" s="34" t="s">
        <v>3751</v>
      </c>
    </row>
    <row r="3313" spans="18:18" x14ac:dyDescent="0.25">
      <c r="R3313" s="34" t="s">
        <v>3752</v>
      </c>
    </row>
    <row r="3314" spans="18:18" x14ac:dyDescent="0.25">
      <c r="R3314" s="34" t="s">
        <v>3753</v>
      </c>
    </row>
    <row r="3315" spans="18:18" x14ac:dyDescent="0.25">
      <c r="R3315" s="34" t="s">
        <v>3754</v>
      </c>
    </row>
    <row r="3316" spans="18:18" x14ac:dyDescent="0.25">
      <c r="R3316" s="34" t="s">
        <v>3755</v>
      </c>
    </row>
    <row r="3317" spans="18:18" x14ac:dyDescent="0.25">
      <c r="R3317" s="34" t="s">
        <v>3756</v>
      </c>
    </row>
    <row r="3318" spans="18:18" x14ac:dyDescent="0.25">
      <c r="R3318" s="34" t="s">
        <v>3757</v>
      </c>
    </row>
    <row r="3319" spans="18:18" x14ac:dyDescent="0.25">
      <c r="R3319" s="34" t="s">
        <v>3758</v>
      </c>
    </row>
    <row r="3320" spans="18:18" x14ac:dyDescent="0.25">
      <c r="R3320" s="34" t="s">
        <v>3759</v>
      </c>
    </row>
    <row r="3321" spans="18:18" x14ac:dyDescent="0.25">
      <c r="R3321" s="34" t="s">
        <v>3760</v>
      </c>
    </row>
    <row r="3322" spans="18:18" x14ac:dyDescent="0.25">
      <c r="R3322" s="34" t="s">
        <v>3761</v>
      </c>
    </row>
    <row r="3323" spans="18:18" x14ac:dyDescent="0.25">
      <c r="R3323" s="34" t="s">
        <v>3762</v>
      </c>
    </row>
    <row r="3324" spans="18:18" x14ac:dyDescent="0.25">
      <c r="R3324" s="34" t="s">
        <v>3763</v>
      </c>
    </row>
    <row r="3325" spans="18:18" x14ac:dyDescent="0.25">
      <c r="R3325" s="34" t="s">
        <v>3764</v>
      </c>
    </row>
    <row r="3326" spans="18:18" x14ac:dyDescent="0.25">
      <c r="R3326" s="34" t="s">
        <v>3765</v>
      </c>
    </row>
    <row r="3327" spans="18:18" x14ac:dyDescent="0.25">
      <c r="R3327" s="34" t="s">
        <v>3766</v>
      </c>
    </row>
    <row r="3328" spans="18:18" x14ac:dyDescent="0.25">
      <c r="R3328" s="34" t="s">
        <v>3767</v>
      </c>
    </row>
    <row r="3329" spans="18:18" x14ac:dyDescent="0.25">
      <c r="R3329" s="34" t="s">
        <v>3768</v>
      </c>
    </row>
    <row r="3330" spans="18:18" x14ac:dyDescent="0.25">
      <c r="R3330" s="34" t="s">
        <v>3769</v>
      </c>
    </row>
    <row r="3331" spans="18:18" x14ac:dyDescent="0.25">
      <c r="R3331" s="34" t="s">
        <v>3770</v>
      </c>
    </row>
    <row r="3332" spans="18:18" x14ac:dyDescent="0.25">
      <c r="R3332" s="34" t="s">
        <v>3771</v>
      </c>
    </row>
    <row r="3333" spans="18:18" x14ac:dyDescent="0.25">
      <c r="R3333" s="34" t="s">
        <v>3772</v>
      </c>
    </row>
    <row r="3334" spans="18:18" x14ac:dyDescent="0.25">
      <c r="R3334" s="34" t="s">
        <v>3773</v>
      </c>
    </row>
    <row r="3335" spans="18:18" x14ac:dyDescent="0.25">
      <c r="R3335" s="34" t="s">
        <v>3774</v>
      </c>
    </row>
    <row r="3336" spans="18:18" x14ac:dyDescent="0.25">
      <c r="R3336" s="34" t="s">
        <v>3775</v>
      </c>
    </row>
    <row r="3337" spans="18:18" x14ac:dyDescent="0.25">
      <c r="R3337" s="34" t="s">
        <v>3776</v>
      </c>
    </row>
    <row r="3338" spans="18:18" x14ac:dyDescent="0.25">
      <c r="R3338" s="34" t="s">
        <v>3777</v>
      </c>
    </row>
    <row r="3339" spans="18:18" x14ac:dyDescent="0.25">
      <c r="R3339" s="34" t="s">
        <v>3778</v>
      </c>
    </row>
    <row r="3340" spans="18:18" x14ac:dyDescent="0.25">
      <c r="R3340" s="34" t="s">
        <v>3779</v>
      </c>
    </row>
    <row r="3341" spans="18:18" x14ac:dyDescent="0.25">
      <c r="R3341" s="34" t="s">
        <v>3780</v>
      </c>
    </row>
    <row r="3342" spans="18:18" x14ac:dyDescent="0.25">
      <c r="R3342" s="34" t="s">
        <v>3781</v>
      </c>
    </row>
    <row r="3343" spans="18:18" x14ac:dyDescent="0.25">
      <c r="R3343" s="34" t="s">
        <v>3782</v>
      </c>
    </row>
    <row r="3344" spans="18:18" x14ac:dyDescent="0.25">
      <c r="R3344" s="34" t="s">
        <v>3783</v>
      </c>
    </row>
    <row r="3345" spans="18:18" x14ac:dyDescent="0.25">
      <c r="R3345" s="34" t="s">
        <v>3784</v>
      </c>
    </row>
    <row r="3346" spans="18:18" x14ac:dyDescent="0.25">
      <c r="R3346" s="34" t="s">
        <v>3785</v>
      </c>
    </row>
    <row r="3347" spans="18:18" x14ac:dyDescent="0.25">
      <c r="R3347" s="34" t="s">
        <v>3786</v>
      </c>
    </row>
    <row r="3348" spans="18:18" x14ac:dyDescent="0.25">
      <c r="R3348" s="34" t="s">
        <v>3787</v>
      </c>
    </row>
    <row r="3349" spans="18:18" x14ac:dyDescent="0.25">
      <c r="R3349" s="34" t="s">
        <v>3788</v>
      </c>
    </row>
    <row r="3350" spans="18:18" x14ac:dyDescent="0.25">
      <c r="R3350" s="34" t="s">
        <v>3789</v>
      </c>
    </row>
    <row r="3351" spans="18:18" x14ac:dyDescent="0.25">
      <c r="R3351" s="34" t="s">
        <v>3790</v>
      </c>
    </row>
    <row r="3352" spans="18:18" x14ac:dyDescent="0.25">
      <c r="R3352" s="34" t="s">
        <v>3791</v>
      </c>
    </row>
    <row r="3353" spans="18:18" x14ac:dyDescent="0.25">
      <c r="R3353" s="34" t="s">
        <v>3792</v>
      </c>
    </row>
    <row r="3354" spans="18:18" x14ac:dyDescent="0.25">
      <c r="R3354" s="34" t="s">
        <v>3793</v>
      </c>
    </row>
    <row r="3355" spans="18:18" x14ac:dyDescent="0.25">
      <c r="R3355" s="34" t="s">
        <v>3794</v>
      </c>
    </row>
    <row r="3356" spans="18:18" x14ac:dyDescent="0.25">
      <c r="R3356" s="34" t="s">
        <v>3795</v>
      </c>
    </row>
    <row r="3357" spans="18:18" x14ac:dyDescent="0.25">
      <c r="R3357" s="34" t="s">
        <v>3796</v>
      </c>
    </row>
    <row r="3358" spans="18:18" x14ac:dyDescent="0.25">
      <c r="R3358" s="34" t="s">
        <v>3797</v>
      </c>
    </row>
    <row r="3359" spans="18:18" x14ac:dyDescent="0.25">
      <c r="R3359" s="34" t="s">
        <v>3798</v>
      </c>
    </row>
    <row r="3360" spans="18:18" x14ac:dyDescent="0.25">
      <c r="R3360" s="34" t="s">
        <v>3799</v>
      </c>
    </row>
    <row r="3361" spans="18:18" x14ac:dyDescent="0.25">
      <c r="R3361" s="34" t="s">
        <v>3800</v>
      </c>
    </row>
    <row r="3362" spans="18:18" x14ac:dyDescent="0.25">
      <c r="R3362" s="34" t="s">
        <v>3801</v>
      </c>
    </row>
    <row r="3363" spans="18:18" x14ac:dyDescent="0.25">
      <c r="R3363" s="34" t="s">
        <v>3802</v>
      </c>
    </row>
    <row r="3364" spans="18:18" x14ac:dyDescent="0.25">
      <c r="R3364" s="34" t="s">
        <v>3803</v>
      </c>
    </row>
    <row r="3365" spans="18:18" x14ac:dyDescent="0.25">
      <c r="R3365" s="34" t="s">
        <v>3804</v>
      </c>
    </row>
    <row r="3366" spans="18:18" x14ac:dyDescent="0.25">
      <c r="R3366" s="34" t="s">
        <v>3805</v>
      </c>
    </row>
    <row r="3367" spans="18:18" x14ac:dyDescent="0.25">
      <c r="R3367" s="34" t="s">
        <v>3806</v>
      </c>
    </row>
    <row r="3368" spans="18:18" x14ac:dyDescent="0.25">
      <c r="R3368" s="34" t="s">
        <v>3807</v>
      </c>
    </row>
    <row r="3369" spans="18:18" x14ac:dyDescent="0.25">
      <c r="R3369" s="34" t="s">
        <v>3808</v>
      </c>
    </row>
    <row r="3370" spans="18:18" x14ac:dyDescent="0.25">
      <c r="R3370" s="34" t="s">
        <v>3809</v>
      </c>
    </row>
    <row r="3371" spans="18:18" x14ac:dyDescent="0.25">
      <c r="R3371" s="34" t="s">
        <v>3810</v>
      </c>
    </row>
    <row r="3372" spans="18:18" x14ac:dyDescent="0.25">
      <c r="R3372" s="34" t="s">
        <v>3811</v>
      </c>
    </row>
    <row r="3373" spans="18:18" x14ac:dyDescent="0.25">
      <c r="R3373" s="34" t="s">
        <v>3812</v>
      </c>
    </row>
    <row r="3374" spans="18:18" x14ac:dyDescent="0.25">
      <c r="R3374" s="34" t="s">
        <v>3813</v>
      </c>
    </row>
    <row r="3375" spans="18:18" x14ac:dyDescent="0.25">
      <c r="R3375" s="34" t="s">
        <v>3814</v>
      </c>
    </row>
    <row r="3376" spans="18:18" x14ac:dyDescent="0.25">
      <c r="R3376" s="34" t="s">
        <v>3815</v>
      </c>
    </row>
    <row r="3377" spans="18:18" x14ac:dyDescent="0.25">
      <c r="R3377" s="34" t="s">
        <v>3816</v>
      </c>
    </row>
    <row r="3378" spans="18:18" x14ac:dyDescent="0.25">
      <c r="R3378" s="34" t="s">
        <v>3817</v>
      </c>
    </row>
    <row r="3379" spans="18:18" x14ac:dyDescent="0.25">
      <c r="R3379" s="34" t="s">
        <v>3818</v>
      </c>
    </row>
    <row r="3380" spans="18:18" x14ac:dyDescent="0.25">
      <c r="R3380" s="34" t="s">
        <v>3819</v>
      </c>
    </row>
    <row r="3381" spans="18:18" x14ac:dyDescent="0.25">
      <c r="R3381" s="34" t="s">
        <v>3820</v>
      </c>
    </row>
    <row r="3382" spans="18:18" x14ac:dyDescent="0.25">
      <c r="R3382" s="34" t="s">
        <v>3821</v>
      </c>
    </row>
    <row r="3383" spans="18:18" x14ac:dyDescent="0.25">
      <c r="R3383" s="34" t="s">
        <v>3822</v>
      </c>
    </row>
    <row r="3384" spans="18:18" x14ac:dyDescent="0.25">
      <c r="R3384" s="34" t="s">
        <v>3823</v>
      </c>
    </row>
    <row r="3385" spans="18:18" x14ac:dyDescent="0.25">
      <c r="R3385" s="34" t="s">
        <v>3824</v>
      </c>
    </row>
    <row r="3386" spans="18:18" x14ac:dyDescent="0.25">
      <c r="R3386" s="34" t="s">
        <v>3825</v>
      </c>
    </row>
    <row r="3387" spans="18:18" x14ac:dyDescent="0.25">
      <c r="R3387" s="34" t="s">
        <v>3826</v>
      </c>
    </row>
    <row r="3388" spans="18:18" x14ac:dyDescent="0.25">
      <c r="R3388" s="34" t="s">
        <v>3827</v>
      </c>
    </row>
    <row r="3389" spans="18:18" x14ac:dyDescent="0.25">
      <c r="R3389" s="34" t="s">
        <v>3828</v>
      </c>
    </row>
    <row r="3390" spans="18:18" x14ac:dyDescent="0.25">
      <c r="R3390" s="34" t="s">
        <v>3829</v>
      </c>
    </row>
    <row r="3391" spans="18:18" x14ac:dyDescent="0.25">
      <c r="R3391" s="34" t="s">
        <v>3830</v>
      </c>
    </row>
    <row r="3392" spans="18:18" x14ac:dyDescent="0.25">
      <c r="R3392" s="34" t="s">
        <v>3831</v>
      </c>
    </row>
    <row r="3393" spans="18:18" x14ac:dyDescent="0.25">
      <c r="R3393" s="34" t="s">
        <v>3832</v>
      </c>
    </row>
    <row r="3394" spans="18:18" x14ac:dyDescent="0.25">
      <c r="R3394" s="34" t="s">
        <v>3833</v>
      </c>
    </row>
    <row r="3395" spans="18:18" x14ac:dyDescent="0.25">
      <c r="R3395" s="34" t="s">
        <v>3834</v>
      </c>
    </row>
    <row r="3396" spans="18:18" x14ac:dyDescent="0.25">
      <c r="R3396" s="34" t="s">
        <v>3835</v>
      </c>
    </row>
    <row r="3397" spans="18:18" x14ac:dyDescent="0.25">
      <c r="R3397" s="34" t="s">
        <v>3836</v>
      </c>
    </row>
    <row r="3398" spans="18:18" x14ac:dyDescent="0.25">
      <c r="R3398" s="34" t="s">
        <v>3837</v>
      </c>
    </row>
    <row r="3399" spans="18:18" x14ac:dyDescent="0.25">
      <c r="R3399" s="34" t="s">
        <v>3838</v>
      </c>
    </row>
    <row r="3400" spans="18:18" x14ac:dyDescent="0.25">
      <c r="R3400" s="34" t="s">
        <v>3839</v>
      </c>
    </row>
    <row r="3401" spans="18:18" x14ac:dyDescent="0.25">
      <c r="R3401" s="34" t="s">
        <v>3840</v>
      </c>
    </row>
    <row r="3402" spans="18:18" x14ac:dyDescent="0.25">
      <c r="R3402" s="34" t="s">
        <v>3841</v>
      </c>
    </row>
    <row r="3403" spans="18:18" x14ac:dyDescent="0.25">
      <c r="R3403" s="34" t="s">
        <v>3842</v>
      </c>
    </row>
    <row r="3404" spans="18:18" x14ac:dyDescent="0.25">
      <c r="R3404" s="34" t="s">
        <v>3843</v>
      </c>
    </row>
    <row r="3405" spans="18:18" x14ac:dyDescent="0.25">
      <c r="R3405" s="34" t="s">
        <v>3844</v>
      </c>
    </row>
    <row r="3406" spans="18:18" x14ac:dyDescent="0.25">
      <c r="R3406" s="34" t="s">
        <v>3845</v>
      </c>
    </row>
    <row r="3407" spans="18:18" x14ac:dyDescent="0.25">
      <c r="R3407" s="34" t="s">
        <v>3846</v>
      </c>
    </row>
    <row r="3408" spans="18:18" x14ac:dyDescent="0.25">
      <c r="R3408" s="34" t="s">
        <v>3847</v>
      </c>
    </row>
    <row r="3409" spans="18:18" x14ac:dyDescent="0.25">
      <c r="R3409" s="34" t="s">
        <v>3848</v>
      </c>
    </row>
    <row r="3410" spans="18:18" x14ac:dyDescent="0.25">
      <c r="R3410" s="34" t="s">
        <v>3849</v>
      </c>
    </row>
    <row r="3411" spans="18:18" x14ac:dyDescent="0.25">
      <c r="R3411" s="34" t="s">
        <v>3850</v>
      </c>
    </row>
    <row r="3412" spans="18:18" x14ac:dyDescent="0.25">
      <c r="R3412" s="34" t="s">
        <v>3851</v>
      </c>
    </row>
    <row r="3413" spans="18:18" x14ac:dyDescent="0.25">
      <c r="R3413" s="34" t="s">
        <v>3852</v>
      </c>
    </row>
    <row r="3414" spans="18:18" x14ac:dyDescent="0.25">
      <c r="R3414" s="34" t="s">
        <v>3853</v>
      </c>
    </row>
    <row r="3415" spans="18:18" x14ac:dyDescent="0.25">
      <c r="R3415" s="34" t="s">
        <v>3854</v>
      </c>
    </row>
    <row r="3416" spans="18:18" x14ac:dyDescent="0.25">
      <c r="R3416" s="34" t="s">
        <v>3855</v>
      </c>
    </row>
    <row r="3417" spans="18:18" x14ac:dyDescent="0.25">
      <c r="R3417" s="34" t="s">
        <v>3856</v>
      </c>
    </row>
    <row r="3418" spans="18:18" x14ac:dyDescent="0.25">
      <c r="R3418" s="34" t="s">
        <v>3857</v>
      </c>
    </row>
    <row r="3419" spans="18:18" x14ac:dyDescent="0.25">
      <c r="R3419" s="34" t="s">
        <v>3858</v>
      </c>
    </row>
    <row r="3420" spans="18:18" x14ac:dyDescent="0.25">
      <c r="R3420" s="34" t="s">
        <v>3859</v>
      </c>
    </row>
    <row r="3421" spans="18:18" x14ac:dyDescent="0.25">
      <c r="R3421" s="34" t="s">
        <v>3860</v>
      </c>
    </row>
    <row r="3422" spans="18:18" x14ac:dyDescent="0.25">
      <c r="R3422" s="34" t="s">
        <v>3861</v>
      </c>
    </row>
    <row r="3423" spans="18:18" x14ac:dyDescent="0.25">
      <c r="R3423" s="34" t="s">
        <v>3862</v>
      </c>
    </row>
    <row r="3424" spans="18:18" x14ac:dyDescent="0.25">
      <c r="R3424" s="34" t="s">
        <v>3863</v>
      </c>
    </row>
    <row r="3425" spans="18:18" x14ac:dyDescent="0.25">
      <c r="R3425" s="34" t="s">
        <v>3864</v>
      </c>
    </row>
    <row r="3426" spans="18:18" x14ac:dyDescent="0.25">
      <c r="R3426" s="34" t="s">
        <v>3865</v>
      </c>
    </row>
    <row r="3427" spans="18:18" x14ac:dyDescent="0.25">
      <c r="R3427" s="34" t="s">
        <v>3866</v>
      </c>
    </row>
    <row r="3428" spans="18:18" x14ac:dyDescent="0.25">
      <c r="R3428" s="34" t="s">
        <v>3867</v>
      </c>
    </row>
    <row r="3429" spans="18:18" x14ac:dyDescent="0.25">
      <c r="R3429" s="34" t="s">
        <v>3868</v>
      </c>
    </row>
    <row r="3430" spans="18:18" x14ac:dyDescent="0.25">
      <c r="R3430" s="34" t="s">
        <v>3869</v>
      </c>
    </row>
    <row r="3431" spans="18:18" x14ac:dyDescent="0.25">
      <c r="R3431" s="34" t="s">
        <v>3870</v>
      </c>
    </row>
    <row r="3432" spans="18:18" x14ac:dyDescent="0.25">
      <c r="R3432" s="34" t="s">
        <v>3871</v>
      </c>
    </row>
    <row r="3433" spans="18:18" x14ac:dyDescent="0.25">
      <c r="R3433" s="34" t="s">
        <v>3872</v>
      </c>
    </row>
    <row r="3434" spans="18:18" x14ac:dyDescent="0.25">
      <c r="R3434" s="34" t="s">
        <v>3873</v>
      </c>
    </row>
    <row r="3435" spans="18:18" x14ac:dyDescent="0.25">
      <c r="R3435" s="34" t="s">
        <v>3874</v>
      </c>
    </row>
    <row r="3436" spans="18:18" x14ac:dyDescent="0.25">
      <c r="R3436" s="34" t="s">
        <v>3875</v>
      </c>
    </row>
    <row r="3437" spans="18:18" x14ac:dyDescent="0.25">
      <c r="R3437" s="34" t="s">
        <v>3876</v>
      </c>
    </row>
    <row r="3438" spans="18:18" x14ac:dyDescent="0.25">
      <c r="R3438" s="34" t="s">
        <v>3877</v>
      </c>
    </row>
    <row r="3439" spans="18:18" x14ac:dyDescent="0.25">
      <c r="R3439" s="34" t="s">
        <v>3878</v>
      </c>
    </row>
    <row r="3440" spans="18:18" x14ac:dyDescent="0.25">
      <c r="R3440" s="34" t="s">
        <v>3879</v>
      </c>
    </row>
    <row r="3441" spans="18:18" x14ac:dyDescent="0.25">
      <c r="R3441" s="34" t="s">
        <v>3880</v>
      </c>
    </row>
    <row r="3442" spans="18:18" x14ac:dyDescent="0.25">
      <c r="R3442" s="34" t="s">
        <v>3881</v>
      </c>
    </row>
    <row r="3443" spans="18:18" x14ac:dyDescent="0.25">
      <c r="R3443" s="34" t="s">
        <v>3882</v>
      </c>
    </row>
    <row r="3444" spans="18:18" x14ac:dyDescent="0.25">
      <c r="R3444" s="34" t="s">
        <v>3883</v>
      </c>
    </row>
    <row r="3445" spans="18:18" x14ac:dyDescent="0.25">
      <c r="R3445" s="34" t="s">
        <v>3884</v>
      </c>
    </row>
    <row r="3446" spans="18:18" x14ac:dyDescent="0.25">
      <c r="R3446" s="34" t="s">
        <v>3885</v>
      </c>
    </row>
    <row r="3447" spans="18:18" x14ac:dyDescent="0.25">
      <c r="R3447" s="34" t="s">
        <v>3886</v>
      </c>
    </row>
    <row r="3448" spans="18:18" x14ac:dyDescent="0.25">
      <c r="R3448" s="34" t="s">
        <v>3887</v>
      </c>
    </row>
    <row r="3449" spans="18:18" x14ac:dyDescent="0.25">
      <c r="R3449" s="34" t="s">
        <v>3888</v>
      </c>
    </row>
    <row r="3450" spans="18:18" x14ac:dyDescent="0.25">
      <c r="R3450" s="34" t="s">
        <v>3889</v>
      </c>
    </row>
    <row r="3451" spans="18:18" x14ac:dyDescent="0.25">
      <c r="R3451" s="34" t="s">
        <v>3890</v>
      </c>
    </row>
    <row r="3452" spans="18:18" x14ac:dyDescent="0.25">
      <c r="R3452" s="34" t="s">
        <v>3891</v>
      </c>
    </row>
    <row r="3453" spans="18:18" x14ac:dyDescent="0.25">
      <c r="R3453" s="34" t="s">
        <v>3892</v>
      </c>
    </row>
    <row r="3454" spans="18:18" x14ac:dyDescent="0.25">
      <c r="R3454" s="34" t="s">
        <v>3893</v>
      </c>
    </row>
    <row r="3455" spans="18:18" x14ac:dyDescent="0.25">
      <c r="R3455" s="34" t="s">
        <v>3894</v>
      </c>
    </row>
    <row r="3456" spans="18:18" x14ac:dyDescent="0.25">
      <c r="R3456" s="34" t="s">
        <v>3895</v>
      </c>
    </row>
    <row r="3457" spans="18:18" x14ac:dyDescent="0.25">
      <c r="R3457" s="34" t="s">
        <v>3896</v>
      </c>
    </row>
    <row r="3458" spans="18:18" x14ac:dyDescent="0.25">
      <c r="R3458" s="34" t="s">
        <v>3897</v>
      </c>
    </row>
    <row r="3459" spans="18:18" x14ac:dyDescent="0.25">
      <c r="R3459" s="34" t="s">
        <v>3898</v>
      </c>
    </row>
    <row r="3460" spans="18:18" x14ac:dyDescent="0.25">
      <c r="R3460" s="34" t="s">
        <v>3899</v>
      </c>
    </row>
    <row r="3461" spans="18:18" x14ac:dyDescent="0.25">
      <c r="R3461" s="34" t="s">
        <v>3900</v>
      </c>
    </row>
    <row r="3462" spans="18:18" x14ac:dyDescent="0.25">
      <c r="R3462" s="34" t="s">
        <v>3901</v>
      </c>
    </row>
    <row r="3463" spans="18:18" x14ac:dyDescent="0.25">
      <c r="R3463" s="34" t="s">
        <v>3902</v>
      </c>
    </row>
    <row r="3464" spans="18:18" x14ac:dyDescent="0.25">
      <c r="R3464" s="34" t="s">
        <v>3903</v>
      </c>
    </row>
    <row r="3465" spans="18:18" x14ac:dyDescent="0.25">
      <c r="R3465" s="34" t="s">
        <v>3904</v>
      </c>
    </row>
    <row r="3466" spans="18:18" x14ac:dyDescent="0.25">
      <c r="R3466" s="34" t="s">
        <v>3905</v>
      </c>
    </row>
    <row r="3467" spans="18:18" x14ac:dyDescent="0.25">
      <c r="R3467" s="34" t="s">
        <v>3906</v>
      </c>
    </row>
    <row r="3468" spans="18:18" x14ac:dyDescent="0.25">
      <c r="R3468" s="34" t="s">
        <v>3907</v>
      </c>
    </row>
    <row r="3469" spans="18:18" x14ac:dyDescent="0.25">
      <c r="R3469" s="34" t="s">
        <v>3908</v>
      </c>
    </row>
    <row r="3470" spans="18:18" x14ac:dyDescent="0.25">
      <c r="R3470" s="34" t="s">
        <v>3909</v>
      </c>
    </row>
    <row r="3471" spans="18:18" x14ac:dyDescent="0.25">
      <c r="R3471" s="34" t="s">
        <v>3910</v>
      </c>
    </row>
    <row r="3472" spans="18:18" x14ac:dyDescent="0.25">
      <c r="R3472" s="34" t="s">
        <v>3911</v>
      </c>
    </row>
    <row r="3473" spans="18:18" x14ac:dyDescent="0.25">
      <c r="R3473" s="34" t="s">
        <v>3912</v>
      </c>
    </row>
    <row r="3474" spans="18:18" x14ac:dyDescent="0.25">
      <c r="R3474" s="34" t="s">
        <v>3913</v>
      </c>
    </row>
    <row r="3475" spans="18:18" x14ac:dyDescent="0.25">
      <c r="R3475" s="34" t="s">
        <v>3914</v>
      </c>
    </row>
    <row r="3476" spans="18:18" x14ac:dyDescent="0.25">
      <c r="R3476" s="34" t="s">
        <v>3915</v>
      </c>
    </row>
    <row r="3477" spans="18:18" x14ac:dyDescent="0.25">
      <c r="R3477" s="34" t="s">
        <v>3916</v>
      </c>
    </row>
    <row r="3478" spans="18:18" x14ac:dyDescent="0.25">
      <c r="R3478" s="34" t="s">
        <v>3917</v>
      </c>
    </row>
    <row r="3479" spans="18:18" x14ac:dyDescent="0.25">
      <c r="R3479" s="34" t="s">
        <v>3918</v>
      </c>
    </row>
    <row r="3480" spans="18:18" x14ac:dyDescent="0.25">
      <c r="R3480" s="34" t="s">
        <v>3919</v>
      </c>
    </row>
    <row r="3481" spans="18:18" x14ac:dyDescent="0.25">
      <c r="R3481" s="34" t="s">
        <v>3920</v>
      </c>
    </row>
    <row r="3482" spans="18:18" x14ac:dyDescent="0.25">
      <c r="R3482" s="34" t="s">
        <v>3921</v>
      </c>
    </row>
    <row r="3483" spans="18:18" x14ac:dyDescent="0.25">
      <c r="R3483" s="34" t="s">
        <v>3922</v>
      </c>
    </row>
    <row r="3484" spans="18:18" x14ac:dyDescent="0.25">
      <c r="R3484" s="34" t="s">
        <v>3923</v>
      </c>
    </row>
    <row r="3485" spans="18:18" x14ac:dyDescent="0.25">
      <c r="R3485" s="34" t="s">
        <v>3924</v>
      </c>
    </row>
    <row r="3486" spans="18:18" x14ac:dyDescent="0.25">
      <c r="R3486" s="34" t="s">
        <v>3925</v>
      </c>
    </row>
    <row r="3487" spans="18:18" x14ac:dyDescent="0.25">
      <c r="R3487" s="34" t="s">
        <v>3926</v>
      </c>
    </row>
    <row r="3488" spans="18:18" x14ac:dyDescent="0.25">
      <c r="R3488" s="34" t="s">
        <v>3927</v>
      </c>
    </row>
    <row r="3489" spans="18:18" x14ac:dyDescent="0.25">
      <c r="R3489" s="34" t="s">
        <v>3928</v>
      </c>
    </row>
    <row r="3490" spans="18:18" x14ac:dyDescent="0.25">
      <c r="R3490" s="34" t="s">
        <v>3929</v>
      </c>
    </row>
    <row r="3491" spans="18:18" x14ac:dyDescent="0.25">
      <c r="R3491" s="34" t="s">
        <v>3930</v>
      </c>
    </row>
    <row r="3492" spans="18:18" x14ac:dyDescent="0.25">
      <c r="R3492" s="34" t="s">
        <v>3931</v>
      </c>
    </row>
    <row r="3493" spans="18:18" x14ac:dyDescent="0.25">
      <c r="R3493" s="34" t="s">
        <v>3932</v>
      </c>
    </row>
    <row r="3494" spans="18:18" x14ac:dyDescent="0.25">
      <c r="R3494" s="34" t="s">
        <v>3933</v>
      </c>
    </row>
    <row r="3495" spans="18:18" x14ac:dyDescent="0.25">
      <c r="R3495" s="34" t="s">
        <v>3934</v>
      </c>
    </row>
    <row r="3496" spans="18:18" x14ac:dyDescent="0.25">
      <c r="R3496" s="34" t="s">
        <v>3935</v>
      </c>
    </row>
    <row r="3497" spans="18:18" x14ac:dyDescent="0.25">
      <c r="R3497" s="34" t="s">
        <v>3936</v>
      </c>
    </row>
    <row r="3498" spans="18:18" x14ac:dyDescent="0.25">
      <c r="R3498" s="34" t="s">
        <v>3937</v>
      </c>
    </row>
    <row r="3499" spans="18:18" x14ac:dyDescent="0.25">
      <c r="R3499" s="34" t="s">
        <v>3938</v>
      </c>
    </row>
    <row r="3500" spans="18:18" x14ac:dyDescent="0.25">
      <c r="R3500" s="34" t="s">
        <v>3939</v>
      </c>
    </row>
    <row r="3501" spans="18:18" x14ac:dyDescent="0.25">
      <c r="R3501" s="34" t="s">
        <v>3940</v>
      </c>
    </row>
    <row r="3502" spans="18:18" x14ac:dyDescent="0.25">
      <c r="R3502" s="34" t="s">
        <v>3941</v>
      </c>
    </row>
    <row r="3503" spans="18:18" x14ac:dyDescent="0.25">
      <c r="R3503" s="34" t="s">
        <v>3942</v>
      </c>
    </row>
    <row r="3504" spans="18:18" x14ac:dyDescent="0.25">
      <c r="R3504" s="34" t="s">
        <v>3943</v>
      </c>
    </row>
    <row r="3505" spans="18:18" x14ac:dyDescent="0.25">
      <c r="R3505" s="34" t="s">
        <v>3944</v>
      </c>
    </row>
    <row r="3506" spans="18:18" x14ac:dyDescent="0.25">
      <c r="R3506" s="34" t="s">
        <v>3945</v>
      </c>
    </row>
    <row r="3507" spans="18:18" x14ac:dyDescent="0.25">
      <c r="R3507" s="34" t="s">
        <v>3946</v>
      </c>
    </row>
    <row r="3508" spans="18:18" x14ac:dyDescent="0.25">
      <c r="R3508" s="34" t="s">
        <v>3947</v>
      </c>
    </row>
    <row r="3509" spans="18:18" x14ac:dyDescent="0.25">
      <c r="R3509" s="34" t="s">
        <v>3948</v>
      </c>
    </row>
    <row r="3510" spans="18:18" x14ac:dyDescent="0.25">
      <c r="R3510" s="34" t="s">
        <v>3949</v>
      </c>
    </row>
    <row r="3511" spans="18:18" x14ac:dyDescent="0.25">
      <c r="R3511" s="34" t="s">
        <v>3950</v>
      </c>
    </row>
    <row r="3512" spans="18:18" x14ac:dyDescent="0.25">
      <c r="R3512" s="34" t="s">
        <v>3951</v>
      </c>
    </row>
    <row r="3513" spans="18:18" x14ac:dyDescent="0.25">
      <c r="R3513" s="34" t="s">
        <v>3952</v>
      </c>
    </row>
    <row r="3514" spans="18:18" x14ac:dyDescent="0.25">
      <c r="R3514" s="34" t="s">
        <v>3953</v>
      </c>
    </row>
    <row r="3515" spans="18:18" x14ac:dyDescent="0.25">
      <c r="R3515" s="34" t="s">
        <v>3954</v>
      </c>
    </row>
    <row r="3516" spans="18:18" x14ac:dyDescent="0.25">
      <c r="R3516" s="34" t="s">
        <v>3955</v>
      </c>
    </row>
    <row r="3517" spans="18:18" x14ac:dyDescent="0.25">
      <c r="R3517" s="34" t="s">
        <v>3956</v>
      </c>
    </row>
    <row r="3518" spans="18:18" x14ac:dyDescent="0.25">
      <c r="R3518" s="34" t="s">
        <v>3957</v>
      </c>
    </row>
    <row r="3519" spans="18:18" x14ac:dyDescent="0.25">
      <c r="R3519" s="34" t="s">
        <v>3958</v>
      </c>
    </row>
    <row r="3520" spans="18:18" x14ac:dyDescent="0.25">
      <c r="R3520" s="34" t="s">
        <v>3959</v>
      </c>
    </row>
    <row r="3521" spans="18:18" x14ac:dyDescent="0.25">
      <c r="R3521" s="34" t="s">
        <v>3960</v>
      </c>
    </row>
    <row r="3522" spans="18:18" x14ac:dyDescent="0.25">
      <c r="R3522" s="34" t="s">
        <v>3961</v>
      </c>
    </row>
    <row r="3523" spans="18:18" x14ac:dyDescent="0.25">
      <c r="R3523" s="34" t="s">
        <v>3962</v>
      </c>
    </row>
    <row r="3524" spans="18:18" x14ac:dyDescent="0.25">
      <c r="R3524" s="34" t="s">
        <v>3963</v>
      </c>
    </row>
    <row r="3525" spans="18:18" x14ac:dyDescent="0.25">
      <c r="R3525" s="34" t="s">
        <v>3964</v>
      </c>
    </row>
    <row r="3526" spans="18:18" x14ac:dyDescent="0.25">
      <c r="R3526" s="34" t="s">
        <v>3965</v>
      </c>
    </row>
    <row r="3527" spans="18:18" x14ac:dyDescent="0.25">
      <c r="R3527" s="34" t="s">
        <v>3966</v>
      </c>
    </row>
    <row r="3528" spans="18:18" x14ac:dyDescent="0.25">
      <c r="R3528" s="34" t="s">
        <v>3967</v>
      </c>
    </row>
    <row r="3529" spans="18:18" x14ac:dyDescent="0.25">
      <c r="R3529" s="34" t="s">
        <v>3968</v>
      </c>
    </row>
    <row r="3530" spans="18:18" x14ac:dyDescent="0.25">
      <c r="R3530" s="34" t="s">
        <v>3969</v>
      </c>
    </row>
    <row r="3531" spans="18:18" x14ac:dyDescent="0.25">
      <c r="R3531" s="34" t="s">
        <v>3970</v>
      </c>
    </row>
    <row r="3532" spans="18:18" x14ac:dyDescent="0.25">
      <c r="R3532" s="34" t="s">
        <v>3971</v>
      </c>
    </row>
    <row r="3533" spans="18:18" x14ac:dyDescent="0.25">
      <c r="R3533" s="34" t="s">
        <v>3972</v>
      </c>
    </row>
    <row r="3534" spans="18:18" x14ac:dyDescent="0.25">
      <c r="R3534" s="34" t="s">
        <v>3973</v>
      </c>
    </row>
    <row r="3535" spans="18:18" x14ac:dyDescent="0.25">
      <c r="R3535" s="34" t="s">
        <v>3974</v>
      </c>
    </row>
    <row r="3536" spans="18:18" x14ac:dyDescent="0.25">
      <c r="R3536" s="34" t="s">
        <v>3975</v>
      </c>
    </row>
    <row r="3537" spans="18:18" x14ac:dyDescent="0.25">
      <c r="R3537" s="34" t="s">
        <v>3976</v>
      </c>
    </row>
    <row r="3538" spans="18:18" x14ac:dyDescent="0.25">
      <c r="R3538" s="34" t="s">
        <v>3977</v>
      </c>
    </row>
    <row r="3539" spans="18:18" x14ac:dyDescent="0.25">
      <c r="R3539" s="34" t="s">
        <v>3978</v>
      </c>
    </row>
    <row r="3540" spans="18:18" x14ac:dyDescent="0.25">
      <c r="R3540" s="34" t="s">
        <v>3979</v>
      </c>
    </row>
    <row r="3541" spans="18:18" x14ac:dyDescent="0.25">
      <c r="R3541" s="34" t="s">
        <v>3980</v>
      </c>
    </row>
    <row r="3542" spans="18:18" x14ac:dyDescent="0.25">
      <c r="R3542" s="34" t="s">
        <v>3981</v>
      </c>
    </row>
    <row r="3543" spans="18:18" x14ac:dyDescent="0.25">
      <c r="R3543" s="34" t="s">
        <v>3982</v>
      </c>
    </row>
    <row r="3544" spans="18:18" x14ac:dyDescent="0.25">
      <c r="R3544" s="34" t="s">
        <v>3983</v>
      </c>
    </row>
    <row r="3545" spans="18:18" x14ac:dyDescent="0.25">
      <c r="R3545" s="34" t="s">
        <v>3984</v>
      </c>
    </row>
    <row r="3546" spans="18:18" x14ac:dyDescent="0.25">
      <c r="R3546" s="34" t="s">
        <v>3985</v>
      </c>
    </row>
    <row r="3547" spans="18:18" x14ac:dyDescent="0.25">
      <c r="R3547" s="34" t="s">
        <v>3986</v>
      </c>
    </row>
    <row r="3548" spans="18:18" x14ac:dyDescent="0.25">
      <c r="R3548" s="34" t="s">
        <v>3987</v>
      </c>
    </row>
    <row r="3549" spans="18:18" x14ac:dyDescent="0.25">
      <c r="R3549" s="34" t="s">
        <v>3988</v>
      </c>
    </row>
    <row r="3550" spans="18:18" x14ac:dyDescent="0.25">
      <c r="R3550" s="34" t="s">
        <v>3989</v>
      </c>
    </row>
    <row r="3551" spans="18:18" x14ac:dyDescent="0.25">
      <c r="R3551" s="34" t="s">
        <v>3990</v>
      </c>
    </row>
    <row r="3552" spans="18:18" x14ac:dyDescent="0.25">
      <c r="R3552" s="34" t="s">
        <v>3991</v>
      </c>
    </row>
    <row r="3553" spans="18:18" x14ac:dyDescent="0.25">
      <c r="R3553" s="34" t="s">
        <v>3992</v>
      </c>
    </row>
    <row r="3554" spans="18:18" x14ac:dyDescent="0.25">
      <c r="R3554" s="34" t="s">
        <v>3993</v>
      </c>
    </row>
    <row r="3555" spans="18:18" x14ac:dyDescent="0.25">
      <c r="R3555" s="34" t="s">
        <v>3994</v>
      </c>
    </row>
    <row r="3556" spans="18:18" x14ac:dyDescent="0.25">
      <c r="R3556" s="34" t="s">
        <v>3995</v>
      </c>
    </row>
    <row r="3557" spans="18:18" x14ac:dyDescent="0.25">
      <c r="R3557" s="34" t="s">
        <v>3996</v>
      </c>
    </row>
    <row r="3558" spans="18:18" x14ac:dyDescent="0.25">
      <c r="R3558" s="34" t="s">
        <v>3997</v>
      </c>
    </row>
    <row r="3559" spans="18:18" x14ac:dyDescent="0.25">
      <c r="R3559" s="34" t="s">
        <v>3998</v>
      </c>
    </row>
    <row r="3560" spans="18:18" x14ac:dyDescent="0.25">
      <c r="R3560" s="34" t="s">
        <v>3999</v>
      </c>
    </row>
    <row r="3561" spans="18:18" x14ac:dyDescent="0.25">
      <c r="R3561" s="34" t="s">
        <v>4000</v>
      </c>
    </row>
    <row r="3562" spans="18:18" x14ac:dyDescent="0.25">
      <c r="R3562" s="34" t="s">
        <v>4001</v>
      </c>
    </row>
    <row r="3563" spans="18:18" x14ac:dyDescent="0.25">
      <c r="R3563" s="34" t="s">
        <v>4002</v>
      </c>
    </row>
    <row r="3564" spans="18:18" x14ac:dyDescent="0.25">
      <c r="R3564" s="34" t="s">
        <v>4003</v>
      </c>
    </row>
    <row r="3565" spans="18:18" x14ac:dyDescent="0.25">
      <c r="R3565" s="34" t="s">
        <v>4004</v>
      </c>
    </row>
    <row r="3566" spans="18:18" x14ac:dyDescent="0.25">
      <c r="R3566" s="34" t="s">
        <v>4005</v>
      </c>
    </row>
    <row r="3567" spans="18:18" x14ac:dyDescent="0.25">
      <c r="R3567" s="34" t="s">
        <v>4006</v>
      </c>
    </row>
    <row r="3568" spans="18:18" x14ac:dyDescent="0.25">
      <c r="R3568" s="34" t="s">
        <v>4007</v>
      </c>
    </row>
    <row r="3569" spans="18:18" x14ac:dyDescent="0.25">
      <c r="R3569" s="34" t="s">
        <v>4008</v>
      </c>
    </row>
    <row r="3570" spans="18:18" x14ac:dyDescent="0.25">
      <c r="R3570" s="34" t="s">
        <v>4009</v>
      </c>
    </row>
    <row r="3571" spans="18:18" x14ac:dyDescent="0.25">
      <c r="R3571" s="34" t="s">
        <v>4010</v>
      </c>
    </row>
    <row r="3572" spans="18:18" x14ac:dyDescent="0.25">
      <c r="R3572" s="34" t="s">
        <v>4011</v>
      </c>
    </row>
    <row r="3573" spans="18:18" x14ac:dyDescent="0.25">
      <c r="R3573" s="34" t="s">
        <v>4012</v>
      </c>
    </row>
    <row r="3574" spans="18:18" x14ac:dyDescent="0.25">
      <c r="R3574" s="34" t="s">
        <v>4013</v>
      </c>
    </row>
    <row r="3575" spans="18:18" x14ac:dyDescent="0.25">
      <c r="R3575" s="34" t="s">
        <v>4014</v>
      </c>
    </row>
    <row r="3576" spans="18:18" x14ac:dyDescent="0.25">
      <c r="R3576" s="34" t="s">
        <v>4015</v>
      </c>
    </row>
    <row r="3577" spans="18:18" x14ac:dyDescent="0.25">
      <c r="R3577" s="34" t="s">
        <v>4016</v>
      </c>
    </row>
    <row r="3578" spans="18:18" x14ac:dyDescent="0.25">
      <c r="R3578" s="34" t="s">
        <v>4017</v>
      </c>
    </row>
    <row r="3579" spans="18:18" x14ac:dyDescent="0.25">
      <c r="R3579" s="34" t="s">
        <v>4018</v>
      </c>
    </row>
    <row r="3580" spans="18:18" x14ac:dyDescent="0.25">
      <c r="R3580" s="34" t="s">
        <v>4019</v>
      </c>
    </row>
    <row r="3581" spans="18:18" x14ac:dyDescent="0.25">
      <c r="R3581" s="34" t="s">
        <v>4020</v>
      </c>
    </row>
    <row r="3582" spans="18:18" x14ac:dyDescent="0.25">
      <c r="R3582" s="34" t="s">
        <v>4021</v>
      </c>
    </row>
    <row r="3583" spans="18:18" x14ac:dyDescent="0.25">
      <c r="R3583" s="34" t="s">
        <v>4022</v>
      </c>
    </row>
    <row r="3584" spans="18:18" x14ac:dyDescent="0.25">
      <c r="R3584" s="34" t="s">
        <v>4023</v>
      </c>
    </row>
    <row r="3585" spans="18:18" x14ac:dyDescent="0.25">
      <c r="R3585" s="34" t="s">
        <v>4024</v>
      </c>
    </row>
    <row r="3586" spans="18:18" x14ac:dyDescent="0.25">
      <c r="R3586" s="34" t="s">
        <v>4025</v>
      </c>
    </row>
    <row r="3587" spans="18:18" x14ac:dyDescent="0.25">
      <c r="R3587" s="34" t="s">
        <v>4026</v>
      </c>
    </row>
    <row r="3588" spans="18:18" x14ac:dyDescent="0.25">
      <c r="R3588" s="34" t="s">
        <v>4027</v>
      </c>
    </row>
    <row r="3589" spans="18:18" x14ac:dyDescent="0.25">
      <c r="R3589" s="34" t="s">
        <v>4028</v>
      </c>
    </row>
    <row r="3590" spans="18:18" x14ac:dyDescent="0.25">
      <c r="R3590" s="34" t="s">
        <v>4029</v>
      </c>
    </row>
    <row r="3591" spans="18:18" x14ac:dyDescent="0.25">
      <c r="R3591" s="34" t="s">
        <v>4030</v>
      </c>
    </row>
    <row r="3592" spans="18:18" x14ac:dyDescent="0.25">
      <c r="R3592" s="34" t="s">
        <v>4031</v>
      </c>
    </row>
    <row r="3593" spans="18:18" x14ac:dyDescent="0.25">
      <c r="R3593" s="34" t="s">
        <v>4032</v>
      </c>
    </row>
    <row r="3594" spans="18:18" x14ac:dyDescent="0.25">
      <c r="R3594" s="34" t="s">
        <v>4033</v>
      </c>
    </row>
    <row r="3595" spans="18:18" x14ac:dyDescent="0.25">
      <c r="R3595" s="34" t="s">
        <v>4034</v>
      </c>
    </row>
    <row r="3596" spans="18:18" x14ac:dyDescent="0.25">
      <c r="R3596" s="34" t="s">
        <v>4035</v>
      </c>
    </row>
    <row r="3597" spans="18:18" x14ac:dyDescent="0.25">
      <c r="R3597" s="34" t="s">
        <v>4036</v>
      </c>
    </row>
    <row r="3598" spans="18:18" x14ac:dyDescent="0.25">
      <c r="R3598" s="34" t="s">
        <v>4037</v>
      </c>
    </row>
    <row r="3599" spans="18:18" x14ac:dyDescent="0.25">
      <c r="R3599" s="34" t="s">
        <v>4038</v>
      </c>
    </row>
    <row r="3600" spans="18:18" x14ac:dyDescent="0.25">
      <c r="R3600" s="34" t="s">
        <v>4039</v>
      </c>
    </row>
    <row r="3601" spans="18:18" x14ac:dyDescent="0.25">
      <c r="R3601" s="34" t="s">
        <v>4040</v>
      </c>
    </row>
    <row r="3602" spans="18:18" x14ac:dyDescent="0.25">
      <c r="R3602" s="34" t="s">
        <v>4041</v>
      </c>
    </row>
    <row r="3603" spans="18:18" x14ac:dyDescent="0.25">
      <c r="R3603" s="34" t="s">
        <v>4042</v>
      </c>
    </row>
    <row r="3604" spans="18:18" x14ac:dyDescent="0.25">
      <c r="R3604" s="34" t="s">
        <v>4043</v>
      </c>
    </row>
    <row r="3605" spans="18:18" x14ac:dyDescent="0.25">
      <c r="R3605" s="34" t="s">
        <v>4044</v>
      </c>
    </row>
    <row r="3606" spans="18:18" x14ac:dyDescent="0.25">
      <c r="R3606" s="34" t="s">
        <v>4045</v>
      </c>
    </row>
    <row r="3607" spans="18:18" x14ac:dyDescent="0.25">
      <c r="R3607" s="34" t="s">
        <v>4046</v>
      </c>
    </row>
    <row r="3608" spans="18:18" x14ac:dyDescent="0.25">
      <c r="R3608" s="34" t="s">
        <v>4047</v>
      </c>
    </row>
    <row r="3609" spans="18:18" x14ac:dyDescent="0.25">
      <c r="R3609" s="34" t="s">
        <v>4048</v>
      </c>
    </row>
    <row r="3610" spans="18:18" x14ac:dyDescent="0.25">
      <c r="R3610" s="34" t="s">
        <v>4049</v>
      </c>
    </row>
    <row r="3611" spans="18:18" x14ac:dyDescent="0.25">
      <c r="R3611" s="34" t="s">
        <v>4050</v>
      </c>
    </row>
    <row r="3612" spans="18:18" x14ac:dyDescent="0.25">
      <c r="R3612" s="34" t="s">
        <v>4051</v>
      </c>
    </row>
    <row r="3613" spans="18:18" x14ac:dyDescent="0.25">
      <c r="R3613" s="34" t="s">
        <v>4052</v>
      </c>
    </row>
    <row r="3614" spans="18:18" x14ac:dyDescent="0.25">
      <c r="R3614" s="34" t="s">
        <v>4053</v>
      </c>
    </row>
    <row r="3615" spans="18:18" x14ac:dyDescent="0.25">
      <c r="R3615" s="34" t="s">
        <v>4054</v>
      </c>
    </row>
    <row r="3616" spans="18:18" x14ac:dyDescent="0.25">
      <c r="R3616" s="34" t="s">
        <v>4055</v>
      </c>
    </row>
    <row r="3617" spans="18:18" x14ac:dyDescent="0.25">
      <c r="R3617" s="34" t="s">
        <v>4056</v>
      </c>
    </row>
    <row r="3618" spans="18:18" x14ac:dyDescent="0.25">
      <c r="R3618" s="34" t="s">
        <v>4057</v>
      </c>
    </row>
    <row r="3619" spans="18:18" x14ac:dyDescent="0.25">
      <c r="R3619" s="34" t="s">
        <v>4058</v>
      </c>
    </row>
    <row r="3620" spans="18:18" x14ac:dyDescent="0.25">
      <c r="R3620" s="34" t="s">
        <v>4059</v>
      </c>
    </row>
    <row r="3621" spans="18:18" x14ac:dyDescent="0.25">
      <c r="R3621" s="34" t="s">
        <v>4060</v>
      </c>
    </row>
    <row r="3622" spans="18:18" x14ac:dyDescent="0.25">
      <c r="R3622" s="34" t="s">
        <v>4061</v>
      </c>
    </row>
    <row r="3623" spans="18:18" x14ac:dyDescent="0.25">
      <c r="R3623" s="34" t="s">
        <v>4062</v>
      </c>
    </row>
    <row r="3624" spans="18:18" x14ac:dyDescent="0.25">
      <c r="R3624" s="34" t="s">
        <v>4063</v>
      </c>
    </row>
    <row r="3625" spans="18:18" x14ac:dyDescent="0.25">
      <c r="R3625" s="34" t="s">
        <v>4064</v>
      </c>
    </row>
    <row r="3626" spans="18:18" x14ac:dyDescent="0.25">
      <c r="R3626" s="34" t="s">
        <v>4065</v>
      </c>
    </row>
    <row r="3627" spans="18:18" x14ac:dyDescent="0.25">
      <c r="R3627" s="34" t="s">
        <v>4066</v>
      </c>
    </row>
    <row r="3628" spans="18:18" x14ac:dyDescent="0.25">
      <c r="R3628" s="34" t="s">
        <v>4067</v>
      </c>
    </row>
    <row r="3629" spans="18:18" x14ac:dyDescent="0.25">
      <c r="R3629" s="34" t="s">
        <v>4068</v>
      </c>
    </row>
    <row r="3630" spans="18:18" x14ac:dyDescent="0.25">
      <c r="R3630" s="34" t="s">
        <v>4069</v>
      </c>
    </row>
    <row r="3631" spans="18:18" x14ac:dyDescent="0.25">
      <c r="R3631" s="34" t="s">
        <v>4070</v>
      </c>
    </row>
    <row r="3632" spans="18:18" x14ac:dyDescent="0.25">
      <c r="R3632" s="34" t="s">
        <v>4071</v>
      </c>
    </row>
    <row r="3633" spans="18:18" x14ac:dyDescent="0.25">
      <c r="R3633" s="34" t="s">
        <v>4072</v>
      </c>
    </row>
    <row r="3634" spans="18:18" x14ac:dyDescent="0.25">
      <c r="R3634" s="34" t="s">
        <v>4073</v>
      </c>
    </row>
    <row r="3635" spans="18:18" x14ac:dyDescent="0.25">
      <c r="R3635" s="34" t="s">
        <v>4074</v>
      </c>
    </row>
    <row r="3636" spans="18:18" x14ac:dyDescent="0.25">
      <c r="R3636" s="34" t="s">
        <v>4075</v>
      </c>
    </row>
    <row r="3637" spans="18:18" x14ac:dyDescent="0.25">
      <c r="R3637" s="34" t="s">
        <v>4076</v>
      </c>
    </row>
    <row r="3638" spans="18:18" x14ac:dyDescent="0.25">
      <c r="R3638" s="34" t="s">
        <v>4077</v>
      </c>
    </row>
    <row r="3639" spans="18:18" x14ac:dyDescent="0.25">
      <c r="R3639" s="34" t="s">
        <v>4078</v>
      </c>
    </row>
    <row r="3640" spans="18:18" x14ac:dyDescent="0.25">
      <c r="R3640" s="34" t="s">
        <v>4079</v>
      </c>
    </row>
    <row r="3641" spans="18:18" x14ac:dyDescent="0.25">
      <c r="R3641" s="34" t="s">
        <v>4080</v>
      </c>
    </row>
    <row r="3642" spans="18:18" x14ac:dyDescent="0.25">
      <c r="R3642" s="34" t="s">
        <v>4081</v>
      </c>
    </row>
    <row r="3643" spans="18:18" x14ac:dyDescent="0.25">
      <c r="R3643" s="34" t="s">
        <v>4082</v>
      </c>
    </row>
    <row r="3644" spans="18:18" x14ac:dyDescent="0.25">
      <c r="R3644" s="34" t="s">
        <v>4083</v>
      </c>
    </row>
    <row r="3645" spans="18:18" x14ac:dyDescent="0.25">
      <c r="R3645" s="34" t="s">
        <v>4084</v>
      </c>
    </row>
    <row r="3646" spans="18:18" x14ac:dyDescent="0.25">
      <c r="R3646" s="34" t="s">
        <v>4085</v>
      </c>
    </row>
    <row r="3647" spans="18:18" x14ac:dyDescent="0.25">
      <c r="R3647" s="34" t="s">
        <v>4086</v>
      </c>
    </row>
    <row r="3648" spans="18:18" x14ac:dyDescent="0.25">
      <c r="R3648" s="34" t="s">
        <v>4087</v>
      </c>
    </row>
    <row r="3649" spans="18:18" x14ac:dyDescent="0.25">
      <c r="R3649" s="34" t="s">
        <v>4088</v>
      </c>
    </row>
    <row r="3650" spans="18:18" x14ac:dyDescent="0.25">
      <c r="R3650" s="34" t="s">
        <v>4089</v>
      </c>
    </row>
    <row r="3651" spans="18:18" x14ac:dyDescent="0.25">
      <c r="R3651" s="34" t="s">
        <v>4090</v>
      </c>
    </row>
    <row r="3652" spans="18:18" x14ac:dyDescent="0.25">
      <c r="R3652" s="34" t="s">
        <v>4091</v>
      </c>
    </row>
    <row r="3653" spans="18:18" x14ac:dyDescent="0.25">
      <c r="R3653" s="34" t="s">
        <v>4092</v>
      </c>
    </row>
    <row r="3654" spans="18:18" x14ac:dyDescent="0.25">
      <c r="R3654" s="34" t="s">
        <v>4093</v>
      </c>
    </row>
    <row r="3655" spans="18:18" x14ac:dyDescent="0.25">
      <c r="R3655" s="34" t="s">
        <v>4094</v>
      </c>
    </row>
    <row r="3656" spans="18:18" x14ac:dyDescent="0.25">
      <c r="R3656" s="34" t="s">
        <v>4095</v>
      </c>
    </row>
    <row r="3657" spans="18:18" x14ac:dyDescent="0.25">
      <c r="R3657" s="34" t="s">
        <v>4096</v>
      </c>
    </row>
    <row r="3658" spans="18:18" x14ac:dyDescent="0.25">
      <c r="R3658" s="34" t="s">
        <v>4097</v>
      </c>
    </row>
    <row r="3659" spans="18:18" x14ac:dyDescent="0.25">
      <c r="R3659" s="34" t="s">
        <v>4098</v>
      </c>
    </row>
    <row r="3660" spans="18:18" x14ac:dyDescent="0.25">
      <c r="R3660" s="34" t="s">
        <v>4099</v>
      </c>
    </row>
    <row r="3661" spans="18:18" x14ac:dyDescent="0.25">
      <c r="R3661" s="34" t="s">
        <v>4100</v>
      </c>
    </row>
    <row r="3662" spans="18:18" x14ac:dyDescent="0.25">
      <c r="R3662" s="34" t="s">
        <v>4101</v>
      </c>
    </row>
    <row r="3663" spans="18:18" x14ac:dyDescent="0.25">
      <c r="R3663" s="34" t="s">
        <v>4102</v>
      </c>
    </row>
    <row r="3664" spans="18:18" x14ac:dyDescent="0.25">
      <c r="R3664" s="34" t="s">
        <v>4103</v>
      </c>
    </row>
    <row r="3665" spans="18:18" x14ac:dyDescent="0.25">
      <c r="R3665" s="34" t="s">
        <v>4104</v>
      </c>
    </row>
    <row r="3666" spans="18:18" x14ac:dyDescent="0.25">
      <c r="R3666" s="34" t="s">
        <v>4105</v>
      </c>
    </row>
    <row r="3667" spans="18:18" x14ac:dyDescent="0.25">
      <c r="R3667" s="34" t="s">
        <v>4106</v>
      </c>
    </row>
    <row r="3668" spans="18:18" x14ac:dyDescent="0.25">
      <c r="R3668" s="34" t="s">
        <v>4107</v>
      </c>
    </row>
    <row r="3669" spans="18:18" x14ac:dyDescent="0.25">
      <c r="R3669" s="34" t="s">
        <v>4108</v>
      </c>
    </row>
    <row r="3670" spans="18:18" x14ac:dyDescent="0.25">
      <c r="R3670" s="34" t="s">
        <v>4109</v>
      </c>
    </row>
    <row r="3671" spans="18:18" x14ac:dyDescent="0.25">
      <c r="R3671" s="34" t="s">
        <v>4110</v>
      </c>
    </row>
    <row r="3672" spans="18:18" x14ac:dyDescent="0.25">
      <c r="R3672" s="34" t="s">
        <v>4111</v>
      </c>
    </row>
    <row r="3673" spans="18:18" x14ac:dyDescent="0.25">
      <c r="R3673" s="34" t="s">
        <v>4112</v>
      </c>
    </row>
    <row r="3674" spans="18:18" x14ac:dyDescent="0.25">
      <c r="R3674" s="34" t="s">
        <v>4113</v>
      </c>
    </row>
    <row r="3675" spans="18:18" x14ac:dyDescent="0.25">
      <c r="R3675" s="34" t="s">
        <v>4114</v>
      </c>
    </row>
    <row r="3676" spans="18:18" x14ac:dyDescent="0.25">
      <c r="R3676" s="34" t="s">
        <v>4115</v>
      </c>
    </row>
    <row r="3677" spans="18:18" x14ac:dyDescent="0.25">
      <c r="R3677" s="34" t="s">
        <v>4116</v>
      </c>
    </row>
    <row r="3678" spans="18:18" x14ac:dyDescent="0.25">
      <c r="R3678" s="34" t="s">
        <v>4117</v>
      </c>
    </row>
    <row r="3679" spans="18:18" x14ac:dyDescent="0.25">
      <c r="R3679" s="34" t="s">
        <v>4118</v>
      </c>
    </row>
    <row r="3680" spans="18:18" x14ac:dyDescent="0.25">
      <c r="R3680" s="34" t="s">
        <v>4119</v>
      </c>
    </row>
    <row r="3681" spans="18:18" x14ac:dyDescent="0.25">
      <c r="R3681" s="34" t="s">
        <v>4120</v>
      </c>
    </row>
    <row r="3682" spans="18:18" x14ac:dyDescent="0.25">
      <c r="R3682" s="34" t="s">
        <v>4121</v>
      </c>
    </row>
    <row r="3683" spans="18:18" x14ac:dyDescent="0.25">
      <c r="R3683" s="34" t="s">
        <v>4122</v>
      </c>
    </row>
    <row r="3684" spans="18:18" x14ac:dyDescent="0.25">
      <c r="R3684" s="34" t="s">
        <v>4123</v>
      </c>
    </row>
    <row r="3685" spans="18:18" x14ac:dyDescent="0.25">
      <c r="R3685" s="34" t="s">
        <v>4124</v>
      </c>
    </row>
    <row r="3686" spans="18:18" x14ac:dyDescent="0.25">
      <c r="R3686" s="34" t="s">
        <v>4125</v>
      </c>
    </row>
    <row r="3687" spans="18:18" x14ac:dyDescent="0.25">
      <c r="R3687" s="34" t="s">
        <v>4126</v>
      </c>
    </row>
    <row r="3688" spans="18:18" x14ac:dyDescent="0.25">
      <c r="R3688" s="34" t="s">
        <v>4127</v>
      </c>
    </row>
    <row r="3689" spans="18:18" x14ac:dyDescent="0.25">
      <c r="R3689" s="34" t="s">
        <v>4128</v>
      </c>
    </row>
    <row r="3690" spans="18:18" x14ac:dyDescent="0.25">
      <c r="R3690" s="34" t="s">
        <v>4129</v>
      </c>
    </row>
    <row r="3691" spans="18:18" x14ac:dyDescent="0.25">
      <c r="R3691" s="34" t="s">
        <v>4130</v>
      </c>
    </row>
    <row r="3692" spans="18:18" x14ac:dyDescent="0.25">
      <c r="R3692" s="34" t="s">
        <v>4131</v>
      </c>
    </row>
    <row r="3693" spans="18:18" x14ac:dyDescent="0.25">
      <c r="R3693" s="34" t="s">
        <v>4132</v>
      </c>
    </row>
    <row r="3694" spans="18:18" x14ac:dyDescent="0.25">
      <c r="R3694" s="34" t="s">
        <v>4133</v>
      </c>
    </row>
    <row r="3695" spans="18:18" x14ac:dyDescent="0.25">
      <c r="R3695" s="34" t="s">
        <v>4134</v>
      </c>
    </row>
    <row r="3696" spans="18:18" x14ac:dyDescent="0.25">
      <c r="R3696" s="34" t="s">
        <v>4135</v>
      </c>
    </row>
    <row r="3697" spans="18:18" x14ac:dyDescent="0.25">
      <c r="R3697" s="34" t="s">
        <v>4136</v>
      </c>
    </row>
    <row r="3698" spans="18:18" x14ac:dyDescent="0.25">
      <c r="R3698" s="34" t="s">
        <v>4137</v>
      </c>
    </row>
    <row r="3699" spans="18:18" x14ac:dyDescent="0.25">
      <c r="R3699" s="34" t="s">
        <v>4138</v>
      </c>
    </row>
    <row r="3700" spans="18:18" x14ac:dyDescent="0.25">
      <c r="R3700" s="34" t="s">
        <v>4139</v>
      </c>
    </row>
    <row r="3701" spans="18:18" x14ac:dyDescent="0.25">
      <c r="R3701" s="34" t="s">
        <v>4140</v>
      </c>
    </row>
    <row r="3702" spans="18:18" x14ac:dyDescent="0.25">
      <c r="R3702" s="34" t="s">
        <v>4141</v>
      </c>
    </row>
    <row r="3703" spans="18:18" x14ac:dyDescent="0.25">
      <c r="R3703" s="34" t="s">
        <v>4142</v>
      </c>
    </row>
    <row r="3704" spans="18:18" x14ac:dyDescent="0.25">
      <c r="R3704" s="34" t="s">
        <v>4143</v>
      </c>
    </row>
    <row r="3705" spans="18:18" x14ac:dyDescent="0.25">
      <c r="R3705" s="34" t="s">
        <v>4144</v>
      </c>
    </row>
    <row r="3706" spans="18:18" x14ac:dyDescent="0.25">
      <c r="R3706" s="34" t="s">
        <v>4145</v>
      </c>
    </row>
    <row r="3707" spans="18:18" x14ac:dyDescent="0.25">
      <c r="R3707" s="34" t="s">
        <v>4146</v>
      </c>
    </row>
    <row r="3708" spans="18:18" x14ac:dyDescent="0.25">
      <c r="R3708" s="34" t="s">
        <v>4147</v>
      </c>
    </row>
    <row r="3709" spans="18:18" x14ac:dyDescent="0.25">
      <c r="R3709" s="34" t="s">
        <v>4148</v>
      </c>
    </row>
    <row r="3710" spans="18:18" x14ac:dyDescent="0.25">
      <c r="R3710" s="34" t="s">
        <v>4149</v>
      </c>
    </row>
    <row r="3711" spans="18:18" x14ac:dyDescent="0.25">
      <c r="R3711" s="34" t="s">
        <v>4150</v>
      </c>
    </row>
    <row r="3712" spans="18:18" x14ac:dyDescent="0.25">
      <c r="R3712" s="34" t="s">
        <v>4151</v>
      </c>
    </row>
    <row r="3713" spans="18:18" x14ac:dyDescent="0.25">
      <c r="R3713" s="34" t="s">
        <v>4152</v>
      </c>
    </row>
    <row r="3714" spans="18:18" x14ac:dyDescent="0.25">
      <c r="R3714" s="34" t="s">
        <v>4153</v>
      </c>
    </row>
    <row r="3715" spans="18:18" x14ac:dyDescent="0.25">
      <c r="R3715" s="34" t="s">
        <v>4154</v>
      </c>
    </row>
    <row r="3716" spans="18:18" x14ac:dyDescent="0.25">
      <c r="R3716" s="34" t="s">
        <v>4155</v>
      </c>
    </row>
    <row r="3717" spans="18:18" x14ac:dyDescent="0.25">
      <c r="R3717" s="34" t="s">
        <v>4156</v>
      </c>
    </row>
    <row r="3718" spans="18:18" x14ac:dyDescent="0.25">
      <c r="R3718" s="34" t="s">
        <v>4157</v>
      </c>
    </row>
    <row r="3719" spans="18:18" x14ac:dyDescent="0.25">
      <c r="R3719" s="34" t="s">
        <v>4158</v>
      </c>
    </row>
    <row r="3720" spans="18:18" x14ac:dyDescent="0.25">
      <c r="R3720" s="34" t="s">
        <v>4159</v>
      </c>
    </row>
    <row r="3721" spans="18:18" x14ac:dyDescent="0.25">
      <c r="R3721" s="34" t="s">
        <v>4160</v>
      </c>
    </row>
    <row r="3722" spans="18:18" x14ac:dyDescent="0.25">
      <c r="R3722" s="34" t="s">
        <v>4161</v>
      </c>
    </row>
    <row r="3723" spans="18:18" x14ac:dyDescent="0.25">
      <c r="R3723" s="34" t="s">
        <v>4162</v>
      </c>
    </row>
    <row r="3724" spans="18:18" x14ac:dyDescent="0.25">
      <c r="R3724" s="34" t="s">
        <v>4163</v>
      </c>
    </row>
    <row r="3725" spans="18:18" x14ac:dyDescent="0.25">
      <c r="R3725" s="34" t="s">
        <v>4164</v>
      </c>
    </row>
    <row r="3726" spans="18:18" x14ac:dyDescent="0.25">
      <c r="R3726" s="34" t="s">
        <v>4165</v>
      </c>
    </row>
    <row r="3727" spans="18:18" x14ac:dyDescent="0.25">
      <c r="R3727" s="34" t="s">
        <v>4166</v>
      </c>
    </row>
    <row r="3728" spans="18:18" x14ac:dyDescent="0.25">
      <c r="R3728" s="34" t="s">
        <v>4167</v>
      </c>
    </row>
    <row r="3729" spans="18:18" x14ac:dyDescent="0.25">
      <c r="R3729" s="34" t="s">
        <v>4168</v>
      </c>
    </row>
    <row r="3730" spans="18:18" x14ac:dyDescent="0.25">
      <c r="R3730" s="34" t="s">
        <v>4169</v>
      </c>
    </row>
    <row r="3731" spans="18:18" x14ac:dyDescent="0.25">
      <c r="R3731" s="34" t="s">
        <v>4170</v>
      </c>
    </row>
    <row r="3732" spans="18:18" x14ac:dyDescent="0.25">
      <c r="R3732" s="34" t="s">
        <v>4171</v>
      </c>
    </row>
    <row r="3733" spans="18:18" x14ac:dyDescent="0.25">
      <c r="R3733" s="34" t="s">
        <v>4172</v>
      </c>
    </row>
    <row r="3734" spans="18:18" x14ac:dyDescent="0.25">
      <c r="R3734" s="34" t="s">
        <v>4173</v>
      </c>
    </row>
    <row r="3735" spans="18:18" x14ac:dyDescent="0.25">
      <c r="R3735" s="34" t="s">
        <v>4174</v>
      </c>
    </row>
    <row r="3736" spans="18:18" x14ac:dyDescent="0.25">
      <c r="R3736" s="34" t="s">
        <v>4175</v>
      </c>
    </row>
    <row r="3737" spans="18:18" x14ac:dyDescent="0.25">
      <c r="R3737" s="34" t="s">
        <v>4176</v>
      </c>
    </row>
    <row r="3738" spans="18:18" x14ac:dyDescent="0.25">
      <c r="R3738" s="34" t="s">
        <v>4177</v>
      </c>
    </row>
    <row r="3739" spans="18:18" x14ac:dyDescent="0.25">
      <c r="R3739" s="34" t="s">
        <v>4178</v>
      </c>
    </row>
    <row r="3740" spans="18:18" x14ac:dyDescent="0.25">
      <c r="R3740" s="34" t="s">
        <v>4179</v>
      </c>
    </row>
    <row r="3741" spans="18:18" x14ac:dyDescent="0.25">
      <c r="R3741" s="34" t="s">
        <v>4180</v>
      </c>
    </row>
    <row r="3742" spans="18:18" x14ac:dyDescent="0.25">
      <c r="R3742" s="34" t="s">
        <v>4181</v>
      </c>
    </row>
    <row r="3743" spans="18:18" x14ac:dyDescent="0.25">
      <c r="R3743" s="34" t="s">
        <v>4182</v>
      </c>
    </row>
    <row r="3744" spans="18:18" x14ac:dyDescent="0.25">
      <c r="R3744" s="34" t="s">
        <v>4183</v>
      </c>
    </row>
    <row r="3745" spans="18:18" x14ac:dyDescent="0.25">
      <c r="R3745" s="34" t="s">
        <v>4184</v>
      </c>
    </row>
    <row r="3746" spans="18:18" x14ac:dyDescent="0.25">
      <c r="R3746" s="34" t="s">
        <v>4185</v>
      </c>
    </row>
    <row r="3747" spans="18:18" x14ac:dyDescent="0.25">
      <c r="R3747" s="34" t="s">
        <v>4186</v>
      </c>
    </row>
    <row r="3748" spans="18:18" x14ac:dyDescent="0.25">
      <c r="R3748" s="34" t="s">
        <v>4187</v>
      </c>
    </row>
    <row r="3749" spans="18:18" x14ac:dyDescent="0.25">
      <c r="R3749" s="34" t="s">
        <v>4188</v>
      </c>
    </row>
    <row r="3750" spans="18:18" x14ac:dyDescent="0.25">
      <c r="R3750" s="34" t="s">
        <v>4189</v>
      </c>
    </row>
    <row r="3751" spans="18:18" x14ac:dyDescent="0.25">
      <c r="R3751" s="34" t="s">
        <v>4190</v>
      </c>
    </row>
    <row r="3752" spans="18:18" x14ac:dyDescent="0.25">
      <c r="R3752" s="34" t="s">
        <v>4191</v>
      </c>
    </row>
    <row r="3753" spans="18:18" x14ac:dyDescent="0.25">
      <c r="R3753" s="34" t="s">
        <v>4192</v>
      </c>
    </row>
    <row r="3754" spans="18:18" x14ac:dyDescent="0.25">
      <c r="R3754" s="34" t="s">
        <v>4193</v>
      </c>
    </row>
    <row r="3755" spans="18:18" x14ac:dyDescent="0.25">
      <c r="R3755" s="34" t="s">
        <v>4194</v>
      </c>
    </row>
    <row r="3756" spans="18:18" x14ac:dyDescent="0.25">
      <c r="R3756" s="34" t="s">
        <v>4195</v>
      </c>
    </row>
    <row r="3757" spans="18:18" x14ac:dyDescent="0.25">
      <c r="R3757" s="34" t="s">
        <v>4196</v>
      </c>
    </row>
    <row r="3758" spans="18:18" x14ac:dyDescent="0.25">
      <c r="R3758" s="34" t="s">
        <v>4197</v>
      </c>
    </row>
    <row r="3759" spans="18:18" x14ac:dyDescent="0.25">
      <c r="R3759" s="34" t="s">
        <v>4198</v>
      </c>
    </row>
    <row r="3760" spans="18:18" x14ac:dyDescent="0.25">
      <c r="R3760" s="34" t="s">
        <v>4199</v>
      </c>
    </row>
    <row r="3761" spans="18:18" x14ac:dyDescent="0.25">
      <c r="R3761" s="34" t="s">
        <v>4200</v>
      </c>
    </row>
    <row r="3762" spans="18:18" x14ac:dyDescent="0.25">
      <c r="R3762" s="34" t="s">
        <v>4201</v>
      </c>
    </row>
    <row r="3763" spans="18:18" x14ac:dyDescent="0.25">
      <c r="R3763" s="34" t="s">
        <v>4202</v>
      </c>
    </row>
    <row r="3764" spans="18:18" x14ac:dyDescent="0.25">
      <c r="R3764" s="34" t="s">
        <v>4203</v>
      </c>
    </row>
    <row r="3765" spans="18:18" x14ac:dyDescent="0.25">
      <c r="R3765" s="34" t="s">
        <v>4204</v>
      </c>
    </row>
    <row r="3766" spans="18:18" x14ac:dyDescent="0.25">
      <c r="R3766" s="34" t="s">
        <v>4205</v>
      </c>
    </row>
    <row r="3767" spans="18:18" x14ac:dyDescent="0.25">
      <c r="R3767" s="34" t="s">
        <v>4206</v>
      </c>
    </row>
    <row r="3768" spans="18:18" x14ac:dyDescent="0.25">
      <c r="R3768" s="34" t="s">
        <v>4207</v>
      </c>
    </row>
    <row r="3769" spans="18:18" x14ac:dyDescent="0.25">
      <c r="R3769" s="34" t="s">
        <v>4208</v>
      </c>
    </row>
    <row r="3770" spans="18:18" x14ac:dyDescent="0.25">
      <c r="R3770" s="34" t="s">
        <v>4209</v>
      </c>
    </row>
    <row r="3771" spans="18:18" x14ac:dyDescent="0.25">
      <c r="R3771" s="34" t="s">
        <v>4210</v>
      </c>
    </row>
    <row r="3772" spans="18:18" x14ac:dyDescent="0.25">
      <c r="R3772" s="34" t="s">
        <v>4211</v>
      </c>
    </row>
    <row r="3773" spans="18:18" x14ac:dyDescent="0.25">
      <c r="R3773" s="34" t="s">
        <v>4212</v>
      </c>
    </row>
    <row r="3774" spans="18:18" x14ac:dyDescent="0.25">
      <c r="R3774" s="34" t="s">
        <v>4213</v>
      </c>
    </row>
    <row r="3775" spans="18:18" x14ac:dyDescent="0.25">
      <c r="R3775" s="34" t="s">
        <v>4214</v>
      </c>
    </row>
    <row r="3776" spans="18:18" x14ac:dyDescent="0.25">
      <c r="R3776" s="34" t="s">
        <v>4215</v>
      </c>
    </row>
    <row r="3777" spans="18:18" x14ac:dyDescent="0.25">
      <c r="R3777" s="34" t="s">
        <v>4216</v>
      </c>
    </row>
    <row r="3778" spans="18:18" x14ac:dyDescent="0.25">
      <c r="R3778" s="34" t="s">
        <v>4217</v>
      </c>
    </row>
    <row r="3779" spans="18:18" x14ac:dyDescent="0.25">
      <c r="R3779" s="34" t="s">
        <v>4218</v>
      </c>
    </row>
    <row r="3780" spans="18:18" x14ac:dyDescent="0.25">
      <c r="R3780" s="34" t="s">
        <v>4219</v>
      </c>
    </row>
    <row r="3781" spans="18:18" x14ac:dyDescent="0.25">
      <c r="R3781" s="34" t="s">
        <v>4220</v>
      </c>
    </row>
    <row r="3782" spans="18:18" x14ac:dyDescent="0.25">
      <c r="R3782" s="34" t="s">
        <v>4221</v>
      </c>
    </row>
    <row r="3783" spans="18:18" x14ac:dyDescent="0.25">
      <c r="R3783" s="34" t="s">
        <v>4222</v>
      </c>
    </row>
    <row r="3784" spans="18:18" x14ac:dyDescent="0.25">
      <c r="R3784" s="34" t="s">
        <v>4223</v>
      </c>
    </row>
    <row r="3785" spans="18:18" x14ac:dyDescent="0.25">
      <c r="R3785" s="34" t="s">
        <v>4224</v>
      </c>
    </row>
    <row r="3786" spans="18:18" x14ac:dyDescent="0.25">
      <c r="R3786" s="34" t="s">
        <v>4225</v>
      </c>
    </row>
    <row r="3787" spans="18:18" x14ac:dyDescent="0.25">
      <c r="R3787" s="35" t="s">
        <v>73</v>
      </c>
    </row>
    <row r="3788" spans="18:18" x14ac:dyDescent="0.25">
      <c r="R3788" s="35" t="s">
        <v>74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>
    <tabColor rgb="FF00B0F0"/>
  </sheetPr>
  <dimension ref="A1:S2458"/>
  <sheetViews>
    <sheetView workbookViewId="0"/>
  </sheetViews>
  <sheetFormatPr defaultColWidth="9.109375" defaultRowHeight="12.6" x14ac:dyDescent="0.25"/>
  <cols>
    <col min="1" max="1" width="14" style="21" bestFit="1" customWidth="1"/>
    <col min="2" max="2" width="6.88671875" style="21" bestFit="1" customWidth="1"/>
    <col min="3" max="3" width="13.109375" style="21" customWidth="1"/>
    <col min="4" max="4" width="24.88671875" style="21" customWidth="1"/>
    <col min="5" max="5" width="23.5546875" style="21" customWidth="1"/>
    <col min="6" max="6" width="8.6640625"/>
    <col min="7" max="7" width="5.88671875" style="21" customWidth="1"/>
    <col min="8" max="8" width="15.109375" style="21" bestFit="1" customWidth="1"/>
    <col min="9" max="9" width="15.33203125" style="21" bestFit="1" customWidth="1"/>
    <col min="10" max="10" width="12.109375" style="21" customWidth="1"/>
    <col min="11" max="11" width="7.44140625" style="141" bestFit="1" customWidth="1"/>
    <col min="12" max="12" width="5.88671875" style="21" customWidth="1"/>
    <col min="13" max="13" width="33.88671875" style="21" bestFit="1" customWidth="1"/>
    <col min="14" max="19" width="5.88671875" style="21" customWidth="1"/>
    <col min="20" max="16384" width="9.109375" style="21"/>
  </cols>
  <sheetData>
    <row r="1" spans="1:19" x14ac:dyDescent="0.25">
      <c r="A1" s="103" t="s">
        <v>4231</v>
      </c>
      <c r="B1" s="103"/>
      <c r="C1" s="103"/>
      <c r="D1" s="103"/>
      <c r="E1" s="103"/>
      <c r="H1" s="139" t="s">
        <v>4667</v>
      </c>
      <c r="I1" s="139" t="s">
        <v>4668</v>
      </c>
      <c r="M1" s="21" t="s">
        <v>4672</v>
      </c>
      <c r="N1" s="152">
        <v>1</v>
      </c>
    </row>
    <row r="2" spans="1:19" x14ac:dyDescent="0.25">
      <c r="D2" t="s">
        <v>81</v>
      </c>
      <c r="E2"/>
      <c r="G2"/>
      <c r="H2"/>
      <c r="I2"/>
      <c r="J2"/>
      <c r="K2" s="16">
        <f>SUM(K4:K219)</f>
        <v>0</v>
      </c>
      <c r="L2"/>
      <c r="M2"/>
      <c r="N2"/>
      <c r="O2"/>
      <c r="P2"/>
      <c r="Q2"/>
      <c r="R2"/>
      <c r="S2"/>
    </row>
    <row r="3" spans="1:19" ht="14.4" x14ac:dyDescent="0.3">
      <c r="A3" s="61" t="s">
        <v>75</v>
      </c>
      <c r="B3" s="61" t="s">
        <v>76</v>
      </c>
      <c r="C3" s="61" t="s">
        <v>6</v>
      </c>
      <c r="D3" s="31" t="s">
        <v>80</v>
      </c>
      <c r="E3"/>
      <c r="G3"/>
      <c r="H3" s="137" t="s">
        <v>4663</v>
      </c>
      <c r="I3" s="137" t="s">
        <v>4233</v>
      </c>
      <c r="J3" s="140" t="s">
        <v>4664</v>
      </c>
      <c r="K3" s="16"/>
      <c r="L3"/>
      <c r="M3"/>
      <c r="N3"/>
      <c r="O3"/>
      <c r="P3"/>
      <c r="Q3"/>
      <c r="R3"/>
      <c r="S3"/>
    </row>
    <row r="4" spans="1:19" ht="14.4" x14ac:dyDescent="0.3">
      <c r="A4" s="80" t="s">
        <v>4678</v>
      </c>
      <c r="B4" s="63">
        <v>7</v>
      </c>
      <c r="C4" s="63">
        <v>2019</v>
      </c>
      <c r="D4" s="52">
        <f>+'[6]Summer PCF'!F5</f>
        <v>0.70774089899239778</v>
      </c>
      <c r="E4" t="str">
        <f>'[6]Summer PCF'!A5</f>
        <v>D2_CA_a_00</v>
      </c>
      <c r="G4"/>
      <c r="H4" t="s">
        <v>88</v>
      </c>
      <c r="I4" t="s">
        <v>4666</v>
      </c>
      <c r="J4" s="50">
        <f>[7]Thermal!$I$26607</f>
        <v>0.7077</v>
      </c>
      <c r="K4" s="16">
        <f>J4-ROUND(D4,4)</f>
        <v>0</v>
      </c>
      <c r="L4"/>
      <c r="M4" t="s">
        <v>4243</v>
      </c>
      <c r="N4"/>
      <c r="O4">
        <f>0.01*J4</f>
        <v>7.077E-3</v>
      </c>
      <c r="P4"/>
      <c r="Q4"/>
      <c r="R4"/>
      <c r="S4"/>
    </row>
    <row r="5" spans="1:19" ht="14.4" x14ac:dyDescent="0.3">
      <c r="A5" s="62" t="s">
        <v>4679</v>
      </c>
      <c r="B5" s="63">
        <v>7</v>
      </c>
      <c r="C5" s="63">
        <v>2019</v>
      </c>
      <c r="D5" s="52">
        <f>+'[6]Summer PCF'!F6</f>
        <v>0.69083481035974859</v>
      </c>
      <c r="E5" t="str">
        <f>'[6]Summer PCF'!A6</f>
        <v>D2_CA_b_10</v>
      </c>
      <c r="G5"/>
      <c r="H5" t="s">
        <v>89</v>
      </c>
      <c r="I5" t="s">
        <v>4666</v>
      </c>
      <c r="J5">
        <v>0.69079999999999997</v>
      </c>
      <c r="K5" s="16">
        <f t="shared" ref="K5:K68" si="0">J5-ROUND(D5,4)</f>
        <v>0</v>
      </c>
      <c r="L5"/>
      <c r="M5" t="s">
        <v>4250</v>
      </c>
      <c r="N5"/>
      <c r="O5"/>
      <c r="P5"/>
      <c r="Q5"/>
      <c r="R5"/>
      <c r="S5"/>
    </row>
    <row r="6" spans="1:19" ht="14.4" x14ac:dyDescent="0.3">
      <c r="A6" s="62" t="s">
        <v>4680</v>
      </c>
      <c r="B6" s="63">
        <v>7</v>
      </c>
      <c r="C6" s="63">
        <v>2019</v>
      </c>
      <c r="D6" s="52">
        <f>+'[6]Summer PCF'!F7</f>
        <v>0.60271640594817011</v>
      </c>
      <c r="E6" t="str">
        <f>'[6]Summer PCF'!A7</f>
        <v>D2_CA_c_20</v>
      </c>
      <c r="G6"/>
      <c r="H6" t="s">
        <v>90</v>
      </c>
      <c r="I6" t="s">
        <v>4666</v>
      </c>
      <c r="J6">
        <v>0.60270000000000001</v>
      </c>
      <c r="K6" s="16">
        <f t="shared" si="0"/>
        <v>0</v>
      </c>
      <c r="L6"/>
      <c r="M6" t="s">
        <v>4252</v>
      </c>
      <c r="N6"/>
      <c r="O6"/>
      <c r="P6"/>
      <c r="Q6"/>
      <c r="R6"/>
      <c r="S6"/>
    </row>
    <row r="7" spans="1:19" ht="14.4" x14ac:dyDescent="0.3">
      <c r="A7" s="62" t="s">
        <v>4681</v>
      </c>
      <c r="B7" s="63">
        <v>7</v>
      </c>
      <c r="C7" s="63">
        <v>2019</v>
      </c>
      <c r="D7" s="52">
        <f>+'[6]Summer PCF'!F8</f>
        <v>0.59386654737824796</v>
      </c>
      <c r="E7" t="str">
        <f>'[6]Summer PCF'!A8</f>
        <v>D2_CA_d_30</v>
      </c>
      <c r="G7"/>
      <c r="H7" t="s">
        <v>91</v>
      </c>
      <c r="I7" t="s">
        <v>4666</v>
      </c>
      <c r="J7">
        <v>0.59389999999999998</v>
      </c>
      <c r="K7" s="16">
        <f t="shared" si="0"/>
        <v>0</v>
      </c>
      <c r="L7"/>
      <c r="M7" t="s">
        <v>4254</v>
      </c>
      <c r="N7"/>
      <c r="O7"/>
      <c r="P7"/>
      <c r="Q7"/>
      <c r="R7"/>
      <c r="S7"/>
    </row>
    <row r="8" spans="1:19" ht="14.4" x14ac:dyDescent="0.3">
      <c r="A8" s="62" t="s">
        <v>4682</v>
      </c>
      <c r="B8" s="63">
        <v>7</v>
      </c>
      <c r="C8" s="63">
        <v>2019</v>
      </c>
      <c r="D8" s="52">
        <f>+'[6]Summer PCF'!F9</f>
        <v>0.71503547789958488</v>
      </c>
      <c r="E8" t="str">
        <f>'[6]Summer PCF'!A9</f>
        <v>D2_CA_e_40</v>
      </c>
      <c r="G8"/>
      <c r="H8" t="s">
        <v>92</v>
      </c>
      <c r="I8" t="s">
        <v>4666</v>
      </c>
      <c r="J8">
        <v>0.71499999999999997</v>
      </c>
      <c r="K8" s="16">
        <f t="shared" si="0"/>
        <v>0</v>
      </c>
      <c r="L8"/>
      <c r="M8" t="s">
        <v>4256</v>
      </c>
      <c r="N8"/>
      <c r="O8"/>
      <c r="P8"/>
      <c r="Q8"/>
      <c r="R8"/>
      <c r="S8"/>
    </row>
    <row r="9" spans="1:19" ht="14.4" x14ac:dyDescent="0.3">
      <c r="A9" s="62" t="s">
        <v>4683</v>
      </c>
      <c r="B9" s="63">
        <v>7</v>
      </c>
      <c r="C9" s="63">
        <v>2019</v>
      </c>
      <c r="D9" s="52">
        <f>+'[6]Summer PCF'!F10</f>
        <v>0.71348174547921961</v>
      </c>
      <c r="E9" t="str">
        <f>'[6]Summer PCF'!A10</f>
        <v>D2_CA_f_50</v>
      </c>
      <c r="G9"/>
      <c r="H9" t="s">
        <v>93</v>
      </c>
      <c r="I9" t="s">
        <v>4666</v>
      </c>
      <c r="J9">
        <v>0.71350000000000002</v>
      </c>
      <c r="K9" s="16">
        <f t="shared" si="0"/>
        <v>0</v>
      </c>
      <c r="L9"/>
      <c r="M9" t="s">
        <v>4258</v>
      </c>
      <c r="N9"/>
      <c r="O9"/>
      <c r="P9"/>
      <c r="Q9"/>
      <c r="R9"/>
      <c r="S9"/>
    </row>
    <row r="10" spans="1:19" ht="14.4" x14ac:dyDescent="0.3">
      <c r="A10" s="62" t="s">
        <v>4684</v>
      </c>
      <c r="B10" s="63">
        <v>7</v>
      </c>
      <c r="C10" s="63">
        <v>2019</v>
      </c>
      <c r="D10" s="52">
        <f>+'[6]Summer PCF'!F11</f>
        <v>0.69937683246752025</v>
      </c>
      <c r="E10" t="str">
        <f>'[6]Summer PCF'!A11</f>
        <v>D2_CA_g_60</v>
      </c>
      <c r="G10"/>
      <c r="H10" t="s">
        <v>94</v>
      </c>
      <c r="I10" t="s">
        <v>4666</v>
      </c>
      <c r="J10">
        <v>0.69940000000000002</v>
      </c>
      <c r="K10" s="16">
        <f t="shared" si="0"/>
        <v>0</v>
      </c>
      <c r="L10"/>
      <c r="M10" t="s">
        <v>4260</v>
      </c>
      <c r="N10"/>
      <c r="O10"/>
      <c r="P10"/>
      <c r="Q10"/>
      <c r="R10"/>
      <c r="S10"/>
    </row>
    <row r="11" spans="1:19" ht="14.4" x14ac:dyDescent="0.3">
      <c r="A11" s="62" t="s">
        <v>4685</v>
      </c>
      <c r="B11" s="63">
        <v>7</v>
      </c>
      <c r="C11" s="63">
        <v>2019</v>
      </c>
      <c r="D11" s="52">
        <f>+'[6]Summer PCF'!F12</f>
        <v>0.63220511656484024</v>
      </c>
      <c r="E11" t="str">
        <f>'[6]Summer PCF'!A12</f>
        <v>D2_CA_h_70</v>
      </c>
      <c r="G11"/>
      <c r="H11" t="s">
        <v>95</v>
      </c>
      <c r="I11" t="s">
        <v>4666</v>
      </c>
      <c r="J11">
        <v>0.63219999999999998</v>
      </c>
      <c r="K11" s="16">
        <f t="shared" si="0"/>
        <v>0</v>
      </c>
      <c r="L11"/>
      <c r="M11" t="s">
        <v>4262</v>
      </c>
      <c r="N11"/>
      <c r="O11"/>
      <c r="P11"/>
      <c r="Q11"/>
      <c r="R11"/>
      <c r="S11"/>
    </row>
    <row r="12" spans="1:19" ht="14.4" x14ac:dyDescent="0.3">
      <c r="A12" s="62" t="s">
        <v>4686</v>
      </c>
      <c r="B12" s="63">
        <v>7</v>
      </c>
      <c r="C12" s="63">
        <v>2019</v>
      </c>
      <c r="D12" s="52">
        <f>+'[6]Summer PCF'!F13</f>
        <v>0.64839670688640072</v>
      </c>
      <c r="E12" t="str">
        <f>'[6]Summer PCF'!A13</f>
        <v>D2_CA_i_80</v>
      </c>
      <c r="G12"/>
      <c r="H12" t="s">
        <v>96</v>
      </c>
      <c r="I12" t="s">
        <v>4666</v>
      </c>
      <c r="J12">
        <v>0.64839999999999998</v>
      </c>
      <c r="K12" s="16">
        <f t="shared" si="0"/>
        <v>0</v>
      </c>
      <c r="L12"/>
      <c r="M12" t="s">
        <v>4264</v>
      </c>
      <c r="N12"/>
      <c r="O12"/>
      <c r="P12"/>
      <c r="Q12"/>
      <c r="R12"/>
      <c r="S12"/>
    </row>
    <row r="13" spans="1:19" ht="14.4" x14ac:dyDescent="0.3">
      <c r="A13" s="62" t="s">
        <v>4687</v>
      </c>
      <c r="B13" s="63">
        <v>7</v>
      </c>
      <c r="C13" s="63">
        <v>2019</v>
      </c>
      <c r="D13" s="52">
        <f>+'[6]Summer PCF'!F14</f>
        <v>0.64428358721620638</v>
      </c>
      <c r="E13" t="str">
        <f>'[6]Summer PCF'!A14</f>
        <v>D2_CA_j_90</v>
      </c>
      <c r="G13"/>
      <c r="H13" t="s">
        <v>97</v>
      </c>
      <c r="I13" t="s">
        <v>4666</v>
      </c>
      <c r="J13">
        <v>0.64429999999999998</v>
      </c>
      <c r="K13" s="16">
        <f t="shared" si="0"/>
        <v>0</v>
      </c>
      <c r="L13"/>
      <c r="M13" t="s">
        <v>4266</v>
      </c>
      <c r="N13"/>
      <c r="O13"/>
      <c r="P13"/>
      <c r="Q13"/>
      <c r="R13"/>
      <c r="S13"/>
    </row>
    <row r="14" spans="1:19" ht="14.4" x14ac:dyDescent="0.3">
      <c r="A14" s="62" t="s">
        <v>4688</v>
      </c>
      <c r="B14" s="63">
        <v>7</v>
      </c>
      <c r="C14" s="63">
        <v>2019</v>
      </c>
      <c r="D14" s="52">
        <f>+'[6]Summer PCF'!F15</f>
        <v>0.7633922560674874</v>
      </c>
      <c r="E14" t="str">
        <f>'[6]Summer PCF'!A15</f>
        <v>D2_CA_k_100</v>
      </c>
      <c r="G14"/>
      <c r="H14" t="s">
        <v>98</v>
      </c>
      <c r="I14" t="s">
        <v>4666</v>
      </c>
      <c r="J14">
        <v>0.76339999999999997</v>
      </c>
      <c r="K14" s="16">
        <f t="shared" si="0"/>
        <v>0</v>
      </c>
      <c r="L14"/>
      <c r="M14" t="s">
        <v>4268</v>
      </c>
      <c r="N14"/>
      <c r="O14"/>
      <c r="P14"/>
      <c r="Q14"/>
      <c r="R14"/>
      <c r="S14"/>
    </row>
    <row r="15" spans="1:19" ht="14.4" x14ac:dyDescent="0.3">
      <c r="A15" s="62" t="s">
        <v>4689</v>
      </c>
      <c r="B15" s="63">
        <v>7</v>
      </c>
      <c r="C15" s="63">
        <v>2019</v>
      </c>
      <c r="D15" s="52">
        <f>+'[6]Summer PCF'!F16</f>
        <v>0.49569946943006254</v>
      </c>
      <c r="E15" t="str">
        <f>'[6]Summer PCF'!A16</f>
        <v>D2_CA_l_110</v>
      </c>
      <c r="G15"/>
      <c r="H15" t="s">
        <v>99</v>
      </c>
      <c r="I15" t="s">
        <v>4666</v>
      </c>
      <c r="J15">
        <v>0.49569999999999997</v>
      </c>
      <c r="K15" s="16">
        <f t="shared" si="0"/>
        <v>0</v>
      </c>
      <c r="L15"/>
      <c r="M15" t="s">
        <v>4270</v>
      </c>
      <c r="N15"/>
      <c r="O15"/>
      <c r="P15"/>
      <c r="Q15"/>
      <c r="R15"/>
      <c r="S15"/>
    </row>
    <row r="16" spans="1:19" ht="14.4" x14ac:dyDescent="0.3">
      <c r="A16" s="62" t="s">
        <v>4690</v>
      </c>
      <c r="B16" s="63">
        <v>7</v>
      </c>
      <c r="C16" s="63">
        <v>2019</v>
      </c>
      <c r="D16" s="52">
        <f>+'[6]Summer PCF'!F17</f>
        <v>0.52118971165345596</v>
      </c>
      <c r="E16" t="str">
        <f>'[6]Summer PCF'!A17</f>
        <v>D2_CA_m_120</v>
      </c>
      <c r="G16"/>
      <c r="H16" t="s">
        <v>100</v>
      </c>
      <c r="I16" t="s">
        <v>4666</v>
      </c>
      <c r="J16">
        <v>0.5212</v>
      </c>
      <c r="K16" s="16">
        <f t="shared" si="0"/>
        <v>0</v>
      </c>
      <c r="L16"/>
      <c r="M16" t="s">
        <v>4272</v>
      </c>
      <c r="N16"/>
      <c r="O16"/>
      <c r="P16"/>
      <c r="Q16"/>
      <c r="R16"/>
      <c r="S16"/>
    </row>
    <row r="17" spans="1:19" ht="14.4" x14ac:dyDescent="0.3">
      <c r="A17" s="62" t="s">
        <v>4691</v>
      </c>
      <c r="B17" s="63">
        <v>7</v>
      </c>
      <c r="C17" s="63">
        <v>2019</v>
      </c>
      <c r="D17" s="52">
        <f>+'[6]Summer PCF'!F18</f>
        <v>0.57058827165831238</v>
      </c>
      <c r="E17" t="str">
        <f>'[6]Summer PCF'!A18</f>
        <v>D2_CA_n_130</v>
      </c>
      <c r="G17"/>
      <c r="H17" t="s">
        <v>101</v>
      </c>
      <c r="I17" t="s">
        <v>4666</v>
      </c>
      <c r="J17">
        <v>0.5706</v>
      </c>
      <c r="K17" s="16">
        <f t="shared" si="0"/>
        <v>0</v>
      </c>
      <c r="L17"/>
      <c r="M17" t="s">
        <v>4274</v>
      </c>
      <c r="N17"/>
      <c r="O17"/>
      <c r="P17"/>
      <c r="Q17"/>
      <c r="R17"/>
      <c r="S17"/>
    </row>
    <row r="18" spans="1:19" ht="14.4" x14ac:dyDescent="0.3">
      <c r="A18" s="62" t="s">
        <v>4692</v>
      </c>
      <c r="B18" s="63">
        <v>7</v>
      </c>
      <c r="C18" s="63">
        <v>2019</v>
      </c>
      <c r="D18" s="52">
        <f>+'[6]Summer PCF'!F19</f>
        <v>0.51994763940231026</v>
      </c>
      <c r="E18" t="str">
        <f>'[6]Summer PCF'!A19</f>
        <v>D2_CA_o_140</v>
      </c>
      <c r="G18"/>
      <c r="H18" t="s">
        <v>102</v>
      </c>
      <c r="I18" t="s">
        <v>4666</v>
      </c>
      <c r="J18">
        <v>0.51990000000000003</v>
      </c>
      <c r="K18" s="16">
        <f t="shared" si="0"/>
        <v>0</v>
      </c>
      <c r="L18"/>
      <c r="M18" t="s">
        <v>4276</v>
      </c>
      <c r="N18"/>
      <c r="O18"/>
      <c r="P18"/>
      <c r="Q18"/>
      <c r="R18"/>
      <c r="S18"/>
    </row>
    <row r="19" spans="1:19" ht="14.4" x14ac:dyDescent="0.3">
      <c r="A19" s="62" t="s">
        <v>4693</v>
      </c>
      <c r="B19" s="63">
        <v>7</v>
      </c>
      <c r="C19" s="63">
        <v>2019</v>
      </c>
      <c r="D19" s="52">
        <f>+'[6]Summer PCF'!F20</f>
        <v>0.59361049556315637</v>
      </c>
      <c r="E19" t="str">
        <f>'[6]Summer PCF'!A20</f>
        <v>D2_CA_p_150</v>
      </c>
      <c r="G19"/>
      <c r="H19" t="s">
        <v>103</v>
      </c>
      <c r="I19" t="s">
        <v>4666</v>
      </c>
      <c r="J19">
        <v>0.59360000000000002</v>
      </c>
      <c r="K19" s="16">
        <f t="shared" si="0"/>
        <v>0</v>
      </c>
      <c r="L19"/>
      <c r="M19" t="s">
        <v>4278</v>
      </c>
      <c r="N19"/>
      <c r="O19"/>
      <c r="P19"/>
      <c r="Q19"/>
      <c r="R19"/>
      <c r="S19"/>
    </row>
    <row r="20" spans="1:19" ht="14.4" x14ac:dyDescent="0.3">
      <c r="A20" s="62" t="s">
        <v>4694</v>
      </c>
      <c r="B20" s="63">
        <v>7</v>
      </c>
      <c r="C20" s="63">
        <v>2019</v>
      </c>
      <c r="D20" s="52">
        <f>+'[6]Summer PCF'!F21</f>
        <v>0.65369992687766376</v>
      </c>
      <c r="E20" t="str">
        <f>'[6]Summer PCF'!A21</f>
        <v>D2_CA_q_160</v>
      </c>
      <c r="G20"/>
      <c r="H20" t="s">
        <v>104</v>
      </c>
      <c r="I20" t="s">
        <v>4666</v>
      </c>
      <c r="J20">
        <v>0.65369999999999995</v>
      </c>
      <c r="K20" s="16">
        <f t="shared" si="0"/>
        <v>0</v>
      </c>
      <c r="L20"/>
      <c r="M20" t="s">
        <v>4280</v>
      </c>
      <c r="N20"/>
      <c r="O20"/>
      <c r="P20"/>
      <c r="Q20"/>
      <c r="R20"/>
      <c r="S20"/>
    </row>
    <row r="21" spans="1:19" ht="14.4" x14ac:dyDescent="0.3">
      <c r="A21" s="62" t="s">
        <v>4695</v>
      </c>
      <c r="B21" s="63">
        <v>7</v>
      </c>
      <c r="C21" s="63">
        <v>2019</v>
      </c>
      <c r="D21" s="52">
        <f>+'[6]Summer PCF'!F22</f>
        <v>0.57868521979962462</v>
      </c>
      <c r="E21" t="str">
        <f>'[6]Summer PCF'!A22</f>
        <v>D2_CA_r_170</v>
      </c>
      <c r="G21"/>
      <c r="H21" t="s">
        <v>105</v>
      </c>
      <c r="I21" t="s">
        <v>4666</v>
      </c>
      <c r="J21">
        <v>0.57869999999999999</v>
      </c>
      <c r="K21" s="16">
        <f t="shared" si="0"/>
        <v>0</v>
      </c>
      <c r="L21"/>
      <c r="M21" t="s">
        <v>4282</v>
      </c>
      <c r="N21"/>
      <c r="O21"/>
      <c r="P21"/>
      <c r="Q21"/>
      <c r="R21"/>
      <c r="S21"/>
    </row>
    <row r="22" spans="1:19" ht="14.4" x14ac:dyDescent="0.3">
      <c r="A22" s="62" t="s">
        <v>4696</v>
      </c>
      <c r="B22" s="63">
        <v>7</v>
      </c>
      <c r="C22" s="63">
        <v>2019</v>
      </c>
      <c r="D22" s="52">
        <f>+'[6]Summer PCF'!F23</f>
        <v>0.67598138548969211</v>
      </c>
      <c r="E22" t="str">
        <f>'[6]Summer PCF'!A23</f>
        <v>D2_CA_s_180</v>
      </c>
      <c r="G22"/>
      <c r="H22" t="s">
        <v>106</v>
      </c>
      <c r="I22" t="s">
        <v>4666</v>
      </c>
      <c r="J22">
        <v>0.67600000000000005</v>
      </c>
      <c r="K22" s="16">
        <f t="shared" si="0"/>
        <v>0</v>
      </c>
      <c r="L22"/>
      <c r="M22" t="s">
        <v>4284</v>
      </c>
      <c r="N22"/>
      <c r="O22"/>
      <c r="P22"/>
      <c r="Q22"/>
      <c r="R22"/>
      <c r="S22"/>
    </row>
    <row r="23" spans="1:19" ht="14.4" x14ac:dyDescent="0.3">
      <c r="A23" s="62" t="s">
        <v>4697</v>
      </c>
      <c r="B23" s="63">
        <v>7</v>
      </c>
      <c r="C23" s="63">
        <v>2019</v>
      </c>
      <c r="D23" s="52">
        <f>+'[6]Summer PCF'!F24</f>
        <v>0.69386745105884107</v>
      </c>
      <c r="E23" t="str">
        <f>'[6]Summer PCF'!A24</f>
        <v>D2_CA_t_190</v>
      </c>
      <c r="G23"/>
      <c r="H23" t="s">
        <v>107</v>
      </c>
      <c r="I23" t="s">
        <v>4666</v>
      </c>
      <c r="J23">
        <v>0.69389999999999996</v>
      </c>
      <c r="K23" s="16">
        <f t="shared" si="0"/>
        <v>0</v>
      </c>
      <c r="L23"/>
      <c r="M23" t="s">
        <v>4286</v>
      </c>
      <c r="N23"/>
      <c r="O23"/>
      <c r="P23"/>
      <c r="Q23"/>
      <c r="R23"/>
      <c r="S23"/>
    </row>
    <row r="24" spans="1:19" ht="14.4" x14ac:dyDescent="0.3">
      <c r="A24" s="62" t="s">
        <v>4698</v>
      </c>
      <c r="B24" s="63">
        <v>7</v>
      </c>
      <c r="C24" s="63">
        <v>2019</v>
      </c>
      <c r="D24" s="52">
        <f>+'[6]Summer PCF'!F25</f>
        <v>0.60574112132679658</v>
      </c>
      <c r="E24" t="str">
        <f>'[6]Summer PCF'!A25</f>
        <v>D2_CA_u_200</v>
      </c>
      <c r="G24"/>
      <c r="H24" t="s">
        <v>108</v>
      </c>
      <c r="I24" t="s">
        <v>4666</v>
      </c>
      <c r="J24">
        <v>0.60570000000000002</v>
      </c>
      <c r="K24" s="16">
        <f t="shared" si="0"/>
        <v>0</v>
      </c>
      <c r="L24"/>
      <c r="M24" t="s">
        <v>4288</v>
      </c>
      <c r="N24"/>
      <c r="O24"/>
      <c r="P24"/>
      <c r="Q24"/>
      <c r="R24"/>
      <c r="S24"/>
    </row>
    <row r="25" spans="1:19" ht="14.4" x14ac:dyDescent="0.3">
      <c r="A25" s="62" t="s">
        <v>4699</v>
      </c>
      <c r="B25" s="63">
        <v>7</v>
      </c>
      <c r="C25" s="63">
        <v>2019</v>
      </c>
      <c r="D25" s="52">
        <f>+'[6]Summer PCF'!F26</f>
        <v>0.60922450942304951</v>
      </c>
      <c r="E25" t="str">
        <f>'[6]Summer PCF'!A26</f>
        <v>D2_CA_v_250</v>
      </c>
      <c r="G25"/>
      <c r="H25" t="s">
        <v>109</v>
      </c>
      <c r="I25" t="s">
        <v>4666</v>
      </c>
      <c r="J25">
        <v>0.60919999999999996</v>
      </c>
      <c r="K25" s="16">
        <f t="shared" si="0"/>
        <v>0</v>
      </c>
      <c r="L25"/>
      <c r="M25" t="s">
        <v>4290</v>
      </c>
      <c r="N25"/>
      <c r="O25"/>
      <c r="P25"/>
      <c r="Q25"/>
      <c r="R25"/>
      <c r="S25"/>
    </row>
    <row r="26" spans="1:19" ht="14.4" x14ac:dyDescent="0.3">
      <c r="A26" s="62" t="s">
        <v>4700</v>
      </c>
      <c r="B26" s="63">
        <v>7</v>
      </c>
      <c r="C26" s="63">
        <v>2019</v>
      </c>
      <c r="D26" s="52">
        <f>+'[6]Summer PCF'!F27</f>
        <v>0.54988990840407403</v>
      </c>
      <c r="E26" t="str">
        <f>'[6]Summer PCF'!A27</f>
        <v>D2_CA_w_300</v>
      </c>
      <c r="G26"/>
      <c r="H26" t="s">
        <v>110</v>
      </c>
      <c r="I26" t="s">
        <v>4666</v>
      </c>
      <c r="J26">
        <v>0.54990000000000006</v>
      </c>
      <c r="K26" s="16">
        <f t="shared" si="0"/>
        <v>0</v>
      </c>
      <c r="L26"/>
      <c r="M26" t="s">
        <v>4292</v>
      </c>
      <c r="N26"/>
      <c r="O26"/>
      <c r="P26"/>
      <c r="Q26"/>
      <c r="R26"/>
      <c r="S26"/>
    </row>
    <row r="27" spans="1:19" ht="14.4" x14ac:dyDescent="0.3">
      <c r="A27" s="62" t="s">
        <v>4701</v>
      </c>
      <c r="B27" s="63">
        <v>7</v>
      </c>
      <c r="C27" s="63">
        <v>2019</v>
      </c>
      <c r="D27" s="52">
        <f>+'[6]Summer PCF'!F28</f>
        <v>0.62787109878421188</v>
      </c>
      <c r="E27" t="str">
        <f>'[6]Summer PCF'!A28</f>
        <v>D2_CA_x_400</v>
      </c>
      <c r="G27"/>
      <c r="H27" t="s">
        <v>111</v>
      </c>
      <c r="I27" t="s">
        <v>4666</v>
      </c>
      <c r="J27">
        <v>0.62790000000000001</v>
      </c>
      <c r="K27" s="16">
        <f t="shared" si="0"/>
        <v>0</v>
      </c>
      <c r="L27"/>
      <c r="M27" t="s">
        <v>4294</v>
      </c>
      <c r="N27"/>
      <c r="O27"/>
      <c r="P27"/>
      <c r="Q27"/>
      <c r="R27"/>
      <c r="S27"/>
    </row>
    <row r="28" spans="1:19" ht="14.4" x14ac:dyDescent="0.3">
      <c r="A28" s="62" t="s">
        <v>4702</v>
      </c>
      <c r="B28" s="63">
        <v>7</v>
      </c>
      <c r="C28" s="63">
        <v>2019</v>
      </c>
      <c r="D28" s="52">
        <f>+'[6]Summer PCF'!F29</f>
        <v>0.6077398947883601</v>
      </c>
      <c r="E28" t="str">
        <f>'[6]Summer PCF'!A29</f>
        <v>D2_CA_y_500</v>
      </c>
      <c r="G28"/>
      <c r="H28" t="s">
        <v>112</v>
      </c>
      <c r="I28" t="s">
        <v>4666</v>
      </c>
      <c r="J28">
        <v>0.60770000000000002</v>
      </c>
      <c r="K28" s="16">
        <f t="shared" si="0"/>
        <v>0</v>
      </c>
      <c r="L28"/>
      <c r="M28" t="s">
        <v>4296</v>
      </c>
      <c r="N28"/>
      <c r="O28"/>
      <c r="P28"/>
      <c r="Q28"/>
      <c r="R28"/>
      <c r="S28"/>
    </row>
    <row r="29" spans="1:19" ht="14.4" x14ac:dyDescent="0.3">
      <c r="A29" s="62" t="s">
        <v>4703</v>
      </c>
      <c r="B29" s="63">
        <v>7</v>
      </c>
      <c r="C29" s="63">
        <v>2019</v>
      </c>
      <c r="D29" s="52">
        <f>+'[6]Summer PCF'!F30</f>
        <v>0.58051219323647452</v>
      </c>
      <c r="E29" t="str">
        <f>'[6]Summer PCF'!A30</f>
        <v>D2_CA_z_750</v>
      </c>
      <c r="G29"/>
      <c r="H29" t="s">
        <v>113</v>
      </c>
      <c r="I29" t="s">
        <v>4666</v>
      </c>
      <c r="J29">
        <v>0.58050000000000002</v>
      </c>
      <c r="K29" s="16">
        <f t="shared" si="0"/>
        <v>0</v>
      </c>
      <c r="L29"/>
      <c r="M29" t="s">
        <v>4298</v>
      </c>
      <c r="N29"/>
      <c r="O29"/>
      <c r="P29"/>
      <c r="Q29"/>
      <c r="R29"/>
      <c r="S29"/>
    </row>
    <row r="30" spans="1:19" ht="14.4" x14ac:dyDescent="0.3">
      <c r="A30" s="62" t="s">
        <v>4704</v>
      </c>
      <c r="B30" s="63">
        <v>7</v>
      </c>
      <c r="C30" s="63">
        <v>2019</v>
      </c>
      <c r="D30" s="52">
        <f>+'[6]Summer PCF'!F31</f>
        <v>0.58998857008226657</v>
      </c>
      <c r="E30" t="str">
        <f>'[6]Summer PCF'!A31</f>
        <v>D2_CA_z_9999</v>
      </c>
      <c r="G30"/>
      <c r="H30" t="s">
        <v>114</v>
      </c>
      <c r="I30" t="s">
        <v>4666</v>
      </c>
      <c r="J30">
        <v>0.59</v>
      </c>
      <c r="K30" s="16">
        <f t="shared" si="0"/>
        <v>0</v>
      </c>
      <c r="L30"/>
      <c r="M30" t="s">
        <v>4300</v>
      </c>
      <c r="N30"/>
      <c r="O30"/>
      <c r="P30"/>
      <c r="Q30"/>
      <c r="R30"/>
      <c r="S30"/>
    </row>
    <row r="31" spans="1:19" ht="14.4" x14ac:dyDescent="0.3">
      <c r="A31" s="62" t="s">
        <v>4840</v>
      </c>
      <c r="B31" s="63">
        <v>7</v>
      </c>
      <c r="C31" s="63">
        <v>2019</v>
      </c>
      <c r="D31" s="52">
        <f>+'[6]Summer PCF'!F32</f>
        <v>0.60506714928053762</v>
      </c>
      <c r="E31" t="str">
        <f>'[6]Summer PCF'!A32</f>
        <v>D2_ID_a_00</v>
      </c>
      <c r="G31"/>
      <c r="H31" t="s">
        <v>115</v>
      </c>
      <c r="I31" t="s">
        <v>4666</v>
      </c>
      <c r="J31">
        <v>0.60509999999999997</v>
      </c>
      <c r="K31" s="16">
        <f t="shared" si="0"/>
        <v>0</v>
      </c>
      <c r="L31"/>
      <c r="M31" t="s">
        <v>4302</v>
      </c>
      <c r="N31"/>
      <c r="O31"/>
      <c r="P31"/>
      <c r="Q31"/>
      <c r="R31"/>
      <c r="S31"/>
    </row>
    <row r="32" spans="1:19" ht="14.4" x14ac:dyDescent="0.3">
      <c r="A32" s="62" t="s">
        <v>4841</v>
      </c>
      <c r="B32" s="63">
        <v>7</v>
      </c>
      <c r="C32" s="63">
        <v>2019</v>
      </c>
      <c r="D32" s="52">
        <f>+'[6]Summer PCF'!F33</f>
        <v>0.54228486375150686</v>
      </c>
      <c r="E32" t="str">
        <f>'[6]Summer PCF'!A33</f>
        <v>D2_ID_b_10</v>
      </c>
      <c r="G32"/>
      <c r="H32" t="s">
        <v>116</v>
      </c>
      <c r="I32" t="s">
        <v>4666</v>
      </c>
      <c r="J32">
        <v>0.5423</v>
      </c>
      <c r="K32" s="16">
        <f t="shared" si="0"/>
        <v>0</v>
      </c>
      <c r="L32"/>
      <c r="M32" t="s">
        <v>4304</v>
      </c>
      <c r="N32"/>
      <c r="O32"/>
      <c r="P32"/>
      <c r="Q32"/>
      <c r="R32"/>
      <c r="S32"/>
    </row>
    <row r="33" spans="1:19" ht="14.4" x14ac:dyDescent="0.3">
      <c r="A33" s="62" t="s">
        <v>4842</v>
      </c>
      <c r="B33" s="63">
        <v>7</v>
      </c>
      <c r="C33" s="63">
        <v>2019</v>
      </c>
      <c r="D33" s="52">
        <f>+'[6]Summer PCF'!F34</f>
        <v>0.63956780872682273</v>
      </c>
      <c r="E33" t="str">
        <f>'[6]Summer PCF'!A34</f>
        <v>D2_ID_c_20</v>
      </c>
      <c r="G33"/>
      <c r="H33" t="s">
        <v>117</v>
      </c>
      <c r="I33" t="s">
        <v>4666</v>
      </c>
      <c r="J33">
        <v>0.63959999999999995</v>
      </c>
      <c r="K33" s="16">
        <f t="shared" si="0"/>
        <v>0</v>
      </c>
      <c r="L33"/>
      <c r="M33" t="s">
        <v>4306</v>
      </c>
      <c r="N33"/>
      <c r="O33"/>
      <c r="P33"/>
      <c r="Q33"/>
      <c r="R33"/>
      <c r="S33"/>
    </row>
    <row r="34" spans="1:19" ht="14.4" x14ac:dyDescent="0.3">
      <c r="A34" s="62" t="s">
        <v>4843</v>
      </c>
      <c r="B34" s="63">
        <v>7</v>
      </c>
      <c r="C34" s="63">
        <v>2019</v>
      </c>
      <c r="D34" s="52">
        <f>+'[6]Summer PCF'!F35</f>
        <v>0.64270925593792938</v>
      </c>
      <c r="E34" t="str">
        <f>'[6]Summer PCF'!A35</f>
        <v>D2_ID_d_30</v>
      </c>
      <c r="G34"/>
      <c r="H34" t="s">
        <v>118</v>
      </c>
      <c r="I34" t="s">
        <v>4666</v>
      </c>
      <c r="J34">
        <v>0.64270000000000005</v>
      </c>
      <c r="K34" s="16">
        <f t="shared" si="0"/>
        <v>0</v>
      </c>
      <c r="L34"/>
      <c r="M34" t="s">
        <v>4308</v>
      </c>
      <c r="N34"/>
      <c r="O34"/>
      <c r="P34"/>
      <c r="Q34"/>
      <c r="R34"/>
      <c r="S34"/>
    </row>
    <row r="35" spans="1:19" ht="14.4" x14ac:dyDescent="0.3">
      <c r="A35" s="62" t="s">
        <v>4844</v>
      </c>
      <c r="B35" s="63">
        <v>7</v>
      </c>
      <c r="C35" s="63">
        <v>2019</v>
      </c>
      <c r="D35" s="52">
        <f>+'[6]Summer PCF'!F36</f>
        <v>0.3409709875851773</v>
      </c>
      <c r="E35" t="str">
        <f>'[6]Summer PCF'!A36</f>
        <v>D2_ID_e_40</v>
      </c>
      <c r="G35"/>
      <c r="H35" t="s">
        <v>119</v>
      </c>
      <c r="I35" t="s">
        <v>4666</v>
      </c>
      <c r="J35">
        <v>0.34100000000000003</v>
      </c>
      <c r="K35" s="16">
        <f t="shared" si="0"/>
        <v>0</v>
      </c>
      <c r="L35"/>
      <c r="M35" t="s">
        <v>4310</v>
      </c>
      <c r="N35"/>
      <c r="O35"/>
      <c r="P35"/>
      <c r="Q35"/>
      <c r="R35"/>
      <c r="S35"/>
    </row>
    <row r="36" spans="1:19" ht="14.4" x14ac:dyDescent="0.3">
      <c r="A36" s="62" t="s">
        <v>4845</v>
      </c>
      <c r="B36" s="63">
        <v>7</v>
      </c>
      <c r="C36" s="63">
        <v>2019</v>
      </c>
      <c r="D36" s="52">
        <f>+'[6]Summer PCF'!F37</f>
        <v>0.6578159768608457</v>
      </c>
      <c r="E36" t="str">
        <f>'[6]Summer PCF'!A37</f>
        <v>D2_ID_f_50</v>
      </c>
      <c r="G36"/>
      <c r="H36" t="s">
        <v>120</v>
      </c>
      <c r="I36" t="s">
        <v>4666</v>
      </c>
      <c r="J36">
        <v>0.65780000000000005</v>
      </c>
      <c r="K36" s="16">
        <f t="shared" si="0"/>
        <v>0</v>
      </c>
      <c r="L36"/>
      <c r="M36" t="s">
        <v>4312</v>
      </c>
      <c r="N36"/>
      <c r="O36"/>
      <c r="P36"/>
      <c r="Q36"/>
      <c r="R36"/>
      <c r="S36"/>
    </row>
    <row r="37" spans="1:19" ht="14.4" x14ac:dyDescent="0.3">
      <c r="A37" s="62" t="s">
        <v>4846</v>
      </c>
      <c r="B37" s="63">
        <v>7</v>
      </c>
      <c r="C37" s="63">
        <v>2019</v>
      </c>
      <c r="D37" s="52">
        <f>+'[6]Summer PCF'!F38</f>
        <v>0.53947106319402993</v>
      </c>
      <c r="E37" t="str">
        <f>'[6]Summer PCF'!A38</f>
        <v>D2_ID_g_60</v>
      </c>
      <c r="G37"/>
      <c r="H37" t="s">
        <v>121</v>
      </c>
      <c r="I37" t="s">
        <v>4666</v>
      </c>
      <c r="J37">
        <v>0.53949999999999998</v>
      </c>
      <c r="K37" s="16">
        <f t="shared" si="0"/>
        <v>0</v>
      </c>
      <c r="L37"/>
      <c r="M37" t="s">
        <v>4314</v>
      </c>
      <c r="N37"/>
      <c r="O37"/>
      <c r="P37"/>
      <c r="Q37"/>
      <c r="R37"/>
      <c r="S37"/>
    </row>
    <row r="38" spans="1:19" ht="14.4" x14ac:dyDescent="0.3">
      <c r="A38" s="62" t="s">
        <v>4847</v>
      </c>
      <c r="B38" s="63">
        <v>7</v>
      </c>
      <c r="C38" s="63">
        <v>2019</v>
      </c>
      <c r="D38" s="52">
        <f>+'[6]Summer PCF'!F39</f>
        <v>0.53398528985280969</v>
      </c>
      <c r="E38" t="str">
        <f>'[6]Summer PCF'!A39</f>
        <v>D2_ID_h_70</v>
      </c>
      <c r="G38"/>
      <c r="H38" t="s">
        <v>122</v>
      </c>
      <c r="I38" t="s">
        <v>4666</v>
      </c>
      <c r="J38">
        <v>0.53400000000000003</v>
      </c>
      <c r="K38" s="16">
        <f t="shared" si="0"/>
        <v>0</v>
      </c>
      <c r="L38"/>
      <c r="M38" t="s">
        <v>4316</v>
      </c>
      <c r="N38"/>
      <c r="O38"/>
      <c r="P38"/>
      <c r="Q38"/>
      <c r="R38"/>
      <c r="S38"/>
    </row>
    <row r="39" spans="1:19" ht="14.4" x14ac:dyDescent="0.3">
      <c r="A39" s="62" t="s">
        <v>4848</v>
      </c>
      <c r="B39" s="63">
        <v>7</v>
      </c>
      <c r="C39" s="63">
        <v>2019</v>
      </c>
      <c r="D39" s="52">
        <f>+'[6]Summer PCF'!F40</f>
        <v>0.41707954092271537</v>
      </c>
      <c r="E39" t="str">
        <f>'[6]Summer PCF'!A40</f>
        <v>D2_ID_i_80</v>
      </c>
      <c r="G39"/>
      <c r="H39" t="s">
        <v>123</v>
      </c>
      <c r="I39" t="s">
        <v>4666</v>
      </c>
      <c r="J39">
        <v>0.41710000000000003</v>
      </c>
      <c r="K39" s="16">
        <f t="shared" si="0"/>
        <v>0</v>
      </c>
      <c r="L39"/>
      <c r="M39" t="s">
        <v>4318</v>
      </c>
      <c r="N39"/>
      <c r="O39"/>
      <c r="P39"/>
      <c r="Q39"/>
      <c r="R39"/>
      <c r="S39"/>
    </row>
    <row r="40" spans="1:19" ht="14.4" x14ac:dyDescent="0.3">
      <c r="A40" s="62" t="s">
        <v>4849</v>
      </c>
      <c r="B40" s="63">
        <v>7</v>
      </c>
      <c r="C40" s="63">
        <v>2019</v>
      </c>
      <c r="D40" s="52">
        <f>+'[6]Summer PCF'!F41</f>
        <v>0.48659070613442523</v>
      </c>
      <c r="E40" t="str">
        <f>'[6]Summer PCF'!A41</f>
        <v>D2_ID_j_90</v>
      </c>
      <c r="G40"/>
      <c r="H40" t="s">
        <v>124</v>
      </c>
      <c r="I40" t="s">
        <v>4666</v>
      </c>
      <c r="J40">
        <v>0.48659999999999998</v>
      </c>
      <c r="K40" s="16">
        <f t="shared" si="0"/>
        <v>0</v>
      </c>
      <c r="L40"/>
      <c r="M40" t="s">
        <v>4320</v>
      </c>
      <c r="N40"/>
      <c r="O40"/>
      <c r="P40"/>
      <c r="Q40"/>
      <c r="R40"/>
      <c r="S40"/>
    </row>
    <row r="41" spans="1:19" ht="14.4" x14ac:dyDescent="0.3">
      <c r="A41" s="62" t="s">
        <v>4850</v>
      </c>
      <c r="B41" s="63">
        <v>7</v>
      </c>
      <c r="C41" s="63">
        <v>2019</v>
      </c>
      <c r="D41" s="52">
        <f>+'[6]Summer PCF'!F42</f>
        <v>0.55293726123959452</v>
      </c>
      <c r="E41" t="str">
        <f>'[6]Summer PCF'!A42</f>
        <v>D2_ID_k_100</v>
      </c>
      <c r="G41"/>
      <c r="H41" t="s">
        <v>125</v>
      </c>
      <c r="I41" t="s">
        <v>4666</v>
      </c>
      <c r="J41">
        <v>0.55289999999999995</v>
      </c>
      <c r="K41" s="16">
        <f t="shared" si="0"/>
        <v>0</v>
      </c>
      <c r="L41"/>
      <c r="M41" t="s">
        <v>4322</v>
      </c>
      <c r="N41"/>
      <c r="O41"/>
      <c r="P41"/>
      <c r="Q41"/>
      <c r="R41"/>
      <c r="S41"/>
    </row>
    <row r="42" spans="1:19" ht="14.4" x14ac:dyDescent="0.3">
      <c r="A42" s="62" t="s">
        <v>4851</v>
      </c>
      <c r="B42" s="63">
        <v>7</v>
      </c>
      <c r="C42" s="63">
        <v>2019</v>
      </c>
      <c r="D42" s="52">
        <f>+'[6]Summer PCF'!F43</f>
        <v>0.59328298326427287</v>
      </c>
      <c r="E42" t="str">
        <f>'[6]Summer PCF'!A43</f>
        <v>D2_ID_l_110</v>
      </c>
      <c r="G42"/>
      <c r="H42" t="s">
        <v>126</v>
      </c>
      <c r="I42" t="s">
        <v>4666</v>
      </c>
      <c r="J42">
        <v>0.59330000000000005</v>
      </c>
      <c r="K42" s="16">
        <f t="shared" si="0"/>
        <v>0</v>
      </c>
      <c r="L42"/>
      <c r="M42" t="s">
        <v>4324</v>
      </c>
      <c r="N42"/>
      <c r="O42"/>
      <c r="P42"/>
      <c r="Q42"/>
      <c r="R42"/>
      <c r="S42"/>
    </row>
    <row r="43" spans="1:19" ht="14.4" x14ac:dyDescent="0.3">
      <c r="A43" s="62" t="s">
        <v>4852</v>
      </c>
      <c r="B43" s="63">
        <v>7</v>
      </c>
      <c r="C43" s="63">
        <v>2019</v>
      </c>
      <c r="D43" s="52">
        <f>+'[6]Summer PCF'!F44</f>
        <v>0.62957384415172579</v>
      </c>
      <c r="E43" t="str">
        <f>'[6]Summer PCF'!A44</f>
        <v>D2_ID_m_120</v>
      </c>
      <c r="G43"/>
      <c r="H43" t="s">
        <v>127</v>
      </c>
      <c r="I43" t="s">
        <v>4666</v>
      </c>
      <c r="J43">
        <v>0.62960000000000005</v>
      </c>
      <c r="K43" s="16">
        <f t="shared" si="0"/>
        <v>0</v>
      </c>
      <c r="L43"/>
      <c r="M43" t="s">
        <v>4326</v>
      </c>
      <c r="N43"/>
      <c r="O43"/>
      <c r="P43"/>
      <c r="Q43"/>
      <c r="R43"/>
      <c r="S43"/>
    </row>
    <row r="44" spans="1:19" ht="14.4" x14ac:dyDescent="0.3">
      <c r="A44" s="62" t="s">
        <v>4853</v>
      </c>
      <c r="B44" s="63">
        <v>7</v>
      </c>
      <c r="C44" s="63">
        <v>2019</v>
      </c>
      <c r="D44" s="52">
        <f>+'[6]Summer PCF'!F45</f>
        <v>0.6345074820022365</v>
      </c>
      <c r="E44" t="str">
        <f>'[6]Summer PCF'!A45</f>
        <v>D2_ID_n_130</v>
      </c>
      <c r="G44"/>
      <c r="H44" t="s">
        <v>128</v>
      </c>
      <c r="I44" t="s">
        <v>4666</v>
      </c>
      <c r="J44">
        <v>0.63449999999999995</v>
      </c>
      <c r="K44" s="16">
        <f t="shared" si="0"/>
        <v>0</v>
      </c>
      <c r="L44"/>
      <c r="M44" t="s">
        <v>4328</v>
      </c>
      <c r="N44"/>
      <c r="O44"/>
      <c r="P44"/>
      <c r="Q44"/>
      <c r="R44"/>
      <c r="S44"/>
    </row>
    <row r="45" spans="1:19" ht="14.4" x14ac:dyDescent="0.3">
      <c r="A45" s="62" t="s">
        <v>4854</v>
      </c>
      <c r="B45" s="63">
        <v>7</v>
      </c>
      <c r="C45" s="63">
        <v>2019</v>
      </c>
      <c r="D45" s="52">
        <f>+'[6]Summer PCF'!F46</f>
        <v>0.55083375108107935</v>
      </c>
      <c r="E45" t="str">
        <f>'[6]Summer PCF'!A46</f>
        <v>D2_ID_o_140</v>
      </c>
      <c r="G45"/>
      <c r="H45" t="s">
        <v>129</v>
      </c>
      <c r="I45" t="s">
        <v>4666</v>
      </c>
      <c r="J45">
        <v>0.55079999999999996</v>
      </c>
      <c r="K45" s="16">
        <f t="shared" si="0"/>
        <v>0</v>
      </c>
      <c r="L45"/>
      <c r="M45" t="s">
        <v>4330</v>
      </c>
      <c r="N45"/>
      <c r="O45"/>
      <c r="P45"/>
      <c r="Q45"/>
      <c r="R45"/>
      <c r="S45"/>
    </row>
    <row r="46" spans="1:19" ht="14.4" x14ac:dyDescent="0.3">
      <c r="A46" s="62" t="s">
        <v>4855</v>
      </c>
      <c r="B46" s="63">
        <v>7</v>
      </c>
      <c r="C46" s="63">
        <v>2019</v>
      </c>
      <c r="D46" s="52">
        <f>+'[6]Summer PCF'!F47</f>
        <v>0.57538424647160302</v>
      </c>
      <c r="E46" t="str">
        <f>'[6]Summer PCF'!A47</f>
        <v>D2_ID_p_150</v>
      </c>
      <c r="G46"/>
      <c r="H46" t="s">
        <v>130</v>
      </c>
      <c r="I46" t="s">
        <v>4666</v>
      </c>
      <c r="J46">
        <v>0.57540000000000002</v>
      </c>
      <c r="K46" s="16">
        <f t="shared" si="0"/>
        <v>0</v>
      </c>
      <c r="L46"/>
      <c r="M46" t="s">
        <v>4332</v>
      </c>
      <c r="N46"/>
      <c r="O46"/>
      <c r="P46"/>
      <c r="Q46"/>
      <c r="R46"/>
      <c r="S46"/>
    </row>
    <row r="47" spans="1:19" ht="14.4" x14ac:dyDescent="0.3">
      <c r="A47" s="62" t="s">
        <v>4856</v>
      </c>
      <c r="B47" s="63">
        <v>7</v>
      </c>
      <c r="C47" s="63">
        <v>2019</v>
      </c>
      <c r="D47" s="52">
        <f>+'[6]Summer PCF'!F48</f>
        <v>0.61360890261627532</v>
      </c>
      <c r="E47" t="str">
        <f>'[6]Summer PCF'!A48</f>
        <v>D2_ID_q_160</v>
      </c>
      <c r="G47"/>
      <c r="H47" t="s">
        <v>131</v>
      </c>
      <c r="I47" t="s">
        <v>4666</v>
      </c>
      <c r="J47">
        <v>0.61360000000000003</v>
      </c>
      <c r="K47" s="16">
        <f t="shared" si="0"/>
        <v>0</v>
      </c>
      <c r="L47"/>
      <c r="M47" t="s">
        <v>4334</v>
      </c>
      <c r="N47"/>
      <c r="O47"/>
      <c r="P47"/>
      <c r="Q47"/>
      <c r="R47"/>
      <c r="S47"/>
    </row>
    <row r="48" spans="1:19" ht="14.4" x14ac:dyDescent="0.3">
      <c r="A48" s="62" t="s">
        <v>4857</v>
      </c>
      <c r="B48" s="63">
        <v>7</v>
      </c>
      <c r="C48" s="63">
        <v>2019</v>
      </c>
      <c r="D48" s="52">
        <f>+'[6]Summer PCF'!F49</f>
        <v>0.74284373397301895</v>
      </c>
      <c r="E48" t="str">
        <f>'[6]Summer PCF'!A49</f>
        <v>D2_ID_r_170</v>
      </c>
      <c r="G48"/>
      <c r="H48" t="s">
        <v>132</v>
      </c>
      <c r="I48" t="s">
        <v>4666</v>
      </c>
      <c r="J48">
        <v>0.74280000000000002</v>
      </c>
      <c r="K48" s="16">
        <f t="shared" si="0"/>
        <v>0</v>
      </c>
      <c r="L48"/>
      <c r="M48" t="s">
        <v>4336</v>
      </c>
      <c r="N48"/>
      <c r="O48"/>
      <c r="P48"/>
      <c r="Q48"/>
      <c r="R48"/>
      <c r="S48"/>
    </row>
    <row r="49" spans="1:19" ht="14.4" x14ac:dyDescent="0.3">
      <c r="A49" s="62" t="s">
        <v>4858</v>
      </c>
      <c r="B49" s="63">
        <v>7</v>
      </c>
      <c r="C49" s="63">
        <v>2019</v>
      </c>
      <c r="D49" s="52">
        <f>+'[6]Summer PCF'!F50</f>
        <v>0.35892722561364826</v>
      </c>
      <c r="E49" t="str">
        <f>'[6]Summer PCF'!A50</f>
        <v>D2_ID_s_180</v>
      </c>
      <c r="G49"/>
      <c r="H49" t="s">
        <v>133</v>
      </c>
      <c r="I49" t="s">
        <v>4666</v>
      </c>
      <c r="J49">
        <v>0.3589</v>
      </c>
      <c r="K49" s="16">
        <f t="shared" si="0"/>
        <v>0</v>
      </c>
      <c r="L49"/>
      <c r="M49" t="s">
        <v>4338</v>
      </c>
      <c r="N49"/>
      <c r="O49"/>
      <c r="P49"/>
      <c r="Q49"/>
      <c r="R49"/>
      <c r="S49"/>
    </row>
    <row r="50" spans="1:19" ht="14.4" x14ac:dyDescent="0.3">
      <c r="A50" s="62" t="s">
        <v>4859</v>
      </c>
      <c r="B50" s="63">
        <v>7</v>
      </c>
      <c r="C50" s="63">
        <v>2019</v>
      </c>
      <c r="D50" s="52">
        <f>+'[6]Summer PCF'!F51</f>
        <v>0.52759752699236784</v>
      </c>
      <c r="E50" t="str">
        <f>'[6]Summer PCF'!A51</f>
        <v>D2_ID_t_190</v>
      </c>
      <c r="G50"/>
      <c r="H50" t="s">
        <v>134</v>
      </c>
      <c r="I50" t="s">
        <v>4666</v>
      </c>
      <c r="J50">
        <v>0.52759999999999996</v>
      </c>
      <c r="K50" s="16">
        <f t="shared" si="0"/>
        <v>0</v>
      </c>
      <c r="L50"/>
      <c r="M50" t="s">
        <v>4340</v>
      </c>
      <c r="N50"/>
      <c r="O50"/>
      <c r="P50"/>
      <c r="Q50"/>
      <c r="R50"/>
      <c r="S50"/>
    </row>
    <row r="51" spans="1:19" ht="14.4" x14ac:dyDescent="0.3">
      <c r="A51" s="62" t="s">
        <v>4860</v>
      </c>
      <c r="B51" s="63">
        <v>7</v>
      </c>
      <c r="C51" s="63">
        <v>2019</v>
      </c>
      <c r="D51" s="52">
        <f>+'[6]Summer PCF'!F52</f>
        <v>0.54266720533867097</v>
      </c>
      <c r="E51" t="str">
        <f>'[6]Summer PCF'!A52</f>
        <v>D2_ID_u_200</v>
      </c>
      <c r="G51"/>
      <c r="H51" t="s">
        <v>135</v>
      </c>
      <c r="I51" t="s">
        <v>4666</v>
      </c>
      <c r="J51">
        <v>0.54269999999999996</v>
      </c>
      <c r="K51" s="16">
        <f t="shared" si="0"/>
        <v>0</v>
      </c>
      <c r="L51"/>
      <c r="M51" t="s">
        <v>4342</v>
      </c>
      <c r="N51"/>
      <c r="O51"/>
      <c r="P51"/>
      <c r="Q51"/>
      <c r="R51"/>
      <c r="S51"/>
    </row>
    <row r="52" spans="1:19" ht="14.4" x14ac:dyDescent="0.3">
      <c r="A52" s="62" t="s">
        <v>4861</v>
      </c>
      <c r="B52" s="63">
        <v>7</v>
      </c>
      <c r="C52" s="63">
        <v>2019</v>
      </c>
      <c r="D52" s="52">
        <f>+'[6]Summer PCF'!F53</f>
        <v>0.45366292081476933</v>
      </c>
      <c r="E52" t="str">
        <f>'[6]Summer PCF'!A53</f>
        <v>D2_ID_v_250</v>
      </c>
      <c r="G52"/>
      <c r="H52" t="s">
        <v>136</v>
      </c>
      <c r="I52" t="s">
        <v>4666</v>
      </c>
      <c r="J52">
        <v>0.45369999999999999</v>
      </c>
      <c r="K52" s="16">
        <f t="shared" si="0"/>
        <v>0</v>
      </c>
      <c r="L52"/>
      <c r="M52" t="s">
        <v>4344</v>
      </c>
      <c r="N52"/>
      <c r="O52"/>
      <c r="P52"/>
      <c r="Q52"/>
      <c r="R52"/>
      <c r="S52"/>
    </row>
    <row r="53" spans="1:19" ht="14.4" x14ac:dyDescent="0.3">
      <c r="A53" s="62" t="s">
        <v>4862</v>
      </c>
      <c r="B53" s="63">
        <v>7</v>
      </c>
      <c r="C53" s="63">
        <v>2019</v>
      </c>
      <c r="D53" s="52">
        <f>+'[6]Summer PCF'!F54</f>
        <v>0.51639790744773562</v>
      </c>
      <c r="E53" t="str">
        <f>'[6]Summer PCF'!A54</f>
        <v>D2_ID_w_300</v>
      </c>
      <c r="G53"/>
      <c r="H53" t="s">
        <v>137</v>
      </c>
      <c r="I53" t="s">
        <v>4666</v>
      </c>
      <c r="J53">
        <v>0.51639999999999997</v>
      </c>
      <c r="K53" s="16">
        <f t="shared" si="0"/>
        <v>0</v>
      </c>
      <c r="L53"/>
      <c r="M53" t="s">
        <v>4346</v>
      </c>
      <c r="N53"/>
      <c r="O53"/>
      <c r="P53"/>
      <c r="Q53"/>
      <c r="R53"/>
      <c r="S53"/>
    </row>
    <row r="54" spans="1:19" ht="14.4" x14ac:dyDescent="0.3">
      <c r="A54" s="62" t="s">
        <v>4863</v>
      </c>
      <c r="B54" s="63">
        <v>7</v>
      </c>
      <c r="C54" s="63">
        <v>2019</v>
      </c>
      <c r="D54" s="52">
        <f>+'[6]Summer PCF'!F55</f>
        <v>0.40525017820541864</v>
      </c>
      <c r="E54" t="str">
        <f>'[6]Summer PCF'!A55</f>
        <v>D2_ID_x_400</v>
      </c>
      <c r="G54"/>
      <c r="H54" t="s">
        <v>138</v>
      </c>
      <c r="I54" t="s">
        <v>4666</v>
      </c>
      <c r="J54">
        <v>0.40529999999999999</v>
      </c>
      <c r="K54" s="16">
        <f t="shared" si="0"/>
        <v>0</v>
      </c>
      <c r="L54"/>
      <c r="M54" t="s">
        <v>4348</v>
      </c>
      <c r="N54"/>
      <c r="O54"/>
      <c r="P54"/>
      <c r="Q54"/>
      <c r="R54"/>
      <c r="S54"/>
    </row>
    <row r="55" spans="1:19" ht="14.4" x14ac:dyDescent="0.3">
      <c r="A55" s="62" t="s">
        <v>4864</v>
      </c>
      <c r="B55" s="63">
        <v>7</v>
      </c>
      <c r="C55" s="63">
        <v>2019</v>
      </c>
      <c r="D55" s="52">
        <f>+'[6]Summer PCF'!F56</f>
        <v>0.60243108689285951</v>
      </c>
      <c r="E55" t="str">
        <f>'[6]Summer PCF'!A56</f>
        <v>D2_ID_y_500</v>
      </c>
      <c r="G55"/>
      <c r="H55" t="s">
        <v>139</v>
      </c>
      <c r="I55" t="s">
        <v>4666</v>
      </c>
      <c r="J55">
        <v>0.60240000000000005</v>
      </c>
      <c r="K55" s="16">
        <f t="shared" si="0"/>
        <v>0</v>
      </c>
      <c r="L55"/>
      <c r="M55" t="s">
        <v>4350</v>
      </c>
      <c r="N55"/>
      <c r="O55"/>
      <c r="P55"/>
      <c r="Q55"/>
      <c r="R55"/>
      <c r="S55"/>
    </row>
    <row r="56" spans="1:19" ht="14.4" x14ac:dyDescent="0.3">
      <c r="A56" s="62" t="s">
        <v>4865</v>
      </c>
      <c r="B56" s="63">
        <v>7</v>
      </c>
      <c r="C56" s="63">
        <v>2019</v>
      </c>
      <c r="D56" s="52">
        <f>+'[6]Summer PCF'!F57</f>
        <v>0.53690671458075434</v>
      </c>
      <c r="E56" t="str">
        <f>'[6]Summer PCF'!A57</f>
        <v>D2_ID_z_750</v>
      </c>
      <c r="G56"/>
      <c r="H56" t="s">
        <v>140</v>
      </c>
      <c r="I56" t="s">
        <v>4666</v>
      </c>
      <c r="J56">
        <v>0.53690000000000004</v>
      </c>
      <c r="K56" s="16">
        <f t="shared" si="0"/>
        <v>0</v>
      </c>
      <c r="L56"/>
      <c r="M56" t="s">
        <v>4352</v>
      </c>
      <c r="N56"/>
      <c r="O56"/>
      <c r="P56"/>
      <c r="Q56"/>
      <c r="R56"/>
      <c r="S56"/>
    </row>
    <row r="57" spans="1:19" ht="14.4" x14ac:dyDescent="0.3">
      <c r="A57" s="62" t="s">
        <v>4866</v>
      </c>
      <c r="B57" s="63">
        <v>7</v>
      </c>
      <c r="C57" s="63">
        <v>2019</v>
      </c>
      <c r="D57" s="52">
        <f>+'[6]Summer PCF'!F58</f>
        <v>0.57402363015130431</v>
      </c>
      <c r="E57" t="str">
        <f>'[6]Summer PCF'!A58</f>
        <v>D2_ID_z_9999</v>
      </c>
      <c r="G57"/>
      <c r="H57" t="s">
        <v>141</v>
      </c>
      <c r="I57" t="s">
        <v>4666</v>
      </c>
      <c r="J57">
        <v>0.57399999999999995</v>
      </c>
      <c r="K57" s="16">
        <f t="shared" si="0"/>
        <v>0</v>
      </c>
      <c r="L57"/>
      <c r="M57" t="s">
        <v>4354</v>
      </c>
      <c r="N57"/>
      <c r="O57"/>
      <c r="P57"/>
      <c r="Q57"/>
      <c r="R57"/>
      <c r="S57"/>
    </row>
    <row r="58" spans="1:19" ht="14.4" x14ac:dyDescent="0.3">
      <c r="A58" s="62" t="s">
        <v>4705</v>
      </c>
      <c r="B58" s="63">
        <v>7</v>
      </c>
      <c r="C58" s="63">
        <v>2019</v>
      </c>
      <c r="D58" s="52">
        <f>+'[6]Summer PCF'!F59</f>
        <v>0.56798860083730884</v>
      </c>
      <c r="E58" t="str">
        <f>'[6]Summer PCF'!A59</f>
        <v>D2_OR_a_00</v>
      </c>
      <c r="G58"/>
      <c r="H58" t="s">
        <v>142</v>
      </c>
      <c r="I58" t="s">
        <v>4666</v>
      </c>
      <c r="J58">
        <v>0.56799999999999995</v>
      </c>
      <c r="K58" s="16">
        <f t="shared" si="0"/>
        <v>0</v>
      </c>
      <c r="L58"/>
      <c r="M58" t="s">
        <v>4356</v>
      </c>
      <c r="N58"/>
      <c r="O58"/>
      <c r="P58">
        <f>74*J58*0.1</f>
        <v>4.2031999999999998</v>
      </c>
      <c r="Q58"/>
      <c r="R58"/>
      <c r="S58"/>
    </row>
    <row r="59" spans="1:19" ht="14.4" x14ac:dyDescent="0.3">
      <c r="A59" s="62" t="s">
        <v>4706</v>
      </c>
      <c r="B59" s="63">
        <v>7</v>
      </c>
      <c r="C59" s="63">
        <v>2019</v>
      </c>
      <c r="D59" s="52">
        <f>+'[6]Summer PCF'!F60</f>
        <v>0.73312613426886863</v>
      </c>
      <c r="E59" t="str">
        <f>'[6]Summer PCF'!A60</f>
        <v>D2_OR_b_10</v>
      </c>
      <c r="G59"/>
      <c r="H59" t="s">
        <v>143</v>
      </c>
      <c r="I59" t="s">
        <v>4666</v>
      </c>
      <c r="J59">
        <v>0.73309999999999997</v>
      </c>
      <c r="K59" s="16">
        <f t="shared" si="0"/>
        <v>0</v>
      </c>
      <c r="L59"/>
      <c r="M59" t="s">
        <v>4358</v>
      </c>
      <c r="N59"/>
      <c r="O59"/>
      <c r="P59"/>
      <c r="Q59"/>
      <c r="R59"/>
      <c r="S59"/>
    </row>
    <row r="60" spans="1:19" ht="14.4" x14ac:dyDescent="0.3">
      <c r="A60" s="62" t="s">
        <v>4707</v>
      </c>
      <c r="B60" s="63">
        <v>7</v>
      </c>
      <c r="C60" s="63">
        <v>2019</v>
      </c>
      <c r="D60" s="52">
        <f>+'[6]Summer PCF'!F61</f>
        <v>0.37220829609666556</v>
      </c>
      <c r="E60" t="str">
        <f>'[6]Summer PCF'!A61</f>
        <v>D2_OR_c_20</v>
      </c>
      <c r="G60"/>
      <c r="H60" t="s">
        <v>144</v>
      </c>
      <c r="I60" t="s">
        <v>4666</v>
      </c>
      <c r="J60">
        <v>0.37219999999999998</v>
      </c>
      <c r="K60" s="16">
        <f t="shared" si="0"/>
        <v>0</v>
      </c>
      <c r="L60"/>
      <c r="M60" t="s">
        <v>4360</v>
      </c>
      <c r="N60"/>
      <c r="O60"/>
      <c r="P60"/>
      <c r="Q60"/>
      <c r="R60"/>
      <c r="S60"/>
    </row>
    <row r="61" spans="1:19" ht="14.4" x14ac:dyDescent="0.3">
      <c r="A61" s="62" t="s">
        <v>4708</v>
      </c>
      <c r="B61" s="63">
        <v>7</v>
      </c>
      <c r="C61" s="63">
        <v>2019</v>
      </c>
      <c r="D61" s="52">
        <f>+'[6]Summer PCF'!F62</f>
        <v>0.44305311092717692</v>
      </c>
      <c r="E61" t="str">
        <f>'[6]Summer PCF'!A62</f>
        <v>D2_OR_d_30</v>
      </c>
      <c r="G61"/>
      <c r="H61" t="s">
        <v>145</v>
      </c>
      <c r="I61" t="s">
        <v>4666</v>
      </c>
      <c r="J61">
        <v>0.44309999999999999</v>
      </c>
      <c r="K61" s="16">
        <f t="shared" si="0"/>
        <v>0</v>
      </c>
      <c r="L61"/>
      <c r="M61" t="s">
        <v>4362</v>
      </c>
      <c r="N61"/>
      <c r="O61"/>
      <c r="P61"/>
      <c r="Q61"/>
      <c r="R61"/>
      <c r="S61"/>
    </row>
    <row r="62" spans="1:19" ht="14.4" x14ac:dyDescent="0.3">
      <c r="A62" s="62" t="s">
        <v>4709</v>
      </c>
      <c r="B62" s="63">
        <v>7</v>
      </c>
      <c r="C62" s="63">
        <v>2019</v>
      </c>
      <c r="D62" s="52">
        <f>+'[6]Summer PCF'!F63</f>
        <v>0.56788477554567696</v>
      </c>
      <c r="E62" t="str">
        <f>'[6]Summer PCF'!A63</f>
        <v>D2_OR_e_40</v>
      </c>
      <c r="G62"/>
      <c r="H62" t="s">
        <v>146</v>
      </c>
      <c r="I62" t="s">
        <v>4666</v>
      </c>
      <c r="J62">
        <v>0.56789999999999996</v>
      </c>
      <c r="K62" s="16">
        <f t="shared" si="0"/>
        <v>0</v>
      </c>
      <c r="L62"/>
      <c r="M62" t="s">
        <v>4364</v>
      </c>
      <c r="N62"/>
      <c r="O62"/>
      <c r="P62"/>
      <c r="Q62"/>
      <c r="R62"/>
      <c r="S62"/>
    </row>
    <row r="63" spans="1:19" ht="14.4" x14ac:dyDescent="0.3">
      <c r="A63" s="62" t="s">
        <v>4710</v>
      </c>
      <c r="B63" s="63">
        <v>7</v>
      </c>
      <c r="C63" s="63">
        <v>2019</v>
      </c>
      <c r="D63" s="52">
        <f>+'[6]Summer PCF'!F64</f>
        <v>0.22360048605864938</v>
      </c>
      <c r="E63" t="str">
        <f>'[6]Summer PCF'!A64</f>
        <v>D2_OR_f_50</v>
      </c>
      <c r="G63"/>
      <c r="H63" t="s">
        <v>147</v>
      </c>
      <c r="I63" t="s">
        <v>4666</v>
      </c>
      <c r="J63">
        <v>0.22359999999999999</v>
      </c>
      <c r="K63" s="16">
        <f t="shared" si="0"/>
        <v>0</v>
      </c>
      <c r="L63"/>
      <c r="M63" t="s">
        <v>4366</v>
      </c>
      <c r="N63"/>
      <c r="O63"/>
      <c r="P63"/>
      <c r="Q63"/>
      <c r="R63"/>
      <c r="S63"/>
    </row>
    <row r="64" spans="1:19" ht="14.4" x14ac:dyDescent="0.3">
      <c r="A64" s="62" t="s">
        <v>4711</v>
      </c>
      <c r="B64" s="63">
        <v>7</v>
      </c>
      <c r="C64" s="63">
        <v>2019</v>
      </c>
      <c r="D64" s="52">
        <f>+'[6]Summer PCF'!F65</f>
        <v>0.33534025330684103</v>
      </c>
      <c r="E64" t="str">
        <f>'[6]Summer PCF'!A65</f>
        <v>D2_OR_g_60</v>
      </c>
      <c r="G64"/>
      <c r="H64" t="s">
        <v>148</v>
      </c>
      <c r="I64" t="s">
        <v>4666</v>
      </c>
      <c r="J64">
        <v>0.33529999999999999</v>
      </c>
      <c r="K64" s="16">
        <f t="shared" si="0"/>
        <v>0</v>
      </c>
      <c r="L64"/>
      <c r="M64" t="s">
        <v>4368</v>
      </c>
      <c r="N64"/>
      <c r="O64"/>
      <c r="P64"/>
      <c r="Q64"/>
      <c r="R64"/>
      <c r="S64"/>
    </row>
    <row r="65" spans="1:19" ht="14.4" x14ac:dyDescent="0.3">
      <c r="A65" s="62" t="s">
        <v>4712</v>
      </c>
      <c r="B65" s="63">
        <v>7</v>
      </c>
      <c r="C65" s="63">
        <v>2019</v>
      </c>
      <c r="D65" s="52">
        <f>+'[6]Summer PCF'!F66</f>
        <v>0.16237785253761666</v>
      </c>
      <c r="E65" t="str">
        <f>'[6]Summer PCF'!A66</f>
        <v>D2_OR_h_70</v>
      </c>
      <c r="G65"/>
      <c r="H65" t="s">
        <v>149</v>
      </c>
      <c r="I65" t="s">
        <v>4666</v>
      </c>
      <c r="J65">
        <v>0.16239999999999999</v>
      </c>
      <c r="K65" s="16">
        <f t="shared" si="0"/>
        <v>0</v>
      </c>
      <c r="L65"/>
      <c r="M65" t="s">
        <v>4370</v>
      </c>
      <c r="N65"/>
      <c r="O65"/>
      <c r="P65"/>
      <c r="Q65"/>
      <c r="R65"/>
      <c r="S65"/>
    </row>
    <row r="66" spans="1:19" ht="14.4" x14ac:dyDescent="0.3">
      <c r="A66" s="62" t="s">
        <v>4713</v>
      </c>
      <c r="B66" s="63">
        <v>7</v>
      </c>
      <c r="C66" s="63">
        <v>2019</v>
      </c>
      <c r="D66" s="52">
        <f>+'[6]Summer PCF'!F67</f>
        <v>0.17418237878114698</v>
      </c>
      <c r="E66" t="str">
        <f>'[6]Summer PCF'!A67</f>
        <v>D2_OR_i_80</v>
      </c>
      <c r="G66"/>
      <c r="H66" t="s">
        <v>150</v>
      </c>
      <c r="I66" t="s">
        <v>4666</v>
      </c>
      <c r="J66">
        <v>0.17419999999999999</v>
      </c>
      <c r="K66" s="16">
        <f t="shared" si="0"/>
        <v>0</v>
      </c>
      <c r="L66"/>
      <c r="M66" t="s">
        <v>4372</v>
      </c>
      <c r="N66"/>
      <c r="O66"/>
      <c r="P66"/>
      <c r="Q66"/>
      <c r="R66"/>
      <c r="S66"/>
    </row>
    <row r="67" spans="1:19" ht="14.4" x14ac:dyDescent="0.3">
      <c r="A67" s="62" t="s">
        <v>4714</v>
      </c>
      <c r="B67" s="63">
        <v>7</v>
      </c>
      <c r="C67" s="63">
        <v>2019</v>
      </c>
      <c r="D67" s="52">
        <f>+'[6]Summer PCF'!F68</f>
        <v>0.20664799527981159</v>
      </c>
      <c r="E67" t="str">
        <f>'[6]Summer PCF'!A68</f>
        <v>D2_OR_j_90</v>
      </c>
      <c r="G67"/>
      <c r="H67" t="s">
        <v>151</v>
      </c>
      <c r="I67" t="s">
        <v>4666</v>
      </c>
      <c r="J67">
        <v>0.20660000000000001</v>
      </c>
      <c r="K67" s="16">
        <f t="shared" si="0"/>
        <v>0</v>
      </c>
      <c r="L67"/>
      <c r="M67" t="s">
        <v>4374</v>
      </c>
      <c r="N67"/>
      <c r="O67"/>
      <c r="P67"/>
      <c r="Q67"/>
      <c r="R67"/>
      <c r="S67"/>
    </row>
    <row r="68" spans="1:19" ht="14.4" x14ac:dyDescent="0.3">
      <c r="A68" s="62" t="s">
        <v>4715</v>
      </c>
      <c r="B68" s="63">
        <v>7</v>
      </c>
      <c r="C68" s="63">
        <v>2019</v>
      </c>
      <c r="D68" s="52">
        <f>+'[6]Summer PCF'!F69</f>
        <v>8.0918705365071078E-2</v>
      </c>
      <c r="E68" t="str">
        <f>'[6]Summer PCF'!A69</f>
        <v>D2_OR_k_100</v>
      </c>
      <c r="G68"/>
      <c r="H68" t="s">
        <v>152</v>
      </c>
      <c r="I68" t="s">
        <v>4666</v>
      </c>
      <c r="J68">
        <v>8.09E-2</v>
      </c>
      <c r="K68" s="16">
        <f t="shared" si="0"/>
        <v>0</v>
      </c>
      <c r="L68"/>
      <c r="M68" t="s">
        <v>4376</v>
      </c>
      <c r="N68"/>
      <c r="O68"/>
      <c r="P68"/>
      <c r="Q68"/>
      <c r="R68"/>
      <c r="S68"/>
    </row>
    <row r="69" spans="1:19" ht="14.4" x14ac:dyDescent="0.3">
      <c r="A69" s="62" t="s">
        <v>4716</v>
      </c>
      <c r="B69" s="63">
        <v>7</v>
      </c>
      <c r="C69" s="63">
        <v>2019</v>
      </c>
      <c r="D69" s="52">
        <f>+'[6]Summer PCF'!F70</f>
        <v>0.74618174835049778</v>
      </c>
      <c r="E69" t="str">
        <f>'[6]Summer PCF'!A70</f>
        <v>D2_OR_l_110</v>
      </c>
      <c r="G69"/>
      <c r="H69" t="s">
        <v>153</v>
      </c>
      <c r="I69" t="s">
        <v>4666</v>
      </c>
      <c r="J69">
        <v>0.74619999999999997</v>
      </c>
      <c r="K69" s="16">
        <f t="shared" ref="K69:K132" si="1">J69-ROUND(D69,4)</f>
        <v>0</v>
      </c>
      <c r="L69"/>
      <c r="M69" t="s">
        <v>4378</v>
      </c>
      <c r="N69"/>
      <c r="O69"/>
      <c r="P69"/>
      <c r="Q69"/>
      <c r="R69"/>
      <c r="S69"/>
    </row>
    <row r="70" spans="1:19" ht="14.4" x14ac:dyDescent="0.3">
      <c r="A70" s="62" t="s">
        <v>4717</v>
      </c>
      <c r="B70" s="63">
        <v>7</v>
      </c>
      <c r="C70" s="63">
        <v>2019</v>
      </c>
      <c r="D70" s="52">
        <f>+'[6]Summer PCF'!F71</f>
        <v>0.48330207178874929</v>
      </c>
      <c r="E70" t="str">
        <f>'[6]Summer PCF'!A71</f>
        <v>D2_OR_m_120</v>
      </c>
      <c r="G70"/>
      <c r="H70" t="s">
        <v>154</v>
      </c>
      <c r="I70" t="s">
        <v>4666</v>
      </c>
      <c r="J70">
        <v>0.48330000000000001</v>
      </c>
      <c r="K70" s="16">
        <f t="shared" si="1"/>
        <v>0</v>
      </c>
      <c r="L70"/>
      <c r="M70" t="s">
        <v>4380</v>
      </c>
      <c r="N70"/>
      <c r="O70"/>
      <c r="P70"/>
      <c r="Q70"/>
      <c r="R70"/>
      <c r="S70"/>
    </row>
    <row r="71" spans="1:19" ht="14.4" x14ac:dyDescent="0.3">
      <c r="A71" s="62" t="s">
        <v>4718</v>
      </c>
      <c r="B71" s="63">
        <v>7</v>
      </c>
      <c r="C71" s="63">
        <v>2019</v>
      </c>
      <c r="D71" s="52">
        <f>+'[6]Summer PCF'!F72</f>
        <v>0.41193847473958473</v>
      </c>
      <c r="E71" t="str">
        <f>'[6]Summer PCF'!A72</f>
        <v>D2_OR_n_130</v>
      </c>
      <c r="G71"/>
      <c r="H71" t="s">
        <v>155</v>
      </c>
      <c r="I71" t="s">
        <v>4666</v>
      </c>
      <c r="J71">
        <v>0.41189999999999999</v>
      </c>
      <c r="K71" s="16">
        <f t="shared" si="1"/>
        <v>0</v>
      </c>
      <c r="L71"/>
      <c r="M71" t="s">
        <v>4382</v>
      </c>
      <c r="N71"/>
      <c r="O71"/>
      <c r="P71"/>
      <c r="Q71"/>
      <c r="R71"/>
      <c r="S71"/>
    </row>
    <row r="72" spans="1:19" ht="14.4" x14ac:dyDescent="0.3">
      <c r="A72" s="62" t="s">
        <v>4719</v>
      </c>
      <c r="B72" s="63">
        <v>7</v>
      </c>
      <c r="C72" s="63">
        <v>2019</v>
      </c>
      <c r="D72" s="52">
        <f>+'[6]Summer PCF'!F73</f>
        <v>0.52385411879208299</v>
      </c>
      <c r="E72" t="str">
        <f>'[6]Summer PCF'!A73</f>
        <v>D2_OR_o_140</v>
      </c>
      <c r="G72"/>
      <c r="H72" t="s">
        <v>156</v>
      </c>
      <c r="I72" t="s">
        <v>4666</v>
      </c>
      <c r="J72">
        <v>0.52390000000000003</v>
      </c>
      <c r="K72" s="16">
        <f t="shared" si="1"/>
        <v>0</v>
      </c>
      <c r="L72"/>
      <c r="M72" t="s">
        <v>4384</v>
      </c>
      <c r="N72"/>
      <c r="O72"/>
      <c r="P72"/>
      <c r="Q72"/>
      <c r="R72"/>
      <c r="S72"/>
    </row>
    <row r="73" spans="1:19" ht="14.4" x14ac:dyDescent="0.3">
      <c r="A73" s="62" t="s">
        <v>4720</v>
      </c>
      <c r="B73" s="63">
        <v>7</v>
      </c>
      <c r="C73" s="63">
        <v>2019</v>
      </c>
      <c r="D73" s="52">
        <f>+'[6]Summer PCF'!F74</f>
        <v>0.21105022328001366</v>
      </c>
      <c r="E73" t="str">
        <f>'[6]Summer PCF'!A74</f>
        <v>D2_OR_p_150</v>
      </c>
      <c r="G73"/>
      <c r="H73" t="s">
        <v>157</v>
      </c>
      <c r="I73" t="s">
        <v>4666</v>
      </c>
      <c r="J73">
        <v>0.21110000000000001</v>
      </c>
      <c r="K73" s="16">
        <f t="shared" si="1"/>
        <v>0</v>
      </c>
      <c r="L73"/>
      <c r="M73" t="s">
        <v>4386</v>
      </c>
      <c r="N73"/>
      <c r="O73"/>
      <c r="P73"/>
      <c r="Q73"/>
      <c r="R73"/>
      <c r="S73"/>
    </row>
    <row r="74" spans="1:19" ht="14.4" x14ac:dyDescent="0.3">
      <c r="A74" s="62" t="s">
        <v>4721</v>
      </c>
      <c r="B74" s="63">
        <v>7</v>
      </c>
      <c r="C74" s="63">
        <v>2019</v>
      </c>
      <c r="D74" s="52">
        <f>+'[6]Summer PCF'!F75</f>
        <v>0.66500288982654931</v>
      </c>
      <c r="E74" t="str">
        <f>'[6]Summer PCF'!A75</f>
        <v>D2_OR_q_160</v>
      </c>
      <c r="G74"/>
      <c r="H74" t="s">
        <v>158</v>
      </c>
      <c r="I74" t="s">
        <v>4666</v>
      </c>
      <c r="J74">
        <v>0.66500000000000004</v>
      </c>
      <c r="K74" s="16">
        <f t="shared" si="1"/>
        <v>0</v>
      </c>
      <c r="L74"/>
      <c r="M74" t="s">
        <v>4388</v>
      </c>
      <c r="N74"/>
      <c r="O74"/>
      <c r="P74"/>
      <c r="Q74"/>
      <c r="R74"/>
      <c r="S74"/>
    </row>
    <row r="75" spans="1:19" ht="14.4" x14ac:dyDescent="0.3">
      <c r="A75" s="62" t="s">
        <v>4722</v>
      </c>
      <c r="B75" s="63">
        <v>7</v>
      </c>
      <c r="C75" s="63">
        <v>2019</v>
      </c>
      <c r="D75" s="52">
        <f>+'[6]Summer PCF'!F76</f>
        <v>0.49964053107165374</v>
      </c>
      <c r="E75" t="str">
        <f>'[6]Summer PCF'!A76</f>
        <v>D2_OR_r_170</v>
      </c>
      <c r="G75"/>
      <c r="H75" t="s">
        <v>159</v>
      </c>
      <c r="I75" t="s">
        <v>4666</v>
      </c>
      <c r="J75">
        <v>0.49959999999999999</v>
      </c>
      <c r="K75" s="16">
        <f t="shared" si="1"/>
        <v>0</v>
      </c>
      <c r="L75"/>
      <c r="M75" t="s">
        <v>4390</v>
      </c>
      <c r="N75"/>
      <c r="O75"/>
      <c r="P75"/>
      <c r="Q75"/>
      <c r="R75"/>
      <c r="S75"/>
    </row>
    <row r="76" spans="1:19" ht="14.4" x14ac:dyDescent="0.3">
      <c r="A76" s="62" t="s">
        <v>4723</v>
      </c>
      <c r="B76" s="63">
        <v>7</v>
      </c>
      <c r="C76" s="63">
        <v>2019</v>
      </c>
      <c r="D76" s="52">
        <f>+'[6]Summer PCF'!F77</f>
        <v>7.3186748155250891E-2</v>
      </c>
      <c r="E76" t="str">
        <f>'[6]Summer PCF'!A77</f>
        <v>D2_OR_s_180</v>
      </c>
      <c r="G76"/>
      <c r="H76" t="s">
        <v>160</v>
      </c>
      <c r="I76" t="s">
        <v>4666</v>
      </c>
      <c r="J76">
        <v>7.3200000000000001E-2</v>
      </c>
      <c r="K76" s="16">
        <f t="shared" si="1"/>
        <v>0</v>
      </c>
      <c r="L76"/>
      <c r="M76" t="s">
        <v>4392</v>
      </c>
      <c r="N76"/>
      <c r="O76"/>
      <c r="P76"/>
      <c r="Q76"/>
      <c r="R76"/>
      <c r="S76"/>
    </row>
    <row r="77" spans="1:19" ht="14.4" x14ac:dyDescent="0.3">
      <c r="A77" s="62" t="s">
        <v>4724</v>
      </c>
      <c r="B77" s="63">
        <v>7</v>
      </c>
      <c r="C77" s="63">
        <v>2019</v>
      </c>
      <c r="D77" s="52">
        <f>+'[6]Summer PCF'!F78</f>
        <v>1.2874979136234262E-4</v>
      </c>
      <c r="E77" t="str">
        <f>'[6]Summer PCF'!A78</f>
        <v>D2_OR_t_190</v>
      </c>
      <c r="G77"/>
      <c r="H77" t="s">
        <v>161</v>
      </c>
      <c r="I77" t="s">
        <v>4666</v>
      </c>
      <c r="J77">
        <v>1E-4</v>
      </c>
      <c r="K77" s="16">
        <f t="shared" si="1"/>
        <v>0</v>
      </c>
      <c r="L77"/>
      <c r="M77" t="s">
        <v>4394</v>
      </c>
      <c r="N77"/>
      <c r="O77"/>
      <c r="P77"/>
      <c r="Q77"/>
      <c r="R77"/>
      <c r="S77"/>
    </row>
    <row r="78" spans="1:19" ht="14.4" x14ac:dyDescent="0.3">
      <c r="A78" s="62" t="s">
        <v>4725</v>
      </c>
      <c r="B78" s="63">
        <v>7</v>
      </c>
      <c r="C78" s="63">
        <v>2019</v>
      </c>
      <c r="D78" s="52">
        <f>+'[6]Summer PCF'!F79</f>
        <v>0.1169045137404046</v>
      </c>
      <c r="E78" t="str">
        <f>'[6]Summer PCF'!A79</f>
        <v>D2_OR_u_200</v>
      </c>
      <c r="G78"/>
      <c r="H78" t="s">
        <v>162</v>
      </c>
      <c r="I78" t="s">
        <v>4666</v>
      </c>
      <c r="J78">
        <v>0.1169</v>
      </c>
      <c r="K78" s="16">
        <f t="shared" si="1"/>
        <v>0</v>
      </c>
      <c r="L78"/>
      <c r="M78" t="s">
        <v>4396</v>
      </c>
      <c r="N78"/>
      <c r="O78"/>
      <c r="P78"/>
      <c r="Q78"/>
      <c r="R78"/>
      <c r="S78"/>
    </row>
    <row r="79" spans="1:19" ht="14.4" x14ac:dyDescent="0.3">
      <c r="A79" s="62" t="s">
        <v>4726</v>
      </c>
      <c r="B79" s="63">
        <v>7</v>
      </c>
      <c r="C79" s="63">
        <v>2019</v>
      </c>
      <c r="D79" s="52">
        <f>+'[6]Summer PCF'!F80</f>
        <v>1.8187115578733606E-2</v>
      </c>
      <c r="E79" t="str">
        <f>'[6]Summer PCF'!A80</f>
        <v>D2_OR_v_250</v>
      </c>
      <c r="G79"/>
      <c r="H79" t="s">
        <v>163</v>
      </c>
      <c r="I79" t="s">
        <v>4666</v>
      </c>
      <c r="J79">
        <v>1.8200000000000001E-2</v>
      </c>
      <c r="K79" s="16">
        <f t="shared" si="1"/>
        <v>0</v>
      </c>
      <c r="L79"/>
      <c r="M79" t="s">
        <v>4398</v>
      </c>
      <c r="N79"/>
      <c r="O79"/>
      <c r="P79"/>
      <c r="Q79"/>
      <c r="R79"/>
      <c r="S79"/>
    </row>
    <row r="80" spans="1:19" ht="14.4" x14ac:dyDescent="0.3">
      <c r="A80" s="62" t="s">
        <v>4727</v>
      </c>
      <c r="B80" s="63">
        <v>7</v>
      </c>
      <c r="C80" s="63">
        <v>2019</v>
      </c>
      <c r="D80" s="52">
        <f>+'[6]Summer PCF'!F81</f>
        <v>0</v>
      </c>
      <c r="E80" t="str">
        <f>'[6]Summer PCF'!A81</f>
        <v>D2_OR_w_300</v>
      </c>
      <c r="G80"/>
      <c r="H80" t="s">
        <v>164</v>
      </c>
      <c r="I80" t="s">
        <v>4666</v>
      </c>
      <c r="J80">
        <v>0</v>
      </c>
      <c r="K80" s="16">
        <f t="shared" si="1"/>
        <v>0</v>
      </c>
      <c r="L80"/>
      <c r="M80" t="s">
        <v>4400</v>
      </c>
      <c r="N80"/>
      <c r="O80"/>
      <c r="P80"/>
      <c r="Q80"/>
      <c r="R80"/>
      <c r="S80"/>
    </row>
    <row r="81" spans="1:19" ht="14.4" x14ac:dyDescent="0.3">
      <c r="A81" s="62" t="s">
        <v>4728</v>
      </c>
      <c r="B81" s="63">
        <v>7</v>
      </c>
      <c r="C81" s="63">
        <v>2019</v>
      </c>
      <c r="D81" s="52">
        <f>+'[6]Summer PCF'!F82</f>
        <v>0.59423219335806765</v>
      </c>
      <c r="E81" t="str">
        <f>'[6]Summer PCF'!A82</f>
        <v>D2_OR_x_400</v>
      </c>
      <c r="G81"/>
      <c r="H81" t="s">
        <v>165</v>
      </c>
      <c r="I81" t="s">
        <v>4666</v>
      </c>
      <c r="J81">
        <v>0.59419999999999995</v>
      </c>
      <c r="K81" s="16">
        <f t="shared" si="1"/>
        <v>0</v>
      </c>
      <c r="L81"/>
      <c r="M81" t="s">
        <v>4402</v>
      </c>
      <c r="N81"/>
      <c r="O81"/>
      <c r="P81"/>
      <c r="Q81"/>
      <c r="R81"/>
      <c r="S81"/>
    </row>
    <row r="82" spans="1:19" ht="14.4" x14ac:dyDescent="0.3">
      <c r="A82" s="62" t="s">
        <v>4729</v>
      </c>
      <c r="B82" s="63">
        <v>7</v>
      </c>
      <c r="C82" s="63">
        <v>2019</v>
      </c>
      <c r="D82" s="52">
        <f>+'[6]Summer PCF'!F83</f>
        <v>0.5169954565949072</v>
      </c>
      <c r="E82" t="str">
        <f>'[6]Summer PCF'!A83</f>
        <v>D2_OR_y_500</v>
      </c>
      <c r="G82"/>
      <c r="H82" t="s">
        <v>166</v>
      </c>
      <c r="I82" t="s">
        <v>4666</v>
      </c>
      <c r="J82">
        <v>0.51700000000000002</v>
      </c>
      <c r="K82" s="16">
        <f t="shared" si="1"/>
        <v>0</v>
      </c>
      <c r="L82"/>
      <c r="M82" t="s">
        <v>4404</v>
      </c>
      <c r="N82"/>
      <c r="O82"/>
      <c r="P82"/>
      <c r="Q82"/>
      <c r="R82"/>
      <c r="S82"/>
    </row>
    <row r="83" spans="1:19" ht="14.4" x14ac:dyDescent="0.3">
      <c r="A83" s="62" t="s">
        <v>4730</v>
      </c>
      <c r="B83" s="63">
        <v>7</v>
      </c>
      <c r="C83" s="63">
        <v>2019</v>
      </c>
      <c r="D83" s="52">
        <f>+'[6]Summer PCF'!F84</f>
        <v>0.55034014380141061</v>
      </c>
      <c r="E83" t="str">
        <f>'[6]Summer PCF'!A84</f>
        <v>D2_OR_z_750</v>
      </c>
      <c r="G83"/>
      <c r="H83" t="s">
        <v>167</v>
      </c>
      <c r="I83" t="s">
        <v>4666</v>
      </c>
      <c r="J83">
        <v>0.55030000000000001</v>
      </c>
      <c r="K83" s="16">
        <f t="shared" si="1"/>
        <v>0</v>
      </c>
      <c r="L83"/>
      <c r="M83" t="s">
        <v>4406</v>
      </c>
      <c r="N83"/>
      <c r="O83"/>
      <c r="P83"/>
      <c r="Q83"/>
      <c r="R83"/>
      <c r="S83"/>
    </row>
    <row r="84" spans="1:19" ht="14.4" x14ac:dyDescent="0.3">
      <c r="A84" s="62" t="s">
        <v>4731</v>
      </c>
      <c r="B84" s="63">
        <v>7</v>
      </c>
      <c r="C84" s="63">
        <v>2019</v>
      </c>
      <c r="D84" s="52">
        <f>+'[6]Summer PCF'!F85</f>
        <v>0.46626948365335708</v>
      </c>
      <c r="E84" t="str">
        <f>'[6]Summer PCF'!A85</f>
        <v>D2_OR_z_9999</v>
      </c>
      <c r="G84"/>
      <c r="H84" t="s">
        <v>168</v>
      </c>
      <c r="I84" t="s">
        <v>4666</v>
      </c>
      <c r="J84">
        <v>0.46629999999999999</v>
      </c>
      <c r="K84" s="16">
        <f t="shared" si="1"/>
        <v>0</v>
      </c>
      <c r="L84"/>
      <c r="M84" t="s">
        <v>4408</v>
      </c>
      <c r="N84"/>
      <c r="O84"/>
      <c r="P84"/>
      <c r="Q84"/>
      <c r="R84"/>
      <c r="S84"/>
    </row>
    <row r="85" spans="1:19" ht="14.4" x14ac:dyDescent="0.3">
      <c r="A85" s="62" t="s">
        <v>4732</v>
      </c>
      <c r="B85" s="63">
        <v>7</v>
      </c>
      <c r="C85" s="63">
        <v>2019</v>
      </c>
      <c r="D85" s="52">
        <f>+'[6]Summer PCF'!F86</f>
        <v>0.5410519641290491</v>
      </c>
      <c r="E85" t="str">
        <f>'[6]Summer PCF'!A86</f>
        <v>D2_UT_a_00</v>
      </c>
      <c r="G85"/>
      <c r="H85" t="s">
        <v>169</v>
      </c>
      <c r="I85" t="s">
        <v>4666</v>
      </c>
      <c r="J85">
        <v>0.54110000000000003</v>
      </c>
      <c r="K85" s="16">
        <f t="shared" si="1"/>
        <v>0</v>
      </c>
      <c r="L85"/>
      <c r="M85" t="s">
        <v>4410</v>
      </c>
      <c r="N85"/>
      <c r="O85"/>
      <c r="P85"/>
      <c r="Q85"/>
      <c r="R85"/>
      <c r="S85"/>
    </row>
    <row r="86" spans="1:19" ht="14.4" x14ac:dyDescent="0.3">
      <c r="A86" s="62" t="s">
        <v>4733</v>
      </c>
      <c r="B86" s="63">
        <v>7</v>
      </c>
      <c r="C86" s="63">
        <v>2019</v>
      </c>
      <c r="D86" s="52">
        <f>+'[6]Summer PCF'!F87</f>
        <v>0.62167092310452343</v>
      </c>
      <c r="E86" t="str">
        <f>'[6]Summer PCF'!A87</f>
        <v>D2_UT_b_10</v>
      </c>
      <c r="G86"/>
      <c r="H86" t="s">
        <v>170</v>
      </c>
      <c r="I86" t="s">
        <v>4666</v>
      </c>
      <c r="J86">
        <v>0.62170000000000003</v>
      </c>
      <c r="K86" s="16">
        <f t="shared" si="1"/>
        <v>0</v>
      </c>
      <c r="L86"/>
      <c r="M86" t="s">
        <v>4412</v>
      </c>
      <c r="N86"/>
      <c r="O86"/>
      <c r="P86"/>
      <c r="Q86"/>
      <c r="R86"/>
      <c r="S86"/>
    </row>
    <row r="87" spans="1:19" ht="14.4" x14ac:dyDescent="0.3">
      <c r="A87" s="62" t="s">
        <v>4734</v>
      </c>
      <c r="B87" s="63">
        <v>7</v>
      </c>
      <c r="C87" s="63">
        <v>2019</v>
      </c>
      <c r="D87" s="52">
        <f>+'[6]Summer PCF'!F88</f>
        <v>0.58093538828883107</v>
      </c>
      <c r="E87" t="str">
        <f>'[6]Summer PCF'!A88</f>
        <v>D2_UT_c_20</v>
      </c>
      <c r="G87"/>
      <c r="H87" t="s">
        <v>171</v>
      </c>
      <c r="I87" t="s">
        <v>4666</v>
      </c>
      <c r="J87">
        <v>0.58089999999999997</v>
      </c>
      <c r="K87" s="16">
        <f t="shared" si="1"/>
        <v>0</v>
      </c>
      <c r="L87"/>
      <c r="M87" t="s">
        <v>4414</v>
      </c>
      <c r="N87"/>
      <c r="O87"/>
      <c r="P87"/>
      <c r="Q87"/>
      <c r="R87"/>
      <c r="S87"/>
    </row>
    <row r="88" spans="1:19" ht="14.4" x14ac:dyDescent="0.3">
      <c r="A88" s="62" t="s">
        <v>4735</v>
      </c>
      <c r="B88" s="63">
        <v>7</v>
      </c>
      <c r="C88" s="63">
        <v>2019</v>
      </c>
      <c r="D88" s="52">
        <f>+'[6]Summer PCF'!F89</f>
        <v>0.57946645909090166</v>
      </c>
      <c r="E88" t="str">
        <f>'[6]Summer PCF'!A89</f>
        <v>D2_UT_d_30</v>
      </c>
      <c r="G88"/>
      <c r="H88" t="s">
        <v>172</v>
      </c>
      <c r="I88" t="s">
        <v>4666</v>
      </c>
      <c r="J88">
        <v>0.57950000000000002</v>
      </c>
      <c r="K88" s="16">
        <f t="shared" si="1"/>
        <v>0</v>
      </c>
      <c r="L88"/>
      <c r="M88" t="s">
        <v>4416</v>
      </c>
      <c r="N88"/>
      <c r="O88"/>
      <c r="P88"/>
      <c r="Q88"/>
      <c r="R88"/>
      <c r="S88"/>
    </row>
    <row r="89" spans="1:19" ht="14.4" x14ac:dyDescent="0.3">
      <c r="A89" s="62" t="s">
        <v>4736</v>
      </c>
      <c r="B89" s="63">
        <v>7</v>
      </c>
      <c r="C89" s="63">
        <v>2019</v>
      </c>
      <c r="D89" s="52">
        <f>+'[6]Summer PCF'!F90</f>
        <v>0.57977606199773812</v>
      </c>
      <c r="E89" t="str">
        <f>'[6]Summer PCF'!A90</f>
        <v>D2_UT_e_40</v>
      </c>
      <c r="G89"/>
      <c r="H89" t="s">
        <v>173</v>
      </c>
      <c r="I89" t="s">
        <v>4666</v>
      </c>
      <c r="J89">
        <v>0.57979999999999998</v>
      </c>
      <c r="K89" s="16">
        <f t="shared" si="1"/>
        <v>0</v>
      </c>
      <c r="L89"/>
      <c r="M89" t="s">
        <v>4418</v>
      </c>
      <c r="N89"/>
      <c r="O89"/>
      <c r="P89"/>
      <c r="Q89"/>
      <c r="R89"/>
      <c r="S89"/>
    </row>
    <row r="90" spans="1:19" ht="14.4" x14ac:dyDescent="0.3">
      <c r="A90" s="62" t="s">
        <v>4737</v>
      </c>
      <c r="B90" s="63">
        <v>7</v>
      </c>
      <c r="C90" s="63">
        <v>2019</v>
      </c>
      <c r="D90" s="52">
        <f>+'[6]Summer PCF'!F91</f>
        <v>0.53124788706761383</v>
      </c>
      <c r="E90" t="str">
        <f>'[6]Summer PCF'!A91</f>
        <v>D2_UT_f_50</v>
      </c>
      <c r="G90"/>
      <c r="H90" t="s">
        <v>174</v>
      </c>
      <c r="I90" t="s">
        <v>4666</v>
      </c>
      <c r="J90">
        <v>0.53120000000000001</v>
      </c>
      <c r="K90" s="16">
        <f t="shared" si="1"/>
        <v>0</v>
      </c>
      <c r="L90"/>
      <c r="M90" t="s">
        <v>4420</v>
      </c>
      <c r="N90"/>
      <c r="O90"/>
      <c r="P90"/>
      <c r="Q90"/>
      <c r="R90"/>
      <c r="S90"/>
    </row>
    <row r="91" spans="1:19" ht="14.4" x14ac:dyDescent="0.3">
      <c r="A91" s="62" t="s">
        <v>4738</v>
      </c>
      <c r="B91" s="63">
        <v>7</v>
      </c>
      <c r="C91" s="63">
        <v>2019</v>
      </c>
      <c r="D91" s="52">
        <f>+'[6]Summer PCF'!F92</f>
        <v>0.56259163275156965</v>
      </c>
      <c r="E91" t="str">
        <f>'[6]Summer PCF'!A92</f>
        <v>D2_UT_g_60</v>
      </c>
      <c r="G91"/>
      <c r="H91" t="s">
        <v>175</v>
      </c>
      <c r="I91" t="s">
        <v>4666</v>
      </c>
      <c r="J91">
        <v>0.56259999999999999</v>
      </c>
      <c r="K91" s="16">
        <f t="shared" si="1"/>
        <v>0</v>
      </c>
      <c r="L91"/>
      <c r="M91" t="s">
        <v>4422</v>
      </c>
      <c r="N91"/>
      <c r="O91"/>
      <c r="P91"/>
      <c r="Q91"/>
      <c r="R91"/>
      <c r="S91"/>
    </row>
    <row r="92" spans="1:19" ht="14.4" x14ac:dyDescent="0.3">
      <c r="A92" s="62" t="s">
        <v>4739</v>
      </c>
      <c r="B92" s="63">
        <v>7</v>
      </c>
      <c r="C92" s="63">
        <v>2019</v>
      </c>
      <c r="D92" s="52">
        <f>+'[6]Summer PCF'!F93</f>
        <v>0.55063330187359072</v>
      </c>
      <c r="E92" t="str">
        <f>'[6]Summer PCF'!A93</f>
        <v>D2_UT_h_70</v>
      </c>
      <c r="G92"/>
      <c r="H92" t="s">
        <v>176</v>
      </c>
      <c r="I92" t="s">
        <v>4666</v>
      </c>
      <c r="J92">
        <v>0.55059999999999998</v>
      </c>
      <c r="K92" s="16">
        <f t="shared" si="1"/>
        <v>0</v>
      </c>
      <c r="L92"/>
      <c r="M92" t="s">
        <v>4424</v>
      </c>
      <c r="N92"/>
      <c r="O92"/>
      <c r="P92"/>
      <c r="Q92"/>
      <c r="R92"/>
      <c r="S92"/>
    </row>
    <row r="93" spans="1:19" ht="14.4" x14ac:dyDescent="0.3">
      <c r="A93" s="62" t="s">
        <v>4740</v>
      </c>
      <c r="B93" s="63">
        <v>7</v>
      </c>
      <c r="C93" s="63">
        <v>2019</v>
      </c>
      <c r="D93" s="52">
        <f>+'[6]Summer PCF'!F94</f>
        <v>0.54495925390394928</v>
      </c>
      <c r="E93" t="str">
        <f>'[6]Summer PCF'!A94</f>
        <v>D2_UT_i_80</v>
      </c>
      <c r="G93"/>
      <c r="H93" t="s">
        <v>177</v>
      </c>
      <c r="I93" t="s">
        <v>4666</v>
      </c>
      <c r="J93">
        <v>0.54500000000000004</v>
      </c>
      <c r="K93" s="16">
        <f t="shared" si="1"/>
        <v>0</v>
      </c>
      <c r="L93"/>
      <c r="M93" t="s">
        <v>4426</v>
      </c>
      <c r="N93"/>
      <c r="O93"/>
      <c r="P93"/>
      <c r="Q93"/>
      <c r="R93"/>
      <c r="S93"/>
    </row>
    <row r="94" spans="1:19" ht="14.4" x14ac:dyDescent="0.3">
      <c r="A94" s="62" t="s">
        <v>4741</v>
      </c>
      <c r="B94" s="63">
        <v>7</v>
      </c>
      <c r="C94" s="63">
        <v>2019</v>
      </c>
      <c r="D94" s="52">
        <f>+'[6]Summer PCF'!F95</f>
        <v>0.59457989464000971</v>
      </c>
      <c r="E94" t="str">
        <f>'[6]Summer PCF'!A95</f>
        <v>D2_UT_j_90</v>
      </c>
      <c r="G94"/>
      <c r="H94" t="s">
        <v>178</v>
      </c>
      <c r="I94" t="s">
        <v>4666</v>
      </c>
      <c r="J94">
        <v>0.59460000000000002</v>
      </c>
      <c r="K94" s="16">
        <f t="shared" si="1"/>
        <v>0</v>
      </c>
      <c r="L94"/>
      <c r="M94" t="s">
        <v>4428</v>
      </c>
      <c r="N94"/>
      <c r="O94"/>
      <c r="P94"/>
      <c r="Q94"/>
      <c r="R94"/>
      <c r="S94"/>
    </row>
    <row r="95" spans="1:19" ht="14.4" x14ac:dyDescent="0.3">
      <c r="A95" s="62" t="s">
        <v>4742</v>
      </c>
      <c r="B95" s="63">
        <v>7</v>
      </c>
      <c r="C95" s="63">
        <v>2019</v>
      </c>
      <c r="D95" s="52">
        <f>+'[6]Summer PCF'!F96</f>
        <v>0.5581241060687655</v>
      </c>
      <c r="E95" t="str">
        <f>'[6]Summer PCF'!A96</f>
        <v>D2_UT_k_100</v>
      </c>
      <c r="G95"/>
      <c r="H95" t="s">
        <v>179</v>
      </c>
      <c r="I95" t="s">
        <v>4666</v>
      </c>
      <c r="J95">
        <v>0.55810000000000004</v>
      </c>
      <c r="K95" s="16">
        <f t="shared" si="1"/>
        <v>0</v>
      </c>
      <c r="L95"/>
      <c r="M95" t="s">
        <v>4430</v>
      </c>
      <c r="N95"/>
      <c r="O95"/>
      <c r="P95"/>
      <c r="Q95"/>
      <c r="R95"/>
      <c r="S95"/>
    </row>
    <row r="96" spans="1:19" ht="14.4" x14ac:dyDescent="0.3">
      <c r="A96" s="62" t="s">
        <v>4743</v>
      </c>
      <c r="B96" s="63">
        <v>7</v>
      </c>
      <c r="C96" s="63">
        <v>2019</v>
      </c>
      <c r="D96" s="52">
        <f>+'[6]Summer PCF'!F97</f>
        <v>0.53419604267849286</v>
      </c>
      <c r="E96" t="str">
        <f>'[6]Summer PCF'!A97</f>
        <v>D2_UT_l_110</v>
      </c>
      <c r="G96"/>
      <c r="H96" t="s">
        <v>180</v>
      </c>
      <c r="I96" t="s">
        <v>4666</v>
      </c>
      <c r="J96">
        <v>0.53420000000000001</v>
      </c>
      <c r="K96" s="16">
        <f t="shared" si="1"/>
        <v>0</v>
      </c>
      <c r="L96"/>
      <c r="M96" t="s">
        <v>4432</v>
      </c>
      <c r="N96"/>
      <c r="O96"/>
      <c r="P96"/>
      <c r="Q96"/>
      <c r="R96"/>
      <c r="S96"/>
    </row>
    <row r="97" spans="1:19" ht="14.4" x14ac:dyDescent="0.3">
      <c r="A97" s="62" t="s">
        <v>4744</v>
      </c>
      <c r="B97" s="63">
        <v>7</v>
      </c>
      <c r="C97" s="63">
        <v>2019</v>
      </c>
      <c r="D97" s="52">
        <f>+'[6]Summer PCF'!F98</f>
        <v>0.49834971367282593</v>
      </c>
      <c r="E97" t="str">
        <f>'[6]Summer PCF'!A98</f>
        <v>D2_UT_m_120</v>
      </c>
      <c r="G97"/>
      <c r="H97" t="s">
        <v>181</v>
      </c>
      <c r="I97" t="s">
        <v>4666</v>
      </c>
      <c r="J97">
        <v>0.49830000000000002</v>
      </c>
      <c r="K97" s="16">
        <f t="shared" si="1"/>
        <v>0</v>
      </c>
      <c r="L97"/>
      <c r="M97" t="s">
        <v>4434</v>
      </c>
      <c r="N97"/>
      <c r="O97"/>
      <c r="P97"/>
      <c r="Q97"/>
      <c r="R97"/>
      <c r="S97"/>
    </row>
    <row r="98" spans="1:19" ht="14.4" x14ac:dyDescent="0.3">
      <c r="A98" s="62" t="s">
        <v>4745</v>
      </c>
      <c r="B98" s="63">
        <v>7</v>
      </c>
      <c r="C98" s="63">
        <v>2019</v>
      </c>
      <c r="D98" s="52">
        <f>+'[6]Summer PCF'!F99</f>
        <v>0.65852311133938124</v>
      </c>
      <c r="E98" t="str">
        <f>'[6]Summer PCF'!A99</f>
        <v>D2_UT_n_130</v>
      </c>
      <c r="G98"/>
      <c r="H98" t="s">
        <v>182</v>
      </c>
      <c r="I98" t="s">
        <v>4666</v>
      </c>
      <c r="J98">
        <v>0.65849999999999997</v>
      </c>
      <c r="K98" s="16">
        <f t="shared" si="1"/>
        <v>0</v>
      </c>
      <c r="L98"/>
      <c r="M98" t="s">
        <v>4436</v>
      </c>
      <c r="N98"/>
      <c r="O98"/>
      <c r="P98"/>
      <c r="Q98"/>
      <c r="R98"/>
      <c r="S98"/>
    </row>
    <row r="99" spans="1:19" ht="14.4" x14ac:dyDescent="0.3">
      <c r="A99" s="62" t="s">
        <v>4746</v>
      </c>
      <c r="B99" s="63">
        <v>7</v>
      </c>
      <c r="C99" s="63">
        <v>2019</v>
      </c>
      <c r="D99" s="52">
        <f>+'[6]Summer PCF'!F100</f>
        <v>0.60735769447780941</v>
      </c>
      <c r="E99" t="str">
        <f>'[6]Summer PCF'!A100</f>
        <v>D2_UT_o_140</v>
      </c>
      <c r="G99"/>
      <c r="H99" t="s">
        <v>183</v>
      </c>
      <c r="I99" t="s">
        <v>4666</v>
      </c>
      <c r="J99">
        <v>0.60740000000000005</v>
      </c>
      <c r="K99" s="16">
        <f t="shared" si="1"/>
        <v>0</v>
      </c>
      <c r="L99"/>
      <c r="M99" t="s">
        <v>4438</v>
      </c>
      <c r="N99"/>
      <c r="O99"/>
      <c r="P99"/>
      <c r="Q99"/>
      <c r="R99"/>
      <c r="S99"/>
    </row>
    <row r="100" spans="1:19" ht="14.4" x14ac:dyDescent="0.3">
      <c r="A100" s="62" t="s">
        <v>4747</v>
      </c>
      <c r="B100" s="63">
        <v>7</v>
      </c>
      <c r="C100" s="63">
        <v>2019</v>
      </c>
      <c r="D100" s="52">
        <f>+'[6]Summer PCF'!F101</f>
        <v>0.63779275373080335</v>
      </c>
      <c r="E100" t="str">
        <f>'[6]Summer PCF'!A101</f>
        <v>D2_UT_p_150</v>
      </c>
      <c r="G100"/>
      <c r="H100" t="s">
        <v>184</v>
      </c>
      <c r="I100" t="s">
        <v>4666</v>
      </c>
      <c r="J100">
        <v>0.63780000000000003</v>
      </c>
      <c r="K100" s="16">
        <f t="shared" si="1"/>
        <v>0</v>
      </c>
      <c r="L100"/>
      <c r="M100" t="s">
        <v>4440</v>
      </c>
      <c r="N100"/>
      <c r="O100"/>
      <c r="P100"/>
      <c r="Q100"/>
      <c r="R100"/>
      <c r="S100"/>
    </row>
    <row r="101" spans="1:19" ht="14.4" x14ac:dyDescent="0.3">
      <c r="A101" s="62" t="s">
        <v>4748</v>
      </c>
      <c r="B101" s="63">
        <v>7</v>
      </c>
      <c r="C101" s="63">
        <v>2019</v>
      </c>
      <c r="D101" s="52">
        <f>+'[6]Summer PCF'!F102</f>
        <v>0.48353283035665962</v>
      </c>
      <c r="E101" t="str">
        <f>'[6]Summer PCF'!A102</f>
        <v>D2_UT_q_160</v>
      </c>
      <c r="G101"/>
      <c r="H101" t="s">
        <v>185</v>
      </c>
      <c r="I101" t="s">
        <v>4666</v>
      </c>
      <c r="J101">
        <v>0.48349999999999999</v>
      </c>
      <c r="K101" s="16">
        <f t="shared" si="1"/>
        <v>0</v>
      </c>
      <c r="L101"/>
      <c r="M101" t="s">
        <v>4442</v>
      </c>
      <c r="N101"/>
      <c r="O101"/>
      <c r="P101"/>
      <c r="Q101"/>
      <c r="R101"/>
      <c r="S101"/>
    </row>
    <row r="102" spans="1:19" ht="14.4" x14ac:dyDescent="0.3">
      <c r="A102" s="62" t="s">
        <v>4749</v>
      </c>
      <c r="B102" s="63">
        <v>7</v>
      </c>
      <c r="C102" s="63">
        <v>2019</v>
      </c>
      <c r="D102" s="52">
        <f>+'[6]Summer PCF'!F103</f>
        <v>0.6547129552700045</v>
      </c>
      <c r="E102" t="str">
        <f>'[6]Summer PCF'!A103</f>
        <v>D2_UT_r_170</v>
      </c>
      <c r="G102"/>
      <c r="H102" t="s">
        <v>186</v>
      </c>
      <c r="I102" t="s">
        <v>4666</v>
      </c>
      <c r="J102">
        <v>0.65469999999999995</v>
      </c>
      <c r="K102" s="16">
        <f t="shared" si="1"/>
        <v>0</v>
      </c>
      <c r="L102"/>
      <c r="M102" t="s">
        <v>4444</v>
      </c>
      <c r="N102"/>
      <c r="O102"/>
      <c r="P102"/>
      <c r="Q102"/>
      <c r="R102"/>
      <c r="S102"/>
    </row>
    <row r="103" spans="1:19" ht="14.4" x14ac:dyDescent="0.3">
      <c r="A103" s="62" t="s">
        <v>4750</v>
      </c>
      <c r="B103" s="63">
        <v>7</v>
      </c>
      <c r="C103" s="63">
        <v>2019</v>
      </c>
      <c r="D103" s="52">
        <f>+'[6]Summer PCF'!F104</f>
        <v>0.5214608350596045</v>
      </c>
      <c r="E103" t="str">
        <f>'[6]Summer PCF'!A104</f>
        <v>D2_UT_s_180</v>
      </c>
      <c r="G103"/>
      <c r="H103" t="s">
        <v>187</v>
      </c>
      <c r="I103" t="s">
        <v>4666</v>
      </c>
      <c r="J103">
        <v>0.52149999999999996</v>
      </c>
      <c r="K103" s="16">
        <f t="shared" si="1"/>
        <v>0</v>
      </c>
      <c r="L103"/>
      <c r="M103" t="s">
        <v>4446</v>
      </c>
      <c r="N103"/>
      <c r="O103"/>
      <c r="P103"/>
      <c r="Q103"/>
      <c r="R103"/>
      <c r="S103"/>
    </row>
    <row r="104" spans="1:19" ht="14.4" x14ac:dyDescent="0.3">
      <c r="A104" s="62" t="s">
        <v>4751</v>
      </c>
      <c r="B104" s="63">
        <v>7</v>
      </c>
      <c r="C104" s="63">
        <v>2019</v>
      </c>
      <c r="D104" s="52">
        <f>+'[6]Summer PCF'!F105</f>
        <v>0.51596403222068488</v>
      </c>
      <c r="E104" t="str">
        <f>'[6]Summer PCF'!A105</f>
        <v>D2_UT_t_190</v>
      </c>
      <c r="G104"/>
      <c r="H104" t="s">
        <v>188</v>
      </c>
      <c r="I104" t="s">
        <v>4666</v>
      </c>
      <c r="J104">
        <v>0.51600000000000001</v>
      </c>
      <c r="K104" s="16">
        <f t="shared" si="1"/>
        <v>0</v>
      </c>
      <c r="L104"/>
      <c r="M104" t="s">
        <v>4448</v>
      </c>
      <c r="N104"/>
      <c r="O104"/>
      <c r="P104"/>
      <c r="Q104"/>
      <c r="R104"/>
      <c r="S104"/>
    </row>
    <row r="105" spans="1:19" ht="14.4" x14ac:dyDescent="0.3">
      <c r="A105" s="62" t="s">
        <v>4752</v>
      </c>
      <c r="B105" s="63">
        <v>7</v>
      </c>
      <c r="C105" s="63">
        <v>2019</v>
      </c>
      <c r="D105" s="52">
        <f>+'[6]Summer PCF'!F106</f>
        <v>0.55423105398100059</v>
      </c>
      <c r="E105" t="str">
        <f>'[6]Summer PCF'!A106</f>
        <v>D2_UT_u_200</v>
      </c>
      <c r="G105"/>
      <c r="H105" t="s">
        <v>189</v>
      </c>
      <c r="I105" t="s">
        <v>4666</v>
      </c>
      <c r="J105">
        <v>0.55420000000000003</v>
      </c>
      <c r="K105" s="16">
        <f t="shared" si="1"/>
        <v>0</v>
      </c>
      <c r="L105"/>
      <c r="M105" t="s">
        <v>4450</v>
      </c>
      <c r="N105"/>
      <c r="O105"/>
      <c r="P105"/>
      <c r="Q105"/>
      <c r="R105"/>
      <c r="S105"/>
    </row>
    <row r="106" spans="1:19" ht="14.4" x14ac:dyDescent="0.3">
      <c r="A106" s="62" t="s">
        <v>4753</v>
      </c>
      <c r="B106" s="63">
        <v>7</v>
      </c>
      <c r="C106" s="63">
        <v>2019</v>
      </c>
      <c r="D106" s="52">
        <f>+'[6]Summer PCF'!F107</f>
        <v>0.43138910522443275</v>
      </c>
      <c r="E106" t="str">
        <f>'[6]Summer PCF'!A107</f>
        <v>D2_UT_v_250</v>
      </c>
      <c r="G106"/>
      <c r="H106" t="s">
        <v>190</v>
      </c>
      <c r="I106" t="s">
        <v>4666</v>
      </c>
      <c r="J106">
        <v>0.43140000000000001</v>
      </c>
      <c r="K106" s="16">
        <f t="shared" si="1"/>
        <v>0</v>
      </c>
      <c r="L106"/>
      <c r="M106" t="s">
        <v>4452</v>
      </c>
      <c r="N106"/>
      <c r="O106"/>
      <c r="P106"/>
      <c r="Q106"/>
      <c r="R106"/>
      <c r="S106"/>
    </row>
    <row r="107" spans="1:19" ht="14.4" x14ac:dyDescent="0.3">
      <c r="A107" s="62" t="s">
        <v>4754</v>
      </c>
      <c r="B107" s="63">
        <v>7</v>
      </c>
      <c r="C107" s="63">
        <v>2019</v>
      </c>
      <c r="D107" s="52">
        <f>+'[6]Summer PCF'!F108</f>
        <v>0.52645240305215546</v>
      </c>
      <c r="E107" t="str">
        <f>'[6]Summer PCF'!A108</f>
        <v>D2_UT_w_300</v>
      </c>
      <c r="G107"/>
      <c r="H107" t="s">
        <v>191</v>
      </c>
      <c r="I107" t="s">
        <v>4666</v>
      </c>
      <c r="J107">
        <v>0.52649999999999997</v>
      </c>
      <c r="K107" s="16">
        <f t="shared" si="1"/>
        <v>0</v>
      </c>
      <c r="L107"/>
      <c r="M107" t="s">
        <v>4454</v>
      </c>
      <c r="N107"/>
      <c r="O107"/>
      <c r="P107"/>
      <c r="Q107"/>
      <c r="R107"/>
      <c r="S107"/>
    </row>
    <row r="108" spans="1:19" ht="14.4" x14ac:dyDescent="0.3">
      <c r="A108" s="62" t="s">
        <v>4755</v>
      </c>
      <c r="B108" s="63">
        <v>7</v>
      </c>
      <c r="C108" s="63">
        <v>2019</v>
      </c>
      <c r="D108" s="52">
        <f>+'[6]Summer PCF'!F109</f>
        <v>0.51140178839166295</v>
      </c>
      <c r="E108" t="str">
        <f>'[6]Summer PCF'!A109</f>
        <v>D2_UT_x_400</v>
      </c>
      <c r="G108"/>
      <c r="H108" t="s">
        <v>192</v>
      </c>
      <c r="I108" t="s">
        <v>4666</v>
      </c>
      <c r="J108">
        <v>0.51139999999999997</v>
      </c>
      <c r="K108" s="16">
        <f t="shared" si="1"/>
        <v>0</v>
      </c>
      <c r="L108"/>
      <c r="M108" t="s">
        <v>4456</v>
      </c>
      <c r="N108"/>
      <c r="O108"/>
      <c r="P108"/>
      <c r="Q108"/>
      <c r="R108"/>
      <c r="S108"/>
    </row>
    <row r="109" spans="1:19" ht="14.4" x14ac:dyDescent="0.3">
      <c r="A109" s="62" t="s">
        <v>4756</v>
      </c>
      <c r="B109" s="63">
        <v>7</v>
      </c>
      <c r="C109" s="63">
        <v>2019</v>
      </c>
      <c r="D109" s="52">
        <f>+'[6]Summer PCF'!F110</f>
        <v>0.54319743787688035</v>
      </c>
      <c r="E109" t="str">
        <f>'[6]Summer PCF'!A110</f>
        <v>D2_UT_y_500</v>
      </c>
      <c r="G109"/>
      <c r="H109" t="s">
        <v>193</v>
      </c>
      <c r="I109" t="s">
        <v>4666</v>
      </c>
      <c r="J109">
        <v>0.54320000000000002</v>
      </c>
      <c r="K109" s="16">
        <f t="shared" si="1"/>
        <v>0</v>
      </c>
      <c r="L109"/>
      <c r="M109" t="s">
        <v>4458</v>
      </c>
      <c r="N109"/>
      <c r="O109"/>
      <c r="P109"/>
      <c r="Q109"/>
      <c r="R109"/>
      <c r="S109"/>
    </row>
    <row r="110" spans="1:19" ht="14.4" x14ac:dyDescent="0.3">
      <c r="A110" s="62" t="s">
        <v>4757</v>
      </c>
      <c r="B110" s="63">
        <v>7</v>
      </c>
      <c r="C110" s="63">
        <v>2019</v>
      </c>
      <c r="D110" s="52">
        <f>+'[6]Summer PCF'!F111</f>
        <v>0.40172114620964605</v>
      </c>
      <c r="E110" t="str">
        <f>'[6]Summer PCF'!A111</f>
        <v>D2_UT_z_750</v>
      </c>
      <c r="G110"/>
      <c r="H110" t="s">
        <v>194</v>
      </c>
      <c r="I110" t="s">
        <v>4666</v>
      </c>
      <c r="J110">
        <v>0.4017</v>
      </c>
      <c r="K110" s="16">
        <f t="shared" si="1"/>
        <v>0</v>
      </c>
      <c r="L110"/>
      <c r="M110" t="s">
        <v>4460</v>
      </c>
      <c r="N110"/>
      <c r="O110"/>
      <c r="P110"/>
      <c r="Q110"/>
      <c r="R110"/>
      <c r="S110"/>
    </row>
    <row r="111" spans="1:19" ht="14.4" x14ac:dyDescent="0.3">
      <c r="A111" s="62" t="s">
        <v>4758</v>
      </c>
      <c r="B111" s="63">
        <v>7</v>
      </c>
      <c r="C111" s="63">
        <v>2019</v>
      </c>
      <c r="D111" s="52">
        <f>+'[6]Summer PCF'!F112</f>
        <v>0.57289209634476002</v>
      </c>
      <c r="E111" t="str">
        <f>'[6]Summer PCF'!A112</f>
        <v>D2_UT_z_9999</v>
      </c>
      <c r="G111"/>
      <c r="H111" t="s">
        <v>195</v>
      </c>
      <c r="I111" t="s">
        <v>4666</v>
      </c>
      <c r="J111">
        <v>0.57289999999999996</v>
      </c>
      <c r="K111" s="16">
        <f t="shared" si="1"/>
        <v>0</v>
      </c>
      <c r="L111"/>
      <c r="M111" t="s">
        <v>4462</v>
      </c>
      <c r="N111"/>
      <c r="O111"/>
      <c r="P111"/>
      <c r="Q111"/>
      <c r="R111"/>
      <c r="S111"/>
    </row>
    <row r="112" spans="1:19" ht="14.4" x14ac:dyDescent="0.3">
      <c r="A112" s="62" t="s">
        <v>4759</v>
      </c>
      <c r="B112" s="63">
        <v>7</v>
      </c>
      <c r="C112" s="63">
        <v>2019</v>
      </c>
      <c r="D112" s="52">
        <f>+'[6]Summer PCF'!F113</f>
        <v>0.61862771814625861</v>
      </c>
      <c r="E112" t="str">
        <f>'[6]Summer PCF'!A113</f>
        <v>D2_WW_a_00</v>
      </c>
      <c r="G112"/>
      <c r="H112" t="s">
        <v>196</v>
      </c>
      <c r="I112" t="s">
        <v>4666</v>
      </c>
      <c r="J112">
        <v>0.61860000000000004</v>
      </c>
      <c r="K112" s="16">
        <f t="shared" si="1"/>
        <v>0</v>
      </c>
      <c r="L112"/>
      <c r="M112" t="s">
        <v>4464</v>
      </c>
      <c r="N112"/>
      <c r="O112"/>
      <c r="P112"/>
      <c r="Q112"/>
      <c r="R112"/>
      <c r="S112"/>
    </row>
    <row r="113" spans="1:19" ht="14.4" x14ac:dyDescent="0.3">
      <c r="A113" s="62" t="s">
        <v>4760</v>
      </c>
      <c r="B113" s="63">
        <v>7</v>
      </c>
      <c r="C113" s="63">
        <v>2019</v>
      </c>
      <c r="D113" s="52">
        <f>+'[6]Summer PCF'!F114</f>
        <v>0.58833538653512585</v>
      </c>
      <c r="E113" t="str">
        <f>'[6]Summer PCF'!A114</f>
        <v>D2_WW_b_10</v>
      </c>
      <c r="G113"/>
      <c r="H113" t="s">
        <v>197</v>
      </c>
      <c r="I113" t="s">
        <v>4666</v>
      </c>
      <c r="J113">
        <v>0.58830000000000005</v>
      </c>
      <c r="K113" s="16">
        <f t="shared" si="1"/>
        <v>0</v>
      </c>
      <c r="L113"/>
      <c r="M113" t="s">
        <v>4466</v>
      </c>
      <c r="N113"/>
      <c r="O113"/>
      <c r="P113"/>
      <c r="Q113"/>
      <c r="R113"/>
      <c r="S113"/>
    </row>
    <row r="114" spans="1:19" ht="14.4" x14ac:dyDescent="0.3">
      <c r="A114" s="62" t="s">
        <v>4761</v>
      </c>
      <c r="B114" s="63">
        <v>7</v>
      </c>
      <c r="C114" s="63">
        <v>2019</v>
      </c>
      <c r="D114" s="52">
        <f>+'[6]Summer PCF'!F115</f>
        <v>0.52831618100110256</v>
      </c>
      <c r="E114" t="str">
        <f>'[6]Summer PCF'!A115</f>
        <v>D2_WW_c_20</v>
      </c>
      <c r="G114"/>
      <c r="H114" t="s">
        <v>198</v>
      </c>
      <c r="I114" t="s">
        <v>4666</v>
      </c>
      <c r="J114">
        <v>0.52829999999999999</v>
      </c>
      <c r="K114" s="16">
        <f t="shared" si="1"/>
        <v>0</v>
      </c>
      <c r="L114"/>
      <c r="M114" t="s">
        <v>4468</v>
      </c>
      <c r="N114"/>
      <c r="O114"/>
      <c r="P114"/>
      <c r="Q114"/>
      <c r="R114"/>
      <c r="S114"/>
    </row>
    <row r="115" spans="1:19" ht="14.4" x14ac:dyDescent="0.3">
      <c r="A115" s="62" t="s">
        <v>4762</v>
      </c>
      <c r="B115" s="63">
        <v>7</v>
      </c>
      <c r="C115" s="63">
        <v>2019</v>
      </c>
      <c r="D115" s="52">
        <f>+'[6]Summer PCF'!F116</f>
        <v>0.66972801730331488</v>
      </c>
      <c r="E115" t="str">
        <f>'[6]Summer PCF'!A116</f>
        <v>D2_WW_d_30</v>
      </c>
      <c r="G115"/>
      <c r="H115" t="s">
        <v>199</v>
      </c>
      <c r="I115" t="s">
        <v>4666</v>
      </c>
      <c r="J115">
        <v>0.66969999999999996</v>
      </c>
      <c r="K115" s="16">
        <f t="shared" si="1"/>
        <v>0</v>
      </c>
      <c r="L115"/>
      <c r="M115" t="s">
        <v>4470</v>
      </c>
      <c r="N115"/>
      <c r="O115"/>
      <c r="P115"/>
      <c r="Q115"/>
      <c r="R115"/>
      <c r="S115"/>
    </row>
    <row r="116" spans="1:19" ht="14.4" x14ac:dyDescent="0.3">
      <c r="A116" s="62" t="s">
        <v>4763</v>
      </c>
      <c r="B116" s="63">
        <v>7</v>
      </c>
      <c r="C116" s="63">
        <v>2019</v>
      </c>
      <c r="D116" s="52">
        <f>+'[6]Summer PCF'!F117</f>
        <v>0.60197419706623922</v>
      </c>
      <c r="E116" t="str">
        <f>'[6]Summer PCF'!A117</f>
        <v>D2_WW_e_40</v>
      </c>
      <c r="G116"/>
      <c r="H116" t="s">
        <v>200</v>
      </c>
      <c r="I116" t="s">
        <v>4666</v>
      </c>
      <c r="J116">
        <v>0.60199999999999998</v>
      </c>
      <c r="K116" s="16">
        <f t="shared" si="1"/>
        <v>0</v>
      </c>
      <c r="L116"/>
      <c r="M116" t="s">
        <v>4472</v>
      </c>
      <c r="N116"/>
      <c r="O116"/>
      <c r="P116"/>
      <c r="Q116"/>
      <c r="R116"/>
      <c r="S116"/>
    </row>
    <row r="117" spans="1:19" ht="14.4" x14ac:dyDescent="0.3">
      <c r="A117" s="62" t="s">
        <v>4764</v>
      </c>
      <c r="B117" s="63">
        <v>7</v>
      </c>
      <c r="C117" s="63">
        <v>2019</v>
      </c>
      <c r="D117" s="52">
        <f>+'[6]Summer PCF'!F118</f>
        <v>0.61314001951063302</v>
      </c>
      <c r="E117" t="str">
        <f>'[6]Summer PCF'!A118</f>
        <v>D2_WW_f_50</v>
      </c>
      <c r="G117"/>
      <c r="H117" t="s">
        <v>201</v>
      </c>
      <c r="I117" t="s">
        <v>4666</v>
      </c>
      <c r="J117">
        <v>0.61309999999999998</v>
      </c>
      <c r="K117" s="16">
        <f t="shared" si="1"/>
        <v>0</v>
      </c>
      <c r="L117"/>
      <c r="M117" t="s">
        <v>4474</v>
      </c>
      <c r="N117"/>
      <c r="O117"/>
      <c r="P117"/>
      <c r="Q117"/>
      <c r="R117"/>
      <c r="S117"/>
    </row>
    <row r="118" spans="1:19" ht="14.4" x14ac:dyDescent="0.3">
      <c r="A118" s="62" t="s">
        <v>4765</v>
      </c>
      <c r="B118" s="63">
        <v>7</v>
      </c>
      <c r="C118" s="63">
        <v>2019</v>
      </c>
      <c r="D118" s="52">
        <f>+'[6]Summer PCF'!F119</f>
        <v>0.64898658851439639</v>
      </c>
      <c r="E118" t="str">
        <f>'[6]Summer PCF'!A119</f>
        <v>D2_WW_g_60</v>
      </c>
      <c r="G118"/>
      <c r="H118" t="s">
        <v>202</v>
      </c>
      <c r="I118" t="s">
        <v>4666</v>
      </c>
      <c r="J118">
        <v>0.64900000000000002</v>
      </c>
      <c r="K118" s="16">
        <f t="shared" si="1"/>
        <v>0</v>
      </c>
      <c r="L118"/>
      <c r="M118" t="s">
        <v>4476</v>
      </c>
      <c r="N118"/>
      <c r="O118"/>
      <c r="P118"/>
      <c r="Q118"/>
      <c r="R118"/>
      <c r="S118"/>
    </row>
    <row r="119" spans="1:19" ht="14.4" x14ac:dyDescent="0.3">
      <c r="A119" s="62" t="s">
        <v>4766</v>
      </c>
      <c r="B119" s="63">
        <v>7</v>
      </c>
      <c r="C119" s="63">
        <v>2019</v>
      </c>
      <c r="D119" s="52">
        <f>+'[6]Summer PCF'!F120</f>
        <v>0.51788797604630399</v>
      </c>
      <c r="E119" t="str">
        <f>'[6]Summer PCF'!A120</f>
        <v>D2_WW_h_70</v>
      </c>
      <c r="G119"/>
      <c r="H119" t="s">
        <v>203</v>
      </c>
      <c r="I119" t="s">
        <v>4666</v>
      </c>
      <c r="J119">
        <v>0.51790000000000003</v>
      </c>
      <c r="K119" s="16">
        <f t="shared" si="1"/>
        <v>0</v>
      </c>
      <c r="L119"/>
      <c r="M119" t="s">
        <v>4478</v>
      </c>
      <c r="N119"/>
      <c r="O119"/>
      <c r="P119"/>
      <c r="Q119"/>
      <c r="R119"/>
      <c r="S119"/>
    </row>
    <row r="120" spans="1:19" ht="14.4" x14ac:dyDescent="0.3">
      <c r="A120" s="62" t="s">
        <v>4767</v>
      </c>
      <c r="B120" s="63">
        <v>7</v>
      </c>
      <c r="C120" s="63">
        <v>2019</v>
      </c>
      <c r="D120" s="52">
        <f>+'[6]Summer PCF'!F121</f>
        <v>0.65018510121641226</v>
      </c>
      <c r="E120" t="str">
        <f>'[6]Summer PCF'!A121</f>
        <v>D2_WW_i_80</v>
      </c>
      <c r="G120"/>
      <c r="H120" t="s">
        <v>204</v>
      </c>
      <c r="I120" t="s">
        <v>4666</v>
      </c>
      <c r="J120">
        <v>0.6502</v>
      </c>
      <c r="K120" s="16">
        <f t="shared" si="1"/>
        <v>0</v>
      </c>
      <c r="L120"/>
      <c r="M120" t="s">
        <v>4480</v>
      </c>
      <c r="N120"/>
      <c r="O120"/>
      <c r="P120"/>
      <c r="Q120"/>
      <c r="R120"/>
      <c r="S120"/>
    </row>
    <row r="121" spans="1:19" ht="14.4" x14ac:dyDescent="0.3">
      <c r="A121" s="62" t="s">
        <v>4768</v>
      </c>
      <c r="B121" s="63">
        <v>7</v>
      </c>
      <c r="C121" s="63">
        <v>2019</v>
      </c>
      <c r="D121" s="52">
        <f>+'[6]Summer PCF'!F122</f>
        <v>0.44993347085798407</v>
      </c>
      <c r="E121" t="str">
        <f>'[6]Summer PCF'!A122</f>
        <v>D2_WW_j_90</v>
      </c>
      <c r="G121"/>
      <c r="H121" t="s">
        <v>205</v>
      </c>
      <c r="I121" t="s">
        <v>4666</v>
      </c>
      <c r="J121">
        <v>0.44990000000000002</v>
      </c>
      <c r="K121" s="16">
        <f t="shared" si="1"/>
        <v>0</v>
      </c>
      <c r="L121"/>
      <c r="M121" t="s">
        <v>4482</v>
      </c>
      <c r="N121"/>
      <c r="O121"/>
      <c r="P121"/>
      <c r="Q121"/>
      <c r="R121"/>
      <c r="S121"/>
    </row>
    <row r="122" spans="1:19" ht="14.4" x14ac:dyDescent="0.3">
      <c r="A122" s="62" t="s">
        <v>4769</v>
      </c>
      <c r="B122" s="63">
        <v>7</v>
      </c>
      <c r="C122" s="63">
        <v>2019</v>
      </c>
      <c r="D122" s="52">
        <f>+'[6]Summer PCF'!F123</f>
        <v>0.58861059633085522</v>
      </c>
      <c r="E122" t="str">
        <f>'[6]Summer PCF'!A123</f>
        <v>D2_WW_k_100</v>
      </c>
      <c r="G122"/>
      <c r="H122" t="s">
        <v>206</v>
      </c>
      <c r="I122" t="s">
        <v>4666</v>
      </c>
      <c r="J122">
        <v>0.58860000000000001</v>
      </c>
      <c r="K122" s="16">
        <f t="shared" si="1"/>
        <v>0</v>
      </c>
      <c r="L122"/>
      <c r="M122" t="s">
        <v>4484</v>
      </c>
      <c r="N122"/>
      <c r="O122"/>
      <c r="P122"/>
      <c r="Q122"/>
      <c r="R122"/>
      <c r="S122"/>
    </row>
    <row r="123" spans="1:19" ht="14.4" x14ac:dyDescent="0.3">
      <c r="A123" s="62" t="s">
        <v>4770</v>
      </c>
      <c r="B123" s="63">
        <v>7</v>
      </c>
      <c r="C123" s="63">
        <v>2019</v>
      </c>
      <c r="D123" s="52">
        <f>+'[6]Summer PCF'!F124</f>
        <v>0.50264386964511143</v>
      </c>
      <c r="E123" t="str">
        <f>'[6]Summer PCF'!A124</f>
        <v>D2_WW_l_110</v>
      </c>
      <c r="G123"/>
      <c r="H123" t="s">
        <v>207</v>
      </c>
      <c r="I123" t="s">
        <v>4666</v>
      </c>
      <c r="J123">
        <v>0.50260000000000005</v>
      </c>
      <c r="K123" s="16">
        <f t="shared" si="1"/>
        <v>0</v>
      </c>
      <c r="L123"/>
      <c r="M123" t="s">
        <v>4486</v>
      </c>
      <c r="N123"/>
      <c r="O123"/>
      <c r="P123"/>
      <c r="Q123"/>
      <c r="R123"/>
      <c r="S123"/>
    </row>
    <row r="124" spans="1:19" ht="14.4" x14ac:dyDescent="0.3">
      <c r="A124" s="62" t="s">
        <v>4771</v>
      </c>
      <c r="B124" s="63">
        <v>7</v>
      </c>
      <c r="C124" s="63">
        <v>2019</v>
      </c>
      <c r="D124" s="52">
        <f>+'[6]Summer PCF'!F125</f>
        <v>0.47045397490324892</v>
      </c>
      <c r="E124" t="str">
        <f>'[6]Summer PCF'!A125</f>
        <v>D2_WW_m_120</v>
      </c>
      <c r="G124"/>
      <c r="H124" t="s">
        <v>208</v>
      </c>
      <c r="I124" t="s">
        <v>4666</v>
      </c>
      <c r="J124">
        <v>0.47049999999999997</v>
      </c>
      <c r="K124" s="16">
        <f t="shared" si="1"/>
        <v>0</v>
      </c>
      <c r="L124"/>
      <c r="M124" t="s">
        <v>4488</v>
      </c>
      <c r="N124"/>
      <c r="O124"/>
      <c r="P124"/>
      <c r="Q124"/>
      <c r="R124"/>
      <c r="S124"/>
    </row>
    <row r="125" spans="1:19" ht="14.4" x14ac:dyDescent="0.3">
      <c r="A125" s="62" t="s">
        <v>4772</v>
      </c>
      <c r="B125" s="63">
        <v>7</v>
      </c>
      <c r="C125" s="63">
        <v>2019</v>
      </c>
      <c r="D125" s="52">
        <f>+'[6]Summer PCF'!F126</f>
        <v>0.50431501635649845</v>
      </c>
      <c r="E125" t="str">
        <f>'[6]Summer PCF'!A126</f>
        <v>D2_WW_n_130</v>
      </c>
      <c r="G125"/>
      <c r="H125" t="s">
        <v>209</v>
      </c>
      <c r="I125" t="s">
        <v>4666</v>
      </c>
      <c r="J125">
        <v>0.50429999999999997</v>
      </c>
      <c r="K125" s="16">
        <f t="shared" si="1"/>
        <v>0</v>
      </c>
      <c r="L125"/>
      <c r="M125" t="s">
        <v>4490</v>
      </c>
      <c r="N125"/>
      <c r="O125"/>
      <c r="P125"/>
      <c r="Q125"/>
      <c r="R125"/>
      <c r="S125"/>
    </row>
    <row r="126" spans="1:19" ht="14.4" x14ac:dyDescent="0.3">
      <c r="A126" s="62" t="s">
        <v>4773</v>
      </c>
      <c r="B126" s="63">
        <v>7</v>
      </c>
      <c r="C126" s="63">
        <v>2019</v>
      </c>
      <c r="D126" s="52">
        <f>+'[6]Summer PCF'!F127</f>
        <v>0.43882252333812688</v>
      </c>
      <c r="E126" t="str">
        <f>'[6]Summer PCF'!A127</f>
        <v>D2_WW_o_140</v>
      </c>
      <c r="G126"/>
      <c r="H126" t="s">
        <v>210</v>
      </c>
      <c r="I126" t="s">
        <v>4666</v>
      </c>
      <c r="J126">
        <v>0.43880000000000002</v>
      </c>
      <c r="K126" s="16">
        <f t="shared" si="1"/>
        <v>0</v>
      </c>
      <c r="L126"/>
      <c r="M126" t="s">
        <v>4492</v>
      </c>
      <c r="N126"/>
      <c r="O126"/>
      <c r="P126"/>
      <c r="Q126"/>
      <c r="R126"/>
      <c r="S126"/>
    </row>
    <row r="127" spans="1:19" ht="14.4" x14ac:dyDescent="0.3">
      <c r="A127" s="62" t="s">
        <v>4774</v>
      </c>
      <c r="B127" s="63">
        <v>7</v>
      </c>
      <c r="C127" s="63">
        <v>2019</v>
      </c>
      <c r="D127" s="52">
        <f>+'[6]Summer PCF'!F128</f>
        <v>0.65267391729579338</v>
      </c>
      <c r="E127" t="str">
        <f>'[6]Summer PCF'!A128</f>
        <v>D2_WW_p_150</v>
      </c>
      <c r="G127"/>
      <c r="H127" t="s">
        <v>211</v>
      </c>
      <c r="I127" t="s">
        <v>4666</v>
      </c>
      <c r="J127">
        <v>0.65269999999999995</v>
      </c>
      <c r="K127" s="16">
        <f t="shared" si="1"/>
        <v>0</v>
      </c>
      <c r="L127"/>
      <c r="M127" t="s">
        <v>4494</v>
      </c>
      <c r="N127"/>
      <c r="O127"/>
      <c r="P127"/>
      <c r="Q127"/>
      <c r="R127"/>
      <c r="S127"/>
    </row>
    <row r="128" spans="1:19" ht="14.4" x14ac:dyDescent="0.3">
      <c r="A128" s="62" t="s">
        <v>4775</v>
      </c>
      <c r="B128" s="63">
        <v>7</v>
      </c>
      <c r="C128" s="63">
        <v>2019</v>
      </c>
      <c r="D128" s="52">
        <f>+'[6]Summer PCF'!F129</f>
        <v>0.61684564928728958</v>
      </c>
      <c r="E128" t="str">
        <f>'[6]Summer PCF'!A129</f>
        <v>D2_WW_q_160</v>
      </c>
      <c r="G128"/>
      <c r="H128" t="s">
        <v>212</v>
      </c>
      <c r="I128" t="s">
        <v>4666</v>
      </c>
      <c r="J128">
        <v>0.61680000000000001</v>
      </c>
      <c r="K128" s="16">
        <f t="shared" si="1"/>
        <v>0</v>
      </c>
      <c r="L128"/>
      <c r="M128" t="s">
        <v>4496</v>
      </c>
      <c r="N128"/>
      <c r="O128"/>
      <c r="P128"/>
      <c r="Q128"/>
      <c r="R128"/>
      <c r="S128"/>
    </row>
    <row r="129" spans="1:19" ht="14.4" x14ac:dyDescent="0.3">
      <c r="A129" s="62" t="s">
        <v>4776</v>
      </c>
      <c r="B129" s="63">
        <v>7</v>
      </c>
      <c r="C129" s="63">
        <v>2019</v>
      </c>
      <c r="D129" s="52">
        <f>+'[6]Summer PCF'!F130</f>
        <v>0.56160427705237692</v>
      </c>
      <c r="E129" t="str">
        <f>'[6]Summer PCF'!A130</f>
        <v>D2_WW_r_170</v>
      </c>
      <c r="G129"/>
      <c r="H129" t="s">
        <v>213</v>
      </c>
      <c r="I129" t="s">
        <v>4666</v>
      </c>
      <c r="J129">
        <v>0.56159999999999999</v>
      </c>
      <c r="K129" s="16">
        <f t="shared" si="1"/>
        <v>0</v>
      </c>
      <c r="L129"/>
      <c r="M129" t="s">
        <v>4498</v>
      </c>
      <c r="N129"/>
      <c r="O129"/>
      <c r="P129"/>
      <c r="Q129"/>
      <c r="R129"/>
      <c r="S129"/>
    </row>
    <row r="130" spans="1:19" ht="14.4" x14ac:dyDescent="0.3">
      <c r="A130" s="62" t="s">
        <v>4777</v>
      </c>
      <c r="B130" s="63">
        <v>7</v>
      </c>
      <c r="C130" s="63">
        <v>2019</v>
      </c>
      <c r="D130" s="52">
        <f>+'[6]Summer PCF'!F131</f>
        <v>0.57044246008625743</v>
      </c>
      <c r="E130" t="str">
        <f>'[6]Summer PCF'!A131</f>
        <v>D2_WW_s_180</v>
      </c>
      <c r="G130"/>
      <c r="H130" t="s">
        <v>214</v>
      </c>
      <c r="I130" t="s">
        <v>4666</v>
      </c>
      <c r="J130">
        <v>0.57040000000000002</v>
      </c>
      <c r="K130" s="16">
        <f t="shared" si="1"/>
        <v>0</v>
      </c>
      <c r="L130"/>
      <c r="M130" t="s">
        <v>4500</v>
      </c>
      <c r="N130"/>
      <c r="O130"/>
      <c r="P130"/>
      <c r="Q130"/>
      <c r="R130"/>
      <c r="S130"/>
    </row>
    <row r="131" spans="1:19" ht="14.4" x14ac:dyDescent="0.3">
      <c r="A131" s="62" t="s">
        <v>4778</v>
      </c>
      <c r="B131" s="63">
        <v>7</v>
      </c>
      <c r="C131" s="63">
        <v>2019</v>
      </c>
      <c r="D131" s="52">
        <f>+'[6]Summer PCF'!F132</f>
        <v>0.59994154049569159</v>
      </c>
      <c r="E131" t="str">
        <f>'[6]Summer PCF'!A132</f>
        <v>D2_WW_t_190</v>
      </c>
      <c r="G131"/>
      <c r="H131" t="s">
        <v>215</v>
      </c>
      <c r="I131" t="s">
        <v>4666</v>
      </c>
      <c r="J131">
        <v>0.59989999999999999</v>
      </c>
      <c r="K131" s="16">
        <f t="shared" si="1"/>
        <v>0</v>
      </c>
      <c r="L131"/>
      <c r="M131" t="s">
        <v>4502</v>
      </c>
      <c r="N131"/>
      <c r="O131"/>
      <c r="P131"/>
      <c r="Q131"/>
      <c r="R131"/>
      <c r="S131"/>
    </row>
    <row r="132" spans="1:19" ht="14.4" x14ac:dyDescent="0.3">
      <c r="A132" s="62" t="s">
        <v>4779</v>
      </c>
      <c r="B132" s="63">
        <v>7</v>
      </c>
      <c r="C132" s="63">
        <v>2019</v>
      </c>
      <c r="D132" s="52">
        <f>+'[6]Summer PCF'!F133</f>
        <v>0.56032134132124323</v>
      </c>
      <c r="E132" t="str">
        <f>'[6]Summer PCF'!A133</f>
        <v>D2_WW_u_200</v>
      </c>
      <c r="G132"/>
      <c r="H132" t="s">
        <v>216</v>
      </c>
      <c r="I132" t="s">
        <v>4666</v>
      </c>
      <c r="J132">
        <v>0.56030000000000002</v>
      </c>
      <c r="K132" s="16">
        <f t="shared" si="1"/>
        <v>0</v>
      </c>
      <c r="L132"/>
      <c r="M132" t="s">
        <v>4504</v>
      </c>
      <c r="N132"/>
      <c r="O132"/>
      <c r="P132"/>
      <c r="Q132"/>
      <c r="R132"/>
      <c r="S132"/>
    </row>
    <row r="133" spans="1:19" ht="14.4" x14ac:dyDescent="0.3">
      <c r="A133" s="62" t="s">
        <v>4780</v>
      </c>
      <c r="B133" s="63">
        <v>7</v>
      </c>
      <c r="C133" s="63">
        <v>2019</v>
      </c>
      <c r="D133" s="52">
        <f>+'[6]Summer PCF'!F134</f>
        <v>0.49063602702272641</v>
      </c>
      <c r="E133" t="str">
        <f>'[6]Summer PCF'!A134</f>
        <v>D2_WW_v_250</v>
      </c>
      <c r="G133"/>
      <c r="H133" t="s">
        <v>217</v>
      </c>
      <c r="I133" t="s">
        <v>4666</v>
      </c>
      <c r="J133">
        <v>0.49059999999999998</v>
      </c>
      <c r="K133" s="16">
        <f t="shared" ref="K133:K192" si="2">J133-ROUND(D133,4)</f>
        <v>0</v>
      </c>
      <c r="L133"/>
      <c r="M133" t="s">
        <v>4506</v>
      </c>
      <c r="N133"/>
      <c r="O133"/>
      <c r="P133"/>
      <c r="Q133"/>
      <c r="R133"/>
      <c r="S133"/>
    </row>
    <row r="134" spans="1:19" ht="14.4" x14ac:dyDescent="0.3">
      <c r="A134" s="62" t="s">
        <v>4781</v>
      </c>
      <c r="B134" s="63">
        <v>7</v>
      </c>
      <c r="C134" s="63">
        <v>2019</v>
      </c>
      <c r="D134" s="52">
        <f>+'[6]Summer PCF'!F135</f>
        <v>0.46853017161156579</v>
      </c>
      <c r="E134" t="str">
        <f>'[6]Summer PCF'!A135</f>
        <v>D2_WW_w_300</v>
      </c>
      <c r="G134"/>
      <c r="H134" t="s">
        <v>218</v>
      </c>
      <c r="I134" t="s">
        <v>4666</v>
      </c>
      <c r="J134">
        <v>0.46850000000000003</v>
      </c>
      <c r="K134" s="16">
        <f t="shared" si="2"/>
        <v>0</v>
      </c>
      <c r="L134"/>
      <c r="M134" t="s">
        <v>4508</v>
      </c>
      <c r="N134"/>
      <c r="O134"/>
      <c r="P134"/>
      <c r="Q134"/>
      <c r="R134"/>
      <c r="S134"/>
    </row>
    <row r="135" spans="1:19" ht="14.4" x14ac:dyDescent="0.3">
      <c r="A135" s="62" t="s">
        <v>4782</v>
      </c>
      <c r="B135" s="63">
        <v>7</v>
      </c>
      <c r="C135" s="63">
        <v>2019</v>
      </c>
      <c r="D135" s="52">
        <f>+'[6]Summer PCF'!F136</f>
        <v>0.54060894957223038</v>
      </c>
      <c r="E135" t="str">
        <f>'[6]Summer PCF'!A136</f>
        <v>D2_WW_x_400</v>
      </c>
      <c r="G135"/>
      <c r="H135" t="s">
        <v>219</v>
      </c>
      <c r="I135" t="s">
        <v>4666</v>
      </c>
      <c r="J135">
        <v>0.54059999999999997</v>
      </c>
      <c r="K135" s="16">
        <f t="shared" si="2"/>
        <v>0</v>
      </c>
      <c r="L135"/>
      <c r="M135" t="s">
        <v>4510</v>
      </c>
      <c r="N135"/>
      <c r="O135"/>
      <c r="P135"/>
      <c r="Q135"/>
      <c r="R135"/>
      <c r="S135"/>
    </row>
    <row r="136" spans="1:19" ht="14.4" x14ac:dyDescent="0.3">
      <c r="A136" s="62" t="s">
        <v>4783</v>
      </c>
      <c r="B136" s="63">
        <v>7</v>
      </c>
      <c r="C136" s="63">
        <v>2019</v>
      </c>
      <c r="D136" s="52">
        <f>+'[6]Summer PCF'!F137</f>
        <v>0.47760661956795392</v>
      </c>
      <c r="E136" t="str">
        <f>'[6]Summer PCF'!A137</f>
        <v>D2_WW_y_500</v>
      </c>
      <c r="G136"/>
      <c r="H136" t="s">
        <v>220</v>
      </c>
      <c r="I136" t="s">
        <v>4666</v>
      </c>
      <c r="J136">
        <v>0.47760000000000002</v>
      </c>
      <c r="K136" s="16">
        <f t="shared" si="2"/>
        <v>0</v>
      </c>
      <c r="L136"/>
      <c r="M136" t="s">
        <v>4512</v>
      </c>
      <c r="N136"/>
      <c r="O136"/>
      <c r="P136"/>
      <c r="Q136"/>
      <c r="R136"/>
      <c r="S136"/>
    </row>
    <row r="137" spans="1:19" ht="14.4" x14ac:dyDescent="0.3">
      <c r="A137" s="62" t="s">
        <v>4784</v>
      </c>
      <c r="B137" s="63">
        <v>7</v>
      </c>
      <c r="C137" s="63">
        <v>2019</v>
      </c>
      <c r="D137" s="52">
        <f>+'[6]Summer PCF'!F138</f>
        <v>0.50027845724334075</v>
      </c>
      <c r="E137" t="str">
        <f>'[6]Summer PCF'!A138</f>
        <v>D2_WW_z_750</v>
      </c>
      <c r="G137"/>
      <c r="H137" t="s">
        <v>221</v>
      </c>
      <c r="I137" t="s">
        <v>4666</v>
      </c>
      <c r="J137">
        <v>0.50029999999999997</v>
      </c>
      <c r="K137" s="16">
        <f t="shared" si="2"/>
        <v>0</v>
      </c>
      <c r="L137"/>
      <c r="M137" t="s">
        <v>4514</v>
      </c>
      <c r="N137"/>
      <c r="O137"/>
      <c r="P137"/>
      <c r="Q137"/>
      <c r="R137"/>
      <c r="S137"/>
    </row>
    <row r="138" spans="1:19" ht="14.4" x14ac:dyDescent="0.3">
      <c r="A138" s="62" t="s">
        <v>4785</v>
      </c>
      <c r="B138" s="63">
        <v>7</v>
      </c>
      <c r="C138" s="63">
        <v>2019</v>
      </c>
      <c r="D138" s="52">
        <f>+'[6]Summer PCF'!F139</f>
        <v>0.50552419649034008</v>
      </c>
      <c r="E138" t="str">
        <f>'[6]Summer PCF'!A139</f>
        <v>D2_WW_z_9999</v>
      </c>
      <c r="G138"/>
      <c r="H138" t="s">
        <v>222</v>
      </c>
      <c r="I138" t="s">
        <v>4666</v>
      </c>
      <c r="J138">
        <v>0.50549999999999995</v>
      </c>
      <c r="K138" s="16">
        <f t="shared" si="2"/>
        <v>0</v>
      </c>
      <c r="L138"/>
      <c r="M138" t="s">
        <v>4516</v>
      </c>
      <c r="N138"/>
      <c r="O138"/>
      <c r="P138"/>
      <c r="Q138"/>
      <c r="R138"/>
      <c r="S138"/>
    </row>
    <row r="139" spans="1:19" s="29" customFormat="1" ht="14.4" x14ac:dyDescent="0.3">
      <c r="A139" s="153" t="s">
        <v>4813</v>
      </c>
      <c r="B139" s="154">
        <v>7</v>
      </c>
      <c r="C139" s="154">
        <v>2019</v>
      </c>
      <c r="D139" s="155">
        <f t="shared" ref="D139:D165" si="3">D112</f>
        <v>0.61862771814625861</v>
      </c>
      <c r="E139" s="156" t="str">
        <f>'[6]Summer PCF'!A140</f>
        <v>D2_WY_a_00</v>
      </c>
      <c r="F139"/>
      <c r="G139"/>
      <c r="H139" t="s">
        <v>196</v>
      </c>
      <c r="I139" t="s">
        <v>4666</v>
      </c>
      <c r="J139">
        <v>0.61860000000000004</v>
      </c>
      <c r="K139" s="16">
        <f t="shared" si="2"/>
        <v>0</v>
      </c>
      <c r="L139"/>
      <c r="M139" t="s">
        <v>4464</v>
      </c>
      <c r="N139"/>
      <c r="O139"/>
      <c r="P139"/>
      <c r="Q139"/>
      <c r="R139"/>
      <c r="S139"/>
    </row>
    <row r="140" spans="1:19" s="29" customFormat="1" ht="14.4" x14ac:dyDescent="0.3">
      <c r="A140" s="153" t="s">
        <v>4814</v>
      </c>
      <c r="B140" s="154">
        <v>7</v>
      </c>
      <c r="C140" s="154">
        <v>2019</v>
      </c>
      <c r="D140" s="155">
        <f t="shared" si="3"/>
        <v>0.58833538653512585</v>
      </c>
      <c r="E140" s="156" t="str">
        <f>'[6]Summer PCF'!A141</f>
        <v>D2_WY_b_10</v>
      </c>
      <c r="F140"/>
      <c r="G140"/>
      <c r="H140" t="s">
        <v>197</v>
      </c>
      <c r="I140" t="s">
        <v>4666</v>
      </c>
      <c r="J140">
        <v>0.58830000000000005</v>
      </c>
      <c r="K140" s="16">
        <f t="shared" si="2"/>
        <v>0</v>
      </c>
      <c r="L140"/>
      <c r="M140" t="s">
        <v>4466</v>
      </c>
      <c r="N140"/>
      <c r="O140"/>
      <c r="P140"/>
      <c r="Q140"/>
      <c r="R140"/>
      <c r="S140"/>
    </row>
    <row r="141" spans="1:19" s="29" customFormat="1" ht="14.4" x14ac:dyDescent="0.3">
      <c r="A141" s="153" t="s">
        <v>4815</v>
      </c>
      <c r="B141" s="154">
        <v>7</v>
      </c>
      <c r="C141" s="154">
        <v>2019</v>
      </c>
      <c r="D141" s="155">
        <f t="shared" si="3"/>
        <v>0.52831618100110256</v>
      </c>
      <c r="E141" s="156" t="str">
        <f>'[6]Summer PCF'!A142</f>
        <v>D2_WY_c_20</v>
      </c>
      <c r="F141"/>
      <c r="G141"/>
      <c r="H141" t="s">
        <v>198</v>
      </c>
      <c r="I141" t="s">
        <v>4666</v>
      </c>
      <c r="J141">
        <v>0.52829999999999999</v>
      </c>
      <c r="K141" s="16">
        <f t="shared" si="2"/>
        <v>0</v>
      </c>
      <c r="L141"/>
      <c r="M141" t="s">
        <v>4468</v>
      </c>
      <c r="N141"/>
      <c r="O141"/>
      <c r="P141"/>
      <c r="Q141"/>
      <c r="R141"/>
      <c r="S141"/>
    </row>
    <row r="142" spans="1:19" s="29" customFormat="1" ht="14.4" x14ac:dyDescent="0.3">
      <c r="A142" s="153" t="s">
        <v>4816</v>
      </c>
      <c r="B142" s="154">
        <v>7</v>
      </c>
      <c r="C142" s="154">
        <v>2019</v>
      </c>
      <c r="D142" s="155">
        <f t="shared" si="3"/>
        <v>0.66972801730331488</v>
      </c>
      <c r="E142" s="156" t="str">
        <f>'[6]Summer PCF'!A143</f>
        <v>D2_WY_d_30</v>
      </c>
      <c r="F142"/>
      <c r="G142"/>
      <c r="H142" t="s">
        <v>199</v>
      </c>
      <c r="I142" t="s">
        <v>4666</v>
      </c>
      <c r="J142">
        <v>0.66969999999999996</v>
      </c>
      <c r="K142" s="16">
        <f t="shared" si="2"/>
        <v>0</v>
      </c>
      <c r="L142"/>
      <c r="M142" t="s">
        <v>4470</v>
      </c>
      <c r="N142"/>
      <c r="O142"/>
      <c r="P142"/>
      <c r="Q142"/>
      <c r="R142"/>
      <c r="S142"/>
    </row>
    <row r="143" spans="1:19" s="29" customFormat="1" ht="14.4" x14ac:dyDescent="0.3">
      <c r="A143" s="153" t="s">
        <v>4817</v>
      </c>
      <c r="B143" s="154">
        <v>7</v>
      </c>
      <c r="C143" s="154">
        <v>2019</v>
      </c>
      <c r="D143" s="155">
        <f t="shared" si="3"/>
        <v>0.60197419706623922</v>
      </c>
      <c r="E143" s="156" t="str">
        <f>'[6]Summer PCF'!A144</f>
        <v>D2_WY_e_40</v>
      </c>
      <c r="F143"/>
      <c r="G143"/>
      <c r="H143" t="s">
        <v>200</v>
      </c>
      <c r="I143" t="s">
        <v>4666</v>
      </c>
      <c r="J143">
        <v>0.60199999999999998</v>
      </c>
      <c r="K143" s="16">
        <f t="shared" si="2"/>
        <v>0</v>
      </c>
      <c r="L143"/>
      <c r="M143" t="s">
        <v>4472</v>
      </c>
      <c r="N143"/>
      <c r="O143"/>
      <c r="P143"/>
      <c r="Q143"/>
      <c r="R143"/>
      <c r="S143"/>
    </row>
    <row r="144" spans="1:19" s="29" customFormat="1" ht="14.4" x14ac:dyDescent="0.3">
      <c r="A144" s="153" t="s">
        <v>4818</v>
      </c>
      <c r="B144" s="154">
        <v>7</v>
      </c>
      <c r="C144" s="154">
        <v>2019</v>
      </c>
      <c r="D144" s="155">
        <f t="shared" si="3"/>
        <v>0.61314001951063302</v>
      </c>
      <c r="E144" s="156" t="str">
        <f>'[6]Summer PCF'!A145</f>
        <v>D2_WY_f_50</v>
      </c>
      <c r="F144"/>
      <c r="G144"/>
      <c r="H144" t="s">
        <v>201</v>
      </c>
      <c r="I144" t="s">
        <v>4666</v>
      </c>
      <c r="J144">
        <v>0.61309999999999998</v>
      </c>
      <c r="K144" s="16">
        <f t="shared" si="2"/>
        <v>0</v>
      </c>
      <c r="L144"/>
      <c r="M144" t="s">
        <v>4474</v>
      </c>
      <c r="N144"/>
      <c r="O144"/>
      <c r="P144"/>
      <c r="Q144"/>
      <c r="R144"/>
      <c r="S144"/>
    </row>
    <row r="145" spans="1:19" s="29" customFormat="1" ht="14.4" x14ac:dyDescent="0.3">
      <c r="A145" s="153" t="s">
        <v>4819</v>
      </c>
      <c r="B145" s="154">
        <v>7</v>
      </c>
      <c r="C145" s="154">
        <v>2019</v>
      </c>
      <c r="D145" s="155">
        <f t="shared" si="3"/>
        <v>0.64898658851439639</v>
      </c>
      <c r="E145" s="156" t="str">
        <f>'[6]Summer PCF'!A146</f>
        <v>D2_WY_g_60</v>
      </c>
      <c r="F145"/>
      <c r="G145"/>
      <c r="H145" t="s">
        <v>202</v>
      </c>
      <c r="I145" t="s">
        <v>4666</v>
      </c>
      <c r="J145">
        <v>0.64900000000000002</v>
      </c>
      <c r="K145" s="16">
        <f t="shared" si="2"/>
        <v>0</v>
      </c>
      <c r="L145"/>
      <c r="M145" t="s">
        <v>4476</v>
      </c>
      <c r="N145"/>
      <c r="O145"/>
      <c r="P145"/>
      <c r="Q145"/>
      <c r="R145"/>
      <c r="S145"/>
    </row>
    <row r="146" spans="1:19" s="29" customFormat="1" ht="14.4" x14ac:dyDescent="0.3">
      <c r="A146" s="153" t="s">
        <v>4820</v>
      </c>
      <c r="B146" s="154">
        <v>7</v>
      </c>
      <c r="C146" s="154">
        <v>2019</v>
      </c>
      <c r="D146" s="155">
        <f t="shared" si="3"/>
        <v>0.51788797604630399</v>
      </c>
      <c r="E146" s="156" t="str">
        <f>'[6]Summer PCF'!A147</f>
        <v>D2_WY_h_70</v>
      </c>
      <c r="F146"/>
      <c r="G146"/>
      <c r="H146" t="s">
        <v>203</v>
      </c>
      <c r="I146" t="s">
        <v>4666</v>
      </c>
      <c r="J146">
        <v>0.51790000000000003</v>
      </c>
      <c r="K146" s="16">
        <f t="shared" si="2"/>
        <v>0</v>
      </c>
      <c r="L146"/>
      <c r="M146" t="s">
        <v>4478</v>
      </c>
      <c r="N146"/>
      <c r="O146"/>
      <c r="P146"/>
      <c r="Q146"/>
      <c r="R146"/>
      <c r="S146"/>
    </row>
    <row r="147" spans="1:19" s="29" customFormat="1" ht="14.4" x14ac:dyDescent="0.3">
      <c r="A147" s="153" t="s">
        <v>4821</v>
      </c>
      <c r="B147" s="154">
        <v>7</v>
      </c>
      <c r="C147" s="154">
        <v>2019</v>
      </c>
      <c r="D147" s="155">
        <f t="shared" si="3"/>
        <v>0.65018510121641226</v>
      </c>
      <c r="E147" s="156" t="str">
        <f>'[6]Summer PCF'!A148</f>
        <v>D2_WY_i_80</v>
      </c>
      <c r="F147"/>
      <c r="G147"/>
      <c r="H147" t="s">
        <v>204</v>
      </c>
      <c r="I147" t="s">
        <v>4666</v>
      </c>
      <c r="J147">
        <v>0.6502</v>
      </c>
      <c r="K147" s="16">
        <f t="shared" si="2"/>
        <v>0</v>
      </c>
      <c r="L147"/>
      <c r="M147" t="s">
        <v>4480</v>
      </c>
      <c r="N147"/>
      <c r="O147"/>
      <c r="P147"/>
      <c r="Q147"/>
      <c r="R147"/>
      <c r="S147"/>
    </row>
    <row r="148" spans="1:19" s="29" customFormat="1" ht="14.4" x14ac:dyDescent="0.3">
      <c r="A148" s="153" t="s">
        <v>4822</v>
      </c>
      <c r="B148" s="154">
        <v>7</v>
      </c>
      <c r="C148" s="154">
        <v>2019</v>
      </c>
      <c r="D148" s="155">
        <f t="shared" si="3"/>
        <v>0.44993347085798407</v>
      </c>
      <c r="E148" s="156" t="str">
        <f>'[6]Summer PCF'!A149</f>
        <v>D2_WY_j_90</v>
      </c>
      <c r="F148"/>
      <c r="G148"/>
      <c r="H148" t="s">
        <v>205</v>
      </c>
      <c r="I148" t="s">
        <v>4666</v>
      </c>
      <c r="J148">
        <v>0.44990000000000002</v>
      </c>
      <c r="K148" s="16">
        <f t="shared" si="2"/>
        <v>0</v>
      </c>
      <c r="L148"/>
      <c r="M148" t="s">
        <v>4482</v>
      </c>
      <c r="N148"/>
      <c r="O148"/>
      <c r="P148"/>
      <c r="Q148"/>
      <c r="R148"/>
      <c r="S148"/>
    </row>
    <row r="149" spans="1:19" s="29" customFormat="1" ht="14.4" x14ac:dyDescent="0.3">
      <c r="A149" s="153" t="s">
        <v>4823</v>
      </c>
      <c r="B149" s="154">
        <v>7</v>
      </c>
      <c r="C149" s="154">
        <v>2019</v>
      </c>
      <c r="D149" s="155">
        <f t="shared" si="3"/>
        <v>0.58861059633085522</v>
      </c>
      <c r="E149" s="156" t="str">
        <f>'[6]Summer PCF'!A150</f>
        <v>D2_WY_k_100</v>
      </c>
      <c r="F149"/>
      <c r="G149"/>
      <c r="H149" t="s">
        <v>206</v>
      </c>
      <c r="I149" t="s">
        <v>4666</v>
      </c>
      <c r="J149">
        <v>0.58860000000000001</v>
      </c>
      <c r="K149" s="16">
        <f t="shared" si="2"/>
        <v>0</v>
      </c>
      <c r="L149"/>
      <c r="M149" t="s">
        <v>4484</v>
      </c>
      <c r="N149"/>
      <c r="O149"/>
      <c r="P149"/>
      <c r="Q149"/>
      <c r="R149"/>
      <c r="S149"/>
    </row>
    <row r="150" spans="1:19" s="29" customFormat="1" ht="14.4" x14ac:dyDescent="0.3">
      <c r="A150" s="153" t="s">
        <v>4824</v>
      </c>
      <c r="B150" s="154">
        <v>7</v>
      </c>
      <c r="C150" s="154">
        <v>2019</v>
      </c>
      <c r="D150" s="155">
        <f t="shared" si="3"/>
        <v>0.50264386964511143</v>
      </c>
      <c r="E150" s="156" t="str">
        <f>'[6]Summer PCF'!A151</f>
        <v>D2_WY_l_110</v>
      </c>
      <c r="F150"/>
      <c r="G150"/>
      <c r="H150" t="s">
        <v>207</v>
      </c>
      <c r="I150" t="s">
        <v>4666</v>
      </c>
      <c r="J150">
        <v>0.50260000000000005</v>
      </c>
      <c r="K150" s="16">
        <f t="shared" si="2"/>
        <v>0</v>
      </c>
      <c r="L150"/>
      <c r="M150" t="s">
        <v>4486</v>
      </c>
      <c r="N150"/>
      <c r="O150"/>
      <c r="P150"/>
      <c r="Q150"/>
      <c r="R150"/>
      <c r="S150"/>
    </row>
    <row r="151" spans="1:19" s="29" customFormat="1" ht="14.4" x14ac:dyDescent="0.3">
      <c r="A151" s="153" t="s">
        <v>4825</v>
      </c>
      <c r="B151" s="154">
        <v>7</v>
      </c>
      <c r="C151" s="154">
        <v>2019</v>
      </c>
      <c r="D151" s="155">
        <f t="shared" si="3"/>
        <v>0.47045397490324892</v>
      </c>
      <c r="E151" s="156" t="str">
        <f>'[6]Summer PCF'!A152</f>
        <v>D2_WY_m_120</v>
      </c>
      <c r="F151"/>
      <c r="G151"/>
      <c r="H151" t="s">
        <v>208</v>
      </c>
      <c r="I151" t="s">
        <v>4666</v>
      </c>
      <c r="J151">
        <v>0.47049999999999997</v>
      </c>
      <c r="K151" s="16">
        <f t="shared" si="2"/>
        <v>0</v>
      </c>
      <c r="L151"/>
      <c r="M151" t="s">
        <v>4488</v>
      </c>
      <c r="N151"/>
      <c r="O151"/>
      <c r="P151"/>
      <c r="Q151"/>
      <c r="R151"/>
      <c r="S151"/>
    </row>
    <row r="152" spans="1:19" s="29" customFormat="1" ht="14.4" x14ac:dyDescent="0.3">
      <c r="A152" s="153" t="s">
        <v>4826</v>
      </c>
      <c r="B152" s="154">
        <v>7</v>
      </c>
      <c r="C152" s="154">
        <v>2019</v>
      </c>
      <c r="D152" s="155">
        <f t="shared" si="3"/>
        <v>0.50431501635649845</v>
      </c>
      <c r="E152" s="156" t="str">
        <f>'[6]Summer PCF'!A153</f>
        <v>D2_WY_n_130</v>
      </c>
      <c r="F152"/>
      <c r="G152"/>
      <c r="H152" t="s">
        <v>209</v>
      </c>
      <c r="I152" t="s">
        <v>4666</v>
      </c>
      <c r="J152">
        <v>0.50429999999999997</v>
      </c>
      <c r="K152" s="16">
        <f t="shared" si="2"/>
        <v>0</v>
      </c>
      <c r="L152"/>
      <c r="M152" t="s">
        <v>4490</v>
      </c>
      <c r="N152"/>
      <c r="O152"/>
      <c r="P152"/>
      <c r="Q152"/>
      <c r="R152"/>
      <c r="S152"/>
    </row>
    <row r="153" spans="1:19" s="29" customFormat="1" ht="14.4" x14ac:dyDescent="0.3">
      <c r="A153" s="153" t="s">
        <v>4827</v>
      </c>
      <c r="B153" s="154">
        <v>7</v>
      </c>
      <c r="C153" s="154">
        <v>2019</v>
      </c>
      <c r="D153" s="155">
        <f t="shared" si="3"/>
        <v>0.43882252333812688</v>
      </c>
      <c r="E153" s="156" t="str">
        <f>'[6]Summer PCF'!A154</f>
        <v>D2_WY_o_140</v>
      </c>
      <c r="F153"/>
      <c r="G153"/>
      <c r="H153" t="s">
        <v>210</v>
      </c>
      <c r="I153" t="s">
        <v>4666</v>
      </c>
      <c r="J153">
        <v>0.43880000000000002</v>
      </c>
      <c r="K153" s="16">
        <f t="shared" si="2"/>
        <v>0</v>
      </c>
      <c r="L153"/>
      <c r="M153" t="s">
        <v>4492</v>
      </c>
      <c r="N153"/>
      <c r="O153"/>
      <c r="P153"/>
      <c r="Q153"/>
      <c r="R153"/>
      <c r="S153"/>
    </row>
    <row r="154" spans="1:19" s="29" customFormat="1" ht="14.4" x14ac:dyDescent="0.3">
      <c r="A154" s="153" t="s">
        <v>4828</v>
      </c>
      <c r="B154" s="154">
        <v>7</v>
      </c>
      <c r="C154" s="154">
        <v>2019</v>
      </c>
      <c r="D154" s="155">
        <f t="shared" si="3"/>
        <v>0.65267391729579338</v>
      </c>
      <c r="E154" s="156" t="str">
        <f>'[6]Summer PCF'!A155</f>
        <v>D2_WY_p_150</v>
      </c>
      <c r="F154"/>
      <c r="G154"/>
      <c r="H154" t="s">
        <v>211</v>
      </c>
      <c r="I154" t="s">
        <v>4666</v>
      </c>
      <c r="J154">
        <v>0.65269999999999995</v>
      </c>
      <c r="K154" s="16">
        <f t="shared" si="2"/>
        <v>0</v>
      </c>
      <c r="L154"/>
      <c r="M154" t="s">
        <v>4494</v>
      </c>
      <c r="N154"/>
      <c r="O154"/>
      <c r="P154"/>
      <c r="Q154"/>
      <c r="R154"/>
      <c r="S154"/>
    </row>
    <row r="155" spans="1:19" s="29" customFormat="1" ht="14.4" x14ac:dyDescent="0.3">
      <c r="A155" s="153" t="s">
        <v>4829</v>
      </c>
      <c r="B155" s="154">
        <v>7</v>
      </c>
      <c r="C155" s="154">
        <v>2019</v>
      </c>
      <c r="D155" s="155">
        <f t="shared" si="3"/>
        <v>0.61684564928728958</v>
      </c>
      <c r="E155" s="156" t="str">
        <f>'[6]Summer PCF'!A156</f>
        <v>D2_WY_q_160</v>
      </c>
      <c r="F155"/>
      <c r="G155"/>
      <c r="H155" t="s">
        <v>212</v>
      </c>
      <c r="I155" t="s">
        <v>4666</v>
      </c>
      <c r="J155">
        <v>0.61680000000000001</v>
      </c>
      <c r="K155" s="16">
        <f t="shared" si="2"/>
        <v>0</v>
      </c>
      <c r="L155"/>
      <c r="M155" t="s">
        <v>4496</v>
      </c>
      <c r="N155"/>
      <c r="O155"/>
      <c r="P155"/>
      <c r="Q155"/>
      <c r="R155"/>
      <c r="S155"/>
    </row>
    <row r="156" spans="1:19" s="29" customFormat="1" ht="14.4" x14ac:dyDescent="0.3">
      <c r="A156" s="153" t="s">
        <v>4830</v>
      </c>
      <c r="B156" s="154">
        <v>7</v>
      </c>
      <c r="C156" s="154">
        <v>2019</v>
      </c>
      <c r="D156" s="155">
        <f t="shared" si="3"/>
        <v>0.56160427705237692</v>
      </c>
      <c r="E156" s="156" t="str">
        <f>'[6]Summer PCF'!A157</f>
        <v>D2_WY_r_170</v>
      </c>
      <c r="F156"/>
      <c r="G156"/>
      <c r="H156" t="s">
        <v>213</v>
      </c>
      <c r="I156" t="s">
        <v>4666</v>
      </c>
      <c r="J156">
        <v>0.56159999999999999</v>
      </c>
      <c r="K156" s="16">
        <f t="shared" si="2"/>
        <v>0</v>
      </c>
      <c r="L156"/>
      <c r="M156" t="s">
        <v>4498</v>
      </c>
      <c r="N156"/>
      <c r="O156"/>
      <c r="P156"/>
      <c r="Q156"/>
      <c r="R156"/>
      <c r="S156"/>
    </row>
    <row r="157" spans="1:19" s="29" customFormat="1" ht="14.4" x14ac:dyDescent="0.3">
      <c r="A157" s="153" t="s">
        <v>4831</v>
      </c>
      <c r="B157" s="154">
        <v>7</v>
      </c>
      <c r="C157" s="154">
        <v>2019</v>
      </c>
      <c r="D157" s="155">
        <f t="shared" si="3"/>
        <v>0.57044246008625743</v>
      </c>
      <c r="E157" s="156" t="str">
        <f>'[6]Summer PCF'!A158</f>
        <v>D2_WY_s_180</v>
      </c>
      <c r="F157"/>
      <c r="G157"/>
      <c r="H157" t="s">
        <v>214</v>
      </c>
      <c r="I157" t="s">
        <v>4666</v>
      </c>
      <c r="J157">
        <v>0.57040000000000002</v>
      </c>
      <c r="K157" s="16">
        <f t="shared" si="2"/>
        <v>0</v>
      </c>
      <c r="L157"/>
      <c r="M157" t="s">
        <v>4500</v>
      </c>
      <c r="N157"/>
      <c r="O157"/>
      <c r="P157"/>
      <c r="Q157"/>
      <c r="R157"/>
      <c r="S157"/>
    </row>
    <row r="158" spans="1:19" s="29" customFormat="1" ht="14.4" x14ac:dyDescent="0.3">
      <c r="A158" s="153" t="s">
        <v>4832</v>
      </c>
      <c r="B158" s="154">
        <v>7</v>
      </c>
      <c r="C158" s="154">
        <v>2019</v>
      </c>
      <c r="D158" s="155">
        <f t="shared" si="3"/>
        <v>0.59994154049569159</v>
      </c>
      <c r="E158" s="156" t="str">
        <f>'[6]Summer PCF'!A159</f>
        <v>D2_WY_t_190</v>
      </c>
      <c r="F158"/>
      <c r="G158"/>
      <c r="H158" t="s">
        <v>215</v>
      </c>
      <c r="I158" t="s">
        <v>4666</v>
      </c>
      <c r="J158">
        <v>0.59989999999999999</v>
      </c>
      <c r="K158" s="16">
        <f t="shared" si="2"/>
        <v>0</v>
      </c>
      <c r="L158"/>
      <c r="M158" t="s">
        <v>4502</v>
      </c>
      <c r="N158"/>
      <c r="O158"/>
      <c r="P158"/>
      <c r="Q158"/>
      <c r="R158"/>
      <c r="S158"/>
    </row>
    <row r="159" spans="1:19" s="29" customFormat="1" ht="14.4" x14ac:dyDescent="0.3">
      <c r="A159" s="153" t="s">
        <v>4833</v>
      </c>
      <c r="B159" s="154">
        <v>7</v>
      </c>
      <c r="C159" s="154">
        <v>2019</v>
      </c>
      <c r="D159" s="155">
        <f t="shared" si="3"/>
        <v>0.56032134132124323</v>
      </c>
      <c r="E159" s="156" t="str">
        <f>'[6]Summer PCF'!A160</f>
        <v>D2_WY_u_200</v>
      </c>
      <c r="F159"/>
      <c r="G159"/>
      <c r="H159" t="s">
        <v>216</v>
      </c>
      <c r="I159" t="s">
        <v>4666</v>
      </c>
      <c r="J159">
        <v>0.56030000000000002</v>
      </c>
      <c r="K159" s="16">
        <f t="shared" si="2"/>
        <v>0</v>
      </c>
      <c r="L159"/>
      <c r="M159" t="s">
        <v>4504</v>
      </c>
      <c r="N159"/>
      <c r="O159"/>
      <c r="P159"/>
      <c r="Q159"/>
      <c r="R159"/>
      <c r="S159"/>
    </row>
    <row r="160" spans="1:19" s="29" customFormat="1" ht="14.4" x14ac:dyDescent="0.3">
      <c r="A160" s="153" t="s">
        <v>4834</v>
      </c>
      <c r="B160" s="154">
        <v>7</v>
      </c>
      <c r="C160" s="154">
        <v>2019</v>
      </c>
      <c r="D160" s="155">
        <f t="shared" si="3"/>
        <v>0.49063602702272641</v>
      </c>
      <c r="E160" s="156" t="str">
        <f>'[6]Summer PCF'!A161</f>
        <v>D2_WY_v_250</v>
      </c>
      <c r="F160"/>
      <c r="G160"/>
      <c r="H160" t="s">
        <v>217</v>
      </c>
      <c r="I160" t="s">
        <v>4666</v>
      </c>
      <c r="J160">
        <v>0.49059999999999998</v>
      </c>
      <c r="K160" s="16">
        <f t="shared" ref="K160:K165" si="4">J160-ROUND(D160,4)</f>
        <v>0</v>
      </c>
      <c r="L160"/>
      <c r="M160" t="s">
        <v>4506</v>
      </c>
      <c r="N160"/>
      <c r="O160"/>
      <c r="P160"/>
      <c r="Q160"/>
      <c r="R160"/>
      <c r="S160"/>
    </row>
    <row r="161" spans="1:19" s="29" customFormat="1" ht="14.4" x14ac:dyDescent="0.3">
      <c r="A161" s="153" t="s">
        <v>4835</v>
      </c>
      <c r="B161" s="154">
        <v>7</v>
      </c>
      <c r="C161" s="154">
        <v>2019</v>
      </c>
      <c r="D161" s="155">
        <f t="shared" si="3"/>
        <v>0.46853017161156579</v>
      </c>
      <c r="E161" s="156" t="str">
        <f>'[6]Summer PCF'!A162</f>
        <v>D2_WY_w_300</v>
      </c>
      <c r="F161"/>
      <c r="G161"/>
      <c r="H161" t="s">
        <v>218</v>
      </c>
      <c r="I161" t="s">
        <v>4666</v>
      </c>
      <c r="J161">
        <v>0.46850000000000003</v>
      </c>
      <c r="K161" s="16">
        <f t="shared" si="4"/>
        <v>0</v>
      </c>
      <c r="L161"/>
      <c r="M161" t="s">
        <v>4508</v>
      </c>
      <c r="N161"/>
      <c r="O161"/>
      <c r="P161"/>
      <c r="Q161"/>
      <c r="R161"/>
      <c r="S161"/>
    </row>
    <row r="162" spans="1:19" s="29" customFormat="1" ht="14.4" x14ac:dyDescent="0.3">
      <c r="A162" s="153" t="s">
        <v>4836</v>
      </c>
      <c r="B162" s="154">
        <v>7</v>
      </c>
      <c r="C162" s="154">
        <v>2019</v>
      </c>
      <c r="D162" s="155">
        <f t="shared" si="3"/>
        <v>0.54060894957223038</v>
      </c>
      <c r="E162" s="156" t="str">
        <f>'[6]Summer PCF'!A163</f>
        <v>D2_WY_x_400</v>
      </c>
      <c r="F162"/>
      <c r="G162"/>
      <c r="H162" t="s">
        <v>219</v>
      </c>
      <c r="I162" t="s">
        <v>4666</v>
      </c>
      <c r="J162">
        <v>0.54059999999999997</v>
      </c>
      <c r="K162" s="16">
        <f t="shared" si="4"/>
        <v>0</v>
      </c>
      <c r="L162"/>
      <c r="M162" t="s">
        <v>4510</v>
      </c>
      <c r="N162"/>
      <c r="O162"/>
      <c r="P162"/>
      <c r="Q162"/>
      <c r="R162"/>
      <c r="S162"/>
    </row>
    <row r="163" spans="1:19" s="29" customFormat="1" ht="14.4" x14ac:dyDescent="0.3">
      <c r="A163" s="153" t="s">
        <v>4837</v>
      </c>
      <c r="B163" s="154">
        <v>7</v>
      </c>
      <c r="C163" s="154">
        <v>2019</v>
      </c>
      <c r="D163" s="155">
        <f t="shared" si="3"/>
        <v>0.47760661956795392</v>
      </c>
      <c r="E163" s="156" t="str">
        <f>'[6]Summer PCF'!A164</f>
        <v>D2_WY_y_500</v>
      </c>
      <c r="F163"/>
      <c r="G163"/>
      <c r="H163" t="s">
        <v>220</v>
      </c>
      <c r="I163" t="s">
        <v>4666</v>
      </c>
      <c r="J163">
        <v>0.47760000000000002</v>
      </c>
      <c r="K163" s="16">
        <f t="shared" si="4"/>
        <v>0</v>
      </c>
      <c r="L163"/>
      <c r="M163" t="s">
        <v>4512</v>
      </c>
      <c r="N163"/>
      <c r="O163"/>
      <c r="P163"/>
      <c r="Q163"/>
      <c r="R163"/>
      <c r="S163"/>
    </row>
    <row r="164" spans="1:19" s="29" customFormat="1" ht="14.4" x14ac:dyDescent="0.3">
      <c r="A164" s="153" t="s">
        <v>4838</v>
      </c>
      <c r="B164" s="154">
        <v>7</v>
      </c>
      <c r="C164" s="154">
        <v>2019</v>
      </c>
      <c r="D164" s="155">
        <f t="shared" si="3"/>
        <v>0.50027845724334075</v>
      </c>
      <c r="E164" s="156" t="str">
        <f>'[6]Summer PCF'!A165</f>
        <v>D2_WY_z_750</v>
      </c>
      <c r="F164"/>
      <c r="G164"/>
      <c r="H164" t="s">
        <v>221</v>
      </c>
      <c r="I164" t="s">
        <v>4666</v>
      </c>
      <c r="J164">
        <v>0.50029999999999997</v>
      </c>
      <c r="K164" s="16">
        <f t="shared" si="4"/>
        <v>0</v>
      </c>
      <c r="L164"/>
      <c r="M164" t="s">
        <v>4514</v>
      </c>
      <c r="N164"/>
      <c r="O164"/>
      <c r="P164"/>
      <c r="Q164"/>
      <c r="R164"/>
      <c r="S164"/>
    </row>
    <row r="165" spans="1:19" s="29" customFormat="1" ht="14.4" x14ac:dyDescent="0.3">
      <c r="A165" s="153" t="s">
        <v>4839</v>
      </c>
      <c r="B165" s="154">
        <v>7</v>
      </c>
      <c r="C165" s="154">
        <v>2019</v>
      </c>
      <c r="D165" s="155">
        <f t="shared" si="3"/>
        <v>0.50552419649034008</v>
      </c>
      <c r="E165" s="156" t="str">
        <f>'[6]Summer PCF'!A166</f>
        <v>D2_WY_z_9999</v>
      </c>
      <c r="F165"/>
      <c r="G165"/>
      <c r="H165" t="s">
        <v>222</v>
      </c>
      <c r="I165" t="s">
        <v>4666</v>
      </c>
      <c r="J165">
        <v>0.50549999999999995</v>
      </c>
      <c r="K165" s="16">
        <f t="shared" si="4"/>
        <v>0</v>
      </c>
      <c r="L165"/>
      <c r="M165" t="s">
        <v>4516</v>
      </c>
      <c r="N165"/>
      <c r="O165"/>
      <c r="P165"/>
      <c r="Q165"/>
      <c r="R165"/>
      <c r="S165"/>
    </row>
    <row r="166" spans="1:19" ht="14.4" x14ac:dyDescent="0.3">
      <c r="A166" s="62" t="s">
        <v>4786</v>
      </c>
      <c r="B166" s="63">
        <v>7</v>
      </c>
      <c r="C166" s="63">
        <v>2019</v>
      </c>
      <c r="D166" s="52">
        <f>+'[6]Summer PCF'!F140</f>
        <v>0.67223805260142488</v>
      </c>
      <c r="E166" t="str">
        <f>'[6]Summer PCF'!A140</f>
        <v>D2_WY_a_00</v>
      </c>
      <c r="G166"/>
      <c r="H166" t="s">
        <v>223</v>
      </c>
      <c r="I166" t="s">
        <v>4666</v>
      </c>
      <c r="J166">
        <v>0.67220000000000002</v>
      </c>
      <c r="K166" s="16">
        <f t="shared" si="2"/>
        <v>0</v>
      </c>
      <c r="L166"/>
      <c r="M166" t="s">
        <v>4518</v>
      </c>
      <c r="N166"/>
      <c r="O166"/>
      <c r="P166"/>
      <c r="Q166"/>
      <c r="R166"/>
      <c r="S166"/>
    </row>
    <row r="167" spans="1:19" ht="14.4" x14ac:dyDescent="0.3">
      <c r="A167" s="62" t="s">
        <v>4787</v>
      </c>
      <c r="B167" s="63">
        <v>7</v>
      </c>
      <c r="C167" s="63">
        <v>2019</v>
      </c>
      <c r="D167" s="52">
        <f>+'[6]Summer PCF'!F141</f>
        <v>0.49365480468332601</v>
      </c>
      <c r="E167" t="str">
        <f>'[6]Summer PCF'!A141</f>
        <v>D2_WY_b_10</v>
      </c>
      <c r="G167"/>
      <c r="H167" t="s">
        <v>224</v>
      </c>
      <c r="I167" t="s">
        <v>4666</v>
      </c>
      <c r="J167">
        <v>0.49370000000000003</v>
      </c>
      <c r="K167" s="16">
        <f t="shared" si="2"/>
        <v>0</v>
      </c>
      <c r="L167"/>
      <c r="M167" t="s">
        <v>4520</v>
      </c>
      <c r="N167"/>
      <c r="O167"/>
      <c r="P167"/>
      <c r="Q167"/>
      <c r="R167"/>
      <c r="S167"/>
    </row>
    <row r="168" spans="1:19" ht="14.4" x14ac:dyDescent="0.3">
      <c r="A168" s="62" t="s">
        <v>4788</v>
      </c>
      <c r="B168" s="63">
        <v>7</v>
      </c>
      <c r="C168" s="63">
        <v>2019</v>
      </c>
      <c r="D168" s="52">
        <f>+'[6]Summer PCF'!F142</f>
        <v>0.47164140717129355</v>
      </c>
      <c r="E168" t="str">
        <f>'[6]Summer PCF'!A142</f>
        <v>D2_WY_c_20</v>
      </c>
      <c r="G168"/>
      <c r="H168" t="s">
        <v>225</v>
      </c>
      <c r="I168" t="s">
        <v>4666</v>
      </c>
      <c r="J168">
        <v>0.47160000000000002</v>
      </c>
      <c r="K168" s="16">
        <f t="shared" si="2"/>
        <v>0</v>
      </c>
      <c r="L168"/>
      <c r="M168" t="s">
        <v>4522</v>
      </c>
      <c r="N168"/>
      <c r="O168"/>
      <c r="P168"/>
      <c r="Q168"/>
      <c r="R168"/>
      <c r="S168"/>
    </row>
    <row r="169" spans="1:19" ht="14.4" x14ac:dyDescent="0.3">
      <c r="A169" s="62" t="s">
        <v>4789</v>
      </c>
      <c r="B169" s="63">
        <v>7</v>
      </c>
      <c r="C169" s="63">
        <v>2019</v>
      </c>
      <c r="D169" s="52">
        <f>+'[6]Summer PCF'!F143</f>
        <v>0.79218680010644116</v>
      </c>
      <c r="E169" t="str">
        <f>'[6]Summer PCF'!A143</f>
        <v>D2_WY_d_30</v>
      </c>
      <c r="G169"/>
      <c r="H169" t="s">
        <v>226</v>
      </c>
      <c r="I169" t="s">
        <v>4666</v>
      </c>
      <c r="J169">
        <v>0.79220000000000002</v>
      </c>
      <c r="K169" s="16">
        <f t="shared" si="2"/>
        <v>0</v>
      </c>
      <c r="L169"/>
      <c r="M169" t="s">
        <v>4524</v>
      </c>
      <c r="N169"/>
      <c r="O169"/>
      <c r="P169"/>
      <c r="Q169"/>
      <c r="R169"/>
      <c r="S169"/>
    </row>
    <row r="170" spans="1:19" ht="14.4" x14ac:dyDescent="0.3">
      <c r="A170" s="62" t="s">
        <v>4790</v>
      </c>
      <c r="B170" s="63">
        <v>7</v>
      </c>
      <c r="C170" s="63">
        <v>2019</v>
      </c>
      <c r="D170" s="52">
        <f>+'[6]Summer PCF'!F144</f>
        <v>0.69046325321243218</v>
      </c>
      <c r="E170" t="str">
        <f>'[6]Summer PCF'!A144</f>
        <v>D2_WY_e_40</v>
      </c>
      <c r="G170"/>
      <c r="H170" t="s">
        <v>227</v>
      </c>
      <c r="I170" t="s">
        <v>4666</v>
      </c>
      <c r="J170">
        <v>0.6905</v>
      </c>
      <c r="K170" s="16">
        <f t="shared" si="2"/>
        <v>0</v>
      </c>
      <c r="L170"/>
      <c r="M170" t="s">
        <v>4526</v>
      </c>
      <c r="N170"/>
      <c r="O170"/>
      <c r="P170"/>
      <c r="Q170"/>
      <c r="R170"/>
      <c r="S170"/>
    </row>
    <row r="171" spans="1:19" ht="14.4" x14ac:dyDescent="0.3">
      <c r="A171" s="62" t="s">
        <v>4791</v>
      </c>
      <c r="B171" s="63">
        <v>7</v>
      </c>
      <c r="C171" s="63">
        <v>2019</v>
      </c>
      <c r="D171" s="52">
        <f>+'[6]Summer PCF'!F145</f>
        <v>0.76279319866764528</v>
      </c>
      <c r="E171" t="str">
        <f>'[6]Summer PCF'!A145</f>
        <v>D2_WY_f_50</v>
      </c>
      <c r="G171"/>
      <c r="H171" t="s">
        <v>228</v>
      </c>
      <c r="I171" t="s">
        <v>4666</v>
      </c>
      <c r="J171">
        <v>0.76280000000000003</v>
      </c>
      <c r="K171" s="16">
        <f t="shared" si="2"/>
        <v>0</v>
      </c>
      <c r="L171"/>
      <c r="M171" t="s">
        <v>4528</v>
      </c>
      <c r="N171"/>
      <c r="O171"/>
      <c r="P171"/>
      <c r="Q171"/>
      <c r="R171"/>
      <c r="S171"/>
    </row>
    <row r="172" spans="1:19" ht="14.4" x14ac:dyDescent="0.3">
      <c r="A172" s="62" t="s">
        <v>4792</v>
      </c>
      <c r="B172" s="63">
        <v>7</v>
      </c>
      <c r="C172" s="63">
        <v>2019</v>
      </c>
      <c r="D172" s="52">
        <f>+'[6]Summer PCF'!F146</f>
        <v>0.75001988236606865</v>
      </c>
      <c r="E172" t="str">
        <f>'[6]Summer PCF'!A146</f>
        <v>D2_WY_g_60</v>
      </c>
      <c r="G172"/>
      <c r="H172" t="s">
        <v>229</v>
      </c>
      <c r="I172" t="s">
        <v>4666</v>
      </c>
      <c r="J172">
        <v>0.75</v>
      </c>
      <c r="K172" s="16">
        <f t="shared" si="2"/>
        <v>0</v>
      </c>
      <c r="L172"/>
      <c r="M172" t="s">
        <v>4530</v>
      </c>
      <c r="N172"/>
      <c r="O172"/>
      <c r="P172"/>
      <c r="Q172"/>
      <c r="R172"/>
      <c r="S172"/>
    </row>
    <row r="173" spans="1:19" ht="14.4" x14ac:dyDescent="0.3">
      <c r="A173" s="62" t="s">
        <v>4793</v>
      </c>
      <c r="B173" s="63">
        <v>7</v>
      </c>
      <c r="C173" s="63">
        <v>2019</v>
      </c>
      <c r="D173" s="52">
        <f>+'[6]Summer PCF'!F147</f>
        <v>0.41725423568356668</v>
      </c>
      <c r="E173" t="str">
        <f>'[6]Summer PCF'!A147</f>
        <v>D2_WY_h_70</v>
      </c>
      <c r="G173"/>
      <c r="H173" t="s">
        <v>230</v>
      </c>
      <c r="I173" t="s">
        <v>4666</v>
      </c>
      <c r="J173">
        <v>0.4173</v>
      </c>
      <c r="K173" s="16">
        <f t="shared" si="2"/>
        <v>0</v>
      </c>
      <c r="L173"/>
      <c r="M173" t="s">
        <v>4532</v>
      </c>
      <c r="N173"/>
      <c r="O173"/>
      <c r="P173"/>
      <c r="Q173"/>
      <c r="R173"/>
      <c r="S173"/>
    </row>
    <row r="174" spans="1:19" ht="14.4" x14ac:dyDescent="0.3">
      <c r="A174" s="62" t="s">
        <v>4794</v>
      </c>
      <c r="B174" s="63">
        <v>7</v>
      </c>
      <c r="C174" s="63">
        <v>2019</v>
      </c>
      <c r="D174" s="52">
        <f>+'[6]Summer PCF'!F148</f>
        <v>0.56192000499477301</v>
      </c>
      <c r="E174" t="str">
        <f>'[6]Summer PCF'!A148</f>
        <v>D2_WY_i_80</v>
      </c>
      <c r="G174"/>
      <c r="H174" t="s">
        <v>231</v>
      </c>
      <c r="I174" t="s">
        <v>4666</v>
      </c>
      <c r="J174">
        <v>0.56189999999999996</v>
      </c>
      <c r="K174" s="16">
        <f t="shared" si="2"/>
        <v>0</v>
      </c>
      <c r="L174"/>
      <c r="M174" t="s">
        <v>4534</v>
      </c>
      <c r="N174"/>
      <c r="O174"/>
      <c r="P174"/>
      <c r="Q174"/>
      <c r="R174"/>
      <c r="S174"/>
    </row>
    <row r="175" spans="1:19" ht="14.4" x14ac:dyDescent="0.3">
      <c r="A175" s="62" t="s">
        <v>4795</v>
      </c>
      <c r="B175" s="63">
        <v>7</v>
      </c>
      <c r="C175" s="63">
        <v>2019</v>
      </c>
      <c r="D175" s="52">
        <f>+'[6]Summer PCF'!F149</f>
        <v>0.56016977952760127</v>
      </c>
      <c r="E175" t="str">
        <f>'[6]Summer PCF'!A149</f>
        <v>D2_WY_j_90</v>
      </c>
      <c r="G175"/>
      <c r="H175" t="s">
        <v>232</v>
      </c>
      <c r="I175" t="s">
        <v>4666</v>
      </c>
      <c r="J175">
        <v>0.56020000000000003</v>
      </c>
      <c r="K175" s="16">
        <f t="shared" si="2"/>
        <v>0</v>
      </c>
      <c r="L175"/>
      <c r="M175" t="s">
        <v>4536</v>
      </c>
      <c r="N175"/>
      <c r="O175"/>
      <c r="P175"/>
      <c r="Q175"/>
      <c r="R175"/>
      <c r="S175"/>
    </row>
    <row r="176" spans="1:19" ht="14.4" x14ac:dyDescent="0.3">
      <c r="A176" s="62" t="s">
        <v>4796</v>
      </c>
      <c r="B176" s="63">
        <v>7</v>
      </c>
      <c r="C176" s="63">
        <v>2019</v>
      </c>
      <c r="D176" s="52">
        <f>+'[6]Summer PCF'!F150</f>
        <v>0.75270957697127405</v>
      </c>
      <c r="E176" t="str">
        <f>'[6]Summer PCF'!A150</f>
        <v>D2_WY_k_100</v>
      </c>
      <c r="G176"/>
      <c r="H176" t="s">
        <v>233</v>
      </c>
      <c r="I176" t="s">
        <v>4666</v>
      </c>
      <c r="J176">
        <v>0.75270000000000004</v>
      </c>
      <c r="K176" s="16">
        <f t="shared" si="2"/>
        <v>0</v>
      </c>
      <c r="L176"/>
      <c r="M176" t="s">
        <v>4538</v>
      </c>
      <c r="N176"/>
      <c r="O176"/>
      <c r="P176"/>
      <c r="Q176"/>
      <c r="R176"/>
      <c r="S176"/>
    </row>
    <row r="177" spans="1:19" ht="14.4" x14ac:dyDescent="0.3">
      <c r="A177" s="62" t="s">
        <v>4797</v>
      </c>
      <c r="B177" s="63">
        <v>7</v>
      </c>
      <c r="C177" s="63">
        <v>2019</v>
      </c>
      <c r="D177" s="52">
        <f>+'[6]Summer PCF'!F151</f>
        <v>0.51251456261409178</v>
      </c>
      <c r="E177" t="str">
        <f>'[6]Summer PCF'!A151</f>
        <v>D2_WY_l_110</v>
      </c>
      <c r="G177"/>
      <c r="H177" t="s">
        <v>234</v>
      </c>
      <c r="I177" t="s">
        <v>4666</v>
      </c>
      <c r="J177">
        <v>0.51249999999999996</v>
      </c>
      <c r="K177" s="16">
        <f t="shared" si="2"/>
        <v>0</v>
      </c>
      <c r="L177"/>
      <c r="M177" t="s">
        <v>4540</v>
      </c>
      <c r="N177"/>
      <c r="O177"/>
      <c r="P177"/>
      <c r="Q177"/>
      <c r="R177"/>
      <c r="S177"/>
    </row>
    <row r="178" spans="1:19" ht="14.4" x14ac:dyDescent="0.3">
      <c r="A178" s="62" t="s">
        <v>4798</v>
      </c>
      <c r="B178" s="63">
        <v>7</v>
      </c>
      <c r="C178" s="63">
        <v>2019</v>
      </c>
      <c r="D178" s="52">
        <f>+'[6]Summer PCF'!F152</f>
        <v>0.53954032644296313</v>
      </c>
      <c r="E178" t="str">
        <f>'[6]Summer PCF'!A152</f>
        <v>D2_WY_m_120</v>
      </c>
      <c r="G178"/>
      <c r="H178" t="s">
        <v>235</v>
      </c>
      <c r="I178" t="s">
        <v>4666</v>
      </c>
      <c r="J178">
        <v>0.53949999999999998</v>
      </c>
      <c r="K178" s="16">
        <f t="shared" si="2"/>
        <v>0</v>
      </c>
      <c r="L178"/>
      <c r="M178" t="s">
        <v>4542</v>
      </c>
      <c r="N178"/>
      <c r="O178"/>
      <c r="P178"/>
      <c r="Q178"/>
      <c r="R178"/>
      <c r="S178"/>
    </row>
    <row r="179" spans="1:19" ht="14.4" x14ac:dyDescent="0.3">
      <c r="A179" s="62" t="s">
        <v>4799</v>
      </c>
      <c r="B179" s="63">
        <v>7</v>
      </c>
      <c r="C179" s="63">
        <v>2019</v>
      </c>
      <c r="D179" s="52">
        <f>+'[6]Summer PCF'!F153</f>
        <v>0.36194835700101824</v>
      </c>
      <c r="E179" t="str">
        <f>'[6]Summer PCF'!A153</f>
        <v>D2_WY_n_130</v>
      </c>
      <c r="G179"/>
      <c r="H179" t="s">
        <v>236</v>
      </c>
      <c r="I179" t="s">
        <v>4666</v>
      </c>
      <c r="J179">
        <v>0.3619</v>
      </c>
      <c r="K179" s="16">
        <f t="shared" si="2"/>
        <v>0</v>
      </c>
      <c r="L179"/>
      <c r="M179" t="s">
        <v>4544</v>
      </c>
      <c r="N179"/>
      <c r="O179"/>
      <c r="P179"/>
      <c r="Q179"/>
      <c r="R179"/>
      <c r="S179"/>
    </row>
    <row r="180" spans="1:19" ht="14.4" x14ac:dyDescent="0.3">
      <c r="A180" s="62" t="s">
        <v>4800</v>
      </c>
      <c r="B180" s="63">
        <v>7</v>
      </c>
      <c r="C180" s="63">
        <v>2019</v>
      </c>
      <c r="D180" s="52">
        <f>+'[6]Summer PCF'!F154</f>
        <v>0.59840753591749252</v>
      </c>
      <c r="E180" t="str">
        <f>'[6]Summer PCF'!A154</f>
        <v>D2_WY_o_140</v>
      </c>
      <c r="G180"/>
      <c r="H180" t="s">
        <v>237</v>
      </c>
      <c r="I180" t="s">
        <v>4666</v>
      </c>
      <c r="J180">
        <v>0.59840000000000004</v>
      </c>
      <c r="K180" s="16">
        <f t="shared" si="2"/>
        <v>0</v>
      </c>
      <c r="L180"/>
      <c r="M180" t="s">
        <v>4546</v>
      </c>
      <c r="N180"/>
      <c r="O180"/>
      <c r="P180"/>
      <c r="Q180"/>
      <c r="R180"/>
      <c r="S180"/>
    </row>
    <row r="181" spans="1:19" ht="14.4" x14ac:dyDescent="0.3">
      <c r="A181" s="62" t="s">
        <v>4801</v>
      </c>
      <c r="B181" s="63">
        <v>7</v>
      </c>
      <c r="C181" s="63">
        <v>2019</v>
      </c>
      <c r="D181" s="52">
        <f>+'[6]Summer PCF'!F155</f>
        <v>0.49118412079140922</v>
      </c>
      <c r="E181" t="str">
        <f>'[6]Summer PCF'!A155</f>
        <v>D2_WY_p_150</v>
      </c>
      <c r="G181"/>
      <c r="H181" t="s">
        <v>238</v>
      </c>
      <c r="I181" t="s">
        <v>4666</v>
      </c>
      <c r="J181">
        <v>0.49120000000000003</v>
      </c>
      <c r="K181" s="16">
        <f t="shared" si="2"/>
        <v>0</v>
      </c>
      <c r="L181"/>
      <c r="M181" t="s">
        <v>4548</v>
      </c>
      <c r="N181"/>
      <c r="O181"/>
      <c r="P181"/>
      <c r="Q181"/>
      <c r="R181"/>
      <c r="S181"/>
    </row>
    <row r="182" spans="1:19" ht="14.4" x14ac:dyDescent="0.3">
      <c r="A182" s="62" t="s">
        <v>4802</v>
      </c>
      <c r="B182" s="63">
        <v>7</v>
      </c>
      <c r="C182" s="63">
        <v>2019</v>
      </c>
      <c r="D182" s="52">
        <f>+'[6]Summer PCF'!F156</f>
        <v>0.46366348868492441</v>
      </c>
      <c r="E182" t="str">
        <f>'[6]Summer PCF'!A156</f>
        <v>D2_WY_q_160</v>
      </c>
      <c r="G182"/>
      <c r="H182" t="s">
        <v>239</v>
      </c>
      <c r="I182" t="s">
        <v>4666</v>
      </c>
      <c r="J182">
        <v>0.4637</v>
      </c>
      <c r="K182" s="16">
        <f t="shared" si="2"/>
        <v>0</v>
      </c>
      <c r="L182"/>
      <c r="M182" t="s">
        <v>4550</v>
      </c>
      <c r="N182"/>
      <c r="O182"/>
      <c r="P182"/>
      <c r="Q182"/>
      <c r="R182"/>
      <c r="S182"/>
    </row>
    <row r="183" spans="1:19" ht="14.4" x14ac:dyDescent="0.3">
      <c r="A183" s="62" t="s">
        <v>4803</v>
      </c>
      <c r="B183" s="63">
        <v>7</v>
      </c>
      <c r="C183" s="63">
        <v>2019</v>
      </c>
      <c r="D183" s="52">
        <f>+'[6]Summer PCF'!F157</f>
        <v>0.54722716197135679</v>
      </c>
      <c r="E183" t="str">
        <f>'[6]Summer PCF'!A157</f>
        <v>D2_WY_r_170</v>
      </c>
      <c r="G183"/>
      <c r="H183" t="s">
        <v>240</v>
      </c>
      <c r="I183" t="s">
        <v>4666</v>
      </c>
      <c r="J183">
        <v>0.54720000000000002</v>
      </c>
      <c r="K183" s="16">
        <f t="shared" si="2"/>
        <v>0</v>
      </c>
      <c r="L183"/>
      <c r="M183" t="s">
        <v>4552</v>
      </c>
      <c r="N183"/>
      <c r="O183"/>
      <c r="P183"/>
      <c r="Q183"/>
      <c r="R183"/>
      <c r="S183"/>
    </row>
    <row r="184" spans="1:19" ht="14.4" x14ac:dyDescent="0.3">
      <c r="A184" s="62" t="s">
        <v>4804</v>
      </c>
      <c r="B184" s="63">
        <v>7</v>
      </c>
      <c r="C184" s="63">
        <v>2019</v>
      </c>
      <c r="D184" s="52">
        <f>+'[6]Summer PCF'!F158</f>
        <v>0.73581710605487005</v>
      </c>
      <c r="E184" t="str">
        <f>'[6]Summer PCF'!A158</f>
        <v>D2_WY_s_180</v>
      </c>
      <c r="G184"/>
      <c r="H184" t="s">
        <v>241</v>
      </c>
      <c r="I184" t="s">
        <v>4666</v>
      </c>
      <c r="J184">
        <v>0.73580000000000001</v>
      </c>
      <c r="K184" s="16">
        <f t="shared" si="2"/>
        <v>0</v>
      </c>
      <c r="L184"/>
      <c r="M184" t="s">
        <v>4554</v>
      </c>
      <c r="N184"/>
      <c r="O184"/>
      <c r="P184"/>
      <c r="Q184"/>
      <c r="R184"/>
      <c r="S184"/>
    </row>
    <row r="185" spans="1:19" ht="14.4" x14ac:dyDescent="0.3">
      <c r="A185" s="62" t="s">
        <v>4805</v>
      </c>
      <c r="B185" s="63">
        <v>7</v>
      </c>
      <c r="C185" s="63">
        <v>2019</v>
      </c>
      <c r="D185" s="52">
        <f>+'[6]Summer PCF'!F159</f>
        <v>0.33935149966198552</v>
      </c>
      <c r="E185" t="str">
        <f>'[6]Summer PCF'!A159</f>
        <v>D2_WY_t_190</v>
      </c>
      <c r="G185"/>
      <c r="H185" t="s">
        <v>242</v>
      </c>
      <c r="I185" t="s">
        <v>4666</v>
      </c>
      <c r="J185">
        <v>0.33939999999999998</v>
      </c>
      <c r="K185" s="16">
        <f t="shared" si="2"/>
        <v>0</v>
      </c>
      <c r="L185"/>
      <c r="M185" t="s">
        <v>4556</v>
      </c>
      <c r="N185"/>
      <c r="O185"/>
      <c r="P185"/>
      <c r="Q185"/>
      <c r="R185"/>
      <c r="S185"/>
    </row>
    <row r="186" spans="1:19" ht="14.4" x14ac:dyDescent="0.3">
      <c r="A186" s="62" t="s">
        <v>4806</v>
      </c>
      <c r="B186" s="63">
        <v>7</v>
      </c>
      <c r="C186" s="63">
        <v>2019</v>
      </c>
      <c r="D186" s="52">
        <f>+'[6]Summer PCF'!F160</f>
        <v>0.56504158803595284</v>
      </c>
      <c r="E186" t="str">
        <f>'[6]Summer PCF'!A160</f>
        <v>D2_WY_u_200</v>
      </c>
      <c r="G186"/>
      <c r="H186" t="s">
        <v>243</v>
      </c>
      <c r="I186" t="s">
        <v>4666</v>
      </c>
      <c r="J186">
        <v>0.56499999999999995</v>
      </c>
      <c r="K186" s="16">
        <f t="shared" si="2"/>
        <v>0</v>
      </c>
      <c r="L186"/>
      <c r="M186" t="s">
        <v>4558</v>
      </c>
      <c r="N186"/>
      <c r="O186"/>
      <c r="P186"/>
      <c r="Q186"/>
      <c r="R186"/>
      <c r="S186"/>
    </row>
    <row r="187" spans="1:19" ht="14.4" x14ac:dyDescent="0.3">
      <c r="A187" s="62" t="s">
        <v>4807</v>
      </c>
      <c r="B187" s="63">
        <v>7</v>
      </c>
      <c r="C187" s="63">
        <v>2019</v>
      </c>
      <c r="D187" s="52">
        <f>+'[6]Summer PCF'!F161</f>
        <v>0.43743557956883067</v>
      </c>
      <c r="E187" t="str">
        <f>'[6]Summer PCF'!A161</f>
        <v>D2_WY_v_250</v>
      </c>
      <c r="G187"/>
      <c r="H187" t="s">
        <v>244</v>
      </c>
      <c r="I187" t="s">
        <v>4666</v>
      </c>
      <c r="J187">
        <v>0.43740000000000001</v>
      </c>
      <c r="K187" s="16">
        <f t="shared" si="2"/>
        <v>0</v>
      </c>
      <c r="L187"/>
      <c r="M187" t="s">
        <v>4560</v>
      </c>
      <c r="N187"/>
      <c r="O187"/>
      <c r="P187"/>
      <c r="Q187"/>
      <c r="R187"/>
      <c r="S187"/>
    </row>
    <row r="188" spans="1:19" ht="14.4" x14ac:dyDescent="0.3">
      <c r="A188" s="62" t="s">
        <v>4808</v>
      </c>
      <c r="B188" s="63">
        <v>7</v>
      </c>
      <c r="C188" s="63">
        <v>2019</v>
      </c>
      <c r="D188" s="52">
        <f>+'[6]Summer PCF'!F162</f>
        <v>0.44596108291056558</v>
      </c>
      <c r="E188" t="str">
        <f>'[6]Summer PCF'!A162</f>
        <v>D2_WY_w_300</v>
      </c>
      <c r="G188"/>
      <c r="H188" t="s">
        <v>245</v>
      </c>
      <c r="I188" t="s">
        <v>4666</v>
      </c>
      <c r="J188">
        <v>0.44600000000000001</v>
      </c>
      <c r="K188" s="16">
        <f t="shared" si="2"/>
        <v>0</v>
      </c>
      <c r="L188"/>
      <c r="M188" t="s">
        <v>4562</v>
      </c>
      <c r="N188"/>
      <c r="O188"/>
      <c r="P188"/>
      <c r="Q188"/>
      <c r="R188"/>
      <c r="S188"/>
    </row>
    <row r="189" spans="1:19" ht="14.4" x14ac:dyDescent="0.3">
      <c r="A189" s="62" t="s">
        <v>4809</v>
      </c>
      <c r="B189" s="63">
        <v>7</v>
      </c>
      <c r="C189" s="63">
        <v>2019</v>
      </c>
      <c r="D189" s="52">
        <f>+'[6]Summer PCF'!F163</f>
        <v>0.33172605101687092</v>
      </c>
      <c r="E189" t="str">
        <f>'[6]Summer PCF'!A163</f>
        <v>D2_WY_x_400</v>
      </c>
      <c r="G189"/>
      <c r="H189" t="s">
        <v>246</v>
      </c>
      <c r="I189" t="s">
        <v>4666</v>
      </c>
      <c r="J189">
        <v>0.33169999999999999</v>
      </c>
      <c r="K189" s="16">
        <f t="shared" si="2"/>
        <v>0</v>
      </c>
      <c r="L189"/>
      <c r="M189" t="s">
        <v>4564</v>
      </c>
      <c r="N189"/>
      <c r="O189"/>
      <c r="P189"/>
      <c r="Q189"/>
      <c r="R189"/>
      <c r="S189"/>
    </row>
    <row r="190" spans="1:19" ht="14.4" x14ac:dyDescent="0.3">
      <c r="A190" s="62" t="s">
        <v>4810</v>
      </c>
      <c r="B190" s="63">
        <v>7</v>
      </c>
      <c r="C190" s="63">
        <v>2019</v>
      </c>
      <c r="D190" s="52">
        <f>+'[6]Summer PCF'!F164</f>
        <v>0.4108791065395116</v>
      </c>
      <c r="E190" t="str">
        <f>'[6]Summer PCF'!A164</f>
        <v>D2_WY_y_500</v>
      </c>
      <c r="G190"/>
      <c r="H190" t="s">
        <v>247</v>
      </c>
      <c r="I190" t="s">
        <v>4666</v>
      </c>
      <c r="J190">
        <v>0.41089999999999999</v>
      </c>
      <c r="K190" s="16">
        <f t="shared" si="2"/>
        <v>0</v>
      </c>
      <c r="L190"/>
      <c r="M190" t="s">
        <v>4566</v>
      </c>
      <c r="N190"/>
      <c r="O190"/>
      <c r="P190"/>
      <c r="Q190"/>
      <c r="R190"/>
      <c r="S190"/>
    </row>
    <row r="191" spans="1:19" ht="14.4" x14ac:dyDescent="0.3">
      <c r="A191" s="62" t="s">
        <v>4811</v>
      </c>
      <c r="B191" s="63">
        <v>7</v>
      </c>
      <c r="C191" s="63">
        <v>2019</v>
      </c>
      <c r="D191" s="52">
        <f>+'[6]Summer PCF'!F165</f>
        <v>0.56217751143157035</v>
      </c>
      <c r="E191" t="str">
        <f>'[6]Summer PCF'!A165</f>
        <v>D2_WY_z_750</v>
      </c>
      <c r="H191" t="s">
        <v>248</v>
      </c>
      <c r="I191" t="s">
        <v>4666</v>
      </c>
      <c r="J191">
        <v>0.56220000000000003</v>
      </c>
      <c r="K191" s="16">
        <f t="shared" si="2"/>
        <v>0</v>
      </c>
      <c r="M191" s="21" t="s">
        <v>4568</v>
      </c>
    </row>
    <row r="192" spans="1:19" ht="14.4" x14ac:dyDescent="0.3">
      <c r="A192" s="62" t="s">
        <v>4812</v>
      </c>
      <c r="B192" s="63">
        <v>7</v>
      </c>
      <c r="C192" s="63">
        <v>2019</v>
      </c>
      <c r="D192" s="52">
        <f>+'[6]Summer PCF'!F166</f>
        <v>0.55439276007488147</v>
      </c>
      <c r="E192" t="str">
        <f>'[6]Summer PCF'!A166</f>
        <v>D2_WY_z_9999</v>
      </c>
      <c r="H192" t="s">
        <v>249</v>
      </c>
      <c r="I192" t="s">
        <v>4666</v>
      </c>
      <c r="J192">
        <v>0.5544</v>
      </c>
      <c r="K192" s="16">
        <f t="shared" si="2"/>
        <v>0</v>
      </c>
      <c r="M192" s="21" t="s">
        <v>4570</v>
      </c>
    </row>
    <row r="193" spans="1:13" ht="14.4" x14ac:dyDescent="0.3">
      <c r="A193" s="62"/>
      <c r="D193" s="52"/>
      <c r="H193" t="s">
        <v>250</v>
      </c>
      <c r="I193" t="s">
        <v>4666</v>
      </c>
      <c r="J193">
        <v>0.61860000000000004</v>
      </c>
      <c r="K193" s="16">
        <f t="shared" ref="K193:K219" si="5">J193-ROUND(D112,4)</f>
        <v>0</v>
      </c>
      <c r="M193" s="21" t="s">
        <v>4572</v>
      </c>
    </row>
    <row r="194" spans="1:13" x14ac:dyDescent="0.25">
      <c r="H194" t="s">
        <v>251</v>
      </c>
      <c r="I194" t="s">
        <v>4666</v>
      </c>
      <c r="J194">
        <v>0.58830000000000005</v>
      </c>
      <c r="K194" s="16">
        <f t="shared" si="5"/>
        <v>0</v>
      </c>
      <c r="M194" s="21" t="s">
        <v>4574</v>
      </c>
    </row>
    <row r="195" spans="1:13" x14ac:dyDescent="0.25">
      <c r="H195" t="s">
        <v>252</v>
      </c>
      <c r="I195" t="s">
        <v>4666</v>
      </c>
      <c r="J195">
        <v>0.52829999999999999</v>
      </c>
      <c r="K195" s="16">
        <f t="shared" si="5"/>
        <v>0</v>
      </c>
      <c r="M195" s="21" t="s">
        <v>4576</v>
      </c>
    </row>
    <row r="196" spans="1:13" x14ac:dyDescent="0.25">
      <c r="H196" t="s">
        <v>253</v>
      </c>
      <c r="I196" t="s">
        <v>4666</v>
      </c>
      <c r="J196">
        <v>0.66969999999999996</v>
      </c>
      <c r="K196" s="16">
        <f t="shared" si="5"/>
        <v>0</v>
      </c>
      <c r="M196" s="21" t="s">
        <v>4578</v>
      </c>
    </row>
    <row r="197" spans="1:13" x14ac:dyDescent="0.25">
      <c r="H197" t="s">
        <v>254</v>
      </c>
      <c r="I197" t="s">
        <v>4666</v>
      </c>
      <c r="J197">
        <v>0.60199999999999998</v>
      </c>
      <c r="K197" s="16">
        <f t="shared" si="5"/>
        <v>0</v>
      </c>
      <c r="M197" s="21" t="s">
        <v>4580</v>
      </c>
    </row>
    <row r="198" spans="1:13" x14ac:dyDescent="0.25">
      <c r="H198" t="s">
        <v>255</v>
      </c>
      <c r="I198" t="s">
        <v>4666</v>
      </c>
      <c r="J198">
        <v>0.61309999999999998</v>
      </c>
      <c r="K198" s="16">
        <f t="shared" si="5"/>
        <v>0</v>
      </c>
      <c r="M198" s="21" t="s">
        <v>4582</v>
      </c>
    </row>
    <row r="199" spans="1:13" x14ac:dyDescent="0.25">
      <c r="H199" t="s">
        <v>256</v>
      </c>
      <c r="I199" t="s">
        <v>4666</v>
      </c>
      <c r="J199">
        <v>0.64900000000000002</v>
      </c>
      <c r="K199" s="16">
        <f t="shared" si="5"/>
        <v>0</v>
      </c>
      <c r="M199" s="21" t="s">
        <v>4584</v>
      </c>
    </row>
    <row r="200" spans="1:13" x14ac:dyDescent="0.25">
      <c r="H200" t="s">
        <v>257</v>
      </c>
      <c r="I200" t="s">
        <v>4666</v>
      </c>
      <c r="J200">
        <v>0.51790000000000003</v>
      </c>
      <c r="K200" s="16">
        <f t="shared" si="5"/>
        <v>0</v>
      </c>
      <c r="M200" s="21" t="s">
        <v>4586</v>
      </c>
    </row>
    <row r="201" spans="1:13" x14ac:dyDescent="0.25">
      <c r="H201" t="s">
        <v>258</v>
      </c>
      <c r="I201" t="s">
        <v>4666</v>
      </c>
      <c r="J201">
        <v>0.6502</v>
      </c>
      <c r="K201" s="16">
        <f t="shared" si="5"/>
        <v>0</v>
      </c>
      <c r="M201" s="21" t="s">
        <v>4588</v>
      </c>
    </row>
    <row r="202" spans="1:13" x14ac:dyDescent="0.25">
      <c r="H202" t="s">
        <v>259</v>
      </c>
      <c r="I202" t="s">
        <v>4666</v>
      </c>
      <c r="J202">
        <v>0.44990000000000002</v>
      </c>
      <c r="K202" s="16">
        <f t="shared" si="5"/>
        <v>0</v>
      </c>
      <c r="M202" s="21" t="s">
        <v>4590</v>
      </c>
    </row>
    <row r="203" spans="1:13" x14ac:dyDescent="0.25">
      <c r="H203" t="s">
        <v>260</v>
      </c>
      <c r="I203" t="s">
        <v>4666</v>
      </c>
      <c r="J203">
        <v>0.58860000000000001</v>
      </c>
      <c r="K203" s="16">
        <f t="shared" si="5"/>
        <v>0</v>
      </c>
      <c r="M203" s="21" t="s">
        <v>4592</v>
      </c>
    </row>
    <row r="204" spans="1:13" x14ac:dyDescent="0.25">
      <c r="H204" t="s">
        <v>261</v>
      </c>
      <c r="I204" t="s">
        <v>4666</v>
      </c>
      <c r="J204">
        <v>0.50260000000000005</v>
      </c>
      <c r="K204" s="16">
        <f t="shared" si="5"/>
        <v>0</v>
      </c>
      <c r="M204" s="21" t="s">
        <v>4594</v>
      </c>
    </row>
    <row r="205" spans="1:13" x14ac:dyDescent="0.25">
      <c r="H205" t="s">
        <v>262</v>
      </c>
      <c r="I205" t="s">
        <v>4666</v>
      </c>
      <c r="J205">
        <v>0.47049999999999997</v>
      </c>
      <c r="K205" s="16">
        <f t="shared" si="5"/>
        <v>0</v>
      </c>
      <c r="M205" s="21" t="s">
        <v>4596</v>
      </c>
    </row>
    <row r="206" spans="1:13" x14ac:dyDescent="0.25">
      <c r="H206" t="s">
        <v>263</v>
      </c>
      <c r="I206" t="s">
        <v>4666</v>
      </c>
      <c r="J206">
        <v>0.50429999999999997</v>
      </c>
      <c r="K206" s="16">
        <f t="shared" si="5"/>
        <v>0</v>
      </c>
      <c r="M206" s="21" t="s">
        <v>4598</v>
      </c>
    </row>
    <row r="207" spans="1:13" x14ac:dyDescent="0.25">
      <c r="H207" t="s">
        <v>264</v>
      </c>
      <c r="I207" t="s">
        <v>4666</v>
      </c>
      <c r="J207">
        <v>0.43880000000000002</v>
      </c>
      <c r="K207" s="16">
        <f t="shared" si="5"/>
        <v>0</v>
      </c>
      <c r="M207" s="21" t="s">
        <v>4600</v>
      </c>
    </row>
    <row r="208" spans="1:13" x14ac:dyDescent="0.25">
      <c r="H208" t="s">
        <v>265</v>
      </c>
      <c r="I208" t="s">
        <v>4666</v>
      </c>
      <c r="J208">
        <v>0.65269999999999995</v>
      </c>
      <c r="K208" s="16">
        <f t="shared" si="5"/>
        <v>0</v>
      </c>
      <c r="M208" s="21" t="s">
        <v>4602</v>
      </c>
    </row>
    <row r="209" spans="8:13" x14ac:dyDescent="0.25">
      <c r="H209" t="s">
        <v>266</v>
      </c>
      <c r="I209" t="s">
        <v>4666</v>
      </c>
      <c r="J209">
        <v>0.61680000000000001</v>
      </c>
      <c r="K209" s="16">
        <f t="shared" si="5"/>
        <v>0</v>
      </c>
      <c r="M209" s="21" t="s">
        <v>4604</v>
      </c>
    </row>
    <row r="210" spans="8:13" x14ac:dyDescent="0.25">
      <c r="H210" t="s">
        <v>267</v>
      </c>
      <c r="I210" t="s">
        <v>4666</v>
      </c>
      <c r="J210">
        <v>0.56159999999999999</v>
      </c>
      <c r="K210" s="16">
        <f t="shared" si="5"/>
        <v>0</v>
      </c>
      <c r="M210" s="21" t="s">
        <v>4606</v>
      </c>
    </row>
    <row r="211" spans="8:13" x14ac:dyDescent="0.25">
      <c r="H211" t="s">
        <v>268</v>
      </c>
      <c r="I211" t="s">
        <v>4666</v>
      </c>
      <c r="J211">
        <v>0.57040000000000002</v>
      </c>
      <c r="K211" s="16">
        <f t="shared" si="5"/>
        <v>0</v>
      </c>
      <c r="M211" s="21" t="s">
        <v>4608</v>
      </c>
    </row>
    <row r="212" spans="8:13" x14ac:dyDescent="0.25">
      <c r="H212" t="s">
        <v>269</v>
      </c>
      <c r="I212" t="s">
        <v>4666</v>
      </c>
      <c r="J212">
        <v>0.59989999999999999</v>
      </c>
      <c r="K212" s="16">
        <f t="shared" si="5"/>
        <v>0</v>
      </c>
      <c r="M212" s="21" t="s">
        <v>4610</v>
      </c>
    </row>
    <row r="213" spans="8:13" x14ac:dyDescent="0.25">
      <c r="H213" t="s">
        <v>270</v>
      </c>
      <c r="I213" t="s">
        <v>4666</v>
      </c>
      <c r="J213">
        <v>0.56030000000000002</v>
      </c>
      <c r="K213" s="16">
        <f t="shared" si="5"/>
        <v>0</v>
      </c>
      <c r="M213" s="21" t="s">
        <v>4612</v>
      </c>
    </row>
    <row r="214" spans="8:13" x14ac:dyDescent="0.25">
      <c r="H214" t="s">
        <v>271</v>
      </c>
      <c r="I214" t="s">
        <v>4666</v>
      </c>
      <c r="J214">
        <v>0.49059999999999998</v>
      </c>
      <c r="K214" s="16">
        <f t="shared" si="5"/>
        <v>0</v>
      </c>
      <c r="M214" s="21" t="s">
        <v>4614</v>
      </c>
    </row>
    <row r="215" spans="8:13" x14ac:dyDescent="0.25">
      <c r="H215" t="s">
        <v>272</v>
      </c>
      <c r="I215" t="s">
        <v>4666</v>
      </c>
      <c r="J215">
        <v>0.46850000000000003</v>
      </c>
      <c r="K215" s="16">
        <f t="shared" si="5"/>
        <v>0</v>
      </c>
      <c r="M215" s="21" t="s">
        <v>4616</v>
      </c>
    </row>
    <row r="216" spans="8:13" x14ac:dyDescent="0.25">
      <c r="H216" t="s">
        <v>273</v>
      </c>
      <c r="I216" t="s">
        <v>4666</v>
      </c>
      <c r="J216">
        <v>0.54059999999999997</v>
      </c>
      <c r="K216" s="16">
        <f t="shared" si="5"/>
        <v>0</v>
      </c>
      <c r="M216" s="21" t="s">
        <v>4618</v>
      </c>
    </row>
    <row r="217" spans="8:13" x14ac:dyDescent="0.25">
      <c r="H217" t="s">
        <v>274</v>
      </c>
      <c r="I217" t="s">
        <v>4666</v>
      </c>
      <c r="J217">
        <v>0.47760000000000002</v>
      </c>
      <c r="K217" s="16">
        <f t="shared" si="5"/>
        <v>0</v>
      </c>
      <c r="M217" s="21" t="s">
        <v>4620</v>
      </c>
    </row>
    <row r="218" spans="8:13" x14ac:dyDescent="0.25">
      <c r="H218" t="s">
        <v>275</v>
      </c>
      <c r="I218" t="s">
        <v>4666</v>
      </c>
      <c r="J218">
        <v>0.50029999999999997</v>
      </c>
      <c r="K218" s="16">
        <f t="shared" si="5"/>
        <v>0</v>
      </c>
      <c r="M218" s="21" t="s">
        <v>4622</v>
      </c>
    </row>
    <row r="219" spans="8:13" x14ac:dyDescent="0.25">
      <c r="H219" t="s">
        <v>276</v>
      </c>
      <c r="I219" t="s">
        <v>4666</v>
      </c>
      <c r="J219">
        <v>0.50549999999999995</v>
      </c>
      <c r="K219" s="16">
        <f t="shared" si="5"/>
        <v>0</v>
      </c>
      <c r="M219" s="21" t="s">
        <v>4624</v>
      </c>
    </row>
    <row r="639" spans="2:2" x14ac:dyDescent="0.25">
      <c r="B639" s="32"/>
    </row>
    <row r="640" spans="2:2" x14ac:dyDescent="0.25">
      <c r="B640" s="32"/>
    </row>
    <row r="641" spans="2:2" x14ac:dyDescent="0.25">
      <c r="B641" s="32"/>
    </row>
    <row r="642" spans="2:2" x14ac:dyDescent="0.25">
      <c r="B642" s="32"/>
    </row>
    <row r="643" spans="2:2" x14ac:dyDescent="0.25">
      <c r="B643" s="32"/>
    </row>
    <row r="644" spans="2:2" x14ac:dyDescent="0.25">
      <c r="B644" s="32"/>
    </row>
    <row r="645" spans="2:2" x14ac:dyDescent="0.25">
      <c r="B645" s="32"/>
    </row>
    <row r="646" spans="2:2" x14ac:dyDescent="0.25">
      <c r="B646" s="32"/>
    </row>
    <row r="647" spans="2:2" x14ac:dyDescent="0.25">
      <c r="B647" s="32"/>
    </row>
    <row r="648" spans="2:2" x14ac:dyDescent="0.25">
      <c r="B648" s="32"/>
    </row>
    <row r="649" spans="2:2" x14ac:dyDescent="0.25">
      <c r="B649" s="32"/>
    </row>
    <row r="650" spans="2:2" x14ac:dyDescent="0.25">
      <c r="B650" s="32"/>
    </row>
    <row r="651" spans="2:2" x14ac:dyDescent="0.25">
      <c r="B651" s="32"/>
    </row>
    <row r="652" spans="2:2" x14ac:dyDescent="0.25">
      <c r="B652" s="32"/>
    </row>
    <row r="653" spans="2:2" x14ac:dyDescent="0.25">
      <c r="B653" s="32"/>
    </row>
    <row r="654" spans="2:2" x14ac:dyDescent="0.25">
      <c r="B654" s="32"/>
    </row>
    <row r="655" spans="2:2" x14ac:dyDescent="0.25">
      <c r="B655" s="32"/>
    </row>
    <row r="656" spans="2:2" x14ac:dyDescent="0.25">
      <c r="B656" s="32"/>
    </row>
    <row r="657" spans="2:2" x14ac:dyDescent="0.25">
      <c r="B657" s="32"/>
    </row>
    <row r="658" spans="2:2" x14ac:dyDescent="0.25">
      <c r="B658" s="32"/>
    </row>
    <row r="1082" spans="2:2" x14ac:dyDescent="0.25">
      <c r="B1082" s="32"/>
    </row>
    <row r="1083" spans="2:2" x14ac:dyDescent="0.25">
      <c r="B1083" s="32"/>
    </row>
    <row r="1088" spans="2:2" x14ac:dyDescent="0.25">
      <c r="B1088" s="32"/>
    </row>
    <row r="1089" spans="2:2" x14ac:dyDescent="0.25">
      <c r="B1089" s="32"/>
    </row>
    <row r="1094" spans="2:2" x14ac:dyDescent="0.25">
      <c r="B1094" s="32"/>
    </row>
    <row r="1419" spans="2:2" x14ac:dyDescent="0.25">
      <c r="B1419" s="32"/>
    </row>
    <row r="1421" spans="2:2" x14ac:dyDescent="0.25">
      <c r="B1421" s="32"/>
    </row>
    <row r="1422" spans="2:2" x14ac:dyDescent="0.25">
      <c r="B1422" s="32"/>
    </row>
    <row r="1423" spans="2:2" x14ac:dyDescent="0.25">
      <c r="B1423" s="32"/>
    </row>
    <row r="1424" spans="2:2" x14ac:dyDescent="0.25">
      <c r="B1424" s="32"/>
    </row>
    <row r="1425" spans="2:2" x14ac:dyDescent="0.25">
      <c r="B1425" s="32"/>
    </row>
    <row r="1426" spans="2:2" x14ac:dyDescent="0.25">
      <c r="B1426" s="32"/>
    </row>
    <row r="1427" spans="2:2" x14ac:dyDescent="0.25">
      <c r="B1427" s="32"/>
    </row>
    <row r="1428" spans="2:2" x14ac:dyDescent="0.25">
      <c r="B1428" s="32"/>
    </row>
    <row r="1429" spans="2:2" x14ac:dyDescent="0.25">
      <c r="B1429" s="32"/>
    </row>
    <row r="1430" spans="2:2" x14ac:dyDescent="0.25">
      <c r="B1430" s="32"/>
    </row>
    <row r="1432" spans="2:2" x14ac:dyDescent="0.25">
      <c r="B1432" s="32"/>
    </row>
    <row r="1433" spans="2:2" x14ac:dyDescent="0.25">
      <c r="B1433" s="32"/>
    </row>
    <row r="1434" spans="2:2" x14ac:dyDescent="0.25">
      <c r="B1434" s="32"/>
    </row>
    <row r="1435" spans="2:2" x14ac:dyDescent="0.25">
      <c r="B1435" s="32"/>
    </row>
    <row r="1436" spans="2:2" x14ac:dyDescent="0.25">
      <c r="B1436" s="32"/>
    </row>
    <row r="1438" spans="2:2" x14ac:dyDescent="0.25">
      <c r="B1438" s="32"/>
    </row>
    <row r="2439" spans="2:2" x14ac:dyDescent="0.25">
      <c r="B2439" s="32"/>
    </row>
    <row r="2440" spans="2:2" x14ac:dyDescent="0.25">
      <c r="B2440" s="32"/>
    </row>
    <row r="2441" spans="2:2" x14ac:dyDescent="0.25">
      <c r="B2441" s="32"/>
    </row>
    <row r="2442" spans="2:2" x14ac:dyDescent="0.25">
      <c r="B2442" s="32"/>
    </row>
    <row r="2444" spans="2:2" x14ac:dyDescent="0.25">
      <c r="B2444" s="32"/>
    </row>
    <row r="2445" spans="2:2" x14ac:dyDescent="0.25">
      <c r="B2445" s="32"/>
    </row>
    <row r="2446" spans="2:2" x14ac:dyDescent="0.25">
      <c r="B2446" s="32"/>
    </row>
    <row r="2447" spans="2:2" x14ac:dyDescent="0.25">
      <c r="B2447" s="32"/>
    </row>
    <row r="2448" spans="2:2" x14ac:dyDescent="0.25">
      <c r="B2448" s="32"/>
    </row>
    <row r="2450" spans="2:2" x14ac:dyDescent="0.25">
      <c r="B2450" s="32"/>
    </row>
    <row r="2451" spans="2:2" x14ac:dyDescent="0.25">
      <c r="B2451" s="32"/>
    </row>
    <row r="2452" spans="2:2" x14ac:dyDescent="0.25">
      <c r="B2452" s="32"/>
    </row>
    <row r="2453" spans="2:2" x14ac:dyDescent="0.25">
      <c r="B2453" s="32"/>
    </row>
    <row r="2455" spans="2:2" x14ac:dyDescent="0.25">
      <c r="B2455" s="32"/>
    </row>
    <row r="2456" spans="2:2" x14ac:dyDescent="0.25">
      <c r="B2456" s="32"/>
    </row>
    <row r="2457" spans="2:2" x14ac:dyDescent="0.25">
      <c r="B2457" s="32"/>
    </row>
    <row r="2458" spans="2:2" x14ac:dyDescent="0.25">
      <c r="B2458" s="32"/>
    </row>
  </sheetData>
  <autoFilter ref="A3:K219" xr:uid="{00000000-0009-0000-0000-00001B000000}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0">
    <tabColor rgb="FF00B0F0"/>
  </sheetPr>
  <dimension ref="A1:W2458"/>
  <sheetViews>
    <sheetView workbookViewId="0"/>
  </sheetViews>
  <sheetFormatPr defaultColWidth="9.109375" defaultRowHeight="12.6" x14ac:dyDescent="0.25"/>
  <cols>
    <col min="1" max="1" width="14" style="29" bestFit="1" customWidth="1"/>
    <col min="2" max="2" width="6.88671875" style="29" bestFit="1" customWidth="1"/>
    <col min="3" max="4" width="21.33203125" style="29" customWidth="1"/>
    <col min="5" max="5" width="20.33203125" style="29" customWidth="1"/>
    <col min="6" max="6" width="12.109375" style="29" bestFit="1" customWidth="1"/>
    <col min="7" max="7" width="8.6640625"/>
    <col min="8" max="8" width="15.109375" style="29" bestFit="1" customWidth="1"/>
    <col min="9" max="9" width="15.33203125" style="29" bestFit="1" customWidth="1"/>
    <col min="10" max="10" width="10.109375" style="29" bestFit="1" customWidth="1"/>
    <col min="11" max="11" width="8.6640625" style="141" bestFit="1" customWidth="1"/>
    <col min="12" max="12" width="5.88671875" style="29" customWidth="1"/>
    <col min="13" max="13" width="33.88671875" style="29" bestFit="1" customWidth="1"/>
    <col min="14" max="18" width="5.88671875" style="29" customWidth="1"/>
    <col min="19" max="19" width="15.109375" style="29" customWidth="1"/>
    <col min="20" max="21" width="5.88671875" style="29" customWidth="1"/>
    <col min="22" max="16384" width="9.109375" style="29"/>
  </cols>
  <sheetData>
    <row r="1" spans="1:23" x14ac:dyDescent="0.25">
      <c r="A1" s="103" t="s">
        <v>4231</v>
      </c>
      <c r="B1" s="103"/>
      <c r="C1" s="103"/>
      <c r="D1" s="103"/>
      <c r="E1" s="103"/>
    </row>
    <row r="2" spans="1:23" x14ac:dyDescent="0.25">
      <c r="E2" t="s">
        <v>81</v>
      </c>
      <c r="F2"/>
      <c r="H2"/>
      <c r="I2"/>
      <c r="J2"/>
      <c r="K2" s="16">
        <f>SUM(K4:K219)</f>
        <v>0</v>
      </c>
      <c r="L2"/>
      <c r="M2"/>
      <c r="N2"/>
      <c r="O2"/>
      <c r="P2"/>
      <c r="Q2"/>
      <c r="R2"/>
      <c r="S2"/>
      <c r="T2"/>
      <c r="U2"/>
    </row>
    <row r="3" spans="1:23" ht="14.4" x14ac:dyDescent="0.3">
      <c r="A3" s="53" t="s">
        <v>75</v>
      </c>
      <c r="B3" s="53" t="s">
        <v>76</v>
      </c>
      <c r="C3" s="53" t="s">
        <v>6</v>
      </c>
      <c r="D3" s="56"/>
      <c r="E3" s="94" t="e">
        <f>#REF!</f>
        <v>#REF!</v>
      </c>
      <c r="F3"/>
      <c r="H3" s="137" t="s">
        <v>4663</v>
      </c>
      <c r="I3" s="137" t="s">
        <v>4233</v>
      </c>
      <c r="J3" s="137" t="s">
        <v>4665</v>
      </c>
      <c r="K3" s="16"/>
      <c r="L3"/>
      <c r="M3"/>
      <c r="N3"/>
      <c r="O3"/>
      <c r="P3"/>
      <c r="Q3"/>
      <c r="R3"/>
      <c r="S3"/>
      <c r="T3"/>
      <c r="U3"/>
      <c r="V3" s="23"/>
      <c r="W3" s="23"/>
    </row>
    <row r="4" spans="1:23" ht="14.4" x14ac:dyDescent="0.3">
      <c r="A4" s="81" t="str">
        <f>'Summer PCF'!A4</f>
        <v>NCA._.001</v>
      </c>
      <c r="B4" s="55">
        <v>12</v>
      </c>
      <c r="C4" s="55">
        <v>2019</v>
      </c>
      <c r="D4" s="57"/>
      <c r="E4" s="52">
        <f>'[6]Winter PCF'!G5</f>
        <v>0.70428034724813537</v>
      </c>
      <c r="F4" t="str">
        <f>'[6]Winter PCF'!A5</f>
        <v>D2_CA_a_00</v>
      </c>
      <c r="H4" t="s">
        <v>88</v>
      </c>
      <c r="I4" t="s">
        <v>4666</v>
      </c>
      <c r="J4" s="138">
        <v>0.70430000000000004</v>
      </c>
      <c r="K4" s="16">
        <f t="shared" ref="K4:K35" si="0">J4-ROUND(E4,4)</f>
        <v>0</v>
      </c>
      <c r="L4"/>
      <c r="M4" t="s">
        <v>4243</v>
      </c>
      <c r="N4"/>
      <c r="O4"/>
      <c r="P4"/>
      <c r="Q4"/>
      <c r="R4"/>
      <c r="S4"/>
      <c r="T4"/>
      <c r="U4" s="3"/>
      <c r="V4" s="24"/>
      <c r="W4" s="24"/>
    </row>
    <row r="5" spans="1:23" ht="14.4" x14ac:dyDescent="0.3">
      <c r="A5" s="54" t="str">
        <f>'Summer PCF'!A5</f>
        <v>NCA._.002</v>
      </c>
      <c r="B5" s="55">
        <v>12</v>
      </c>
      <c r="C5" s="55">
        <v>2019</v>
      </c>
      <c r="D5" s="57"/>
      <c r="E5" s="52">
        <f>'[6]Winter PCF'!G6</f>
        <v>0.45491745842399989</v>
      </c>
      <c r="F5" t="str">
        <f>'[6]Winter PCF'!A6</f>
        <v>D2_CA_b_10</v>
      </c>
      <c r="H5" t="s">
        <v>89</v>
      </c>
      <c r="I5" t="s">
        <v>4666</v>
      </c>
      <c r="J5">
        <v>0.45490000000000003</v>
      </c>
      <c r="K5" s="16">
        <f t="shared" si="0"/>
        <v>0</v>
      </c>
      <c r="L5"/>
      <c r="M5" t="s">
        <v>4250</v>
      </c>
      <c r="N5"/>
      <c r="O5"/>
      <c r="P5"/>
      <c r="Q5"/>
      <c r="R5"/>
      <c r="S5"/>
      <c r="T5"/>
      <c r="U5" s="3"/>
      <c r="V5" s="24"/>
      <c r="W5" s="24"/>
    </row>
    <row r="6" spans="1:23" ht="14.4" x14ac:dyDescent="0.3">
      <c r="A6" s="54" t="str">
        <f>'Summer PCF'!A6</f>
        <v>NCA._.003</v>
      </c>
      <c r="B6" s="55">
        <v>12</v>
      </c>
      <c r="C6" s="55">
        <v>2019</v>
      </c>
      <c r="D6" s="57"/>
      <c r="E6" s="52">
        <f>'[6]Winter PCF'!G7</f>
        <v>0.76285369383183621</v>
      </c>
      <c r="F6" t="str">
        <f>'[6]Winter PCF'!A7</f>
        <v>D2_CA_c_20</v>
      </c>
      <c r="H6" t="s">
        <v>90</v>
      </c>
      <c r="I6" t="s">
        <v>4666</v>
      </c>
      <c r="J6">
        <v>0.76290000000000002</v>
      </c>
      <c r="K6" s="16">
        <f t="shared" si="0"/>
        <v>0</v>
      </c>
      <c r="L6"/>
      <c r="M6" t="s">
        <v>4252</v>
      </c>
      <c r="N6"/>
      <c r="O6"/>
      <c r="P6"/>
      <c r="Q6"/>
      <c r="R6"/>
      <c r="S6"/>
      <c r="T6"/>
      <c r="U6" s="3"/>
      <c r="V6" s="24"/>
      <c r="W6" s="24"/>
    </row>
    <row r="7" spans="1:23" ht="14.4" x14ac:dyDescent="0.3">
      <c r="A7" s="54" t="str">
        <f>'Summer PCF'!A7</f>
        <v>NCA._.004</v>
      </c>
      <c r="B7" s="55">
        <v>12</v>
      </c>
      <c r="C7" s="55">
        <v>2019</v>
      </c>
      <c r="D7" s="57"/>
      <c r="E7" s="52">
        <f>'[6]Winter PCF'!G8</f>
        <v>0.59947433180823184</v>
      </c>
      <c r="F7" t="str">
        <f>'[6]Winter PCF'!A8</f>
        <v>D2_CA_d_30</v>
      </c>
      <c r="H7" t="s">
        <v>91</v>
      </c>
      <c r="I7" t="s">
        <v>4666</v>
      </c>
      <c r="J7">
        <v>0.59950000000000003</v>
      </c>
      <c r="K7" s="16">
        <f t="shared" si="0"/>
        <v>0</v>
      </c>
      <c r="L7"/>
      <c r="M7" t="s">
        <v>4254</v>
      </c>
      <c r="N7"/>
      <c r="O7"/>
      <c r="P7"/>
      <c r="Q7"/>
      <c r="R7"/>
      <c r="S7"/>
      <c r="T7"/>
      <c r="U7" s="3"/>
      <c r="V7" s="24"/>
      <c r="W7" s="24"/>
    </row>
    <row r="8" spans="1:23" ht="14.4" x14ac:dyDescent="0.3">
      <c r="A8" s="54" t="str">
        <f>'Summer PCF'!A8</f>
        <v>NCA._.005</v>
      </c>
      <c r="B8" s="55">
        <v>12</v>
      </c>
      <c r="C8" s="55">
        <v>2019</v>
      </c>
      <c r="D8" s="57"/>
      <c r="E8" s="52">
        <f>'[6]Winter PCF'!G9</f>
        <v>0.68014177942668197</v>
      </c>
      <c r="F8" t="str">
        <f>'[6]Winter PCF'!A9</f>
        <v>D2_CA_e_40</v>
      </c>
      <c r="H8" t="s">
        <v>92</v>
      </c>
      <c r="I8" t="s">
        <v>4666</v>
      </c>
      <c r="J8">
        <v>0.68010000000000004</v>
      </c>
      <c r="K8" s="16">
        <f t="shared" si="0"/>
        <v>0</v>
      </c>
      <c r="L8"/>
      <c r="M8" t="s">
        <v>4256</v>
      </c>
      <c r="N8"/>
      <c r="O8"/>
      <c r="P8"/>
      <c r="Q8"/>
      <c r="R8"/>
      <c r="S8"/>
      <c r="T8"/>
      <c r="U8" s="3"/>
      <c r="V8" s="24"/>
      <c r="W8" s="24"/>
    </row>
    <row r="9" spans="1:23" ht="14.4" x14ac:dyDescent="0.3">
      <c r="A9" s="54" t="str">
        <f>'Summer PCF'!A9</f>
        <v>NCA._.006</v>
      </c>
      <c r="B9" s="55">
        <v>12</v>
      </c>
      <c r="C9" s="55">
        <v>2019</v>
      </c>
      <c r="D9" s="57"/>
      <c r="E9" s="52">
        <f>'[6]Winter PCF'!G10</f>
        <v>0.70831846178165769</v>
      </c>
      <c r="F9" t="str">
        <f>'[6]Winter PCF'!A10</f>
        <v>D2_CA_f_50</v>
      </c>
      <c r="H9" t="s">
        <v>93</v>
      </c>
      <c r="I9" t="s">
        <v>4666</v>
      </c>
      <c r="J9">
        <v>0.70830000000000004</v>
      </c>
      <c r="K9" s="16">
        <f t="shared" si="0"/>
        <v>0</v>
      </c>
      <c r="L9"/>
      <c r="M9" t="s">
        <v>4258</v>
      </c>
      <c r="N9"/>
      <c r="O9"/>
      <c r="P9"/>
      <c r="Q9"/>
      <c r="R9"/>
      <c r="S9"/>
      <c r="T9"/>
      <c r="U9" s="3"/>
      <c r="V9" s="24"/>
      <c r="W9" s="24"/>
    </row>
    <row r="10" spans="1:23" ht="14.4" x14ac:dyDescent="0.3">
      <c r="A10" s="54" t="str">
        <f>'Summer PCF'!A10</f>
        <v>NCA._.007</v>
      </c>
      <c r="B10" s="55">
        <v>12</v>
      </c>
      <c r="C10" s="55">
        <v>2019</v>
      </c>
      <c r="D10" s="57"/>
      <c r="E10" s="52">
        <f>'[6]Winter PCF'!G11</f>
        <v>0.44121982125921178</v>
      </c>
      <c r="F10" t="str">
        <f>'[6]Winter PCF'!A11</f>
        <v>D2_CA_g_60</v>
      </c>
      <c r="H10" t="s">
        <v>94</v>
      </c>
      <c r="I10" t="s">
        <v>4666</v>
      </c>
      <c r="J10">
        <v>0.44119999999999998</v>
      </c>
      <c r="K10" s="16">
        <f t="shared" si="0"/>
        <v>0</v>
      </c>
      <c r="L10"/>
      <c r="M10" t="s">
        <v>4260</v>
      </c>
      <c r="N10"/>
      <c r="O10"/>
      <c r="P10"/>
      <c r="Q10"/>
      <c r="R10"/>
      <c r="S10"/>
      <c r="T10"/>
      <c r="U10" s="3"/>
      <c r="V10" s="24"/>
      <c r="W10" s="24"/>
    </row>
    <row r="11" spans="1:23" ht="14.4" x14ac:dyDescent="0.3">
      <c r="A11" s="54" t="str">
        <f>'Summer PCF'!A11</f>
        <v>NCA._.008</v>
      </c>
      <c r="B11" s="55">
        <v>12</v>
      </c>
      <c r="C11" s="55">
        <v>2019</v>
      </c>
      <c r="D11" s="57"/>
      <c r="E11" s="52">
        <f>'[6]Winter PCF'!G12</f>
        <v>0.51846585864238937</v>
      </c>
      <c r="F11" t="str">
        <f>'[6]Winter PCF'!A12</f>
        <v>D2_CA_h_70</v>
      </c>
      <c r="H11" t="s">
        <v>95</v>
      </c>
      <c r="I11" t="s">
        <v>4666</v>
      </c>
      <c r="J11">
        <v>0.51849999999999996</v>
      </c>
      <c r="K11" s="16">
        <f t="shared" si="0"/>
        <v>0</v>
      </c>
      <c r="L11"/>
      <c r="M11" t="s">
        <v>4262</v>
      </c>
      <c r="N11"/>
      <c r="O11"/>
      <c r="P11"/>
      <c r="Q11"/>
      <c r="R11"/>
      <c r="S11"/>
      <c r="T11"/>
      <c r="U11" s="3"/>
      <c r="V11" s="24"/>
      <c r="W11" s="24"/>
    </row>
    <row r="12" spans="1:23" ht="14.4" x14ac:dyDescent="0.3">
      <c r="A12" s="54" t="str">
        <f>'Summer PCF'!A12</f>
        <v>NCA._.009</v>
      </c>
      <c r="B12" s="55">
        <v>12</v>
      </c>
      <c r="C12" s="55">
        <v>2019</v>
      </c>
      <c r="D12" s="57"/>
      <c r="E12" s="52">
        <f>'[6]Winter PCF'!G13</f>
        <v>0.30147766817865201</v>
      </c>
      <c r="F12" t="str">
        <f>'[6]Winter PCF'!A13</f>
        <v>D2_CA_i_80</v>
      </c>
      <c r="H12" t="s">
        <v>96</v>
      </c>
      <c r="I12" t="s">
        <v>4666</v>
      </c>
      <c r="J12">
        <v>0.30149999999999999</v>
      </c>
      <c r="K12" s="16">
        <f t="shared" si="0"/>
        <v>0</v>
      </c>
      <c r="L12"/>
      <c r="M12" t="s">
        <v>4264</v>
      </c>
      <c r="N12"/>
      <c r="O12"/>
      <c r="P12"/>
      <c r="Q12"/>
      <c r="R12"/>
      <c r="S12"/>
      <c r="T12"/>
      <c r="U12" s="3"/>
      <c r="V12" s="24"/>
      <c r="W12" s="24"/>
    </row>
    <row r="13" spans="1:23" ht="14.4" x14ac:dyDescent="0.3">
      <c r="A13" s="54" t="str">
        <f>'Summer PCF'!A13</f>
        <v>NCA._.010</v>
      </c>
      <c r="B13" s="55">
        <v>12</v>
      </c>
      <c r="C13" s="55">
        <v>2019</v>
      </c>
      <c r="D13" s="57"/>
      <c r="E13" s="52">
        <f>'[6]Winter PCF'!G14</f>
        <v>0.46405078711142778</v>
      </c>
      <c r="F13" t="str">
        <f>'[6]Winter PCF'!A14</f>
        <v>D2_CA_j_90</v>
      </c>
      <c r="H13" t="s">
        <v>97</v>
      </c>
      <c r="I13" t="s">
        <v>4666</v>
      </c>
      <c r="J13">
        <v>0.46410000000000001</v>
      </c>
      <c r="K13" s="16">
        <f t="shared" si="0"/>
        <v>0</v>
      </c>
      <c r="L13"/>
      <c r="M13" t="s">
        <v>4266</v>
      </c>
      <c r="N13"/>
      <c r="O13"/>
      <c r="P13"/>
      <c r="Q13"/>
      <c r="R13"/>
      <c r="S13"/>
      <c r="T13"/>
      <c r="U13" s="3"/>
      <c r="V13" s="24"/>
      <c r="W13" s="24"/>
    </row>
    <row r="14" spans="1:23" ht="14.4" x14ac:dyDescent="0.3">
      <c r="A14" s="54" t="str">
        <f>'Summer PCF'!A14</f>
        <v>NCA._.011</v>
      </c>
      <c r="B14" s="55">
        <v>12</v>
      </c>
      <c r="C14" s="55">
        <v>2019</v>
      </c>
      <c r="D14" s="57"/>
      <c r="E14" s="52">
        <f>'[6]Winter PCF'!G15</f>
        <v>0.4399214682035727</v>
      </c>
      <c r="F14" t="str">
        <f>'[6]Winter PCF'!A15</f>
        <v>D2_CA_k_100</v>
      </c>
      <c r="H14" t="s">
        <v>98</v>
      </c>
      <c r="I14" t="s">
        <v>4666</v>
      </c>
      <c r="J14">
        <v>0.43990000000000001</v>
      </c>
      <c r="K14" s="16">
        <f t="shared" si="0"/>
        <v>0</v>
      </c>
      <c r="L14"/>
      <c r="M14" t="s">
        <v>4268</v>
      </c>
      <c r="N14"/>
      <c r="O14"/>
      <c r="P14"/>
      <c r="Q14"/>
      <c r="R14"/>
      <c r="S14"/>
      <c r="T14"/>
      <c r="U14" s="3"/>
      <c r="V14" s="24"/>
      <c r="W14" s="24"/>
    </row>
    <row r="15" spans="1:23" ht="14.4" x14ac:dyDescent="0.3">
      <c r="A15" s="54" t="str">
        <f>'Summer PCF'!A15</f>
        <v>NCA._.012</v>
      </c>
      <c r="B15" s="55">
        <v>12</v>
      </c>
      <c r="C15" s="55">
        <v>2019</v>
      </c>
      <c r="D15" s="57"/>
      <c r="E15" s="52">
        <f>'[6]Winter PCF'!G16</f>
        <v>0.2768121204494976</v>
      </c>
      <c r="F15" t="str">
        <f>'[6]Winter PCF'!A16</f>
        <v>D2_CA_l_110</v>
      </c>
      <c r="H15" t="s">
        <v>99</v>
      </c>
      <c r="I15" t="s">
        <v>4666</v>
      </c>
      <c r="J15">
        <v>0.27679999999999999</v>
      </c>
      <c r="K15" s="16">
        <f t="shared" si="0"/>
        <v>0</v>
      </c>
      <c r="L15"/>
      <c r="M15" t="s">
        <v>4270</v>
      </c>
      <c r="N15"/>
      <c r="O15"/>
      <c r="P15"/>
      <c r="Q15"/>
      <c r="R15"/>
      <c r="S15"/>
      <c r="T15"/>
      <c r="U15" s="3"/>
      <c r="V15" s="24"/>
      <c r="W15" s="24"/>
    </row>
    <row r="16" spans="1:23" ht="14.4" x14ac:dyDescent="0.3">
      <c r="A16" s="54" t="str">
        <f>'Summer PCF'!A16</f>
        <v>NCA._.013</v>
      </c>
      <c r="B16" s="55">
        <v>12</v>
      </c>
      <c r="C16" s="55">
        <v>2019</v>
      </c>
      <c r="D16" s="57"/>
      <c r="E16" s="52">
        <f>'[6]Winter PCF'!G17</f>
        <v>0.41964187341275061</v>
      </c>
      <c r="F16" t="str">
        <f>'[6]Winter PCF'!A17</f>
        <v>D2_CA_m_120</v>
      </c>
      <c r="H16" t="s">
        <v>100</v>
      </c>
      <c r="I16" t="s">
        <v>4666</v>
      </c>
      <c r="J16">
        <v>0.41959999999999997</v>
      </c>
      <c r="K16" s="16">
        <f t="shared" si="0"/>
        <v>0</v>
      </c>
      <c r="L16"/>
      <c r="M16" t="s">
        <v>4272</v>
      </c>
      <c r="N16"/>
      <c r="O16"/>
      <c r="P16"/>
      <c r="Q16"/>
      <c r="R16"/>
      <c r="S16"/>
      <c r="T16"/>
      <c r="U16" s="3"/>
      <c r="V16" s="24"/>
      <c r="W16" s="24"/>
    </row>
    <row r="17" spans="1:23" ht="14.4" x14ac:dyDescent="0.3">
      <c r="A17" s="54" t="str">
        <f>'Summer PCF'!A17</f>
        <v>NCA._.014</v>
      </c>
      <c r="B17" s="55">
        <v>12</v>
      </c>
      <c r="C17" s="55">
        <v>2019</v>
      </c>
      <c r="D17" s="57"/>
      <c r="E17" s="52">
        <f>'[6]Winter PCF'!G18</f>
        <v>0.49294149730071085</v>
      </c>
      <c r="F17" t="str">
        <f>'[6]Winter PCF'!A18</f>
        <v>D2_CA_n_130</v>
      </c>
      <c r="H17" t="s">
        <v>101</v>
      </c>
      <c r="I17" t="s">
        <v>4666</v>
      </c>
      <c r="J17">
        <v>0.4929</v>
      </c>
      <c r="K17" s="16">
        <f t="shared" si="0"/>
        <v>0</v>
      </c>
      <c r="L17"/>
      <c r="M17" t="s">
        <v>4274</v>
      </c>
      <c r="N17"/>
      <c r="O17"/>
      <c r="P17"/>
      <c r="Q17"/>
      <c r="R17"/>
      <c r="S17"/>
      <c r="T17"/>
      <c r="U17" s="3"/>
      <c r="V17" s="24"/>
      <c r="W17" s="24"/>
    </row>
    <row r="18" spans="1:23" ht="14.4" x14ac:dyDescent="0.3">
      <c r="A18" s="54" t="str">
        <f>'Summer PCF'!A18</f>
        <v>NCA._.015</v>
      </c>
      <c r="B18" s="55">
        <v>12</v>
      </c>
      <c r="C18" s="55">
        <v>2019</v>
      </c>
      <c r="D18" s="57"/>
      <c r="E18" s="52">
        <f>'[6]Winter PCF'!G19</f>
        <v>0.42584569052967208</v>
      </c>
      <c r="F18" t="str">
        <f>'[6]Winter PCF'!A19</f>
        <v>D2_CA_o_140</v>
      </c>
      <c r="H18" t="s">
        <v>102</v>
      </c>
      <c r="I18" t="s">
        <v>4666</v>
      </c>
      <c r="J18">
        <v>0.42580000000000001</v>
      </c>
      <c r="K18" s="16">
        <f t="shared" si="0"/>
        <v>0</v>
      </c>
      <c r="L18"/>
      <c r="M18" t="s">
        <v>4276</v>
      </c>
      <c r="N18"/>
      <c r="O18"/>
      <c r="P18"/>
      <c r="Q18"/>
      <c r="R18"/>
      <c r="S18"/>
      <c r="T18"/>
      <c r="U18" s="3"/>
      <c r="V18" s="24"/>
      <c r="W18" s="24"/>
    </row>
    <row r="19" spans="1:23" ht="14.4" x14ac:dyDescent="0.3">
      <c r="A19" s="54" t="str">
        <f>'Summer PCF'!A19</f>
        <v>NCA._.016</v>
      </c>
      <c r="B19" s="55">
        <v>12</v>
      </c>
      <c r="C19" s="55">
        <v>2019</v>
      </c>
      <c r="D19" s="57"/>
      <c r="E19" s="52">
        <f>'[6]Winter PCF'!G20</f>
        <v>0.45945924262410098</v>
      </c>
      <c r="F19" t="str">
        <f>'[6]Winter PCF'!A20</f>
        <v>D2_CA_p_150</v>
      </c>
      <c r="H19" t="s">
        <v>103</v>
      </c>
      <c r="I19" t="s">
        <v>4666</v>
      </c>
      <c r="J19">
        <v>0.45950000000000002</v>
      </c>
      <c r="K19" s="16">
        <f t="shared" si="0"/>
        <v>0</v>
      </c>
      <c r="L19"/>
      <c r="M19" t="s">
        <v>4278</v>
      </c>
      <c r="N19"/>
      <c r="O19"/>
      <c r="P19"/>
      <c r="Q19"/>
      <c r="R19"/>
      <c r="S19"/>
      <c r="T19"/>
      <c r="U19" s="3"/>
      <c r="V19" s="24"/>
      <c r="W19" s="24"/>
    </row>
    <row r="20" spans="1:23" ht="14.4" x14ac:dyDescent="0.3">
      <c r="A20" s="54" t="str">
        <f>'Summer PCF'!A20</f>
        <v>NCA._.017</v>
      </c>
      <c r="B20" s="55">
        <v>12</v>
      </c>
      <c r="C20" s="55">
        <v>2019</v>
      </c>
      <c r="D20" s="57"/>
      <c r="E20" s="52">
        <f>'[6]Winter PCF'!G21</f>
        <v>0.37504010357561773</v>
      </c>
      <c r="F20" t="str">
        <f>'[6]Winter PCF'!A21</f>
        <v>D2_CA_q_160</v>
      </c>
      <c r="H20" t="s">
        <v>104</v>
      </c>
      <c r="I20" t="s">
        <v>4666</v>
      </c>
      <c r="J20">
        <v>0.375</v>
      </c>
      <c r="K20" s="16">
        <f t="shared" si="0"/>
        <v>0</v>
      </c>
      <c r="L20"/>
      <c r="M20" t="s">
        <v>4280</v>
      </c>
      <c r="N20"/>
      <c r="O20"/>
      <c r="P20"/>
      <c r="Q20"/>
      <c r="R20"/>
      <c r="S20"/>
      <c r="T20"/>
      <c r="U20" s="3"/>
      <c r="V20" s="24"/>
      <c r="W20" s="24"/>
    </row>
    <row r="21" spans="1:23" ht="14.4" x14ac:dyDescent="0.3">
      <c r="A21" s="54" t="str">
        <f>'Summer PCF'!A21</f>
        <v>NCA._.018</v>
      </c>
      <c r="B21" s="55">
        <v>12</v>
      </c>
      <c r="C21" s="55">
        <v>2019</v>
      </c>
      <c r="D21" s="57"/>
      <c r="E21" s="52">
        <f>'[6]Winter PCF'!G22</f>
        <v>0.56154320315653972</v>
      </c>
      <c r="F21" t="str">
        <f>'[6]Winter PCF'!A22</f>
        <v>D2_CA_r_170</v>
      </c>
      <c r="H21" t="s">
        <v>105</v>
      </c>
      <c r="I21" t="s">
        <v>4666</v>
      </c>
      <c r="J21">
        <v>0.5615</v>
      </c>
      <c r="K21" s="16">
        <f t="shared" si="0"/>
        <v>0</v>
      </c>
      <c r="L21"/>
      <c r="M21" t="s">
        <v>4282</v>
      </c>
      <c r="N21"/>
      <c r="O21"/>
      <c r="P21"/>
      <c r="Q21"/>
      <c r="R21"/>
      <c r="S21"/>
      <c r="T21"/>
      <c r="U21" s="3"/>
      <c r="V21" s="24"/>
      <c r="W21" s="24"/>
    </row>
    <row r="22" spans="1:23" ht="14.4" x14ac:dyDescent="0.3">
      <c r="A22" s="54" t="str">
        <f>'Summer PCF'!A22</f>
        <v>NCA._.019</v>
      </c>
      <c r="B22" s="55">
        <v>12</v>
      </c>
      <c r="C22" s="55">
        <v>2019</v>
      </c>
      <c r="D22" s="57"/>
      <c r="E22" s="52">
        <f>'[6]Winter PCF'!G23</f>
        <v>0.56819202345488162</v>
      </c>
      <c r="F22" t="str">
        <f>'[6]Winter PCF'!A23</f>
        <v>D2_CA_s_180</v>
      </c>
      <c r="H22" t="s">
        <v>106</v>
      </c>
      <c r="I22" t="s">
        <v>4666</v>
      </c>
      <c r="J22">
        <v>0.56820000000000004</v>
      </c>
      <c r="K22" s="16">
        <f t="shared" si="0"/>
        <v>0</v>
      </c>
      <c r="L22"/>
      <c r="M22" t="s">
        <v>4284</v>
      </c>
      <c r="N22"/>
      <c r="O22"/>
      <c r="P22"/>
      <c r="Q22"/>
      <c r="R22"/>
      <c r="S22"/>
      <c r="T22"/>
      <c r="U22" s="3"/>
      <c r="V22" s="24"/>
      <c r="W22" s="24"/>
    </row>
    <row r="23" spans="1:23" ht="14.4" x14ac:dyDescent="0.3">
      <c r="A23" s="54" t="str">
        <f>'Summer PCF'!A23</f>
        <v>NCA._.020</v>
      </c>
      <c r="B23" s="55">
        <v>12</v>
      </c>
      <c r="C23" s="55">
        <v>2019</v>
      </c>
      <c r="D23" s="57"/>
      <c r="E23" s="52">
        <f>'[6]Winter PCF'!G24</f>
        <v>0.53008476336706656</v>
      </c>
      <c r="F23" t="str">
        <f>'[6]Winter PCF'!A24</f>
        <v>D2_CA_t_190</v>
      </c>
      <c r="H23" t="s">
        <v>107</v>
      </c>
      <c r="I23" t="s">
        <v>4666</v>
      </c>
      <c r="J23">
        <v>0.53010000000000002</v>
      </c>
      <c r="K23" s="16">
        <f t="shared" si="0"/>
        <v>0</v>
      </c>
      <c r="L23"/>
      <c r="M23" t="s">
        <v>4286</v>
      </c>
      <c r="N23"/>
      <c r="O23"/>
      <c r="P23"/>
      <c r="Q23"/>
      <c r="R23"/>
      <c r="S23"/>
      <c r="T23"/>
      <c r="U23" s="3"/>
      <c r="V23" s="24"/>
      <c r="W23" s="24"/>
    </row>
    <row r="24" spans="1:23" ht="14.4" x14ac:dyDescent="0.3">
      <c r="A24" s="54" t="str">
        <f>'Summer PCF'!A24</f>
        <v>NCA._.021</v>
      </c>
      <c r="B24" s="55">
        <v>12</v>
      </c>
      <c r="C24" s="55">
        <v>2019</v>
      </c>
      <c r="D24" s="57"/>
      <c r="E24" s="52">
        <f>'[6]Winter PCF'!G25</f>
        <v>0.54283953395311169</v>
      </c>
      <c r="F24" t="str">
        <f>'[6]Winter PCF'!A25</f>
        <v>D2_CA_u_200</v>
      </c>
      <c r="H24" t="s">
        <v>108</v>
      </c>
      <c r="I24" t="s">
        <v>4666</v>
      </c>
      <c r="J24">
        <v>0.54279999999999995</v>
      </c>
      <c r="K24" s="16">
        <f t="shared" si="0"/>
        <v>0</v>
      </c>
      <c r="L24"/>
      <c r="M24" t="s">
        <v>4288</v>
      </c>
      <c r="N24"/>
      <c r="O24"/>
      <c r="P24"/>
      <c r="Q24"/>
      <c r="R24"/>
      <c r="S24"/>
      <c r="T24"/>
      <c r="U24" s="3"/>
      <c r="V24" s="24"/>
      <c r="W24" s="24"/>
    </row>
    <row r="25" spans="1:23" ht="14.4" x14ac:dyDescent="0.3">
      <c r="A25" s="54" t="str">
        <f>'Summer PCF'!A25</f>
        <v>NCA._.022</v>
      </c>
      <c r="B25" s="55">
        <v>12</v>
      </c>
      <c r="C25" s="55">
        <v>2019</v>
      </c>
      <c r="D25" s="57"/>
      <c r="E25" s="52">
        <f>'[6]Winter PCF'!G26</f>
        <v>0.46278889062039941</v>
      </c>
      <c r="F25" t="str">
        <f>'[6]Winter PCF'!A26</f>
        <v>D2_CA_v_250</v>
      </c>
      <c r="H25" t="s">
        <v>109</v>
      </c>
      <c r="I25" t="s">
        <v>4666</v>
      </c>
      <c r="J25">
        <v>0.46279999999999999</v>
      </c>
      <c r="K25" s="16">
        <f t="shared" si="0"/>
        <v>0</v>
      </c>
      <c r="L25"/>
      <c r="M25" t="s">
        <v>4290</v>
      </c>
      <c r="N25"/>
      <c r="O25"/>
      <c r="P25"/>
      <c r="Q25"/>
      <c r="R25"/>
      <c r="S25"/>
      <c r="T25"/>
      <c r="U25" s="3"/>
      <c r="V25" s="24"/>
      <c r="W25" s="24"/>
    </row>
    <row r="26" spans="1:23" ht="14.4" x14ac:dyDescent="0.3">
      <c r="A26" s="54" t="str">
        <f>'Summer PCF'!A26</f>
        <v>NCA._.023</v>
      </c>
      <c r="B26" s="55">
        <v>12</v>
      </c>
      <c r="C26" s="55">
        <v>2019</v>
      </c>
      <c r="D26" s="57"/>
      <c r="E26" s="52">
        <f>'[6]Winter PCF'!G27</f>
        <v>0.45542396889132875</v>
      </c>
      <c r="F26" t="str">
        <f>'[6]Winter PCF'!A27</f>
        <v>D2_CA_w_300</v>
      </c>
      <c r="H26" t="s">
        <v>110</v>
      </c>
      <c r="I26" t="s">
        <v>4666</v>
      </c>
      <c r="J26">
        <v>0.45540000000000003</v>
      </c>
      <c r="K26" s="16">
        <f t="shared" si="0"/>
        <v>0</v>
      </c>
      <c r="L26"/>
      <c r="M26" t="s">
        <v>4292</v>
      </c>
      <c r="N26"/>
      <c r="O26"/>
      <c r="P26"/>
      <c r="Q26"/>
      <c r="R26"/>
      <c r="S26"/>
      <c r="T26"/>
      <c r="U26" s="3"/>
      <c r="V26" s="24"/>
      <c r="W26" s="24"/>
    </row>
    <row r="27" spans="1:23" ht="14.4" x14ac:dyDescent="0.3">
      <c r="A27" s="54" t="str">
        <f>'Summer PCF'!A27</f>
        <v>NCA._.024</v>
      </c>
      <c r="B27" s="55">
        <v>12</v>
      </c>
      <c r="C27" s="55">
        <v>2019</v>
      </c>
      <c r="D27" s="57"/>
      <c r="E27" s="52">
        <f>'[6]Winter PCF'!G28</f>
        <v>0.40784491134458539</v>
      </c>
      <c r="F27" t="str">
        <f>'[6]Winter PCF'!A28</f>
        <v>D2_CA_x_400</v>
      </c>
      <c r="H27" t="s">
        <v>111</v>
      </c>
      <c r="I27" t="s">
        <v>4666</v>
      </c>
      <c r="J27">
        <v>0.4078</v>
      </c>
      <c r="K27" s="16">
        <f t="shared" si="0"/>
        <v>0</v>
      </c>
      <c r="L27"/>
      <c r="M27" t="s">
        <v>4294</v>
      </c>
      <c r="N27"/>
      <c r="O27"/>
      <c r="P27"/>
      <c r="Q27"/>
      <c r="R27"/>
      <c r="S27"/>
      <c r="T27"/>
      <c r="U27" s="3"/>
      <c r="V27" s="24"/>
      <c r="W27" s="24"/>
    </row>
    <row r="28" spans="1:23" ht="14.4" x14ac:dyDescent="0.3">
      <c r="A28" s="54" t="str">
        <f>'Summer PCF'!A28</f>
        <v>NCA._.025</v>
      </c>
      <c r="B28" s="55">
        <v>12</v>
      </c>
      <c r="C28" s="55">
        <v>2019</v>
      </c>
      <c r="D28" s="57"/>
      <c r="E28" s="52">
        <f>'[6]Winter PCF'!G29</f>
        <v>0.51159976670791085</v>
      </c>
      <c r="F28" t="str">
        <f>'[6]Winter PCF'!A29</f>
        <v>D2_CA_y_500</v>
      </c>
      <c r="H28" t="s">
        <v>112</v>
      </c>
      <c r="I28" t="s">
        <v>4666</v>
      </c>
      <c r="J28">
        <v>0.51160000000000005</v>
      </c>
      <c r="K28" s="16">
        <f t="shared" si="0"/>
        <v>0</v>
      </c>
      <c r="L28"/>
      <c r="M28" t="s">
        <v>4296</v>
      </c>
      <c r="N28"/>
      <c r="O28"/>
      <c r="P28"/>
      <c r="Q28"/>
      <c r="R28"/>
      <c r="S28"/>
      <c r="T28"/>
      <c r="U28" s="3"/>
      <c r="V28" s="24"/>
      <c r="W28" s="24"/>
    </row>
    <row r="29" spans="1:23" ht="14.4" x14ac:dyDescent="0.3">
      <c r="A29" s="54" t="str">
        <f>'Summer PCF'!A29</f>
        <v>NCA._.026</v>
      </c>
      <c r="B29" s="55">
        <v>12</v>
      </c>
      <c r="C29" s="55">
        <v>2019</v>
      </c>
      <c r="D29" s="57"/>
      <c r="E29" s="52">
        <f>'[6]Winter PCF'!G30</f>
        <v>0.6293400663112696</v>
      </c>
      <c r="F29" t="str">
        <f>'[6]Winter PCF'!A30</f>
        <v>D2_CA_z_750</v>
      </c>
      <c r="H29" t="s">
        <v>113</v>
      </c>
      <c r="I29" t="s">
        <v>4666</v>
      </c>
      <c r="J29">
        <v>0.62929999999999997</v>
      </c>
      <c r="K29" s="16">
        <f t="shared" si="0"/>
        <v>0</v>
      </c>
      <c r="L29"/>
      <c r="M29" t="s">
        <v>4298</v>
      </c>
      <c r="N29"/>
      <c r="O29"/>
      <c r="P29"/>
      <c r="Q29"/>
      <c r="R29"/>
      <c r="S29"/>
      <c r="T29"/>
      <c r="U29" s="3"/>
      <c r="V29" s="24"/>
      <c r="W29" s="24"/>
    </row>
    <row r="30" spans="1:23" ht="14.4" x14ac:dyDescent="0.3">
      <c r="A30" s="54" t="str">
        <f>'Summer PCF'!A30</f>
        <v>NCA._.027</v>
      </c>
      <c r="B30" s="55">
        <v>12</v>
      </c>
      <c r="C30" s="55">
        <v>2019</v>
      </c>
      <c r="D30" s="57"/>
      <c r="E30" s="52">
        <f>'[6]Winter PCF'!G31</f>
        <v>0.66995286102372886</v>
      </c>
      <c r="F30" t="str">
        <f>'[6]Winter PCF'!A31</f>
        <v>D2_CA_z_9999</v>
      </c>
      <c r="H30" t="s">
        <v>114</v>
      </c>
      <c r="I30" t="s">
        <v>4666</v>
      </c>
      <c r="J30">
        <v>0.67</v>
      </c>
      <c r="K30" s="16">
        <f t="shared" si="0"/>
        <v>0</v>
      </c>
      <c r="L30"/>
      <c r="M30" t="s">
        <v>4300</v>
      </c>
      <c r="N30"/>
      <c r="O30"/>
      <c r="P30"/>
      <c r="Q30"/>
      <c r="R30"/>
      <c r="S30"/>
      <c r="T30"/>
      <c r="U30" s="3"/>
      <c r="V30" s="24"/>
      <c r="W30" s="24"/>
    </row>
    <row r="31" spans="1:23" ht="14.4" x14ac:dyDescent="0.3">
      <c r="A31" s="54" t="str">
        <f>'Summer PCF'!A31</f>
        <v>GOE._.001</v>
      </c>
      <c r="B31" s="55">
        <v>12</v>
      </c>
      <c r="C31" s="55">
        <v>2019</v>
      </c>
      <c r="D31" s="57"/>
      <c r="E31" s="52">
        <f>'[6]Winter PCF'!G32</f>
        <v>0.62532668999079477</v>
      </c>
      <c r="F31" t="str">
        <f>'[6]Winter PCF'!A32</f>
        <v>D2_ID_a_00</v>
      </c>
      <c r="H31" t="s">
        <v>115</v>
      </c>
      <c r="I31" t="s">
        <v>4666</v>
      </c>
      <c r="J31">
        <v>0.62529999999999997</v>
      </c>
      <c r="K31" s="16">
        <f t="shared" si="0"/>
        <v>0</v>
      </c>
      <c r="L31"/>
      <c r="M31" t="s">
        <v>4302</v>
      </c>
      <c r="N31"/>
      <c r="O31"/>
      <c r="P31"/>
      <c r="Q31"/>
      <c r="R31"/>
      <c r="S31"/>
      <c r="T31"/>
      <c r="U31" s="3"/>
      <c r="V31" s="24"/>
      <c r="W31" s="24"/>
    </row>
    <row r="32" spans="1:23" ht="14.4" x14ac:dyDescent="0.3">
      <c r="A32" s="54" t="str">
        <f>'Summer PCF'!A32</f>
        <v>GOE._.002</v>
      </c>
      <c r="B32" s="55">
        <v>12</v>
      </c>
      <c r="C32" s="55">
        <v>2019</v>
      </c>
      <c r="D32" s="57"/>
      <c r="E32" s="52">
        <f>'[6]Winter PCF'!G33</f>
        <v>0.731092546998933</v>
      </c>
      <c r="F32" t="str">
        <f>'[6]Winter PCF'!A33</f>
        <v>D2_ID_b_10</v>
      </c>
      <c r="H32" t="s">
        <v>116</v>
      </c>
      <c r="I32" t="s">
        <v>4666</v>
      </c>
      <c r="J32">
        <v>0.73109999999999997</v>
      </c>
      <c r="K32" s="16">
        <f t="shared" si="0"/>
        <v>0</v>
      </c>
      <c r="L32"/>
      <c r="M32" t="s">
        <v>4304</v>
      </c>
      <c r="N32"/>
      <c r="O32"/>
      <c r="P32"/>
      <c r="Q32"/>
      <c r="R32"/>
      <c r="S32"/>
      <c r="T32"/>
      <c r="U32" s="3"/>
      <c r="V32" s="24"/>
      <c r="W32" s="24"/>
    </row>
    <row r="33" spans="1:23" ht="14.4" x14ac:dyDescent="0.3">
      <c r="A33" s="54" t="str">
        <f>'Summer PCF'!A33</f>
        <v>GOE._.003</v>
      </c>
      <c r="B33" s="55">
        <v>12</v>
      </c>
      <c r="C33" s="55">
        <v>2019</v>
      </c>
      <c r="D33" s="57"/>
      <c r="E33" s="52">
        <f>'[6]Winter PCF'!G34</f>
        <v>0.63295269223212525</v>
      </c>
      <c r="F33" t="str">
        <f>'[6]Winter PCF'!A34</f>
        <v>D2_ID_c_20</v>
      </c>
      <c r="H33" t="s">
        <v>117</v>
      </c>
      <c r="I33" t="s">
        <v>4666</v>
      </c>
      <c r="J33">
        <v>0.63300000000000001</v>
      </c>
      <c r="K33" s="16">
        <f t="shared" si="0"/>
        <v>0</v>
      </c>
      <c r="L33"/>
      <c r="M33" t="s">
        <v>4306</v>
      </c>
      <c r="N33"/>
      <c r="O33"/>
      <c r="P33"/>
      <c r="Q33"/>
      <c r="R33"/>
      <c r="S33"/>
      <c r="T33"/>
      <c r="U33" s="3"/>
      <c r="V33" s="24"/>
      <c r="W33" s="24"/>
    </row>
    <row r="34" spans="1:23" ht="14.4" x14ac:dyDescent="0.3">
      <c r="A34" s="54" t="str">
        <f>'Summer PCF'!A34</f>
        <v>GOE._.004</v>
      </c>
      <c r="B34" s="55">
        <v>12</v>
      </c>
      <c r="C34" s="55">
        <v>2019</v>
      </c>
      <c r="D34" s="57"/>
      <c r="E34" s="52">
        <f>'[6]Winter PCF'!G35</f>
        <v>0.68192076782459488</v>
      </c>
      <c r="F34" t="str">
        <f>'[6]Winter PCF'!A35</f>
        <v>D2_ID_d_30</v>
      </c>
      <c r="H34" t="s">
        <v>118</v>
      </c>
      <c r="I34" t="s">
        <v>4666</v>
      </c>
      <c r="J34">
        <v>0.68189999999999995</v>
      </c>
      <c r="K34" s="16">
        <f t="shared" si="0"/>
        <v>0</v>
      </c>
      <c r="L34"/>
      <c r="M34" t="s">
        <v>4308</v>
      </c>
      <c r="N34"/>
      <c r="O34"/>
      <c r="P34"/>
      <c r="Q34"/>
      <c r="R34"/>
      <c r="S34"/>
      <c r="T34"/>
      <c r="U34" s="3"/>
      <c r="V34" s="24"/>
      <c r="W34" s="24"/>
    </row>
    <row r="35" spans="1:23" ht="14.4" x14ac:dyDescent="0.3">
      <c r="A35" s="54" t="str">
        <f>'Summer PCF'!A35</f>
        <v>GOE._.005</v>
      </c>
      <c r="B35" s="55">
        <v>12</v>
      </c>
      <c r="C35" s="55">
        <v>2019</v>
      </c>
      <c r="D35" s="57"/>
      <c r="E35" s="52">
        <f>'[6]Winter PCF'!G36</f>
        <v>0.55792114321520936</v>
      </c>
      <c r="F35" t="str">
        <f>'[6]Winter PCF'!A36</f>
        <v>D2_ID_e_40</v>
      </c>
      <c r="H35" t="s">
        <v>119</v>
      </c>
      <c r="I35" t="s">
        <v>4666</v>
      </c>
      <c r="J35">
        <v>0.55789999999999995</v>
      </c>
      <c r="K35" s="16">
        <f t="shared" si="0"/>
        <v>0</v>
      </c>
      <c r="L35"/>
      <c r="M35" t="s">
        <v>4310</v>
      </c>
      <c r="N35"/>
      <c r="O35"/>
      <c r="P35"/>
      <c r="Q35"/>
      <c r="R35"/>
      <c r="S35"/>
      <c r="T35"/>
      <c r="U35" s="3"/>
      <c r="V35" s="24"/>
      <c r="W35" s="24"/>
    </row>
    <row r="36" spans="1:23" ht="14.4" x14ac:dyDescent="0.3">
      <c r="A36" s="54" t="str">
        <f>'Summer PCF'!A36</f>
        <v>GOE._.006</v>
      </c>
      <c r="B36" s="55">
        <v>12</v>
      </c>
      <c r="C36" s="55">
        <v>2019</v>
      </c>
      <c r="D36" s="57"/>
      <c r="E36" s="52">
        <f>'[6]Winter PCF'!G37</f>
        <v>0.50639131874795207</v>
      </c>
      <c r="F36" t="str">
        <f>'[6]Winter PCF'!A37</f>
        <v>D2_ID_f_50</v>
      </c>
      <c r="H36" t="s">
        <v>120</v>
      </c>
      <c r="I36" t="s">
        <v>4666</v>
      </c>
      <c r="J36">
        <v>0.50639999999999996</v>
      </c>
      <c r="K36" s="16">
        <f t="shared" ref="K36:K67" si="1">J36-ROUND(E36,4)</f>
        <v>0</v>
      </c>
      <c r="L36"/>
      <c r="M36" t="s">
        <v>4312</v>
      </c>
      <c r="N36"/>
      <c r="O36"/>
      <c r="P36"/>
      <c r="Q36"/>
      <c r="R36"/>
      <c r="S36"/>
      <c r="T36"/>
      <c r="U36" s="3"/>
      <c r="V36" s="24"/>
      <c r="W36" s="24"/>
    </row>
    <row r="37" spans="1:23" ht="14.4" x14ac:dyDescent="0.3">
      <c r="A37" s="54" t="str">
        <f>'Summer PCF'!A37</f>
        <v>GOE._.007</v>
      </c>
      <c r="B37" s="55">
        <v>12</v>
      </c>
      <c r="C37" s="55">
        <v>2019</v>
      </c>
      <c r="D37" s="57"/>
      <c r="E37" s="52">
        <f>'[6]Winter PCF'!G38</f>
        <v>0.49956968550290848</v>
      </c>
      <c r="F37" t="str">
        <f>'[6]Winter PCF'!A38</f>
        <v>D2_ID_g_60</v>
      </c>
      <c r="H37" t="s">
        <v>121</v>
      </c>
      <c r="I37" t="s">
        <v>4666</v>
      </c>
      <c r="J37">
        <v>0.49959999999999999</v>
      </c>
      <c r="K37" s="16">
        <f t="shared" si="1"/>
        <v>0</v>
      </c>
      <c r="L37"/>
      <c r="M37" t="s">
        <v>4314</v>
      </c>
      <c r="N37"/>
      <c r="O37"/>
      <c r="P37"/>
      <c r="Q37"/>
      <c r="R37"/>
      <c r="S37"/>
      <c r="T37"/>
      <c r="U37" s="3"/>
      <c r="V37" s="24"/>
      <c r="W37" s="24"/>
    </row>
    <row r="38" spans="1:23" ht="14.4" x14ac:dyDescent="0.3">
      <c r="A38" s="54" t="str">
        <f>'Summer PCF'!A38</f>
        <v>GOE._.008</v>
      </c>
      <c r="B38" s="55">
        <v>12</v>
      </c>
      <c r="C38" s="55">
        <v>2019</v>
      </c>
      <c r="D38" s="57"/>
      <c r="E38" s="52">
        <f>'[6]Winter PCF'!G39</f>
        <v>0.49162276886802342</v>
      </c>
      <c r="F38" t="str">
        <f>'[6]Winter PCF'!A39</f>
        <v>D2_ID_h_70</v>
      </c>
      <c r="H38" t="s">
        <v>122</v>
      </c>
      <c r="I38" t="s">
        <v>4666</v>
      </c>
      <c r="J38">
        <v>0.49159999999999998</v>
      </c>
      <c r="K38" s="16">
        <f t="shared" si="1"/>
        <v>0</v>
      </c>
      <c r="L38"/>
      <c r="M38" t="s">
        <v>4316</v>
      </c>
      <c r="N38"/>
      <c r="O38"/>
      <c r="P38"/>
      <c r="Q38"/>
      <c r="R38"/>
      <c r="S38"/>
      <c r="T38"/>
      <c r="U38" s="3"/>
      <c r="V38" s="24"/>
      <c r="W38" s="24"/>
    </row>
    <row r="39" spans="1:23" ht="14.4" x14ac:dyDescent="0.3">
      <c r="A39" s="54" t="str">
        <f>'Summer PCF'!A39</f>
        <v>GOE._.009</v>
      </c>
      <c r="B39" s="55">
        <v>12</v>
      </c>
      <c r="C39" s="55">
        <v>2019</v>
      </c>
      <c r="D39" s="57"/>
      <c r="E39" s="52">
        <f>'[6]Winter PCF'!G40</f>
        <v>0.59359623661695737</v>
      </c>
      <c r="F39" t="str">
        <f>'[6]Winter PCF'!A40</f>
        <v>D2_ID_i_80</v>
      </c>
      <c r="H39" t="s">
        <v>123</v>
      </c>
      <c r="I39" t="s">
        <v>4666</v>
      </c>
      <c r="J39">
        <v>0.59360000000000002</v>
      </c>
      <c r="K39" s="16">
        <f t="shared" si="1"/>
        <v>0</v>
      </c>
      <c r="L39"/>
      <c r="M39" t="s">
        <v>4318</v>
      </c>
      <c r="N39"/>
      <c r="O39"/>
      <c r="P39"/>
      <c r="Q39"/>
      <c r="R39"/>
      <c r="S39"/>
      <c r="T39"/>
      <c r="U39" s="3"/>
      <c r="V39" s="24"/>
      <c r="W39" s="24"/>
    </row>
    <row r="40" spans="1:23" ht="14.4" x14ac:dyDescent="0.3">
      <c r="A40" s="54" t="str">
        <f>'Summer PCF'!A40</f>
        <v>GOE._.010</v>
      </c>
      <c r="B40" s="55">
        <v>12</v>
      </c>
      <c r="C40" s="55">
        <v>2019</v>
      </c>
      <c r="D40" s="57"/>
      <c r="E40" s="52">
        <f>'[6]Winter PCF'!G41</f>
        <v>0.43810144193607098</v>
      </c>
      <c r="F40" t="str">
        <f>'[6]Winter PCF'!A41</f>
        <v>D2_ID_j_90</v>
      </c>
      <c r="H40" t="s">
        <v>124</v>
      </c>
      <c r="I40" t="s">
        <v>4666</v>
      </c>
      <c r="J40">
        <v>0.43809999999999999</v>
      </c>
      <c r="K40" s="16">
        <f t="shared" si="1"/>
        <v>0</v>
      </c>
      <c r="L40"/>
      <c r="M40" t="s">
        <v>4320</v>
      </c>
      <c r="N40"/>
      <c r="O40"/>
      <c r="P40"/>
      <c r="Q40"/>
      <c r="R40"/>
      <c r="S40"/>
      <c r="T40"/>
      <c r="U40" s="3"/>
      <c r="V40" s="24"/>
      <c r="W40" s="24"/>
    </row>
    <row r="41" spans="1:23" ht="14.4" x14ac:dyDescent="0.3">
      <c r="A41" s="54" t="str">
        <f>'Summer PCF'!A41</f>
        <v>GOE._.011</v>
      </c>
      <c r="B41" s="55">
        <v>12</v>
      </c>
      <c r="C41" s="55">
        <v>2019</v>
      </c>
      <c r="D41" s="57"/>
      <c r="E41" s="52">
        <f>'[6]Winter PCF'!G42</f>
        <v>0.47276390318910155</v>
      </c>
      <c r="F41" t="str">
        <f>'[6]Winter PCF'!A42</f>
        <v>D2_ID_k_100</v>
      </c>
      <c r="H41" t="s">
        <v>125</v>
      </c>
      <c r="I41" t="s">
        <v>4666</v>
      </c>
      <c r="J41">
        <v>0.4728</v>
      </c>
      <c r="K41" s="16">
        <f t="shared" si="1"/>
        <v>0</v>
      </c>
      <c r="L41"/>
      <c r="M41" t="s">
        <v>4322</v>
      </c>
      <c r="N41"/>
      <c r="O41"/>
      <c r="P41"/>
      <c r="Q41"/>
      <c r="R41"/>
      <c r="S41"/>
      <c r="T41"/>
      <c r="U41" s="3"/>
      <c r="V41" s="24"/>
      <c r="W41" s="24"/>
    </row>
    <row r="42" spans="1:23" ht="14.4" x14ac:dyDescent="0.3">
      <c r="A42" s="54" t="str">
        <f>'Summer PCF'!A42</f>
        <v>GOE._.012</v>
      </c>
      <c r="B42" s="55">
        <v>12</v>
      </c>
      <c r="C42" s="55">
        <v>2019</v>
      </c>
      <c r="D42" s="57"/>
      <c r="E42" s="52">
        <f>'[6]Winter PCF'!G43</f>
        <v>0.36208199982071765</v>
      </c>
      <c r="F42" t="str">
        <f>'[6]Winter PCF'!A43</f>
        <v>D2_ID_l_110</v>
      </c>
      <c r="H42" t="s">
        <v>126</v>
      </c>
      <c r="I42" t="s">
        <v>4666</v>
      </c>
      <c r="J42">
        <v>0.36209999999999998</v>
      </c>
      <c r="K42" s="16">
        <f t="shared" si="1"/>
        <v>0</v>
      </c>
      <c r="L42"/>
      <c r="M42" t="s">
        <v>4324</v>
      </c>
      <c r="N42"/>
      <c r="O42"/>
      <c r="P42"/>
      <c r="Q42"/>
      <c r="R42"/>
      <c r="S42"/>
      <c r="T42"/>
      <c r="U42" s="3"/>
      <c r="V42" s="24"/>
      <c r="W42" s="24"/>
    </row>
    <row r="43" spans="1:23" ht="14.4" x14ac:dyDescent="0.3">
      <c r="A43" s="54" t="str">
        <f>'Summer PCF'!A43</f>
        <v>GOE._.013</v>
      </c>
      <c r="B43" s="55">
        <v>12</v>
      </c>
      <c r="C43" s="55">
        <v>2019</v>
      </c>
      <c r="D43" s="57"/>
      <c r="E43" s="52">
        <f>'[6]Winter PCF'!G44</f>
        <v>0.44341943842921155</v>
      </c>
      <c r="F43" t="str">
        <f>'[6]Winter PCF'!A44</f>
        <v>D2_ID_m_120</v>
      </c>
      <c r="H43" t="s">
        <v>127</v>
      </c>
      <c r="I43" t="s">
        <v>4666</v>
      </c>
      <c r="J43">
        <v>0.44340000000000002</v>
      </c>
      <c r="K43" s="16">
        <f t="shared" si="1"/>
        <v>0</v>
      </c>
      <c r="L43"/>
      <c r="M43" t="s">
        <v>4326</v>
      </c>
      <c r="N43"/>
      <c r="O43"/>
      <c r="P43"/>
      <c r="Q43"/>
      <c r="R43"/>
      <c r="S43"/>
      <c r="T43"/>
      <c r="U43" s="3"/>
      <c r="V43" s="24"/>
      <c r="W43" s="24"/>
    </row>
    <row r="44" spans="1:23" ht="14.4" x14ac:dyDescent="0.3">
      <c r="A44" s="54" t="str">
        <f>'Summer PCF'!A44</f>
        <v>GOE._.014</v>
      </c>
      <c r="B44" s="55">
        <v>12</v>
      </c>
      <c r="C44" s="55">
        <v>2019</v>
      </c>
      <c r="D44" s="57"/>
      <c r="E44" s="52">
        <f>'[6]Winter PCF'!G45</f>
        <v>0.48234221704621827</v>
      </c>
      <c r="F44" t="str">
        <f>'[6]Winter PCF'!A45</f>
        <v>D2_ID_n_130</v>
      </c>
      <c r="H44" t="s">
        <v>128</v>
      </c>
      <c r="I44" t="s">
        <v>4666</v>
      </c>
      <c r="J44">
        <v>0.48230000000000001</v>
      </c>
      <c r="K44" s="16">
        <f t="shared" si="1"/>
        <v>0</v>
      </c>
      <c r="L44"/>
      <c r="M44" t="s">
        <v>4328</v>
      </c>
      <c r="N44"/>
      <c r="O44"/>
      <c r="P44"/>
      <c r="Q44"/>
      <c r="R44"/>
      <c r="S44"/>
      <c r="T44"/>
      <c r="U44" s="3"/>
      <c r="V44" s="24"/>
      <c r="W44" s="24"/>
    </row>
    <row r="45" spans="1:23" ht="14.4" x14ac:dyDescent="0.3">
      <c r="A45" s="54" t="str">
        <f>'Summer PCF'!A45</f>
        <v>GOE._.015</v>
      </c>
      <c r="B45" s="55">
        <v>12</v>
      </c>
      <c r="C45" s="55">
        <v>2019</v>
      </c>
      <c r="D45" s="57"/>
      <c r="E45" s="52">
        <f>'[6]Winter PCF'!G46</f>
        <v>0.51595233041417121</v>
      </c>
      <c r="F45" t="str">
        <f>'[6]Winter PCF'!A46</f>
        <v>D2_ID_o_140</v>
      </c>
      <c r="H45" t="s">
        <v>129</v>
      </c>
      <c r="I45" t="s">
        <v>4666</v>
      </c>
      <c r="J45">
        <v>0.51600000000000001</v>
      </c>
      <c r="K45" s="16">
        <f t="shared" si="1"/>
        <v>0</v>
      </c>
      <c r="L45"/>
      <c r="M45" t="s">
        <v>4330</v>
      </c>
      <c r="N45"/>
      <c r="O45"/>
      <c r="P45"/>
      <c r="Q45"/>
      <c r="R45"/>
      <c r="S45"/>
      <c r="T45"/>
      <c r="U45" s="3"/>
      <c r="V45" s="24"/>
      <c r="W45" s="24"/>
    </row>
    <row r="46" spans="1:23" ht="14.4" x14ac:dyDescent="0.3">
      <c r="A46" s="54" t="str">
        <f>'Summer PCF'!A46</f>
        <v>GOE._.016</v>
      </c>
      <c r="B46" s="55">
        <v>12</v>
      </c>
      <c r="C46" s="55">
        <v>2019</v>
      </c>
      <c r="D46" s="57"/>
      <c r="E46" s="52">
        <f>'[6]Winter PCF'!G47</f>
        <v>0.52270420132379936</v>
      </c>
      <c r="F46" t="str">
        <f>'[6]Winter PCF'!A47</f>
        <v>D2_ID_p_150</v>
      </c>
      <c r="H46" t="s">
        <v>130</v>
      </c>
      <c r="I46" t="s">
        <v>4666</v>
      </c>
      <c r="J46">
        <v>0.52270000000000005</v>
      </c>
      <c r="K46" s="16">
        <f t="shared" si="1"/>
        <v>0</v>
      </c>
      <c r="L46"/>
      <c r="M46" t="s">
        <v>4332</v>
      </c>
      <c r="N46"/>
      <c r="O46"/>
      <c r="P46"/>
      <c r="Q46"/>
      <c r="R46"/>
      <c r="S46"/>
      <c r="T46"/>
      <c r="U46" s="3"/>
      <c r="V46" s="24"/>
      <c r="W46" s="24"/>
    </row>
    <row r="47" spans="1:23" ht="14.4" x14ac:dyDescent="0.3">
      <c r="A47" s="54" t="str">
        <f>'Summer PCF'!A47</f>
        <v>GOE._.017</v>
      </c>
      <c r="B47" s="55">
        <v>12</v>
      </c>
      <c r="C47" s="55">
        <v>2019</v>
      </c>
      <c r="D47" s="57"/>
      <c r="E47" s="52">
        <f>'[6]Winter PCF'!G48</f>
        <v>0.52125013094868167</v>
      </c>
      <c r="F47" t="str">
        <f>'[6]Winter PCF'!A48</f>
        <v>D2_ID_q_160</v>
      </c>
      <c r="H47" t="s">
        <v>131</v>
      </c>
      <c r="I47" t="s">
        <v>4666</v>
      </c>
      <c r="J47">
        <v>0.52129999999999999</v>
      </c>
      <c r="K47" s="16">
        <f t="shared" si="1"/>
        <v>0</v>
      </c>
      <c r="L47"/>
      <c r="M47" t="s">
        <v>4334</v>
      </c>
      <c r="N47"/>
      <c r="O47"/>
      <c r="P47"/>
      <c r="Q47"/>
      <c r="R47"/>
      <c r="S47"/>
      <c r="T47"/>
      <c r="U47" s="3"/>
      <c r="V47" s="24"/>
      <c r="W47" s="24"/>
    </row>
    <row r="48" spans="1:23" ht="14.4" x14ac:dyDescent="0.3">
      <c r="A48" s="54" t="str">
        <f>'Summer PCF'!A48</f>
        <v>GOE._.018</v>
      </c>
      <c r="B48" s="55">
        <v>12</v>
      </c>
      <c r="C48" s="55">
        <v>2019</v>
      </c>
      <c r="D48" s="57"/>
      <c r="E48" s="52">
        <f>'[6]Winter PCF'!G49</f>
        <v>0.54459440678044602</v>
      </c>
      <c r="F48" t="str">
        <f>'[6]Winter PCF'!A49</f>
        <v>D2_ID_r_170</v>
      </c>
      <c r="H48" t="s">
        <v>132</v>
      </c>
      <c r="I48" t="s">
        <v>4666</v>
      </c>
      <c r="J48">
        <v>0.54459999999999997</v>
      </c>
      <c r="K48" s="16">
        <f t="shared" si="1"/>
        <v>0</v>
      </c>
      <c r="L48"/>
      <c r="M48" t="s">
        <v>4336</v>
      </c>
      <c r="N48"/>
      <c r="O48"/>
      <c r="P48"/>
      <c r="Q48"/>
      <c r="R48"/>
      <c r="S48"/>
      <c r="T48"/>
      <c r="U48" s="3"/>
      <c r="V48" s="24"/>
      <c r="W48" s="24"/>
    </row>
    <row r="49" spans="1:23" ht="14.4" x14ac:dyDescent="0.3">
      <c r="A49" s="54" t="str">
        <f>'Summer PCF'!A49</f>
        <v>GOE._.019</v>
      </c>
      <c r="B49" s="55">
        <v>12</v>
      </c>
      <c r="C49" s="55">
        <v>2019</v>
      </c>
      <c r="D49" s="57"/>
      <c r="E49" s="52">
        <f>'[6]Winter PCF'!G50</f>
        <v>0.41795592969192835</v>
      </c>
      <c r="F49" t="str">
        <f>'[6]Winter PCF'!A50</f>
        <v>D2_ID_s_180</v>
      </c>
      <c r="H49" t="s">
        <v>133</v>
      </c>
      <c r="I49" t="s">
        <v>4666</v>
      </c>
      <c r="J49">
        <v>0.41799999999999998</v>
      </c>
      <c r="K49" s="16">
        <f t="shared" si="1"/>
        <v>0</v>
      </c>
      <c r="L49"/>
      <c r="M49" t="s">
        <v>4338</v>
      </c>
      <c r="N49"/>
      <c r="O49"/>
      <c r="P49"/>
      <c r="Q49"/>
      <c r="R49"/>
      <c r="S49"/>
      <c r="T49"/>
      <c r="U49" s="3"/>
      <c r="V49" s="24"/>
      <c r="W49" s="24"/>
    </row>
    <row r="50" spans="1:23" ht="14.4" x14ac:dyDescent="0.3">
      <c r="A50" s="54" t="str">
        <f>'Summer PCF'!A50</f>
        <v>GOE._.020</v>
      </c>
      <c r="B50" s="55">
        <v>12</v>
      </c>
      <c r="C50" s="55">
        <v>2019</v>
      </c>
      <c r="D50" s="57"/>
      <c r="E50" s="52">
        <f>'[6]Winter PCF'!G51</f>
        <v>0.70786090433362292</v>
      </c>
      <c r="F50" t="str">
        <f>'[6]Winter PCF'!A51</f>
        <v>D2_ID_t_190</v>
      </c>
      <c r="H50" t="s">
        <v>134</v>
      </c>
      <c r="I50" t="s">
        <v>4666</v>
      </c>
      <c r="J50">
        <v>0.70789999999999997</v>
      </c>
      <c r="K50" s="16">
        <f t="shared" si="1"/>
        <v>0</v>
      </c>
      <c r="L50"/>
      <c r="M50" t="s">
        <v>4340</v>
      </c>
      <c r="N50"/>
      <c r="O50"/>
      <c r="P50"/>
      <c r="Q50"/>
      <c r="R50"/>
      <c r="S50"/>
      <c r="T50"/>
      <c r="U50" s="3"/>
      <c r="V50" s="24"/>
      <c r="W50" s="24"/>
    </row>
    <row r="51" spans="1:23" ht="14.4" x14ac:dyDescent="0.3">
      <c r="A51" s="54" t="str">
        <f>'Summer PCF'!A51</f>
        <v>GOE._.021</v>
      </c>
      <c r="B51" s="55">
        <v>12</v>
      </c>
      <c r="C51" s="55">
        <v>2019</v>
      </c>
      <c r="D51" s="57"/>
      <c r="E51" s="52">
        <f>'[6]Winter PCF'!G52</f>
        <v>0.40194765640379954</v>
      </c>
      <c r="F51" t="str">
        <f>'[6]Winter PCF'!A52</f>
        <v>D2_ID_u_200</v>
      </c>
      <c r="H51" t="s">
        <v>135</v>
      </c>
      <c r="I51" t="s">
        <v>4666</v>
      </c>
      <c r="J51">
        <v>0.40189999999999998</v>
      </c>
      <c r="K51" s="16">
        <f t="shared" si="1"/>
        <v>0</v>
      </c>
      <c r="L51"/>
      <c r="M51" t="s">
        <v>4342</v>
      </c>
      <c r="N51"/>
      <c r="O51"/>
      <c r="P51"/>
      <c r="Q51"/>
      <c r="R51"/>
      <c r="S51"/>
      <c r="T51"/>
      <c r="U51" s="3"/>
      <c r="V51" s="24"/>
      <c r="W51" s="24"/>
    </row>
    <row r="52" spans="1:23" ht="14.4" x14ac:dyDescent="0.3">
      <c r="A52" s="54" t="str">
        <f>'Summer PCF'!A52</f>
        <v>GOE._.022</v>
      </c>
      <c r="B52" s="55">
        <v>12</v>
      </c>
      <c r="C52" s="55">
        <v>2019</v>
      </c>
      <c r="D52" s="57"/>
      <c r="E52" s="52">
        <f>'[6]Winter PCF'!G53</f>
        <v>0.56632798765728931</v>
      </c>
      <c r="F52" t="str">
        <f>'[6]Winter PCF'!A53</f>
        <v>D2_ID_v_250</v>
      </c>
      <c r="H52" t="s">
        <v>136</v>
      </c>
      <c r="I52" t="s">
        <v>4666</v>
      </c>
      <c r="J52">
        <v>0.56630000000000003</v>
      </c>
      <c r="K52" s="16">
        <f t="shared" si="1"/>
        <v>0</v>
      </c>
      <c r="L52"/>
      <c r="M52" t="s">
        <v>4344</v>
      </c>
      <c r="N52"/>
      <c r="O52"/>
      <c r="P52"/>
      <c r="Q52"/>
      <c r="R52"/>
      <c r="S52"/>
      <c r="T52"/>
      <c r="U52" s="3"/>
      <c r="V52" s="24"/>
      <c r="W52" s="24"/>
    </row>
    <row r="53" spans="1:23" ht="14.4" x14ac:dyDescent="0.3">
      <c r="A53" s="54" t="str">
        <f>'Summer PCF'!A53</f>
        <v>GOE._.023</v>
      </c>
      <c r="B53" s="55">
        <v>12</v>
      </c>
      <c r="C53" s="55">
        <v>2019</v>
      </c>
      <c r="D53" s="57"/>
      <c r="E53" s="52">
        <f>'[6]Winter PCF'!G54</f>
        <v>0.44200418306376255</v>
      </c>
      <c r="F53" t="str">
        <f>'[6]Winter PCF'!A54</f>
        <v>D2_ID_w_300</v>
      </c>
      <c r="H53" t="s">
        <v>137</v>
      </c>
      <c r="I53" t="s">
        <v>4666</v>
      </c>
      <c r="J53">
        <v>0.442</v>
      </c>
      <c r="K53" s="16">
        <f t="shared" si="1"/>
        <v>0</v>
      </c>
      <c r="L53"/>
      <c r="M53" t="s">
        <v>4346</v>
      </c>
      <c r="N53"/>
      <c r="O53"/>
      <c r="P53"/>
      <c r="Q53"/>
      <c r="R53"/>
      <c r="S53"/>
      <c r="T53"/>
      <c r="U53" s="3"/>
      <c r="V53" s="24"/>
      <c r="W53" s="24"/>
    </row>
    <row r="54" spans="1:23" ht="14.4" x14ac:dyDescent="0.3">
      <c r="A54" s="54" t="str">
        <f>'Summer PCF'!A54</f>
        <v>GOE._.024</v>
      </c>
      <c r="B54" s="55">
        <v>12</v>
      </c>
      <c r="C54" s="55">
        <v>2019</v>
      </c>
      <c r="D54" s="57"/>
      <c r="E54" s="52">
        <f>'[6]Winter PCF'!G55</f>
        <v>0.4298169703709569</v>
      </c>
      <c r="F54" t="str">
        <f>'[6]Winter PCF'!A55</f>
        <v>D2_ID_x_400</v>
      </c>
      <c r="H54" t="s">
        <v>138</v>
      </c>
      <c r="I54" t="s">
        <v>4666</v>
      </c>
      <c r="J54">
        <v>0.42980000000000002</v>
      </c>
      <c r="K54" s="16">
        <f t="shared" si="1"/>
        <v>0</v>
      </c>
      <c r="L54"/>
      <c r="M54" t="s">
        <v>4348</v>
      </c>
      <c r="N54"/>
      <c r="O54"/>
      <c r="P54"/>
      <c r="Q54"/>
      <c r="R54"/>
      <c r="S54"/>
      <c r="T54"/>
      <c r="U54" s="3"/>
      <c r="V54" s="24"/>
      <c r="W54" s="24"/>
    </row>
    <row r="55" spans="1:23" ht="14.4" x14ac:dyDescent="0.3">
      <c r="A55" s="54" t="str">
        <f>'Summer PCF'!A55</f>
        <v>GOE._.025</v>
      </c>
      <c r="B55" s="55">
        <v>12</v>
      </c>
      <c r="C55" s="55">
        <v>2019</v>
      </c>
      <c r="D55" s="57"/>
      <c r="E55" s="52">
        <f>'[6]Winter PCF'!G56</f>
        <v>0.62624622067551561</v>
      </c>
      <c r="F55" t="str">
        <f>'[6]Winter PCF'!A56</f>
        <v>D2_ID_y_500</v>
      </c>
      <c r="H55" t="s">
        <v>139</v>
      </c>
      <c r="I55" t="s">
        <v>4666</v>
      </c>
      <c r="J55">
        <v>0.62619999999999998</v>
      </c>
      <c r="K55" s="16">
        <f t="shared" si="1"/>
        <v>0</v>
      </c>
      <c r="L55"/>
      <c r="M55" t="s">
        <v>4350</v>
      </c>
      <c r="N55"/>
      <c r="O55"/>
      <c r="P55"/>
      <c r="Q55"/>
      <c r="R55"/>
      <c r="S55"/>
      <c r="T55"/>
      <c r="U55" s="3"/>
      <c r="V55" s="24"/>
      <c r="W55" s="24"/>
    </row>
    <row r="56" spans="1:23" ht="14.4" x14ac:dyDescent="0.3">
      <c r="A56" s="54" t="str">
        <f>'Summer PCF'!A56</f>
        <v>GOE._.026</v>
      </c>
      <c r="B56" s="55">
        <v>12</v>
      </c>
      <c r="C56" s="55">
        <v>2019</v>
      </c>
      <c r="D56" s="57"/>
      <c r="E56" s="52">
        <f>'[6]Winter PCF'!G57</f>
        <v>0.4672225763783272</v>
      </c>
      <c r="F56" t="str">
        <f>'[6]Winter PCF'!A57</f>
        <v>D2_ID_z_750</v>
      </c>
      <c r="H56" t="s">
        <v>140</v>
      </c>
      <c r="I56" t="s">
        <v>4666</v>
      </c>
      <c r="J56">
        <v>0.4672</v>
      </c>
      <c r="K56" s="16">
        <f t="shared" si="1"/>
        <v>0</v>
      </c>
      <c r="L56"/>
      <c r="M56" t="s">
        <v>4352</v>
      </c>
      <c r="N56"/>
      <c r="O56"/>
      <c r="P56"/>
      <c r="Q56"/>
      <c r="R56"/>
      <c r="S56"/>
      <c r="T56"/>
      <c r="U56" s="3"/>
      <c r="V56" s="24"/>
      <c r="W56" s="24"/>
    </row>
    <row r="57" spans="1:23" ht="14.4" x14ac:dyDescent="0.3">
      <c r="A57" s="54" t="str">
        <f>'Summer PCF'!A57</f>
        <v>GOE._.027</v>
      </c>
      <c r="B57" s="55">
        <v>12</v>
      </c>
      <c r="C57" s="55">
        <v>2019</v>
      </c>
      <c r="D57" s="57"/>
      <c r="E57" s="52">
        <f>'[6]Winter PCF'!G58</f>
        <v>0.54073412865953208</v>
      </c>
      <c r="F57" t="str">
        <f>'[6]Winter PCF'!A58</f>
        <v>D2_ID_z_9999</v>
      </c>
      <c r="H57" t="s">
        <v>141</v>
      </c>
      <c r="I57" t="s">
        <v>4666</v>
      </c>
      <c r="J57">
        <v>0.54069999999999996</v>
      </c>
      <c r="K57" s="16">
        <f t="shared" si="1"/>
        <v>0</v>
      </c>
      <c r="L57"/>
      <c r="M57" t="s">
        <v>4354</v>
      </c>
      <c r="N57"/>
      <c r="O57"/>
      <c r="P57"/>
      <c r="Q57"/>
      <c r="R57"/>
      <c r="S57"/>
      <c r="T57"/>
      <c r="U57" s="3"/>
      <c r="V57" s="24"/>
      <c r="W57" s="24"/>
    </row>
    <row r="58" spans="1:23" ht="14.4" x14ac:dyDescent="0.3">
      <c r="A58" s="54" t="str">
        <f>'Summer PCF'!A58</f>
        <v>SOR._.001</v>
      </c>
      <c r="B58" s="55">
        <v>12</v>
      </c>
      <c r="C58" s="55">
        <v>2019</v>
      </c>
      <c r="D58" s="57"/>
      <c r="E58" s="52">
        <f>'[6]Winter PCF'!G59</f>
        <v>0.7432314008015769</v>
      </c>
      <c r="F58" t="str">
        <f>'[6]Winter PCF'!A59</f>
        <v>D2_OR_a_00</v>
      </c>
      <c r="H58" t="s">
        <v>142</v>
      </c>
      <c r="I58" t="s">
        <v>4666</v>
      </c>
      <c r="J58">
        <v>0.74319999999999997</v>
      </c>
      <c r="K58" s="16">
        <f t="shared" si="1"/>
        <v>0</v>
      </c>
      <c r="L58"/>
      <c r="M58" t="s">
        <v>4356</v>
      </c>
      <c r="N58"/>
      <c r="O58"/>
      <c r="P58"/>
      <c r="Q58"/>
      <c r="R58"/>
      <c r="S58"/>
      <c r="T58"/>
      <c r="U58" s="3"/>
      <c r="V58" s="24"/>
      <c r="W58" s="24"/>
    </row>
    <row r="59" spans="1:23" ht="14.4" x14ac:dyDescent="0.3">
      <c r="A59" s="54" t="str">
        <f>'Summer PCF'!A59</f>
        <v>SOR._.002</v>
      </c>
      <c r="B59" s="55">
        <v>12</v>
      </c>
      <c r="C59" s="55">
        <v>2019</v>
      </c>
      <c r="D59" s="57"/>
      <c r="E59" s="52">
        <f>'[6]Winter PCF'!G60</f>
        <v>0.73017347415480272</v>
      </c>
      <c r="F59" t="str">
        <f>'[6]Winter PCF'!A60</f>
        <v>D2_OR_b_10</v>
      </c>
      <c r="H59" t="s">
        <v>143</v>
      </c>
      <c r="I59" t="s">
        <v>4666</v>
      </c>
      <c r="J59">
        <v>0.73019999999999996</v>
      </c>
      <c r="K59" s="16">
        <f t="shared" si="1"/>
        <v>0</v>
      </c>
      <c r="L59"/>
      <c r="M59" t="s">
        <v>4358</v>
      </c>
      <c r="N59"/>
      <c r="O59"/>
      <c r="P59"/>
      <c r="Q59"/>
      <c r="R59"/>
      <c r="S59"/>
      <c r="T59"/>
      <c r="U59" s="3"/>
      <c r="V59" s="24"/>
      <c r="W59" s="24"/>
    </row>
    <row r="60" spans="1:23" ht="14.4" x14ac:dyDescent="0.3">
      <c r="A60" s="54" t="str">
        <f>'Summer PCF'!A60</f>
        <v>SOR._.003</v>
      </c>
      <c r="B60" s="55">
        <v>12</v>
      </c>
      <c r="C60" s="55">
        <v>2019</v>
      </c>
      <c r="D60" s="57"/>
      <c r="E60" s="52">
        <f>'[6]Winter PCF'!G61</f>
        <v>0.58132433927025062</v>
      </c>
      <c r="F60" t="str">
        <f>'[6]Winter PCF'!A61</f>
        <v>D2_OR_c_20</v>
      </c>
      <c r="H60" t="s">
        <v>144</v>
      </c>
      <c r="I60" t="s">
        <v>4666</v>
      </c>
      <c r="J60">
        <v>0.58130000000000004</v>
      </c>
      <c r="K60" s="16">
        <f t="shared" si="1"/>
        <v>0</v>
      </c>
      <c r="L60"/>
      <c r="M60" t="s">
        <v>4360</v>
      </c>
      <c r="N60"/>
      <c r="O60"/>
      <c r="P60"/>
      <c r="Q60"/>
      <c r="R60"/>
      <c r="S60"/>
      <c r="T60"/>
      <c r="U60" s="3"/>
      <c r="V60" s="24"/>
      <c r="W60" s="24"/>
    </row>
    <row r="61" spans="1:23" ht="14.4" x14ac:dyDescent="0.3">
      <c r="A61" s="54" t="str">
        <f>'Summer PCF'!A61</f>
        <v>SOR._.004</v>
      </c>
      <c r="B61" s="55">
        <v>12</v>
      </c>
      <c r="C61" s="55">
        <v>2019</v>
      </c>
      <c r="D61" s="57"/>
      <c r="E61" s="52">
        <f>'[6]Winter PCF'!G62</f>
        <v>0.60876895596305303</v>
      </c>
      <c r="F61" t="str">
        <f>'[6]Winter PCF'!A62</f>
        <v>D2_OR_d_30</v>
      </c>
      <c r="H61" t="s">
        <v>145</v>
      </c>
      <c r="I61" t="s">
        <v>4666</v>
      </c>
      <c r="J61">
        <v>0.60880000000000001</v>
      </c>
      <c r="K61" s="16">
        <f t="shared" si="1"/>
        <v>0</v>
      </c>
      <c r="L61"/>
      <c r="M61" t="s">
        <v>4362</v>
      </c>
      <c r="N61"/>
      <c r="O61"/>
      <c r="P61"/>
      <c r="Q61"/>
      <c r="R61"/>
      <c r="S61"/>
      <c r="T61"/>
      <c r="U61" s="3"/>
      <c r="V61" s="24"/>
      <c r="W61" s="24"/>
    </row>
    <row r="62" spans="1:23" ht="14.4" x14ac:dyDescent="0.3">
      <c r="A62" s="54" t="str">
        <f>'Summer PCF'!A62</f>
        <v>SOR._.005</v>
      </c>
      <c r="B62" s="55">
        <v>12</v>
      </c>
      <c r="C62" s="55">
        <v>2019</v>
      </c>
      <c r="D62" s="57"/>
      <c r="E62" s="52">
        <f>'[6]Winter PCF'!G63</f>
        <v>0.5762376485736177</v>
      </c>
      <c r="F62" t="str">
        <f>'[6]Winter PCF'!A63</f>
        <v>D2_OR_e_40</v>
      </c>
      <c r="H62" t="s">
        <v>146</v>
      </c>
      <c r="I62" t="s">
        <v>4666</v>
      </c>
      <c r="J62">
        <v>0.57620000000000005</v>
      </c>
      <c r="K62" s="16">
        <f t="shared" si="1"/>
        <v>0</v>
      </c>
      <c r="L62"/>
      <c r="M62" t="s">
        <v>4364</v>
      </c>
      <c r="N62"/>
      <c r="O62"/>
      <c r="P62"/>
      <c r="Q62"/>
      <c r="R62"/>
      <c r="S62"/>
      <c r="T62"/>
      <c r="U62" s="3"/>
      <c r="V62" s="24"/>
      <c r="W62" s="24"/>
    </row>
    <row r="63" spans="1:23" ht="14.4" x14ac:dyDescent="0.3">
      <c r="A63" s="54" t="str">
        <f>'Summer PCF'!A63</f>
        <v>SOR._.006</v>
      </c>
      <c r="B63" s="55">
        <v>12</v>
      </c>
      <c r="C63" s="55">
        <v>2019</v>
      </c>
      <c r="D63" s="57"/>
      <c r="E63" s="52">
        <f>'[6]Winter PCF'!G64</f>
        <v>0.57130954681024748</v>
      </c>
      <c r="F63" t="str">
        <f>'[6]Winter PCF'!A64</f>
        <v>D2_OR_f_50</v>
      </c>
      <c r="H63" t="s">
        <v>147</v>
      </c>
      <c r="I63" t="s">
        <v>4666</v>
      </c>
      <c r="J63">
        <v>0.57130000000000003</v>
      </c>
      <c r="K63" s="16">
        <f t="shared" si="1"/>
        <v>0</v>
      </c>
      <c r="L63"/>
      <c r="M63" t="s">
        <v>4366</v>
      </c>
      <c r="N63"/>
      <c r="O63"/>
      <c r="P63"/>
      <c r="Q63"/>
      <c r="R63"/>
      <c r="S63"/>
      <c r="T63"/>
      <c r="U63" s="3"/>
      <c r="V63" s="24"/>
      <c r="W63" s="24"/>
    </row>
    <row r="64" spans="1:23" ht="14.4" x14ac:dyDescent="0.3">
      <c r="A64" s="54" t="str">
        <f>'Summer PCF'!A64</f>
        <v>SOR._.007</v>
      </c>
      <c r="B64" s="55">
        <v>12</v>
      </c>
      <c r="C64" s="55">
        <v>2019</v>
      </c>
      <c r="D64" s="57"/>
      <c r="E64" s="52">
        <f>'[6]Winter PCF'!G65</f>
        <v>0.4275960881003314</v>
      </c>
      <c r="F64" t="str">
        <f>'[6]Winter PCF'!A65</f>
        <v>D2_OR_g_60</v>
      </c>
      <c r="H64" t="s">
        <v>148</v>
      </c>
      <c r="I64" t="s">
        <v>4666</v>
      </c>
      <c r="J64">
        <v>0.42759999999999998</v>
      </c>
      <c r="K64" s="16">
        <f t="shared" si="1"/>
        <v>0</v>
      </c>
      <c r="L64"/>
      <c r="M64" t="s">
        <v>4368</v>
      </c>
      <c r="N64"/>
      <c r="O64"/>
      <c r="P64"/>
      <c r="Q64"/>
      <c r="R64"/>
      <c r="S64"/>
      <c r="T64"/>
      <c r="U64" s="3"/>
      <c r="V64" s="24"/>
      <c r="W64" s="24"/>
    </row>
    <row r="65" spans="1:23" ht="14.4" x14ac:dyDescent="0.3">
      <c r="A65" s="54" t="str">
        <f>'Summer PCF'!A65</f>
        <v>SOR._.008</v>
      </c>
      <c r="B65" s="55">
        <v>12</v>
      </c>
      <c r="C65" s="55">
        <v>2019</v>
      </c>
      <c r="D65" s="57"/>
      <c r="E65" s="52">
        <f>'[6]Winter PCF'!G66</f>
        <v>0.42494203376159634</v>
      </c>
      <c r="F65" t="str">
        <f>'[6]Winter PCF'!A66</f>
        <v>D2_OR_h_70</v>
      </c>
      <c r="H65" t="s">
        <v>149</v>
      </c>
      <c r="I65" t="s">
        <v>4666</v>
      </c>
      <c r="J65">
        <v>0.4249</v>
      </c>
      <c r="K65" s="16">
        <f t="shared" si="1"/>
        <v>0</v>
      </c>
      <c r="L65"/>
      <c r="M65" t="s">
        <v>4370</v>
      </c>
      <c r="N65"/>
      <c r="O65"/>
      <c r="P65"/>
      <c r="Q65"/>
      <c r="R65"/>
      <c r="S65"/>
      <c r="T65"/>
      <c r="U65" s="3"/>
      <c r="V65" s="24"/>
      <c r="W65" s="24"/>
    </row>
    <row r="66" spans="1:23" ht="14.4" x14ac:dyDescent="0.3">
      <c r="A66" s="54" t="str">
        <f>'Summer PCF'!A66</f>
        <v>SOR._.009</v>
      </c>
      <c r="B66" s="55">
        <v>12</v>
      </c>
      <c r="C66" s="55">
        <v>2019</v>
      </c>
      <c r="D66" s="57"/>
      <c r="E66" s="52">
        <f>'[6]Winter PCF'!G67</f>
        <v>0.37924179994928575</v>
      </c>
      <c r="F66" t="str">
        <f>'[6]Winter PCF'!A67</f>
        <v>D2_OR_i_80</v>
      </c>
      <c r="H66" t="s">
        <v>150</v>
      </c>
      <c r="I66" t="s">
        <v>4666</v>
      </c>
      <c r="J66">
        <v>0.37919999999999998</v>
      </c>
      <c r="K66" s="16">
        <f t="shared" si="1"/>
        <v>0</v>
      </c>
      <c r="L66"/>
      <c r="M66" t="s">
        <v>4372</v>
      </c>
      <c r="N66"/>
      <c r="O66"/>
      <c r="P66"/>
      <c r="Q66"/>
      <c r="R66"/>
      <c r="S66"/>
      <c r="T66"/>
      <c r="U66" s="3"/>
      <c r="V66" s="24"/>
      <c r="W66" s="24"/>
    </row>
    <row r="67" spans="1:23" ht="14.4" x14ac:dyDescent="0.3">
      <c r="A67" s="54" t="str">
        <f>'Summer PCF'!A67</f>
        <v>SOR._.010</v>
      </c>
      <c r="B67" s="55">
        <v>12</v>
      </c>
      <c r="C67" s="55">
        <v>2019</v>
      </c>
      <c r="D67" s="57"/>
      <c r="E67" s="52">
        <f>'[6]Winter PCF'!G68</f>
        <v>0.52530655117128033</v>
      </c>
      <c r="F67" t="str">
        <f>'[6]Winter PCF'!A68</f>
        <v>D2_OR_j_90</v>
      </c>
      <c r="H67" t="s">
        <v>151</v>
      </c>
      <c r="I67" t="s">
        <v>4666</v>
      </c>
      <c r="J67">
        <v>0.52529999999999999</v>
      </c>
      <c r="K67" s="16">
        <f t="shared" si="1"/>
        <v>0</v>
      </c>
      <c r="L67"/>
      <c r="M67" t="s">
        <v>4374</v>
      </c>
      <c r="N67"/>
      <c r="O67"/>
      <c r="P67"/>
      <c r="Q67"/>
      <c r="R67"/>
      <c r="S67"/>
      <c r="T67"/>
      <c r="U67" s="3"/>
      <c r="V67" s="24"/>
      <c r="W67" s="24"/>
    </row>
    <row r="68" spans="1:23" ht="14.4" x14ac:dyDescent="0.3">
      <c r="A68" s="54" t="str">
        <f>'Summer PCF'!A68</f>
        <v>SOR._.011</v>
      </c>
      <c r="B68" s="55">
        <v>12</v>
      </c>
      <c r="C68" s="55">
        <v>2019</v>
      </c>
      <c r="D68" s="57"/>
      <c r="E68" s="52">
        <f>'[6]Winter PCF'!G69</f>
        <v>0.44879371690529474</v>
      </c>
      <c r="F68" t="str">
        <f>'[6]Winter PCF'!A69</f>
        <v>D2_OR_k_100</v>
      </c>
      <c r="H68" t="s">
        <v>152</v>
      </c>
      <c r="I68" t="s">
        <v>4666</v>
      </c>
      <c r="J68">
        <v>0.44879999999999998</v>
      </c>
      <c r="K68" s="16">
        <f t="shared" ref="K68:K99" si="2">J68-ROUND(E68,4)</f>
        <v>0</v>
      </c>
      <c r="L68"/>
      <c r="M68" t="s">
        <v>4376</v>
      </c>
      <c r="N68"/>
      <c r="O68"/>
      <c r="P68"/>
      <c r="Q68"/>
      <c r="R68"/>
      <c r="S68"/>
      <c r="T68"/>
      <c r="U68" s="3"/>
      <c r="V68" s="24"/>
      <c r="W68" s="24"/>
    </row>
    <row r="69" spans="1:23" ht="14.4" x14ac:dyDescent="0.3">
      <c r="A69" s="54" t="str">
        <f>'Summer PCF'!A69</f>
        <v>SOR._.012</v>
      </c>
      <c r="B69" s="55">
        <v>12</v>
      </c>
      <c r="C69" s="55">
        <v>2019</v>
      </c>
      <c r="D69" s="57"/>
      <c r="E69" s="52">
        <f>'[6]Winter PCF'!G70</f>
        <v>0.89269656642922701</v>
      </c>
      <c r="F69" t="str">
        <f>'[6]Winter PCF'!A70</f>
        <v>D2_OR_l_110</v>
      </c>
      <c r="H69" t="s">
        <v>153</v>
      </c>
      <c r="I69" t="s">
        <v>4666</v>
      </c>
      <c r="J69">
        <v>0.89270000000000005</v>
      </c>
      <c r="K69" s="16">
        <f t="shared" si="2"/>
        <v>0</v>
      </c>
      <c r="L69"/>
      <c r="M69" t="s">
        <v>4378</v>
      </c>
      <c r="N69"/>
      <c r="O69"/>
      <c r="P69"/>
      <c r="Q69"/>
      <c r="R69"/>
      <c r="S69"/>
      <c r="T69"/>
      <c r="U69" s="3"/>
      <c r="V69" s="24"/>
      <c r="W69" s="24"/>
    </row>
    <row r="70" spans="1:23" ht="14.4" x14ac:dyDescent="0.3">
      <c r="A70" s="54" t="str">
        <f>'Summer PCF'!A70</f>
        <v>SOR._.013</v>
      </c>
      <c r="B70" s="55">
        <v>12</v>
      </c>
      <c r="C70" s="55">
        <v>2019</v>
      </c>
      <c r="D70" s="57"/>
      <c r="E70" s="52">
        <f>'[6]Winter PCF'!G71</f>
        <v>0.659108381498969</v>
      </c>
      <c r="F70" t="str">
        <f>'[6]Winter PCF'!A71</f>
        <v>D2_OR_m_120</v>
      </c>
      <c r="H70" t="s">
        <v>154</v>
      </c>
      <c r="I70" t="s">
        <v>4666</v>
      </c>
      <c r="J70">
        <v>0.65910000000000002</v>
      </c>
      <c r="K70" s="16">
        <f t="shared" si="2"/>
        <v>0</v>
      </c>
      <c r="L70"/>
      <c r="M70" t="s">
        <v>4380</v>
      </c>
      <c r="N70"/>
      <c r="O70"/>
      <c r="P70"/>
      <c r="Q70"/>
      <c r="R70"/>
      <c r="S70"/>
      <c r="T70"/>
      <c r="U70" s="3"/>
      <c r="V70" s="24"/>
      <c r="W70" s="24"/>
    </row>
    <row r="71" spans="1:23" ht="14.4" x14ac:dyDescent="0.3">
      <c r="A71" s="54" t="str">
        <f>'Summer PCF'!A71</f>
        <v>SOR._.014</v>
      </c>
      <c r="B71" s="55">
        <v>12</v>
      </c>
      <c r="C71" s="55">
        <v>2019</v>
      </c>
      <c r="D71" s="57"/>
      <c r="E71" s="52">
        <f>'[6]Winter PCF'!G72</f>
        <v>0.52502877897859579</v>
      </c>
      <c r="F71" t="str">
        <f>'[6]Winter PCF'!A72</f>
        <v>D2_OR_n_130</v>
      </c>
      <c r="H71" t="s">
        <v>155</v>
      </c>
      <c r="I71" t="s">
        <v>4666</v>
      </c>
      <c r="J71">
        <v>0.52500000000000002</v>
      </c>
      <c r="K71" s="16">
        <f t="shared" si="2"/>
        <v>0</v>
      </c>
      <c r="L71"/>
      <c r="M71" t="s">
        <v>4382</v>
      </c>
      <c r="N71"/>
      <c r="O71"/>
      <c r="P71"/>
      <c r="Q71"/>
      <c r="R71"/>
      <c r="S71"/>
      <c r="T71"/>
      <c r="U71" s="3"/>
      <c r="V71" s="24"/>
      <c r="W71" s="24"/>
    </row>
    <row r="72" spans="1:23" ht="14.4" x14ac:dyDescent="0.3">
      <c r="A72" s="54" t="str">
        <f>'Summer PCF'!A72</f>
        <v>SOR._.015</v>
      </c>
      <c r="B72" s="55">
        <v>12</v>
      </c>
      <c r="C72" s="55">
        <v>2019</v>
      </c>
      <c r="D72" s="57"/>
      <c r="E72" s="52">
        <f>'[6]Winter PCF'!G73</f>
        <v>0.52569942674580727</v>
      </c>
      <c r="F72" t="str">
        <f>'[6]Winter PCF'!A73</f>
        <v>D2_OR_o_140</v>
      </c>
      <c r="H72" t="s">
        <v>156</v>
      </c>
      <c r="I72" t="s">
        <v>4666</v>
      </c>
      <c r="J72">
        <v>0.52569999999999995</v>
      </c>
      <c r="K72" s="16">
        <f t="shared" si="2"/>
        <v>0</v>
      </c>
      <c r="L72"/>
      <c r="M72" t="s">
        <v>4384</v>
      </c>
      <c r="N72"/>
      <c r="O72"/>
      <c r="P72"/>
      <c r="Q72"/>
      <c r="R72"/>
      <c r="S72"/>
      <c r="T72"/>
      <c r="U72" s="3"/>
      <c r="V72" s="24"/>
      <c r="W72" s="24"/>
    </row>
    <row r="73" spans="1:23" ht="14.4" x14ac:dyDescent="0.3">
      <c r="A73" s="54" t="str">
        <f>'Summer PCF'!A73</f>
        <v>SOR._.016</v>
      </c>
      <c r="B73" s="55">
        <v>12</v>
      </c>
      <c r="C73" s="55">
        <v>2019</v>
      </c>
      <c r="D73" s="57"/>
      <c r="E73" s="52">
        <f>'[6]Winter PCF'!G74</f>
        <v>0.48954706009596249</v>
      </c>
      <c r="F73" t="str">
        <f>'[6]Winter PCF'!A74</f>
        <v>D2_OR_p_150</v>
      </c>
      <c r="H73" t="s">
        <v>157</v>
      </c>
      <c r="I73" t="s">
        <v>4666</v>
      </c>
      <c r="J73">
        <v>0.48949999999999999</v>
      </c>
      <c r="K73" s="16">
        <f t="shared" si="2"/>
        <v>0</v>
      </c>
      <c r="L73"/>
      <c r="M73" t="s">
        <v>4386</v>
      </c>
      <c r="N73"/>
      <c r="O73"/>
      <c r="P73"/>
      <c r="Q73"/>
      <c r="R73"/>
      <c r="S73"/>
      <c r="T73"/>
      <c r="U73" s="3"/>
      <c r="V73" s="24"/>
      <c r="W73" s="24"/>
    </row>
    <row r="74" spans="1:23" ht="14.4" x14ac:dyDescent="0.3">
      <c r="A74" s="54" t="str">
        <f>'Summer PCF'!A74</f>
        <v>SOR._.017</v>
      </c>
      <c r="B74" s="55">
        <v>12</v>
      </c>
      <c r="C74" s="55">
        <v>2019</v>
      </c>
      <c r="D74" s="57"/>
      <c r="E74" s="52">
        <f>'[6]Winter PCF'!G75</f>
        <v>0.26927931864823262</v>
      </c>
      <c r="F74" t="str">
        <f>'[6]Winter PCF'!A75</f>
        <v>D2_OR_q_160</v>
      </c>
      <c r="H74" t="s">
        <v>158</v>
      </c>
      <c r="I74" t="s">
        <v>4666</v>
      </c>
      <c r="J74">
        <v>0.26929999999999998</v>
      </c>
      <c r="K74" s="16">
        <f t="shared" si="2"/>
        <v>0</v>
      </c>
      <c r="L74"/>
      <c r="M74" t="s">
        <v>4388</v>
      </c>
      <c r="N74"/>
      <c r="O74"/>
      <c r="P74"/>
      <c r="Q74"/>
      <c r="R74"/>
      <c r="S74"/>
      <c r="T74"/>
      <c r="U74" s="3"/>
      <c r="V74" s="24"/>
      <c r="W74" s="24"/>
    </row>
    <row r="75" spans="1:23" ht="14.4" x14ac:dyDescent="0.3">
      <c r="A75" s="54" t="str">
        <f>'Summer PCF'!A75</f>
        <v>SOR._.018</v>
      </c>
      <c r="B75" s="55">
        <v>12</v>
      </c>
      <c r="C75" s="55">
        <v>2019</v>
      </c>
      <c r="D75" s="57"/>
      <c r="E75" s="52">
        <f>'[6]Winter PCF'!G76</f>
        <v>0.51461879025983981</v>
      </c>
      <c r="F75" t="str">
        <f>'[6]Winter PCF'!A76</f>
        <v>D2_OR_r_170</v>
      </c>
      <c r="H75" t="s">
        <v>159</v>
      </c>
      <c r="I75" t="s">
        <v>4666</v>
      </c>
      <c r="J75">
        <v>0.51459999999999995</v>
      </c>
      <c r="K75" s="16">
        <f t="shared" si="2"/>
        <v>0</v>
      </c>
      <c r="L75"/>
      <c r="M75" t="s">
        <v>4390</v>
      </c>
      <c r="N75"/>
      <c r="O75"/>
      <c r="P75"/>
      <c r="Q75"/>
      <c r="R75"/>
      <c r="S75"/>
      <c r="T75"/>
      <c r="U75" s="3"/>
      <c r="V75" s="24"/>
      <c r="W75" s="24"/>
    </row>
    <row r="76" spans="1:23" ht="14.4" x14ac:dyDescent="0.3">
      <c r="A76" s="54" t="str">
        <f>'Summer PCF'!A76</f>
        <v>SOR._.019</v>
      </c>
      <c r="B76" s="55">
        <v>12</v>
      </c>
      <c r="C76" s="55">
        <v>2019</v>
      </c>
      <c r="D76" s="57"/>
      <c r="E76" s="52">
        <f>'[6]Winter PCF'!G77</f>
        <v>0.2615940046773953</v>
      </c>
      <c r="F76" t="str">
        <f>'[6]Winter PCF'!A77</f>
        <v>D2_OR_s_180</v>
      </c>
      <c r="H76" t="s">
        <v>160</v>
      </c>
      <c r="I76" t="s">
        <v>4666</v>
      </c>
      <c r="J76">
        <v>0.2616</v>
      </c>
      <c r="K76" s="16">
        <f t="shared" si="2"/>
        <v>0</v>
      </c>
      <c r="L76"/>
      <c r="M76" t="s">
        <v>4392</v>
      </c>
      <c r="N76"/>
      <c r="O76"/>
      <c r="P76"/>
      <c r="Q76"/>
      <c r="R76"/>
      <c r="S76"/>
      <c r="T76"/>
      <c r="U76" s="3"/>
      <c r="V76" s="24"/>
      <c r="W76" s="24"/>
    </row>
    <row r="77" spans="1:23" ht="14.4" x14ac:dyDescent="0.3">
      <c r="A77" s="54" t="str">
        <f>'Summer PCF'!A77</f>
        <v>SOR._.020</v>
      </c>
      <c r="B77" s="55">
        <v>12</v>
      </c>
      <c r="C77" s="55">
        <v>2019</v>
      </c>
      <c r="D77" s="57"/>
      <c r="E77" s="52">
        <f>'[6]Winter PCF'!G78</f>
        <v>0.41878126616502798</v>
      </c>
      <c r="F77" t="str">
        <f>'[6]Winter PCF'!A78</f>
        <v>D2_OR_t_190</v>
      </c>
      <c r="H77" t="s">
        <v>161</v>
      </c>
      <c r="I77" t="s">
        <v>4666</v>
      </c>
      <c r="J77">
        <v>0.41880000000000001</v>
      </c>
      <c r="K77" s="16">
        <f t="shared" si="2"/>
        <v>0</v>
      </c>
      <c r="L77"/>
      <c r="M77" t="s">
        <v>4394</v>
      </c>
      <c r="N77"/>
      <c r="O77"/>
      <c r="P77"/>
      <c r="Q77"/>
      <c r="R77"/>
      <c r="S77"/>
      <c r="T77"/>
      <c r="U77" s="3"/>
      <c r="V77" s="24"/>
      <c r="W77" s="24"/>
    </row>
    <row r="78" spans="1:23" ht="14.4" x14ac:dyDescent="0.3">
      <c r="A78" s="54" t="str">
        <f>'Summer PCF'!A78</f>
        <v>SOR._.021</v>
      </c>
      <c r="B78" s="55">
        <v>12</v>
      </c>
      <c r="C78" s="55">
        <v>2019</v>
      </c>
      <c r="D78" s="57"/>
      <c r="E78" s="52">
        <f>'[6]Winter PCF'!G79</f>
        <v>0.35571834789233614</v>
      </c>
      <c r="F78" t="str">
        <f>'[6]Winter PCF'!A79</f>
        <v>D2_OR_u_200</v>
      </c>
      <c r="H78" t="s">
        <v>162</v>
      </c>
      <c r="I78" t="s">
        <v>4666</v>
      </c>
      <c r="J78">
        <v>0.35570000000000002</v>
      </c>
      <c r="K78" s="16">
        <f t="shared" si="2"/>
        <v>0</v>
      </c>
      <c r="L78"/>
      <c r="M78" t="s">
        <v>4396</v>
      </c>
      <c r="N78"/>
      <c r="O78"/>
      <c r="P78"/>
      <c r="Q78"/>
      <c r="R78"/>
      <c r="S78"/>
      <c r="T78"/>
      <c r="U78" s="3"/>
      <c r="V78" s="24"/>
      <c r="W78" s="24"/>
    </row>
    <row r="79" spans="1:23" ht="14.4" x14ac:dyDescent="0.3">
      <c r="A79" s="54" t="str">
        <f>'Summer PCF'!A79</f>
        <v>SOR._.022</v>
      </c>
      <c r="B79" s="55">
        <v>12</v>
      </c>
      <c r="C79" s="55">
        <v>2019</v>
      </c>
      <c r="D79" s="57"/>
      <c r="E79" s="52">
        <f>'[6]Winter PCF'!G80</f>
        <v>0.4304287865800871</v>
      </c>
      <c r="F79" t="str">
        <f>'[6]Winter PCF'!A80</f>
        <v>D2_OR_v_250</v>
      </c>
      <c r="H79" t="s">
        <v>163</v>
      </c>
      <c r="I79" t="s">
        <v>4666</v>
      </c>
      <c r="J79">
        <v>0.4304</v>
      </c>
      <c r="K79" s="16">
        <f t="shared" si="2"/>
        <v>0</v>
      </c>
      <c r="L79"/>
      <c r="M79" t="s">
        <v>4398</v>
      </c>
      <c r="N79"/>
      <c r="O79"/>
      <c r="P79"/>
      <c r="Q79"/>
      <c r="R79"/>
      <c r="S79"/>
      <c r="T79"/>
      <c r="U79" s="3"/>
      <c r="V79" s="24"/>
      <c r="W79" s="24"/>
    </row>
    <row r="80" spans="1:23" ht="14.4" x14ac:dyDescent="0.3">
      <c r="A80" s="54" t="str">
        <f>'Summer PCF'!A80</f>
        <v>SOR._.023</v>
      </c>
      <c r="B80" s="55">
        <v>12</v>
      </c>
      <c r="C80" s="55">
        <v>2019</v>
      </c>
      <c r="D80" s="57"/>
      <c r="E80" s="52">
        <f>'[6]Winter PCF'!G81</f>
        <v>0.41860619450356445</v>
      </c>
      <c r="F80" t="str">
        <f>'[6]Winter PCF'!A81</f>
        <v>D2_OR_w_300</v>
      </c>
      <c r="H80" t="s">
        <v>164</v>
      </c>
      <c r="I80" t="s">
        <v>4666</v>
      </c>
      <c r="J80">
        <v>0.41860000000000003</v>
      </c>
      <c r="K80" s="16">
        <f t="shared" si="2"/>
        <v>0</v>
      </c>
      <c r="L80"/>
      <c r="M80" t="s">
        <v>4400</v>
      </c>
      <c r="N80"/>
      <c r="O80"/>
      <c r="P80"/>
      <c r="Q80"/>
      <c r="R80"/>
      <c r="S80"/>
      <c r="T80"/>
      <c r="U80" s="3"/>
      <c r="V80" s="24"/>
      <c r="W80" s="24"/>
    </row>
    <row r="81" spans="1:23" ht="14.4" x14ac:dyDescent="0.3">
      <c r="A81" s="54" t="str">
        <f>'Summer PCF'!A81</f>
        <v>SOR._.024</v>
      </c>
      <c r="B81" s="55">
        <v>12</v>
      </c>
      <c r="C81" s="55">
        <v>2019</v>
      </c>
      <c r="D81" s="57"/>
      <c r="E81" s="52">
        <f>'[6]Winter PCF'!G82</f>
        <v>0.62589474556332314</v>
      </c>
      <c r="F81" t="str">
        <f>'[6]Winter PCF'!A82</f>
        <v>D2_OR_x_400</v>
      </c>
      <c r="H81" t="s">
        <v>165</v>
      </c>
      <c r="I81" t="s">
        <v>4666</v>
      </c>
      <c r="J81">
        <v>0.62590000000000001</v>
      </c>
      <c r="K81" s="16">
        <f t="shared" si="2"/>
        <v>0</v>
      </c>
      <c r="L81"/>
      <c r="M81" t="s">
        <v>4402</v>
      </c>
      <c r="N81"/>
      <c r="O81"/>
      <c r="P81"/>
      <c r="Q81"/>
      <c r="R81"/>
      <c r="S81"/>
      <c r="T81"/>
      <c r="U81" s="3"/>
      <c r="V81" s="24"/>
      <c r="W81" s="24"/>
    </row>
    <row r="82" spans="1:23" ht="14.4" x14ac:dyDescent="0.3">
      <c r="A82" s="54" t="str">
        <f>'Summer PCF'!A82</f>
        <v>SOR._.025</v>
      </c>
      <c r="B82" s="55">
        <v>12</v>
      </c>
      <c r="C82" s="55">
        <v>2019</v>
      </c>
      <c r="D82" s="57"/>
      <c r="E82" s="52">
        <f>'[6]Winter PCF'!G83</f>
        <v>0.56732252704604313</v>
      </c>
      <c r="F82" t="str">
        <f>'[6]Winter PCF'!A83</f>
        <v>D2_OR_y_500</v>
      </c>
      <c r="H82" t="s">
        <v>166</v>
      </c>
      <c r="I82" t="s">
        <v>4666</v>
      </c>
      <c r="J82">
        <v>0.56730000000000003</v>
      </c>
      <c r="K82" s="16">
        <f t="shared" si="2"/>
        <v>0</v>
      </c>
      <c r="L82"/>
      <c r="M82" t="s">
        <v>4404</v>
      </c>
      <c r="N82"/>
      <c r="O82"/>
      <c r="P82"/>
      <c r="Q82"/>
      <c r="R82"/>
      <c r="S82"/>
      <c r="T82"/>
      <c r="U82" s="3"/>
      <c r="V82" s="24"/>
      <c r="W82" s="24"/>
    </row>
    <row r="83" spans="1:23" ht="14.4" x14ac:dyDescent="0.3">
      <c r="A83" s="54" t="str">
        <f>'Summer PCF'!A83</f>
        <v>SOR._.026</v>
      </c>
      <c r="B83" s="55">
        <v>12</v>
      </c>
      <c r="C83" s="55">
        <v>2019</v>
      </c>
      <c r="D83" s="57"/>
      <c r="E83" s="52">
        <f>'[6]Winter PCF'!G84</f>
        <v>0.66082673184394203</v>
      </c>
      <c r="F83" t="str">
        <f>'[6]Winter PCF'!A84</f>
        <v>D2_OR_z_750</v>
      </c>
      <c r="H83" t="s">
        <v>167</v>
      </c>
      <c r="I83" t="s">
        <v>4666</v>
      </c>
      <c r="J83">
        <v>0.66080000000000005</v>
      </c>
      <c r="K83" s="16">
        <f t="shared" si="2"/>
        <v>0</v>
      </c>
      <c r="L83"/>
      <c r="M83" t="s">
        <v>4406</v>
      </c>
      <c r="N83"/>
      <c r="O83"/>
      <c r="P83"/>
      <c r="Q83"/>
      <c r="R83"/>
      <c r="S83"/>
      <c r="T83"/>
      <c r="U83" s="3"/>
      <c r="V83" s="24"/>
      <c r="W83" s="24"/>
    </row>
    <row r="84" spans="1:23" ht="14.4" x14ac:dyDescent="0.3">
      <c r="A84" s="54" t="str">
        <f>'Summer PCF'!A84</f>
        <v>SOR._.027</v>
      </c>
      <c r="B84" s="55">
        <v>12</v>
      </c>
      <c r="C84" s="55">
        <v>2019</v>
      </c>
      <c r="D84" s="57"/>
      <c r="E84" s="52">
        <f>'[6]Winter PCF'!G85</f>
        <v>0.62310697571508433</v>
      </c>
      <c r="F84" t="str">
        <f>'[6]Winter PCF'!A85</f>
        <v>D2_OR_z_9999</v>
      </c>
      <c r="H84" t="s">
        <v>168</v>
      </c>
      <c r="I84" t="s">
        <v>4666</v>
      </c>
      <c r="J84">
        <v>0.62309999999999999</v>
      </c>
      <c r="K84" s="16">
        <f t="shared" si="2"/>
        <v>0</v>
      </c>
      <c r="L84"/>
      <c r="M84" t="s">
        <v>4408</v>
      </c>
      <c r="N84"/>
      <c r="O84"/>
      <c r="P84"/>
      <c r="Q84"/>
      <c r="R84"/>
      <c r="S84"/>
      <c r="T84"/>
      <c r="U84" s="3"/>
      <c r="V84" s="24"/>
      <c r="W84" s="24"/>
    </row>
    <row r="85" spans="1:23" ht="14.4" x14ac:dyDescent="0.3">
      <c r="A85" s="54" t="str">
        <f>'Summer PCF'!A85</f>
        <v>UTH._.001</v>
      </c>
      <c r="B85" s="55">
        <v>12</v>
      </c>
      <c r="C85" s="55">
        <v>2019</v>
      </c>
      <c r="D85" s="57"/>
      <c r="E85" s="52">
        <f>'[6]Winter PCF'!G86</f>
        <v>0.59744715413621019</v>
      </c>
      <c r="F85" t="str">
        <f>'[6]Winter PCF'!A86</f>
        <v>D2_UT_a_00</v>
      </c>
      <c r="H85" t="s">
        <v>169</v>
      </c>
      <c r="I85" t="s">
        <v>4666</v>
      </c>
      <c r="J85">
        <v>0.59740000000000004</v>
      </c>
      <c r="K85" s="16">
        <f t="shared" si="2"/>
        <v>0</v>
      </c>
      <c r="L85"/>
      <c r="M85" t="s">
        <v>4410</v>
      </c>
      <c r="N85"/>
      <c r="O85"/>
      <c r="P85"/>
      <c r="Q85"/>
      <c r="R85"/>
      <c r="S85"/>
      <c r="T85"/>
      <c r="U85" s="3"/>
      <c r="V85" s="24"/>
      <c r="W85" s="24"/>
    </row>
    <row r="86" spans="1:23" ht="14.4" x14ac:dyDescent="0.3">
      <c r="A86" s="54" t="str">
        <f>'Summer PCF'!A86</f>
        <v>UTH._.002</v>
      </c>
      <c r="B86" s="55">
        <v>12</v>
      </c>
      <c r="C86" s="55">
        <v>2019</v>
      </c>
      <c r="D86" s="57"/>
      <c r="E86" s="52">
        <f>'[6]Winter PCF'!G87</f>
        <v>0.80650942846496088</v>
      </c>
      <c r="F86" t="str">
        <f>'[6]Winter PCF'!A87</f>
        <v>D2_UT_b_10</v>
      </c>
      <c r="H86" t="s">
        <v>170</v>
      </c>
      <c r="I86" t="s">
        <v>4666</v>
      </c>
      <c r="J86">
        <v>0.80649999999999999</v>
      </c>
      <c r="K86" s="16">
        <f t="shared" si="2"/>
        <v>0</v>
      </c>
      <c r="L86"/>
      <c r="M86" t="s">
        <v>4412</v>
      </c>
      <c r="N86"/>
      <c r="O86"/>
      <c r="P86"/>
      <c r="Q86"/>
      <c r="R86"/>
      <c r="S86"/>
      <c r="T86"/>
      <c r="U86" s="3"/>
      <c r="V86" s="24"/>
      <c r="W86" s="24"/>
    </row>
    <row r="87" spans="1:23" ht="14.4" x14ac:dyDescent="0.3">
      <c r="A87" s="54" t="str">
        <f>'Summer PCF'!A87</f>
        <v>UTH._.003</v>
      </c>
      <c r="B87" s="55">
        <v>12</v>
      </c>
      <c r="C87" s="55">
        <v>2019</v>
      </c>
      <c r="D87" s="57"/>
      <c r="E87" s="52">
        <f>'[6]Winter PCF'!G88</f>
        <v>0.62883583949142807</v>
      </c>
      <c r="F87" t="str">
        <f>'[6]Winter PCF'!A88</f>
        <v>D2_UT_c_20</v>
      </c>
      <c r="H87" t="s">
        <v>171</v>
      </c>
      <c r="I87" t="s">
        <v>4666</v>
      </c>
      <c r="J87">
        <v>0.62880000000000003</v>
      </c>
      <c r="K87" s="16">
        <f t="shared" si="2"/>
        <v>0</v>
      </c>
      <c r="L87"/>
      <c r="M87" t="s">
        <v>4414</v>
      </c>
      <c r="N87"/>
      <c r="O87"/>
      <c r="P87"/>
      <c r="Q87"/>
      <c r="R87"/>
      <c r="S87"/>
      <c r="T87"/>
      <c r="U87" s="3"/>
      <c r="V87" s="24"/>
      <c r="W87" s="24"/>
    </row>
    <row r="88" spans="1:23" ht="14.4" x14ac:dyDescent="0.3">
      <c r="A88" s="54" t="str">
        <f>'Summer PCF'!A88</f>
        <v>UTH._.004</v>
      </c>
      <c r="B88" s="55">
        <v>12</v>
      </c>
      <c r="C88" s="55">
        <v>2019</v>
      </c>
      <c r="D88" s="57"/>
      <c r="E88" s="52">
        <f>'[6]Winter PCF'!G89</f>
        <v>0.66095706034516766</v>
      </c>
      <c r="F88" t="str">
        <f>'[6]Winter PCF'!A89</f>
        <v>D2_UT_d_30</v>
      </c>
      <c r="H88" t="s">
        <v>172</v>
      </c>
      <c r="I88" t="s">
        <v>4666</v>
      </c>
      <c r="J88">
        <v>0.66100000000000003</v>
      </c>
      <c r="K88" s="16">
        <f t="shared" si="2"/>
        <v>0</v>
      </c>
      <c r="L88"/>
      <c r="M88" t="s">
        <v>4416</v>
      </c>
      <c r="N88"/>
      <c r="O88"/>
      <c r="P88"/>
      <c r="Q88"/>
      <c r="R88"/>
      <c r="S88"/>
      <c r="T88"/>
      <c r="U88" s="3"/>
      <c r="V88" s="24"/>
      <c r="W88" s="24"/>
    </row>
    <row r="89" spans="1:23" ht="14.4" x14ac:dyDescent="0.3">
      <c r="A89" s="54" t="str">
        <f>'Summer PCF'!A89</f>
        <v>UTH._.005</v>
      </c>
      <c r="B89" s="55">
        <v>12</v>
      </c>
      <c r="C89" s="55">
        <v>2019</v>
      </c>
      <c r="D89" s="57"/>
      <c r="E89" s="52">
        <f>'[6]Winter PCF'!G90</f>
        <v>0.48012984124262004</v>
      </c>
      <c r="F89" t="str">
        <f>'[6]Winter PCF'!A90</f>
        <v>D2_UT_e_40</v>
      </c>
      <c r="H89" t="s">
        <v>173</v>
      </c>
      <c r="I89" t="s">
        <v>4666</v>
      </c>
      <c r="J89">
        <v>0.48010000000000003</v>
      </c>
      <c r="K89" s="16">
        <f t="shared" si="2"/>
        <v>0</v>
      </c>
      <c r="L89"/>
      <c r="M89" t="s">
        <v>4418</v>
      </c>
      <c r="N89"/>
      <c r="O89"/>
      <c r="P89"/>
      <c r="Q89"/>
      <c r="R89"/>
      <c r="S89"/>
      <c r="T89"/>
      <c r="U89" s="3"/>
      <c r="V89" s="24"/>
      <c r="W89" s="24"/>
    </row>
    <row r="90" spans="1:23" ht="14.4" x14ac:dyDescent="0.3">
      <c r="A90" s="54" t="str">
        <f>'Summer PCF'!A90</f>
        <v>UTH._.006</v>
      </c>
      <c r="B90" s="55">
        <v>12</v>
      </c>
      <c r="C90" s="55">
        <v>2019</v>
      </c>
      <c r="D90" s="57"/>
      <c r="E90" s="52">
        <f>'[6]Winter PCF'!G91</f>
        <v>0.47615197099681422</v>
      </c>
      <c r="F90" t="str">
        <f>'[6]Winter PCF'!A91</f>
        <v>D2_UT_f_50</v>
      </c>
      <c r="H90" t="s">
        <v>174</v>
      </c>
      <c r="I90" t="s">
        <v>4666</v>
      </c>
      <c r="J90">
        <v>0.47620000000000001</v>
      </c>
      <c r="K90" s="16">
        <f t="shared" si="2"/>
        <v>0</v>
      </c>
      <c r="L90"/>
      <c r="M90" t="s">
        <v>4420</v>
      </c>
      <c r="N90"/>
      <c r="O90"/>
      <c r="P90"/>
      <c r="Q90"/>
      <c r="R90"/>
      <c r="S90"/>
      <c r="T90"/>
      <c r="U90" s="3"/>
      <c r="V90" s="24"/>
      <c r="W90" s="24"/>
    </row>
    <row r="91" spans="1:23" ht="14.4" x14ac:dyDescent="0.3">
      <c r="A91" s="54" t="str">
        <f>'Summer PCF'!A91</f>
        <v>UTH._.007</v>
      </c>
      <c r="B91" s="55">
        <v>12</v>
      </c>
      <c r="C91" s="55">
        <v>2019</v>
      </c>
      <c r="D91" s="57"/>
      <c r="E91" s="52">
        <f>'[6]Winter PCF'!G92</f>
        <v>0.52964626027437844</v>
      </c>
      <c r="F91" t="str">
        <f>'[6]Winter PCF'!A92</f>
        <v>D2_UT_g_60</v>
      </c>
      <c r="H91" t="s">
        <v>175</v>
      </c>
      <c r="I91" t="s">
        <v>4666</v>
      </c>
      <c r="J91">
        <v>0.52959999999999996</v>
      </c>
      <c r="K91" s="16">
        <f t="shared" si="2"/>
        <v>0</v>
      </c>
      <c r="L91"/>
      <c r="M91" t="s">
        <v>4422</v>
      </c>
      <c r="N91"/>
      <c r="O91"/>
      <c r="P91"/>
      <c r="Q91"/>
      <c r="R91"/>
      <c r="S91"/>
      <c r="T91"/>
      <c r="U91" s="3"/>
      <c r="V91" s="24"/>
      <c r="W91" s="24"/>
    </row>
    <row r="92" spans="1:23" ht="14.4" x14ac:dyDescent="0.3">
      <c r="A92" s="54" t="str">
        <f>'Summer PCF'!A92</f>
        <v>UTH._.008</v>
      </c>
      <c r="B92" s="55">
        <v>12</v>
      </c>
      <c r="C92" s="55">
        <v>2019</v>
      </c>
      <c r="D92" s="57"/>
      <c r="E92" s="52">
        <f>'[6]Winter PCF'!G93</f>
        <v>0.60580052941461704</v>
      </c>
      <c r="F92" t="str">
        <f>'[6]Winter PCF'!A93</f>
        <v>D2_UT_h_70</v>
      </c>
      <c r="H92" t="s">
        <v>176</v>
      </c>
      <c r="I92" t="s">
        <v>4666</v>
      </c>
      <c r="J92">
        <v>0.60580000000000001</v>
      </c>
      <c r="K92" s="16">
        <f t="shared" si="2"/>
        <v>0</v>
      </c>
      <c r="L92"/>
      <c r="M92" t="s">
        <v>4424</v>
      </c>
      <c r="N92"/>
      <c r="O92"/>
      <c r="P92"/>
      <c r="Q92"/>
      <c r="R92"/>
      <c r="S92"/>
      <c r="T92"/>
      <c r="U92" s="3"/>
      <c r="V92" s="24"/>
      <c r="W92" s="24"/>
    </row>
    <row r="93" spans="1:23" ht="14.4" x14ac:dyDescent="0.3">
      <c r="A93" s="54" t="str">
        <f>'Summer PCF'!A93</f>
        <v>UTH._.009</v>
      </c>
      <c r="B93" s="55">
        <v>12</v>
      </c>
      <c r="C93" s="55">
        <v>2019</v>
      </c>
      <c r="D93" s="57"/>
      <c r="E93" s="52">
        <f>'[6]Winter PCF'!G94</f>
        <v>0.5016845057602739</v>
      </c>
      <c r="F93" t="str">
        <f>'[6]Winter PCF'!A94</f>
        <v>D2_UT_i_80</v>
      </c>
      <c r="H93" t="s">
        <v>177</v>
      </c>
      <c r="I93" t="s">
        <v>4666</v>
      </c>
      <c r="J93">
        <v>0.50170000000000003</v>
      </c>
      <c r="K93" s="16">
        <f t="shared" si="2"/>
        <v>0</v>
      </c>
      <c r="L93"/>
      <c r="M93" t="s">
        <v>4426</v>
      </c>
      <c r="N93"/>
      <c r="O93"/>
      <c r="P93"/>
      <c r="Q93"/>
      <c r="R93"/>
      <c r="S93"/>
      <c r="T93"/>
      <c r="U93" s="3"/>
      <c r="V93" s="24"/>
      <c r="W93" s="24"/>
    </row>
    <row r="94" spans="1:23" ht="14.4" x14ac:dyDescent="0.3">
      <c r="A94" s="54" t="str">
        <f>'Summer PCF'!A94</f>
        <v>UTH._.010</v>
      </c>
      <c r="B94" s="55">
        <v>12</v>
      </c>
      <c r="C94" s="55">
        <v>2019</v>
      </c>
      <c r="D94" s="57"/>
      <c r="E94" s="52">
        <f>'[6]Winter PCF'!G95</f>
        <v>0.65468672312864318</v>
      </c>
      <c r="F94" t="str">
        <f>'[6]Winter PCF'!A95</f>
        <v>D2_UT_j_90</v>
      </c>
      <c r="H94" t="s">
        <v>178</v>
      </c>
      <c r="I94" t="s">
        <v>4666</v>
      </c>
      <c r="J94">
        <v>0.65469999999999995</v>
      </c>
      <c r="K94" s="16">
        <f t="shared" si="2"/>
        <v>0</v>
      </c>
      <c r="L94"/>
      <c r="M94" t="s">
        <v>4428</v>
      </c>
      <c r="N94"/>
      <c r="O94"/>
      <c r="P94"/>
      <c r="Q94"/>
      <c r="R94"/>
      <c r="S94"/>
      <c r="T94"/>
      <c r="U94" s="3"/>
      <c r="V94" s="24"/>
      <c r="W94" s="24"/>
    </row>
    <row r="95" spans="1:23" ht="14.4" x14ac:dyDescent="0.3">
      <c r="A95" s="54" t="str">
        <f>'Summer PCF'!A95</f>
        <v>UTH._.011</v>
      </c>
      <c r="B95" s="55">
        <v>12</v>
      </c>
      <c r="C95" s="55">
        <v>2019</v>
      </c>
      <c r="D95" s="57"/>
      <c r="E95" s="52">
        <f>'[6]Winter PCF'!G96</f>
        <v>0.41501902755625791</v>
      </c>
      <c r="F95" t="str">
        <f>'[6]Winter PCF'!A96</f>
        <v>D2_UT_k_100</v>
      </c>
      <c r="H95" t="s">
        <v>179</v>
      </c>
      <c r="I95" t="s">
        <v>4666</v>
      </c>
      <c r="J95">
        <v>0.41499999999999998</v>
      </c>
      <c r="K95" s="16">
        <f t="shared" si="2"/>
        <v>0</v>
      </c>
      <c r="L95"/>
      <c r="M95" t="s">
        <v>4430</v>
      </c>
      <c r="N95"/>
      <c r="O95"/>
      <c r="P95"/>
      <c r="Q95"/>
      <c r="R95"/>
      <c r="S95"/>
      <c r="T95"/>
      <c r="U95" s="3"/>
      <c r="V95" s="24"/>
      <c r="W95" s="24"/>
    </row>
    <row r="96" spans="1:23" ht="14.4" x14ac:dyDescent="0.3">
      <c r="A96" s="54" t="str">
        <f>'Summer PCF'!A96</f>
        <v>UTH._.012</v>
      </c>
      <c r="B96" s="55">
        <v>12</v>
      </c>
      <c r="C96" s="55">
        <v>2019</v>
      </c>
      <c r="D96" s="57"/>
      <c r="E96" s="52">
        <f>'[6]Winter PCF'!G97</f>
        <v>0.40863708602086318</v>
      </c>
      <c r="F96" t="str">
        <f>'[6]Winter PCF'!A97</f>
        <v>D2_UT_l_110</v>
      </c>
      <c r="H96" t="s">
        <v>180</v>
      </c>
      <c r="I96" t="s">
        <v>4666</v>
      </c>
      <c r="J96">
        <v>0.40860000000000002</v>
      </c>
      <c r="K96" s="16">
        <f t="shared" si="2"/>
        <v>0</v>
      </c>
      <c r="L96"/>
      <c r="M96" t="s">
        <v>4432</v>
      </c>
      <c r="N96"/>
      <c r="O96"/>
      <c r="P96"/>
      <c r="Q96"/>
      <c r="R96"/>
      <c r="S96"/>
      <c r="T96"/>
      <c r="U96" s="3"/>
      <c r="V96" s="24"/>
      <c r="W96" s="24"/>
    </row>
    <row r="97" spans="1:23" ht="14.4" x14ac:dyDescent="0.3">
      <c r="A97" s="54" t="str">
        <f>'Summer PCF'!A97</f>
        <v>UTH._.013</v>
      </c>
      <c r="B97" s="55">
        <v>12</v>
      </c>
      <c r="C97" s="55">
        <v>2019</v>
      </c>
      <c r="D97" s="57"/>
      <c r="E97" s="52">
        <f>'[6]Winter PCF'!G98</f>
        <v>0.43802623523760387</v>
      </c>
      <c r="F97" t="str">
        <f>'[6]Winter PCF'!A98</f>
        <v>D2_UT_m_120</v>
      </c>
      <c r="H97" t="s">
        <v>181</v>
      </c>
      <c r="I97" t="s">
        <v>4666</v>
      </c>
      <c r="J97">
        <v>0.438</v>
      </c>
      <c r="K97" s="16">
        <f t="shared" si="2"/>
        <v>0</v>
      </c>
      <c r="L97"/>
      <c r="M97" t="s">
        <v>4434</v>
      </c>
      <c r="N97"/>
      <c r="O97"/>
      <c r="P97"/>
      <c r="Q97"/>
      <c r="R97"/>
      <c r="S97"/>
      <c r="T97"/>
      <c r="U97" s="3"/>
      <c r="V97" s="24"/>
      <c r="W97" s="24"/>
    </row>
    <row r="98" spans="1:23" ht="14.4" x14ac:dyDescent="0.3">
      <c r="A98" s="54" t="str">
        <f>'Summer PCF'!A98</f>
        <v>UTH._.014</v>
      </c>
      <c r="B98" s="55">
        <v>12</v>
      </c>
      <c r="C98" s="55">
        <v>2019</v>
      </c>
      <c r="D98" s="57"/>
      <c r="E98" s="52">
        <f>'[6]Winter PCF'!G99</f>
        <v>0.62367863133036683</v>
      </c>
      <c r="F98" t="str">
        <f>'[6]Winter PCF'!A99</f>
        <v>D2_UT_n_130</v>
      </c>
      <c r="H98" t="s">
        <v>182</v>
      </c>
      <c r="I98" t="s">
        <v>4666</v>
      </c>
      <c r="J98">
        <v>0.62370000000000003</v>
      </c>
      <c r="K98" s="16">
        <f t="shared" si="2"/>
        <v>0</v>
      </c>
      <c r="L98"/>
      <c r="M98" t="s">
        <v>4436</v>
      </c>
      <c r="N98"/>
      <c r="O98"/>
      <c r="P98"/>
      <c r="Q98"/>
      <c r="R98"/>
      <c r="S98"/>
      <c r="T98"/>
      <c r="U98" s="3"/>
      <c r="V98" s="24"/>
      <c r="W98" s="24"/>
    </row>
    <row r="99" spans="1:23" ht="14.4" x14ac:dyDescent="0.3">
      <c r="A99" s="54" t="str">
        <f>'Summer PCF'!A99</f>
        <v>UTH._.015</v>
      </c>
      <c r="B99" s="55">
        <v>12</v>
      </c>
      <c r="C99" s="55">
        <v>2019</v>
      </c>
      <c r="D99" s="57"/>
      <c r="E99" s="52">
        <f>'[6]Winter PCF'!G100</f>
        <v>0.58108515078035683</v>
      </c>
      <c r="F99" t="str">
        <f>'[6]Winter PCF'!A100</f>
        <v>D2_UT_o_140</v>
      </c>
      <c r="H99" t="s">
        <v>183</v>
      </c>
      <c r="I99" t="s">
        <v>4666</v>
      </c>
      <c r="J99">
        <v>0.58109999999999995</v>
      </c>
      <c r="K99" s="16">
        <f t="shared" si="2"/>
        <v>0</v>
      </c>
      <c r="L99"/>
      <c r="M99" t="s">
        <v>4438</v>
      </c>
      <c r="N99"/>
      <c r="O99"/>
      <c r="P99"/>
      <c r="Q99"/>
      <c r="R99"/>
      <c r="S99"/>
      <c r="T99"/>
      <c r="U99" s="3"/>
      <c r="V99" s="24"/>
      <c r="W99" s="24"/>
    </row>
    <row r="100" spans="1:23" ht="14.4" x14ac:dyDescent="0.3">
      <c r="A100" s="54" t="str">
        <f>'Summer PCF'!A100</f>
        <v>UTH._.016</v>
      </c>
      <c r="B100" s="55">
        <v>12</v>
      </c>
      <c r="C100" s="55">
        <v>2019</v>
      </c>
      <c r="D100" s="57"/>
      <c r="E100" s="52">
        <f>'[6]Winter PCF'!G101</f>
        <v>0.45926957313031369</v>
      </c>
      <c r="F100" t="str">
        <f>'[6]Winter PCF'!A101</f>
        <v>D2_UT_p_150</v>
      </c>
      <c r="H100" t="s">
        <v>184</v>
      </c>
      <c r="I100" t="s">
        <v>4666</v>
      </c>
      <c r="J100">
        <v>0.45929999999999999</v>
      </c>
      <c r="K100" s="16">
        <f t="shared" ref="K100:K131" si="3">J100-ROUND(E100,4)</f>
        <v>0</v>
      </c>
      <c r="L100"/>
      <c r="M100" t="s">
        <v>4440</v>
      </c>
      <c r="N100"/>
      <c r="O100"/>
      <c r="P100"/>
      <c r="Q100"/>
      <c r="R100"/>
      <c r="S100"/>
      <c r="T100"/>
      <c r="U100" s="3"/>
      <c r="V100" s="24"/>
      <c r="W100" s="24"/>
    </row>
    <row r="101" spans="1:23" ht="14.4" x14ac:dyDescent="0.3">
      <c r="A101" s="54" t="str">
        <f>'Summer PCF'!A101</f>
        <v>UTH._.017</v>
      </c>
      <c r="B101" s="55">
        <v>12</v>
      </c>
      <c r="C101" s="55">
        <v>2019</v>
      </c>
      <c r="D101" s="57"/>
      <c r="E101" s="52">
        <f>'[6]Winter PCF'!G102</f>
        <v>0.42706939425897528</v>
      </c>
      <c r="F101" t="str">
        <f>'[6]Winter PCF'!A102</f>
        <v>D2_UT_q_160</v>
      </c>
      <c r="H101" t="s">
        <v>185</v>
      </c>
      <c r="I101" t="s">
        <v>4666</v>
      </c>
      <c r="J101">
        <v>0.42709999999999998</v>
      </c>
      <c r="K101" s="16">
        <f t="shared" si="3"/>
        <v>0</v>
      </c>
      <c r="L101"/>
      <c r="M101" t="s">
        <v>4442</v>
      </c>
      <c r="N101"/>
      <c r="O101"/>
      <c r="P101"/>
      <c r="Q101"/>
      <c r="R101"/>
      <c r="S101"/>
      <c r="T101"/>
      <c r="U101" s="3"/>
      <c r="V101" s="24"/>
      <c r="W101" s="24"/>
    </row>
    <row r="102" spans="1:23" ht="14.4" x14ac:dyDescent="0.3">
      <c r="A102" s="54" t="str">
        <f>'Summer PCF'!A102</f>
        <v>UTH._.018</v>
      </c>
      <c r="B102" s="55">
        <v>12</v>
      </c>
      <c r="C102" s="55">
        <v>2019</v>
      </c>
      <c r="D102" s="57"/>
      <c r="E102" s="52">
        <f>'[6]Winter PCF'!G103</f>
        <v>0.578941303279082</v>
      </c>
      <c r="F102" t="str">
        <f>'[6]Winter PCF'!A103</f>
        <v>D2_UT_r_170</v>
      </c>
      <c r="H102" t="s">
        <v>186</v>
      </c>
      <c r="I102" t="s">
        <v>4666</v>
      </c>
      <c r="J102">
        <v>0.57889999999999997</v>
      </c>
      <c r="K102" s="16">
        <f t="shared" si="3"/>
        <v>0</v>
      </c>
      <c r="L102"/>
      <c r="M102" t="s">
        <v>4444</v>
      </c>
      <c r="N102"/>
      <c r="O102"/>
      <c r="P102"/>
      <c r="Q102"/>
      <c r="R102"/>
      <c r="S102"/>
      <c r="T102"/>
      <c r="U102" s="3"/>
      <c r="V102" s="24"/>
      <c r="W102" s="24"/>
    </row>
    <row r="103" spans="1:23" ht="14.4" x14ac:dyDescent="0.3">
      <c r="A103" s="54" t="str">
        <f>'Summer PCF'!A103</f>
        <v>UTH._.019</v>
      </c>
      <c r="B103" s="55">
        <v>12</v>
      </c>
      <c r="C103" s="55">
        <v>2019</v>
      </c>
      <c r="D103" s="57"/>
      <c r="E103" s="52">
        <f>'[6]Winter PCF'!G104</f>
        <v>0.62730465560264226</v>
      </c>
      <c r="F103" t="str">
        <f>'[6]Winter PCF'!A104</f>
        <v>D2_UT_s_180</v>
      </c>
      <c r="H103" t="s">
        <v>187</v>
      </c>
      <c r="I103" t="s">
        <v>4666</v>
      </c>
      <c r="J103">
        <v>0.62729999999999997</v>
      </c>
      <c r="K103" s="16">
        <f t="shared" si="3"/>
        <v>0</v>
      </c>
      <c r="L103"/>
      <c r="M103" t="s">
        <v>4446</v>
      </c>
      <c r="N103"/>
      <c r="O103"/>
      <c r="P103"/>
      <c r="Q103"/>
      <c r="R103"/>
      <c r="S103"/>
      <c r="T103"/>
      <c r="U103" s="3"/>
      <c r="V103" s="24"/>
      <c r="W103" s="24"/>
    </row>
    <row r="104" spans="1:23" ht="14.4" x14ac:dyDescent="0.3">
      <c r="A104" s="54" t="str">
        <f>'Summer PCF'!A104</f>
        <v>UTH._.020</v>
      </c>
      <c r="B104" s="55">
        <v>12</v>
      </c>
      <c r="C104" s="55">
        <v>2019</v>
      </c>
      <c r="D104" s="57"/>
      <c r="E104" s="52">
        <f>'[6]Winter PCF'!G105</f>
        <v>0.57761842021094156</v>
      </c>
      <c r="F104" t="str">
        <f>'[6]Winter PCF'!A105</f>
        <v>D2_UT_t_190</v>
      </c>
      <c r="H104" t="s">
        <v>188</v>
      </c>
      <c r="I104" t="s">
        <v>4666</v>
      </c>
      <c r="J104">
        <v>0.5776</v>
      </c>
      <c r="K104" s="16">
        <f t="shared" si="3"/>
        <v>0</v>
      </c>
      <c r="L104"/>
      <c r="M104" t="s">
        <v>4448</v>
      </c>
      <c r="N104"/>
      <c r="O104"/>
      <c r="P104"/>
      <c r="Q104"/>
      <c r="R104"/>
      <c r="S104"/>
      <c r="T104"/>
      <c r="U104" s="3"/>
      <c r="V104" s="24"/>
      <c r="W104" s="24"/>
    </row>
    <row r="105" spans="1:23" ht="14.4" x14ac:dyDescent="0.3">
      <c r="A105" s="54" t="str">
        <f>'Summer PCF'!A105</f>
        <v>UTH._.021</v>
      </c>
      <c r="B105" s="55">
        <v>12</v>
      </c>
      <c r="C105" s="55">
        <v>2019</v>
      </c>
      <c r="D105" s="57"/>
      <c r="E105" s="52">
        <f>'[6]Winter PCF'!G106</f>
        <v>0.53617059690220792</v>
      </c>
      <c r="F105" t="str">
        <f>'[6]Winter PCF'!A106</f>
        <v>D2_UT_u_200</v>
      </c>
      <c r="H105" t="s">
        <v>189</v>
      </c>
      <c r="I105" t="s">
        <v>4666</v>
      </c>
      <c r="J105">
        <v>0.53620000000000001</v>
      </c>
      <c r="K105" s="16">
        <f t="shared" si="3"/>
        <v>0</v>
      </c>
      <c r="L105"/>
      <c r="M105" t="s">
        <v>4450</v>
      </c>
      <c r="N105"/>
      <c r="O105"/>
      <c r="P105"/>
      <c r="Q105"/>
      <c r="R105"/>
      <c r="S105"/>
      <c r="T105"/>
      <c r="U105" s="3"/>
      <c r="V105" s="24"/>
      <c r="W105" s="24"/>
    </row>
    <row r="106" spans="1:23" ht="14.4" x14ac:dyDescent="0.3">
      <c r="A106" s="54" t="str">
        <f>'Summer PCF'!A106</f>
        <v>UTH._.022</v>
      </c>
      <c r="B106" s="55">
        <v>12</v>
      </c>
      <c r="C106" s="55">
        <v>2019</v>
      </c>
      <c r="D106" s="57"/>
      <c r="E106" s="52">
        <f>'[6]Winter PCF'!G107</f>
        <v>0.5712311506509099</v>
      </c>
      <c r="F106" t="str">
        <f>'[6]Winter PCF'!A107</f>
        <v>D2_UT_v_250</v>
      </c>
      <c r="H106" t="s">
        <v>190</v>
      </c>
      <c r="I106" t="s">
        <v>4666</v>
      </c>
      <c r="J106">
        <v>0.57120000000000004</v>
      </c>
      <c r="K106" s="16">
        <f t="shared" si="3"/>
        <v>0</v>
      </c>
      <c r="L106"/>
      <c r="M106" t="s">
        <v>4452</v>
      </c>
      <c r="N106"/>
      <c r="O106"/>
      <c r="P106"/>
      <c r="Q106"/>
      <c r="R106"/>
      <c r="S106"/>
      <c r="T106"/>
      <c r="U106" s="3"/>
      <c r="V106" s="24"/>
      <c r="W106" s="24"/>
    </row>
    <row r="107" spans="1:23" ht="14.4" x14ac:dyDescent="0.3">
      <c r="A107" s="54" t="str">
        <f>'Summer PCF'!A107</f>
        <v>UTH._.023</v>
      </c>
      <c r="B107" s="55">
        <v>12</v>
      </c>
      <c r="C107" s="55">
        <v>2019</v>
      </c>
      <c r="D107" s="57"/>
      <c r="E107" s="52">
        <f>'[6]Winter PCF'!G108</f>
        <v>0.56031654604589898</v>
      </c>
      <c r="F107" t="str">
        <f>'[6]Winter PCF'!A108</f>
        <v>D2_UT_w_300</v>
      </c>
      <c r="H107" t="s">
        <v>191</v>
      </c>
      <c r="I107" t="s">
        <v>4666</v>
      </c>
      <c r="J107">
        <v>0.56030000000000002</v>
      </c>
      <c r="K107" s="16">
        <f t="shared" si="3"/>
        <v>0</v>
      </c>
      <c r="L107"/>
      <c r="M107" t="s">
        <v>4454</v>
      </c>
      <c r="N107"/>
      <c r="O107"/>
      <c r="P107"/>
      <c r="Q107"/>
      <c r="R107"/>
      <c r="S107"/>
      <c r="T107"/>
      <c r="U107" s="3"/>
      <c r="V107" s="24"/>
      <c r="W107" s="24"/>
    </row>
    <row r="108" spans="1:23" ht="14.4" x14ac:dyDescent="0.3">
      <c r="A108" s="54" t="str">
        <f>'Summer PCF'!A108</f>
        <v>UTH._.024</v>
      </c>
      <c r="B108" s="55">
        <v>12</v>
      </c>
      <c r="C108" s="55">
        <v>2019</v>
      </c>
      <c r="D108" s="57"/>
      <c r="E108" s="52">
        <f>'[6]Winter PCF'!G109</f>
        <v>0.51504782757272494</v>
      </c>
      <c r="F108" t="str">
        <f>'[6]Winter PCF'!A109</f>
        <v>D2_UT_x_400</v>
      </c>
      <c r="H108" t="s">
        <v>192</v>
      </c>
      <c r="I108" t="s">
        <v>4666</v>
      </c>
      <c r="J108">
        <v>0.51500000000000001</v>
      </c>
      <c r="K108" s="16">
        <f t="shared" si="3"/>
        <v>0</v>
      </c>
      <c r="L108"/>
      <c r="M108" t="s">
        <v>4456</v>
      </c>
      <c r="N108"/>
      <c r="O108"/>
      <c r="P108"/>
      <c r="Q108"/>
      <c r="R108"/>
      <c r="S108"/>
      <c r="T108"/>
      <c r="U108" s="3"/>
      <c r="V108" s="24"/>
      <c r="W108" s="24"/>
    </row>
    <row r="109" spans="1:23" ht="14.4" x14ac:dyDescent="0.3">
      <c r="A109" s="54" t="str">
        <f>'Summer PCF'!A109</f>
        <v>UTH._.025</v>
      </c>
      <c r="B109" s="55">
        <v>12</v>
      </c>
      <c r="C109" s="55">
        <v>2019</v>
      </c>
      <c r="D109" s="57"/>
      <c r="E109" s="52">
        <f>'[6]Winter PCF'!G110</f>
        <v>0.58429606434889714</v>
      </c>
      <c r="F109" t="str">
        <f>'[6]Winter PCF'!A110</f>
        <v>D2_UT_y_500</v>
      </c>
      <c r="H109" t="s">
        <v>193</v>
      </c>
      <c r="I109" t="s">
        <v>4666</v>
      </c>
      <c r="J109">
        <v>0.58430000000000004</v>
      </c>
      <c r="K109" s="16">
        <f t="shared" si="3"/>
        <v>0</v>
      </c>
      <c r="L109"/>
      <c r="M109" t="s">
        <v>4458</v>
      </c>
      <c r="N109"/>
      <c r="O109"/>
      <c r="P109"/>
      <c r="Q109"/>
      <c r="R109"/>
      <c r="S109"/>
      <c r="T109"/>
      <c r="U109" s="3"/>
      <c r="V109" s="24"/>
      <c r="W109" s="24"/>
    </row>
    <row r="110" spans="1:23" ht="14.4" x14ac:dyDescent="0.3">
      <c r="A110" s="54" t="str">
        <f>'Summer PCF'!A110</f>
        <v>UTH._.026</v>
      </c>
      <c r="B110" s="55">
        <v>12</v>
      </c>
      <c r="C110" s="55">
        <v>2019</v>
      </c>
      <c r="D110" s="57"/>
      <c r="E110" s="52">
        <f>'[6]Winter PCF'!G111</f>
        <v>0.5824797396724456</v>
      </c>
      <c r="F110" t="str">
        <f>'[6]Winter PCF'!A111</f>
        <v>D2_UT_z_750</v>
      </c>
      <c r="H110" t="s">
        <v>194</v>
      </c>
      <c r="I110" t="s">
        <v>4666</v>
      </c>
      <c r="J110">
        <v>0.58250000000000002</v>
      </c>
      <c r="K110" s="16">
        <f t="shared" si="3"/>
        <v>0</v>
      </c>
      <c r="L110"/>
      <c r="M110" t="s">
        <v>4460</v>
      </c>
      <c r="N110"/>
      <c r="O110"/>
      <c r="P110"/>
      <c r="Q110"/>
      <c r="R110"/>
      <c r="S110"/>
      <c r="T110"/>
      <c r="U110" s="3"/>
      <c r="V110" s="24"/>
      <c r="W110" s="24"/>
    </row>
    <row r="111" spans="1:23" ht="14.4" x14ac:dyDescent="0.3">
      <c r="A111" s="54" t="str">
        <f>'Summer PCF'!A111</f>
        <v>UTH._.027</v>
      </c>
      <c r="B111" s="55">
        <v>12</v>
      </c>
      <c r="C111" s="55">
        <v>2019</v>
      </c>
      <c r="D111" s="57"/>
      <c r="E111" s="52">
        <f>'[6]Winter PCF'!G112</f>
        <v>0.62657804310715415</v>
      </c>
      <c r="F111" t="str">
        <f>'[6]Winter PCF'!A112</f>
        <v>D2_UT_z_9999</v>
      </c>
      <c r="H111" t="s">
        <v>195</v>
      </c>
      <c r="I111" t="s">
        <v>4666</v>
      </c>
      <c r="J111">
        <v>0.62660000000000005</v>
      </c>
      <c r="K111" s="16">
        <f t="shared" si="3"/>
        <v>0</v>
      </c>
      <c r="L111"/>
      <c r="M111" t="s">
        <v>4462</v>
      </c>
      <c r="N111"/>
      <c r="O111"/>
      <c r="P111"/>
      <c r="Q111"/>
      <c r="R111"/>
      <c r="S111"/>
      <c r="T111"/>
      <c r="U111" s="3"/>
      <c r="V111" s="24"/>
      <c r="W111" s="24"/>
    </row>
    <row r="112" spans="1:23" ht="14.4" x14ac:dyDescent="0.3">
      <c r="A112" s="54" t="str">
        <f>'Summer PCF'!A112</f>
        <v>WWA._.001</v>
      </c>
      <c r="B112" s="55">
        <v>12</v>
      </c>
      <c r="C112" s="55">
        <v>2019</v>
      </c>
      <c r="D112" s="57"/>
      <c r="E112" s="52">
        <f>'[6]Winter PCF'!G113</f>
        <v>0.65469791548918188</v>
      </c>
      <c r="F112" t="str">
        <f>'[6]Winter PCF'!A113</f>
        <v>D2_WW_a_00</v>
      </c>
      <c r="H112" t="s">
        <v>196</v>
      </c>
      <c r="I112" t="s">
        <v>4666</v>
      </c>
      <c r="J112">
        <v>0.65469999999999995</v>
      </c>
      <c r="K112" s="16">
        <f t="shared" si="3"/>
        <v>0</v>
      </c>
      <c r="L112"/>
      <c r="M112" t="s">
        <v>4464</v>
      </c>
      <c r="N112"/>
      <c r="O112"/>
      <c r="P112"/>
      <c r="Q112"/>
      <c r="R112"/>
      <c r="S112"/>
      <c r="T112"/>
      <c r="U112" s="3"/>
      <c r="V112" s="24"/>
      <c r="W112" s="24"/>
    </row>
    <row r="113" spans="1:23" ht="14.4" x14ac:dyDescent="0.3">
      <c r="A113" s="54" t="str">
        <f>'Summer PCF'!A113</f>
        <v>WWA._.002</v>
      </c>
      <c r="B113" s="55">
        <v>12</v>
      </c>
      <c r="C113" s="55">
        <v>2019</v>
      </c>
      <c r="D113" s="57"/>
      <c r="E113" s="52">
        <f>'[6]Winter PCF'!G114</f>
        <v>0.65507657317596724</v>
      </c>
      <c r="F113" t="str">
        <f>'[6]Winter PCF'!A114</f>
        <v>D2_WW_b_10</v>
      </c>
      <c r="H113" t="s">
        <v>197</v>
      </c>
      <c r="I113" t="s">
        <v>4666</v>
      </c>
      <c r="J113">
        <v>0.65510000000000002</v>
      </c>
      <c r="K113" s="16">
        <f t="shared" si="3"/>
        <v>0</v>
      </c>
      <c r="L113"/>
      <c r="M113" t="s">
        <v>4466</v>
      </c>
      <c r="N113"/>
      <c r="O113"/>
      <c r="P113"/>
      <c r="Q113"/>
      <c r="R113"/>
      <c r="S113"/>
      <c r="T113"/>
      <c r="U113" s="3"/>
      <c r="V113" s="24"/>
      <c r="W113" s="24"/>
    </row>
    <row r="114" spans="1:23" ht="14.4" x14ac:dyDescent="0.3">
      <c r="A114" s="54" t="str">
        <f>'Summer PCF'!A114</f>
        <v>WWA._.003</v>
      </c>
      <c r="B114" s="55">
        <v>12</v>
      </c>
      <c r="C114" s="55">
        <v>2019</v>
      </c>
      <c r="D114" s="57"/>
      <c r="E114" s="52">
        <f>'[6]Winter PCF'!G115</f>
        <v>0.6092629024319316</v>
      </c>
      <c r="F114" t="str">
        <f>'[6]Winter PCF'!A115</f>
        <v>D2_WW_c_20</v>
      </c>
      <c r="H114" t="s">
        <v>198</v>
      </c>
      <c r="I114" t="s">
        <v>4666</v>
      </c>
      <c r="J114">
        <v>0.60929999999999995</v>
      </c>
      <c r="K114" s="16">
        <f t="shared" si="3"/>
        <v>0</v>
      </c>
      <c r="L114"/>
      <c r="M114" t="s">
        <v>4468</v>
      </c>
      <c r="N114"/>
      <c r="O114"/>
      <c r="P114"/>
      <c r="Q114"/>
      <c r="R114"/>
      <c r="S114"/>
      <c r="T114"/>
      <c r="U114" s="3"/>
      <c r="V114" s="24"/>
      <c r="W114" s="24"/>
    </row>
    <row r="115" spans="1:23" ht="14.4" x14ac:dyDescent="0.3">
      <c r="A115" s="54" t="str">
        <f>'Summer PCF'!A115</f>
        <v>WWA._.004</v>
      </c>
      <c r="B115" s="55">
        <v>12</v>
      </c>
      <c r="C115" s="55">
        <v>2019</v>
      </c>
      <c r="D115" s="57"/>
      <c r="E115" s="52">
        <f>'[6]Winter PCF'!G116</f>
        <v>0.65091650975055726</v>
      </c>
      <c r="F115" t="str">
        <f>'[6]Winter PCF'!A116</f>
        <v>D2_WW_d_30</v>
      </c>
      <c r="H115" t="s">
        <v>199</v>
      </c>
      <c r="I115" t="s">
        <v>4666</v>
      </c>
      <c r="J115">
        <v>0.65090000000000003</v>
      </c>
      <c r="K115" s="16">
        <f t="shared" si="3"/>
        <v>0</v>
      </c>
      <c r="L115"/>
      <c r="M115" t="s">
        <v>4470</v>
      </c>
      <c r="N115"/>
      <c r="O115"/>
      <c r="P115"/>
      <c r="Q115"/>
      <c r="R115"/>
      <c r="S115"/>
      <c r="T115"/>
      <c r="U115" s="3"/>
      <c r="V115" s="24"/>
      <c r="W115" s="24"/>
    </row>
    <row r="116" spans="1:23" ht="14.4" x14ac:dyDescent="0.3">
      <c r="A116" s="54" t="str">
        <f>'Summer PCF'!A116</f>
        <v>WWA._.005</v>
      </c>
      <c r="B116" s="55">
        <v>12</v>
      </c>
      <c r="C116" s="55">
        <v>2019</v>
      </c>
      <c r="D116" s="57"/>
      <c r="E116" s="52">
        <f>'[6]Winter PCF'!G117</f>
        <v>0.49909660045059118</v>
      </c>
      <c r="F116" t="str">
        <f>'[6]Winter PCF'!A117</f>
        <v>D2_WW_e_40</v>
      </c>
      <c r="H116" t="s">
        <v>200</v>
      </c>
      <c r="I116" t="s">
        <v>4666</v>
      </c>
      <c r="J116">
        <v>0.49909999999999999</v>
      </c>
      <c r="K116" s="16">
        <f t="shared" si="3"/>
        <v>0</v>
      </c>
      <c r="L116"/>
      <c r="M116" t="s">
        <v>4472</v>
      </c>
      <c r="N116"/>
      <c r="O116"/>
      <c r="P116"/>
      <c r="Q116"/>
      <c r="R116"/>
      <c r="S116"/>
      <c r="T116"/>
      <c r="U116" s="3"/>
      <c r="V116" s="24"/>
      <c r="W116" s="24"/>
    </row>
    <row r="117" spans="1:23" ht="14.4" x14ac:dyDescent="0.3">
      <c r="A117" s="54" t="str">
        <f>'Summer PCF'!A117</f>
        <v>WWA._.006</v>
      </c>
      <c r="B117" s="55">
        <v>12</v>
      </c>
      <c r="C117" s="55">
        <v>2019</v>
      </c>
      <c r="D117" s="57"/>
      <c r="E117" s="52">
        <f>'[6]Winter PCF'!G118</f>
        <v>0.53108765904274535</v>
      </c>
      <c r="F117" t="str">
        <f>'[6]Winter PCF'!A118</f>
        <v>D2_WW_f_50</v>
      </c>
      <c r="H117" t="s">
        <v>201</v>
      </c>
      <c r="I117" t="s">
        <v>4666</v>
      </c>
      <c r="J117">
        <v>0.53110000000000002</v>
      </c>
      <c r="K117" s="16">
        <f t="shared" si="3"/>
        <v>0</v>
      </c>
      <c r="L117"/>
      <c r="M117" t="s">
        <v>4474</v>
      </c>
      <c r="N117"/>
      <c r="O117"/>
      <c r="P117"/>
      <c r="Q117"/>
      <c r="R117"/>
      <c r="S117"/>
      <c r="T117"/>
      <c r="U117" s="3"/>
      <c r="V117" s="24"/>
      <c r="W117" s="24"/>
    </row>
    <row r="118" spans="1:23" ht="14.4" x14ac:dyDescent="0.3">
      <c r="A118" s="54" t="str">
        <f>'Summer PCF'!A118</f>
        <v>WWA._.007</v>
      </c>
      <c r="B118" s="55">
        <v>12</v>
      </c>
      <c r="C118" s="55">
        <v>2019</v>
      </c>
      <c r="D118" s="57"/>
      <c r="E118" s="52">
        <f>'[6]Winter PCF'!G119</f>
        <v>0.642948365564458</v>
      </c>
      <c r="F118" t="str">
        <f>'[6]Winter PCF'!A119</f>
        <v>D2_WW_g_60</v>
      </c>
      <c r="H118" t="s">
        <v>202</v>
      </c>
      <c r="I118" t="s">
        <v>4666</v>
      </c>
      <c r="J118">
        <v>0.64290000000000003</v>
      </c>
      <c r="K118" s="16">
        <f t="shared" si="3"/>
        <v>0</v>
      </c>
      <c r="L118"/>
      <c r="M118" t="s">
        <v>4476</v>
      </c>
      <c r="N118"/>
      <c r="O118"/>
      <c r="P118"/>
      <c r="Q118"/>
      <c r="R118"/>
      <c r="S118"/>
      <c r="T118"/>
      <c r="U118" s="3"/>
      <c r="V118" s="24"/>
      <c r="W118" s="24"/>
    </row>
    <row r="119" spans="1:23" ht="14.4" x14ac:dyDescent="0.3">
      <c r="A119" s="54" t="str">
        <f>'Summer PCF'!A119</f>
        <v>WWA._.008</v>
      </c>
      <c r="B119" s="55">
        <v>12</v>
      </c>
      <c r="C119" s="55">
        <v>2019</v>
      </c>
      <c r="D119" s="57"/>
      <c r="E119" s="52">
        <f>'[6]Winter PCF'!G120</f>
        <v>0.56475412255053659</v>
      </c>
      <c r="F119" t="str">
        <f>'[6]Winter PCF'!A120</f>
        <v>D2_WW_h_70</v>
      </c>
      <c r="H119" t="s">
        <v>203</v>
      </c>
      <c r="I119" t="s">
        <v>4666</v>
      </c>
      <c r="J119">
        <v>0.56479999999999997</v>
      </c>
      <c r="K119" s="16">
        <f t="shared" si="3"/>
        <v>0</v>
      </c>
      <c r="L119"/>
      <c r="M119" t="s">
        <v>4478</v>
      </c>
      <c r="N119"/>
      <c r="O119"/>
      <c r="P119"/>
      <c r="Q119"/>
      <c r="R119"/>
      <c r="S119"/>
      <c r="T119"/>
      <c r="U119" s="3"/>
      <c r="V119" s="24"/>
      <c r="W119" s="24"/>
    </row>
    <row r="120" spans="1:23" ht="14.4" x14ac:dyDescent="0.3">
      <c r="A120" s="54" t="str">
        <f>'Summer PCF'!A120</f>
        <v>WWA._.009</v>
      </c>
      <c r="B120" s="55">
        <v>12</v>
      </c>
      <c r="C120" s="55">
        <v>2019</v>
      </c>
      <c r="D120" s="57"/>
      <c r="E120" s="52">
        <f>'[6]Winter PCF'!G121</f>
        <v>0.57229244182508354</v>
      </c>
      <c r="F120" t="str">
        <f>'[6]Winter PCF'!A121</f>
        <v>D2_WW_i_80</v>
      </c>
      <c r="H120" t="s">
        <v>204</v>
      </c>
      <c r="I120" t="s">
        <v>4666</v>
      </c>
      <c r="J120">
        <v>0.57230000000000003</v>
      </c>
      <c r="K120" s="16">
        <f t="shared" si="3"/>
        <v>0</v>
      </c>
      <c r="L120"/>
      <c r="M120" t="s">
        <v>4480</v>
      </c>
      <c r="N120"/>
      <c r="O120"/>
      <c r="P120"/>
      <c r="Q120"/>
      <c r="R120"/>
      <c r="S120"/>
      <c r="T120"/>
      <c r="U120" s="3"/>
      <c r="V120" s="24"/>
      <c r="W120" s="24"/>
    </row>
    <row r="121" spans="1:23" ht="14.4" x14ac:dyDescent="0.3">
      <c r="A121" s="54" t="str">
        <f>'Summer PCF'!A121</f>
        <v>WWA._.010</v>
      </c>
      <c r="B121" s="55">
        <v>12</v>
      </c>
      <c r="C121" s="55">
        <v>2019</v>
      </c>
      <c r="D121" s="57"/>
      <c r="E121" s="52">
        <f>'[6]Winter PCF'!G122</f>
        <v>0.55126559847783263</v>
      </c>
      <c r="F121" t="str">
        <f>'[6]Winter PCF'!A122</f>
        <v>D2_WW_j_90</v>
      </c>
      <c r="H121" t="s">
        <v>205</v>
      </c>
      <c r="I121" t="s">
        <v>4666</v>
      </c>
      <c r="J121">
        <v>0.55130000000000001</v>
      </c>
      <c r="K121" s="16">
        <f t="shared" si="3"/>
        <v>0</v>
      </c>
      <c r="L121"/>
      <c r="M121" t="s">
        <v>4482</v>
      </c>
      <c r="N121"/>
      <c r="O121"/>
      <c r="P121"/>
      <c r="Q121"/>
      <c r="R121"/>
      <c r="S121"/>
      <c r="T121"/>
      <c r="U121" s="3"/>
      <c r="V121" s="24"/>
      <c r="W121" s="24"/>
    </row>
    <row r="122" spans="1:23" ht="14.4" x14ac:dyDescent="0.3">
      <c r="A122" s="54" t="str">
        <f>'Summer PCF'!A122</f>
        <v>WWA._.011</v>
      </c>
      <c r="B122" s="55">
        <v>12</v>
      </c>
      <c r="C122" s="55">
        <v>2019</v>
      </c>
      <c r="D122" s="57"/>
      <c r="E122" s="52">
        <f>'[6]Winter PCF'!G123</f>
        <v>0.61784875917014803</v>
      </c>
      <c r="F122" t="str">
        <f>'[6]Winter PCF'!A123</f>
        <v>D2_WW_k_100</v>
      </c>
      <c r="H122" t="s">
        <v>206</v>
      </c>
      <c r="I122" t="s">
        <v>4666</v>
      </c>
      <c r="J122">
        <v>0.61780000000000002</v>
      </c>
      <c r="K122" s="16">
        <f t="shared" si="3"/>
        <v>0</v>
      </c>
      <c r="L122"/>
      <c r="M122" t="s">
        <v>4484</v>
      </c>
      <c r="N122"/>
      <c r="O122"/>
      <c r="P122"/>
      <c r="Q122"/>
      <c r="R122"/>
      <c r="S122"/>
      <c r="T122"/>
      <c r="U122" s="3"/>
      <c r="V122" s="24"/>
      <c r="W122" s="24"/>
    </row>
    <row r="123" spans="1:23" ht="14.4" x14ac:dyDescent="0.3">
      <c r="A123" s="54" t="str">
        <f>'Summer PCF'!A123</f>
        <v>WWA._.012</v>
      </c>
      <c r="B123" s="55">
        <v>12</v>
      </c>
      <c r="C123" s="55">
        <v>2019</v>
      </c>
      <c r="D123" s="57"/>
      <c r="E123" s="52">
        <f>'[6]Winter PCF'!G124</f>
        <v>0.51959629206248614</v>
      </c>
      <c r="F123" t="str">
        <f>'[6]Winter PCF'!A124</f>
        <v>D2_WW_l_110</v>
      </c>
      <c r="H123" t="s">
        <v>207</v>
      </c>
      <c r="I123" t="s">
        <v>4666</v>
      </c>
      <c r="J123">
        <v>0.51959999999999995</v>
      </c>
      <c r="K123" s="16">
        <f t="shared" si="3"/>
        <v>0</v>
      </c>
      <c r="L123"/>
      <c r="M123" t="s">
        <v>4486</v>
      </c>
      <c r="N123"/>
      <c r="O123"/>
      <c r="P123"/>
      <c r="Q123"/>
      <c r="R123"/>
      <c r="S123"/>
      <c r="T123"/>
      <c r="U123" s="3"/>
      <c r="V123" s="24"/>
      <c r="W123" s="24"/>
    </row>
    <row r="124" spans="1:23" ht="14.4" x14ac:dyDescent="0.3">
      <c r="A124" s="54" t="str">
        <f>'Summer PCF'!A124</f>
        <v>WWA._.013</v>
      </c>
      <c r="B124" s="55">
        <v>12</v>
      </c>
      <c r="C124" s="55">
        <v>2019</v>
      </c>
      <c r="D124" s="57"/>
      <c r="E124" s="52">
        <f>'[6]Winter PCF'!G125</f>
        <v>0.41138283317839192</v>
      </c>
      <c r="F124" t="str">
        <f>'[6]Winter PCF'!A125</f>
        <v>D2_WW_m_120</v>
      </c>
      <c r="H124" t="s">
        <v>208</v>
      </c>
      <c r="I124" t="s">
        <v>4666</v>
      </c>
      <c r="J124">
        <v>0.41139999999999999</v>
      </c>
      <c r="K124" s="16">
        <f t="shared" si="3"/>
        <v>0</v>
      </c>
      <c r="L124"/>
      <c r="M124" t="s">
        <v>4488</v>
      </c>
      <c r="N124"/>
      <c r="O124"/>
      <c r="P124"/>
      <c r="Q124"/>
      <c r="R124"/>
      <c r="S124"/>
      <c r="T124"/>
      <c r="U124" s="3"/>
      <c r="V124" s="24"/>
      <c r="W124" s="24"/>
    </row>
    <row r="125" spans="1:23" ht="14.4" x14ac:dyDescent="0.3">
      <c r="A125" s="54" t="str">
        <f>'Summer PCF'!A125</f>
        <v>WWA._.014</v>
      </c>
      <c r="B125" s="55">
        <v>12</v>
      </c>
      <c r="C125" s="55">
        <v>2019</v>
      </c>
      <c r="D125" s="57"/>
      <c r="E125" s="52">
        <f>'[6]Winter PCF'!G126</f>
        <v>0.57153381179818064</v>
      </c>
      <c r="F125" t="str">
        <f>'[6]Winter PCF'!A126</f>
        <v>D2_WW_n_130</v>
      </c>
      <c r="H125" t="s">
        <v>209</v>
      </c>
      <c r="I125" t="s">
        <v>4666</v>
      </c>
      <c r="J125">
        <v>0.57150000000000001</v>
      </c>
      <c r="K125" s="16">
        <f t="shared" si="3"/>
        <v>0</v>
      </c>
      <c r="L125"/>
      <c r="M125" t="s">
        <v>4490</v>
      </c>
      <c r="N125"/>
      <c r="O125"/>
      <c r="P125"/>
      <c r="Q125"/>
      <c r="R125"/>
      <c r="S125"/>
      <c r="T125"/>
      <c r="U125" s="3"/>
      <c r="V125" s="24"/>
      <c r="W125" s="24"/>
    </row>
    <row r="126" spans="1:23" ht="14.4" x14ac:dyDescent="0.3">
      <c r="A126" s="54" t="str">
        <f>'Summer PCF'!A126</f>
        <v>WWA._.015</v>
      </c>
      <c r="B126" s="55">
        <v>12</v>
      </c>
      <c r="C126" s="55">
        <v>2019</v>
      </c>
      <c r="D126" s="57"/>
      <c r="E126" s="52">
        <f>'[6]Winter PCF'!G127</f>
        <v>0.51887866905343827</v>
      </c>
      <c r="F126" t="str">
        <f>'[6]Winter PCF'!A127</f>
        <v>D2_WW_o_140</v>
      </c>
      <c r="H126" t="s">
        <v>210</v>
      </c>
      <c r="I126" t="s">
        <v>4666</v>
      </c>
      <c r="J126">
        <v>0.51890000000000003</v>
      </c>
      <c r="K126" s="16">
        <f t="shared" si="3"/>
        <v>0</v>
      </c>
      <c r="L126"/>
      <c r="M126" t="s">
        <v>4492</v>
      </c>
      <c r="N126"/>
      <c r="O126"/>
      <c r="P126"/>
      <c r="Q126"/>
      <c r="R126"/>
      <c r="S126"/>
      <c r="T126"/>
      <c r="U126" s="3"/>
      <c r="V126" s="24"/>
      <c r="W126" s="24"/>
    </row>
    <row r="127" spans="1:23" ht="14.4" x14ac:dyDescent="0.3">
      <c r="A127" s="54" t="str">
        <f>'Summer PCF'!A127</f>
        <v>WWA._.016</v>
      </c>
      <c r="B127" s="55">
        <v>12</v>
      </c>
      <c r="C127" s="55">
        <v>2019</v>
      </c>
      <c r="D127" s="57"/>
      <c r="E127" s="52">
        <f>'[6]Winter PCF'!G128</f>
        <v>0.65779338035421842</v>
      </c>
      <c r="F127" t="str">
        <f>'[6]Winter PCF'!A128</f>
        <v>D2_WW_p_150</v>
      </c>
      <c r="H127" t="s">
        <v>211</v>
      </c>
      <c r="I127" t="s">
        <v>4666</v>
      </c>
      <c r="J127">
        <v>0.65780000000000005</v>
      </c>
      <c r="K127" s="16">
        <f t="shared" si="3"/>
        <v>0</v>
      </c>
      <c r="L127"/>
      <c r="M127" t="s">
        <v>4494</v>
      </c>
      <c r="N127"/>
      <c r="O127"/>
      <c r="P127"/>
      <c r="Q127"/>
      <c r="R127"/>
      <c r="S127"/>
      <c r="T127"/>
      <c r="U127" s="3"/>
      <c r="V127" s="24"/>
      <c r="W127" s="24"/>
    </row>
    <row r="128" spans="1:23" ht="14.4" x14ac:dyDescent="0.3">
      <c r="A128" s="54" t="str">
        <f>'Summer PCF'!A128</f>
        <v>WWA._.017</v>
      </c>
      <c r="B128" s="55">
        <v>12</v>
      </c>
      <c r="C128" s="55">
        <v>2019</v>
      </c>
      <c r="D128" s="57"/>
      <c r="E128" s="52">
        <f>'[6]Winter PCF'!G129</f>
        <v>0.5777075123741533</v>
      </c>
      <c r="F128" t="str">
        <f>'[6]Winter PCF'!A129</f>
        <v>D2_WW_q_160</v>
      </c>
      <c r="H128" t="s">
        <v>212</v>
      </c>
      <c r="I128" t="s">
        <v>4666</v>
      </c>
      <c r="J128">
        <v>0.57769999999999999</v>
      </c>
      <c r="K128" s="16">
        <f t="shared" si="3"/>
        <v>0</v>
      </c>
      <c r="L128"/>
      <c r="M128" t="s">
        <v>4496</v>
      </c>
      <c r="N128"/>
      <c r="O128"/>
      <c r="P128"/>
      <c r="Q128"/>
      <c r="R128"/>
      <c r="S128"/>
      <c r="T128"/>
      <c r="U128" s="3"/>
      <c r="V128" s="24"/>
      <c r="W128" s="24"/>
    </row>
    <row r="129" spans="1:23" ht="14.4" x14ac:dyDescent="0.3">
      <c r="A129" s="54" t="str">
        <f>'Summer PCF'!A129</f>
        <v>WWA._.018</v>
      </c>
      <c r="B129" s="55">
        <v>12</v>
      </c>
      <c r="C129" s="55">
        <v>2019</v>
      </c>
      <c r="D129" s="57"/>
      <c r="E129" s="52">
        <f>'[6]Winter PCF'!G130</f>
        <v>0.55410235107078909</v>
      </c>
      <c r="F129" t="str">
        <f>'[6]Winter PCF'!A130</f>
        <v>D2_WW_r_170</v>
      </c>
      <c r="H129" t="s">
        <v>213</v>
      </c>
      <c r="I129" t="s">
        <v>4666</v>
      </c>
      <c r="J129">
        <v>0.55410000000000004</v>
      </c>
      <c r="K129" s="16">
        <f t="shared" si="3"/>
        <v>0</v>
      </c>
      <c r="L129"/>
      <c r="M129" t="s">
        <v>4498</v>
      </c>
      <c r="N129"/>
      <c r="O129"/>
      <c r="P129"/>
      <c r="Q129"/>
      <c r="R129"/>
      <c r="S129"/>
      <c r="T129"/>
      <c r="U129" s="3"/>
      <c r="V129" s="24"/>
      <c r="W129" s="24"/>
    </row>
    <row r="130" spans="1:23" ht="14.4" x14ac:dyDescent="0.3">
      <c r="A130" s="54" t="str">
        <f>'Summer PCF'!A130</f>
        <v>WWA._.019</v>
      </c>
      <c r="B130" s="55">
        <v>12</v>
      </c>
      <c r="C130" s="55">
        <v>2019</v>
      </c>
      <c r="D130" s="57"/>
      <c r="E130" s="52">
        <f>'[6]Winter PCF'!G131</f>
        <v>0.48006803325452341</v>
      </c>
      <c r="F130" t="str">
        <f>'[6]Winter PCF'!A131</f>
        <v>D2_WW_s_180</v>
      </c>
      <c r="H130" t="s">
        <v>214</v>
      </c>
      <c r="I130" t="s">
        <v>4666</v>
      </c>
      <c r="J130">
        <v>0.48010000000000003</v>
      </c>
      <c r="K130" s="16">
        <f t="shared" si="3"/>
        <v>0</v>
      </c>
      <c r="L130"/>
      <c r="M130" t="s">
        <v>4500</v>
      </c>
      <c r="N130"/>
      <c r="O130"/>
      <c r="P130"/>
      <c r="Q130"/>
      <c r="R130"/>
      <c r="S130"/>
      <c r="T130"/>
      <c r="U130" s="3"/>
      <c r="V130" s="24"/>
      <c r="W130" s="24"/>
    </row>
    <row r="131" spans="1:23" ht="14.4" x14ac:dyDescent="0.3">
      <c r="A131" s="54" t="str">
        <f>'Summer PCF'!A131</f>
        <v>WWA._.020</v>
      </c>
      <c r="B131" s="55">
        <v>12</v>
      </c>
      <c r="C131" s="55">
        <v>2019</v>
      </c>
      <c r="D131" s="57"/>
      <c r="E131" s="52">
        <f>'[6]Winter PCF'!G132</f>
        <v>0.56949202624514339</v>
      </c>
      <c r="F131" t="str">
        <f>'[6]Winter PCF'!A132</f>
        <v>D2_WW_t_190</v>
      </c>
      <c r="H131" t="s">
        <v>215</v>
      </c>
      <c r="I131" t="s">
        <v>4666</v>
      </c>
      <c r="J131">
        <v>0.56950000000000001</v>
      </c>
      <c r="K131" s="16">
        <f t="shared" si="3"/>
        <v>0</v>
      </c>
      <c r="L131"/>
      <c r="M131" t="s">
        <v>4502</v>
      </c>
      <c r="N131"/>
      <c r="O131"/>
      <c r="P131"/>
      <c r="Q131"/>
      <c r="R131"/>
      <c r="S131"/>
      <c r="T131"/>
      <c r="U131" s="3"/>
      <c r="V131" s="24"/>
      <c r="W131" s="24"/>
    </row>
    <row r="132" spans="1:23" ht="14.4" x14ac:dyDescent="0.3">
      <c r="A132" s="54" t="str">
        <f>'Summer PCF'!A132</f>
        <v>WWA._.021</v>
      </c>
      <c r="B132" s="55">
        <v>12</v>
      </c>
      <c r="C132" s="55">
        <v>2019</v>
      </c>
      <c r="D132" s="57"/>
      <c r="E132" s="52">
        <f>'[6]Winter PCF'!G133</f>
        <v>0.52628679161376457</v>
      </c>
      <c r="F132" t="str">
        <f>'[6]Winter PCF'!A133</f>
        <v>D2_WW_u_200</v>
      </c>
      <c r="H132" t="s">
        <v>216</v>
      </c>
      <c r="I132" t="s">
        <v>4666</v>
      </c>
      <c r="J132">
        <v>0.52629999999999999</v>
      </c>
      <c r="K132" s="16">
        <f t="shared" ref="K132:K190" si="4">J132-ROUND(E132,4)</f>
        <v>0</v>
      </c>
      <c r="L132"/>
      <c r="M132" t="s">
        <v>4504</v>
      </c>
      <c r="N132"/>
      <c r="O132"/>
      <c r="P132"/>
      <c r="Q132"/>
      <c r="R132"/>
      <c r="S132"/>
      <c r="T132"/>
      <c r="U132" s="3"/>
      <c r="V132" s="24"/>
      <c r="W132" s="24"/>
    </row>
    <row r="133" spans="1:23" ht="14.4" x14ac:dyDescent="0.3">
      <c r="A133" s="54" t="str">
        <f>'Summer PCF'!A133</f>
        <v>WWA._.022</v>
      </c>
      <c r="B133" s="55">
        <v>12</v>
      </c>
      <c r="C133" s="55">
        <v>2019</v>
      </c>
      <c r="D133" s="57"/>
      <c r="E133" s="52">
        <f>'[6]Winter PCF'!G134</f>
        <v>0.5384548752179189</v>
      </c>
      <c r="F133" t="str">
        <f>'[6]Winter PCF'!A134</f>
        <v>D2_WW_v_250</v>
      </c>
      <c r="H133" t="s">
        <v>217</v>
      </c>
      <c r="I133" t="s">
        <v>4666</v>
      </c>
      <c r="J133">
        <v>0.53849999999999998</v>
      </c>
      <c r="K133" s="16">
        <f t="shared" si="4"/>
        <v>0</v>
      </c>
      <c r="L133"/>
      <c r="M133" t="s">
        <v>4506</v>
      </c>
      <c r="N133"/>
      <c r="O133"/>
      <c r="P133"/>
      <c r="Q133"/>
      <c r="R133"/>
      <c r="S133"/>
      <c r="T133"/>
      <c r="U133" s="3"/>
      <c r="V133" s="24"/>
      <c r="W133" s="24"/>
    </row>
    <row r="134" spans="1:23" ht="14.4" x14ac:dyDescent="0.3">
      <c r="A134" s="54" t="str">
        <f>'Summer PCF'!A134</f>
        <v>WWA._.023</v>
      </c>
      <c r="B134" s="55">
        <v>12</v>
      </c>
      <c r="C134" s="55">
        <v>2019</v>
      </c>
      <c r="D134" s="57"/>
      <c r="E134" s="52">
        <f>'[6]Winter PCF'!G135</f>
        <v>0.49532386935250899</v>
      </c>
      <c r="F134" t="str">
        <f>'[6]Winter PCF'!A135</f>
        <v>D2_WW_w_300</v>
      </c>
      <c r="H134" t="s">
        <v>218</v>
      </c>
      <c r="I134" t="s">
        <v>4666</v>
      </c>
      <c r="J134">
        <v>0.49530000000000002</v>
      </c>
      <c r="K134" s="16">
        <f t="shared" si="4"/>
        <v>0</v>
      </c>
      <c r="L134"/>
      <c r="M134" t="s">
        <v>4508</v>
      </c>
      <c r="N134"/>
      <c r="O134"/>
      <c r="P134"/>
      <c r="Q134"/>
      <c r="R134"/>
      <c r="S134"/>
      <c r="T134"/>
      <c r="U134" s="3"/>
      <c r="V134" s="24"/>
      <c r="W134" s="24"/>
    </row>
    <row r="135" spans="1:23" ht="14.4" x14ac:dyDescent="0.3">
      <c r="A135" s="54" t="str">
        <f>'Summer PCF'!A135</f>
        <v>WWA._.024</v>
      </c>
      <c r="B135" s="55">
        <v>12</v>
      </c>
      <c r="C135" s="55">
        <v>2019</v>
      </c>
      <c r="D135" s="57"/>
      <c r="E135" s="52">
        <f>'[6]Winter PCF'!G136</f>
        <v>0.55873763127821507</v>
      </c>
      <c r="F135" t="str">
        <f>'[6]Winter PCF'!A136</f>
        <v>D2_WW_x_400</v>
      </c>
      <c r="H135" t="s">
        <v>219</v>
      </c>
      <c r="I135" t="s">
        <v>4666</v>
      </c>
      <c r="J135">
        <v>0.55869999999999997</v>
      </c>
      <c r="K135" s="16">
        <f t="shared" si="4"/>
        <v>0</v>
      </c>
      <c r="L135"/>
      <c r="M135" t="s">
        <v>4510</v>
      </c>
      <c r="N135"/>
      <c r="O135"/>
      <c r="P135"/>
      <c r="Q135"/>
      <c r="R135"/>
      <c r="S135"/>
      <c r="T135"/>
      <c r="U135" s="3"/>
      <c r="V135" s="24"/>
      <c r="W135" s="24"/>
    </row>
    <row r="136" spans="1:23" ht="14.4" x14ac:dyDescent="0.3">
      <c r="A136" s="54" t="str">
        <f>'Summer PCF'!A136</f>
        <v>WWA._.025</v>
      </c>
      <c r="B136" s="55">
        <v>12</v>
      </c>
      <c r="C136" s="55">
        <v>2019</v>
      </c>
      <c r="D136" s="57"/>
      <c r="E136" s="52">
        <f>'[6]Winter PCF'!G137</f>
        <v>0.53453219899965632</v>
      </c>
      <c r="F136" t="str">
        <f>'[6]Winter PCF'!A137</f>
        <v>D2_WW_y_500</v>
      </c>
      <c r="H136" t="s">
        <v>220</v>
      </c>
      <c r="I136" t="s">
        <v>4666</v>
      </c>
      <c r="J136">
        <v>0.53449999999999998</v>
      </c>
      <c r="K136" s="16">
        <f t="shared" si="4"/>
        <v>0</v>
      </c>
      <c r="L136"/>
      <c r="M136" t="s">
        <v>4512</v>
      </c>
      <c r="N136"/>
      <c r="O136"/>
      <c r="P136"/>
      <c r="Q136"/>
      <c r="R136"/>
      <c r="S136"/>
      <c r="T136"/>
      <c r="U136" s="3"/>
      <c r="V136" s="24"/>
      <c r="W136" s="24"/>
    </row>
    <row r="137" spans="1:23" ht="14.4" x14ac:dyDescent="0.3">
      <c r="A137" s="54" t="str">
        <f>'Summer PCF'!A137</f>
        <v>WWA._.026</v>
      </c>
      <c r="B137" s="55">
        <v>12</v>
      </c>
      <c r="C137" s="55">
        <v>2019</v>
      </c>
      <c r="D137" s="57"/>
      <c r="E137" s="52">
        <f>'[6]Winter PCF'!G138</f>
        <v>0.61450411845817143</v>
      </c>
      <c r="F137" t="str">
        <f>'[6]Winter PCF'!A138</f>
        <v>D2_WW_z_750</v>
      </c>
      <c r="H137" t="s">
        <v>221</v>
      </c>
      <c r="I137" t="s">
        <v>4666</v>
      </c>
      <c r="J137">
        <v>0.61450000000000005</v>
      </c>
      <c r="K137" s="16">
        <f t="shared" si="4"/>
        <v>0</v>
      </c>
      <c r="L137"/>
      <c r="M137" t="s">
        <v>4514</v>
      </c>
      <c r="N137"/>
      <c r="O137"/>
      <c r="P137"/>
      <c r="Q137"/>
      <c r="R137"/>
      <c r="S137"/>
      <c r="T137"/>
      <c r="U137" s="3"/>
      <c r="V137" s="24"/>
      <c r="W137" s="24"/>
    </row>
    <row r="138" spans="1:23" ht="14.4" x14ac:dyDescent="0.3">
      <c r="A138" s="54" t="str">
        <f>'Summer PCF'!A138</f>
        <v>WWA._.027</v>
      </c>
      <c r="B138" s="55">
        <v>12</v>
      </c>
      <c r="C138" s="55">
        <v>2019</v>
      </c>
      <c r="D138" s="57"/>
      <c r="E138" s="52">
        <f>'[6]Winter PCF'!G139</f>
        <v>0.59157399683029654</v>
      </c>
      <c r="F138" t="str">
        <f>'[6]Winter PCF'!A139</f>
        <v>D2_WW_z_9999</v>
      </c>
      <c r="H138" t="s">
        <v>222</v>
      </c>
      <c r="I138" t="s">
        <v>4666</v>
      </c>
      <c r="J138">
        <v>0.59160000000000001</v>
      </c>
      <c r="K138" s="16">
        <f t="shared" si="4"/>
        <v>0</v>
      </c>
      <c r="L138"/>
      <c r="M138" t="s">
        <v>4516</v>
      </c>
      <c r="N138"/>
      <c r="O138"/>
      <c r="P138"/>
      <c r="Q138"/>
      <c r="R138"/>
      <c r="S138"/>
      <c r="T138"/>
      <c r="U138" s="3"/>
      <c r="V138" s="24"/>
      <c r="W138" s="24"/>
    </row>
    <row r="139" spans="1:23" ht="14.4" x14ac:dyDescent="0.3">
      <c r="A139" s="157" t="str">
        <f>'Summer PCF'!A139</f>
        <v>YAK._.001</v>
      </c>
      <c r="B139" s="158">
        <v>12</v>
      </c>
      <c r="C139" s="158">
        <v>2019</v>
      </c>
      <c r="D139" s="159"/>
      <c r="E139" s="155">
        <f>E112</f>
        <v>0.65469791548918188</v>
      </c>
      <c r="F139" t="str">
        <f>'[6]Winter PCF'!A140</f>
        <v>D2_WY_a_00</v>
      </c>
      <c r="H139" t="s">
        <v>196</v>
      </c>
      <c r="I139" t="s">
        <v>4666</v>
      </c>
      <c r="J139">
        <v>0.65469999999999995</v>
      </c>
      <c r="K139" s="16">
        <f t="shared" si="4"/>
        <v>0</v>
      </c>
      <c r="L139"/>
      <c r="M139" t="s">
        <v>4464</v>
      </c>
      <c r="N139"/>
      <c r="O139"/>
      <c r="P139"/>
      <c r="Q139"/>
      <c r="R139"/>
      <c r="S139"/>
      <c r="T139"/>
      <c r="U139" s="3"/>
      <c r="V139" s="24"/>
      <c r="W139" s="24"/>
    </row>
    <row r="140" spans="1:23" ht="14.4" x14ac:dyDescent="0.3">
      <c r="A140" s="157" t="str">
        <f>'Summer PCF'!A140</f>
        <v>YAK._.002</v>
      </c>
      <c r="B140" s="158">
        <v>12</v>
      </c>
      <c r="C140" s="158">
        <v>2019</v>
      </c>
      <c r="D140" s="159"/>
      <c r="E140" s="155">
        <f t="shared" ref="E140:E165" si="5">E113</f>
        <v>0.65507657317596724</v>
      </c>
      <c r="F140" t="str">
        <f>'[6]Winter PCF'!A141</f>
        <v>D2_WY_b_10</v>
      </c>
      <c r="H140" t="s">
        <v>197</v>
      </c>
      <c r="I140" t="s">
        <v>4666</v>
      </c>
      <c r="J140">
        <v>0.65510000000000002</v>
      </c>
      <c r="K140" s="16">
        <f t="shared" si="4"/>
        <v>0</v>
      </c>
      <c r="L140"/>
      <c r="M140" t="s">
        <v>4466</v>
      </c>
      <c r="N140"/>
      <c r="O140"/>
      <c r="P140"/>
      <c r="Q140"/>
      <c r="R140"/>
      <c r="S140"/>
      <c r="T140"/>
      <c r="U140" s="3"/>
      <c r="V140" s="24"/>
      <c r="W140" s="24"/>
    </row>
    <row r="141" spans="1:23" ht="14.4" x14ac:dyDescent="0.3">
      <c r="A141" s="157" t="str">
        <f>'Summer PCF'!A141</f>
        <v>YAK._.003</v>
      </c>
      <c r="B141" s="158">
        <v>12</v>
      </c>
      <c r="C141" s="158">
        <v>2019</v>
      </c>
      <c r="D141" s="159"/>
      <c r="E141" s="155">
        <f t="shared" si="5"/>
        <v>0.6092629024319316</v>
      </c>
      <c r="F141" t="str">
        <f>'[6]Winter PCF'!A142</f>
        <v>D2_WY_c_20</v>
      </c>
      <c r="H141" t="s">
        <v>198</v>
      </c>
      <c r="I141" t="s">
        <v>4666</v>
      </c>
      <c r="J141">
        <v>0.60929999999999995</v>
      </c>
      <c r="K141" s="16">
        <f t="shared" si="4"/>
        <v>0</v>
      </c>
      <c r="L141"/>
      <c r="M141" t="s">
        <v>4468</v>
      </c>
      <c r="N141"/>
      <c r="O141"/>
      <c r="P141"/>
      <c r="Q141"/>
      <c r="R141"/>
      <c r="S141"/>
      <c r="T141"/>
      <c r="U141" s="3"/>
      <c r="V141" s="24"/>
      <c r="W141" s="24"/>
    </row>
    <row r="142" spans="1:23" ht="14.4" x14ac:dyDescent="0.3">
      <c r="A142" s="157" t="str">
        <f>'Summer PCF'!A142</f>
        <v>YAK._.004</v>
      </c>
      <c r="B142" s="158">
        <v>12</v>
      </c>
      <c r="C142" s="158">
        <v>2019</v>
      </c>
      <c r="D142" s="159"/>
      <c r="E142" s="155">
        <f t="shared" si="5"/>
        <v>0.65091650975055726</v>
      </c>
      <c r="F142" t="str">
        <f>'[6]Winter PCF'!A143</f>
        <v>D2_WY_d_30</v>
      </c>
      <c r="H142" t="s">
        <v>199</v>
      </c>
      <c r="I142" t="s">
        <v>4666</v>
      </c>
      <c r="J142">
        <v>0.65090000000000003</v>
      </c>
      <c r="K142" s="16">
        <f t="shared" si="4"/>
        <v>0</v>
      </c>
      <c r="L142"/>
      <c r="M142" t="s">
        <v>4470</v>
      </c>
      <c r="N142"/>
      <c r="O142"/>
      <c r="P142"/>
      <c r="Q142"/>
      <c r="R142"/>
      <c r="S142"/>
      <c r="T142"/>
      <c r="U142" s="3"/>
      <c r="V142" s="24"/>
      <c r="W142" s="24"/>
    </row>
    <row r="143" spans="1:23" ht="14.4" x14ac:dyDescent="0.3">
      <c r="A143" s="157" t="str">
        <f>'Summer PCF'!A143</f>
        <v>YAK._.005</v>
      </c>
      <c r="B143" s="158">
        <v>12</v>
      </c>
      <c r="C143" s="158">
        <v>2019</v>
      </c>
      <c r="D143" s="159"/>
      <c r="E143" s="155">
        <f t="shared" si="5"/>
        <v>0.49909660045059118</v>
      </c>
      <c r="F143" t="str">
        <f>'[6]Winter PCF'!A144</f>
        <v>D2_WY_e_40</v>
      </c>
      <c r="H143" t="s">
        <v>200</v>
      </c>
      <c r="I143" t="s">
        <v>4666</v>
      </c>
      <c r="J143">
        <v>0.49909999999999999</v>
      </c>
      <c r="K143" s="16">
        <f t="shared" si="4"/>
        <v>0</v>
      </c>
      <c r="L143"/>
      <c r="M143" t="s">
        <v>4472</v>
      </c>
      <c r="N143"/>
      <c r="O143"/>
      <c r="P143"/>
      <c r="Q143"/>
      <c r="R143"/>
      <c r="S143"/>
      <c r="T143"/>
      <c r="U143" s="3"/>
      <c r="V143" s="24"/>
      <c r="W143" s="24"/>
    </row>
    <row r="144" spans="1:23" ht="14.4" x14ac:dyDescent="0.3">
      <c r="A144" s="157" t="str">
        <f>'Summer PCF'!A144</f>
        <v>YAK._.006</v>
      </c>
      <c r="B144" s="158">
        <v>12</v>
      </c>
      <c r="C144" s="158">
        <v>2019</v>
      </c>
      <c r="D144" s="159"/>
      <c r="E144" s="155">
        <f t="shared" si="5"/>
        <v>0.53108765904274535</v>
      </c>
      <c r="F144" t="str">
        <f>'[6]Winter PCF'!A145</f>
        <v>D2_WY_f_50</v>
      </c>
      <c r="H144" t="s">
        <v>201</v>
      </c>
      <c r="I144" t="s">
        <v>4666</v>
      </c>
      <c r="J144">
        <v>0.53110000000000002</v>
      </c>
      <c r="K144" s="16">
        <f t="shared" si="4"/>
        <v>0</v>
      </c>
      <c r="L144"/>
      <c r="M144" t="s">
        <v>4474</v>
      </c>
      <c r="N144"/>
      <c r="O144"/>
      <c r="P144"/>
      <c r="Q144"/>
      <c r="R144"/>
      <c r="S144"/>
      <c r="T144"/>
      <c r="U144" s="3"/>
      <c r="V144" s="24"/>
      <c r="W144" s="24"/>
    </row>
    <row r="145" spans="1:23" ht="14.4" x14ac:dyDescent="0.3">
      <c r="A145" s="157" t="str">
        <f>'Summer PCF'!A145</f>
        <v>YAK._.007</v>
      </c>
      <c r="B145" s="158">
        <v>12</v>
      </c>
      <c r="C145" s="158">
        <v>2019</v>
      </c>
      <c r="D145" s="159"/>
      <c r="E145" s="155">
        <f t="shared" si="5"/>
        <v>0.642948365564458</v>
      </c>
      <c r="F145" t="str">
        <f>'[6]Winter PCF'!A146</f>
        <v>D2_WY_g_60</v>
      </c>
      <c r="H145" t="s">
        <v>202</v>
      </c>
      <c r="I145" t="s">
        <v>4666</v>
      </c>
      <c r="J145">
        <v>0.64290000000000003</v>
      </c>
      <c r="K145" s="16">
        <f t="shared" si="4"/>
        <v>0</v>
      </c>
      <c r="L145"/>
      <c r="M145" t="s">
        <v>4476</v>
      </c>
      <c r="N145"/>
      <c r="O145"/>
      <c r="P145"/>
      <c r="Q145"/>
      <c r="R145"/>
      <c r="S145"/>
      <c r="T145"/>
      <c r="U145" s="3"/>
      <c r="V145" s="24"/>
      <c r="W145" s="24"/>
    </row>
    <row r="146" spans="1:23" ht="14.4" x14ac:dyDescent="0.3">
      <c r="A146" s="157" t="str">
        <f>'Summer PCF'!A146</f>
        <v>YAK._.008</v>
      </c>
      <c r="B146" s="158">
        <v>12</v>
      </c>
      <c r="C146" s="158">
        <v>2019</v>
      </c>
      <c r="D146" s="159"/>
      <c r="E146" s="155">
        <f t="shared" si="5"/>
        <v>0.56475412255053659</v>
      </c>
      <c r="F146" t="str">
        <f>'[6]Winter PCF'!A147</f>
        <v>D2_WY_h_70</v>
      </c>
      <c r="H146" t="s">
        <v>203</v>
      </c>
      <c r="I146" t="s">
        <v>4666</v>
      </c>
      <c r="J146">
        <v>0.56479999999999997</v>
      </c>
      <c r="K146" s="16">
        <f t="shared" si="4"/>
        <v>0</v>
      </c>
      <c r="L146"/>
      <c r="M146" t="s">
        <v>4478</v>
      </c>
      <c r="N146"/>
      <c r="O146"/>
      <c r="P146"/>
      <c r="Q146"/>
      <c r="R146"/>
      <c r="S146"/>
      <c r="T146"/>
      <c r="U146" s="3"/>
      <c r="V146" s="24"/>
      <c r="W146" s="24"/>
    </row>
    <row r="147" spans="1:23" ht="14.4" x14ac:dyDescent="0.3">
      <c r="A147" s="157" t="str">
        <f>'Summer PCF'!A147</f>
        <v>YAK._.009</v>
      </c>
      <c r="B147" s="158">
        <v>12</v>
      </c>
      <c r="C147" s="158">
        <v>2019</v>
      </c>
      <c r="D147" s="159"/>
      <c r="E147" s="155">
        <f t="shared" si="5"/>
        <v>0.57229244182508354</v>
      </c>
      <c r="F147" t="str">
        <f>'[6]Winter PCF'!A148</f>
        <v>D2_WY_i_80</v>
      </c>
      <c r="H147" t="s">
        <v>204</v>
      </c>
      <c r="I147" t="s">
        <v>4666</v>
      </c>
      <c r="J147">
        <v>0.57230000000000003</v>
      </c>
      <c r="K147" s="16">
        <f t="shared" si="4"/>
        <v>0</v>
      </c>
      <c r="L147"/>
      <c r="M147" t="s">
        <v>4480</v>
      </c>
      <c r="N147"/>
      <c r="O147"/>
      <c r="P147"/>
      <c r="Q147"/>
      <c r="R147"/>
      <c r="S147"/>
      <c r="T147"/>
      <c r="U147" s="3"/>
      <c r="V147" s="24"/>
      <c r="W147" s="24"/>
    </row>
    <row r="148" spans="1:23" ht="14.4" x14ac:dyDescent="0.3">
      <c r="A148" s="157" t="str">
        <f>'Summer PCF'!A148</f>
        <v>YAK._.010</v>
      </c>
      <c r="B148" s="158">
        <v>12</v>
      </c>
      <c r="C148" s="158">
        <v>2019</v>
      </c>
      <c r="D148" s="159"/>
      <c r="E148" s="155">
        <f t="shared" si="5"/>
        <v>0.55126559847783263</v>
      </c>
      <c r="F148" t="str">
        <f>'[6]Winter PCF'!A149</f>
        <v>D2_WY_j_90</v>
      </c>
      <c r="H148" t="s">
        <v>205</v>
      </c>
      <c r="I148" t="s">
        <v>4666</v>
      </c>
      <c r="J148">
        <v>0.55130000000000001</v>
      </c>
      <c r="K148" s="16">
        <f t="shared" si="4"/>
        <v>0</v>
      </c>
      <c r="L148"/>
      <c r="M148" t="s">
        <v>4482</v>
      </c>
      <c r="N148"/>
      <c r="O148"/>
      <c r="P148"/>
      <c r="Q148"/>
      <c r="R148"/>
      <c r="S148"/>
      <c r="T148"/>
      <c r="U148" s="3"/>
      <c r="V148" s="24"/>
      <c r="W148" s="24"/>
    </row>
    <row r="149" spans="1:23" ht="14.4" x14ac:dyDescent="0.3">
      <c r="A149" s="157" t="str">
        <f>'Summer PCF'!A149</f>
        <v>YAK._.011</v>
      </c>
      <c r="B149" s="158">
        <v>12</v>
      </c>
      <c r="C149" s="158">
        <v>2019</v>
      </c>
      <c r="D149" s="159"/>
      <c r="E149" s="155">
        <f t="shared" si="5"/>
        <v>0.61784875917014803</v>
      </c>
      <c r="F149" t="str">
        <f>'[6]Winter PCF'!A150</f>
        <v>D2_WY_k_100</v>
      </c>
      <c r="H149" t="s">
        <v>206</v>
      </c>
      <c r="I149" t="s">
        <v>4666</v>
      </c>
      <c r="J149">
        <v>0.61780000000000002</v>
      </c>
      <c r="K149" s="16">
        <f t="shared" si="4"/>
        <v>0</v>
      </c>
      <c r="L149"/>
      <c r="M149" t="s">
        <v>4484</v>
      </c>
      <c r="N149"/>
      <c r="O149"/>
      <c r="P149"/>
      <c r="Q149"/>
      <c r="R149"/>
      <c r="S149"/>
      <c r="T149"/>
      <c r="U149" s="3"/>
      <c r="V149" s="24"/>
      <c r="W149" s="24"/>
    </row>
    <row r="150" spans="1:23" ht="14.4" x14ac:dyDescent="0.3">
      <c r="A150" s="157" t="str">
        <f>'Summer PCF'!A150</f>
        <v>YAK._.012</v>
      </c>
      <c r="B150" s="158">
        <v>12</v>
      </c>
      <c r="C150" s="158">
        <v>2019</v>
      </c>
      <c r="D150" s="159"/>
      <c r="E150" s="155">
        <f t="shared" si="5"/>
        <v>0.51959629206248614</v>
      </c>
      <c r="F150" t="str">
        <f>'[6]Winter PCF'!A151</f>
        <v>D2_WY_l_110</v>
      </c>
      <c r="H150" t="s">
        <v>207</v>
      </c>
      <c r="I150" t="s">
        <v>4666</v>
      </c>
      <c r="J150">
        <v>0.51959999999999995</v>
      </c>
      <c r="K150" s="16">
        <f t="shared" si="4"/>
        <v>0</v>
      </c>
      <c r="L150"/>
      <c r="M150" t="s">
        <v>4486</v>
      </c>
      <c r="N150"/>
      <c r="O150"/>
      <c r="P150"/>
      <c r="Q150"/>
      <c r="R150"/>
      <c r="S150"/>
      <c r="T150"/>
      <c r="U150" s="3"/>
      <c r="V150" s="24"/>
      <c r="W150" s="24"/>
    </row>
    <row r="151" spans="1:23" ht="14.4" x14ac:dyDescent="0.3">
      <c r="A151" s="157" t="str">
        <f>'Summer PCF'!A151</f>
        <v>YAK._.013</v>
      </c>
      <c r="B151" s="158">
        <v>12</v>
      </c>
      <c r="C151" s="158">
        <v>2019</v>
      </c>
      <c r="D151" s="159"/>
      <c r="E151" s="155">
        <f t="shared" si="5"/>
        <v>0.41138283317839192</v>
      </c>
      <c r="F151" t="str">
        <f>'[6]Winter PCF'!A152</f>
        <v>D2_WY_m_120</v>
      </c>
      <c r="H151" t="s">
        <v>208</v>
      </c>
      <c r="I151" t="s">
        <v>4666</v>
      </c>
      <c r="J151">
        <v>0.41139999999999999</v>
      </c>
      <c r="K151" s="16">
        <f t="shared" si="4"/>
        <v>0</v>
      </c>
      <c r="L151"/>
      <c r="M151" t="s">
        <v>4488</v>
      </c>
      <c r="N151"/>
      <c r="O151"/>
      <c r="P151"/>
      <c r="Q151"/>
      <c r="R151"/>
      <c r="S151"/>
      <c r="T151"/>
      <c r="U151" s="3"/>
      <c r="V151" s="24"/>
      <c r="W151" s="24"/>
    </row>
    <row r="152" spans="1:23" ht="14.4" x14ac:dyDescent="0.3">
      <c r="A152" s="157" t="str">
        <f>'Summer PCF'!A152</f>
        <v>YAK._.014</v>
      </c>
      <c r="B152" s="158">
        <v>12</v>
      </c>
      <c r="C152" s="158">
        <v>2019</v>
      </c>
      <c r="D152" s="159"/>
      <c r="E152" s="155">
        <f t="shared" si="5"/>
        <v>0.57153381179818064</v>
      </c>
      <c r="F152" t="str">
        <f>'[6]Winter PCF'!A153</f>
        <v>D2_WY_n_130</v>
      </c>
      <c r="H152" t="s">
        <v>209</v>
      </c>
      <c r="I152" t="s">
        <v>4666</v>
      </c>
      <c r="J152">
        <v>0.57150000000000001</v>
      </c>
      <c r="K152" s="16">
        <f t="shared" si="4"/>
        <v>0</v>
      </c>
      <c r="L152"/>
      <c r="M152" t="s">
        <v>4490</v>
      </c>
      <c r="N152"/>
      <c r="O152"/>
      <c r="P152"/>
      <c r="Q152"/>
      <c r="R152"/>
      <c r="S152"/>
      <c r="T152"/>
      <c r="U152" s="3"/>
      <c r="V152" s="24"/>
      <c r="W152" s="24"/>
    </row>
    <row r="153" spans="1:23" ht="14.4" x14ac:dyDescent="0.3">
      <c r="A153" s="157" t="str">
        <f>'Summer PCF'!A153</f>
        <v>YAK._.015</v>
      </c>
      <c r="B153" s="158">
        <v>12</v>
      </c>
      <c r="C153" s="158">
        <v>2019</v>
      </c>
      <c r="D153" s="159"/>
      <c r="E153" s="155">
        <f t="shared" si="5"/>
        <v>0.51887866905343827</v>
      </c>
      <c r="F153" t="str">
        <f>'[6]Winter PCF'!A154</f>
        <v>D2_WY_o_140</v>
      </c>
      <c r="H153" t="s">
        <v>210</v>
      </c>
      <c r="I153" t="s">
        <v>4666</v>
      </c>
      <c r="J153">
        <v>0.51890000000000003</v>
      </c>
      <c r="K153" s="16">
        <f t="shared" si="4"/>
        <v>0</v>
      </c>
      <c r="L153"/>
      <c r="M153" t="s">
        <v>4492</v>
      </c>
      <c r="N153"/>
      <c r="O153"/>
      <c r="P153"/>
      <c r="Q153"/>
      <c r="R153"/>
      <c r="S153"/>
      <c r="T153"/>
      <c r="U153" s="3"/>
      <c r="V153" s="24"/>
      <c r="W153" s="24"/>
    </row>
    <row r="154" spans="1:23" ht="14.4" x14ac:dyDescent="0.3">
      <c r="A154" s="157" t="str">
        <f>'Summer PCF'!A154</f>
        <v>YAK._.016</v>
      </c>
      <c r="B154" s="158">
        <v>12</v>
      </c>
      <c r="C154" s="158">
        <v>2019</v>
      </c>
      <c r="D154" s="159"/>
      <c r="E154" s="155">
        <f t="shared" si="5"/>
        <v>0.65779338035421842</v>
      </c>
      <c r="F154" t="str">
        <f>'[6]Winter PCF'!A155</f>
        <v>D2_WY_p_150</v>
      </c>
      <c r="H154" t="s">
        <v>211</v>
      </c>
      <c r="I154" t="s">
        <v>4666</v>
      </c>
      <c r="J154">
        <v>0.65780000000000005</v>
      </c>
      <c r="K154" s="16">
        <f t="shared" si="4"/>
        <v>0</v>
      </c>
      <c r="L154"/>
      <c r="M154" t="s">
        <v>4494</v>
      </c>
      <c r="N154"/>
      <c r="O154"/>
      <c r="P154"/>
      <c r="Q154"/>
      <c r="R154"/>
      <c r="S154"/>
      <c r="T154"/>
      <c r="U154" s="3"/>
      <c r="V154" s="24"/>
      <c r="W154" s="24"/>
    </row>
    <row r="155" spans="1:23" ht="14.4" x14ac:dyDescent="0.3">
      <c r="A155" s="157" t="str">
        <f>'Summer PCF'!A155</f>
        <v>YAK._.017</v>
      </c>
      <c r="B155" s="158">
        <v>12</v>
      </c>
      <c r="C155" s="158">
        <v>2019</v>
      </c>
      <c r="D155" s="159"/>
      <c r="E155" s="155">
        <f t="shared" si="5"/>
        <v>0.5777075123741533</v>
      </c>
      <c r="F155" t="str">
        <f>'[6]Winter PCF'!A156</f>
        <v>D2_WY_q_160</v>
      </c>
      <c r="H155" t="s">
        <v>212</v>
      </c>
      <c r="I155" t="s">
        <v>4666</v>
      </c>
      <c r="J155">
        <v>0.57769999999999999</v>
      </c>
      <c r="K155" s="16">
        <f t="shared" si="4"/>
        <v>0</v>
      </c>
      <c r="L155"/>
      <c r="M155" t="s">
        <v>4496</v>
      </c>
      <c r="N155"/>
      <c r="O155"/>
      <c r="P155"/>
      <c r="Q155"/>
      <c r="R155"/>
      <c r="S155"/>
      <c r="T155"/>
      <c r="U155" s="3"/>
      <c r="V155" s="24"/>
      <c r="W155" s="24"/>
    </row>
    <row r="156" spans="1:23" ht="14.4" x14ac:dyDescent="0.3">
      <c r="A156" s="157" t="str">
        <f>'Summer PCF'!A156</f>
        <v>YAK._.018</v>
      </c>
      <c r="B156" s="158">
        <v>12</v>
      </c>
      <c r="C156" s="158">
        <v>2019</v>
      </c>
      <c r="D156" s="159"/>
      <c r="E156" s="155">
        <f t="shared" si="5"/>
        <v>0.55410235107078909</v>
      </c>
      <c r="F156" t="str">
        <f>'[6]Winter PCF'!A157</f>
        <v>D2_WY_r_170</v>
      </c>
      <c r="H156" t="s">
        <v>213</v>
      </c>
      <c r="I156" t="s">
        <v>4666</v>
      </c>
      <c r="J156">
        <v>0.55410000000000004</v>
      </c>
      <c r="K156" s="16">
        <f t="shared" si="4"/>
        <v>0</v>
      </c>
      <c r="L156"/>
      <c r="M156" t="s">
        <v>4498</v>
      </c>
      <c r="N156"/>
      <c r="O156"/>
      <c r="P156"/>
      <c r="Q156"/>
      <c r="R156"/>
      <c r="S156"/>
      <c r="T156"/>
      <c r="U156" s="3"/>
      <c r="V156" s="24"/>
      <c r="W156" s="24"/>
    </row>
    <row r="157" spans="1:23" ht="14.4" x14ac:dyDescent="0.3">
      <c r="A157" s="157" t="str">
        <f>'Summer PCF'!A157</f>
        <v>YAK._.019</v>
      </c>
      <c r="B157" s="158">
        <v>12</v>
      </c>
      <c r="C157" s="158">
        <v>2019</v>
      </c>
      <c r="D157" s="159"/>
      <c r="E157" s="155">
        <f t="shared" si="5"/>
        <v>0.48006803325452341</v>
      </c>
      <c r="F157" t="str">
        <f>'[6]Winter PCF'!A158</f>
        <v>D2_WY_s_180</v>
      </c>
      <c r="H157" t="s">
        <v>214</v>
      </c>
      <c r="I157" t="s">
        <v>4666</v>
      </c>
      <c r="J157">
        <v>0.48010000000000003</v>
      </c>
      <c r="K157" s="16">
        <f t="shared" si="4"/>
        <v>0</v>
      </c>
      <c r="L157"/>
      <c r="M157" t="s">
        <v>4500</v>
      </c>
      <c r="N157"/>
      <c r="O157"/>
      <c r="P157"/>
      <c r="Q157"/>
      <c r="R157"/>
      <c r="S157"/>
      <c r="T157"/>
      <c r="U157" s="3"/>
      <c r="V157" s="24"/>
      <c r="W157" s="24"/>
    </row>
    <row r="158" spans="1:23" ht="14.4" x14ac:dyDescent="0.3">
      <c r="A158" s="157" t="str">
        <f>'Summer PCF'!A158</f>
        <v>YAK._.020</v>
      </c>
      <c r="B158" s="158">
        <v>12</v>
      </c>
      <c r="C158" s="158">
        <v>2019</v>
      </c>
      <c r="D158" s="159"/>
      <c r="E158" s="155">
        <f t="shared" si="5"/>
        <v>0.56949202624514339</v>
      </c>
      <c r="F158" t="str">
        <f>'[6]Winter PCF'!A159</f>
        <v>D2_WY_t_190</v>
      </c>
      <c r="H158" t="s">
        <v>215</v>
      </c>
      <c r="I158" t="s">
        <v>4666</v>
      </c>
      <c r="J158">
        <v>0.56950000000000001</v>
      </c>
      <c r="K158" s="16">
        <f t="shared" si="4"/>
        <v>0</v>
      </c>
      <c r="L158"/>
      <c r="M158" t="s">
        <v>4502</v>
      </c>
      <c r="N158"/>
      <c r="O158"/>
      <c r="P158"/>
      <c r="Q158"/>
      <c r="R158"/>
      <c r="S158"/>
      <c r="T158"/>
      <c r="U158" s="3"/>
      <c r="V158" s="24"/>
      <c r="W158" s="24"/>
    </row>
    <row r="159" spans="1:23" ht="14.4" x14ac:dyDescent="0.3">
      <c r="A159" s="157" t="str">
        <f>'Summer PCF'!A159</f>
        <v>YAK._.021</v>
      </c>
      <c r="B159" s="158">
        <v>12</v>
      </c>
      <c r="C159" s="158">
        <v>2019</v>
      </c>
      <c r="D159" s="159"/>
      <c r="E159" s="155">
        <f t="shared" si="5"/>
        <v>0.52628679161376457</v>
      </c>
      <c r="F159" t="str">
        <f>'[6]Winter PCF'!A160</f>
        <v>D2_WY_u_200</v>
      </c>
      <c r="H159" t="s">
        <v>216</v>
      </c>
      <c r="I159" t="s">
        <v>4666</v>
      </c>
      <c r="J159">
        <v>0.52629999999999999</v>
      </c>
      <c r="K159" s="16">
        <f t="shared" ref="K159:K165" si="6">J159-ROUND(E159,4)</f>
        <v>0</v>
      </c>
      <c r="L159"/>
      <c r="M159" t="s">
        <v>4504</v>
      </c>
      <c r="N159"/>
      <c r="O159"/>
      <c r="P159"/>
      <c r="Q159"/>
      <c r="R159"/>
      <c r="S159"/>
      <c r="T159"/>
      <c r="U159" s="3"/>
      <c r="V159" s="24"/>
      <c r="W159" s="24"/>
    </row>
    <row r="160" spans="1:23" ht="14.4" x14ac:dyDescent="0.3">
      <c r="A160" s="157" t="str">
        <f>'Summer PCF'!A160</f>
        <v>YAK._.022</v>
      </c>
      <c r="B160" s="158">
        <v>12</v>
      </c>
      <c r="C160" s="158">
        <v>2019</v>
      </c>
      <c r="D160" s="159"/>
      <c r="E160" s="155">
        <f t="shared" si="5"/>
        <v>0.5384548752179189</v>
      </c>
      <c r="F160" t="str">
        <f>'[6]Winter PCF'!A161</f>
        <v>D2_WY_v_250</v>
      </c>
      <c r="H160" t="s">
        <v>217</v>
      </c>
      <c r="I160" t="s">
        <v>4666</v>
      </c>
      <c r="J160">
        <v>0.53849999999999998</v>
      </c>
      <c r="K160" s="16">
        <f t="shared" si="6"/>
        <v>0</v>
      </c>
      <c r="L160"/>
      <c r="M160" t="s">
        <v>4506</v>
      </c>
      <c r="N160"/>
      <c r="O160"/>
      <c r="P160"/>
      <c r="Q160"/>
      <c r="R160"/>
      <c r="S160"/>
      <c r="T160"/>
      <c r="U160" s="3"/>
      <c r="V160" s="24"/>
      <c r="W160" s="24"/>
    </row>
    <row r="161" spans="1:23" ht="14.4" x14ac:dyDescent="0.3">
      <c r="A161" s="157" t="str">
        <f>'Summer PCF'!A161</f>
        <v>YAK._.023</v>
      </c>
      <c r="B161" s="158">
        <v>12</v>
      </c>
      <c r="C161" s="158">
        <v>2019</v>
      </c>
      <c r="D161" s="159"/>
      <c r="E161" s="155">
        <f t="shared" si="5"/>
        <v>0.49532386935250899</v>
      </c>
      <c r="F161" t="str">
        <f>'[6]Winter PCF'!A162</f>
        <v>D2_WY_w_300</v>
      </c>
      <c r="H161" t="s">
        <v>218</v>
      </c>
      <c r="I161" t="s">
        <v>4666</v>
      </c>
      <c r="J161">
        <v>0.49530000000000002</v>
      </c>
      <c r="K161" s="16">
        <f t="shared" si="6"/>
        <v>0</v>
      </c>
      <c r="L161"/>
      <c r="M161" t="s">
        <v>4508</v>
      </c>
      <c r="N161"/>
      <c r="O161"/>
      <c r="P161"/>
      <c r="Q161"/>
      <c r="R161"/>
      <c r="S161"/>
      <c r="T161"/>
      <c r="U161" s="3"/>
      <c r="V161" s="24"/>
      <c r="W161" s="24"/>
    </row>
    <row r="162" spans="1:23" ht="14.4" x14ac:dyDescent="0.3">
      <c r="A162" s="157" t="str">
        <f>'Summer PCF'!A162</f>
        <v>YAK._.024</v>
      </c>
      <c r="B162" s="158">
        <v>12</v>
      </c>
      <c r="C162" s="158">
        <v>2019</v>
      </c>
      <c r="D162" s="159"/>
      <c r="E162" s="155">
        <f t="shared" si="5"/>
        <v>0.55873763127821507</v>
      </c>
      <c r="F162" t="str">
        <f>'[6]Winter PCF'!A163</f>
        <v>D2_WY_x_400</v>
      </c>
      <c r="H162" t="s">
        <v>219</v>
      </c>
      <c r="I162" t="s">
        <v>4666</v>
      </c>
      <c r="J162">
        <v>0.55869999999999997</v>
      </c>
      <c r="K162" s="16">
        <f t="shared" si="6"/>
        <v>0</v>
      </c>
      <c r="L162"/>
      <c r="M162" t="s">
        <v>4510</v>
      </c>
      <c r="N162"/>
      <c r="O162"/>
      <c r="P162"/>
      <c r="Q162"/>
      <c r="R162"/>
      <c r="S162"/>
      <c r="T162"/>
      <c r="U162" s="3"/>
      <c r="V162" s="24"/>
      <c r="W162" s="24"/>
    </row>
    <row r="163" spans="1:23" ht="14.4" x14ac:dyDescent="0.3">
      <c r="A163" s="157" t="str">
        <f>'Summer PCF'!A163</f>
        <v>YAK._.025</v>
      </c>
      <c r="B163" s="158">
        <v>12</v>
      </c>
      <c r="C163" s="158">
        <v>2019</v>
      </c>
      <c r="D163" s="159"/>
      <c r="E163" s="155">
        <f t="shared" si="5"/>
        <v>0.53453219899965632</v>
      </c>
      <c r="F163" t="str">
        <f>'[6]Winter PCF'!A164</f>
        <v>D2_WY_y_500</v>
      </c>
      <c r="H163" t="s">
        <v>220</v>
      </c>
      <c r="I163" t="s">
        <v>4666</v>
      </c>
      <c r="J163">
        <v>0.53449999999999998</v>
      </c>
      <c r="K163" s="16">
        <f t="shared" si="6"/>
        <v>0</v>
      </c>
      <c r="L163"/>
      <c r="M163" t="s">
        <v>4512</v>
      </c>
      <c r="N163"/>
      <c r="O163"/>
      <c r="P163"/>
      <c r="Q163"/>
      <c r="R163"/>
      <c r="S163"/>
      <c r="T163"/>
      <c r="U163" s="3"/>
      <c r="V163" s="24"/>
      <c r="W163" s="24"/>
    </row>
    <row r="164" spans="1:23" ht="14.4" x14ac:dyDescent="0.3">
      <c r="A164" s="157" t="str">
        <f>'Summer PCF'!A164</f>
        <v>YAK._.026</v>
      </c>
      <c r="B164" s="158">
        <v>12</v>
      </c>
      <c r="C164" s="158">
        <v>2019</v>
      </c>
      <c r="D164" s="159"/>
      <c r="E164" s="155">
        <f t="shared" si="5"/>
        <v>0.61450411845817143</v>
      </c>
      <c r="F164" t="str">
        <f>'[6]Winter PCF'!A165</f>
        <v>D2_WY_z_750</v>
      </c>
      <c r="H164" t="s">
        <v>221</v>
      </c>
      <c r="I164" t="s">
        <v>4666</v>
      </c>
      <c r="J164">
        <v>0.61450000000000005</v>
      </c>
      <c r="K164" s="16">
        <f t="shared" si="6"/>
        <v>0</v>
      </c>
      <c r="L164"/>
      <c r="M164" t="s">
        <v>4514</v>
      </c>
      <c r="N164"/>
      <c r="O164"/>
      <c r="P164"/>
      <c r="Q164"/>
      <c r="R164"/>
      <c r="S164"/>
      <c r="T164"/>
      <c r="U164" s="3"/>
      <c r="V164" s="24"/>
      <c r="W164" s="24"/>
    </row>
    <row r="165" spans="1:23" ht="14.4" x14ac:dyDescent="0.3">
      <c r="A165" s="157" t="str">
        <f>'Summer PCF'!A165</f>
        <v>YAK._.027</v>
      </c>
      <c r="B165" s="158">
        <v>12</v>
      </c>
      <c r="C165" s="158">
        <v>2019</v>
      </c>
      <c r="D165" s="159"/>
      <c r="E165" s="155">
        <f t="shared" si="5"/>
        <v>0.59157399683029654</v>
      </c>
      <c r="F165" t="str">
        <f>'[6]Winter PCF'!A166</f>
        <v>D2_WY_z_9999</v>
      </c>
      <c r="H165" t="s">
        <v>222</v>
      </c>
      <c r="I165" t="s">
        <v>4666</v>
      </c>
      <c r="J165">
        <v>0.59160000000000001</v>
      </c>
      <c r="K165" s="16">
        <f t="shared" si="6"/>
        <v>0</v>
      </c>
      <c r="L165"/>
      <c r="M165" t="s">
        <v>4516</v>
      </c>
      <c r="N165"/>
      <c r="O165"/>
      <c r="P165"/>
      <c r="Q165"/>
      <c r="R165"/>
      <c r="S165"/>
      <c r="T165"/>
      <c r="U165" s="3"/>
      <c r="V165" s="24"/>
      <c r="W165" s="24"/>
    </row>
    <row r="166" spans="1:23" ht="14.4" x14ac:dyDescent="0.3">
      <c r="A166" s="54" t="str">
        <f>'Summer PCF'!A166</f>
        <v>WYC._.001</v>
      </c>
      <c r="B166" s="55">
        <v>12</v>
      </c>
      <c r="C166" s="55">
        <v>2019</v>
      </c>
      <c r="D166" s="57"/>
      <c r="E166" s="52">
        <f>'[6]Winter PCF'!G140</f>
        <v>0.69116301144366632</v>
      </c>
      <c r="F166" t="str">
        <f>'[6]Winter PCF'!A140</f>
        <v>D2_WY_a_00</v>
      </c>
      <c r="H166" t="s">
        <v>223</v>
      </c>
      <c r="I166" t="s">
        <v>4666</v>
      </c>
      <c r="J166">
        <v>0.69120000000000004</v>
      </c>
      <c r="K166" s="16">
        <f t="shared" si="4"/>
        <v>0</v>
      </c>
      <c r="L166"/>
      <c r="M166" t="s">
        <v>4518</v>
      </c>
      <c r="N166"/>
      <c r="O166"/>
      <c r="P166"/>
      <c r="Q166"/>
      <c r="R166"/>
      <c r="S166"/>
      <c r="T166"/>
      <c r="U166" s="3"/>
      <c r="V166" s="24"/>
      <c r="W166" s="24"/>
    </row>
    <row r="167" spans="1:23" ht="14.4" x14ac:dyDescent="0.3">
      <c r="A167" s="54" t="str">
        <f>'Summer PCF'!A167</f>
        <v>WYC._.002</v>
      </c>
      <c r="B167" s="55">
        <v>12</v>
      </c>
      <c r="C167" s="55">
        <v>2019</v>
      </c>
      <c r="D167" s="57"/>
      <c r="E167" s="52">
        <f>'[6]Winter PCF'!G141</f>
        <v>0.61506105446301018</v>
      </c>
      <c r="F167" t="str">
        <f>'[6]Winter PCF'!A141</f>
        <v>D2_WY_b_10</v>
      </c>
      <c r="H167" t="s">
        <v>224</v>
      </c>
      <c r="I167" t="s">
        <v>4666</v>
      </c>
      <c r="J167">
        <v>0.61509999999999998</v>
      </c>
      <c r="K167" s="16">
        <f t="shared" si="4"/>
        <v>0</v>
      </c>
      <c r="L167"/>
      <c r="M167" t="s">
        <v>4520</v>
      </c>
      <c r="N167"/>
      <c r="O167"/>
      <c r="P167"/>
      <c r="Q167"/>
      <c r="R167"/>
      <c r="S167"/>
      <c r="T167"/>
      <c r="U167" s="3"/>
      <c r="V167" s="24"/>
      <c r="W167" s="24"/>
    </row>
    <row r="168" spans="1:23" ht="14.4" x14ac:dyDescent="0.3">
      <c r="A168" s="54" t="str">
        <f>'Summer PCF'!A168</f>
        <v>WYC._.003</v>
      </c>
      <c r="B168" s="55">
        <v>12</v>
      </c>
      <c r="C168" s="55">
        <v>2019</v>
      </c>
      <c r="D168" s="57"/>
      <c r="E168" s="52">
        <f>'[6]Winter PCF'!G142</f>
        <v>0.53620620129975138</v>
      </c>
      <c r="F168" t="str">
        <f>'[6]Winter PCF'!A142</f>
        <v>D2_WY_c_20</v>
      </c>
      <c r="H168" t="s">
        <v>225</v>
      </c>
      <c r="I168" t="s">
        <v>4666</v>
      </c>
      <c r="J168">
        <v>0.53620000000000001</v>
      </c>
      <c r="K168" s="16">
        <f t="shared" si="4"/>
        <v>0</v>
      </c>
      <c r="L168"/>
      <c r="M168" t="s">
        <v>4522</v>
      </c>
      <c r="N168"/>
      <c r="O168"/>
      <c r="P168"/>
      <c r="Q168"/>
      <c r="R168"/>
      <c r="S168"/>
      <c r="T168"/>
      <c r="U168" s="3"/>
      <c r="V168" s="24"/>
      <c r="W168" s="24"/>
    </row>
    <row r="169" spans="1:23" ht="14.4" x14ac:dyDescent="0.3">
      <c r="A169" s="54" t="str">
        <f>'Summer PCF'!A169</f>
        <v>WYC._.004</v>
      </c>
      <c r="B169" s="55">
        <v>12</v>
      </c>
      <c r="C169" s="55">
        <v>2019</v>
      </c>
      <c r="D169" s="57"/>
      <c r="E169" s="52">
        <f>'[6]Winter PCF'!G143</f>
        <v>0.68182225921912765</v>
      </c>
      <c r="F169" t="str">
        <f>'[6]Winter PCF'!A143</f>
        <v>D2_WY_d_30</v>
      </c>
      <c r="H169" t="s">
        <v>226</v>
      </c>
      <c r="I169" t="s">
        <v>4666</v>
      </c>
      <c r="J169">
        <v>0.68179999999999996</v>
      </c>
      <c r="K169" s="16">
        <f t="shared" si="4"/>
        <v>0</v>
      </c>
      <c r="L169"/>
      <c r="M169" t="s">
        <v>4524</v>
      </c>
      <c r="N169"/>
      <c r="O169"/>
      <c r="P169"/>
      <c r="Q169"/>
      <c r="R169"/>
      <c r="S169"/>
      <c r="T169"/>
      <c r="U169" s="3"/>
      <c r="V169" s="24"/>
      <c r="W169" s="24"/>
    </row>
    <row r="170" spans="1:23" ht="14.4" x14ac:dyDescent="0.3">
      <c r="A170" s="54" t="str">
        <f>'Summer PCF'!A170</f>
        <v>WYC._.005</v>
      </c>
      <c r="B170" s="55">
        <v>12</v>
      </c>
      <c r="C170" s="55">
        <v>2019</v>
      </c>
      <c r="D170" s="57"/>
      <c r="E170" s="52">
        <f>'[6]Winter PCF'!G144</f>
        <v>0.68273526731295286</v>
      </c>
      <c r="F170" t="str">
        <f>'[6]Winter PCF'!A144</f>
        <v>D2_WY_e_40</v>
      </c>
      <c r="H170" t="s">
        <v>227</v>
      </c>
      <c r="I170" t="s">
        <v>4666</v>
      </c>
      <c r="J170">
        <v>0.68269999999999997</v>
      </c>
      <c r="K170" s="16">
        <f t="shared" si="4"/>
        <v>0</v>
      </c>
      <c r="L170"/>
      <c r="M170" t="s">
        <v>4526</v>
      </c>
      <c r="N170"/>
      <c r="O170"/>
      <c r="P170"/>
      <c r="Q170"/>
      <c r="R170"/>
      <c r="S170"/>
      <c r="T170"/>
      <c r="U170" s="3"/>
      <c r="V170" s="24"/>
      <c r="W170" s="24"/>
    </row>
    <row r="171" spans="1:23" ht="14.4" x14ac:dyDescent="0.3">
      <c r="A171" s="54" t="str">
        <f>'Summer PCF'!A171</f>
        <v>WYC._.006</v>
      </c>
      <c r="B171" s="55">
        <v>12</v>
      </c>
      <c r="C171" s="55">
        <v>2019</v>
      </c>
      <c r="D171" s="57"/>
      <c r="E171" s="52">
        <f>'[6]Winter PCF'!G145</f>
        <v>0.6961048042765644</v>
      </c>
      <c r="F171" t="str">
        <f>'[6]Winter PCF'!A145</f>
        <v>D2_WY_f_50</v>
      </c>
      <c r="H171" t="s">
        <v>228</v>
      </c>
      <c r="I171" t="s">
        <v>4666</v>
      </c>
      <c r="J171">
        <v>0.69610000000000005</v>
      </c>
      <c r="K171" s="16">
        <f t="shared" si="4"/>
        <v>0</v>
      </c>
      <c r="L171"/>
      <c r="M171" t="s">
        <v>4528</v>
      </c>
      <c r="N171"/>
      <c r="O171"/>
      <c r="P171"/>
      <c r="Q171"/>
      <c r="R171"/>
      <c r="S171"/>
      <c r="T171"/>
      <c r="U171" s="3"/>
      <c r="V171" s="24"/>
      <c r="W171" s="24"/>
    </row>
    <row r="172" spans="1:23" ht="14.4" x14ac:dyDescent="0.3">
      <c r="A172" s="54" t="str">
        <f>'Summer PCF'!A172</f>
        <v>WYC._.007</v>
      </c>
      <c r="B172" s="55">
        <v>12</v>
      </c>
      <c r="C172" s="55">
        <v>2019</v>
      </c>
      <c r="D172" s="57"/>
      <c r="E172" s="52">
        <f>'[6]Winter PCF'!G146</f>
        <v>0.73183427218721375</v>
      </c>
      <c r="F172" t="str">
        <f>'[6]Winter PCF'!A146</f>
        <v>D2_WY_g_60</v>
      </c>
      <c r="H172" t="s">
        <v>229</v>
      </c>
      <c r="I172" t="s">
        <v>4666</v>
      </c>
      <c r="J172">
        <v>0.73180000000000001</v>
      </c>
      <c r="K172" s="16">
        <f t="shared" si="4"/>
        <v>0</v>
      </c>
      <c r="L172"/>
      <c r="M172" t="s">
        <v>4530</v>
      </c>
      <c r="N172"/>
      <c r="O172"/>
      <c r="P172"/>
      <c r="Q172"/>
      <c r="R172"/>
      <c r="S172"/>
      <c r="T172"/>
      <c r="U172" s="3"/>
      <c r="V172" s="24"/>
      <c r="W172" s="24"/>
    </row>
    <row r="173" spans="1:23" ht="14.4" x14ac:dyDescent="0.3">
      <c r="A173" s="54" t="str">
        <f>'Summer PCF'!A173</f>
        <v>WYC._.008</v>
      </c>
      <c r="B173" s="55">
        <v>12</v>
      </c>
      <c r="C173" s="55">
        <v>2019</v>
      </c>
      <c r="D173" s="57"/>
      <c r="E173" s="52">
        <f>'[6]Winter PCF'!G147</f>
        <v>0.54188784290369618</v>
      </c>
      <c r="F173" t="str">
        <f>'[6]Winter PCF'!A147</f>
        <v>D2_WY_h_70</v>
      </c>
      <c r="H173" t="s">
        <v>230</v>
      </c>
      <c r="I173" t="s">
        <v>4666</v>
      </c>
      <c r="J173">
        <v>0.54190000000000005</v>
      </c>
      <c r="K173" s="16">
        <f t="shared" si="4"/>
        <v>0</v>
      </c>
      <c r="L173"/>
      <c r="M173" t="s">
        <v>4532</v>
      </c>
      <c r="N173"/>
      <c r="O173"/>
      <c r="P173"/>
      <c r="Q173"/>
      <c r="R173"/>
      <c r="S173"/>
      <c r="T173"/>
      <c r="U173" s="3"/>
      <c r="V173" s="24"/>
      <c r="W173" s="24"/>
    </row>
    <row r="174" spans="1:23" ht="14.4" x14ac:dyDescent="0.3">
      <c r="A174" s="54" t="str">
        <f>'Summer PCF'!A174</f>
        <v>WYC._.009</v>
      </c>
      <c r="B174" s="55">
        <v>12</v>
      </c>
      <c r="C174" s="55">
        <v>2019</v>
      </c>
      <c r="D174" s="57"/>
      <c r="E174" s="52">
        <f>'[6]Winter PCF'!G148</f>
        <v>0.69857237687176743</v>
      </c>
      <c r="F174" t="str">
        <f>'[6]Winter PCF'!A148</f>
        <v>D2_WY_i_80</v>
      </c>
      <c r="H174" t="s">
        <v>231</v>
      </c>
      <c r="I174" t="s">
        <v>4666</v>
      </c>
      <c r="J174">
        <v>0.6986</v>
      </c>
      <c r="K174" s="16">
        <f t="shared" si="4"/>
        <v>0</v>
      </c>
      <c r="L174"/>
      <c r="M174" t="s">
        <v>4534</v>
      </c>
      <c r="N174"/>
      <c r="O174"/>
      <c r="P174"/>
      <c r="Q174"/>
      <c r="R174"/>
      <c r="S174"/>
      <c r="T174"/>
      <c r="U174" s="3"/>
      <c r="V174" s="24"/>
      <c r="W174" s="24"/>
    </row>
    <row r="175" spans="1:23" ht="14.4" x14ac:dyDescent="0.3">
      <c r="A175" s="54" t="str">
        <f>'Summer PCF'!A175</f>
        <v>WYC._.010</v>
      </c>
      <c r="B175" s="55">
        <v>12</v>
      </c>
      <c r="C175" s="55">
        <v>2019</v>
      </c>
      <c r="D175" s="57"/>
      <c r="E175" s="52">
        <f>'[6]Winter PCF'!G149</f>
        <v>0.70168931131691781</v>
      </c>
      <c r="F175" t="str">
        <f>'[6]Winter PCF'!A149</f>
        <v>D2_WY_j_90</v>
      </c>
      <c r="H175" t="s">
        <v>232</v>
      </c>
      <c r="I175" t="s">
        <v>4666</v>
      </c>
      <c r="J175">
        <v>0.70169999999999999</v>
      </c>
      <c r="K175" s="16">
        <f t="shared" si="4"/>
        <v>0</v>
      </c>
      <c r="L175"/>
      <c r="M175" t="s">
        <v>4536</v>
      </c>
      <c r="N175"/>
      <c r="O175"/>
      <c r="P175"/>
      <c r="Q175"/>
      <c r="R175"/>
      <c r="S175"/>
      <c r="T175"/>
      <c r="U175" s="3"/>
      <c r="V175" s="24"/>
      <c r="W175" s="24"/>
    </row>
    <row r="176" spans="1:23" ht="14.4" x14ac:dyDescent="0.3">
      <c r="A176" s="54" t="str">
        <f>'Summer PCF'!A176</f>
        <v>WYC._.011</v>
      </c>
      <c r="B176" s="55">
        <v>12</v>
      </c>
      <c r="C176" s="55">
        <v>2019</v>
      </c>
      <c r="D176" s="57"/>
      <c r="E176" s="52">
        <f>'[6]Winter PCF'!G150</f>
        <v>0.72419288053268005</v>
      </c>
      <c r="F176" t="str">
        <f>'[6]Winter PCF'!A150</f>
        <v>D2_WY_k_100</v>
      </c>
      <c r="H176" t="s">
        <v>233</v>
      </c>
      <c r="I176" t="s">
        <v>4666</v>
      </c>
      <c r="J176">
        <v>0.72419999999999995</v>
      </c>
      <c r="K176" s="16">
        <f t="shared" si="4"/>
        <v>0</v>
      </c>
      <c r="L176"/>
      <c r="M176" t="s">
        <v>4538</v>
      </c>
      <c r="N176"/>
      <c r="O176"/>
      <c r="P176"/>
      <c r="Q176"/>
      <c r="R176"/>
      <c r="S176"/>
      <c r="T176"/>
      <c r="U176" s="3"/>
      <c r="V176" s="24"/>
      <c r="W176" s="24"/>
    </row>
    <row r="177" spans="1:23" ht="14.4" x14ac:dyDescent="0.3">
      <c r="A177" s="54" t="str">
        <f>'Summer PCF'!A177</f>
        <v>WYC._.012</v>
      </c>
      <c r="B177" s="55">
        <v>12</v>
      </c>
      <c r="C177" s="55">
        <v>2019</v>
      </c>
      <c r="D177" s="57"/>
      <c r="E177" s="52">
        <f>'[6]Winter PCF'!G151</f>
        <v>0.68497429485503236</v>
      </c>
      <c r="F177" t="str">
        <f>'[6]Winter PCF'!A151</f>
        <v>D2_WY_l_110</v>
      </c>
      <c r="H177" t="s">
        <v>234</v>
      </c>
      <c r="I177" t="s">
        <v>4666</v>
      </c>
      <c r="J177">
        <v>0.68500000000000005</v>
      </c>
      <c r="K177" s="16">
        <f t="shared" si="4"/>
        <v>0</v>
      </c>
      <c r="L177"/>
      <c r="M177" t="s">
        <v>4540</v>
      </c>
      <c r="N177"/>
      <c r="O177"/>
      <c r="P177"/>
      <c r="Q177"/>
      <c r="R177"/>
      <c r="S177"/>
      <c r="T177"/>
      <c r="U177" s="3"/>
      <c r="V177" s="24"/>
      <c r="W177" s="24"/>
    </row>
    <row r="178" spans="1:23" ht="14.4" x14ac:dyDescent="0.3">
      <c r="A178" s="54" t="str">
        <f>'Summer PCF'!A178</f>
        <v>WYC._.013</v>
      </c>
      <c r="B178" s="55">
        <v>12</v>
      </c>
      <c r="C178" s="55">
        <v>2019</v>
      </c>
      <c r="D178" s="57"/>
      <c r="E178" s="52">
        <f>'[6]Winter PCF'!G152</f>
        <v>0.63501799794949476</v>
      </c>
      <c r="F178" t="str">
        <f>'[6]Winter PCF'!A152</f>
        <v>D2_WY_m_120</v>
      </c>
      <c r="H178" t="s">
        <v>235</v>
      </c>
      <c r="I178" t="s">
        <v>4666</v>
      </c>
      <c r="J178">
        <v>0.63500000000000001</v>
      </c>
      <c r="K178" s="16">
        <f t="shared" si="4"/>
        <v>0</v>
      </c>
      <c r="L178"/>
      <c r="M178" t="s">
        <v>4542</v>
      </c>
      <c r="N178"/>
      <c r="O178"/>
      <c r="P178"/>
      <c r="Q178"/>
      <c r="R178"/>
      <c r="S178"/>
      <c r="T178"/>
      <c r="U178" s="3"/>
      <c r="V178" s="24"/>
      <c r="W178" s="24"/>
    </row>
    <row r="179" spans="1:23" ht="14.4" x14ac:dyDescent="0.3">
      <c r="A179" s="54" t="str">
        <f>'Summer PCF'!A179</f>
        <v>WYC._.014</v>
      </c>
      <c r="B179" s="55">
        <v>12</v>
      </c>
      <c r="C179" s="55">
        <v>2019</v>
      </c>
      <c r="D179" s="57"/>
      <c r="E179" s="52">
        <f>'[6]Winter PCF'!G153</f>
        <v>0.47066381304293614</v>
      </c>
      <c r="F179" t="str">
        <f>'[6]Winter PCF'!A153</f>
        <v>D2_WY_n_130</v>
      </c>
      <c r="H179" t="s">
        <v>236</v>
      </c>
      <c r="I179" t="s">
        <v>4666</v>
      </c>
      <c r="J179">
        <v>0.47070000000000001</v>
      </c>
      <c r="K179" s="16">
        <f t="shared" si="4"/>
        <v>0</v>
      </c>
      <c r="L179"/>
      <c r="M179" t="s">
        <v>4544</v>
      </c>
      <c r="N179"/>
      <c r="O179"/>
      <c r="P179"/>
      <c r="Q179"/>
      <c r="R179"/>
      <c r="S179"/>
      <c r="T179"/>
      <c r="U179" s="3"/>
      <c r="V179" s="24"/>
      <c r="W179" s="24"/>
    </row>
    <row r="180" spans="1:23" ht="14.4" x14ac:dyDescent="0.3">
      <c r="A180" s="54" t="str">
        <f>'Summer PCF'!A180</f>
        <v>WYC._.015</v>
      </c>
      <c r="B180" s="55">
        <v>12</v>
      </c>
      <c r="C180" s="55">
        <v>2019</v>
      </c>
      <c r="D180" s="57"/>
      <c r="E180" s="52">
        <f>'[6]Winter PCF'!G154</f>
        <v>0.71995332524490518</v>
      </c>
      <c r="F180" t="str">
        <f>'[6]Winter PCF'!A154</f>
        <v>D2_WY_o_140</v>
      </c>
      <c r="H180" t="s">
        <v>237</v>
      </c>
      <c r="I180" t="s">
        <v>4666</v>
      </c>
      <c r="J180">
        <v>0.72</v>
      </c>
      <c r="K180" s="16">
        <f t="shared" si="4"/>
        <v>0</v>
      </c>
      <c r="L180"/>
      <c r="M180" t="s">
        <v>4546</v>
      </c>
      <c r="N180"/>
      <c r="O180"/>
      <c r="P180"/>
      <c r="Q180"/>
      <c r="R180"/>
      <c r="S180"/>
      <c r="T180"/>
      <c r="U180" s="3"/>
      <c r="V180" s="24"/>
      <c r="W180" s="24"/>
    </row>
    <row r="181" spans="1:23" ht="14.4" x14ac:dyDescent="0.3">
      <c r="A181" s="54" t="str">
        <f>'Summer PCF'!A181</f>
        <v>WYC._.016</v>
      </c>
      <c r="B181" s="55">
        <v>12</v>
      </c>
      <c r="C181" s="55">
        <v>2019</v>
      </c>
      <c r="D181" s="57"/>
      <c r="E181" s="52">
        <f>'[6]Winter PCF'!G155</f>
        <v>0.6578603626123074</v>
      </c>
      <c r="F181" t="str">
        <f>'[6]Winter PCF'!A155</f>
        <v>D2_WY_p_150</v>
      </c>
      <c r="H181" t="s">
        <v>238</v>
      </c>
      <c r="I181" t="s">
        <v>4666</v>
      </c>
      <c r="J181">
        <v>0.65790000000000004</v>
      </c>
      <c r="K181" s="16">
        <f t="shared" si="4"/>
        <v>0</v>
      </c>
      <c r="L181"/>
      <c r="M181" t="s">
        <v>4548</v>
      </c>
      <c r="N181"/>
      <c r="O181"/>
      <c r="P181"/>
      <c r="Q181"/>
      <c r="R181"/>
      <c r="S181"/>
      <c r="T181"/>
      <c r="U181" s="3"/>
      <c r="V181" s="24"/>
      <c r="W181" s="24"/>
    </row>
    <row r="182" spans="1:23" ht="14.4" x14ac:dyDescent="0.3">
      <c r="A182" s="54" t="str">
        <f>'Summer PCF'!A182</f>
        <v>WYC._.017</v>
      </c>
      <c r="B182" s="55">
        <v>12</v>
      </c>
      <c r="C182" s="55">
        <v>2019</v>
      </c>
      <c r="D182" s="57"/>
      <c r="E182" s="52">
        <f>'[6]Winter PCF'!G156</f>
        <v>0.63159485082778577</v>
      </c>
      <c r="F182" t="str">
        <f>'[6]Winter PCF'!A156</f>
        <v>D2_WY_q_160</v>
      </c>
      <c r="H182" t="s">
        <v>239</v>
      </c>
      <c r="I182" t="s">
        <v>4666</v>
      </c>
      <c r="J182">
        <v>0.63160000000000005</v>
      </c>
      <c r="K182" s="16">
        <f t="shared" si="4"/>
        <v>0</v>
      </c>
      <c r="L182"/>
      <c r="M182" t="s">
        <v>4550</v>
      </c>
      <c r="N182"/>
      <c r="O182"/>
      <c r="P182"/>
      <c r="Q182"/>
      <c r="R182"/>
      <c r="S182"/>
      <c r="T182"/>
      <c r="U182" s="3"/>
      <c r="V182" s="24"/>
      <c r="W182" s="24"/>
    </row>
    <row r="183" spans="1:23" ht="14.4" x14ac:dyDescent="0.3">
      <c r="A183" s="54" t="str">
        <f>'Summer PCF'!A183</f>
        <v>WYC._.018</v>
      </c>
      <c r="B183" s="55">
        <v>12</v>
      </c>
      <c r="C183" s="55">
        <v>2019</v>
      </c>
      <c r="D183" s="57"/>
      <c r="E183" s="52">
        <f>'[6]Winter PCF'!G157</f>
        <v>0.62142966318229642</v>
      </c>
      <c r="F183" t="str">
        <f>'[6]Winter PCF'!A157</f>
        <v>D2_WY_r_170</v>
      </c>
      <c r="H183" t="s">
        <v>240</v>
      </c>
      <c r="I183" t="s">
        <v>4666</v>
      </c>
      <c r="J183">
        <v>0.62139999999999995</v>
      </c>
      <c r="K183" s="16">
        <f t="shared" si="4"/>
        <v>0</v>
      </c>
      <c r="L183"/>
      <c r="M183" t="s">
        <v>4552</v>
      </c>
      <c r="N183"/>
      <c r="O183"/>
      <c r="P183"/>
      <c r="Q183"/>
      <c r="R183"/>
      <c r="S183"/>
      <c r="T183"/>
      <c r="U183" s="3"/>
      <c r="V183" s="24"/>
      <c r="W183" s="24"/>
    </row>
    <row r="184" spans="1:23" ht="14.4" x14ac:dyDescent="0.3">
      <c r="A184" s="54" t="str">
        <f>'Summer PCF'!A184</f>
        <v>WYC._.019</v>
      </c>
      <c r="B184" s="55">
        <v>12</v>
      </c>
      <c r="C184" s="55">
        <v>2019</v>
      </c>
      <c r="D184" s="57"/>
      <c r="E184" s="52">
        <f>'[6]Winter PCF'!G158</f>
        <v>0.76247617191872874</v>
      </c>
      <c r="F184" t="str">
        <f>'[6]Winter PCF'!A158</f>
        <v>D2_WY_s_180</v>
      </c>
      <c r="H184" t="s">
        <v>241</v>
      </c>
      <c r="I184" t="s">
        <v>4666</v>
      </c>
      <c r="J184">
        <v>0.76249999999999996</v>
      </c>
      <c r="K184" s="16">
        <f t="shared" si="4"/>
        <v>0</v>
      </c>
      <c r="L184"/>
      <c r="M184" t="s">
        <v>4554</v>
      </c>
      <c r="N184"/>
      <c r="O184"/>
      <c r="P184"/>
      <c r="Q184"/>
      <c r="R184"/>
      <c r="S184"/>
      <c r="T184"/>
      <c r="U184" s="3"/>
      <c r="V184" s="24"/>
      <c r="W184" s="24"/>
    </row>
    <row r="185" spans="1:23" ht="14.4" x14ac:dyDescent="0.3">
      <c r="A185" s="54" t="str">
        <f>'Summer PCF'!A185</f>
        <v>WYC._.020</v>
      </c>
      <c r="B185" s="55">
        <v>12</v>
      </c>
      <c r="C185" s="55">
        <v>2019</v>
      </c>
      <c r="D185" s="57"/>
      <c r="E185" s="52">
        <f>'[6]Winter PCF'!G159</f>
        <v>0.50481497335488645</v>
      </c>
      <c r="F185" t="str">
        <f>'[6]Winter PCF'!A159</f>
        <v>D2_WY_t_190</v>
      </c>
      <c r="H185" t="s">
        <v>242</v>
      </c>
      <c r="I185" t="s">
        <v>4666</v>
      </c>
      <c r="J185">
        <v>0.50480000000000003</v>
      </c>
      <c r="K185" s="16">
        <f t="shared" si="4"/>
        <v>0</v>
      </c>
      <c r="L185"/>
      <c r="M185" t="s">
        <v>4556</v>
      </c>
      <c r="N185"/>
      <c r="O185"/>
      <c r="P185"/>
      <c r="Q185"/>
      <c r="R185"/>
      <c r="S185"/>
      <c r="T185"/>
      <c r="U185" s="3"/>
      <c r="V185" s="24"/>
      <c r="W185" s="24"/>
    </row>
    <row r="186" spans="1:23" ht="14.4" x14ac:dyDescent="0.3">
      <c r="A186" s="54" t="str">
        <f>'Summer PCF'!A186</f>
        <v>WYC._.021</v>
      </c>
      <c r="B186" s="55">
        <v>12</v>
      </c>
      <c r="C186" s="55">
        <v>2019</v>
      </c>
      <c r="D186" s="57"/>
      <c r="E186" s="52">
        <f>'[6]Winter PCF'!G160</f>
        <v>0.69832134748251151</v>
      </c>
      <c r="F186" t="str">
        <f>'[6]Winter PCF'!A160</f>
        <v>D2_WY_u_200</v>
      </c>
      <c r="H186" t="s">
        <v>243</v>
      </c>
      <c r="I186" t="s">
        <v>4666</v>
      </c>
      <c r="J186">
        <v>0.69830000000000003</v>
      </c>
      <c r="K186" s="16">
        <f t="shared" si="4"/>
        <v>0</v>
      </c>
      <c r="L186"/>
      <c r="M186" t="s">
        <v>4558</v>
      </c>
      <c r="N186"/>
      <c r="O186"/>
      <c r="P186"/>
      <c r="Q186"/>
      <c r="R186"/>
      <c r="S186"/>
      <c r="T186"/>
      <c r="U186" s="3"/>
      <c r="V186" s="24"/>
      <c r="W186" s="24"/>
    </row>
    <row r="187" spans="1:23" ht="14.4" x14ac:dyDescent="0.3">
      <c r="A187" s="54" t="str">
        <f>'Summer PCF'!A187</f>
        <v>WYC._.022</v>
      </c>
      <c r="B187" s="55">
        <v>12</v>
      </c>
      <c r="C187" s="55">
        <v>2019</v>
      </c>
      <c r="D187" s="57"/>
      <c r="E187" s="52">
        <f>'[6]Winter PCF'!G161</f>
        <v>0.76570421377033249</v>
      </c>
      <c r="F187" t="str">
        <f>'[6]Winter PCF'!A161</f>
        <v>D2_WY_v_250</v>
      </c>
      <c r="H187" t="s">
        <v>244</v>
      </c>
      <c r="I187" t="s">
        <v>4666</v>
      </c>
      <c r="J187">
        <v>0.76570000000000005</v>
      </c>
      <c r="K187" s="16">
        <f t="shared" si="4"/>
        <v>0</v>
      </c>
      <c r="L187"/>
      <c r="M187" t="s">
        <v>4560</v>
      </c>
      <c r="N187"/>
      <c r="O187"/>
      <c r="P187"/>
      <c r="Q187"/>
      <c r="R187"/>
      <c r="S187"/>
      <c r="T187"/>
      <c r="U187" s="3"/>
      <c r="V187" s="24"/>
      <c r="W187" s="24"/>
    </row>
    <row r="188" spans="1:23" ht="14.4" x14ac:dyDescent="0.3">
      <c r="A188" s="54" t="str">
        <f>'Summer PCF'!A188</f>
        <v>WYC._.023</v>
      </c>
      <c r="B188" s="55">
        <v>12</v>
      </c>
      <c r="C188" s="55">
        <v>2019</v>
      </c>
      <c r="D188" s="57"/>
      <c r="E188" s="52">
        <f>'[6]Winter PCF'!G162</f>
        <v>0.74829109473635258</v>
      </c>
      <c r="F188" t="str">
        <f>'[6]Winter PCF'!A162</f>
        <v>D2_WY_w_300</v>
      </c>
      <c r="H188" t="s">
        <v>245</v>
      </c>
      <c r="I188" t="s">
        <v>4666</v>
      </c>
      <c r="J188">
        <v>0.74829999999999997</v>
      </c>
      <c r="K188" s="16">
        <f t="shared" si="4"/>
        <v>0</v>
      </c>
      <c r="L188"/>
      <c r="M188" t="s">
        <v>4562</v>
      </c>
      <c r="N188"/>
      <c r="O188"/>
      <c r="P188"/>
      <c r="Q188"/>
      <c r="R188"/>
      <c r="S188"/>
      <c r="T188"/>
      <c r="U188" s="3"/>
      <c r="V188" s="24"/>
      <c r="W188" s="24"/>
    </row>
    <row r="189" spans="1:23" ht="14.4" x14ac:dyDescent="0.3">
      <c r="A189" s="54" t="str">
        <f>'Summer PCF'!A189</f>
        <v>WYC._.024</v>
      </c>
      <c r="B189" s="55">
        <v>12</v>
      </c>
      <c r="C189" s="55">
        <v>2019</v>
      </c>
      <c r="D189" s="57"/>
      <c r="E189" s="52">
        <f>'[6]Winter PCF'!G163</f>
        <v>0.56942659841688137</v>
      </c>
      <c r="F189" t="str">
        <f>'[6]Winter PCF'!A163</f>
        <v>D2_WY_x_400</v>
      </c>
      <c r="H189" t="s">
        <v>246</v>
      </c>
      <c r="I189" t="s">
        <v>4666</v>
      </c>
      <c r="J189">
        <v>0.56940000000000002</v>
      </c>
      <c r="K189" s="16">
        <f t="shared" si="4"/>
        <v>0</v>
      </c>
      <c r="L189"/>
      <c r="M189" t="s">
        <v>4564</v>
      </c>
      <c r="N189"/>
      <c r="O189"/>
      <c r="P189"/>
      <c r="Q189"/>
      <c r="R189"/>
      <c r="S189"/>
      <c r="T189"/>
      <c r="U189" s="3"/>
      <c r="V189" s="24"/>
      <c r="W189" s="24"/>
    </row>
    <row r="190" spans="1:23" ht="14.4" x14ac:dyDescent="0.3">
      <c r="A190" s="54" t="str">
        <f>'Summer PCF'!A190</f>
        <v>WYC._.025</v>
      </c>
      <c r="B190" s="55">
        <v>12</v>
      </c>
      <c r="C190" s="55">
        <v>2019</v>
      </c>
      <c r="D190" s="57"/>
      <c r="E190" s="52">
        <f>'[6]Winter PCF'!G164</f>
        <v>0.79942118485517255</v>
      </c>
      <c r="F190" t="str">
        <f>'[6]Winter PCF'!A164</f>
        <v>D2_WY_y_500</v>
      </c>
      <c r="H190" t="s">
        <v>247</v>
      </c>
      <c r="I190" t="s">
        <v>4666</v>
      </c>
      <c r="J190">
        <v>0.7994</v>
      </c>
      <c r="K190" s="16">
        <f t="shared" si="4"/>
        <v>0</v>
      </c>
      <c r="L190"/>
      <c r="M190" t="s">
        <v>4566</v>
      </c>
      <c r="N190"/>
      <c r="O190"/>
      <c r="P190"/>
      <c r="Q190"/>
      <c r="R190"/>
      <c r="S190"/>
      <c r="T190"/>
      <c r="U190" s="3"/>
      <c r="V190" s="24"/>
      <c r="W190" s="24"/>
    </row>
    <row r="191" spans="1:23" ht="14.4" x14ac:dyDescent="0.3">
      <c r="A191" s="54" t="str">
        <f>'Summer PCF'!A191</f>
        <v>WYC._.026</v>
      </c>
      <c r="B191" s="55">
        <v>12</v>
      </c>
      <c r="C191" s="55">
        <v>2019</v>
      </c>
      <c r="D191" s="57"/>
      <c r="E191" s="52">
        <f>'[6]Winter PCF'!G165</f>
        <v>0.76793801238480164</v>
      </c>
      <c r="F191" t="str">
        <f>'[6]Winter PCF'!A165</f>
        <v>D2_WY_z_750</v>
      </c>
      <c r="H191" t="s">
        <v>248</v>
      </c>
      <c r="I191" t="s">
        <v>4666</v>
      </c>
      <c r="J191">
        <v>0.76790000000000003</v>
      </c>
      <c r="K191" s="16">
        <f t="shared" ref="K191:K192" si="7">J191-ROUND(E191,4)</f>
        <v>0</v>
      </c>
      <c r="L191"/>
      <c r="M191" s="29" t="s">
        <v>4568</v>
      </c>
      <c r="N191"/>
      <c r="O191"/>
      <c r="P191"/>
      <c r="Q191"/>
      <c r="R191"/>
      <c r="S191"/>
    </row>
    <row r="192" spans="1:23" ht="14.4" x14ac:dyDescent="0.3">
      <c r="A192" s="54" t="str">
        <f>'Summer PCF'!A192</f>
        <v>WYC._.027</v>
      </c>
      <c r="B192" s="55">
        <v>12</v>
      </c>
      <c r="C192" s="55">
        <v>2019</v>
      </c>
      <c r="D192" s="57"/>
      <c r="E192" s="52">
        <f>'[6]Winter PCF'!G166</f>
        <v>0.68365765247086563</v>
      </c>
      <c r="F192" t="str">
        <f>'[6]Winter PCF'!A166</f>
        <v>D2_WY_z_9999</v>
      </c>
      <c r="H192" t="s">
        <v>249</v>
      </c>
      <c r="I192" t="s">
        <v>4666</v>
      </c>
      <c r="J192">
        <v>0.68369999999999997</v>
      </c>
      <c r="K192" s="16">
        <f t="shared" si="7"/>
        <v>0</v>
      </c>
      <c r="L192"/>
      <c r="M192" s="29" t="s">
        <v>4570</v>
      </c>
      <c r="N192"/>
      <c r="O192"/>
      <c r="P192"/>
      <c r="Q192"/>
      <c r="R192"/>
      <c r="S192"/>
    </row>
    <row r="193" spans="5:13" x14ac:dyDescent="0.25">
      <c r="E193" s="52"/>
      <c r="H193" t="s">
        <v>250</v>
      </c>
      <c r="I193" t="s">
        <v>4666</v>
      </c>
      <c r="J193">
        <v>0.65469999999999995</v>
      </c>
      <c r="K193" s="16">
        <f t="shared" ref="K193:K219" si="8">J193-ROUND(E112,4)</f>
        <v>0</v>
      </c>
      <c r="M193" s="29" t="s">
        <v>4572</v>
      </c>
    </row>
    <row r="194" spans="5:13" x14ac:dyDescent="0.25">
      <c r="H194" t="s">
        <v>251</v>
      </c>
      <c r="I194" t="s">
        <v>4666</v>
      </c>
      <c r="J194">
        <v>0.65510000000000002</v>
      </c>
      <c r="K194" s="16">
        <f t="shared" si="8"/>
        <v>0</v>
      </c>
      <c r="M194" s="29" t="s">
        <v>4574</v>
      </c>
    </row>
    <row r="195" spans="5:13" x14ac:dyDescent="0.25">
      <c r="H195" t="s">
        <v>252</v>
      </c>
      <c r="I195" t="s">
        <v>4666</v>
      </c>
      <c r="J195">
        <v>0.60929999999999995</v>
      </c>
      <c r="K195" s="16">
        <f t="shared" si="8"/>
        <v>0</v>
      </c>
      <c r="M195" s="29" t="s">
        <v>4576</v>
      </c>
    </row>
    <row r="196" spans="5:13" x14ac:dyDescent="0.25">
      <c r="H196" t="s">
        <v>253</v>
      </c>
      <c r="I196" t="s">
        <v>4666</v>
      </c>
      <c r="J196">
        <v>0.65090000000000003</v>
      </c>
      <c r="K196" s="16">
        <f t="shared" si="8"/>
        <v>0</v>
      </c>
      <c r="M196" s="29" t="s">
        <v>4578</v>
      </c>
    </row>
    <row r="197" spans="5:13" x14ac:dyDescent="0.25">
      <c r="H197" t="s">
        <v>254</v>
      </c>
      <c r="I197" t="s">
        <v>4666</v>
      </c>
      <c r="J197">
        <v>0.49909999999999999</v>
      </c>
      <c r="K197" s="16">
        <f t="shared" si="8"/>
        <v>0</v>
      </c>
      <c r="M197" s="29" t="s">
        <v>4580</v>
      </c>
    </row>
    <row r="198" spans="5:13" x14ac:dyDescent="0.25">
      <c r="H198" t="s">
        <v>255</v>
      </c>
      <c r="I198" t="s">
        <v>4666</v>
      </c>
      <c r="J198">
        <v>0.53110000000000002</v>
      </c>
      <c r="K198" s="16">
        <f t="shared" si="8"/>
        <v>0</v>
      </c>
      <c r="M198" s="29" t="s">
        <v>4582</v>
      </c>
    </row>
    <row r="199" spans="5:13" x14ac:dyDescent="0.25">
      <c r="H199" t="s">
        <v>256</v>
      </c>
      <c r="I199" t="s">
        <v>4666</v>
      </c>
      <c r="J199">
        <v>0.64290000000000003</v>
      </c>
      <c r="K199" s="16">
        <f t="shared" si="8"/>
        <v>0</v>
      </c>
      <c r="M199" s="29" t="s">
        <v>4584</v>
      </c>
    </row>
    <row r="200" spans="5:13" x14ac:dyDescent="0.25">
      <c r="H200" t="s">
        <v>257</v>
      </c>
      <c r="I200" t="s">
        <v>4666</v>
      </c>
      <c r="J200">
        <v>0.56479999999999997</v>
      </c>
      <c r="K200" s="16">
        <f t="shared" si="8"/>
        <v>0</v>
      </c>
      <c r="M200" s="29" t="s">
        <v>4586</v>
      </c>
    </row>
    <row r="201" spans="5:13" x14ac:dyDescent="0.25">
      <c r="H201" t="s">
        <v>258</v>
      </c>
      <c r="I201" t="s">
        <v>4666</v>
      </c>
      <c r="J201">
        <v>0.57230000000000003</v>
      </c>
      <c r="K201" s="16">
        <f t="shared" si="8"/>
        <v>0</v>
      </c>
      <c r="M201" s="29" t="s">
        <v>4588</v>
      </c>
    </row>
    <row r="202" spans="5:13" x14ac:dyDescent="0.25">
      <c r="H202" t="s">
        <v>259</v>
      </c>
      <c r="I202" t="s">
        <v>4666</v>
      </c>
      <c r="J202">
        <v>0.55130000000000001</v>
      </c>
      <c r="K202" s="16">
        <f t="shared" si="8"/>
        <v>0</v>
      </c>
      <c r="M202" s="29" t="s">
        <v>4590</v>
      </c>
    </row>
    <row r="203" spans="5:13" x14ac:dyDescent="0.25">
      <c r="H203" t="s">
        <v>260</v>
      </c>
      <c r="I203" t="s">
        <v>4666</v>
      </c>
      <c r="J203">
        <v>0.61780000000000002</v>
      </c>
      <c r="K203" s="16">
        <f t="shared" si="8"/>
        <v>0</v>
      </c>
      <c r="M203" s="29" t="s">
        <v>4592</v>
      </c>
    </row>
    <row r="204" spans="5:13" x14ac:dyDescent="0.25">
      <c r="H204" t="s">
        <v>261</v>
      </c>
      <c r="I204" t="s">
        <v>4666</v>
      </c>
      <c r="J204">
        <v>0.51959999999999995</v>
      </c>
      <c r="K204" s="16">
        <f t="shared" si="8"/>
        <v>0</v>
      </c>
      <c r="M204" s="29" t="s">
        <v>4594</v>
      </c>
    </row>
    <row r="205" spans="5:13" x14ac:dyDescent="0.25">
      <c r="H205" t="s">
        <v>262</v>
      </c>
      <c r="I205" t="s">
        <v>4666</v>
      </c>
      <c r="J205">
        <v>0.41139999999999999</v>
      </c>
      <c r="K205" s="16">
        <f t="shared" si="8"/>
        <v>0</v>
      </c>
      <c r="M205" s="29" t="s">
        <v>4596</v>
      </c>
    </row>
    <row r="206" spans="5:13" x14ac:dyDescent="0.25">
      <c r="H206" t="s">
        <v>263</v>
      </c>
      <c r="I206" t="s">
        <v>4666</v>
      </c>
      <c r="J206">
        <v>0.57150000000000001</v>
      </c>
      <c r="K206" s="16">
        <f t="shared" si="8"/>
        <v>0</v>
      </c>
      <c r="M206" s="29" t="s">
        <v>4598</v>
      </c>
    </row>
    <row r="207" spans="5:13" x14ac:dyDescent="0.25">
      <c r="H207" t="s">
        <v>264</v>
      </c>
      <c r="I207" t="s">
        <v>4666</v>
      </c>
      <c r="J207">
        <v>0.51890000000000003</v>
      </c>
      <c r="K207" s="16">
        <f t="shared" si="8"/>
        <v>0</v>
      </c>
      <c r="M207" s="29" t="s">
        <v>4600</v>
      </c>
    </row>
    <row r="208" spans="5:13" x14ac:dyDescent="0.25">
      <c r="H208" t="s">
        <v>265</v>
      </c>
      <c r="I208" t="s">
        <v>4666</v>
      </c>
      <c r="J208">
        <v>0.65780000000000005</v>
      </c>
      <c r="K208" s="16">
        <f t="shared" si="8"/>
        <v>0</v>
      </c>
      <c r="M208" s="29" t="s">
        <v>4602</v>
      </c>
    </row>
    <row r="209" spans="8:13" x14ac:dyDescent="0.25">
      <c r="H209" t="s">
        <v>266</v>
      </c>
      <c r="I209" t="s">
        <v>4666</v>
      </c>
      <c r="J209">
        <v>0.57769999999999999</v>
      </c>
      <c r="K209" s="16">
        <f t="shared" si="8"/>
        <v>0</v>
      </c>
      <c r="M209" s="29" t="s">
        <v>4604</v>
      </c>
    </row>
    <row r="210" spans="8:13" x14ac:dyDescent="0.25">
      <c r="H210" t="s">
        <v>267</v>
      </c>
      <c r="I210" t="s">
        <v>4666</v>
      </c>
      <c r="J210">
        <v>0.55410000000000004</v>
      </c>
      <c r="K210" s="16">
        <f t="shared" si="8"/>
        <v>0</v>
      </c>
      <c r="M210" s="29" t="s">
        <v>4606</v>
      </c>
    </row>
    <row r="211" spans="8:13" x14ac:dyDescent="0.25">
      <c r="H211" t="s">
        <v>268</v>
      </c>
      <c r="I211" t="s">
        <v>4666</v>
      </c>
      <c r="J211">
        <v>0.48010000000000003</v>
      </c>
      <c r="K211" s="16">
        <f t="shared" si="8"/>
        <v>0</v>
      </c>
      <c r="M211" s="29" t="s">
        <v>4608</v>
      </c>
    </row>
    <row r="212" spans="8:13" x14ac:dyDescent="0.25">
      <c r="H212" t="s">
        <v>269</v>
      </c>
      <c r="I212" t="s">
        <v>4666</v>
      </c>
      <c r="J212">
        <v>0.56950000000000001</v>
      </c>
      <c r="K212" s="16">
        <f t="shared" si="8"/>
        <v>0</v>
      </c>
      <c r="M212" s="29" t="s">
        <v>4610</v>
      </c>
    </row>
    <row r="213" spans="8:13" x14ac:dyDescent="0.25">
      <c r="H213" t="s">
        <v>270</v>
      </c>
      <c r="I213" t="s">
        <v>4666</v>
      </c>
      <c r="J213">
        <v>0.52629999999999999</v>
      </c>
      <c r="K213" s="16">
        <f t="shared" si="8"/>
        <v>0</v>
      </c>
      <c r="M213" s="29" t="s">
        <v>4612</v>
      </c>
    </row>
    <row r="214" spans="8:13" x14ac:dyDescent="0.25">
      <c r="H214" t="s">
        <v>271</v>
      </c>
      <c r="I214" t="s">
        <v>4666</v>
      </c>
      <c r="J214">
        <v>0.53849999999999998</v>
      </c>
      <c r="K214" s="16">
        <f t="shared" si="8"/>
        <v>0</v>
      </c>
      <c r="M214" s="29" t="s">
        <v>4614</v>
      </c>
    </row>
    <row r="215" spans="8:13" x14ac:dyDescent="0.25">
      <c r="H215" t="s">
        <v>272</v>
      </c>
      <c r="I215" t="s">
        <v>4666</v>
      </c>
      <c r="J215">
        <v>0.49530000000000002</v>
      </c>
      <c r="K215" s="16">
        <f t="shared" si="8"/>
        <v>0</v>
      </c>
      <c r="M215" s="29" t="s">
        <v>4616</v>
      </c>
    </row>
    <row r="216" spans="8:13" x14ac:dyDescent="0.25">
      <c r="H216" t="s">
        <v>273</v>
      </c>
      <c r="I216" t="s">
        <v>4666</v>
      </c>
      <c r="J216">
        <v>0.55869999999999997</v>
      </c>
      <c r="K216" s="16">
        <f t="shared" si="8"/>
        <v>0</v>
      </c>
      <c r="M216" s="29" t="s">
        <v>4618</v>
      </c>
    </row>
    <row r="217" spans="8:13" x14ac:dyDescent="0.25">
      <c r="H217" t="s">
        <v>274</v>
      </c>
      <c r="I217" t="s">
        <v>4666</v>
      </c>
      <c r="J217">
        <v>0.53449999999999998</v>
      </c>
      <c r="K217" s="16">
        <f t="shared" si="8"/>
        <v>0</v>
      </c>
      <c r="M217" s="29" t="s">
        <v>4620</v>
      </c>
    </row>
    <row r="218" spans="8:13" x14ac:dyDescent="0.25">
      <c r="H218" t="s">
        <v>275</v>
      </c>
      <c r="I218" t="s">
        <v>4666</v>
      </c>
      <c r="J218">
        <v>0.61450000000000005</v>
      </c>
      <c r="K218" s="16">
        <f t="shared" si="8"/>
        <v>0</v>
      </c>
      <c r="M218" s="29" t="s">
        <v>4622</v>
      </c>
    </row>
    <row r="219" spans="8:13" x14ac:dyDescent="0.25">
      <c r="H219" t="s">
        <v>276</v>
      </c>
      <c r="I219" t="s">
        <v>4666</v>
      </c>
      <c r="J219">
        <v>0.59160000000000001</v>
      </c>
      <c r="K219" s="16">
        <f t="shared" si="8"/>
        <v>0</v>
      </c>
      <c r="M219" s="29" t="s">
        <v>4624</v>
      </c>
    </row>
    <row r="639" spans="2:2" x14ac:dyDescent="0.25">
      <c r="B639" s="32"/>
    </row>
    <row r="640" spans="2:2" x14ac:dyDescent="0.25">
      <c r="B640" s="32"/>
    </row>
    <row r="641" spans="2:2" x14ac:dyDescent="0.25">
      <c r="B641" s="32"/>
    </row>
    <row r="642" spans="2:2" x14ac:dyDescent="0.25">
      <c r="B642" s="32"/>
    </row>
    <row r="643" spans="2:2" x14ac:dyDescent="0.25">
      <c r="B643" s="32"/>
    </row>
    <row r="644" spans="2:2" x14ac:dyDescent="0.25">
      <c r="B644" s="32"/>
    </row>
    <row r="645" spans="2:2" x14ac:dyDescent="0.25">
      <c r="B645" s="32"/>
    </row>
    <row r="646" spans="2:2" x14ac:dyDescent="0.25">
      <c r="B646" s="32"/>
    </row>
    <row r="647" spans="2:2" x14ac:dyDescent="0.25">
      <c r="B647" s="32"/>
    </row>
    <row r="648" spans="2:2" x14ac:dyDescent="0.25">
      <c r="B648" s="32"/>
    </row>
    <row r="649" spans="2:2" x14ac:dyDescent="0.25">
      <c r="B649" s="32"/>
    </row>
    <row r="650" spans="2:2" x14ac:dyDescent="0.25">
      <c r="B650" s="32"/>
    </row>
    <row r="651" spans="2:2" x14ac:dyDescent="0.25">
      <c r="B651" s="32"/>
    </row>
    <row r="652" spans="2:2" x14ac:dyDescent="0.25">
      <c r="B652" s="32"/>
    </row>
    <row r="653" spans="2:2" x14ac:dyDescent="0.25">
      <c r="B653" s="32"/>
    </row>
    <row r="654" spans="2:2" x14ac:dyDescent="0.25">
      <c r="B654" s="32"/>
    </row>
    <row r="655" spans="2:2" x14ac:dyDescent="0.25">
      <c r="B655" s="32"/>
    </row>
    <row r="656" spans="2:2" x14ac:dyDescent="0.25">
      <c r="B656" s="32"/>
    </row>
    <row r="657" spans="2:2" x14ac:dyDescent="0.25">
      <c r="B657" s="32"/>
    </row>
    <row r="658" spans="2:2" x14ac:dyDescent="0.25">
      <c r="B658" s="32"/>
    </row>
    <row r="1082" spans="2:2" x14ac:dyDescent="0.25">
      <c r="B1082" s="32"/>
    </row>
    <row r="1083" spans="2:2" x14ac:dyDescent="0.25">
      <c r="B1083" s="32"/>
    </row>
    <row r="1088" spans="2:2" x14ac:dyDescent="0.25">
      <c r="B1088" s="32"/>
    </row>
    <row r="1089" spans="2:2" x14ac:dyDescent="0.25">
      <c r="B1089" s="32"/>
    </row>
    <row r="1094" spans="2:2" x14ac:dyDescent="0.25">
      <c r="B1094" s="32"/>
    </row>
    <row r="1419" spans="2:2" x14ac:dyDescent="0.25">
      <c r="B1419" s="32"/>
    </row>
    <row r="1421" spans="2:2" x14ac:dyDescent="0.25">
      <c r="B1421" s="32"/>
    </row>
    <row r="1422" spans="2:2" x14ac:dyDescent="0.25">
      <c r="B1422" s="32"/>
    </row>
    <row r="1423" spans="2:2" x14ac:dyDescent="0.25">
      <c r="B1423" s="32"/>
    </row>
    <row r="1424" spans="2:2" x14ac:dyDescent="0.25">
      <c r="B1424" s="32"/>
    </row>
    <row r="1425" spans="2:2" x14ac:dyDescent="0.25">
      <c r="B1425" s="32"/>
    </row>
    <row r="1426" spans="2:2" x14ac:dyDescent="0.25">
      <c r="B1426" s="32"/>
    </row>
    <row r="1427" spans="2:2" x14ac:dyDescent="0.25">
      <c r="B1427" s="32"/>
    </row>
    <row r="1428" spans="2:2" x14ac:dyDescent="0.25">
      <c r="B1428" s="32"/>
    </row>
    <row r="1429" spans="2:2" x14ac:dyDescent="0.25">
      <c r="B1429" s="32"/>
    </row>
    <row r="1430" spans="2:2" x14ac:dyDescent="0.25">
      <c r="B1430" s="32"/>
    </row>
    <row r="1432" spans="2:2" x14ac:dyDescent="0.25">
      <c r="B1432" s="32"/>
    </row>
    <row r="1433" spans="2:2" x14ac:dyDescent="0.25">
      <c r="B1433" s="32"/>
    </row>
    <row r="1434" spans="2:2" x14ac:dyDescent="0.25">
      <c r="B1434" s="32"/>
    </row>
    <row r="1435" spans="2:2" x14ac:dyDescent="0.25">
      <c r="B1435" s="32"/>
    </row>
    <row r="1436" spans="2:2" x14ac:dyDescent="0.25">
      <c r="B1436" s="32"/>
    </row>
    <row r="1438" spans="2:2" x14ac:dyDescent="0.25">
      <c r="B1438" s="32"/>
    </row>
    <row r="2439" spans="2:2" x14ac:dyDescent="0.25">
      <c r="B2439" s="32"/>
    </row>
    <row r="2440" spans="2:2" x14ac:dyDescent="0.25">
      <c r="B2440" s="32"/>
    </row>
    <row r="2441" spans="2:2" x14ac:dyDescent="0.25">
      <c r="B2441" s="32"/>
    </row>
    <row r="2442" spans="2:2" x14ac:dyDescent="0.25">
      <c r="B2442" s="32"/>
    </row>
    <row r="2444" spans="2:2" x14ac:dyDescent="0.25">
      <c r="B2444" s="32"/>
    </row>
    <row r="2445" spans="2:2" x14ac:dyDescent="0.25">
      <c r="B2445" s="32"/>
    </row>
    <row r="2446" spans="2:2" x14ac:dyDescent="0.25">
      <c r="B2446" s="32"/>
    </row>
    <row r="2447" spans="2:2" x14ac:dyDescent="0.25">
      <c r="B2447" s="32"/>
    </row>
    <row r="2448" spans="2:2" x14ac:dyDescent="0.25">
      <c r="B2448" s="32"/>
    </row>
    <row r="2450" spans="2:2" x14ac:dyDescent="0.25">
      <c r="B2450" s="32"/>
    </row>
    <row r="2451" spans="2:2" x14ac:dyDescent="0.25">
      <c r="B2451" s="32"/>
    </row>
    <row r="2452" spans="2:2" x14ac:dyDescent="0.25">
      <c r="B2452" s="32"/>
    </row>
    <row r="2453" spans="2:2" x14ac:dyDescent="0.25">
      <c r="B2453" s="32"/>
    </row>
    <row r="2455" spans="2:2" x14ac:dyDescent="0.25">
      <c r="B2455" s="32"/>
    </row>
    <row r="2456" spans="2:2" x14ac:dyDescent="0.25">
      <c r="B2456" s="32"/>
    </row>
    <row r="2457" spans="2:2" x14ac:dyDescent="0.25">
      <c r="B2457" s="32"/>
    </row>
    <row r="2458" spans="2:2" x14ac:dyDescent="0.25">
      <c r="B2458" s="32"/>
    </row>
  </sheetData>
  <autoFilter ref="A3:E192" xr:uid="{00000000-0009-0000-0000-00001C000000}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>
    <tabColor rgb="FF00B0F0"/>
  </sheetPr>
  <dimension ref="A1:AA167"/>
  <sheetViews>
    <sheetView topLeftCell="I1" workbookViewId="0"/>
  </sheetViews>
  <sheetFormatPr defaultColWidth="9.109375" defaultRowHeight="12.6" x14ac:dyDescent="0.25"/>
  <cols>
    <col min="1" max="1" width="25.109375" style="21" bestFit="1" customWidth="1"/>
    <col min="2" max="2" width="17.33203125" style="21" customWidth="1"/>
    <col min="3" max="3" width="13.109375" style="21" customWidth="1"/>
    <col min="4" max="4" width="15.44140625" style="21" customWidth="1"/>
    <col min="5" max="8" width="12.44140625" style="21" bestFit="1" customWidth="1"/>
    <col min="9" max="26" width="13.109375" style="21" bestFit="1" customWidth="1"/>
    <col min="27" max="27" width="12" style="21" customWidth="1"/>
    <col min="28" max="16384" width="9.109375" style="21"/>
  </cols>
  <sheetData>
    <row r="1" spans="1:27" s="29" customFormat="1" x14ac:dyDescent="0.25">
      <c r="B1" s="33" t="s">
        <v>4227</v>
      </c>
    </row>
    <row r="2" spans="1:27" s="29" customFormat="1" ht="13.2" thickBot="1" x14ac:dyDescent="0.3">
      <c r="B2" s="33"/>
    </row>
    <row r="3" spans="1:27" s="29" customFormat="1" ht="13.2" thickBot="1" x14ac:dyDescent="0.3">
      <c r="A3" s="99" t="s">
        <v>13</v>
      </c>
      <c r="B3" s="102">
        <f>SUM(C5:Z166)</f>
        <v>471582.80006007891</v>
      </c>
      <c r="C3" s="29">
        <v>469417.71959032892</v>
      </c>
      <c r="D3" s="104">
        <f>+B3-C3</f>
        <v>2165.0804697499843</v>
      </c>
    </row>
    <row r="4" spans="1:27" ht="14.4" x14ac:dyDescent="0.3">
      <c r="A4" s="47" t="s">
        <v>4230</v>
      </c>
      <c r="B4" s="47" t="s">
        <v>6</v>
      </c>
      <c r="C4" s="47" t="s">
        <v>43</v>
      </c>
      <c r="D4" s="47" t="s">
        <v>44</v>
      </c>
      <c r="E4" s="47" t="s">
        <v>45</v>
      </c>
      <c r="F4" s="47" t="s">
        <v>46</v>
      </c>
      <c r="G4" s="47" t="s">
        <v>47</v>
      </c>
      <c r="H4" s="47" t="s">
        <v>48</v>
      </c>
      <c r="I4" s="47" t="s">
        <v>49</v>
      </c>
      <c r="J4" s="47" t="s">
        <v>50</v>
      </c>
      <c r="K4" s="47" t="s">
        <v>51</v>
      </c>
      <c r="L4" s="47" t="s">
        <v>52</v>
      </c>
      <c r="M4" s="47" t="s">
        <v>53</v>
      </c>
      <c r="N4" s="47" t="s">
        <v>54</v>
      </c>
      <c r="O4" s="47" t="s">
        <v>55</v>
      </c>
      <c r="P4" s="47" t="s">
        <v>56</v>
      </c>
      <c r="Q4" s="47" t="s">
        <v>57</v>
      </c>
      <c r="R4" s="47" t="s">
        <v>58</v>
      </c>
      <c r="S4" s="47" t="s">
        <v>59</v>
      </c>
      <c r="T4" s="47" t="s">
        <v>60</v>
      </c>
      <c r="U4" s="47" t="s">
        <v>61</v>
      </c>
      <c r="V4" s="47" t="s">
        <v>62</v>
      </c>
      <c r="W4" s="47" t="s">
        <v>63</v>
      </c>
      <c r="X4" s="47" t="s">
        <v>64</v>
      </c>
      <c r="Y4" s="47" t="s">
        <v>65</v>
      </c>
      <c r="Z4" s="47" t="s">
        <v>66</v>
      </c>
      <c r="AA4" s="22" t="s">
        <v>5</v>
      </c>
    </row>
    <row r="5" spans="1:27" ht="14.4" x14ac:dyDescent="0.3">
      <c r="A5" s="48" t="s">
        <v>4678</v>
      </c>
      <c r="B5" s="49">
        <v>2019</v>
      </c>
      <c r="C5" s="49">
        <v>95.317596277141931</v>
      </c>
      <c r="D5" s="49">
        <v>88.421135359488943</v>
      </c>
      <c r="E5" s="49">
        <v>87.677379914574246</v>
      </c>
      <c r="F5" s="49">
        <v>92.09975686302451</v>
      </c>
      <c r="G5" s="49">
        <v>100.49528106288638</v>
      </c>
      <c r="H5" s="49">
        <v>114.81653022289318</v>
      </c>
      <c r="I5" s="49">
        <v>137.63190832551666</v>
      </c>
      <c r="J5" s="49">
        <v>157.67971281534358</v>
      </c>
      <c r="K5" s="49">
        <v>171.71956907473839</v>
      </c>
      <c r="L5" s="49">
        <v>179.01025839688475</v>
      </c>
      <c r="M5" s="49">
        <v>184.87747932936247</v>
      </c>
      <c r="N5" s="49">
        <v>191.34987013264146</v>
      </c>
      <c r="O5" s="49">
        <v>194.98924020679627</v>
      </c>
      <c r="P5" s="49">
        <v>195.08216365995577</v>
      </c>
      <c r="Q5" s="49">
        <v>196.11931970297977</v>
      </c>
      <c r="R5" s="49">
        <v>197.21855122644243</v>
      </c>
      <c r="S5" s="49">
        <v>202.81660860635293</v>
      </c>
      <c r="T5" s="49">
        <v>211.05658914188916</v>
      </c>
      <c r="U5" s="49">
        <v>205.85172316646825</v>
      </c>
      <c r="V5" s="49">
        <v>189.04756845960091</v>
      </c>
      <c r="W5" s="49">
        <v>173.55331663002926</v>
      </c>
      <c r="X5" s="49">
        <v>156.06574268647796</v>
      </c>
      <c r="Y5" s="49">
        <v>133.6268453166584</v>
      </c>
      <c r="Z5" s="49">
        <v>111.17226750916778</v>
      </c>
      <c r="AA5" s="25">
        <f>SUM(C5:Z5)</f>
        <v>3767.6964140873151</v>
      </c>
    </row>
    <row r="6" spans="1:27" ht="14.4" x14ac:dyDescent="0.3">
      <c r="A6" s="48" t="s">
        <v>4679</v>
      </c>
      <c r="B6" s="49">
        <v>2019</v>
      </c>
      <c r="C6" s="49">
        <v>78.267432525562526</v>
      </c>
      <c r="D6" s="49">
        <v>75.825508173457678</v>
      </c>
      <c r="E6" s="49">
        <v>75.521778528544758</v>
      </c>
      <c r="F6" s="49">
        <v>77.646149706863923</v>
      </c>
      <c r="G6" s="49">
        <v>82.025767287225051</v>
      </c>
      <c r="H6" s="49">
        <v>90.717638847259678</v>
      </c>
      <c r="I6" s="49">
        <v>101.55459204756046</v>
      </c>
      <c r="J6" s="49">
        <v>109.26510131552948</v>
      </c>
      <c r="K6" s="49">
        <v>116.77642930086863</v>
      </c>
      <c r="L6" s="49">
        <v>122.96490873179518</v>
      </c>
      <c r="M6" s="49">
        <v>126.84326604206079</v>
      </c>
      <c r="N6" s="49">
        <v>128.6127260689837</v>
      </c>
      <c r="O6" s="49">
        <v>129.26217148444888</v>
      </c>
      <c r="P6" s="49">
        <v>127.75163055127</v>
      </c>
      <c r="Q6" s="49">
        <v>125.55585046924736</v>
      </c>
      <c r="R6" s="49">
        <v>122.35553312416823</v>
      </c>
      <c r="S6" s="49">
        <v>120.71301025946856</v>
      </c>
      <c r="T6" s="49">
        <v>117.75672007459976</v>
      </c>
      <c r="U6" s="49">
        <v>113.85953226040279</v>
      </c>
      <c r="V6" s="49">
        <v>108.10974777894889</v>
      </c>
      <c r="W6" s="49">
        <v>103.52084258189358</v>
      </c>
      <c r="X6" s="49">
        <v>96.928285576674455</v>
      </c>
      <c r="Y6" s="49">
        <v>89.515988568654279</v>
      </c>
      <c r="Z6" s="49">
        <v>83.282009999896246</v>
      </c>
      <c r="AA6" s="25">
        <f t="shared" ref="AA6:AA69" si="0">SUM(C6:Z6)</f>
        <v>2524.6326213053853</v>
      </c>
    </row>
    <row r="7" spans="1:27" ht="14.4" x14ac:dyDescent="0.3">
      <c r="A7" s="48" t="s">
        <v>4680</v>
      </c>
      <c r="B7" s="49">
        <v>2019</v>
      </c>
      <c r="C7" s="49">
        <v>82.759395256421357</v>
      </c>
      <c r="D7" s="49">
        <v>77.508036429521951</v>
      </c>
      <c r="E7" s="49">
        <v>76.535061125684848</v>
      </c>
      <c r="F7" s="49">
        <v>79.859163618536101</v>
      </c>
      <c r="G7" s="49">
        <v>86.88608620546313</v>
      </c>
      <c r="H7" s="49">
        <v>97.190143233472256</v>
      </c>
      <c r="I7" s="49">
        <v>110.4867958187739</v>
      </c>
      <c r="J7" s="49">
        <v>125.01664649130338</v>
      </c>
      <c r="K7" s="49">
        <v>139.22536042947769</v>
      </c>
      <c r="L7" s="49">
        <v>151.59623403252783</v>
      </c>
      <c r="M7" s="49">
        <v>160.61748665137551</v>
      </c>
      <c r="N7" s="49">
        <v>167.03768103035068</v>
      </c>
      <c r="O7" s="49">
        <v>170.95169490678501</v>
      </c>
      <c r="P7" s="49">
        <v>172.4790214140919</v>
      </c>
      <c r="Q7" s="49">
        <v>171.11864548718492</v>
      </c>
      <c r="R7" s="49">
        <v>168.33128022763691</v>
      </c>
      <c r="S7" s="49">
        <v>163.9752063060065</v>
      </c>
      <c r="T7" s="49">
        <v>156.90436606587789</v>
      </c>
      <c r="U7" s="49">
        <v>147.06628165458451</v>
      </c>
      <c r="V7" s="49">
        <v>136.19992490365729</v>
      </c>
      <c r="W7" s="49">
        <v>126.02992673782722</v>
      </c>
      <c r="X7" s="49">
        <v>116.66808516737979</v>
      </c>
      <c r="Y7" s="49">
        <v>105.15596452677985</v>
      </c>
      <c r="Z7" s="49">
        <v>92.854863002003427</v>
      </c>
      <c r="AA7" s="25">
        <f t="shared" si="0"/>
        <v>3082.4533507227238</v>
      </c>
    </row>
    <row r="8" spans="1:27" ht="14.4" x14ac:dyDescent="0.3">
      <c r="A8" s="48" t="s">
        <v>4681</v>
      </c>
      <c r="B8" s="49">
        <v>2019</v>
      </c>
      <c r="C8" s="49">
        <v>67.621581617080892</v>
      </c>
      <c r="D8" s="49">
        <v>54.773052189245611</v>
      </c>
      <c r="E8" s="49">
        <v>46.653951865934921</v>
      </c>
      <c r="F8" s="49">
        <v>44.055521327673382</v>
      </c>
      <c r="G8" s="49">
        <v>52.126843733523678</v>
      </c>
      <c r="H8" s="49">
        <v>75.570567167307928</v>
      </c>
      <c r="I8" s="49">
        <v>132.52020410591203</v>
      </c>
      <c r="J8" s="49">
        <v>189.36969153015696</v>
      </c>
      <c r="K8" s="49">
        <v>185.47523103877433</v>
      </c>
      <c r="L8" s="49">
        <v>185.14292240395568</v>
      </c>
      <c r="M8" s="49">
        <v>177.24326176143157</v>
      </c>
      <c r="N8" s="49">
        <v>163.33499882594521</v>
      </c>
      <c r="O8" s="49">
        <v>146.60634808319023</v>
      </c>
      <c r="P8" s="49">
        <v>136.17881492035093</v>
      </c>
      <c r="Q8" s="49">
        <v>117.78300794438395</v>
      </c>
      <c r="R8" s="49">
        <v>108.03997111072293</v>
      </c>
      <c r="S8" s="49">
        <v>109.99212274573347</v>
      </c>
      <c r="T8" s="49">
        <v>117.16164593696985</v>
      </c>
      <c r="U8" s="49">
        <v>128.41427229705752</v>
      </c>
      <c r="V8" s="49">
        <v>145.08930917874162</v>
      </c>
      <c r="W8" s="49">
        <v>149.74521256902955</v>
      </c>
      <c r="X8" s="49">
        <v>136.56351029407884</v>
      </c>
      <c r="Y8" s="49">
        <v>111.27066885058134</v>
      </c>
      <c r="Z8" s="49">
        <v>87.401313420783637</v>
      </c>
      <c r="AA8" s="25">
        <f t="shared" si="0"/>
        <v>2868.134024918566</v>
      </c>
    </row>
    <row r="9" spans="1:27" ht="14.4" x14ac:dyDescent="0.3">
      <c r="A9" s="48" t="s">
        <v>4682</v>
      </c>
      <c r="B9" s="49">
        <v>2019</v>
      </c>
      <c r="C9" s="49">
        <v>115.11436125157942</v>
      </c>
      <c r="D9" s="49">
        <v>102.74056515701945</v>
      </c>
      <c r="E9" s="49">
        <v>96.051094040091357</v>
      </c>
      <c r="F9" s="49">
        <v>94.718393410989123</v>
      </c>
      <c r="G9" s="49">
        <v>101.44069587311701</v>
      </c>
      <c r="H9" s="49">
        <v>121.23611523217997</v>
      </c>
      <c r="I9" s="49">
        <v>165.29814114882828</v>
      </c>
      <c r="J9" s="49">
        <v>205.40036961888691</v>
      </c>
      <c r="K9" s="49">
        <v>207.58851675046256</v>
      </c>
      <c r="L9" s="49">
        <v>208.8342373168831</v>
      </c>
      <c r="M9" s="49">
        <v>205.08170476387377</v>
      </c>
      <c r="N9" s="49">
        <v>196.58015144676153</v>
      </c>
      <c r="O9" s="49">
        <v>186.01102125026998</v>
      </c>
      <c r="P9" s="49">
        <v>177.84211668613381</v>
      </c>
      <c r="Q9" s="49">
        <v>165.56117453078525</v>
      </c>
      <c r="R9" s="49">
        <v>159.1051206179454</v>
      </c>
      <c r="S9" s="49">
        <v>163.27618883463182</v>
      </c>
      <c r="T9" s="49">
        <v>171.27972164432734</v>
      </c>
      <c r="U9" s="49">
        <v>181.47039594787643</v>
      </c>
      <c r="V9" s="49">
        <v>192.77669018745195</v>
      </c>
      <c r="W9" s="49">
        <v>197.85534379566792</v>
      </c>
      <c r="X9" s="49">
        <v>187.43105976089967</v>
      </c>
      <c r="Y9" s="49">
        <v>162.51340143609286</v>
      </c>
      <c r="Z9" s="49">
        <v>136.27310360168238</v>
      </c>
      <c r="AA9" s="25">
        <f t="shared" si="0"/>
        <v>3901.4796843044378</v>
      </c>
    </row>
    <row r="10" spans="1:27" ht="14.4" x14ac:dyDescent="0.3">
      <c r="A10" s="48" t="s">
        <v>4683</v>
      </c>
      <c r="B10" s="49">
        <v>2019</v>
      </c>
      <c r="C10" s="49">
        <v>95.158185116644873</v>
      </c>
      <c r="D10" s="49">
        <v>88.638610034095436</v>
      </c>
      <c r="E10" s="49">
        <v>87.216551777308965</v>
      </c>
      <c r="F10" s="49">
        <v>90.685375742821947</v>
      </c>
      <c r="G10" s="49">
        <v>99.851191408690212</v>
      </c>
      <c r="H10" s="49">
        <v>123.72043095579323</v>
      </c>
      <c r="I10" s="49">
        <v>157.21498209595703</v>
      </c>
      <c r="J10" s="49">
        <v>175.29553323997274</v>
      </c>
      <c r="K10" s="49">
        <v>182.91618623207896</v>
      </c>
      <c r="L10" s="49">
        <v>182.18428129202366</v>
      </c>
      <c r="M10" s="49">
        <v>178.85707853364568</v>
      </c>
      <c r="N10" s="49">
        <v>176.36217571524702</v>
      </c>
      <c r="O10" s="49">
        <v>176.03965955906295</v>
      </c>
      <c r="P10" s="49">
        <v>173.37456750898212</v>
      </c>
      <c r="Q10" s="49">
        <v>176.00117854882828</v>
      </c>
      <c r="R10" s="49">
        <v>178.51273061781112</v>
      </c>
      <c r="S10" s="49">
        <v>184.84788938625687</v>
      </c>
      <c r="T10" s="49">
        <v>187.90183219179616</v>
      </c>
      <c r="U10" s="49">
        <v>186.29110239795901</v>
      </c>
      <c r="V10" s="49">
        <v>178.31255145206094</v>
      </c>
      <c r="W10" s="49">
        <v>168.41309097899142</v>
      </c>
      <c r="X10" s="49">
        <v>151.65994249147241</v>
      </c>
      <c r="Y10" s="49">
        <v>130.04174458400593</v>
      </c>
      <c r="Z10" s="49">
        <v>110.58394240801935</v>
      </c>
      <c r="AA10" s="25">
        <f t="shared" si="0"/>
        <v>3640.0808142695269</v>
      </c>
    </row>
    <row r="11" spans="1:27" ht="14.4" x14ac:dyDescent="0.3">
      <c r="A11" s="48" t="s">
        <v>4684</v>
      </c>
      <c r="B11" s="49">
        <v>2019</v>
      </c>
      <c r="C11" s="49">
        <v>94.624043744793909</v>
      </c>
      <c r="D11" s="49">
        <v>95.249156380697897</v>
      </c>
      <c r="E11" s="49">
        <v>98.370923100017322</v>
      </c>
      <c r="F11" s="49">
        <v>104.02048942272457</v>
      </c>
      <c r="G11" s="49">
        <v>113.02248283181909</v>
      </c>
      <c r="H11" s="49">
        <v>126.47761324407612</v>
      </c>
      <c r="I11" s="49">
        <v>142.52629727777224</v>
      </c>
      <c r="J11" s="49">
        <v>155.147825892253</v>
      </c>
      <c r="K11" s="49">
        <v>162.19369084512792</v>
      </c>
      <c r="L11" s="49">
        <v>163.16608455908306</v>
      </c>
      <c r="M11" s="49">
        <v>159.33205735110275</v>
      </c>
      <c r="N11" s="49">
        <v>153.53656426971324</v>
      </c>
      <c r="O11" s="49">
        <v>149.59135283871154</v>
      </c>
      <c r="P11" s="49">
        <v>145.50047480754574</v>
      </c>
      <c r="Q11" s="49">
        <v>144.35405532903499</v>
      </c>
      <c r="R11" s="49">
        <v>143.94365669376174</v>
      </c>
      <c r="S11" s="49">
        <v>144.26225400520266</v>
      </c>
      <c r="T11" s="49">
        <v>143.3504104196243</v>
      </c>
      <c r="U11" s="49">
        <v>139.52261147014954</v>
      </c>
      <c r="V11" s="49">
        <v>132.22463213701499</v>
      </c>
      <c r="W11" s="49">
        <v>123.77181488194144</v>
      </c>
      <c r="X11" s="49">
        <v>113.86058187031125</v>
      </c>
      <c r="Y11" s="49">
        <v>104.28617590513798</v>
      </c>
      <c r="Z11" s="49">
        <v>97.850713263604803</v>
      </c>
      <c r="AA11" s="25">
        <f t="shared" si="0"/>
        <v>3150.1859625412217</v>
      </c>
    </row>
    <row r="12" spans="1:27" ht="14.4" x14ac:dyDescent="0.3">
      <c r="A12" s="48" t="s">
        <v>4685</v>
      </c>
      <c r="B12" s="49">
        <v>2019</v>
      </c>
      <c r="C12" s="49">
        <v>107.02349464868722</v>
      </c>
      <c r="D12" s="49">
        <v>111.33841930003047</v>
      </c>
      <c r="E12" s="49">
        <v>117.74963219444368</v>
      </c>
      <c r="F12" s="49">
        <v>125.95526375439685</v>
      </c>
      <c r="G12" s="49">
        <v>136.08783551575269</v>
      </c>
      <c r="H12" s="49">
        <v>148.83815202888107</v>
      </c>
      <c r="I12" s="49">
        <v>162.21572918641479</v>
      </c>
      <c r="J12" s="49">
        <v>170.80464041802432</v>
      </c>
      <c r="K12" s="49">
        <v>172.81570265538767</v>
      </c>
      <c r="L12" s="49">
        <v>167.71923104509614</v>
      </c>
      <c r="M12" s="49">
        <v>158.2819151393509</v>
      </c>
      <c r="N12" s="49">
        <v>149.88330545289088</v>
      </c>
      <c r="O12" s="49">
        <v>146.33274417831967</v>
      </c>
      <c r="P12" s="49">
        <v>147.22254986981048</v>
      </c>
      <c r="Q12" s="49">
        <v>152.38669352136736</v>
      </c>
      <c r="R12" s="49">
        <v>159.08007307342501</v>
      </c>
      <c r="S12" s="49">
        <v>164.95232654188908</v>
      </c>
      <c r="T12" s="49">
        <v>166.88799955129534</v>
      </c>
      <c r="U12" s="49">
        <v>161.75261724028252</v>
      </c>
      <c r="V12" s="49">
        <v>149.55844458000951</v>
      </c>
      <c r="W12" s="49">
        <v>135.69531752009544</v>
      </c>
      <c r="X12" s="49">
        <v>121.57581957424203</v>
      </c>
      <c r="Y12" s="49">
        <v>110.95955503161299</v>
      </c>
      <c r="Z12" s="49">
        <v>106.13186112647341</v>
      </c>
      <c r="AA12" s="25">
        <f t="shared" si="0"/>
        <v>3451.2493231481799</v>
      </c>
    </row>
    <row r="13" spans="1:27" ht="14.4" x14ac:dyDescent="0.3">
      <c r="A13" s="48" t="s">
        <v>4686</v>
      </c>
      <c r="B13" s="49">
        <v>2019</v>
      </c>
      <c r="C13" s="49">
        <v>46.178150224719602</v>
      </c>
      <c r="D13" s="49">
        <v>43.818645713044205</v>
      </c>
      <c r="E13" s="49">
        <v>45.053862623164136</v>
      </c>
      <c r="F13" s="49">
        <v>49.831771057357038</v>
      </c>
      <c r="G13" s="49">
        <v>57.458088797447175</v>
      </c>
      <c r="H13" s="49">
        <v>68.626517248961278</v>
      </c>
      <c r="I13" s="49">
        <v>85.37706729550915</v>
      </c>
      <c r="J13" s="49">
        <v>100.63522624982791</v>
      </c>
      <c r="K13" s="49">
        <v>110.71092576756196</v>
      </c>
      <c r="L13" s="49">
        <v>115.90968862293626</v>
      </c>
      <c r="M13" s="49">
        <v>117.7777392172566</v>
      </c>
      <c r="N13" s="49">
        <v>116.76094404586034</v>
      </c>
      <c r="O13" s="49">
        <v>114.77386221394322</v>
      </c>
      <c r="P13" s="49">
        <v>110.86890180571316</v>
      </c>
      <c r="Q13" s="49">
        <v>107.18816229641305</v>
      </c>
      <c r="R13" s="49">
        <v>103.84478843020968</v>
      </c>
      <c r="S13" s="49">
        <v>102.07891882914454</v>
      </c>
      <c r="T13" s="49">
        <v>100.50494156935937</v>
      </c>
      <c r="U13" s="49">
        <v>97.597082778728463</v>
      </c>
      <c r="V13" s="49">
        <v>92.897496280132387</v>
      </c>
      <c r="W13" s="49">
        <v>87.604117361764523</v>
      </c>
      <c r="X13" s="49">
        <v>79.689122488183244</v>
      </c>
      <c r="Y13" s="49">
        <v>66.868771787543977</v>
      </c>
      <c r="Z13" s="49">
        <v>54.175573094495469</v>
      </c>
      <c r="AA13" s="25">
        <f t="shared" si="0"/>
        <v>2076.230365799277</v>
      </c>
    </row>
    <row r="14" spans="1:27" ht="14.4" x14ac:dyDescent="0.3">
      <c r="A14" s="48" t="s">
        <v>4687</v>
      </c>
      <c r="B14" s="49">
        <v>2019</v>
      </c>
      <c r="C14" s="49">
        <v>66.487980986090648</v>
      </c>
      <c r="D14" s="49">
        <v>75.750613509207071</v>
      </c>
      <c r="E14" s="49">
        <v>85.680906747882531</v>
      </c>
      <c r="F14" s="49">
        <v>95.12481608809513</v>
      </c>
      <c r="G14" s="49">
        <v>104.46731763315947</v>
      </c>
      <c r="H14" s="49">
        <v>114.78737779415998</v>
      </c>
      <c r="I14" s="49">
        <v>125.21046169394555</v>
      </c>
      <c r="J14" s="49">
        <v>132.09562801883413</v>
      </c>
      <c r="K14" s="49">
        <v>129.2277247249572</v>
      </c>
      <c r="L14" s="49">
        <v>115.29602844874341</v>
      </c>
      <c r="M14" s="49">
        <v>96.178153770240144</v>
      </c>
      <c r="N14" s="49">
        <v>80.830265766207305</v>
      </c>
      <c r="O14" s="49">
        <v>69.809459632198582</v>
      </c>
      <c r="P14" s="49">
        <v>65.16675772497635</v>
      </c>
      <c r="Q14" s="49">
        <v>67.786136893035518</v>
      </c>
      <c r="R14" s="49">
        <v>75.522909521383681</v>
      </c>
      <c r="S14" s="49">
        <v>86.915909710240243</v>
      </c>
      <c r="T14" s="49">
        <v>100.77769893397252</v>
      </c>
      <c r="U14" s="49">
        <v>101.43519433754383</v>
      </c>
      <c r="V14" s="49">
        <v>88.436169899221738</v>
      </c>
      <c r="W14" s="49">
        <v>73.869957204311888</v>
      </c>
      <c r="X14" s="49">
        <v>63.009522970954762</v>
      </c>
      <c r="Y14" s="49">
        <v>58.076673211126362</v>
      </c>
      <c r="Z14" s="49">
        <v>59.62720091598851</v>
      </c>
      <c r="AA14" s="25">
        <f t="shared" si="0"/>
        <v>2131.5708661364765</v>
      </c>
    </row>
    <row r="15" spans="1:27" ht="14.4" x14ac:dyDescent="0.3">
      <c r="A15" s="48" t="s">
        <v>4688</v>
      </c>
      <c r="B15" s="49">
        <v>2019</v>
      </c>
      <c r="C15" s="49">
        <v>75.117829819986667</v>
      </c>
      <c r="D15" s="49">
        <v>84.912130505423306</v>
      </c>
      <c r="E15" s="49">
        <v>94.78082220277463</v>
      </c>
      <c r="F15" s="49">
        <v>103.31331973948707</v>
      </c>
      <c r="G15" s="49">
        <v>110.58610216793312</v>
      </c>
      <c r="H15" s="49">
        <v>117.79041633756385</v>
      </c>
      <c r="I15" s="49">
        <v>123.70615855653014</v>
      </c>
      <c r="J15" s="49">
        <v>125.6200573288839</v>
      </c>
      <c r="K15" s="49">
        <v>120.65651001524704</v>
      </c>
      <c r="L15" s="49">
        <v>106.31531888361741</v>
      </c>
      <c r="M15" s="49">
        <v>86.632720799497548</v>
      </c>
      <c r="N15" s="49">
        <v>68.528951381910218</v>
      </c>
      <c r="O15" s="49">
        <v>56.012023276170687</v>
      </c>
      <c r="P15" s="49">
        <v>50.837584307091475</v>
      </c>
      <c r="Q15" s="49">
        <v>51.694283703308706</v>
      </c>
      <c r="R15" s="49">
        <v>56.968732488163994</v>
      </c>
      <c r="S15" s="49">
        <v>64.390874299388798</v>
      </c>
      <c r="T15" s="49">
        <v>71.280875345952225</v>
      </c>
      <c r="U15" s="49">
        <v>74.595837673397327</v>
      </c>
      <c r="V15" s="49">
        <v>72.680456535376237</v>
      </c>
      <c r="W15" s="49">
        <v>68.280542977798532</v>
      </c>
      <c r="X15" s="49">
        <v>63.46671284622424</v>
      </c>
      <c r="Y15" s="49">
        <v>62.369799899607791</v>
      </c>
      <c r="Z15" s="49">
        <v>66.577798850836942</v>
      </c>
      <c r="AA15" s="25">
        <f t="shared" si="0"/>
        <v>1977.1158599421717</v>
      </c>
    </row>
    <row r="16" spans="1:27" ht="14.4" x14ac:dyDescent="0.3">
      <c r="A16" s="48" t="s">
        <v>4689</v>
      </c>
      <c r="B16" s="49">
        <v>2019</v>
      </c>
      <c r="C16" s="49">
        <v>28.529546422324209</v>
      </c>
      <c r="D16" s="49">
        <v>31.23237793325</v>
      </c>
      <c r="E16" s="49">
        <v>36.729045434889521</v>
      </c>
      <c r="F16" s="49">
        <v>46.105999521939665</v>
      </c>
      <c r="G16" s="49">
        <v>57.883867593212614</v>
      </c>
      <c r="H16" s="49">
        <v>71.473947435533503</v>
      </c>
      <c r="I16" s="49">
        <v>86.201331402122733</v>
      </c>
      <c r="J16" s="49">
        <v>99.097187008062775</v>
      </c>
      <c r="K16" s="49">
        <v>108.86822810463407</v>
      </c>
      <c r="L16" s="49">
        <v>115.54400840741388</v>
      </c>
      <c r="M16" s="49">
        <v>117.9969179713232</v>
      </c>
      <c r="N16" s="49">
        <v>117.93382598283272</v>
      </c>
      <c r="O16" s="49">
        <v>115.89497331605278</v>
      </c>
      <c r="P16" s="49">
        <v>111.82966854778039</v>
      </c>
      <c r="Q16" s="49">
        <v>106.40576036131971</v>
      </c>
      <c r="R16" s="49">
        <v>99.18296851027381</v>
      </c>
      <c r="S16" s="49">
        <v>90.576602324917275</v>
      </c>
      <c r="T16" s="49">
        <v>80.394775339956027</v>
      </c>
      <c r="U16" s="49">
        <v>68.83388178214804</v>
      </c>
      <c r="V16" s="49">
        <v>57.154679949664221</v>
      </c>
      <c r="W16" s="49">
        <v>46.41716974090788</v>
      </c>
      <c r="X16" s="49">
        <v>37.801641926258817</v>
      </c>
      <c r="Y16" s="49">
        <v>31.574511180291154</v>
      </c>
      <c r="Z16" s="49">
        <v>28.340131110598485</v>
      </c>
      <c r="AA16" s="25">
        <f t="shared" si="0"/>
        <v>1792.0030473077072</v>
      </c>
    </row>
    <row r="17" spans="1:27" ht="14.4" x14ac:dyDescent="0.3">
      <c r="A17" s="48" t="s">
        <v>4690</v>
      </c>
      <c r="B17" s="49">
        <v>2019</v>
      </c>
      <c r="C17" s="49">
        <v>62.939219456456129</v>
      </c>
      <c r="D17" s="49">
        <v>71.323243428567167</v>
      </c>
      <c r="E17" s="49">
        <v>81.185307037252883</v>
      </c>
      <c r="F17" s="49">
        <v>91.811955056110662</v>
      </c>
      <c r="G17" s="49">
        <v>102.3639394708827</v>
      </c>
      <c r="H17" s="49">
        <v>113.13611090150496</v>
      </c>
      <c r="I17" s="49">
        <v>123.04913325920053</v>
      </c>
      <c r="J17" s="49">
        <v>129.11494563960784</v>
      </c>
      <c r="K17" s="49">
        <v>129.18278411872933</v>
      </c>
      <c r="L17" s="49">
        <v>122.45115115147314</v>
      </c>
      <c r="M17" s="49">
        <v>111.25826438536946</v>
      </c>
      <c r="N17" s="49">
        <v>100.75346033261063</v>
      </c>
      <c r="O17" s="49">
        <v>93.611653020347845</v>
      </c>
      <c r="P17" s="49">
        <v>90.659455841009859</v>
      </c>
      <c r="Q17" s="49">
        <v>90.892064867173431</v>
      </c>
      <c r="R17" s="49">
        <v>92.883800940749467</v>
      </c>
      <c r="S17" s="49">
        <v>94.851062180787991</v>
      </c>
      <c r="T17" s="49">
        <v>94.757418792196873</v>
      </c>
      <c r="U17" s="49">
        <v>90.481161770716611</v>
      </c>
      <c r="V17" s="49">
        <v>81.706324796042708</v>
      </c>
      <c r="W17" s="49">
        <v>71.118398103767504</v>
      </c>
      <c r="X17" s="49">
        <v>61.592228344074783</v>
      </c>
      <c r="Y17" s="49">
        <v>56.462656268023373</v>
      </c>
      <c r="Z17" s="49">
        <v>57.144136746323298</v>
      </c>
      <c r="AA17" s="25">
        <f t="shared" si="0"/>
        <v>2214.7298759089795</v>
      </c>
    </row>
    <row r="18" spans="1:27" ht="14.4" x14ac:dyDescent="0.3">
      <c r="A18" s="48" t="s">
        <v>4691</v>
      </c>
      <c r="B18" s="49">
        <v>2019</v>
      </c>
      <c r="C18" s="49">
        <v>73.52673193607427</v>
      </c>
      <c r="D18" s="49">
        <v>81.068738789715809</v>
      </c>
      <c r="E18" s="49">
        <v>90.328651793478926</v>
      </c>
      <c r="F18" s="49">
        <v>99.711723350296083</v>
      </c>
      <c r="G18" s="49">
        <v>108.2192131814336</v>
      </c>
      <c r="H18" s="49">
        <v>115.54793309577758</v>
      </c>
      <c r="I18" s="49">
        <v>120.72101359971285</v>
      </c>
      <c r="J18" s="49">
        <v>121.2401526202318</v>
      </c>
      <c r="K18" s="49">
        <v>115.80523022529</v>
      </c>
      <c r="L18" s="49">
        <v>104.72281510442541</v>
      </c>
      <c r="M18" s="49">
        <v>91.700301925952658</v>
      </c>
      <c r="N18" s="49">
        <v>81.387233833099657</v>
      </c>
      <c r="O18" s="49">
        <v>76.463433933291483</v>
      </c>
      <c r="P18" s="49">
        <v>77.292876526007561</v>
      </c>
      <c r="Q18" s="49">
        <v>82.911368166057144</v>
      </c>
      <c r="R18" s="49">
        <v>91.272830475286924</v>
      </c>
      <c r="S18" s="49">
        <v>99.635992461791943</v>
      </c>
      <c r="T18" s="49">
        <v>104.80362758596796</v>
      </c>
      <c r="U18" s="49">
        <v>104.27663361915761</v>
      </c>
      <c r="V18" s="49">
        <v>97.386938537073121</v>
      </c>
      <c r="W18" s="49">
        <v>87.213298719666895</v>
      </c>
      <c r="X18" s="49">
        <v>76.933650368247527</v>
      </c>
      <c r="Y18" s="49">
        <v>70.251011601594556</v>
      </c>
      <c r="Z18" s="49">
        <v>69.25207192764482</v>
      </c>
      <c r="AA18" s="25">
        <f t="shared" si="0"/>
        <v>2241.673473377276</v>
      </c>
    </row>
    <row r="19" spans="1:27" ht="14.4" x14ac:dyDescent="0.3">
      <c r="A19" s="48" t="s">
        <v>4692</v>
      </c>
      <c r="B19" s="49">
        <v>2019</v>
      </c>
      <c r="C19" s="49">
        <v>60.646972574079385</v>
      </c>
      <c r="D19" s="49">
        <v>71.12774942415686</v>
      </c>
      <c r="E19" s="49">
        <v>82.201235351285121</v>
      </c>
      <c r="F19" s="49">
        <v>92.581798805383556</v>
      </c>
      <c r="G19" s="49">
        <v>102.36498142467744</v>
      </c>
      <c r="H19" s="49">
        <v>112.50254513895349</v>
      </c>
      <c r="I19" s="49">
        <v>121.52449998273678</v>
      </c>
      <c r="J19" s="49">
        <v>125.95923262803888</v>
      </c>
      <c r="K19" s="49">
        <v>122.3252572605318</v>
      </c>
      <c r="L19" s="49">
        <v>108.856390473282</v>
      </c>
      <c r="M19" s="49">
        <v>89.911735556655131</v>
      </c>
      <c r="N19" s="49">
        <v>72.980349694134333</v>
      </c>
      <c r="O19" s="49">
        <v>62.303939653833424</v>
      </c>
      <c r="P19" s="49">
        <v>59.435871188269459</v>
      </c>
      <c r="Q19" s="49">
        <v>62.722258860295398</v>
      </c>
      <c r="R19" s="49">
        <v>69.795190421885053</v>
      </c>
      <c r="S19" s="49">
        <v>77.268594711545944</v>
      </c>
      <c r="T19" s="49">
        <v>81.731500065904996</v>
      </c>
      <c r="U19" s="49">
        <v>80.574999961674081</v>
      </c>
      <c r="V19" s="49">
        <v>73.145395336650679</v>
      </c>
      <c r="W19" s="49">
        <v>62.919549707167796</v>
      </c>
      <c r="X19" s="49">
        <v>53.642326896090395</v>
      </c>
      <c r="Y19" s="49">
        <v>49.578764703572112</v>
      </c>
      <c r="Z19" s="49">
        <v>52.367408338415999</v>
      </c>
      <c r="AA19" s="25">
        <f t="shared" si="0"/>
        <v>1948.4685481592201</v>
      </c>
    </row>
    <row r="20" spans="1:27" ht="14.4" x14ac:dyDescent="0.3">
      <c r="A20" s="48" t="s">
        <v>4693</v>
      </c>
      <c r="B20" s="49">
        <v>2019</v>
      </c>
      <c r="C20" s="49">
        <v>100.49314974148062</v>
      </c>
      <c r="D20" s="49">
        <v>106.60445575223952</v>
      </c>
      <c r="E20" s="49">
        <v>113.83933015743438</v>
      </c>
      <c r="F20" s="49">
        <v>122.00461117987949</v>
      </c>
      <c r="G20" s="49">
        <v>124.6441801739589</v>
      </c>
      <c r="H20" s="49">
        <v>135.48733936640954</v>
      </c>
      <c r="I20" s="49">
        <v>146.09760141947046</v>
      </c>
      <c r="J20" s="49">
        <v>153.91068022184501</v>
      </c>
      <c r="K20" s="49">
        <v>161.90526863949214</v>
      </c>
      <c r="L20" s="49">
        <v>157.21398011893305</v>
      </c>
      <c r="M20" s="49">
        <v>147.77027140188588</v>
      </c>
      <c r="N20" s="49">
        <v>137.961320139609</v>
      </c>
      <c r="O20" s="49">
        <v>130.96361941052348</v>
      </c>
      <c r="P20" s="49">
        <v>126.9549947853333</v>
      </c>
      <c r="Q20" s="49">
        <v>125.42149116872446</v>
      </c>
      <c r="R20" s="49">
        <v>125.20349520598243</v>
      </c>
      <c r="S20" s="49">
        <v>125.11585573267533</v>
      </c>
      <c r="T20" s="49">
        <v>124.56783687970459</v>
      </c>
      <c r="U20" s="49">
        <v>115.00946598237628</v>
      </c>
      <c r="V20" s="49">
        <v>108.31315319942604</v>
      </c>
      <c r="W20" s="49">
        <v>100.88555123156023</v>
      </c>
      <c r="X20" s="49">
        <v>93.690338876970998</v>
      </c>
      <c r="Y20" s="49">
        <v>96.415954534935551</v>
      </c>
      <c r="Z20" s="49">
        <v>96.623891505753917</v>
      </c>
      <c r="AA20" s="25">
        <f t="shared" si="0"/>
        <v>2977.0978368266046</v>
      </c>
    </row>
    <row r="21" spans="1:27" ht="14.4" x14ac:dyDescent="0.3">
      <c r="A21" s="48" t="s">
        <v>4694</v>
      </c>
      <c r="B21" s="49">
        <v>2019</v>
      </c>
      <c r="C21" s="49">
        <v>55.684865167250813</v>
      </c>
      <c r="D21" s="49">
        <v>59.99341760215777</v>
      </c>
      <c r="E21" s="49">
        <v>66.404213007388307</v>
      </c>
      <c r="F21" s="49">
        <v>75.797415629394607</v>
      </c>
      <c r="G21" s="49">
        <v>86.653309529489107</v>
      </c>
      <c r="H21" s="49">
        <v>98.606445222300664</v>
      </c>
      <c r="I21" s="49">
        <v>110.76941379556963</v>
      </c>
      <c r="J21" s="49">
        <v>119.94987271830907</v>
      </c>
      <c r="K21" s="49">
        <v>124.73632105701472</v>
      </c>
      <c r="L21" s="49">
        <v>124.67297341636953</v>
      </c>
      <c r="M21" s="49">
        <v>119.97281460455281</v>
      </c>
      <c r="N21" s="49">
        <v>114.14683058157947</v>
      </c>
      <c r="O21" s="49">
        <v>108.53096939275746</v>
      </c>
      <c r="P21" s="49">
        <v>103.20702611300128</v>
      </c>
      <c r="Q21" s="49">
        <v>98.840744702558737</v>
      </c>
      <c r="R21" s="49">
        <v>94.744696133936031</v>
      </c>
      <c r="S21" s="49">
        <v>90.544324641475256</v>
      </c>
      <c r="T21" s="49">
        <v>85.352588700772671</v>
      </c>
      <c r="U21" s="49">
        <v>78.907641207615995</v>
      </c>
      <c r="V21" s="49">
        <v>71.847790747023694</v>
      </c>
      <c r="W21" s="49">
        <v>64.31173790032696</v>
      </c>
      <c r="X21" s="49">
        <v>57.945170065505337</v>
      </c>
      <c r="Y21" s="49">
        <v>54.07487792142836</v>
      </c>
      <c r="Z21" s="49">
        <v>53.072959796569215</v>
      </c>
      <c r="AA21" s="25">
        <f t="shared" si="0"/>
        <v>2118.7684196543478</v>
      </c>
    </row>
    <row r="22" spans="1:27" ht="14.4" x14ac:dyDescent="0.3">
      <c r="A22" s="48" t="s">
        <v>4695</v>
      </c>
      <c r="B22" s="49">
        <v>2019</v>
      </c>
      <c r="C22" s="49">
        <v>67.162769020635267</v>
      </c>
      <c r="D22" s="49">
        <v>65.591959666564307</v>
      </c>
      <c r="E22" s="49">
        <v>68.78659783623678</v>
      </c>
      <c r="F22" s="49">
        <v>76.861770672964909</v>
      </c>
      <c r="G22" s="49">
        <v>89.151913177956615</v>
      </c>
      <c r="H22" s="49">
        <v>104.99048499648674</v>
      </c>
      <c r="I22" s="49">
        <v>122.81997800809104</v>
      </c>
      <c r="J22" s="49">
        <v>140.01226665510274</v>
      </c>
      <c r="K22" s="49">
        <v>154.56472284534809</v>
      </c>
      <c r="L22" s="49">
        <v>166.43687751343518</v>
      </c>
      <c r="M22" s="49">
        <v>174.30018280121371</v>
      </c>
      <c r="N22" s="49">
        <v>179.16654262300608</v>
      </c>
      <c r="O22" s="49">
        <v>181.21602090536348</v>
      </c>
      <c r="P22" s="49">
        <v>180.78376401459087</v>
      </c>
      <c r="Q22" s="49">
        <v>177.85256590393786</v>
      </c>
      <c r="R22" s="49">
        <v>171.93666191035592</v>
      </c>
      <c r="S22" s="49">
        <v>163.66693334958407</v>
      </c>
      <c r="T22" s="49">
        <v>152.8866955549158</v>
      </c>
      <c r="U22" s="49">
        <v>139.40466897591716</v>
      </c>
      <c r="V22" s="49">
        <v>124.2690498432988</v>
      </c>
      <c r="W22" s="49">
        <v>108.94272961552213</v>
      </c>
      <c r="X22" s="49">
        <v>94.645793098038894</v>
      </c>
      <c r="Y22" s="49">
        <v>82.207798989983544</v>
      </c>
      <c r="Z22" s="49">
        <v>72.754740682381779</v>
      </c>
      <c r="AA22" s="25">
        <f t="shared" si="0"/>
        <v>3060.4134886609313</v>
      </c>
    </row>
    <row r="23" spans="1:27" ht="14.4" x14ac:dyDescent="0.3">
      <c r="A23" s="48" t="s">
        <v>4696</v>
      </c>
      <c r="B23" s="49">
        <v>2019</v>
      </c>
      <c r="C23" s="49">
        <v>55.429659800501128</v>
      </c>
      <c r="D23" s="49">
        <v>58.939390619532951</v>
      </c>
      <c r="E23" s="49">
        <v>65.108330468352847</v>
      </c>
      <c r="F23" s="49">
        <v>73.871001071152435</v>
      </c>
      <c r="G23" s="49">
        <v>86.584128076767755</v>
      </c>
      <c r="H23" s="49">
        <v>100.73127399278037</v>
      </c>
      <c r="I23" s="49">
        <v>121.75832011257441</v>
      </c>
      <c r="J23" s="49">
        <v>150.15040284869679</v>
      </c>
      <c r="K23" s="49">
        <v>161.96553857679979</v>
      </c>
      <c r="L23" s="49">
        <v>160.37843482500438</v>
      </c>
      <c r="M23" s="49">
        <v>156.92519893728959</v>
      </c>
      <c r="N23" s="49">
        <v>165.1817886166678</v>
      </c>
      <c r="O23" s="49">
        <v>161.15095443141954</v>
      </c>
      <c r="P23" s="49">
        <v>149.36668502134523</v>
      </c>
      <c r="Q23" s="49">
        <v>144.68916142595623</v>
      </c>
      <c r="R23" s="49">
        <v>146.91874926765274</v>
      </c>
      <c r="S23" s="49">
        <v>166.21609143663071</v>
      </c>
      <c r="T23" s="49">
        <v>217.80857733721942</v>
      </c>
      <c r="U23" s="49">
        <v>210.85826307581786</v>
      </c>
      <c r="V23" s="49">
        <v>149.53521477167521</v>
      </c>
      <c r="W23" s="49">
        <v>98.013915438053616</v>
      </c>
      <c r="X23" s="49">
        <v>72.918587864345142</v>
      </c>
      <c r="Y23" s="49">
        <v>61.284113804007454</v>
      </c>
      <c r="Z23" s="49">
        <v>55.540088467892211</v>
      </c>
      <c r="AA23" s="25">
        <f t="shared" si="0"/>
        <v>2991.3238702881358</v>
      </c>
    </row>
    <row r="24" spans="1:27" ht="14.4" x14ac:dyDescent="0.3">
      <c r="A24" s="48" t="s">
        <v>4697</v>
      </c>
      <c r="B24" s="49">
        <v>2019</v>
      </c>
      <c r="C24" s="49">
        <v>110.42841490620961</v>
      </c>
      <c r="D24" s="49">
        <v>115.19655741735448</v>
      </c>
      <c r="E24" s="49">
        <v>123.02055894563466</v>
      </c>
      <c r="F24" s="49">
        <v>133.61704242409351</v>
      </c>
      <c r="G24" s="49">
        <v>147.15810747545319</v>
      </c>
      <c r="H24" s="49">
        <v>163.22261570411274</v>
      </c>
      <c r="I24" s="49">
        <v>179.17466919964517</v>
      </c>
      <c r="J24" s="49">
        <v>191.21719409469608</v>
      </c>
      <c r="K24" s="49">
        <v>195.15729938217939</v>
      </c>
      <c r="L24" s="49">
        <v>190.24629759692178</v>
      </c>
      <c r="M24" s="49">
        <v>178.96283951369779</v>
      </c>
      <c r="N24" s="49">
        <v>167.198544317575</v>
      </c>
      <c r="O24" s="49">
        <v>158.94189189958158</v>
      </c>
      <c r="P24" s="49">
        <v>155.42084929730697</v>
      </c>
      <c r="Q24" s="49">
        <v>155.89001581066645</v>
      </c>
      <c r="R24" s="49">
        <v>158.48657984746032</v>
      </c>
      <c r="S24" s="49">
        <v>160.79885838969057</v>
      </c>
      <c r="T24" s="49">
        <v>160.62450890945178</v>
      </c>
      <c r="U24" s="49">
        <v>156.16428621450297</v>
      </c>
      <c r="V24" s="49">
        <v>147.00502644234925</v>
      </c>
      <c r="W24" s="49">
        <v>135.39993126793004</v>
      </c>
      <c r="X24" s="49">
        <v>123.50593761556699</v>
      </c>
      <c r="Y24" s="49">
        <v>113.99946470688273</v>
      </c>
      <c r="Z24" s="49">
        <v>109.7791218188791</v>
      </c>
      <c r="AA24" s="25">
        <f t="shared" si="0"/>
        <v>3630.616613197843</v>
      </c>
    </row>
    <row r="25" spans="1:27" ht="14.4" x14ac:dyDescent="0.3">
      <c r="A25" s="48" t="s">
        <v>4698</v>
      </c>
      <c r="B25" s="49">
        <v>2019</v>
      </c>
      <c r="C25" s="49">
        <v>71.707197571444112</v>
      </c>
      <c r="D25" s="49">
        <v>78.079741794044097</v>
      </c>
      <c r="E25" s="49">
        <v>87.082656484136891</v>
      </c>
      <c r="F25" s="49">
        <v>97.317866500104117</v>
      </c>
      <c r="G25" s="49">
        <v>107.65158473037431</v>
      </c>
      <c r="H25" s="49">
        <v>116.41110701180902</v>
      </c>
      <c r="I25" s="49">
        <v>126.01895357909827</v>
      </c>
      <c r="J25" s="49">
        <v>135.10532211977861</v>
      </c>
      <c r="K25" s="49">
        <v>133.45426545047985</v>
      </c>
      <c r="L25" s="49">
        <v>124.04022185090021</v>
      </c>
      <c r="M25" s="49">
        <v>114.13712496586228</v>
      </c>
      <c r="N25" s="49">
        <v>112.03086114570144</v>
      </c>
      <c r="O25" s="49">
        <v>108.30981367769978</v>
      </c>
      <c r="P25" s="49">
        <v>105.0095071309607</v>
      </c>
      <c r="Q25" s="49">
        <v>108.19192480451522</v>
      </c>
      <c r="R25" s="49">
        <v>116.81295961646619</v>
      </c>
      <c r="S25" s="49">
        <v>133.51163875163067</v>
      </c>
      <c r="T25" s="49">
        <v>162.2137502982244</v>
      </c>
      <c r="U25" s="49">
        <v>160.98673497465776</v>
      </c>
      <c r="V25" s="49">
        <v>130.90773488441999</v>
      </c>
      <c r="W25" s="49">
        <v>102.11977284838024</v>
      </c>
      <c r="X25" s="49">
        <v>84.141822524133971</v>
      </c>
      <c r="Y25" s="49">
        <v>73.758908909107447</v>
      </c>
      <c r="Z25" s="49">
        <v>69.593986743656629</v>
      </c>
      <c r="AA25" s="25">
        <f t="shared" si="0"/>
        <v>2658.5954583675866</v>
      </c>
    </row>
    <row r="26" spans="1:27" ht="14.4" x14ac:dyDescent="0.3">
      <c r="A26" s="48" t="s">
        <v>4699</v>
      </c>
      <c r="B26" s="49">
        <v>2019</v>
      </c>
      <c r="C26" s="49">
        <v>63.024631903060175</v>
      </c>
      <c r="D26" s="49">
        <v>71.577250093426301</v>
      </c>
      <c r="E26" s="49">
        <v>81.536051928977059</v>
      </c>
      <c r="F26" s="49">
        <v>91.51303364112681</v>
      </c>
      <c r="G26" s="49">
        <v>101.63587930952652</v>
      </c>
      <c r="H26" s="49">
        <v>112.993076621241</v>
      </c>
      <c r="I26" s="49">
        <v>125.77026446371748</v>
      </c>
      <c r="J26" s="49">
        <v>134.08329979299845</v>
      </c>
      <c r="K26" s="49">
        <v>130.96399442540474</v>
      </c>
      <c r="L26" s="49">
        <v>117.31713882885398</v>
      </c>
      <c r="M26" s="49">
        <v>98.66925282381915</v>
      </c>
      <c r="N26" s="49">
        <v>82.922877120442365</v>
      </c>
      <c r="O26" s="49">
        <v>72.049580569053703</v>
      </c>
      <c r="P26" s="49">
        <v>68.030046097361875</v>
      </c>
      <c r="Q26" s="49">
        <v>70.386039828401564</v>
      </c>
      <c r="R26" s="49">
        <v>77.481434289879104</v>
      </c>
      <c r="S26" s="49">
        <v>87.389328933586029</v>
      </c>
      <c r="T26" s="49">
        <v>97.654603759507594</v>
      </c>
      <c r="U26" s="49">
        <v>98.318585535151698</v>
      </c>
      <c r="V26" s="49">
        <v>88.871882001893255</v>
      </c>
      <c r="W26" s="49">
        <v>77.100401279633971</v>
      </c>
      <c r="X26" s="49">
        <v>66.572115794954314</v>
      </c>
      <c r="Y26" s="49">
        <v>59.324684897172077</v>
      </c>
      <c r="Z26" s="49">
        <v>58.049099159898958</v>
      </c>
      <c r="AA26" s="25">
        <f t="shared" si="0"/>
        <v>2133.2345530990883</v>
      </c>
    </row>
    <row r="27" spans="1:27" ht="14.4" x14ac:dyDescent="0.3">
      <c r="A27" s="48" t="s">
        <v>4700</v>
      </c>
      <c r="B27" s="49">
        <v>2019</v>
      </c>
      <c r="C27" s="49">
        <v>63.51007337224322</v>
      </c>
      <c r="D27" s="49">
        <v>72.150640144391502</v>
      </c>
      <c r="E27" s="49">
        <v>81.940008223248782</v>
      </c>
      <c r="F27" s="49">
        <v>91.544153496396731</v>
      </c>
      <c r="G27" s="49">
        <v>100.74915914419852</v>
      </c>
      <c r="H27" s="49">
        <v>110.59309660316961</v>
      </c>
      <c r="I27" s="49">
        <v>121.77724061385712</v>
      </c>
      <c r="J27" s="49">
        <v>128.42344836894449</v>
      </c>
      <c r="K27" s="49">
        <v>122.34913175161812</v>
      </c>
      <c r="L27" s="49">
        <v>109.84369571697822</v>
      </c>
      <c r="M27" s="49">
        <v>93.643912256312547</v>
      </c>
      <c r="N27" s="49">
        <v>79.63973659126998</v>
      </c>
      <c r="O27" s="49">
        <v>71.235432412788242</v>
      </c>
      <c r="P27" s="49">
        <v>69.979349875525372</v>
      </c>
      <c r="Q27" s="49">
        <v>72.789682166218313</v>
      </c>
      <c r="R27" s="49">
        <v>79.210808002084278</v>
      </c>
      <c r="S27" s="49">
        <v>86.502572626902349</v>
      </c>
      <c r="T27" s="49">
        <v>91.085332379911122</v>
      </c>
      <c r="U27" s="49">
        <v>90.39799981648973</v>
      </c>
      <c r="V27" s="49">
        <v>84.501741553919928</v>
      </c>
      <c r="W27" s="49">
        <v>74.809842976998766</v>
      </c>
      <c r="X27" s="49">
        <v>64.340891993336484</v>
      </c>
      <c r="Y27" s="49">
        <v>57.80858141425108</v>
      </c>
      <c r="Z27" s="49">
        <v>57.834024430856118</v>
      </c>
      <c r="AA27" s="25">
        <f t="shared" si="0"/>
        <v>2076.6605559319105</v>
      </c>
    </row>
    <row r="28" spans="1:27" ht="14.4" x14ac:dyDescent="0.3">
      <c r="A28" s="48" t="s">
        <v>4701</v>
      </c>
      <c r="B28" s="49">
        <v>2019</v>
      </c>
      <c r="C28" s="49">
        <v>57.305612286422594</v>
      </c>
      <c r="D28" s="49">
        <v>63.328028026273003</v>
      </c>
      <c r="E28" s="49">
        <v>71.498177527143739</v>
      </c>
      <c r="F28" s="49">
        <v>80.858631177998546</v>
      </c>
      <c r="G28" s="49">
        <v>90.402182957851565</v>
      </c>
      <c r="H28" s="49">
        <v>102.07804574640917</v>
      </c>
      <c r="I28" s="49">
        <v>115.41996167801211</v>
      </c>
      <c r="J28" s="49">
        <v>122.9251411830065</v>
      </c>
      <c r="K28" s="49">
        <v>120.51642123157237</v>
      </c>
      <c r="L28" s="49">
        <v>107.84078496371475</v>
      </c>
      <c r="M28" s="49">
        <v>91.375869189736861</v>
      </c>
      <c r="N28" s="49">
        <v>76.972851365562448</v>
      </c>
      <c r="O28" s="49">
        <v>67.777362118827597</v>
      </c>
      <c r="P28" s="49">
        <v>64.830930770154296</v>
      </c>
      <c r="Q28" s="49">
        <v>67.15774740315743</v>
      </c>
      <c r="R28" s="49">
        <v>73.120486189507332</v>
      </c>
      <c r="S28" s="49">
        <v>80.440226189495419</v>
      </c>
      <c r="T28" s="49">
        <v>85.763328426175804</v>
      </c>
      <c r="U28" s="49">
        <v>86.473827681318298</v>
      </c>
      <c r="V28" s="49">
        <v>82.733122442966035</v>
      </c>
      <c r="W28" s="49">
        <v>76.534463335662167</v>
      </c>
      <c r="X28" s="49">
        <v>68.793034304197477</v>
      </c>
      <c r="Y28" s="49">
        <v>60.675898807366451</v>
      </c>
      <c r="Z28" s="49">
        <v>55.930507811651857</v>
      </c>
      <c r="AA28" s="25">
        <f t="shared" si="0"/>
        <v>1970.7526428141834</v>
      </c>
    </row>
    <row r="29" spans="1:27" ht="14.4" x14ac:dyDescent="0.3">
      <c r="A29" s="48" t="s">
        <v>4702</v>
      </c>
      <c r="B29" s="49">
        <v>2019</v>
      </c>
      <c r="C29" s="49">
        <v>66.376561678624881</v>
      </c>
      <c r="D29" s="49">
        <v>70.661581257424032</v>
      </c>
      <c r="E29" s="49">
        <v>78.237860695611616</v>
      </c>
      <c r="F29" s="49">
        <v>86.627562524245661</v>
      </c>
      <c r="G29" s="49">
        <v>95.072143904176713</v>
      </c>
      <c r="H29" s="49">
        <v>103.61538708469061</v>
      </c>
      <c r="I29" s="49">
        <v>112.31777282351037</v>
      </c>
      <c r="J29" s="49">
        <v>118.31817656638191</v>
      </c>
      <c r="K29" s="49">
        <v>120.31711153753371</v>
      </c>
      <c r="L29" s="49">
        <v>119.74955273875419</v>
      </c>
      <c r="M29" s="49">
        <v>118.53098635273979</v>
      </c>
      <c r="N29" s="49">
        <v>119.59753404686576</v>
      </c>
      <c r="O29" s="49">
        <v>121.93880435035808</v>
      </c>
      <c r="P29" s="49">
        <v>125.97712267736982</v>
      </c>
      <c r="Q29" s="49">
        <v>131.3522966703722</v>
      </c>
      <c r="R29" s="49">
        <v>137.09721354117147</v>
      </c>
      <c r="S29" s="49">
        <v>138.40031270930052</v>
      </c>
      <c r="T29" s="49">
        <v>134.87878608289168</v>
      </c>
      <c r="U29" s="49">
        <v>124.81708015162859</v>
      </c>
      <c r="V29" s="49">
        <v>110.44219123343498</v>
      </c>
      <c r="W29" s="49">
        <v>96.274203759188566</v>
      </c>
      <c r="X29" s="49">
        <v>83.240727852629917</v>
      </c>
      <c r="Y29" s="49">
        <v>72.348608597018966</v>
      </c>
      <c r="Z29" s="49">
        <v>66.480012874350535</v>
      </c>
      <c r="AA29" s="25">
        <f t="shared" si="0"/>
        <v>2552.6695917102743</v>
      </c>
    </row>
    <row r="30" spans="1:27" ht="14.4" x14ac:dyDescent="0.3">
      <c r="A30" s="48" t="s">
        <v>4703</v>
      </c>
      <c r="B30" s="49">
        <v>2019</v>
      </c>
      <c r="C30" s="49">
        <v>37.938179113429911</v>
      </c>
      <c r="D30" s="49">
        <v>32.211305028879636</v>
      </c>
      <c r="E30" s="49">
        <v>30.069209095773815</v>
      </c>
      <c r="F30" s="49">
        <v>32.671222422906638</v>
      </c>
      <c r="G30" s="49">
        <v>40.623255257054772</v>
      </c>
      <c r="H30" s="49">
        <v>66.170980779623108</v>
      </c>
      <c r="I30" s="49">
        <v>101.28003406158845</v>
      </c>
      <c r="J30" s="49">
        <v>117.3858925108887</v>
      </c>
      <c r="K30" s="49">
        <v>123.59962524361991</v>
      </c>
      <c r="L30" s="49">
        <v>123.44376797957985</v>
      </c>
      <c r="M30" s="49">
        <v>121.04652855389809</v>
      </c>
      <c r="N30" s="49">
        <v>119.95824715618886</v>
      </c>
      <c r="O30" s="49">
        <v>121.36655409515062</v>
      </c>
      <c r="P30" s="49">
        <v>118.81347388489333</v>
      </c>
      <c r="Q30" s="49">
        <v>122.26854622947215</v>
      </c>
      <c r="R30" s="49">
        <v>125.69473047710385</v>
      </c>
      <c r="S30" s="49">
        <v>133.17889799097941</v>
      </c>
      <c r="T30" s="49">
        <v>135.09586601229356</v>
      </c>
      <c r="U30" s="49">
        <v>131.23581864726663</v>
      </c>
      <c r="V30" s="49">
        <v>120.40945247288326</v>
      </c>
      <c r="W30" s="49">
        <v>106.56488964711421</v>
      </c>
      <c r="X30" s="49">
        <v>87.266503198769215</v>
      </c>
      <c r="Y30" s="49">
        <v>67.479515918025925</v>
      </c>
      <c r="Z30" s="49">
        <v>51.583346335477387</v>
      </c>
      <c r="AA30" s="25">
        <f t="shared" si="0"/>
        <v>2267.355842112861</v>
      </c>
    </row>
    <row r="31" spans="1:27" ht="14.4" x14ac:dyDescent="0.3">
      <c r="A31" s="48" t="s">
        <v>4704</v>
      </c>
      <c r="B31" s="49">
        <v>2019</v>
      </c>
      <c r="C31" s="49">
        <v>72.255154845751349</v>
      </c>
      <c r="D31" s="49">
        <v>68.737723781173372</v>
      </c>
      <c r="E31" s="49">
        <v>68.669020461772561</v>
      </c>
      <c r="F31" s="49">
        <v>72.493776565569789</v>
      </c>
      <c r="G31" s="49">
        <v>80.770500131045637</v>
      </c>
      <c r="H31" s="49">
        <v>96.418786636565386</v>
      </c>
      <c r="I31" s="49">
        <v>116.22021768163884</v>
      </c>
      <c r="J31" s="49">
        <v>131.48583491899674</v>
      </c>
      <c r="K31" s="49">
        <v>142.83539276074416</v>
      </c>
      <c r="L31" s="49">
        <v>151.67309443991022</v>
      </c>
      <c r="M31" s="49">
        <v>158.32827261955677</v>
      </c>
      <c r="N31" s="49">
        <v>163.54163897381835</v>
      </c>
      <c r="O31" s="49">
        <v>167.77390598038443</v>
      </c>
      <c r="P31" s="49">
        <v>168.49869677062017</v>
      </c>
      <c r="Q31" s="49">
        <v>168.0931503433946</v>
      </c>
      <c r="R31" s="49">
        <v>164.77160365480256</v>
      </c>
      <c r="S31" s="49">
        <v>160.26109399454006</v>
      </c>
      <c r="T31" s="49">
        <v>153.32822821741843</v>
      </c>
      <c r="U31" s="49">
        <v>143.14033304909998</v>
      </c>
      <c r="V31" s="49">
        <v>130.61331322979004</v>
      </c>
      <c r="W31" s="49">
        <v>118.28596563989376</v>
      </c>
      <c r="X31" s="49">
        <v>104.72363479456283</v>
      </c>
      <c r="Y31" s="49">
        <v>91.585282811111895</v>
      </c>
      <c r="Z31" s="49">
        <v>80.649442310121529</v>
      </c>
      <c r="AA31" s="25">
        <f t="shared" si="0"/>
        <v>2975.1540646122835</v>
      </c>
    </row>
    <row r="32" spans="1:27" ht="14.4" x14ac:dyDescent="0.3">
      <c r="A32" s="48" t="s">
        <v>4840</v>
      </c>
      <c r="B32" s="49">
        <v>2019</v>
      </c>
      <c r="C32" s="49">
        <v>72.215406641054955</v>
      </c>
      <c r="D32" s="49">
        <v>69.310647575974372</v>
      </c>
      <c r="E32" s="49">
        <v>69.834898247390015</v>
      </c>
      <c r="F32" s="49">
        <v>73.273346678100495</v>
      </c>
      <c r="G32" s="49">
        <v>78.784481995762491</v>
      </c>
      <c r="H32" s="49">
        <v>87.062040997732026</v>
      </c>
      <c r="I32" s="49">
        <v>98.248088188751709</v>
      </c>
      <c r="J32" s="49">
        <v>109.77214087640833</v>
      </c>
      <c r="K32" s="49">
        <v>121.30042743160037</v>
      </c>
      <c r="L32" s="49">
        <v>131.06426121630832</v>
      </c>
      <c r="M32" s="49">
        <v>138.96982373119369</v>
      </c>
      <c r="N32" s="49">
        <v>144.65346934235194</v>
      </c>
      <c r="O32" s="49">
        <v>148.41620107389014</v>
      </c>
      <c r="P32" s="49">
        <v>149.94470912342294</v>
      </c>
      <c r="Q32" s="49">
        <v>149.22250937482937</v>
      </c>
      <c r="R32" s="49">
        <v>146.29032248127564</v>
      </c>
      <c r="S32" s="49">
        <v>142.99148243755283</v>
      </c>
      <c r="T32" s="49">
        <v>137.68425259098888</v>
      </c>
      <c r="U32" s="49">
        <v>129.63374485182672</v>
      </c>
      <c r="V32" s="49">
        <v>120.11314583738198</v>
      </c>
      <c r="W32" s="49">
        <v>111.53235016517318</v>
      </c>
      <c r="X32" s="49">
        <v>101.35386299451957</v>
      </c>
      <c r="Y32" s="49">
        <v>89.880249132845293</v>
      </c>
      <c r="Z32" s="49">
        <v>79.220734381870983</v>
      </c>
      <c r="AA32" s="25">
        <f t="shared" si="0"/>
        <v>2700.7725973682059</v>
      </c>
    </row>
    <row r="33" spans="1:27" ht="14.4" x14ac:dyDescent="0.3">
      <c r="A33" s="48" t="s">
        <v>4841</v>
      </c>
      <c r="B33" s="49">
        <v>2019</v>
      </c>
      <c r="C33" s="49">
        <v>82.868332274120959</v>
      </c>
      <c r="D33" s="49">
        <v>76.200622647897191</v>
      </c>
      <c r="E33" s="49">
        <v>73.907015135695204</v>
      </c>
      <c r="F33" s="49">
        <v>74.883424164898258</v>
      </c>
      <c r="G33" s="49">
        <v>78.991645842010598</v>
      </c>
      <c r="H33" s="49">
        <v>88.492066741023706</v>
      </c>
      <c r="I33" s="49">
        <v>105.09556398015307</v>
      </c>
      <c r="J33" s="49">
        <v>118.19489328250641</v>
      </c>
      <c r="K33" s="49">
        <v>126.29590367537295</v>
      </c>
      <c r="L33" s="49">
        <v>130.35988681369864</v>
      </c>
      <c r="M33" s="49">
        <v>133.60221960393659</v>
      </c>
      <c r="N33" s="49">
        <v>135.44260153405605</v>
      </c>
      <c r="O33" s="49">
        <v>135.83979541059932</v>
      </c>
      <c r="P33" s="49">
        <v>134.36138800793461</v>
      </c>
      <c r="Q33" s="49">
        <v>132.82757567287123</v>
      </c>
      <c r="R33" s="49">
        <v>131.4584412745902</v>
      </c>
      <c r="S33" s="49">
        <v>133.03172579136597</v>
      </c>
      <c r="T33" s="49">
        <v>135.32426902410742</v>
      </c>
      <c r="U33" s="49">
        <v>136.81675265675219</v>
      </c>
      <c r="V33" s="49">
        <v>136.08624776640715</v>
      </c>
      <c r="W33" s="49">
        <v>135.22294997395838</v>
      </c>
      <c r="X33" s="49">
        <v>128.74227782264194</v>
      </c>
      <c r="Y33" s="49">
        <v>113.49372770953994</v>
      </c>
      <c r="Z33" s="49">
        <v>96.117148328996066</v>
      </c>
      <c r="AA33" s="25">
        <f t="shared" si="0"/>
        <v>2773.6564751351343</v>
      </c>
    </row>
    <row r="34" spans="1:27" ht="14.4" x14ac:dyDescent="0.3">
      <c r="A34" s="48" t="s">
        <v>4842</v>
      </c>
      <c r="B34" s="49">
        <v>2019</v>
      </c>
      <c r="C34" s="49">
        <v>90.692894374283441</v>
      </c>
      <c r="D34" s="49">
        <v>78.109560219675942</v>
      </c>
      <c r="E34" s="49">
        <v>70.573975513363706</v>
      </c>
      <c r="F34" s="49">
        <v>68.767799471741057</v>
      </c>
      <c r="G34" s="49">
        <v>77.509463674567073</v>
      </c>
      <c r="H34" s="49">
        <v>100.41945552781473</v>
      </c>
      <c r="I34" s="49">
        <v>155.04445862710404</v>
      </c>
      <c r="J34" s="49">
        <v>210.85347386527178</v>
      </c>
      <c r="K34" s="49">
        <v>210.14841903028412</v>
      </c>
      <c r="L34" s="49">
        <v>212.90797200024701</v>
      </c>
      <c r="M34" s="49">
        <v>208.10290479896992</v>
      </c>
      <c r="N34" s="49">
        <v>197.02814717033121</v>
      </c>
      <c r="O34" s="49">
        <v>182.74981602397608</v>
      </c>
      <c r="P34" s="49">
        <v>173.98436821692343</v>
      </c>
      <c r="Q34" s="49">
        <v>156.53729869307406</v>
      </c>
      <c r="R34" s="49">
        <v>146.51045086424702</v>
      </c>
      <c r="S34" s="49">
        <v>146.70072901887832</v>
      </c>
      <c r="T34" s="49">
        <v>151.068889389079</v>
      </c>
      <c r="U34" s="49">
        <v>158.6703330667363</v>
      </c>
      <c r="V34" s="49">
        <v>171.52877795297502</v>
      </c>
      <c r="W34" s="49">
        <v>173.86615260666377</v>
      </c>
      <c r="X34" s="49">
        <v>160.00947148191918</v>
      </c>
      <c r="Y34" s="49">
        <v>134.63000416500714</v>
      </c>
      <c r="Z34" s="49">
        <v>110.49171299769147</v>
      </c>
      <c r="AA34" s="25">
        <f t="shared" si="0"/>
        <v>3546.9065287508256</v>
      </c>
    </row>
    <row r="35" spans="1:27" ht="14.4" x14ac:dyDescent="0.3">
      <c r="A35" s="48" t="s">
        <v>4843</v>
      </c>
      <c r="B35" s="49">
        <v>2019</v>
      </c>
      <c r="C35" s="49">
        <v>84.950538130430559</v>
      </c>
      <c r="D35" s="49">
        <v>83.125088261263244</v>
      </c>
      <c r="E35" s="49">
        <v>83.142857992448441</v>
      </c>
      <c r="F35" s="49">
        <v>84.803480487589553</v>
      </c>
      <c r="G35" s="49">
        <v>87.880634832593671</v>
      </c>
      <c r="H35" s="49">
        <v>92.759356709095769</v>
      </c>
      <c r="I35" s="49">
        <v>99.31708281665864</v>
      </c>
      <c r="J35" s="49">
        <v>105.68340464312888</v>
      </c>
      <c r="K35" s="49">
        <v>112.42759766193601</v>
      </c>
      <c r="L35" s="49">
        <v>118.30676499103065</v>
      </c>
      <c r="M35" s="49">
        <v>122.53153271477403</v>
      </c>
      <c r="N35" s="49">
        <v>124.12024005549789</v>
      </c>
      <c r="O35" s="49">
        <v>124.13773866677893</v>
      </c>
      <c r="P35" s="49">
        <v>122.65498410899367</v>
      </c>
      <c r="Q35" s="49">
        <v>119.36079223392116</v>
      </c>
      <c r="R35" s="49">
        <v>115.38171298251346</v>
      </c>
      <c r="S35" s="49">
        <v>112.86481123301159</v>
      </c>
      <c r="T35" s="49">
        <v>110.32260912280877</v>
      </c>
      <c r="U35" s="49">
        <v>107.70575613427752</v>
      </c>
      <c r="V35" s="49">
        <v>104.28798683421331</v>
      </c>
      <c r="W35" s="49">
        <v>102.93078628375942</v>
      </c>
      <c r="X35" s="49">
        <v>99.933313893213992</v>
      </c>
      <c r="Y35" s="49">
        <v>94.552830154732547</v>
      </c>
      <c r="Z35" s="49">
        <v>88.915340227363316</v>
      </c>
      <c r="AA35" s="25">
        <f t="shared" si="0"/>
        <v>2502.0972411720345</v>
      </c>
    </row>
    <row r="36" spans="1:27" ht="14.4" x14ac:dyDescent="0.3">
      <c r="A36" s="48" t="s">
        <v>4844</v>
      </c>
      <c r="B36" s="49">
        <v>2019</v>
      </c>
      <c r="C36" s="49">
        <v>71.367420826523656</v>
      </c>
      <c r="D36" s="49">
        <v>72.427234510029663</v>
      </c>
      <c r="E36" s="49">
        <v>75.464352071299814</v>
      </c>
      <c r="F36" s="49">
        <v>80.473529476246796</v>
      </c>
      <c r="G36" s="49">
        <v>87.889805617776943</v>
      </c>
      <c r="H36" s="49">
        <v>98.65581763493789</v>
      </c>
      <c r="I36" s="49">
        <v>111.0779814092221</v>
      </c>
      <c r="J36" s="49">
        <v>122.25909315497289</v>
      </c>
      <c r="K36" s="49">
        <v>130.8567667719355</v>
      </c>
      <c r="L36" s="49">
        <v>136.15457163379511</v>
      </c>
      <c r="M36" s="49">
        <v>138.16889167909787</v>
      </c>
      <c r="N36" s="49">
        <v>138.05574569138022</v>
      </c>
      <c r="O36" s="49">
        <v>136.35294269034037</v>
      </c>
      <c r="P36" s="49">
        <v>133.16373199374254</v>
      </c>
      <c r="Q36" s="49">
        <v>129.19971644355309</v>
      </c>
      <c r="R36" s="49">
        <v>124.05188784715348</v>
      </c>
      <c r="S36" s="49">
        <v>118.58359628700086</v>
      </c>
      <c r="T36" s="49">
        <v>112.30515797997938</v>
      </c>
      <c r="U36" s="49">
        <v>104.93305992884567</v>
      </c>
      <c r="V36" s="49">
        <v>96.555155734305927</v>
      </c>
      <c r="W36" s="49">
        <v>88.692046391549013</v>
      </c>
      <c r="X36" s="49">
        <v>81.35704971172224</v>
      </c>
      <c r="Y36" s="49">
        <v>75.562637247082421</v>
      </c>
      <c r="Z36" s="49">
        <v>72.299191489095477</v>
      </c>
      <c r="AA36" s="25">
        <f t="shared" si="0"/>
        <v>2535.9073842215885</v>
      </c>
    </row>
    <row r="37" spans="1:27" ht="14.4" x14ac:dyDescent="0.3">
      <c r="A37" s="48" t="s">
        <v>4845</v>
      </c>
      <c r="B37" s="49">
        <v>2019</v>
      </c>
      <c r="C37" s="49">
        <v>93.785844291528434</v>
      </c>
      <c r="D37" s="49">
        <v>94.872896577559558</v>
      </c>
      <c r="E37" s="49">
        <v>97.506548891257509</v>
      </c>
      <c r="F37" s="49">
        <v>101.52896736326942</v>
      </c>
      <c r="G37" s="49">
        <v>107.02627452646752</v>
      </c>
      <c r="H37" s="49">
        <v>113.62532916594289</v>
      </c>
      <c r="I37" s="49">
        <v>120.10248393345302</v>
      </c>
      <c r="J37" s="49">
        <v>126.24568534101905</v>
      </c>
      <c r="K37" s="49">
        <v>131.34262486628288</v>
      </c>
      <c r="L37" s="49">
        <v>134.5002911079772</v>
      </c>
      <c r="M37" s="49">
        <v>135.50654329893223</v>
      </c>
      <c r="N37" s="49">
        <v>135.43042860768836</v>
      </c>
      <c r="O37" s="49">
        <v>136.05383434390535</v>
      </c>
      <c r="P37" s="49">
        <v>137.4056251160878</v>
      </c>
      <c r="Q37" s="49">
        <v>138.30068533216263</v>
      </c>
      <c r="R37" s="49">
        <v>138.69164388100282</v>
      </c>
      <c r="S37" s="49">
        <v>138.61502554236543</v>
      </c>
      <c r="T37" s="49">
        <v>136.18663315948004</v>
      </c>
      <c r="U37" s="49">
        <v>130.55257746075196</v>
      </c>
      <c r="V37" s="49">
        <v>121.48052466932445</v>
      </c>
      <c r="W37" s="49">
        <v>112.75474800112035</v>
      </c>
      <c r="X37" s="49">
        <v>104.31614532243499</v>
      </c>
      <c r="Y37" s="49">
        <v>97.905314406544591</v>
      </c>
      <c r="Z37" s="49">
        <v>94.399172434261246</v>
      </c>
      <c r="AA37" s="25">
        <f t="shared" si="0"/>
        <v>2878.1358476408204</v>
      </c>
    </row>
    <row r="38" spans="1:27" ht="14.4" x14ac:dyDescent="0.3">
      <c r="A38" s="48" t="s">
        <v>4846</v>
      </c>
      <c r="B38" s="49">
        <v>2019</v>
      </c>
      <c r="C38" s="49">
        <v>92.25492644508698</v>
      </c>
      <c r="D38" s="49">
        <v>95.819888521137628</v>
      </c>
      <c r="E38" s="49">
        <v>101.26051523027289</v>
      </c>
      <c r="F38" s="49">
        <v>107.89623499596507</v>
      </c>
      <c r="G38" s="49">
        <v>115.29736043375345</v>
      </c>
      <c r="H38" s="49">
        <v>125.32316038932935</v>
      </c>
      <c r="I38" s="49">
        <v>137.25793689386563</v>
      </c>
      <c r="J38" s="49">
        <v>145.48008569704152</v>
      </c>
      <c r="K38" s="49">
        <v>147.70895719627686</v>
      </c>
      <c r="L38" s="49">
        <v>143.28783575320503</v>
      </c>
      <c r="M38" s="49">
        <v>135.67460260347218</v>
      </c>
      <c r="N38" s="49">
        <v>128.16613395754968</v>
      </c>
      <c r="O38" s="49">
        <v>122.76957364311937</v>
      </c>
      <c r="P38" s="49">
        <v>120.3153049820997</v>
      </c>
      <c r="Q38" s="49">
        <v>120.25277046364323</v>
      </c>
      <c r="R38" s="49">
        <v>122.07195119305898</v>
      </c>
      <c r="S38" s="49">
        <v>125.06194156991121</v>
      </c>
      <c r="T38" s="49">
        <v>126.92487168456931</v>
      </c>
      <c r="U38" s="49">
        <v>125.04748128279877</v>
      </c>
      <c r="V38" s="49">
        <v>119.21980550591394</v>
      </c>
      <c r="W38" s="49">
        <v>112.31816419025439</v>
      </c>
      <c r="X38" s="49">
        <v>104.30280436731779</v>
      </c>
      <c r="Y38" s="49">
        <v>96.596301123811102</v>
      </c>
      <c r="Z38" s="49">
        <v>91.733486037572661</v>
      </c>
      <c r="AA38" s="25">
        <f t="shared" si="0"/>
        <v>2862.0420941610264</v>
      </c>
    </row>
    <row r="39" spans="1:27" ht="14.4" x14ac:dyDescent="0.3">
      <c r="A39" s="48" t="s">
        <v>4847</v>
      </c>
      <c r="B39" s="49">
        <v>2019</v>
      </c>
      <c r="C39" s="49">
        <v>70.983466085423217</v>
      </c>
      <c r="D39" s="49">
        <v>75.646822270335548</v>
      </c>
      <c r="E39" s="49">
        <v>82.851107267712322</v>
      </c>
      <c r="F39" s="49">
        <v>92.055058846924609</v>
      </c>
      <c r="G39" s="49">
        <v>102.79724566734325</v>
      </c>
      <c r="H39" s="49">
        <v>116.41544643397741</v>
      </c>
      <c r="I39" s="49">
        <v>132.43769823845787</v>
      </c>
      <c r="J39" s="49">
        <v>148.50133311497231</v>
      </c>
      <c r="K39" s="49">
        <v>157.71163255130097</v>
      </c>
      <c r="L39" s="49">
        <v>159.52956506541574</v>
      </c>
      <c r="M39" s="49">
        <v>158.53509877117986</v>
      </c>
      <c r="N39" s="49">
        <v>160.04652751923717</v>
      </c>
      <c r="O39" s="49">
        <v>159.7209997994311</v>
      </c>
      <c r="P39" s="49">
        <v>158.59870820024031</v>
      </c>
      <c r="Q39" s="49">
        <v>159.13913463451004</v>
      </c>
      <c r="R39" s="49">
        <v>160.08959783059279</v>
      </c>
      <c r="S39" s="49">
        <v>162.88042013968371</v>
      </c>
      <c r="T39" s="49">
        <v>169.11645214926645</v>
      </c>
      <c r="U39" s="49">
        <v>156.92597216393116</v>
      </c>
      <c r="V39" s="49">
        <v>129.31569937272042</v>
      </c>
      <c r="W39" s="49">
        <v>103.13670513845562</v>
      </c>
      <c r="X39" s="49">
        <v>84.981745616124982</v>
      </c>
      <c r="Y39" s="49">
        <v>74.637147352032002</v>
      </c>
      <c r="Z39" s="49">
        <v>69.772957034973885</v>
      </c>
      <c r="AA39" s="25">
        <f t="shared" si="0"/>
        <v>3045.8265412642427</v>
      </c>
    </row>
    <row r="40" spans="1:27" ht="14.4" x14ac:dyDescent="0.3">
      <c r="A40" s="48" t="s">
        <v>4848</v>
      </c>
      <c r="B40" s="49">
        <v>2019</v>
      </c>
      <c r="C40" s="49">
        <v>67.058045934333563</v>
      </c>
      <c r="D40" s="49">
        <v>62.78813019206433</v>
      </c>
      <c r="E40" s="49">
        <v>64.616689347814741</v>
      </c>
      <c r="F40" s="49">
        <v>71.439965959476964</v>
      </c>
      <c r="G40" s="49">
        <v>82.592400255574134</v>
      </c>
      <c r="H40" s="49">
        <v>98.762939991125364</v>
      </c>
      <c r="I40" s="49">
        <v>123.26740009776167</v>
      </c>
      <c r="J40" s="49">
        <v>145.23812121111402</v>
      </c>
      <c r="K40" s="49">
        <v>159.08231004393124</v>
      </c>
      <c r="L40" s="49">
        <v>167.07288154356436</v>
      </c>
      <c r="M40" s="49">
        <v>172.73808925412268</v>
      </c>
      <c r="N40" s="49">
        <v>175.70295166396139</v>
      </c>
      <c r="O40" s="49">
        <v>175.45433304030223</v>
      </c>
      <c r="P40" s="49">
        <v>172.29203420867964</v>
      </c>
      <c r="Q40" s="49">
        <v>166.96442722331912</v>
      </c>
      <c r="R40" s="49">
        <v>160.27993650562556</v>
      </c>
      <c r="S40" s="49">
        <v>154.68693260139995</v>
      </c>
      <c r="T40" s="49">
        <v>149.69231242956826</v>
      </c>
      <c r="U40" s="49">
        <v>143.72416801485016</v>
      </c>
      <c r="V40" s="49">
        <v>136.64165922522903</v>
      </c>
      <c r="W40" s="49">
        <v>129.82529145294936</v>
      </c>
      <c r="X40" s="49">
        <v>119.40278549084</v>
      </c>
      <c r="Y40" s="49">
        <v>100.26353230122108</v>
      </c>
      <c r="Z40" s="49">
        <v>80.067088660276724</v>
      </c>
      <c r="AA40" s="25">
        <f t="shared" si="0"/>
        <v>3079.6544266491046</v>
      </c>
    </row>
    <row r="41" spans="1:27" ht="14.4" x14ac:dyDescent="0.3">
      <c r="A41" s="48" t="s">
        <v>4849</v>
      </c>
      <c r="B41" s="49">
        <v>2019</v>
      </c>
      <c r="C41" s="49">
        <v>83.644162045910079</v>
      </c>
      <c r="D41" s="49">
        <v>87.906753085020554</v>
      </c>
      <c r="E41" s="49">
        <v>93.81794286310361</v>
      </c>
      <c r="F41" s="49">
        <v>101.31196841572873</v>
      </c>
      <c r="G41" s="49">
        <v>110.4219741764512</v>
      </c>
      <c r="H41" s="49">
        <v>121.07030569636126</v>
      </c>
      <c r="I41" s="49">
        <v>131.94409231806151</v>
      </c>
      <c r="J41" s="49">
        <v>141.77875732472714</v>
      </c>
      <c r="K41" s="49">
        <v>148.63980624002232</v>
      </c>
      <c r="L41" s="49">
        <v>151.75694841969104</v>
      </c>
      <c r="M41" s="49">
        <v>150.96476498928681</v>
      </c>
      <c r="N41" s="49">
        <v>148.20455218001476</v>
      </c>
      <c r="O41" s="49">
        <v>145.028443909602</v>
      </c>
      <c r="P41" s="49">
        <v>142.16527307134595</v>
      </c>
      <c r="Q41" s="49">
        <v>138.42635458941518</v>
      </c>
      <c r="R41" s="49">
        <v>134.00097520761463</v>
      </c>
      <c r="S41" s="49">
        <v>129.02091942413259</v>
      </c>
      <c r="T41" s="49">
        <v>122.60840300448562</v>
      </c>
      <c r="U41" s="49">
        <v>114.20651077447636</v>
      </c>
      <c r="V41" s="49">
        <v>103.9296968304628</v>
      </c>
      <c r="W41" s="49">
        <v>94.680261097401129</v>
      </c>
      <c r="X41" s="49">
        <v>86.900914973675384</v>
      </c>
      <c r="Y41" s="49">
        <v>82.130405438803436</v>
      </c>
      <c r="Z41" s="49">
        <v>81.120037905538851</v>
      </c>
      <c r="AA41" s="25">
        <f t="shared" si="0"/>
        <v>2845.6802239813333</v>
      </c>
    </row>
    <row r="42" spans="1:27" ht="14.4" x14ac:dyDescent="0.3">
      <c r="A42" s="48" t="s">
        <v>4850</v>
      </c>
      <c r="B42" s="49">
        <v>2019</v>
      </c>
      <c r="C42" s="49">
        <v>100.87208566597593</v>
      </c>
      <c r="D42" s="49">
        <v>107.32640733174296</v>
      </c>
      <c r="E42" s="49">
        <v>114.76442434672356</v>
      </c>
      <c r="F42" s="49">
        <v>122.52611450647829</v>
      </c>
      <c r="G42" s="49">
        <v>131.03097606547271</v>
      </c>
      <c r="H42" s="49">
        <v>140.70428578455659</v>
      </c>
      <c r="I42" s="49">
        <v>150.0343270248953</v>
      </c>
      <c r="J42" s="49">
        <v>156.92287603677585</v>
      </c>
      <c r="K42" s="49">
        <v>158.87023198335726</v>
      </c>
      <c r="L42" s="49">
        <v>155.25997138255076</v>
      </c>
      <c r="M42" s="49">
        <v>148.46275081217379</v>
      </c>
      <c r="N42" s="49">
        <v>142.33262224346947</v>
      </c>
      <c r="O42" s="49">
        <v>139.12564611996743</v>
      </c>
      <c r="P42" s="49">
        <v>139.70498114422224</v>
      </c>
      <c r="Q42" s="49">
        <v>141.99768494555269</v>
      </c>
      <c r="R42" s="49">
        <v>145.00330652726072</v>
      </c>
      <c r="S42" s="49">
        <v>146.98749934627438</v>
      </c>
      <c r="T42" s="49">
        <v>145.30364789120901</v>
      </c>
      <c r="U42" s="49">
        <v>138.43361756168957</v>
      </c>
      <c r="V42" s="49">
        <v>126.41974644180775</v>
      </c>
      <c r="W42" s="49">
        <v>113.41371004173416</v>
      </c>
      <c r="X42" s="49">
        <v>102.25876013227048</v>
      </c>
      <c r="Y42" s="49">
        <v>96.215318636131599</v>
      </c>
      <c r="Z42" s="49">
        <v>96.032575450891258</v>
      </c>
      <c r="AA42" s="25">
        <f t="shared" si="0"/>
        <v>3160.0035674231835</v>
      </c>
    </row>
    <row r="43" spans="1:27" ht="14.4" x14ac:dyDescent="0.3">
      <c r="A43" s="48" t="s">
        <v>4851</v>
      </c>
      <c r="B43" s="49">
        <v>2019</v>
      </c>
      <c r="C43" s="49">
        <v>79.670704006906035</v>
      </c>
      <c r="D43" s="49">
        <v>84.243809040295488</v>
      </c>
      <c r="E43" s="49">
        <v>89.571558764560876</v>
      </c>
      <c r="F43" s="49">
        <v>94.92814063659489</v>
      </c>
      <c r="G43" s="49">
        <v>99.846375234215614</v>
      </c>
      <c r="H43" s="49">
        <v>104.22008928387798</v>
      </c>
      <c r="I43" s="49">
        <v>107.27303646114895</v>
      </c>
      <c r="J43" s="49">
        <v>108.4208648011126</v>
      </c>
      <c r="K43" s="49">
        <v>107.33597695323664</v>
      </c>
      <c r="L43" s="49">
        <v>104.21978782005628</v>
      </c>
      <c r="M43" s="49">
        <v>100.20825310101966</v>
      </c>
      <c r="N43" s="49">
        <v>97.126518356777453</v>
      </c>
      <c r="O43" s="49">
        <v>95.793547265312739</v>
      </c>
      <c r="P43" s="49">
        <v>96.216517906716902</v>
      </c>
      <c r="Q43" s="49">
        <v>97.718026092326454</v>
      </c>
      <c r="R43" s="49">
        <v>99.460734688868357</v>
      </c>
      <c r="S43" s="49">
        <v>100.77512170307271</v>
      </c>
      <c r="T43" s="49">
        <v>100.21588370389149</v>
      </c>
      <c r="U43" s="49">
        <v>96.921321271044732</v>
      </c>
      <c r="V43" s="49">
        <v>90.992384574365047</v>
      </c>
      <c r="W43" s="49">
        <v>84.116810974150383</v>
      </c>
      <c r="X43" s="49">
        <v>78.080988795128377</v>
      </c>
      <c r="Y43" s="49">
        <v>75.234862293295549</v>
      </c>
      <c r="Z43" s="49">
        <v>75.712151856393078</v>
      </c>
      <c r="AA43" s="25">
        <f t="shared" si="0"/>
        <v>2268.3034655843685</v>
      </c>
    </row>
    <row r="44" spans="1:27" ht="14.4" x14ac:dyDescent="0.3">
      <c r="A44" s="48" t="s">
        <v>4852</v>
      </c>
      <c r="B44" s="49">
        <v>2019</v>
      </c>
      <c r="C44" s="49">
        <v>67.381609521752594</v>
      </c>
      <c r="D44" s="49">
        <v>71.780305894059694</v>
      </c>
      <c r="E44" s="49">
        <v>76.938002369714241</v>
      </c>
      <c r="F44" s="49">
        <v>82.644540788051842</v>
      </c>
      <c r="G44" s="49">
        <v>87.96929742202957</v>
      </c>
      <c r="H44" s="49">
        <v>96.368203951448137</v>
      </c>
      <c r="I44" s="49">
        <v>105.26960066151092</v>
      </c>
      <c r="J44" s="49">
        <v>109.93238127052146</v>
      </c>
      <c r="K44" s="49">
        <v>109.29962729210318</v>
      </c>
      <c r="L44" s="49">
        <v>101.79315517214819</v>
      </c>
      <c r="M44" s="49">
        <v>91.328055600299564</v>
      </c>
      <c r="N44" s="49">
        <v>82.057456246846797</v>
      </c>
      <c r="O44" s="49">
        <v>76.047212553595188</v>
      </c>
      <c r="P44" s="49">
        <v>73.558536224548462</v>
      </c>
      <c r="Q44" s="49">
        <v>74.631150311287314</v>
      </c>
      <c r="R44" s="49">
        <v>78.232215227622433</v>
      </c>
      <c r="S44" s="49">
        <v>83.160487284852138</v>
      </c>
      <c r="T44" s="49">
        <v>86.70263446547628</v>
      </c>
      <c r="U44" s="49">
        <v>85.989561931962186</v>
      </c>
      <c r="V44" s="49">
        <v>81.891694233078113</v>
      </c>
      <c r="W44" s="49">
        <v>75.643047780425618</v>
      </c>
      <c r="X44" s="49">
        <v>68.977747704961331</v>
      </c>
      <c r="Y44" s="49">
        <v>65.499015201767122</v>
      </c>
      <c r="Z44" s="49">
        <v>64.573383016537861</v>
      </c>
      <c r="AA44" s="25">
        <f t="shared" si="0"/>
        <v>1997.6689221266006</v>
      </c>
    </row>
    <row r="45" spans="1:27" ht="14.4" x14ac:dyDescent="0.3">
      <c r="A45" s="48" t="s">
        <v>4853</v>
      </c>
      <c r="B45" s="49">
        <v>2019</v>
      </c>
      <c r="C45" s="49">
        <v>89.050575170599544</v>
      </c>
      <c r="D45" s="49">
        <v>89.711060676289932</v>
      </c>
      <c r="E45" s="49">
        <v>92.14222181759628</v>
      </c>
      <c r="F45" s="49">
        <v>96.070938188257301</v>
      </c>
      <c r="G45" s="49">
        <v>103.11000121010149</v>
      </c>
      <c r="H45" s="49">
        <v>112.22507118793555</v>
      </c>
      <c r="I45" s="49">
        <v>127.22978009499025</v>
      </c>
      <c r="J45" s="49">
        <v>144.06829298427954</v>
      </c>
      <c r="K45" s="49">
        <v>146.26582230456165</v>
      </c>
      <c r="L45" s="49">
        <v>145.272174773507</v>
      </c>
      <c r="M45" s="49">
        <v>143.15499708689183</v>
      </c>
      <c r="N45" s="49">
        <v>144.416391216059</v>
      </c>
      <c r="O45" s="49">
        <v>142.58214534449166</v>
      </c>
      <c r="P45" s="49">
        <v>139.50285190921318</v>
      </c>
      <c r="Q45" s="49">
        <v>137.45712193670445</v>
      </c>
      <c r="R45" s="49">
        <v>138.49127595265978</v>
      </c>
      <c r="S45" s="49">
        <v>145.86949289630394</v>
      </c>
      <c r="T45" s="49">
        <v>163.34159844424596</v>
      </c>
      <c r="U45" s="49">
        <v>161.1032753782093</v>
      </c>
      <c r="V45" s="49">
        <v>140.50484328358399</v>
      </c>
      <c r="W45" s="49">
        <v>120.86145624443994</v>
      </c>
      <c r="X45" s="49">
        <v>107.07116667121662</v>
      </c>
      <c r="Y45" s="49">
        <v>97.205476547580488</v>
      </c>
      <c r="Z45" s="49">
        <v>91.103206541165989</v>
      </c>
      <c r="AA45" s="25">
        <f t="shared" si="0"/>
        <v>3017.8112378608848</v>
      </c>
    </row>
    <row r="46" spans="1:27" ht="14.4" x14ac:dyDescent="0.3">
      <c r="A46" s="48" t="s">
        <v>4854</v>
      </c>
      <c r="B46" s="49">
        <v>2019</v>
      </c>
      <c r="C46" s="49">
        <v>94.947588193338589</v>
      </c>
      <c r="D46" s="49">
        <v>96.675894357535029</v>
      </c>
      <c r="E46" s="49">
        <v>101.99613752622174</v>
      </c>
      <c r="F46" s="49">
        <v>110.51767644521955</v>
      </c>
      <c r="G46" s="49">
        <v>122.15153061459087</v>
      </c>
      <c r="H46" s="49">
        <v>137.79965138407334</v>
      </c>
      <c r="I46" s="49">
        <v>156.65587936288637</v>
      </c>
      <c r="J46" s="49">
        <v>173.73456314053132</v>
      </c>
      <c r="K46" s="49">
        <v>183.61874903765377</v>
      </c>
      <c r="L46" s="49">
        <v>189.27481329119121</v>
      </c>
      <c r="M46" s="49">
        <v>190.35050966969928</v>
      </c>
      <c r="N46" s="49">
        <v>188.92783155653959</v>
      </c>
      <c r="O46" s="49">
        <v>185.78512104791477</v>
      </c>
      <c r="P46" s="49">
        <v>181.95223793601971</v>
      </c>
      <c r="Q46" s="49">
        <v>177.36023426885876</v>
      </c>
      <c r="R46" s="49">
        <v>171.49180540670395</v>
      </c>
      <c r="S46" s="49">
        <v>164.8374182652048</v>
      </c>
      <c r="T46" s="49">
        <v>156.48410941548744</v>
      </c>
      <c r="U46" s="49">
        <v>145.89681951918612</v>
      </c>
      <c r="V46" s="49">
        <v>134.27542305681177</v>
      </c>
      <c r="W46" s="49">
        <v>122.62181033779346</v>
      </c>
      <c r="X46" s="49">
        <v>111.22229822332309</v>
      </c>
      <c r="Y46" s="49">
        <v>101.75585586096257</v>
      </c>
      <c r="Z46" s="49">
        <v>96.193949346042956</v>
      </c>
      <c r="AA46" s="25">
        <f t="shared" si="0"/>
        <v>3496.5279072637895</v>
      </c>
    </row>
    <row r="47" spans="1:27" ht="14.4" x14ac:dyDescent="0.3">
      <c r="A47" s="48" t="s">
        <v>4855</v>
      </c>
      <c r="B47" s="49">
        <v>2019</v>
      </c>
      <c r="C47" s="49">
        <v>101.72291870587379</v>
      </c>
      <c r="D47" s="49">
        <v>98.74338727477874</v>
      </c>
      <c r="E47" s="49">
        <v>99.746931861284139</v>
      </c>
      <c r="F47" s="49">
        <v>104.35736348145178</v>
      </c>
      <c r="G47" s="49">
        <v>112.87552031465826</v>
      </c>
      <c r="H47" s="49">
        <v>125.46720801681496</v>
      </c>
      <c r="I47" s="49">
        <v>142.72840002669685</v>
      </c>
      <c r="J47" s="49">
        <v>159.43972661403868</v>
      </c>
      <c r="K47" s="49">
        <v>167.14480053213842</v>
      </c>
      <c r="L47" s="49">
        <v>172.90040074523139</v>
      </c>
      <c r="M47" s="49">
        <v>175.67838511949185</v>
      </c>
      <c r="N47" s="49">
        <v>177.48518108773868</v>
      </c>
      <c r="O47" s="49">
        <v>179.27210666322625</v>
      </c>
      <c r="P47" s="49">
        <v>182.38459018960609</v>
      </c>
      <c r="Q47" s="49">
        <v>184.65294986882142</v>
      </c>
      <c r="R47" s="49">
        <v>187.14549010266842</v>
      </c>
      <c r="S47" s="49">
        <v>188.76098254141462</v>
      </c>
      <c r="T47" s="49">
        <v>187.34648367801751</v>
      </c>
      <c r="U47" s="49">
        <v>181.02796696716939</v>
      </c>
      <c r="V47" s="49">
        <v>170.14665989452266</v>
      </c>
      <c r="W47" s="49">
        <v>154.9233686392935</v>
      </c>
      <c r="X47" s="49">
        <v>137.75042564917399</v>
      </c>
      <c r="Y47" s="49">
        <v>121.39397504946854</v>
      </c>
      <c r="Z47" s="49">
        <v>109.0607986167781</v>
      </c>
      <c r="AA47" s="25">
        <f t="shared" si="0"/>
        <v>3622.1560216403577</v>
      </c>
    </row>
    <row r="48" spans="1:27" ht="14.4" x14ac:dyDescent="0.3">
      <c r="A48" s="48" t="s">
        <v>4856</v>
      </c>
      <c r="B48" s="49">
        <v>2019</v>
      </c>
      <c r="C48" s="49">
        <v>17.756743833801991</v>
      </c>
      <c r="D48" s="49">
        <v>17.340992270734414</v>
      </c>
      <c r="E48" s="49">
        <v>18.395875004258652</v>
      </c>
      <c r="F48" s="49">
        <v>19.89595108551028</v>
      </c>
      <c r="G48" s="49">
        <v>24.754462177466287</v>
      </c>
      <c r="H48" s="49">
        <v>28.410246294639656</v>
      </c>
      <c r="I48" s="49">
        <v>43.854274403129409</v>
      </c>
      <c r="J48" s="49">
        <v>77.49153470732864</v>
      </c>
      <c r="K48" s="49">
        <v>88.980661493285254</v>
      </c>
      <c r="L48" s="49">
        <v>84.49997694924734</v>
      </c>
      <c r="M48" s="49">
        <v>84.104995841612521</v>
      </c>
      <c r="N48" s="49">
        <v>108.46448750283368</v>
      </c>
      <c r="O48" s="49">
        <v>108.40136530858427</v>
      </c>
      <c r="P48" s="49">
        <v>92.134926718439473</v>
      </c>
      <c r="Q48" s="49">
        <v>88.584625678874005</v>
      </c>
      <c r="R48" s="49">
        <v>99.642574847472645</v>
      </c>
      <c r="S48" s="49">
        <v>145.63770497113097</v>
      </c>
      <c r="T48" s="49">
        <v>256.119643013163</v>
      </c>
      <c r="U48" s="49">
        <v>257.76335572673077</v>
      </c>
      <c r="V48" s="49">
        <v>157.02228493781087</v>
      </c>
      <c r="W48" s="49">
        <v>75.316047244766537</v>
      </c>
      <c r="X48" s="49">
        <v>41.778952169726026</v>
      </c>
      <c r="Y48" s="49">
        <v>28.833209326402038</v>
      </c>
      <c r="Z48" s="49">
        <v>20.851224569602312</v>
      </c>
      <c r="AA48" s="25">
        <f t="shared" si="0"/>
        <v>1986.0361160765508</v>
      </c>
    </row>
    <row r="49" spans="1:27" ht="14.4" x14ac:dyDescent="0.3">
      <c r="A49" s="48" t="s">
        <v>4857</v>
      </c>
      <c r="B49" s="49">
        <v>2019</v>
      </c>
      <c r="C49" s="49">
        <v>101.67659129394852</v>
      </c>
      <c r="D49" s="49">
        <v>95.611232872520716</v>
      </c>
      <c r="E49" s="49">
        <v>94.112006245096822</v>
      </c>
      <c r="F49" s="49">
        <v>97.454400691038813</v>
      </c>
      <c r="G49" s="49">
        <v>105.13331848186532</v>
      </c>
      <c r="H49" s="49">
        <v>116.64082053693909</v>
      </c>
      <c r="I49" s="49">
        <v>131.62919316903202</v>
      </c>
      <c r="J49" s="49">
        <v>145.90931625914357</v>
      </c>
      <c r="K49" s="49">
        <v>153.71405618732888</v>
      </c>
      <c r="L49" s="49">
        <v>158.32151937425698</v>
      </c>
      <c r="M49" s="49">
        <v>158.98655351412842</v>
      </c>
      <c r="N49" s="49">
        <v>157.43731778903111</v>
      </c>
      <c r="O49" s="49">
        <v>154.74436486846679</v>
      </c>
      <c r="P49" s="49">
        <v>152.6945858076237</v>
      </c>
      <c r="Q49" s="49">
        <v>152.00521985730938</v>
      </c>
      <c r="R49" s="49">
        <v>153.83856500138714</v>
      </c>
      <c r="S49" s="49">
        <v>157.18673373322912</v>
      </c>
      <c r="T49" s="49">
        <v>160.09976768220449</v>
      </c>
      <c r="U49" s="49">
        <v>160.1697421718429</v>
      </c>
      <c r="V49" s="49">
        <v>156.51156666562187</v>
      </c>
      <c r="W49" s="49">
        <v>148.37680923745921</v>
      </c>
      <c r="X49" s="49">
        <v>136.99722887609471</v>
      </c>
      <c r="Y49" s="49">
        <v>123.7918589285005</v>
      </c>
      <c r="Z49" s="49">
        <v>111.3507352972162</v>
      </c>
      <c r="AA49" s="25">
        <f t="shared" si="0"/>
        <v>3284.3935045412859</v>
      </c>
    </row>
    <row r="50" spans="1:27" ht="14.4" x14ac:dyDescent="0.3">
      <c r="A50" s="48" t="s">
        <v>4858</v>
      </c>
      <c r="B50" s="49">
        <v>2019</v>
      </c>
      <c r="C50" s="49">
        <v>68.736523330560274</v>
      </c>
      <c r="D50" s="49">
        <v>75.366332758239437</v>
      </c>
      <c r="E50" s="49">
        <v>82.234569081005588</v>
      </c>
      <c r="F50" s="49">
        <v>88.788223326538969</v>
      </c>
      <c r="G50" s="49">
        <v>95.540748422926498</v>
      </c>
      <c r="H50" s="49">
        <v>103.05785242985216</v>
      </c>
      <c r="I50" s="49">
        <v>110.13748441171172</v>
      </c>
      <c r="J50" s="49">
        <v>114.47506089965752</v>
      </c>
      <c r="K50" s="49">
        <v>113.12612163580165</v>
      </c>
      <c r="L50" s="49">
        <v>106.01462678929079</v>
      </c>
      <c r="M50" s="49">
        <v>95.84264355414912</v>
      </c>
      <c r="N50" s="49">
        <v>86.970365331816467</v>
      </c>
      <c r="O50" s="49">
        <v>81.612631069947795</v>
      </c>
      <c r="P50" s="49">
        <v>80.536926107884696</v>
      </c>
      <c r="Q50" s="49">
        <v>82.14535234580309</v>
      </c>
      <c r="R50" s="49">
        <v>85.541461475208379</v>
      </c>
      <c r="S50" s="49">
        <v>88.829271663943047</v>
      </c>
      <c r="T50" s="49">
        <v>90.231410842712378</v>
      </c>
      <c r="U50" s="49">
        <v>87.773313140576349</v>
      </c>
      <c r="V50" s="49">
        <v>80.985273682306754</v>
      </c>
      <c r="W50" s="49">
        <v>72.55004101237644</v>
      </c>
      <c r="X50" s="49">
        <v>64.995373205476241</v>
      </c>
      <c r="Y50" s="49">
        <v>61.614700365533743</v>
      </c>
      <c r="Z50" s="49">
        <v>63.135357812208568</v>
      </c>
      <c r="AA50" s="25">
        <f t="shared" si="0"/>
        <v>2080.2416646955276</v>
      </c>
    </row>
    <row r="51" spans="1:27" ht="14.4" x14ac:dyDescent="0.3">
      <c r="A51" s="48" t="s">
        <v>4859</v>
      </c>
      <c r="B51" s="49">
        <v>2019</v>
      </c>
      <c r="C51" s="49">
        <v>46.60854676735449</v>
      </c>
      <c r="D51" s="49">
        <v>42.164674174350118</v>
      </c>
      <c r="E51" s="49">
        <v>41.41206700582449</v>
      </c>
      <c r="F51" s="49">
        <v>43.535486544334937</v>
      </c>
      <c r="G51" s="49">
        <v>48.542024930023253</v>
      </c>
      <c r="H51" s="49">
        <v>56.835719746725275</v>
      </c>
      <c r="I51" s="49">
        <v>70.056802982148682</v>
      </c>
      <c r="J51" s="49">
        <v>82.82582856530648</v>
      </c>
      <c r="K51" s="49">
        <v>92.383805326064504</v>
      </c>
      <c r="L51" s="49">
        <v>99.841403070166606</v>
      </c>
      <c r="M51" s="49">
        <v>106.61260582104794</v>
      </c>
      <c r="N51" s="49">
        <v>112.33650506857128</v>
      </c>
      <c r="O51" s="49">
        <v>116.17095007360338</v>
      </c>
      <c r="P51" s="49">
        <v>118.25474440262815</v>
      </c>
      <c r="Q51" s="49">
        <v>118.39610898927417</v>
      </c>
      <c r="R51" s="49">
        <v>116.58906575379275</v>
      </c>
      <c r="S51" s="49">
        <v>114.11171462146697</v>
      </c>
      <c r="T51" s="49">
        <v>110.5922309073641</v>
      </c>
      <c r="U51" s="49">
        <v>105.4416576080343</v>
      </c>
      <c r="V51" s="49">
        <v>98.717242843643547</v>
      </c>
      <c r="W51" s="49">
        <v>91.755257984791186</v>
      </c>
      <c r="X51" s="49">
        <v>82.78475728408894</v>
      </c>
      <c r="Y51" s="49">
        <v>69.401764893273835</v>
      </c>
      <c r="Z51" s="49">
        <v>56.049761428318334</v>
      </c>
      <c r="AA51" s="25">
        <f t="shared" si="0"/>
        <v>2041.4207267921979</v>
      </c>
    </row>
    <row r="52" spans="1:27" ht="14.4" x14ac:dyDescent="0.3">
      <c r="A52" s="48" t="s">
        <v>4860</v>
      </c>
      <c r="B52" s="49">
        <v>2019</v>
      </c>
      <c r="C52" s="49">
        <v>66.931934686115213</v>
      </c>
      <c r="D52" s="49">
        <v>71.397120792768064</v>
      </c>
      <c r="E52" s="49">
        <v>77.04101324305185</v>
      </c>
      <c r="F52" s="49">
        <v>83.033633504702919</v>
      </c>
      <c r="G52" s="49">
        <v>89.380893261887294</v>
      </c>
      <c r="H52" s="49">
        <v>96.041801720558766</v>
      </c>
      <c r="I52" s="49">
        <v>103.11656145949929</v>
      </c>
      <c r="J52" s="49">
        <v>107.81187821923521</v>
      </c>
      <c r="K52" s="49">
        <v>106.69180580101585</v>
      </c>
      <c r="L52" s="49">
        <v>101.18924547546925</v>
      </c>
      <c r="M52" s="49">
        <v>94.353415363023046</v>
      </c>
      <c r="N52" s="49">
        <v>89.460430099397257</v>
      </c>
      <c r="O52" s="49">
        <v>86.144253224094811</v>
      </c>
      <c r="P52" s="49">
        <v>85.085798640614158</v>
      </c>
      <c r="Q52" s="49">
        <v>86.362598622326956</v>
      </c>
      <c r="R52" s="49">
        <v>89.420846369955385</v>
      </c>
      <c r="S52" s="49">
        <v>93.974500183529614</v>
      </c>
      <c r="T52" s="49">
        <v>99.095525253299257</v>
      </c>
      <c r="U52" s="49">
        <v>97.41612461077483</v>
      </c>
      <c r="V52" s="49">
        <v>88.728003869347759</v>
      </c>
      <c r="W52" s="49">
        <v>79.180842221493521</v>
      </c>
      <c r="X52" s="49">
        <v>71.373114463417878</v>
      </c>
      <c r="Y52" s="49">
        <v>66.091130372736856</v>
      </c>
      <c r="Z52" s="49">
        <v>64.356386336203201</v>
      </c>
      <c r="AA52" s="25">
        <f t="shared" si="0"/>
        <v>2093.6788577945181</v>
      </c>
    </row>
    <row r="53" spans="1:27" ht="14.4" x14ac:dyDescent="0.3">
      <c r="A53" s="48" t="s">
        <v>4861</v>
      </c>
      <c r="B53" s="49">
        <v>2019</v>
      </c>
      <c r="C53" s="49">
        <v>63.91394207501272</v>
      </c>
      <c r="D53" s="49">
        <v>62.398295649748015</v>
      </c>
      <c r="E53" s="49">
        <v>63.913421865147271</v>
      </c>
      <c r="F53" s="49">
        <v>68.239965930238341</v>
      </c>
      <c r="G53" s="49">
        <v>75.650629291029176</v>
      </c>
      <c r="H53" s="49">
        <v>86.461497817055928</v>
      </c>
      <c r="I53" s="49">
        <v>99.001420874454496</v>
      </c>
      <c r="J53" s="49">
        <v>110.11570967805207</v>
      </c>
      <c r="K53" s="49">
        <v>118.52160975106302</v>
      </c>
      <c r="L53" s="49">
        <v>124.83620858389398</v>
      </c>
      <c r="M53" s="49">
        <v>128.86087820907952</v>
      </c>
      <c r="N53" s="49">
        <v>131.67209228244906</v>
      </c>
      <c r="O53" s="49">
        <v>133.50770815981568</v>
      </c>
      <c r="P53" s="49">
        <v>134.28444773668821</v>
      </c>
      <c r="Q53" s="49">
        <v>134.30618629051509</v>
      </c>
      <c r="R53" s="49">
        <v>132.92692784284247</v>
      </c>
      <c r="S53" s="49">
        <v>130.31680082797416</v>
      </c>
      <c r="T53" s="49">
        <v>125.57991127230075</v>
      </c>
      <c r="U53" s="49">
        <v>118.01685237326126</v>
      </c>
      <c r="V53" s="49">
        <v>107.81422761548963</v>
      </c>
      <c r="W53" s="49">
        <v>96.542684464909797</v>
      </c>
      <c r="X53" s="49">
        <v>85.350349987068896</v>
      </c>
      <c r="Y53" s="49">
        <v>75.511609526861392</v>
      </c>
      <c r="Z53" s="49">
        <v>68.333250004565812</v>
      </c>
      <c r="AA53" s="25">
        <f t="shared" si="0"/>
        <v>2476.0766281095162</v>
      </c>
    </row>
    <row r="54" spans="1:27" ht="14.4" x14ac:dyDescent="0.3">
      <c r="A54" s="48" t="s">
        <v>4862</v>
      </c>
      <c r="B54" s="49">
        <v>2019</v>
      </c>
      <c r="C54" s="49">
        <v>70.417534673474293</v>
      </c>
      <c r="D54" s="49">
        <v>73.808285792060744</v>
      </c>
      <c r="E54" s="49">
        <v>79.189459690972853</v>
      </c>
      <c r="F54" s="49">
        <v>85.593753406980952</v>
      </c>
      <c r="G54" s="49">
        <v>92.752072581517211</v>
      </c>
      <c r="H54" s="49">
        <v>102.63669342024855</v>
      </c>
      <c r="I54" s="49">
        <v>115.12171181387338</v>
      </c>
      <c r="J54" s="49">
        <v>123.25396858342074</v>
      </c>
      <c r="K54" s="49">
        <v>123.56028108374292</v>
      </c>
      <c r="L54" s="49">
        <v>116.7066085524543</v>
      </c>
      <c r="M54" s="49">
        <v>107.93636104519972</v>
      </c>
      <c r="N54" s="49">
        <v>101.16199223418249</v>
      </c>
      <c r="O54" s="49">
        <v>98.329133127776515</v>
      </c>
      <c r="P54" s="49">
        <v>99.690549150353206</v>
      </c>
      <c r="Q54" s="49">
        <v>104.10027509362911</v>
      </c>
      <c r="R54" s="49">
        <v>110.29807494780087</v>
      </c>
      <c r="S54" s="49">
        <v>116.82970230413017</v>
      </c>
      <c r="T54" s="49">
        <v>120.29615481045526</v>
      </c>
      <c r="U54" s="49">
        <v>118.07827623061743</v>
      </c>
      <c r="V54" s="49">
        <v>110.30746422894853</v>
      </c>
      <c r="W54" s="49">
        <v>100.19611654446892</v>
      </c>
      <c r="X54" s="49">
        <v>89.047472356411987</v>
      </c>
      <c r="Y54" s="49">
        <v>78.304320404249864</v>
      </c>
      <c r="Z54" s="49">
        <v>71.14172813695474</v>
      </c>
      <c r="AA54" s="25">
        <f t="shared" si="0"/>
        <v>2408.7579902139246</v>
      </c>
    </row>
    <row r="55" spans="1:27" ht="14.4" x14ac:dyDescent="0.3">
      <c r="A55" s="48" t="s">
        <v>4863</v>
      </c>
      <c r="B55" s="49">
        <v>2019</v>
      </c>
      <c r="C55" s="49">
        <v>5.9472766193956561</v>
      </c>
      <c r="D55" s="49">
        <v>5.4720157563680756</v>
      </c>
      <c r="E55" s="49">
        <v>6.0588202394310295</v>
      </c>
      <c r="F55" s="49">
        <v>7.5905875981813429</v>
      </c>
      <c r="G55" s="49">
        <v>10.334616032359108</v>
      </c>
      <c r="H55" s="49">
        <v>14.338759800909303</v>
      </c>
      <c r="I55" s="49">
        <v>19.448844211035944</v>
      </c>
      <c r="J55" s="49">
        <v>25.545582826952906</v>
      </c>
      <c r="K55" s="49">
        <v>31.827170008172978</v>
      </c>
      <c r="L55" s="49">
        <v>38.633186515750424</v>
      </c>
      <c r="M55" s="49">
        <v>45.290942832350318</v>
      </c>
      <c r="N55" s="49">
        <v>51.648656372576731</v>
      </c>
      <c r="O55" s="49">
        <v>57.032793673342205</v>
      </c>
      <c r="P55" s="49">
        <v>61.167514240243349</v>
      </c>
      <c r="Q55" s="49">
        <v>63.329938401051272</v>
      </c>
      <c r="R55" s="49">
        <v>63.093110075762915</v>
      </c>
      <c r="S55" s="49">
        <v>60.48521667614218</v>
      </c>
      <c r="T55" s="49">
        <v>54.842918685744088</v>
      </c>
      <c r="U55" s="49">
        <v>46.536160292344896</v>
      </c>
      <c r="V55" s="49">
        <v>36.421821835565659</v>
      </c>
      <c r="W55" s="49">
        <v>26.177068545380354</v>
      </c>
      <c r="X55" s="49">
        <v>17.612562510061039</v>
      </c>
      <c r="Y55" s="49">
        <v>11.450685208814633</v>
      </c>
      <c r="Z55" s="49">
        <v>7.7254726607426569</v>
      </c>
      <c r="AA55" s="25">
        <f t="shared" si="0"/>
        <v>768.01172161867908</v>
      </c>
    </row>
    <row r="56" spans="1:27" ht="14.4" x14ac:dyDescent="0.3">
      <c r="A56" s="48" t="s">
        <v>4864</v>
      </c>
      <c r="B56" s="49">
        <v>2019</v>
      </c>
      <c r="C56" s="49">
        <v>34.00864014015896</v>
      </c>
      <c r="D56" s="49">
        <v>28.955048484617294</v>
      </c>
      <c r="E56" s="49">
        <v>27.654934902103534</v>
      </c>
      <c r="F56" s="49">
        <v>29.901368700218722</v>
      </c>
      <c r="G56" s="49">
        <v>36.164387886399744</v>
      </c>
      <c r="H56" s="49">
        <v>55.042422297530841</v>
      </c>
      <c r="I56" s="49">
        <v>81.603657486927816</v>
      </c>
      <c r="J56" s="49">
        <v>95.587263944852197</v>
      </c>
      <c r="K56" s="49">
        <v>101.9209199965683</v>
      </c>
      <c r="L56" s="49">
        <v>103.97401224064839</v>
      </c>
      <c r="M56" s="49">
        <v>104.73364774808078</v>
      </c>
      <c r="N56" s="49">
        <v>106.86020849037267</v>
      </c>
      <c r="O56" s="49">
        <v>109.29474779699959</v>
      </c>
      <c r="P56" s="49">
        <v>108.07010790001532</v>
      </c>
      <c r="Q56" s="49">
        <v>111.19185775483288</v>
      </c>
      <c r="R56" s="49">
        <v>115.67279000621052</v>
      </c>
      <c r="S56" s="49">
        <v>122.0571897124014</v>
      </c>
      <c r="T56" s="49">
        <v>123.67961500439513</v>
      </c>
      <c r="U56" s="49">
        <v>119.50523438811943</v>
      </c>
      <c r="V56" s="49">
        <v>109.1995136437931</v>
      </c>
      <c r="W56" s="49">
        <v>96.381441421248766</v>
      </c>
      <c r="X56" s="49">
        <v>79.387981288508044</v>
      </c>
      <c r="Y56" s="49">
        <v>61.217152353332168</v>
      </c>
      <c r="Z56" s="49">
        <v>46.104687539304869</v>
      </c>
      <c r="AA56" s="25">
        <f t="shared" si="0"/>
        <v>2008.1688311276405</v>
      </c>
    </row>
    <row r="57" spans="1:27" ht="14.4" x14ac:dyDescent="0.3">
      <c r="A57" s="48" t="s">
        <v>4865</v>
      </c>
      <c r="B57" s="49">
        <v>2019</v>
      </c>
      <c r="C57" s="49">
        <v>28.376969292308164</v>
      </c>
      <c r="D57" s="49">
        <v>28.693740059542694</v>
      </c>
      <c r="E57" s="49">
        <v>30.254680582393508</v>
      </c>
      <c r="F57" s="49">
        <v>32.90354431435857</v>
      </c>
      <c r="G57" s="49">
        <v>36.500503903697762</v>
      </c>
      <c r="H57" s="49">
        <v>42.357588642094008</v>
      </c>
      <c r="I57" s="49">
        <v>49.09634872779997</v>
      </c>
      <c r="J57" s="49">
        <v>53.938827525847771</v>
      </c>
      <c r="K57" s="49">
        <v>57.505933769518251</v>
      </c>
      <c r="L57" s="49">
        <v>60.308240006750253</v>
      </c>
      <c r="M57" s="49">
        <v>63.024117941437424</v>
      </c>
      <c r="N57" s="49">
        <v>66.728259171724261</v>
      </c>
      <c r="O57" s="49">
        <v>71.646297943305839</v>
      </c>
      <c r="P57" s="49">
        <v>77.211345883747498</v>
      </c>
      <c r="Q57" s="49">
        <v>83.048951629582987</v>
      </c>
      <c r="R57" s="49">
        <v>87.727792694141868</v>
      </c>
      <c r="S57" s="49">
        <v>90.020026801122171</v>
      </c>
      <c r="T57" s="49">
        <v>87.478386797212792</v>
      </c>
      <c r="U57" s="49">
        <v>79.615275862320559</v>
      </c>
      <c r="V57" s="49">
        <v>67.734882937809843</v>
      </c>
      <c r="W57" s="49">
        <v>55.008470565804892</v>
      </c>
      <c r="X57" s="49">
        <v>43.456223515082542</v>
      </c>
      <c r="Y57" s="49">
        <v>34.963040206693002</v>
      </c>
      <c r="Z57" s="49">
        <v>29.984796992352091</v>
      </c>
      <c r="AA57" s="25">
        <f t="shared" si="0"/>
        <v>1357.5842457666486</v>
      </c>
    </row>
    <row r="58" spans="1:27" ht="14.4" x14ac:dyDescent="0.3">
      <c r="A58" s="48" t="s">
        <v>4866</v>
      </c>
      <c r="B58" s="49">
        <v>2019</v>
      </c>
      <c r="C58" s="49">
        <v>85.166418026564401</v>
      </c>
      <c r="D58" s="49">
        <v>84.927194325880208</v>
      </c>
      <c r="E58" s="49">
        <v>87.370361537704426</v>
      </c>
      <c r="F58" s="49">
        <v>92.559359051162176</v>
      </c>
      <c r="G58" s="49">
        <v>100.78719418143119</v>
      </c>
      <c r="H58" s="49">
        <v>113.17152605126893</v>
      </c>
      <c r="I58" s="49">
        <v>127.52956095763658</v>
      </c>
      <c r="J58" s="49">
        <v>139.32244791758055</v>
      </c>
      <c r="K58" s="49">
        <v>147.82426993143918</v>
      </c>
      <c r="L58" s="49">
        <v>153.70541012548713</v>
      </c>
      <c r="M58" s="49">
        <v>157.72959118765706</v>
      </c>
      <c r="N58" s="49">
        <v>160.53334168211285</v>
      </c>
      <c r="O58" s="49">
        <v>163.17662760691894</v>
      </c>
      <c r="P58" s="49">
        <v>164.24383562791022</v>
      </c>
      <c r="Q58" s="49">
        <v>164.36459558837444</v>
      </c>
      <c r="R58" s="49">
        <v>162.15935039370407</v>
      </c>
      <c r="S58" s="49">
        <v>158.46709237497595</v>
      </c>
      <c r="T58" s="49">
        <v>152.29274051885142</v>
      </c>
      <c r="U58" s="49">
        <v>142.44007798171123</v>
      </c>
      <c r="V58" s="49">
        <v>130.19844089469595</v>
      </c>
      <c r="W58" s="49">
        <v>118.35584779950911</v>
      </c>
      <c r="X58" s="49">
        <v>106.60337727934888</v>
      </c>
      <c r="Y58" s="49">
        <v>96.5141374101499</v>
      </c>
      <c r="Z58" s="49">
        <v>89.139902499223226</v>
      </c>
      <c r="AA58" s="25">
        <f t="shared" si="0"/>
        <v>3098.5827009512982</v>
      </c>
    </row>
    <row r="59" spans="1:27" ht="14.4" x14ac:dyDescent="0.3">
      <c r="A59" s="48" t="s">
        <v>4705</v>
      </c>
      <c r="B59" s="49">
        <v>2019</v>
      </c>
      <c r="C59" s="49">
        <v>203.73535802353032</v>
      </c>
      <c r="D59" s="49">
        <v>193.82544504502218</v>
      </c>
      <c r="E59" s="49">
        <v>189.98871289881632</v>
      </c>
      <c r="F59" s="49">
        <v>191.90938438339927</v>
      </c>
      <c r="G59" s="49">
        <v>198.22514280148849</v>
      </c>
      <c r="H59" s="49">
        <v>212.48085638616882</v>
      </c>
      <c r="I59" s="49">
        <v>238.72397435891358</v>
      </c>
      <c r="J59" s="49">
        <v>248.88934736975355</v>
      </c>
      <c r="K59" s="49">
        <v>257.82972424837612</v>
      </c>
      <c r="L59" s="49">
        <v>255.2452808775831</v>
      </c>
      <c r="M59" s="49">
        <v>249.27182703685349</v>
      </c>
      <c r="N59" s="49">
        <v>242.41822989574251</v>
      </c>
      <c r="O59" s="49">
        <v>235.03156501698467</v>
      </c>
      <c r="P59" s="49">
        <v>226.16704155735135</v>
      </c>
      <c r="Q59" s="49">
        <v>221.85870973044439</v>
      </c>
      <c r="R59" s="49">
        <v>220.67856647856655</v>
      </c>
      <c r="S59" s="49">
        <v>235.07827960282134</v>
      </c>
      <c r="T59" s="49">
        <v>247.9068359811711</v>
      </c>
      <c r="U59" s="49">
        <v>258.70094084753748</v>
      </c>
      <c r="V59" s="49">
        <v>266.84535523059293</v>
      </c>
      <c r="W59" s="49">
        <v>275.75607844719292</v>
      </c>
      <c r="X59" s="49">
        <v>265.93868939100486</v>
      </c>
      <c r="Y59" s="49">
        <v>244.49211602215442</v>
      </c>
      <c r="Z59" s="49">
        <v>222.48549109336852</v>
      </c>
      <c r="AA59" s="25">
        <f t="shared" si="0"/>
        <v>5603.4829527248376</v>
      </c>
    </row>
    <row r="60" spans="1:27" ht="14.4" x14ac:dyDescent="0.3">
      <c r="A60" s="48" t="s">
        <v>4706</v>
      </c>
      <c r="B60" s="49">
        <v>2019</v>
      </c>
      <c r="C60" s="49">
        <v>172.62251196980691</v>
      </c>
      <c r="D60" s="49">
        <v>170.11083651902521</v>
      </c>
      <c r="E60" s="49">
        <v>170.87044584281855</v>
      </c>
      <c r="F60" s="49">
        <v>173.22262047690876</v>
      </c>
      <c r="G60" s="49">
        <v>177.93582777069992</v>
      </c>
      <c r="H60" s="49">
        <v>184.64206354372408</v>
      </c>
      <c r="I60" s="49">
        <v>193.37875270194928</v>
      </c>
      <c r="J60" s="49">
        <v>201.98286039731346</v>
      </c>
      <c r="K60" s="49">
        <v>208.82320986770816</v>
      </c>
      <c r="L60" s="49">
        <v>212.04889861533673</v>
      </c>
      <c r="M60" s="49">
        <v>213.40162400718623</v>
      </c>
      <c r="N60" s="49">
        <v>212.35468237330571</v>
      </c>
      <c r="O60" s="49">
        <v>210.13767675812949</v>
      </c>
      <c r="P60" s="49">
        <v>208.05534668604713</v>
      </c>
      <c r="Q60" s="49">
        <v>205.20645956721734</v>
      </c>
      <c r="R60" s="49">
        <v>201.74553312848099</v>
      </c>
      <c r="S60" s="49">
        <v>198.91368237585755</v>
      </c>
      <c r="T60" s="49">
        <v>197.78176107341255</v>
      </c>
      <c r="U60" s="49">
        <v>195.54827656157221</v>
      </c>
      <c r="V60" s="49">
        <v>192.9957333066092</v>
      </c>
      <c r="W60" s="49">
        <v>192.62440594928347</v>
      </c>
      <c r="X60" s="49">
        <v>189.85276505924324</v>
      </c>
      <c r="Y60" s="49">
        <v>183.64101466073052</v>
      </c>
      <c r="Z60" s="49">
        <v>176.63298180763124</v>
      </c>
      <c r="AA60" s="25">
        <f t="shared" si="0"/>
        <v>4644.5299710199979</v>
      </c>
    </row>
    <row r="61" spans="1:27" ht="14.4" x14ac:dyDescent="0.3">
      <c r="A61" s="48" t="s">
        <v>4707</v>
      </c>
      <c r="B61" s="49">
        <v>2019</v>
      </c>
      <c r="C61" s="49">
        <v>185.28182167882514</v>
      </c>
      <c r="D61" s="49">
        <v>186.55574966028692</v>
      </c>
      <c r="E61" s="49">
        <v>189.68223174090426</v>
      </c>
      <c r="F61" s="49">
        <v>193.9446229400086</v>
      </c>
      <c r="G61" s="49">
        <v>196.48127571890203</v>
      </c>
      <c r="H61" s="49">
        <v>187.35211536829439</v>
      </c>
      <c r="I61" s="49">
        <v>177.52988339160828</v>
      </c>
      <c r="J61" s="49">
        <v>168.2178418839423</v>
      </c>
      <c r="K61" s="49">
        <v>171.41686096550291</v>
      </c>
      <c r="L61" s="49">
        <v>169.20690401208563</v>
      </c>
      <c r="M61" s="49">
        <v>163.90613691435345</v>
      </c>
      <c r="N61" s="49">
        <v>157.3997023420651</v>
      </c>
      <c r="O61" s="49">
        <v>150.95120024509217</v>
      </c>
      <c r="P61" s="49">
        <v>147.84770914432062</v>
      </c>
      <c r="Q61" s="49">
        <v>145.07068236712345</v>
      </c>
      <c r="R61" s="49">
        <v>144.77357021307668</v>
      </c>
      <c r="S61" s="49">
        <v>154.81718048498618</v>
      </c>
      <c r="T61" s="49">
        <v>161.81644923816904</v>
      </c>
      <c r="U61" s="49">
        <v>167.02317759432097</v>
      </c>
      <c r="V61" s="49">
        <v>173.85423042974361</v>
      </c>
      <c r="W61" s="49">
        <v>185.77322075918786</v>
      </c>
      <c r="X61" s="49">
        <v>185.87946594999718</v>
      </c>
      <c r="Y61" s="49">
        <v>183.99946499676713</v>
      </c>
      <c r="Z61" s="49">
        <v>183.43702373856431</v>
      </c>
      <c r="AA61" s="25">
        <f t="shared" si="0"/>
        <v>4132.2185217781289</v>
      </c>
    </row>
    <row r="62" spans="1:27" ht="14.4" x14ac:dyDescent="0.3">
      <c r="A62" s="48" t="s">
        <v>4708</v>
      </c>
      <c r="B62" s="49">
        <v>2019</v>
      </c>
      <c r="C62" s="49">
        <v>140.86520602531675</v>
      </c>
      <c r="D62" s="49">
        <v>143.61701857520583</v>
      </c>
      <c r="E62" s="49">
        <v>151.16703978992885</v>
      </c>
      <c r="F62" s="49">
        <v>162.43266296743855</v>
      </c>
      <c r="G62" s="49">
        <v>176.81113388014046</v>
      </c>
      <c r="H62" s="49">
        <v>193.99789381939493</v>
      </c>
      <c r="I62" s="49">
        <v>212.26973612455052</v>
      </c>
      <c r="J62" s="49">
        <v>228.78368985169439</v>
      </c>
      <c r="K62" s="49">
        <v>240.54004210927226</v>
      </c>
      <c r="L62" s="49">
        <v>246.82879138710621</v>
      </c>
      <c r="M62" s="49">
        <v>247.83712852906385</v>
      </c>
      <c r="N62" s="49">
        <v>245.95434017095604</v>
      </c>
      <c r="O62" s="49">
        <v>242.62052267709271</v>
      </c>
      <c r="P62" s="49">
        <v>238.71293229631499</v>
      </c>
      <c r="Q62" s="49">
        <v>233.98209867212987</v>
      </c>
      <c r="R62" s="49">
        <v>227.80458773574117</v>
      </c>
      <c r="S62" s="49">
        <v>220.04790720830403</v>
      </c>
      <c r="T62" s="49">
        <v>210.66407886050317</v>
      </c>
      <c r="U62" s="49">
        <v>198.4872512616428</v>
      </c>
      <c r="V62" s="49">
        <v>184.22370925189813</v>
      </c>
      <c r="W62" s="49">
        <v>169.58528209106686</v>
      </c>
      <c r="X62" s="49">
        <v>156.55559041635874</v>
      </c>
      <c r="Y62" s="49">
        <v>146.61912368136808</v>
      </c>
      <c r="Z62" s="49">
        <v>141.10639871534704</v>
      </c>
      <c r="AA62" s="25">
        <f t="shared" si="0"/>
        <v>4761.514166097837</v>
      </c>
    </row>
    <row r="63" spans="1:27" s="29" customFormat="1" ht="14.4" x14ac:dyDescent="0.3">
      <c r="A63" s="48" t="s">
        <v>4709</v>
      </c>
      <c r="B63" s="49">
        <v>2019</v>
      </c>
      <c r="C63" s="49">
        <v>137.16980711548931</v>
      </c>
      <c r="D63" s="49">
        <v>135.51091680604196</v>
      </c>
      <c r="E63" s="49">
        <v>138.52945189481645</v>
      </c>
      <c r="F63" s="49">
        <v>146.40700938550279</v>
      </c>
      <c r="G63" s="49">
        <v>158.88184151171552</v>
      </c>
      <c r="H63" s="49">
        <v>176.80096284561839</v>
      </c>
      <c r="I63" s="49">
        <v>197.44856692318066</v>
      </c>
      <c r="J63" s="49">
        <v>215.71495156975044</v>
      </c>
      <c r="K63" s="49">
        <v>228.67837829105684</v>
      </c>
      <c r="L63" s="49">
        <v>236.90597533431003</v>
      </c>
      <c r="M63" s="49">
        <v>240.63037189947053</v>
      </c>
      <c r="N63" s="49">
        <v>240.45247785674351</v>
      </c>
      <c r="O63" s="49">
        <v>238.41991797262651</v>
      </c>
      <c r="P63" s="49">
        <v>235.87650715163858</v>
      </c>
      <c r="Q63" s="49">
        <v>230.91242892270793</v>
      </c>
      <c r="R63" s="49">
        <v>224.82403736418763</v>
      </c>
      <c r="S63" s="49">
        <v>216.81021138345332</v>
      </c>
      <c r="T63" s="49">
        <v>207.60138988953736</v>
      </c>
      <c r="U63" s="49">
        <v>196.50321946339247</v>
      </c>
      <c r="V63" s="49">
        <v>184.7469243129394</v>
      </c>
      <c r="W63" s="49">
        <v>172.05602227022584</v>
      </c>
      <c r="X63" s="49">
        <v>160.54892866616169</v>
      </c>
      <c r="Y63" s="49">
        <v>149.99878163764549</v>
      </c>
      <c r="Z63" s="49">
        <v>141.2721879936602</v>
      </c>
      <c r="AA63" s="25">
        <f t="shared" si="0"/>
        <v>4612.7012684618712</v>
      </c>
    </row>
    <row r="64" spans="1:27" ht="14.4" x14ac:dyDescent="0.3">
      <c r="A64" s="48" t="s">
        <v>4710</v>
      </c>
      <c r="B64" s="49">
        <v>2019</v>
      </c>
      <c r="C64" s="49">
        <v>81.337923672958851</v>
      </c>
      <c r="D64" s="49">
        <v>80.60335919193588</v>
      </c>
      <c r="E64" s="49">
        <v>84.199939100800236</v>
      </c>
      <c r="F64" s="49">
        <v>92.11689024176053</v>
      </c>
      <c r="G64" s="49">
        <v>105.10283993390375</v>
      </c>
      <c r="H64" s="49">
        <v>136.37950247606062</v>
      </c>
      <c r="I64" s="49">
        <v>176.32845164156799</v>
      </c>
      <c r="J64" s="49">
        <v>192.4129850723549</v>
      </c>
      <c r="K64" s="49">
        <v>193.62408609552807</v>
      </c>
      <c r="L64" s="49">
        <v>182.04757598758664</v>
      </c>
      <c r="M64" s="49">
        <v>164.07176464995877</v>
      </c>
      <c r="N64" s="49">
        <v>146.79022163305856</v>
      </c>
      <c r="O64" s="49">
        <v>133.74404584535023</v>
      </c>
      <c r="P64" s="49">
        <v>119.22443187634556</v>
      </c>
      <c r="Q64" s="49">
        <v>114.89748149890762</v>
      </c>
      <c r="R64" s="49">
        <v>114.79303188291811</v>
      </c>
      <c r="S64" s="49">
        <v>124.42346167023059</v>
      </c>
      <c r="T64" s="49">
        <v>132.83820163373184</v>
      </c>
      <c r="U64" s="49">
        <v>138.61245052948564</v>
      </c>
      <c r="V64" s="49">
        <v>136.80371296519456</v>
      </c>
      <c r="W64" s="49">
        <v>130.33574922986932</v>
      </c>
      <c r="X64" s="49">
        <v>116.04515468289151</v>
      </c>
      <c r="Y64" s="49">
        <v>100.18808998212654</v>
      </c>
      <c r="Z64" s="49">
        <v>88.998213466566725</v>
      </c>
      <c r="AA64" s="25">
        <f t="shared" si="0"/>
        <v>3085.9195649610929</v>
      </c>
    </row>
    <row r="65" spans="1:27" ht="14.4" x14ac:dyDescent="0.3">
      <c r="A65" s="48" t="s">
        <v>4711</v>
      </c>
      <c r="B65" s="49">
        <v>2019</v>
      </c>
      <c r="C65" s="49">
        <v>60.729613943304876</v>
      </c>
      <c r="D65" s="49">
        <v>57.566313523851264</v>
      </c>
      <c r="E65" s="49">
        <v>60.943989128677984</v>
      </c>
      <c r="F65" s="49">
        <v>66.669076093124886</v>
      </c>
      <c r="G65" s="49">
        <v>75.170619647070993</v>
      </c>
      <c r="H65" s="49">
        <v>85.382168551230976</v>
      </c>
      <c r="I65" s="49">
        <v>101.03591349849368</v>
      </c>
      <c r="J65" s="49">
        <v>116.81607027132934</v>
      </c>
      <c r="K65" s="49">
        <v>128.15516312385185</v>
      </c>
      <c r="L65" s="49">
        <v>136.83485009187703</v>
      </c>
      <c r="M65" s="49">
        <v>142.08829391337059</v>
      </c>
      <c r="N65" s="49">
        <v>146.0488329225993</v>
      </c>
      <c r="O65" s="49">
        <v>143.28589571913898</v>
      </c>
      <c r="P65" s="49">
        <v>136.32221000559423</v>
      </c>
      <c r="Q65" s="49">
        <v>130.29013081849354</v>
      </c>
      <c r="R65" s="49">
        <v>130.10057080698627</v>
      </c>
      <c r="S65" s="49">
        <v>126.62395721867885</v>
      </c>
      <c r="T65" s="49">
        <v>123.36682215150944</v>
      </c>
      <c r="U65" s="49">
        <v>117.33058241688585</v>
      </c>
      <c r="V65" s="49">
        <v>110.52440861114664</v>
      </c>
      <c r="W65" s="49">
        <v>106.10392363346676</v>
      </c>
      <c r="X65" s="49">
        <v>98.115876082753772</v>
      </c>
      <c r="Y65" s="49">
        <v>83.136118212832571</v>
      </c>
      <c r="Z65" s="49">
        <v>68.90940993075283</v>
      </c>
      <c r="AA65" s="25">
        <f t="shared" si="0"/>
        <v>2551.5508103170223</v>
      </c>
    </row>
    <row r="66" spans="1:27" ht="14.4" x14ac:dyDescent="0.3">
      <c r="A66" s="48" t="s">
        <v>4712</v>
      </c>
      <c r="B66" s="49">
        <v>2019</v>
      </c>
      <c r="C66" s="49">
        <v>56.371154173895924</v>
      </c>
      <c r="D66" s="49">
        <v>65.300149837700644</v>
      </c>
      <c r="E66" s="49">
        <v>75.729247834343553</v>
      </c>
      <c r="F66" s="49">
        <v>85.054806268862521</v>
      </c>
      <c r="G66" s="49">
        <v>92.201240965495998</v>
      </c>
      <c r="H66" s="49">
        <v>97.448791668308402</v>
      </c>
      <c r="I66" s="49">
        <v>99.768192461464025</v>
      </c>
      <c r="J66" s="49">
        <v>96.643121637646757</v>
      </c>
      <c r="K66" s="49">
        <v>88.129336301050429</v>
      </c>
      <c r="L66" s="49">
        <v>74.575821634992266</v>
      </c>
      <c r="M66" s="49">
        <v>59.61528448494149</v>
      </c>
      <c r="N66" s="49">
        <v>47.829343841752227</v>
      </c>
      <c r="O66" s="49">
        <v>41.552956964340865</v>
      </c>
      <c r="P66" s="49">
        <v>40.86192027216746</v>
      </c>
      <c r="Q66" s="49">
        <v>44.841549770543267</v>
      </c>
      <c r="R66" s="49">
        <v>51.626769590605605</v>
      </c>
      <c r="S66" s="49">
        <v>59.084593069841389</v>
      </c>
      <c r="T66" s="49">
        <v>64.442095398331475</v>
      </c>
      <c r="U66" s="49">
        <v>65.435671171819095</v>
      </c>
      <c r="V66" s="49">
        <v>61.046714833088444</v>
      </c>
      <c r="W66" s="49">
        <v>53.999604309650671</v>
      </c>
      <c r="X66" s="49">
        <v>47.233188718335853</v>
      </c>
      <c r="Y66" s="49">
        <v>44.660547846834802</v>
      </c>
      <c r="Z66" s="49">
        <v>47.75825354570344</v>
      </c>
      <c r="AA66" s="25">
        <f t="shared" si="0"/>
        <v>1561.2103566017167</v>
      </c>
    </row>
    <row r="67" spans="1:27" ht="14.4" x14ac:dyDescent="0.3">
      <c r="A67" s="48" t="s">
        <v>4713</v>
      </c>
      <c r="B67" s="49">
        <v>2019</v>
      </c>
      <c r="C67" s="49">
        <v>64.773767779807343</v>
      </c>
      <c r="D67" s="49">
        <v>73.322786269155216</v>
      </c>
      <c r="E67" s="49">
        <v>83.408722713093127</v>
      </c>
      <c r="F67" s="49">
        <v>93.247241041027607</v>
      </c>
      <c r="G67" s="49">
        <v>102.30948165970507</v>
      </c>
      <c r="H67" s="49">
        <v>110.81477827939887</v>
      </c>
      <c r="I67" s="49">
        <v>117.69332469688209</v>
      </c>
      <c r="J67" s="49">
        <v>120.53262198436413</v>
      </c>
      <c r="K67" s="49">
        <v>117.32602398388917</v>
      </c>
      <c r="L67" s="49">
        <v>106.74361663475773</v>
      </c>
      <c r="M67" s="49">
        <v>91.392140143682667</v>
      </c>
      <c r="N67" s="49">
        <v>76.681393325836567</v>
      </c>
      <c r="O67" s="49">
        <v>65.791714509971783</v>
      </c>
      <c r="P67" s="49">
        <v>59.920971931361493</v>
      </c>
      <c r="Q67" s="49">
        <v>58.178599341968592</v>
      </c>
      <c r="R67" s="49">
        <v>59.680830600137533</v>
      </c>
      <c r="S67" s="49">
        <v>62.980254977143836</v>
      </c>
      <c r="T67" s="49">
        <v>65.846489383809967</v>
      </c>
      <c r="U67" s="49">
        <v>66.276897286814062</v>
      </c>
      <c r="V67" s="49">
        <v>63.007008644047083</v>
      </c>
      <c r="W67" s="49">
        <v>58.330615696213869</v>
      </c>
      <c r="X67" s="49">
        <v>53.879591203012581</v>
      </c>
      <c r="Y67" s="49">
        <v>52.698773863374392</v>
      </c>
      <c r="Z67" s="49">
        <v>56.181336820872396</v>
      </c>
      <c r="AA67" s="25">
        <f t="shared" si="0"/>
        <v>1881.0189827703273</v>
      </c>
    </row>
    <row r="68" spans="1:27" ht="14.4" x14ac:dyDescent="0.3">
      <c r="A68" s="48" t="s">
        <v>4714</v>
      </c>
      <c r="B68" s="49">
        <v>2019</v>
      </c>
      <c r="C68" s="49">
        <v>81.207118616396457</v>
      </c>
      <c r="D68" s="49">
        <v>82.903913105683699</v>
      </c>
      <c r="E68" s="49">
        <v>88.864751642089573</v>
      </c>
      <c r="F68" s="49">
        <v>95.937055334290008</v>
      </c>
      <c r="G68" s="49">
        <v>103.87874138537036</v>
      </c>
      <c r="H68" s="49">
        <v>115.58518482271229</v>
      </c>
      <c r="I68" s="49">
        <v>133.64506782916553</v>
      </c>
      <c r="J68" s="49">
        <v>143.69230814533617</v>
      </c>
      <c r="K68" s="49">
        <v>140.33299116871433</v>
      </c>
      <c r="L68" s="49">
        <v>124.51676488795654</v>
      </c>
      <c r="M68" s="49">
        <v>104.93437786145803</v>
      </c>
      <c r="N68" s="49">
        <v>87.633691186133973</v>
      </c>
      <c r="O68" s="49">
        <v>76.009323654796503</v>
      </c>
      <c r="P68" s="49">
        <v>71.03336825680762</v>
      </c>
      <c r="Q68" s="49">
        <v>72.819305005502486</v>
      </c>
      <c r="R68" s="49">
        <v>80.533114363113455</v>
      </c>
      <c r="S68" s="49">
        <v>93.785415449623002</v>
      </c>
      <c r="T68" s="49">
        <v>108.08875491864421</v>
      </c>
      <c r="U68" s="49">
        <v>118.67155635041732</v>
      </c>
      <c r="V68" s="49">
        <v>122.20869895925514</v>
      </c>
      <c r="W68" s="49">
        <v>121.61511510313058</v>
      </c>
      <c r="X68" s="49">
        <v>114.30203836697515</v>
      </c>
      <c r="Y68" s="49">
        <v>99.332369273073326</v>
      </c>
      <c r="Z68" s="49">
        <v>85.697678186520989</v>
      </c>
      <c r="AA68" s="25">
        <f t="shared" si="0"/>
        <v>2467.2287038731665</v>
      </c>
    </row>
    <row r="69" spans="1:27" ht="14.4" x14ac:dyDescent="0.3">
      <c r="A69" s="48" t="s">
        <v>4715</v>
      </c>
      <c r="B69" s="49">
        <v>2019</v>
      </c>
      <c r="C69" s="49">
        <v>69.572115718238337</v>
      </c>
      <c r="D69" s="49">
        <v>78.370083030021746</v>
      </c>
      <c r="E69" s="49">
        <v>88.973235373584643</v>
      </c>
      <c r="F69" s="49">
        <v>99.410765982965231</v>
      </c>
      <c r="G69" s="49">
        <v>109.61183115754844</v>
      </c>
      <c r="H69" s="49">
        <v>120.47675999645641</v>
      </c>
      <c r="I69" s="49">
        <v>130.69538785412175</v>
      </c>
      <c r="J69" s="49">
        <v>137.05041248143553</v>
      </c>
      <c r="K69" s="49">
        <v>136.16328580227429</v>
      </c>
      <c r="L69" s="49">
        <v>126.23150671657068</v>
      </c>
      <c r="M69" s="49">
        <v>110.43406159519132</v>
      </c>
      <c r="N69" s="49">
        <v>95.057412106919941</v>
      </c>
      <c r="O69" s="49">
        <v>83.719792685925938</v>
      </c>
      <c r="P69" s="49">
        <v>77.991356469287624</v>
      </c>
      <c r="Q69" s="49">
        <v>76.632611784071145</v>
      </c>
      <c r="R69" s="49">
        <v>78.424826120903177</v>
      </c>
      <c r="S69" s="49">
        <v>81.438445353572732</v>
      </c>
      <c r="T69" s="49">
        <v>83.709651008759479</v>
      </c>
      <c r="U69" s="49">
        <v>82.515023319185389</v>
      </c>
      <c r="V69" s="49">
        <v>76.754523553214383</v>
      </c>
      <c r="W69" s="49">
        <v>68.833917900643385</v>
      </c>
      <c r="X69" s="49">
        <v>61.488168991728664</v>
      </c>
      <c r="Y69" s="49">
        <v>58.415715196528552</v>
      </c>
      <c r="Z69" s="49">
        <v>61.089173176256338</v>
      </c>
      <c r="AA69" s="25">
        <f t="shared" si="0"/>
        <v>2193.0600633754052</v>
      </c>
    </row>
    <row r="70" spans="1:27" s="29" customFormat="1" ht="14.4" x14ac:dyDescent="0.3">
      <c r="A70" s="48" t="s">
        <v>4716</v>
      </c>
      <c r="B70" s="49">
        <v>2019</v>
      </c>
      <c r="C70" s="49">
        <v>247.99722747814215</v>
      </c>
      <c r="D70" s="49">
        <v>245.03448093363764</v>
      </c>
      <c r="E70" s="49">
        <v>243.63934759088093</v>
      </c>
      <c r="F70" s="49">
        <v>241.07425297904999</v>
      </c>
      <c r="G70" s="49">
        <v>239.60755312705658</v>
      </c>
      <c r="H70" s="49">
        <v>240.84690850179916</v>
      </c>
      <c r="I70" s="49">
        <v>244.57300684122202</v>
      </c>
      <c r="J70" s="49">
        <v>250.8623571056751</v>
      </c>
      <c r="K70" s="49">
        <v>255.94176494706809</v>
      </c>
      <c r="L70" s="49">
        <v>256.42734130748158</v>
      </c>
      <c r="M70" s="49">
        <v>256.61660462127588</v>
      </c>
      <c r="N70" s="49">
        <v>255.77726782893254</v>
      </c>
      <c r="O70" s="49">
        <v>252.8128781790306</v>
      </c>
      <c r="P70" s="49">
        <v>255.47333375904185</v>
      </c>
      <c r="Q70" s="49">
        <v>255.88010840676148</v>
      </c>
      <c r="R70" s="49">
        <v>255.40469666477819</v>
      </c>
      <c r="S70" s="49">
        <v>252.90569703504616</v>
      </c>
      <c r="T70" s="49">
        <v>253.05592045521823</v>
      </c>
      <c r="U70" s="49">
        <v>251.24650368786061</v>
      </c>
      <c r="V70" s="49">
        <v>250.7453070722276</v>
      </c>
      <c r="W70" s="49">
        <v>250.90072831751286</v>
      </c>
      <c r="X70" s="49">
        <v>250.96591550132169</v>
      </c>
      <c r="Y70" s="49">
        <v>249.96693748727719</v>
      </c>
      <c r="Z70" s="49">
        <v>248.56172619431143</v>
      </c>
      <c r="AA70" s="25">
        <f t="shared" ref="AA70:AA133" si="1">SUM(C70:Z70)</f>
        <v>6006.3178660226095</v>
      </c>
    </row>
    <row r="71" spans="1:27" ht="14.4" x14ac:dyDescent="0.3">
      <c r="A71" s="48" t="s">
        <v>4717</v>
      </c>
      <c r="B71" s="49">
        <v>2019</v>
      </c>
      <c r="C71" s="49">
        <v>163.94791976822253</v>
      </c>
      <c r="D71" s="49">
        <v>157.25810758661896</v>
      </c>
      <c r="E71" s="49">
        <v>155.38872417447178</v>
      </c>
      <c r="F71" s="49">
        <v>158.0790088506094</v>
      </c>
      <c r="G71" s="49">
        <v>166.30567538038648</v>
      </c>
      <c r="H71" s="49">
        <v>178.28383990794197</v>
      </c>
      <c r="I71" s="49">
        <v>191.31853702204458</v>
      </c>
      <c r="J71" s="49">
        <v>202.13937874680431</v>
      </c>
      <c r="K71" s="49">
        <v>205.99437403511919</v>
      </c>
      <c r="L71" s="49">
        <v>203.78993447011115</v>
      </c>
      <c r="M71" s="49">
        <v>197.45306915478503</v>
      </c>
      <c r="N71" s="49">
        <v>190.2770100490593</v>
      </c>
      <c r="O71" s="49">
        <v>186.20504622138478</v>
      </c>
      <c r="P71" s="49">
        <v>185.31961769902387</v>
      </c>
      <c r="Q71" s="49">
        <v>188.57205064469878</v>
      </c>
      <c r="R71" s="49">
        <v>195.64331356358105</v>
      </c>
      <c r="S71" s="49">
        <v>205.22799293969027</v>
      </c>
      <c r="T71" s="49">
        <v>215.24839676071588</v>
      </c>
      <c r="U71" s="49">
        <v>220.85781614037501</v>
      </c>
      <c r="V71" s="49">
        <v>219.46850710380679</v>
      </c>
      <c r="W71" s="49">
        <v>213.18337323913923</v>
      </c>
      <c r="X71" s="49">
        <v>201.30690739375225</v>
      </c>
      <c r="Y71" s="49">
        <v>187.16978340775498</v>
      </c>
      <c r="Z71" s="49">
        <v>173.8926353401759</v>
      </c>
      <c r="AA71" s="25">
        <f t="shared" si="1"/>
        <v>4562.3310196002731</v>
      </c>
    </row>
    <row r="72" spans="1:27" ht="14.4" x14ac:dyDescent="0.3">
      <c r="A72" s="48" t="s">
        <v>4718</v>
      </c>
      <c r="B72" s="49">
        <v>2019</v>
      </c>
      <c r="C72" s="49">
        <v>100.42102767226343</v>
      </c>
      <c r="D72" s="49">
        <v>101.92753836261438</v>
      </c>
      <c r="E72" s="49">
        <v>110.52024603847703</v>
      </c>
      <c r="F72" s="49">
        <v>125.49674897236414</v>
      </c>
      <c r="G72" s="49">
        <v>145.78756389223702</v>
      </c>
      <c r="H72" s="49">
        <v>170.44630567937133</v>
      </c>
      <c r="I72" s="49">
        <v>197.37272256787102</v>
      </c>
      <c r="J72" s="49">
        <v>223.2821331180356</v>
      </c>
      <c r="K72" s="49">
        <v>244.73573667349132</v>
      </c>
      <c r="L72" s="49">
        <v>261.22434903815031</v>
      </c>
      <c r="M72" s="49">
        <v>271.19162473710975</v>
      </c>
      <c r="N72" s="49">
        <v>275.67503382396171</v>
      </c>
      <c r="O72" s="49">
        <v>275.48312141525582</v>
      </c>
      <c r="P72" s="49">
        <v>271.12067034884535</v>
      </c>
      <c r="Q72" s="49">
        <v>262.80816371590754</v>
      </c>
      <c r="R72" s="49">
        <v>250.11737566221365</v>
      </c>
      <c r="S72" s="49">
        <v>233.82373107300427</v>
      </c>
      <c r="T72" s="49">
        <v>215.05061595715722</v>
      </c>
      <c r="U72" s="49">
        <v>193.29346661240731</v>
      </c>
      <c r="V72" s="49">
        <v>170.46517903355786</v>
      </c>
      <c r="W72" s="49">
        <v>148.27627029834903</v>
      </c>
      <c r="X72" s="49">
        <v>129.05236732050687</v>
      </c>
      <c r="Y72" s="49">
        <v>113.78344192674261</v>
      </c>
      <c r="Z72" s="49">
        <v>103.83181149054697</v>
      </c>
      <c r="AA72" s="25">
        <f t="shared" si="1"/>
        <v>4595.1872454304421</v>
      </c>
    </row>
    <row r="73" spans="1:27" ht="14.4" x14ac:dyDescent="0.3">
      <c r="A73" s="48" t="s">
        <v>4719</v>
      </c>
      <c r="B73" s="49">
        <v>2019</v>
      </c>
      <c r="C73" s="49">
        <v>72.529070949271983</v>
      </c>
      <c r="D73" s="49">
        <v>77.377545081025971</v>
      </c>
      <c r="E73" s="49">
        <v>85.53536438661898</v>
      </c>
      <c r="F73" s="49">
        <v>95.040512121034212</v>
      </c>
      <c r="G73" s="49">
        <v>106.16005726186414</v>
      </c>
      <c r="H73" s="49">
        <v>117.83819301963473</v>
      </c>
      <c r="I73" s="49">
        <v>127.99571578545526</v>
      </c>
      <c r="J73" s="49">
        <v>132.02249455611206</v>
      </c>
      <c r="K73" s="49">
        <v>133.63699754605969</v>
      </c>
      <c r="L73" s="49">
        <v>132.64479683785839</v>
      </c>
      <c r="M73" s="49">
        <v>132.00234617624278</v>
      </c>
      <c r="N73" s="49">
        <v>131.58775071289386</v>
      </c>
      <c r="O73" s="49">
        <v>134.04117729552965</v>
      </c>
      <c r="P73" s="49">
        <v>136.53783129585068</v>
      </c>
      <c r="Q73" s="49">
        <v>138.09252090953706</v>
      </c>
      <c r="R73" s="49">
        <v>139.22353334338902</v>
      </c>
      <c r="S73" s="49">
        <v>137.72623278505398</v>
      </c>
      <c r="T73" s="49">
        <v>132.80334258950151</v>
      </c>
      <c r="U73" s="49">
        <v>124.46157947058538</v>
      </c>
      <c r="V73" s="49">
        <v>110.89423065688838</v>
      </c>
      <c r="W73" s="49">
        <v>96.159027158099846</v>
      </c>
      <c r="X73" s="49">
        <v>82.002480165444254</v>
      </c>
      <c r="Y73" s="49">
        <v>72.815838982842408</v>
      </c>
      <c r="Z73" s="49">
        <v>69.717548334816314</v>
      </c>
      <c r="AA73" s="25">
        <f t="shared" si="1"/>
        <v>2718.8461874216109</v>
      </c>
    </row>
    <row r="74" spans="1:27" ht="14.4" x14ac:dyDescent="0.3">
      <c r="A74" s="48" t="s">
        <v>4720</v>
      </c>
      <c r="B74" s="49">
        <v>2019</v>
      </c>
      <c r="C74" s="49">
        <v>73.581182967108035</v>
      </c>
      <c r="D74" s="49">
        <v>82.390196584705166</v>
      </c>
      <c r="E74" s="49">
        <v>93.027881010812067</v>
      </c>
      <c r="F74" s="49">
        <v>103.06312476001582</v>
      </c>
      <c r="G74" s="49">
        <v>112.17720506525289</v>
      </c>
      <c r="H74" s="49">
        <v>119.26975693030934</v>
      </c>
      <c r="I74" s="49">
        <v>122.51701477469499</v>
      </c>
      <c r="J74" s="49">
        <v>117.73138413917232</v>
      </c>
      <c r="K74" s="49">
        <v>108.82289183540183</v>
      </c>
      <c r="L74" s="49">
        <v>95.523271997021439</v>
      </c>
      <c r="M74" s="49">
        <v>83.073573514317474</v>
      </c>
      <c r="N74" s="49">
        <v>72.887189143781143</v>
      </c>
      <c r="O74" s="49">
        <v>68.856471133877577</v>
      </c>
      <c r="P74" s="49">
        <v>68.567839107706646</v>
      </c>
      <c r="Q74" s="49">
        <v>71.486241728359417</v>
      </c>
      <c r="R74" s="49">
        <v>77.653132642025795</v>
      </c>
      <c r="S74" s="49">
        <v>83.919542596458271</v>
      </c>
      <c r="T74" s="49">
        <v>88.034290450673808</v>
      </c>
      <c r="U74" s="49">
        <v>88.763121946783215</v>
      </c>
      <c r="V74" s="49">
        <v>83.323613800193399</v>
      </c>
      <c r="W74" s="49">
        <v>75.223196513392509</v>
      </c>
      <c r="X74" s="49">
        <v>66.828480972269858</v>
      </c>
      <c r="Y74" s="49">
        <v>63.281642988979449</v>
      </c>
      <c r="Z74" s="49">
        <v>65.632047117500036</v>
      </c>
      <c r="AA74" s="25">
        <f t="shared" si="1"/>
        <v>2085.6342937208128</v>
      </c>
    </row>
    <row r="75" spans="1:27" ht="14.4" x14ac:dyDescent="0.3">
      <c r="A75" s="48" t="s">
        <v>4721</v>
      </c>
      <c r="B75" s="49">
        <v>2019</v>
      </c>
      <c r="C75" s="49">
        <v>87.623060485339309</v>
      </c>
      <c r="D75" s="49">
        <v>89.587557488515273</v>
      </c>
      <c r="E75" s="49">
        <v>93.602454017500563</v>
      </c>
      <c r="F75" s="49">
        <v>99.947639338713714</v>
      </c>
      <c r="G75" s="49">
        <v>107.29850543241922</v>
      </c>
      <c r="H75" s="49">
        <v>114.76789911765603</v>
      </c>
      <c r="I75" s="49">
        <v>121.72930744908462</v>
      </c>
      <c r="J75" s="49">
        <v>127.71289381675889</v>
      </c>
      <c r="K75" s="49">
        <v>133.42783583929833</v>
      </c>
      <c r="L75" s="49">
        <v>137.34199952250768</v>
      </c>
      <c r="M75" s="49">
        <v>137.60459720836448</v>
      </c>
      <c r="N75" s="49">
        <v>134.83360222005459</v>
      </c>
      <c r="O75" s="49">
        <v>130.87991219297055</v>
      </c>
      <c r="P75" s="49">
        <v>126.01607470134239</v>
      </c>
      <c r="Q75" s="49">
        <v>120.02294849938696</v>
      </c>
      <c r="R75" s="49">
        <v>114.02028761000551</v>
      </c>
      <c r="S75" s="49">
        <v>109.49088993763947</v>
      </c>
      <c r="T75" s="49">
        <v>104.69491096760106</v>
      </c>
      <c r="U75" s="49">
        <v>99.998741803284531</v>
      </c>
      <c r="V75" s="49">
        <v>94.858658847046129</v>
      </c>
      <c r="W75" s="49">
        <v>92.029003000448753</v>
      </c>
      <c r="X75" s="49">
        <v>89.312205198121887</v>
      </c>
      <c r="Y75" s="49">
        <v>86.964387734621866</v>
      </c>
      <c r="Z75" s="49">
        <v>86.022432311791206</v>
      </c>
      <c r="AA75" s="25">
        <f t="shared" si="1"/>
        <v>2639.7878047404733</v>
      </c>
    </row>
    <row r="76" spans="1:27" ht="14.4" x14ac:dyDescent="0.3">
      <c r="A76" s="48" t="s">
        <v>4722</v>
      </c>
      <c r="B76" s="49">
        <v>2019</v>
      </c>
      <c r="C76" s="49">
        <v>96.573261844644975</v>
      </c>
      <c r="D76" s="49">
        <v>94.434425150874915</v>
      </c>
      <c r="E76" s="49">
        <v>99.541104603821196</v>
      </c>
      <c r="F76" s="49">
        <v>111.80808141552706</v>
      </c>
      <c r="G76" s="49">
        <v>130.48611854689673</v>
      </c>
      <c r="H76" s="49">
        <v>154.79112057337593</v>
      </c>
      <c r="I76" s="49">
        <v>182.91832627095053</v>
      </c>
      <c r="J76" s="49">
        <v>211.88083990755393</v>
      </c>
      <c r="K76" s="49">
        <v>238.25854586820972</v>
      </c>
      <c r="L76" s="49">
        <v>261.6900440819748</v>
      </c>
      <c r="M76" s="49">
        <v>279.1446813621269</v>
      </c>
      <c r="N76" s="49">
        <v>290.20346149921738</v>
      </c>
      <c r="O76" s="49">
        <v>294.65015483256559</v>
      </c>
      <c r="P76" s="49">
        <v>292.59353208175821</v>
      </c>
      <c r="Q76" s="49">
        <v>284.27614268478283</v>
      </c>
      <c r="R76" s="49">
        <v>269.54588764230198</v>
      </c>
      <c r="S76" s="49">
        <v>249.82670797929819</v>
      </c>
      <c r="T76" s="49">
        <v>227.2795403076903</v>
      </c>
      <c r="U76" s="49">
        <v>202.19718854805646</v>
      </c>
      <c r="V76" s="49">
        <v>177.16661125199354</v>
      </c>
      <c r="W76" s="49">
        <v>153.60464839075516</v>
      </c>
      <c r="X76" s="49">
        <v>133.31104829172281</v>
      </c>
      <c r="Y76" s="49">
        <v>116.22157259336345</v>
      </c>
      <c r="Z76" s="49">
        <v>103.52893251058298</v>
      </c>
      <c r="AA76" s="25">
        <f t="shared" si="1"/>
        <v>4655.9319782400453</v>
      </c>
    </row>
    <row r="77" spans="1:27" ht="14.4" x14ac:dyDescent="0.3">
      <c r="A77" s="48" t="s">
        <v>4723</v>
      </c>
      <c r="B77" s="49">
        <v>2019</v>
      </c>
      <c r="C77" s="49">
        <v>31.675991524479468</v>
      </c>
      <c r="D77" s="49">
        <v>34.771259006590341</v>
      </c>
      <c r="E77" s="49">
        <v>40.08968176097008</v>
      </c>
      <c r="F77" s="49">
        <v>47.266398347875267</v>
      </c>
      <c r="G77" s="49">
        <v>54.965887993375532</v>
      </c>
      <c r="H77" s="49">
        <v>62.339230627137361</v>
      </c>
      <c r="I77" s="49">
        <v>68.979294641399918</v>
      </c>
      <c r="J77" s="49">
        <v>73.037746965127937</v>
      </c>
      <c r="K77" s="49">
        <v>74.092192296967099</v>
      </c>
      <c r="L77" s="49">
        <v>72.154183887493744</v>
      </c>
      <c r="M77" s="49">
        <v>67.428382685827103</v>
      </c>
      <c r="N77" s="49">
        <v>61.574293091377179</v>
      </c>
      <c r="O77" s="49">
        <v>55.630251016161502</v>
      </c>
      <c r="P77" s="49">
        <v>49.680332072132629</v>
      </c>
      <c r="Q77" s="49">
        <v>44.839194664277976</v>
      </c>
      <c r="R77" s="49">
        <v>40.935855183543957</v>
      </c>
      <c r="S77" s="49">
        <v>38.047185311597545</v>
      </c>
      <c r="T77" s="49">
        <v>35.503492371543572</v>
      </c>
      <c r="U77" s="49">
        <v>33.149160026429314</v>
      </c>
      <c r="V77" s="49">
        <v>30.938327852951311</v>
      </c>
      <c r="W77" s="49">
        <v>28.957171993682206</v>
      </c>
      <c r="X77" s="49">
        <v>27.581287324913486</v>
      </c>
      <c r="Y77" s="49">
        <v>27.062567269331648</v>
      </c>
      <c r="Z77" s="49">
        <v>27.93975613747271</v>
      </c>
      <c r="AA77" s="25">
        <f t="shared" si="1"/>
        <v>1128.6391240526586</v>
      </c>
    </row>
    <row r="78" spans="1:27" ht="14.4" x14ac:dyDescent="0.3">
      <c r="A78" s="48" t="s">
        <v>4724</v>
      </c>
      <c r="B78" s="49">
        <v>2019</v>
      </c>
      <c r="C78" s="49">
        <v>60.126532369021653</v>
      </c>
      <c r="D78" s="49">
        <v>69.790188909404705</v>
      </c>
      <c r="E78" s="49">
        <v>80.108389655607624</v>
      </c>
      <c r="F78" s="49">
        <v>88.79802400935489</v>
      </c>
      <c r="G78" s="49">
        <v>95.935058383252738</v>
      </c>
      <c r="H78" s="49">
        <v>102.67676775401108</v>
      </c>
      <c r="I78" s="49">
        <v>107.93203539498843</v>
      </c>
      <c r="J78" s="49">
        <v>108.65759993216791</v>
      </c>
      <c r="K78" s="49">
        <v>101.79592743019928</v>
      </c>
      <c r="L78" s="49">
        <v>85.431991517834163</v>
      </c>
      <c r="M78" s="49">
        <v>63.871877391568241</v>
      </c>
      <c r="N78" s="49">
        <v>44.371933988181389</v>
      </c>
      <c r="O78" s="49">
        <v>31.054705040659275</v>
      </c>
      <c r="P78" s="49">
        <v>25.672776116236783</v>
      </c>
      <c r="Q78" s="49">
        <v>26.711669107517771</v>
      </c>
      <c r="R78" s="49">
        <v>32.787779098098454</v>
      </c>
      <c r="S78" s="49">
        <v>41.343954920183876</v>
      </c>
      <c r="T78" s="49">
        <v>49.524895619829657</v>
      </c>
      <c r="U78" s="49">
        <v>54.159709687694935</v>
      </c>
      <c r="V78" s="49">
        <v>53.298437960121355</v>
      </c>
      <c r="W78" s="49">
        <v>49.392073685260549</v>
      </c>
      <c r="X78" s="49">
        <v>45.121633954912866</v>
      </c>
      <c r="Y78" s="49">
        <v>44.704899694444833</v>
      </c>
      <c r="Z78" s="49">
        <v>49.719099859632259</v>
      </c>
      <c r="AA78" s="25">
        <f t="shared" si="1"/>
        <v>1512.9879614801848</v>
      </c>
    </row>
    <row r="79" spans="1:27" ht="14.4" x14ac:dyDescent="0.3">
      <c r="A79" s="48" t="s">
        <v>4725</v>
      </c>
      <c r="B79" s="49">
        <v>2019</v>
      </c>
      <c r="C79" s="49">
        <v>33.628979320218733</v>
      </c>
      <c r="D79" s="49">
        <v>30.355410555568035</v>
      </c>
      <c r="E79" s="49">
        <v>30.956274009559568</v>
      </c>
      <c r="F79" s="49">
        <v>36.286100710072596</v>
      </c>
      <c r="G79" s="49">
        <v>46.09572256572136</v>
      </c>
      <c r="H79" s="49">
        <v>69.795612874577486</v>
      </c>
      <c r="I79" s="49">
        <v>100.6176668959444</v>
      </c>
      <c r="J79" s="49">
        <v>113.95419338574031</v>
      </c>
      <c r="K79" s="49">
        <v>117.54130107614033</v>
      </c>
      <c r="L79" s="49">
        <v>113.34299268452411</v>
      </c>
      <c r="M79" s="49">
        <v>104.52594697164388</v>
      </c>
      <c r="N79" s="49">
        <v>94.404497741703665</v>
      </c>
      <c r="O79" s="49">
        <v>85.346988541657552</v>
      </c>
      <c r="P79" s="49">
        <v>71.848878859237288</v>
      </c>
      <c r="Q79" s="49">
        <v>65.072357717211545</v>
      </c>
      <c r="R79" s="49">
        <v>60.932020727869713</v>
      </c>
      <c r="S79" s="49">
        <v>64.785807132274115</v>
      </c>
      <c r="T79" s="49">
        <v>68.673539159133938</v>
      </c>
      <c r="U79" s="49">
        <v>72.486386853929631</v>
      </c>
      <c r="V79" s="49">
        <v>72.800146853784469</v>
      </c>
      <c r="W79" s="49">
        <v>70.41737840114773</v>
      </c>
      <c r="X79" s="49">
        <v>62.068552435857697</v>
      </c>
      <c r="Y79" s="49">
        <v>50.936467102385606</v>
      </c>
      <c r="Z79" s="49">
        <v>41.435236772538168</v>
      </c>
      <c r="AA79" s="25">
        <f t="shared" si="1"/>
        <v>1678.3084593484425</v>
      </c>
    </row>
    <row r="80" spans="1:27" ht="14.4" x14ac:dyDescent="0.3">
      <c r="A80" s="48" t="s">
        <v>4726</v>
      </c>
      <c r="B80" s="49">
        <v>2019</v>
      </c>
      <c r="C80" s="49">
        <v>62.363940544317138</v>
      </c>
      <c r="D80" s="49">
        <v>71.239329151577991</v>
      </c>
      <c r="E80" s="49">
        <v>81.09981795763909</v>
      </c>
      <c r="F80" s="49">
        <v>89.87040983293106</v>
      </c>
      <c r="G80" s="49">
        <v>97.72011721705961</v>
      </c>
      <c r="H80" s="49">
        <v>107.3048745998862</v>
      </c>
      <c r="I80" s="49">
        <v>116.49432289223574</v>
      </c>
      <c r="J80" s="49">
        <v>118.6660489389005</v>
      </c>
      <c r="K80" s="49">
        <v>112.08609886106507</v>
      </c>
      <c r="L80" s="49">
        <v>95.223364431013067</v>
      </c>
      <c r="M80" s="49">
        <v>72.863388005086222</v>
      </c>
      <c r="N80" s="49">
        <v>52.600599915053699</v>
      </c>
      <c r="O80" s="49">
        <v>38.680824357941191</v>
      </c>
      <c r="P80" s="49">
        <v>32.063340713255521</v>
      </c>
      <c r="Q80" s="49">
        <v>32.702678057922384</v>
      </c>
      <c r="R80" s="49">
        <v>38.607586824451367</v>
      </c>
      <c r="S80" s="49">
        <v>48.024076154622065</v>
      </c>
      <c r="T80" s="49">
        <v>56.970583481633994</v>
      </c>
      <c r="U80" s="49">
        <v>62.332661891700084</v>
      </c>
      <c r="V80" s="49">
        <v>61.675377914508061</v>
      </c>
      <c r="W80" s="49">
        <v>57.593634793217653</v>
      </c>
      <c r="X80" s="49">
        <v>52.191371751160162</v>
      </c>
      <c r="Y80" s="49">
        <v>50.133535548395983</v>
      </c>
      <c r="Z80" s="49">
        <v>53.599664254672646</v>
      </c>
      <c r="AA80" s="25">
        <f t="shared" si="1"/>
        <v>1662.1076480902466</v>
      </c>
    </row>
    <row r="81" spans="1:27" ht="14.4" x14ac:dyDescent="0.3">
      <c r="A81" s="48" t="s">
        <v>4727</v>
      </c>
      <c r="B81" s="49">
        <v>2019</v>
      </c>
      <c r="C81" s="49">
        <v>60.095633942680372</v>
      </c>
      <c r="D81" s="49">
        <v>69.76975968000977</v>
      </c>
      <c r="E81" s="49">
        <v>80.09316471001874</v>
      </c>
      <c r="F81" s="49">
        <v>88.784743075091669</v>
      </c>
      <c r="G81" s="49">
        <v>95.921190937805846</v>
      </c>
      <c r="H81" s="49">
        <v>102.65815784563095</v>
      </c>
      <c r="I81" s="49">
        <v>107.89706190442519</v>
      </c>
      <c r="J81" s="49">
        <v>108.61049012089342</v>
      </c>
      <c r="K81" s="49">
        <v>101.74659028319029</v>
      </c>
      <c r="L81" s="49">
        <v>85.38613117249092</v>
      </c>
      <c r="M81" s="49">
        <v>63.827076098104904</v>
      </c>
      <c r="N81" s="49">
        <v>44.327488594256288</v>
      </c>
      <c r="O81" s="49">
        <v>31.010700924119728</v>
      </c>
      <c r="P81" s="49">
        <v>25.629413359613199</v>
      </c>
      <c r="Q81" s="49">
        <v>26.667835652468437</v>
      </c>
      <c r="R81" s="49">
        <v>32.740637874869478</v>
      </c>
      <c r="S81" s="49">
        <v>41.28792361464879</v>
      </c>
      <c r="T81" s="49">
        <v>49.456454009456756</v>
      </c>
      <c r="U81" s="49">
        <v>54.078609131166161</v>
      </c>
      <c r="V81" s="49">
        <v>53.20670932863537</v>
      </c>
      <c r="W81" s="49">
        <v>49.291368472617435</v>
      </c>
      <c r="X81" s="49">
        <v>45.022044573842528</v>
      </c>
      <c r="Y81" s="49">
        <v>44.625601506227831</v>
      </c>
      <c r="Z81" s="49">
        <v>49.667298236826205</v>
      </c>
      <c r="AA81" s="25">
        <f t="shared" si="1"/>
        <v>1511.8020850490902</v>
      </c>
    </row>
    <row r="82" spans="1:27" ht="14.4" x14ac:dyDescent="0.3">
      <c r="A82" s="48" t="s">
        <v>4728</v>
      </c>
      <c r="B82" s="49">
        <v>2019</v>
      </c>
      <c r="C82" s="49">
        <v>45.084382355683232</v>
      </c>
      <c r="D82" s="49">
        <v>36.723820199071618</v>
      </c>
      <c r="E82" s="49">
        <v>33.79343118810705</v>
      </c>
      <c r="F82" s="49">
        <v>37.319516343402867</v>
      </c>
      <c r="G82" s="49">
        <v>48.51419768817555</v>
      </c>
      <c r="H82" s="49">
        <v>85.772499320514129</v>
      </c>
      <c r="I82" s="49">
        <v>136.52757215689087</v>
      </c>
      <c r="J82" s="49">
        <v>156.31050481462864</v>
      </c>
      <c r="K82" s="49">
        <v>160.42460223001189</v>
      </c>
      <c r="L82" s="49">
        <v>153.39897938077783</v>
      </c>
      <c r="M82" s="49">
        <v>142.69476398814876</v>
      </c>
      <c r="N82" s="49">
        <v>134.51242489734148</v>
      </c>
      <c r="O82" s="49">
        <v>131.29489959733218</v>
      </c>
      <c r="P82" s="49">
        <v>122.82610898875849</v>
      </c>
      <c r="Q82" s="49">
        <v>126.06140616768793</v>
      </c>
      <c r="R82" s="49">
        <v>131.43083274804144</v>
      </c>
      <c r="S82" s="49">
        <v>146.1415933891559</v>
      </c>
      <c r="T82" s="49">
        <v>154.5846813174573</v>
      </c>
      <c r="U82" s="49">
        <v>156.60150040891233</v>
      </c>
      <c r="V82" s="49">
        <v>147.82059948012153</v>
      </c>
      <c r="W82" s="49">
        <v>133.59016792101818</v>
      </c>
      <c r="X82" s="49">
        <v>109.8849266179629</v>
      </c>
      <c r="Y82" s="49">
        <v>83.91352470028049</v>
      </c>
      <c r="Z82" s="49">
        <v>63.064822798462203</v>
      </c>
      <c r="AA82" s="25">
        <f t="shared" si="1"/>
        <v>2678.2917586979447</v>
      </c>
    </row>
    <row r="83" spans="1:27" ht="14.4" x14ac:dyDescent="0.3">
      <c r="A83" s="48" t="s">
        <v>4729</v>
      </c>
      <c r="B83" s="49">
        <v>2019</v>
      </c>
      <c r="C83" s="49">
        <v>28.224477550058353</v>
      </c>
      <c r="D83" s="49">
        <v>25.34493974286476</v>
      </c>
      <c r="E83" s="49">
        <v>25.891027336115933</v>
      </c>
      <c r="F83" s="49">
        <v>29.195098863704136</v>
      </c>
      <c r="G83" s="49">
        <v>35.769873513184969</v>
      </c>
      <c r="H83" s="49">
        <v>50.801230410206031</v>
      </c>
      <c r="I83" s="49">
        <v>70.612557352988034</v>
      </c>
      <c r="J83" s="49">
        <v>82.692847442909525</v>
      </c>
      <c r="K83" s="49">
        <v>90.191833987801957</v>
      </c>
      <c r="L83" s="49">
        <v>94.376801745742824</v>
      </c>
      <c r="M83" s="49">
        <v>96.435690766064212</v>
      </c>
      <c r="N83" s="49">
        <v>98.809256809851419</v>
      </c>
      <c r="O83" s="49">
        <v>101.67679145638964</v>
      </c>
      <c r="P83" s="49">
        <v>102.34332831193088</v>
      </c>
      <c r="Q83" s="49">
        <v>104.28558307105686</v>
      </c>
      <c r="R83" s="49">
        <v>104.59649389439478</v>
      </c>
      <c r="S83" s="49">
        <v>105.00051799360399</v>
      </c>
      <c r="T83" s="49">
        <v>101.5288928302304</v>
      </c>
      <c r="U83" s="49">
        <v>94.230118338675936</v>
      </c>
      <c r="V83" s="49">
        <v>82.709671445090223</v>
      </c>
      <c r="W83" s="49">
        <v>69.996387357139312</v>
      </c>
      <c r="X83" s="49">
        <v>55.824068151207186</v>
      </c>
      <c r="Y83" s="49">
        <v>42.933026216487107</v>
      </c>
      <c r="Z83" s="49">
        <v>33.83740640053562</v>
      </c>
      <c r="AA83" s="25">
        <f t="shared" si="1"/>
        <v>1727.3079209882344</v>
      </c>
    </row>
    <row r="84" spans="1:27" ht="14.4" x14ac:dyDescent="0.3">
      <c r="A84" s="48" t="s">
        <v>4730</v>
      </c>
      <c r="B84" s="49">
        <v>2019</v>
      </c>
      <c r="C84" s="49">
        <v>49.42760285032594</v>
      </c>
      <c r="D84" s="49">
        <v>44.214646035522854</v>
      </c>
      <c r="E84" s="49">
        <v>43.26461435951056</v>
      </c>
      <c r="F84" s="49">
        <v>46.001857790353519</v>
      </c>
      <c r="G84" s="49">
        <v>52.697142275905918</v>
      </c>
      <c r="H84" s="49">
        <v>67.47761257664186</v>
      </c>
      <c r="I84" s="49">
        <v>86.808761593972989</v>
      </c>
      <c r="J84" s="49">
        <v>99.581697946315614</v>
      </c>
      <c r="K84" s="49">
        <v>107.92643050196028</v>
      </c>
      <c r="L84" s="49">
        <v>112.97686448754345</v>
      </c>
      <c r="M84" s="49">
        <v>115.72459061670578</v>
      </c>
      <c r="N84" s="49">
        <v>118.42287305310012</v>
      </c>
      <c r="O84" s="49">
        <v>121.42497843575397</v>
      </c>
      <c r="P84" s="49">
        <v>122.74129435758425</v>
      </c>
      <c r="Q84" s="49">
        <v>125.56540572961953</v>
      </c>
      <c r="R84" s="49">
        <v>127.56354416343555</v>
      </c>
      <c r="S84" s="49">
        <v>129.98910466420011</v>
      </c>
      <c r="T84" s="49">
        <v>128.75626872495641</v>
      </c>
      <c r="U84" s="49">
        <v>123.29642769971154</v>
      </c>
      <c r="V84" s="49">
        <v>112.81913834550963</v>
      </c>
      <c r="W84" s="49">
        <v>99.931914635113955</v>
      </c>
      <c r="X84" s="49">
        <v>84.60323277440078</v>
      </c>
      <c r="Y84" s="49">
        <v>69.663068608415671</v>
      </c>
      <c r="Z84" s="49">
        <v>57.805121558046373</v>
      </c>
      <c r="AA84" s="25">
        <f t="shared" si="1"/>
        <v>2248.684193784607</v>
      </c>
    </row>
    <row r="85" spans="1:27" ht="14.4" x14ac:dyDescent="0.3">
      <c r="A85" s="48" t="s">
        <v>4731</v>
      </c>
      <c r="B85" s="49">
        <v>2019</v>
      </c>
      <c r="C85" s="49">
        <v>141.17935485514511</v>
      </c>
      <c r="D85" s="49">
        <v>137.43163853703447</v>
      </c>
      <c r="E85" s="49">
        <v>138.1086895726695</v>
      </c>
      <c r="F85" s="49">
        <v>141.70550066884087</v>
      </c>
      <c r="G85" s="49">
        <v>148.05525380504997</v>
      </c>
      <c r="H85" s="49">
        <v>156.48512752102727</v>
      </c>
      <c r="I85" s="49">
        <v>165.24232574929547</v>
      </c>
      <c r="J85" s="49">
        <v>171.49761036044666</v>
      </c>
      <c r="K85" s="49">
        <v>172.72865309003453</v>
      </c>
      <c r="L85" s="49">
        <v>168.09135367183853</v>
      </c>
      <c r="M85" s="49">
        <v>160.24494512306106</v>
      </c>
      <c r="N85" s="49">
        <v>152.80757511817012</v>
      </c>
      <c r="O85" s="49">
        <v>148.65834480697876</v>
      </c>
      <c r="P85" s="49">
        <v>149.66112327972144</v>
      </c>
      <c r="Q85" s="49">
        <v>155.56347872280432</v>
      </c>
      <c r="R85" s="49">
        <v>165.97195670865082</v>
      </c>
      <c r="S85" s="49">
        <v>178.47746027251219</v>
      </c>
      <c r="T85" s="49">
        <v>189.31559271970735</v>
      </c>
      <c r="U85" s="49">
        <v>194.21724791354552</v>
      </c>
      <c r="V85" s="49">
        <v>191.40506042561418</v>
      </c>
      <c r="W85" s="49">
        <v>182.56941008612159</v>
      </c>
      <c r="X85" s="49">
        <v>169.95724992888378</v>
      </c>
      <c r="Y85" s="49">
        <v>157.35842107443548</v>
      </c>
      <c r="Z85" s="49">
        <v>146.91605197557701</v>
      </c>
      <c r="AA85" s="25">
        <f t="shared" si="1"/>
        <v>3883.6494259871656</v>
      </c>
    </row>
    <row r="86" spans="1:27" ht="14.4" x14ac:dyDescent="0.3">
      <c r="A86" s="48" t="s">
        <v>4732</v>
      </c>
      <c r="B86" s="49">
        <v>2019</v>
      </c>
      <c r="C86" s="49">
        <v>102.9773914151851</v>
      </c>
      <c r="D86" s="49">
        <v>100.16852434348773</v>
      </c>
      <c r="E86" s="49">
        <v>102.90161606683975</v>
      </c>
      <c r="F86" s="49">
        <v>110.85519309011407</v>
      </c>
      <c r="G86" s="49">
        <v>122.25477588340007</v>
      </c>
      <c r="H86" s="49">
        <v>137.90806260308423</v>
      </c>
      <c r="I86" s="49">
        <v>157.5609750552392</v>
      </c>
      <c r="J86" s="49">
        <v>177.5321913438024</v>
      </c>
      <c r="K86" s="49">
        <v>197.08726436926281</v>
      </c>
      <c r="L86" s="49">
        <v>213.11853583789886</v>
      </c>
      <c r="M86" s="49">
        <v>225.3087860597339</v>
      </c>
      <c r="N86" s="49">
        <v>233.387587583808</v>
      </c>
      <c r="O86" s="49">
        <v>237.26934073190947</v>
      </c>
      <c r="P86" s="49">
        <v>236.95118535752613</v>
      </c>
      <c r="Q86" s="49">
        <v>232.68867341616888</v>
      </c>
      <c r="R86" s="49">
        <v>224.5840977259746</v>
      </c>
      <c r="S86" s="49">
        <v>214.82402387978075</v>
      </c>
      <c r="T86" s="49">
        <v>202.89732517901186</v>
      </c>
      <c r="U86" s="49">
        <v>187.35586125141194</v>
      </c>
      <c r="V86" s="49">
        <v>171.7661945131463</v>
      </c>
      <c r="W86" s="49">
        <v>157.27481826979883</v>
      </c>
      <c r="X86" s="49">
        <v>141.6820837478802</v>
      </c>
      <c r="Y86" s="49">
        <v>126.06814288199244</v>
      </c>
      <c r="Z86" s="49">
        <v>111.8813192423063</v>
      </c>
      <c r="AA86" s="25">
        <f t="shared" si="1"/>
        <v>4126.3039698487637</v>
      </c>
    </row>
    <row r="87" spans="1:27" ht="14.4" x14ac:dyDescent="0.3">
      <c r="A87" s="48" t="s">
        <v>4733</v>
      </c>
      <c r="B87" s="49">
        <v>2019</v>
      </c>
      <c r="C87" s="49">
        <v>127.86070770978144</v>
      </c>
      <c r="D87" s="49">
        <v>121.53250499889178</v>
      </c>
      <c r="E87" s="49">
        <v>120.45137560550104</v>
      </c>
      <c r="F87" s="49">
        <v>123.40184582631399</v>
      </c>
      <c r="G87" s="49">
        <v>130.27690198532611</v>
      </c>
      <c r="H87" s="49">
        <v>141.3714628165126</v>
      </c>
      <c r="I87" s="49">
        <v>159.27991762312448</v>
      </c>
      <c r="J87" s="49">
        <v>175.02773791083442</v>
      </c>
      <c r="K87" s="49">
        <v>185.98446339358924</v>
      </c>
      <c r="L87" s="49">
        <v>192.78631121633902</v>
      </c>
      <c r="M87" s="49">
        <v>198.69740082575785</v>
      </c>
      <c r="N87" s="49">
        <v>202.64682388089727</v>
      </c>
      <c r="O87" s="49">
        <v>204.51809183004031</v>
      </c>
      <c r="P87" s="49">
        <v>204.78839960659101</v>
      </c>
      <c r="Q87" s="49">
        <v>203.76797877295175</v>
      </c>
      <c r="R87" s="49">
        <v>201.8555136492536</v>
      </c>
      <c r="S87" s="49">
        <v>201.42265257875385</v>
      </c>
      <c r="T87" s="49">
        <v>200.80108978025663</v>
      </c>
      <c r="U87" s="49">
        <v>197.77413647790368</v>
      </c>
      <c r="V87" s="49">
        <v>192.65815821704155</v>
      </c>
      <c r="W87" s="49">
        <v>187.47929529459273</v>
      </c>
      <c r="X87" s="49">
        <v>177.50242452509136</v>
      </c>
      <c r="Y87" s="49">
        <v>160.05397940903964</v>
      </c>
      <c r="Z87" s="49">
        <v>141.30538947092779</v>
      </c>
      <c r="AA87" s="25">
        <f t="shared" si="1"/>
        <v>4153.2445634053129</v>
      </c>
    </row>
    <row r="88" spans="1:27" ht="14.4" x14ac:dyDescent="0.3">
      <c r="A88" s="48" t="s">
        <v>4734</v>
      </c>
      <c r="B88" s="49">
        <v>2019</v>
      </c>
      <c r="C88" s="49">
        <v>106.32456909379054</v>
      </c>
      <c r="D88" s="49">
        <v>101.30052807946544</v>
      </c>
      <c r="E88" s="49">
        <v>101.31898033510454</v>
      </c>
      <c r="F88" s="49">
        <v>106.7810538303478</v>
      </c>
      <c r="G88" s="49">
        <v>119.05088598205317</v>
      </c>
      <c r="H88" s="49">
        <v>139.92430951510946</v>
      </c>
      <c r="I88" s="49">
        <v>175.51530608607266</v>
      </c>
      <c r="J88" s="49">
        <v>211.19555671217114</v>
      </c>
      <c r="K88" s="49">
        <v>223.75408604526942</v>
      </c>
      <c r="L88" s="49">
        <v>235.28932056206415</v>
      </c>
      <c r="M88" s="49">
        <v>240.79365013614608</v>
      </c>
      <c r="N88" s="49">
        <v>240.60026482318108</v>
      </c>
      <c r="O88" s="49">
        <v>236.00937068296872</v>
      </c>
      <c r="P88" s="49">
        <v>230.25363345441806</v>
      </c>
      <c r="Q88" s="49">
        <v>218.49151883281141</v>
      </c>
      <c r="R88" s="49">
        <v>206.87827884500169</v>
      </c>
      <c r="S88" s="49">
        <v>197.42211124796771</v>
      </c>
      <c r="T88" s="49">
        <v>188.42259625968586</v>
      </c>
      <c r="U88" s="49">
        <v>179.40803290354097</v>
      </c>
      <c r="V88" s="49">
        <v>172.83592109335237</v>
      </c>
      <c r="W88" s="49">
        <v>163.63940146224834</v>
      </c>
      <c r="X88" s="49">
        <v>150.19400366473627</v>
      </c>
      <c r="Y88" s="49">
        <v>132.95167852968734</v>
      </c>
      <c r="Z88" s="49">
        <v>117.41810548254702</v>
      </c>
      <c r="AA88" s="25">
        <f t="shared" si="1"/>
        <v>4195.7731636597409</v>
      </c>
    </row>
    <row r="89" spans="1:27" ht="14.4" x14ac:dyDescent="0.3">
      <c r="A89" s="48" t="s">
        <v>4735</v>
      </c>
      <c r="B89" s="49">
        <v>2019</v>
      </c>
      <c r="C89" s="49">
        <v>86.759972452751043</v>
      </c>
      <c r="D89" s="49">
        <v>85.260288814901472</v>
      </c>
      <c r="E89" s="49">
        <v>87.367717864961776</v>
      </c>
      <c r="F89" s="49">
        <v>92.73590705603776</v>
      </c>
      <c r="G89" s="49">
        <v>101.33880126726392</v>
      </c>
      <c r="H89" s="49">
        <v>113.72794887940478</v>
      </c>
      <c r="I89" s="49">
        <v>129.57382532306326</v>
      </c>
      <c r="J89" s="49">
        <v>144.81004389009973</v>
      </c>
      <c r="K89" s="49">
        <v>156.44836524485049</v>
      </c>
      <c r="L89" s="49">
        <v>165.5135313029952</v>
      </c>
      <c r="M89" s="49">
        <v>172.69690315583617</v>
      </c>
      <c r="N89" s="49">
        <v>177.99437559081292</v>
      </c>
      <c r="O89" s="49">
        <v>181.68337053920087</v>
      </c>
      <c r="P89" s="49">
        <v>183.50406611296182</v>
      </c>
      <c r="Q89" s="49">
        <v>183.26129780085503</v>
      </c>
      <c r="R89" s="49">
        <v>180.41415104556381</v>
      </c>
      <c r="S89" s="49">
        <v>175.29249505774874</v>
      </c>
      <c r="T89" s="49">
        <v>167.49695344539631</v>
      </c>
      <c r="U89" s="49">
        <v>155.81398148983061</v>
      </c>
      <c r="V89" s="49">
        <v>142.04696600620429</v>
      </c>
      <c r="W89" s="49">
        <v>128.29407986940245</v>
      </c>
      <c r="X89" s="49">
        <v>115.18276677788846</v>
      </c>
      <c r="Y89" s="49">
        <v>102.74551591591784</v>
      </c>
      <c r="Z89" s="49">
        <v>92.615496248237775</v>
      </c>
      <c r="AA89" s="25">
        <f t="shared" si="1"/>
        <v>3322.5788211521872</v>
      </c>
    </row>
    <row r="90" spans="1:27" ht="14.4" x14ac:dyDescent="0.3">
      <c r="A90" s="48" t="s">
        <v>4736</v>
      </c>
      <c r="B90" s="49">
        <v>2019</v>
      </c>
      <c r="C90" s="49">
        <v>84.513038550742323</v>
      </c>
      <c r="D90" s="49">
        <v>85.736140168658196</v>
      </c>
      <c r="E90" s="49">
        <v>90.009634288427961</v>
      </c>
      <c r="F90" s="49">
        <v>97.527020101048464</v>
      </c>
      <c r="G90" s="49">
        <v>108.20610297736719</v>
      </c>
      <c r="H90" s="49">
        <v>121.54156204423289</v>
      </c>
      <c r="I90" s="49">
        <v>136.28696597334422</v>
      </c>
      <c r="J90" s="49">
        <v>149.8714788147102</v>
      </c>
      <c r="K90" s="49">
        <v>160.5371599210761</v>
      </c>
      <c r="L90" s="49">
        <v>168.1309498391964</v>
      </c>
      <c r="M90" s="49">
        <v>172.40580126885641</v>
      </c>
      <c r="N90" s="49">
        <v>174.10727529835546</v>
      </c>
      <c r="O90" s="49">
        <v>174.40519660891641</v>
      </c>
      <c r="P90" s="49">
        <v>172.84725950159398</v>
      </c>
      <c r="Q90" s="49">
        <v>169.95705739715132</v>
      </c>
      <c r="R90" s="49">
        <v>164.84703262184428</v>
      </c>
      <c r="S90" s="49">
        <v>157.62942463324396</v>
      </c>
      <c r="T90" s="49">
        <v>148.5062017280965</v>
      </c>
      <c r="U90" s="49">
        <v>136.5044278413167</v>
      </c>
      <c r="V90" s="49">
        <v>123.07072578745131</v>
      </c>
      <c r="W90" s="49">
        <v>110.29735376273928</v>
      </c>
      <c r="X90" s="49">
        <v>99.445242368668957</v>
      </c>
      <c r="Y90" s="49">
        <v>91.2326453860219</v>
      </c>
      <c r="Z90" s="49">
        <v>86.087959828812188</v>
      </c>
      <c r="AA90" s="25">
        <f t="shared" si="1"/>
        <v>3183.7036567118726</v>
      </c>
    </row>
    <row r="91" spans="1:27" ht="14.4" x14ac:dyDescent="0.3">
      <c r="A91" s="48" t="s">
        <v>4737</v>
      </c>
      <c r="B91" s="49">
        <v>2019</v>
      </c>
      <c r="C91" s="49">
        <v>74.736610568632813</v>
      </c>
      <c r="D91" s="49">
        <v>74.555814278822197</v>
      </c>
      <c r="E91" s="49">
        <v>78.147750399548215</v>
      </c>
      <c r="F91" s="49">
        <v>85.848578139063505</v>
      </c>
      <c r="G91" s="49">
        <v>97.023189853940224</v>
      </c>
      <c r="H91" s="49">
        <v>112.30209015160085</v>
      </c>
      <c r="I91" s="49">
        <v>131.20229071384793</v>
      </c>
      <c r="J91" s="49">
        <v>148.22948805681378</v>
      </c>
      <c r="K91" s="49">
        <v>160.90219280583318</v>
      </c>
      <c r="L91" s="49">
        <v>169.78146425134463</v>
      </c>
      <c r="M91" s="49">
        <v>174.81006668424791</v>
      </c>
      <c r="N91" s="49">
        <v>176.80205566319131</v>
      </c>
      <c r="O91" s="49">
        <v>176.74054718481284</v>
      </c>
      <c r="P91" s="49">
        <v>174.61516736319285</v>
      </c>
      <c r="Q91" s="49">
        <v>170.86779464410554</v>
      </c>
      <c r="R91" s="49">
        <v>165.19553755009781</v>
      </c>
      <c r="S91" s="49">
        <v>158.11718297593941</v>
      </c>
      <c r="T91" s="49">
        <v>149.5176215506865</v>
      </c>
      <c r="U91" s="49">
        <v>138.15126628881217</v>
      </c>
      <c r="V91" s="49">
        <v>125.1501759642415</v>
      </c>
      <c r="W91" s="49">
        <v>112.8271618465146</v>
      </c>
      <c r="X91" s="49">
        <v>100.90220622440046</v>
      </c>
      <c r="Y91" s="49">
        <v>88.850751918079695</v>
      </c>
      <c r="Z91" s="49">
        <v>79.230646060905897</v>
      </c>
      <c r="AA91" s="25">
        <f t="shared" si="1"/>
        <v>3124.5076511386765</v>
      </c>
    </row>
    <row r="92" spans="1:27" ht="14.4" x14ac:dyDescent="0.3">
      <c r="A92" s="48" t="s">
        <v>4738</v>
      </c>
      <c r="B92" s="49">
        <v>2019</v>
      </c>
      <c r="C92" s="49">
        <v>69.863900903824572</v>
      </c>
      <c r="D92" s="49">
        <v>67.632569230555305</v>
      </c>
      <c r="E92" s="49">
        <v>71.253383621935583</v>
      </c>
      <c r="F92" s="49">
        <v>79.605489250174074</v>
      </c>
      <c r="G92" s="49">
        <v>88.375218945369966</v>
      </c>
      <c r="H92" s="49">
        <v>104.84437233243609</v>
      </c>
      <c r="I92" s="49">
        <v>129.64561406346289</v>
      </c>
      <c r="J92" s="49">
        <v>152.93186740975469</v>
      </c>
      <c r="K92" s="49">
        <v>168.62834884847115</v>
      </c>
      <c r="L92" s="49">
        <v>172.97243748246217</v>
      </c>
      <c r="M92" s="49">
        <v>174.95360069915924</v>
      </c>
      <c r="N92" s="49">
        <v>177.40886885452448</v>
      </c>
      <c r="O92" s="49">
        <v>175.5571440808088</v>
      </c>
      <c r="P92" s="49">
        <v>169.94495679506733</v>
      </c>
      <c r="Q92" s="49">
        <v>164.98469919488858</v>
      </c>
      <c r="R92" s="49">
        <v>161.14105314461654</v>
      </c>
      <c r="S92" s="49">
        <v>162.4320299980042</v>
      </c>
      <c r="T92" s="49">
        <v>171.24635219675611</v>
      </c>
      <c r="U92" s="49">
        <v>163.17454892410649</v>
      </c>
      <c r="V92" s="49">
        <v>144.97649861361091</v>
      </c>
      <c r="W92" s="49">
        <v>128.60735895138598</v>
      </c>
      <c r="X92" s="49">
        <v>114.40283164741832</v>
      </c>
      <c r="Y92" s="49">
        <v>99.106679266514263</v>
      </c>
      <c r="Z92" s="49">
        <v>80.645386170814206</v>
      </c>
      <c r="AA92" s="25">
        <f t="shared" si="1"/>
        <v>3194.3352106261214</v>
      </c>
    </row>
    <row r="93" spans="1:27" ht="14.4" x14ac:dyDescent="0.3">
      <c r="A93" s="48" t="s">
        <v>4739</v>
      </c>
      <c r="B93" s="49">
        <v>2019</v>
      </c>
      <c r="C93" s="49">
        <v>93.728234834488532</v>
      </c>
      <c r="D93" s="49">
        <v>94.787205292443915</v>
      </c>
      <c r="E93" s="49">
        <v>98.329490970262142</v>
      </c>
      <c r="F93" s="49">
        <v>104.17172869594656</v>
      </c>
      <c r="G93" s="49">
        <v>112.65341406407316</v>
      </c>
      <c r="H93" s="49">
        <v>124.5788602596204</v>
      </c>
      <c r="I93" s="49">
        <v>138.20520923631051</v>
      </c>
      <c r="J93" s="49">
        <v>151.54747731423925</v>
      </c>
      <c r="K93" s="49">
        <v>161.52435615983188</v>
      </c>
      <c r="L93" s="49">
        <v>167.55738009219934</v>
      </c>
      <c r="M93" s="49">
        <v>170.38290200179836</v>
      </c>
      <c r="N93" s="49">
        <v>172.03137896362927</v>
      </c>
      <c r="O93" s="49">
        <v>174.07328105238943</v>
      </c>
      <c r="P93" s="49">
        <v>176.21877541161925</v>
      </c>
      <c r="Q93" s="49">
        <v>178.11717737705419</v>
      </c>
      <c r="R93" s="49">
        <v>178.63926730305465</v>
      </c>
      <c r="S93" s="49">
        <v>176.67931428164175</v>
      </c>
      <c r="T93" s="49">
        <v>171.21283712527784</v>
      </c>
      <c r="U93" s="49">
        <v>160.05050211220802</v>
      </c>
      <c r="V93" s="49">
        <v>144.64581858032733</v>
      </c>
      <c r="W93" s="49">
        <v>128.04456309259808</v>
      </c>
      <c r="X93" s="49">
        <v>113.02406709381073</v>
      </c>
      <c r="Y93" s="49">
        <v>102.21105219240094</v>
      </c>
      <c r="Z93" s="49">
        <v>95.889630504065352</v>
      </c>
      <c r="AA93" s="25">
        <f t="shared" si="1"/>
        <v>3388.3039240112903</v>
      </c>
    </row>
    <row r="94" spans="1:27" ht="14.4" x14ac:dyDescent="0.3">
      <c r="A94" s="48" t="s">
        <v>4740</v>
      </c>
      <c r="B94" s="49">
        <v>2019</v>
      </c>
      <c r="C94" s="49">
        <v>83.378981500751635</v>
      </c>
      <c r="D94" s="49">
        <v>83.95758596049042</v>
      </c>
      <c r="E94" s="49">
        <v>88.027331701774344</v>
      </c>
      <c r="F94" s="49">
        <v>95.937491740362432</v>
      </c>
      <c r="G94" s="49">
        <v>107.32249896859098</v>
      </c>
      <c r="H94" s="49">
        <v>121.63035345841649</v>
      </c>
      <c r="I94" s="49">
        <v>137.40069359257211</v>
      </c>
      <c r="J94" s="49">
        <v>152.37685199351975</v>
      </c>
      <c r="K94" s="49">
        <v>164.76877489146233</v>
      </c>
      <c r="L94" s="49">
        <v>174.5878749536576</v>
      </c>
      <c r="M94" s="49">
        <v>180.51335839501178</v>
      </c>
      <c r="N94" s="49">
        <v>183.1300551609404</v>
      </c>
      <c r="O94" s="49">
        <v>182.98998516399894</v>
      </c>
      <c r="P94" s="49">
        <v>180.29444585427359</v>
      </c>
      <c r="Q94" s="49">
        <v>175.16105358278443</v>
      </c>
      <c r="R94" s="49">
        <v>167.46381771884555</v>
      </c>
      <c r="S94" s="49">
        <v>157.62147597681553</v>
      </c>
      <c r="T94" s="49">
        <v>146.80183035788988</v>
      </c>
      <c r="U94" s="49">
        <v>134.28974707615851</v>
      </c>
      <c r="V94" s="49">
        <v>121.66089489429508</v>
      </c>
      <c r="W94" s="49">
        <v>109.90428237439926</v>
      </c>
      <c r="X94" s="49">
        <v>99.767929836195336</v>
      </c>
      <c r="Y94" s="49">
        <v>91.528533453762591</v>
      </c>
      <c r="Z94" s="49">
        <v>85.764502044922523</v>
      </c>
      <c r="AA94" s="25">
        <f t="shared" si="1"/>
        <v>3226.2803506518912</v>
      </c>
    </row>
    <row r="95" spans="1:27" ht="14.4" x14ac:dyDescent="0.3">
      <c r="A95" s="48" t="s">
        <v>4741</v>
      </c>
      <c r="B95" s="49">
        <v>2019</v>
      </c>
      <c r="C95" s="49">
        <v>84.374717361950815</v>
      </c>
      <c r="D95" s="49">
        <v>85.999988712732488</v>
      </c>
      <c r="E95" s="49">
        <v>89.989461330424461</v>
      </c>
      <c r="F95" s="49">
        <v>96.095178155805087</v>
      </c>
      <c r="G95" s="49">
        <v>104.44969501284285</v>
      </c>
      <c r="H95" s="49">
        <v>115.07429758308906</v>
      </c>
      <c r="I95" s="49">
        <v>127.02839178126766</v>
      </c>
      <c r="J95" s="49">
        <v>138.35218154525597</v>
      </c>
      <c r="K95" s="49">
        <v>147.11257104378834</v>
      </c>
      <c r="L95" s="49">
        <v>153.40458185922259</v>
      </c>
      <c r="M95" s="49">
        <v>157.91073097350719</v>
      </c>
      <c r="N95" s="49">
        <v>161.55685163617352</v>
      </c>
      <c r="O95" s="49">
        <v>164.97661094703059</v>
      </c>
      <c r="P95" s="49">
        <v>167.87367498038034</v>
      </c>
      <c r="Q95" s="49">
        <v>169.59178234573443</v>
      </c>
      <c r="R95" s="49">
        <v>168.8820081541497</v>
      </c>
      <c r="S95" s="49">
        <v>164.85993022611817</v>
      </c>
      <c r="T95" s="49">
        <v>156.6411945329078</v>
      </c>
      <c r="U95" s="49">
        <v>143.67572608344707</v>
      </c>
      <c r="V95" s="49">
        <v>127.74080807858557</v>
      </c>
      <c r="W95" s="49">
        <v>111.78798184620686</v>
      </c>
      <c r="X95" s="49">
        <v>98.688366410623914</v>
      </c>
      <c r="Y95" s="49">
        <v>89.844610359970474</v>
      </c>
      <c r="Z95" s="49">
        <v>85.142290364430508</v>
      </c>
      <c r="AA95" s="25">
        <f t="shared" si="1"/>
        <v>3111.0536313256453</v>
      </c>
    </row>
    <row r="96" spans="1:27" ht="14.4" x14ac:dyDescent="0.3">
      <c r="A96" s="48" t="s">
        <v>4742</v>
      </c>
      <c r="B96" s="49">
        <v>2019</v>
      </c>
      <c r="C96" s="49">
        <v>64.993910244767008</v>
      </c>
      <c r="D96" s="49">
        <v>70.585217779921734</v>
      </c>
      <c r="E96" s="49">
        <v>77.677434028217874</v>
      </c>
      <c r="F96" s="49">
        <v>85.321174003026002</v>
      </c>
      <c r="G96" s="49">
        <v>92.034633676976796</v>
      </c>
      <c r="H96" s="49">
        <v>99.122499130046634</v>
      </c>
      <c r="I96" s="49">
        <v>104.67315155437038</v>
      </c>
      <c r="J96" s="49">
        <v>107.09399767895935</v>
      </c>
      <c r="K96" s="49">
        <v>106.15740417585754</v>
      </c>
      <c r="L96" s="49">
        <v>101.52590194684572</v>
      </c>
      <c r="M96" s="49">
        <v>96.143327889140778</v>
      </c>
      <c r="N96" s="49">
        <v>92.451621956040995</v>
      </c>
      <c r="O96" s="49">
        <v>91.638465724683215</v>
      </c>
      <c r="P96" s="49">
        <v>93.273126805998032</v>
      </c>
      <c r="Q96" s="49">
        <v>96.591885625346777</v>
      </c>
      <c r="R96" s="49">
        <v>100.31248973982373</v>
      </c>
      <c r="S96" s="49">
        <v>102.93954922949344</v>
      </c>
      <c r="T96" s="49">
        <v>102.54519208225804</v>
      </c>
      <c r="U96" s="49">
        <v>96.906272315036844</v>
      </c>
      <c r="V96" s="49">
        <v>87.666728533991702</v>
      </c>
      <c r="W96" s="49">
        <v>76.817470749485011</v>
      </c>
      <c r="X96" s="49">
        <v>67.346955250134727</v>
      </c>
      <c r="Y96" s="49">
        <v>62.737483082777899</v>
      </c>
      <c r="Z96" s="49">
        <v>61.880728691275444</v>
      </c>
      <c r="AA96" s="25">
        <f t="shared" si="1"/>
        <v>2138.436621894476</v>
      </c>
    </row>
    <row r="97" spans="1:27" ht="14.4" x14ac:dyDescent="0.3">
      <c r="A97" s="48" t="s">
        <v>4743</v>
      </c>
      <c r="B97" s="49">
        <v>2019</v>
      </c>
      <c r="C97" s="49">
        <v>45.355646994773586</v>
      </c>
      <c r="D97" s="49">
        <v>46.922779745979916</v>
      </c>
      <c r="E97" s="49">
        <v>50.677799821163823</v>
      </c>
      <c r="F97" s="49">
        <v>57.195743622234311</v>
      </c>
      <c r="G97" s="49">
        <v>65.836475798690458</v>
      </c>
      <c r="H97" s="49">
        <v>77.839934886078737</v>
      </c>
      <c r="I97" s="49">
        <v>91.676277872886516</v>
      </c>
      <c r="J97" s="49">
        <v>102.22893120506102</v>
      </c>
      <c r="K97" s="49">
        <v>108.31646847053219</v>
      </c>
      <c r="L97" s="49">
        <v>109.96231793760096</v>
      </c>
      <c r="M97" s="49">
        <v>107.85174739089128</v>
      </c>
      <c r="N97" s="49">
        <v>104.52494253704839</v>
      </c>
      <c r="O97" s="49">
        <v>101.2922454365668</v>
      </c>
      <c r="P97" s="49">
        <v>97.709898803732798</v>
      </c>
      <c r="Q97" s="49">
        <v>95.024486417973293</v>
      </c>
      <c r="R97" s="49">
        <v>92.306998199672037</v>
      </c>
      <c r="S97" s="49">
        <v>89.738617111042629</v>
      </c>
      <c r="T97" s="49">
        <v>86.084723382470571</v>
      </c>
      <c r="U97" s="49">
        <v>80.449459087777441</v>
      </c>
      <c r="V97" s="49">
        <v>73.05779603477535</v>
      </c>
      <c r="W97" s="49">
        <v>64.836184240885217</v>
      </c>
      <c r="X97" s="49">
        <v>56.733805968561008</v>
      </c>
      <c r="Y97" s="49">
        <v>50.241259361106074</v>
      </c>
      <c r="Z97" s="49">
        <v>46.23335597168181</v>
      </c>
      <c r="AA97" s="25">
        <f t="shared" si="1"/>
        <v>1902.0978962991865</v>
      </c>
    </row>
    <row r="98" spans="1:27" ht="14.4" x14ac:dyDescent="0.3">
      <c r="A98" s="48" t="s">
        <v>4744</v>
      </c>
      <c r="B98" s="49">
        <v>2019</v>
      </c>
      <c r="C98" s="49">
        <v>56.985389929015881</v>
      </c>
      <c r="D98" s="49">
        <v>60.286419333013406</v>
      </c>
      <c r="E98" s="49">
        <v>67.517220130348093</v>
      </c>
      <c r="F98" s="49">
        <v>78.800608176632039</v>
      </c>
      <c r="G98" s="49">
        <v>93.379364087078372</v>
      </c>
      <c r="H98" s="49">
        <v>110.88990653130917</v>
      </c>
      <c r="I98" s="49">
        <v>131.49190847431314</v>
      </c>
      <c r="J98" s="49">
        <v>150.05902810688508</v>
      </c>
      <c r="K98" s="49">
        <v>160.16134802673787</v>
      </c>
      <c r="L98" s="49">
        <v>167.51608558329912</v>
      </c>
      <c r="M98" s="49">
        <v>170.5193161187276</v>
      </c>
      <c r="N98" s="49">
        <v>170.75642541381103</v>
      </c>
      <c r="O98" s="49">
        <v>168.87113148991978</v>
      </c>
      <c r="P98" s="49">
        <v>165.37398198313068</v>
      </c>
      <c r="Q98" s="49">
        <v>159.21506873270124</v>
      </c>
      <c r="R98" s="49">
        <v>151.0614762639423</v>
      </c>
      <c r="S98" s="49">
        <v>141.29034778359346</v>
      </c>
      <c r="T98" s="49">
        <v>129.66508986437276</v>
      </c>
      <c r="U98" s="49">
        <v>115.76369063467777</v>
      </c>
      <c r="V98" s="49">
        <v>101.17730740498897</v>
      </c>
      <c r="W98" s="49">
        <v>86.506645768720972</v>
      </c>
      <c r="X98" s="49">
        <v>73.35081044651983</v>
      </c>
      <c r="Y98" s="49">
        <v>63.238388566114523</v>
      </c>
      <c r="Z98" s="49">
        <v>57.681567191455414</v>
      </c>
      <c r="AA98" s="25">
        <f t="shared" si="1"/>
        <v>2831.5585260413091</v>
      </c>
    </row>
    <row r="99" spans="1:27" ht="14.4" x14ac:dyDescent="0.3">
      <c r="A99" s="48" t="s">
        <v>4745</v>
      </c>
      <c r="B99" s="49">
        <v>2019</v>
      </c>
      <c r="C99" s="49">
        <v>42.165800717700257</v>
      </c>
      <c r="D99" s="49">
        <v>40.401166538414451</v>
      </c>
      <c r="E99" s="49">
        <v>41.193159988841209</v>
      </c>
      <c r="F99" s="49">
        <v>44.482706472293685</v>
      </c>
      <c r="G99" s="49">
        <v>51.697336780880654</v>
      </c>
      <c r="H99" s="49">
        <v>59.550805707641025</v>
      </c>
      <c r="I99" s="49">
        <v>76.124764904874766</v>
      </c>
      <c r="J99" s="49">
        <v>104.42800377608674</v>
      </c>
      <c r="K99" s="49">
        <v>116.91310589523441</v>
      </c>
      <c r="L99" s="49">
        <v>117.72118042769871</v>
      </c>
      <c r="M99" s="49">
        <v>119.38359804770775</v>
      </c>
      <c r="N99" s="49">
        <v>136.10827401556881</v>
      </c>
      <c r="O99" s="49">
        <v>135.41856555958742</v>
      </c>
      <c r="P99" s="49">
        <v>122.83476511281076</v>
      </c>
      <c r="Q99" s="49">
        <v>118.4015260796433</v>
      </c>
      <c r="R99" s="49">
        <v>123.39593261663258</v>
      </c>
      <c r="S99" s="49">
        <v>151.63683328672261</v>
      </c>
      <c r="T99" s="49">
        <v>223.05904740413857</v>
      </c>
      <c r="U99" s="49">
        <v>221.42075209876859</v>
      </c>
      <c r="V99" s="49">
        <v>151.40790920275904</v>
      </c>
      <c r="W99" s="49">
        <v>93.809336635074104</v>
      </c>
      <c r="X99" s="49">
        <v>68.00706503041053</v>
      </c>
      <c r="Y99" s="49">
        <v>55.691414510268366</v>
      </c>
      <c r="Z99" s="49">
        <v>46.814827911990761</v>
      </c>
      <c r="AA99" s="25">
        <f t="shared" si="1"/>
        <v>2462.0678787217494</v>
      </c>
    </row>
    <row r="100" spans="1:27" ht="14.4" x14ac:dyDescent="0.3">
      <c r="A100" s="48" t="s">
        <v>4746</v>
      </c>
      <c r="B100" s="49">
        <v>2019</v>
      </c>
      <c r="C100" s="49">
        <v>18.026610564002986</v>
      </c>
      <c r="D100" s="49">
        <v>18.209216009332827</v>
      </c>
      <c r="E100" s="49">
        <v>19.747202585693998</v>
      </c>
      <c r="F100" s="49">
        <v>22.25652473610797</v>
      </c>
      <c r="G100" s="49">
        <v>27.03822105712354</v>
      </c>
      <c r="H100" s="49">
        <v>33.211679074104296</v>
      </c>
      <c r="I100" s="49">
        <v>43.964735343864682</v>
      </c>
      <c r="J100" s="49">
        <v>59.205904280998595</v>
      </c>
      <c r="K100" s="49">
        <v>66.835415252839795</v>
      </c>
      <c r="L100" s="49">
        <v>68.860432622335395</v>
      </c>
      <c r="M100" s="49">
        <v>71.890450318081434</v>
      </c>
      <c r="N100" s="49">
        <v>82.539304301032914</v>
      </c>
      <c r="O100" s="49">
        <v>87.986231348198672</v>
      </c>
      <c r="P100" s="49">
        <v>89.408723976048734</v>
      </c>
      <c r="Q100" s="49">
        <v>94.597951527499589</v>
      </c>
      <c r="R100" s="49">
        <v>102.27625416082368</v>
      </c>
      <c r="S100" s="49">
        <v>116.46425241865919</v>
      </c>
      <c r="T100" s="49">
        <v>143.04208621427546</v>
      </c>
      <c r="U100" s="49">
        <v>134.39120593019243</v>
      </c>
      <c r="V100" s="49">
        <v>93.781298719564532</v>
      </c>
      <c r="W100" s="49">
        <v>57.645527000702323</v>
      </c>
      <c r="X100" s="49">
        <v>37.083154590495219</v>
      </c>
      <c r="Y100" s="49">
        <v>26.027351090422481</v>
      </c>
      <c r="Z100" s="49">
        <v>19.995880198446308</v>
      </c>
      <c r="AA100" s="25">
        <f t="shared" si="1"/>
        <v>1534.4856133208468</v>
      </c>
    </row>
    <row r="101" spans="1:27" ht="14.4" x14ac:dyDescent="0.3">
      <c r="A101" s="48" t="s">
        <v>4747</v>
      </c>
      <c r="B101" s="49">
        <v>2019</v>
      </c>
      <c r="C101" s="49">
        <v>63.778226624622818</v>
      </c>
      <c r="D101" s="49">
        <v>65.174477239134589</v>
      </c>
      <c r="E101" s="49">
        <v>68.40760777788546</v>
      </c>
      <c r="F101" s="49">
        <v>73.783779506676936</v>
      </c>
      <c r="G101" s="49">
        <v>80.842301605655308</v>
      </c>
      <c r="H101" s="49">
        <v>89.770060632240614</v>
      </c>
      <c r="I101" s="49">
        <v>100.5878795137273</v>
      </c>
      <c r="J101" s="49">
        <v>109.17204082831945</v>
      </c>
      <c r="K101" s="49">
        <v>110.47549090962416</v>
      </c>
      <c r="L101" s="49">
        <v>108.10225585645314</v>
      </c>
      <c r="M101" s="49">
        <v>102.82034523070713</v>
      </c>
      <c r="N101" s="49">
        <v>97.428072717327368</v>
      </c>
      <c r="O101" s="49">
        <v>93.734761164270452</v>
      </c>
      <c r="P101" s="49">
        <v>92.400693756121086</v>
      </c>
      <c r="Q101" s="49">
        <v>93.016127280149277</v>
      </c>
      <c r="R101" s="49">
        <v>95.572841146328443</v>
      </c>
      <c r="S101" s="49">
        <v>98.86352698224303</v>
      </c>
      <c r="T101" s="49">
        <v>100.49098626768102</v>
      </c>
      <c r="U101" s="49">
        <v>98.544125623084994</v>
      </c>
      <c r="V101" s="49">
        <v>93.078532238798175</v>
      </c>
      <c r="W101" s="49">
        <v>84.894269527649953</v>
      </c>
      <c r="X101" s="49">
        <v>76.057128475854952</v>
      </c>
      <c r="Y101" s="49">
        <v>68.8276988922551</v>
      </c>
      <c r="Z101" s="49">
        <v>64.637333153509672</v>
      </c>
      <c r="AA101" s="25">
        <f t="shared" si="1"/>
        <v>2130.4605629503203</v>
      </c>
    </row>
    <row r="102" spans="1:27" ht="14.4" x14ac:dyDescent="0.3">
      <c r="A102" s="48" t="s">
        <v>4748</v>
      </c>
      <c r="B102" s="49">
        <v>2019</v>
      </c>
      <c r="C102" s="49">
        <v>63.546378384219672</v>
      </c>
      <c r="D102" s="49">
        <v>65.544707029934912</v>
      </c>
      <c r="E102" s="49">
        <v>70.663378456505228</v>
      </c>
      <c r="F102" s="49">
        <v>77.904159650246868</v>
      </c>
      <c r="G102" s="49">
        <v>87.126863955621914</v>
      </c>
      <c r="H102" s="49">
        <v>98.467006724426156</v>
      </c>
      <c r="I102" s="49">
        <v>113.92869991618524</v>
      </c>
      <c r="J102" s="49">
        <v>127.27951794053982</v>
      </c>
      <c r="K102" s="49">
        <v>129.03131480855635</v>
      </c>
      <c r="L102" s="49">
        <v>129.61210181309178</v>
      </c>
      <c r="M102" s="49">
        <v>128.61666725149664</v>
      </c>
      <c r="N102" s="49">
        <v>127.53651059677979</v>
      </c>
      <c r="O102" s="49">
        <v>126.88745777368736</v>
      </c>
      <c r="P102" s="49">
        <v>127.64121265534251</v>
      </c>
      <c r="Q102" s="49">
        <v>127.08226102647413</v>
      </c>
      <c r="R102" s="49">
        <v>126.44154964900731</v>
      </c>
      <c r="S102" s="49">
        <v>125.50536731379414</v>
      </c>
      <c r="T102" s="49">
        <v>122.57636420655969</v>
      </c>
      <c r="U102" s="49">
        <v>116.33235522868118</v>
      </c>
      <c r="V102" s="49">
        <v>107.73160608445576</v>
      </c>
      <c r="W102" s="49">
        <v>96.795371663861403</v>
      </c>
      <c r="X102" s="49">
        <v>84.4948573592267</v>
      </c>
      <c r="Y102" s="49">
        <v>73.138820341107632</v>
      </c>
      <c r="Z102" s="49">
        <v>65.914326753709602</v>
      </c>
      <c r="AA102" s="25">
        <f t="shared" si="1"/>
        <v>2519.7988565835121</v>
      </c>
    </row>
    <row r="103" spans="1:27" ht="14.4" x14ac:dyDescent="0.3">
      <c r="A103" s="48" t="s">
        <v>4749</v>
      </c>
      <c r="B103" s="49">
        <v>2019</v>
      </c>
      <c r="C103" s="49">
        <v>57.61146562631</v>
      </c>
      <c r="D103" s="49">
        <v>60.637889769575608</v>
      </c>
      <c r="E103" s="49">
        <v>65.201833039234245</v>
      </c>
      <c r="F103" s="49">
        <v>70.081356417172145</v>
      </c>
      <c r="G103" s="49">
        <v>77.226570959445368</v>
      </c>
      <c r="H103" s="49">
        <v>84.703167928797569</v>
      </c>
      <c r="I103" s="49">
        <v>99.313355928833715</v>
      </c>
      <c r="J103" s="49">
        <v>122.16116094406195</v>
      </c>
      <c r="K103" s="49">
        <v>128.12220612445387</v>
      </c>
      <c r="L103" s="49">
        <v>121.02777821815202</v>
      </c>
      <c r="M103" s="49">
        <v>114.553895518997</v>
      </c>
      <c r="N103" s="49">
        <v>123.40058612527065</v>
      </c>
      <c r="O103" s="49">
        <v>121.91258763992504</v>
      </c>
      <c r="P103" s="49">
        <v>114.47021434018797</v>
      </c>
      <c r="Q103" s="49">
        <v>116.48621195366907</v>
      </c>
      <c r="R103" s="49">
        <v>127.89295771331538</v>
      </c>
      <c r="S103" s="49">
        <v>158.33814052997531</v>
      </c>
      <c r="T103" s="49">
        <v>222.22068632401138</v>
      </c>
      <c r="U103" s="49">
        <v>220.95541986597641</v>
      </c>
      <c r="V103" s="49">
        <v>157.82223370195982</v>
      </c>
      <c r="W103" s="49">
        <v>103.58379269138504</v>
      </c>
      <c r="X103" s="49">
        <v>76.82017544287244</v>
      </c>
      <c r="Y103" s="49">
        <v>64.161773270371242</v>
      </c>
      <c r="Z103" s="49">
        <v>57.893659326692941</v>
      </c>
      <c r="AA103" s="25">
        <f t="shared" si="1"/>
        <v>2666.5991194006465</v>
      </c>
    </row>
    <row r="104" spans="1:27" ht="14.4" x14ac:dyDescent="0.3">
      <c r="A104" s="48" t="s">
        <v>4750</v>
      </c>
      <c r="B104" s="49">
        <v>2019</v>
      </c>
      <c r="C104" s="49">
        <v>50.988795878673145</v>
      </c>
      <c r="D104" s="49">
        <v>43.282789257399678</v>
      </c>
      <c r="E104" s="49">
        <v>42.216462109253207</v>
      </c>
      <c r="F104" s="49">
        <v>46.184910411985875</v>
      </c>
      <c r="G104" s="49">
        <v>54.528612599123122</v>
      </c>
      <c r="H104" s="49">
        <v>68.654101254660276</v>
      </c>
      <c r="I104" s="49">
        <v>92.983121290219003</v>
      </c>
      <c r="J104" s="49">
        <v>114.3193497765844</v>
      </c>
      <c r="K104" s="49">
        <v>126.5545658561828</v>
      </c>
      <c r="L104" s="49">
        <v>133.16238394931241</v>
      </c>
      <c r="M104" s="49">
        <v>139.08174858899974</v>
      </c>
      <c r="N104" s="49">
        <v>143.59272869273155</v>
      </c>
      <c r="O104" s="49">
        <v>145.71458156987555</v>
      </c>
      <c r="P104" s="49">
        <v>145.49623051785477</v>
      </c>
      <c r="Q104" s="49">
        <v>143.20556782344673</v>
      </c>
      <c r="R104" s="49">
        <v>139.80080779059224</v>
      </c>
      <c r="S104" s="49">
        <v>138.03979945477454</v>
      </c>
      <c r="T104" s="49">
        <v>137.06814629894893</v>
      </c>
      <c r="U104" s="49">
        <v>134.82981834672864</v>
      </c>
      <c r="V104" s="49">
        <v>130.94501785803166</v>
      </c>
      <c r="W104" s="49">
        <v>126.85560173571754</v>
      </c>
      <c r="X104" s="49">
        <v>116.93031507935252</v>
      </c>
      <c r="Y104" s="49">
        <v>94.439339994797862</v>
      </c>
      <c r="Z104" s="49">
        <v>69.01986493008053</v>
      </c>
      <c r="AA104" s="25">
        <f t="shared" si="1"/>
        <v>2577.894661065327</v>
      </c>
    </row>
    <row r="105" spans="1:27" ht="14.4" x14ac:dyDescent="0.3">
      <c r="A105" s="48" t="s">
        <v>4751</v>
      </c>
      <c r="B105" s="49">
        <v>2019</v>
      </c>
      <c r="C105" s="49">
        <v>49.19008761922008</v>
      </c>
      <c r="D105" s="49">
        <v>48.152512431323842</v>
      </c>
      <c r="E105" s="49">
        <v>50.568822439897325</v>
      </c>
      <c r="F105" s="49">
        <v>56.367013309942948</v>
      </c>
      <c r="G105" s="49">
        <v>65.395028265140724</v>
      </c>
      <c r="H105" s="49">
        <v>77.272602614087788</v>
      </c>
      <c r="I105" s="49">
        <v>90.80903708202527</v>
      </c>
      <c r="J105" s="49">
        <v>104.5772515724625</v>
      </c>
      <c r="K105" s="49">
        <v>115.5147671174519</v>
      </c>
      <c r="L105" s="49">
        <v>124.2964746875748</v>
      </c>
      <c r="M105" s="49">
        <v>130.77389207038919</v>
      </c>
      <c r="N105" s="49">
        <v>136.25315087888163</v>
      </c>
      <c r="O105" s="49">
        <v>139.20143211265861</v>
      </c>
      <c r="P105" s="49">
        <v>139.98744856381603</v>
      </c>
      <c r="Q105" s="49">
        <v>139.02360369359457</v>
      </c>
      <c r="R105" s="49">
        <v>135.84149364469619</v>
      </c>
      <c r="S105" s="49">
        <v>131.32536475939477</v>
      </c>
      <c r="T105" s="49">
        <v>126.24295462458775</v>
      </c>
      <c r="U105" s="49">
        <v>115.18192780577657</v>
      </c>
      <c r="V105" s="49">
        <v>99.558654408825532</v>
      </c>
      <c r="W105" s="49">
        <v>84.331322387847734</v>
      </c>
      <c r="X105" s="49">
        <v>71.587504423551025</v>
      </c>
      <c r="Y105" s="49">
        <v>61.231109052187463</v>
      </c>
      <c r="Z105" s="49">
        <v>53.769911826847036</v>
      </c>
      <c r="AA105" s="25">
        <f t="shared" si="1"/>
        <v>2346.453367392181</v>
      </c>
    </row>
    <row r="106" spans="1:27" ht="14.4" x14ac:dyDescent="0.3">
      <c r="A106" s="48" t="s">
        <v>4752</v>
      </c>
      <c r="B106" s="49">
        <v>2019</v>
      </c>
      <c r="C106" s="49">
        <v>19.854103743402408</v>
      </c>
      <c r="D106" s="49">
        <v>18.792769185180806</v>
      </c>
      <c r="E106" s="49">
        <v>19.389491571239503</v>
      </c>
      <c r="F106" s="49">
        <v>21.575440330728316</v>
      </c>
      <c r="G106" s="49">
        <v>25.837539291237601</v>
      </c>
      <c r="H106" s="49">
        <v>32.253804296868076</v>
      </c>
      <c r="I106" s="49">
        <v>40.428609505541296</v>
      </c>
      <c r="J106" s="49">
        <v>48.853416711670313</v>
      </c>
      <c r="K106" s="49">
        <v>56.290214186410324</v>
      </c>
      <c r="L106" s="49">
        <v>63.079335879553554</v>
      </c>
      <c r="M106" s="49">
        <v>69.741778631607346</v>
      </c>
      <c r="N106" s="49">
        <v>76.666620564921146</v>
      </c>
      <c r="O106" s="49">
        <v>83.869890348819055</v>
      </c>
      <c r="P106" s="49">
        <v>90.444354393070029</v>
      </c>
      <c r="Q106" s="49">
        <v>96.130959158899017</v>
      </c>
      <c r="R106" s="49">
        <v>99.322109273664381</v>
      </c>
      <c r="S106" s="49">
        <v>98.848228467722024</v>
      </c>
      <c r="T106" s="49">
        <v>93.091128758808637</v>
      </c>
      <c r="U106" s="49">
        <v>81.669357911308026</v>
      </c>
      <c r="V106" s="49">
        <v>66.529034980177485</v>
      </c>
      <c r="W106" s="49">
        <v>51.049120426811825</v>
      </c>
      <c r="X106" s="49">
        <v>38.102111182764489</v>
      </c>
      <c r="Y106" s="49">
        <v>28.732836521529926</v>
      </c>
      <c r="Z106" s="49">
        <v>22.883795518952816</v>
      </c>
      <c r="AA106" s="25">
        <f t="shared" si="1"/>
        <v>1343.4360508408886</v>
      </c>
    </row>
    <row r="107" spans="1:27" ht="14.4" x14ac:dyDescent="0.3">
      <c r="A107" s="48" t="s">
        <v>4753</v>
      </c>
      <c r="B107" s="49">
        <v>2019</v>
      </c>
      <c r="C107" s="49">
        <v>41.396380970818875</v>
      </c>
      <c r="D107" s="49">
        <v>39.601689764701987</v>
      </c>
      <c r="E107" s="49">
        <v>40.746014034027802</v>
      </c>
      <c r="F107" s="49">
        <v>44.839699141931916</v>
      </c>
      <c r="G107" s="49">
        <v>51.687597047050751</v>
      </c>
      <c r="H107" s="49">
        <v>61.675696960537856</v>
      </c>
      <c r="I107" s="49">
        <v>73.15994718729101</v>
      </c>
      <c r="J107" s="49">
        <v>84.933320720612258</v>
      </c>
      <c r="K107" s="49">
        <v>95.151005581127635</v>
      </c>
      <c r="L107" s="49">
        <v>104.03538087674552</v>
      </c>
      <c r="M107" s="49">
        <v>110.68147289517542</v>
      </c>
      <c r="N107" s="49">
        <v>115.61511443748712</v>
      </c>
      <c r="O107" s="49">
        <v>118.83948304945233</v>
      </c>
      <c r="P107" s="49">
        <v>120.47388342492262</v>
      </c>
      <c r="Q107" s="49">
        <v>120.27684097329113</v>
      </c>
      <c r="R107" s="49">
        <v>117.88306284357029</v>
      </c>
      <c r="S107" s="49">
        <v>113.42326488960475</v>
      </c>
      <c r="T107" s="49">
        <v>106.87396842926131</v>
      </c>
      <c r="U107" s="49">
        <v>97.27808863645366</v>
      </c>
      <c r="V107" s="49">
        <v>86.024703783354767</v>
      </c>
      <c r="W107" s="49">
        <v>74.24962431826647</v>
      </c>
      <c r="X107" s="49">
        <v>63.019104094311963</v>
      </c>
      <c r="Y107" s="49">
        <v>53.452162028222524</v>
      </c>
      <c r="Z107" s="49">
        <v>46.1981036058813</v>
      </c>
      <c r="AA107" s="25">
        <f t="shared" si="1"/>
        <v>1981.5156096941016</v>
      </c>
    </row>
    <row r="108" spans="1:27" ht="14.4" x14ac:dyDescent="0.3">
      <c r="A108" s="48" t="s">
        <v>4754</v>
      </c>
      <c r="B108" s="49">
        <v>2019</v>
      </c>
      <c r="C108" s="49">
        <v>40.577785479774235</v>
      </c>
      <c r="D108" s="49">
        <v>41.144416704089437</v>
      </c>
      <c r="E108" s="49">
        <v>43.951717376294908</v>
      </c>
      <c r="F108" s="49">
        <v>48.256521948733692</v>
      </c>
      <c r="G108" s="49">
        <v>54.394911054105464</v>
      </c>
      <c r="H108" s="49">
        <v>63.555383042586008</v>
      </c>
      <c r="I108" s="49">
        <v>76.028508648752705</v>
      </c>
      <c r="J108" s="49">
        <v>86.477710281881357</v>
      </c>
      <c r="K108" s="49">
        <v>91.546996585155057</v>
      </c>
      <c r="L108" s="49">
        <v>92.152842639803467</v>
      </c>
      <c r="M108" s="49">
        <v>91.570372345793828</v>
      </c>
      <c r="N108" s="49">
        <v>92.090771221346827</v>
      </c>
      <c r="O108" s="49">
        <v>94.898151321580798</v>
      </c>
      <c r="P108" s="49">
        <v>99.336398464058533</v>
      </c>
      <c r="Q108" s="49">
        <v>104.97519633902481</v>
      </c>
      <c r="R108" s="49">
        <v>110.32680480124009</v>
      </c>
      <c r="S108" s="49">
        <v>113.92400455253046</v>
      </c>
      <c r="T108" s="49">
        <v>113.05808417229088</v>
      </c>
      <c r="U108" s="49">
        <v>105.78766419492165</v>
      </c>
      <c r="V108" s="49">
        <v>92.980640906618319</v>
      </c>
      <c r="W108" s="49">
        <v>78.653975250118478</v>
      </c>
      <c r="X108" s="49">
        <v>64.880532751007408</v>
      </c>
      <c r="Y108" s="49">
        <v>52.597321576325477</v>
      </c>
      <c r="Z108" s="49">
        <v>44.005172136092533</v>
      </c>
      <c r="AA108" s="25">
        <f t="shared" si="1"/>
        <v>1897.1718837941266</v>
      </c>
    </row>
    <row r="109" spans="1:27" ht="14.4" x14ac:dyDescent="0.3">
      <c r="A109" s="48" t="s">
        <v>4755</v>
      </c>
      <c r="B109" s="49">
        <v>2019</v>
      </c>
      <c r="C109" s="49">
        <v>54.497222182939673</v>
      </c>
      <c r="D109" s="49">
        <v>56.597547022931195</v>
      </c>
      <c r="E109" s="49">
        <v>60.722410206731169</v>
      </c>
      <c r="F109" s="49">
        <v>66.569894622418531</v>
      </c>
      <c r="G109" s="49">
        <v>74.445588647989638</v>
      </c>
      <c r="H109" s="49">
        <v>84.890404925927697</v>
      </c>
      <c r="I109" s="49">
        <v>96.423286678456279</v>
      </c>
      <c r="J109" s="49">
        <v>106.9350618685805</v>
      </c>
      <c r="K109" s="49">
        <v>113.94769701904814</v>
      </c>
      <c r="L109" s="49">
        <v>117.91717241715284</v>
      </c>
      <c r="M109" s="49">
        <v>119.92117944122785</v>
      </c>
      <c r="N109" s="49">
        <v>121.79578951595541</v>
      </c>
      <c r="O109" s="49">
        <v>124.35764372518713</v>
      </c>
      <c r="P109" s="49">
        <v>127.34112629925809</v>
      </c>
      <c r="Q109" s="49">
        <v>129.79831143957327</v>
      </c>
      <c r="R109" s="49">
        <v>130.40383759729784</v>
      </c>
      <c r="S109" s="49">
        <v>127.66754569913273</v>
      </c>
      <c r="T109" s="49">
        <v>120.89866559057299</v>
      </c>
      <c r="U109" s="49">
        <v>109.0092478274976</v>
      </c>
      <c r="V109" s="49">
        <v>94.368713353433392</v>
      </c>
      <c r="W109" s="49">
        <v>79.532450085984095</v>
      </c>
      <c r="X109" s="49">
        <v>67.101915645161171</v>
      </c>
      <c r="Y109" s="49">
        <v>58.839448571200364</v>
      </c>
      <c r="Z109" s="49">
        <v>54.691093194510103</v>
      </c>
      <c r="AA109" s="25">
        <f t="shared" si="1"/>
        <v>2298.673253578168</v>
      </c>
    </row>
    <row r="110" spans="1:27" ht="14.4" x14ac:dyDescent="0.3">
      <c r="A110" s="48" t="s">
        <v>4756</v>
      </c>
      <c r="B110" s="49">
        <v>2019</v>
      </c>
      <c r="C110" s="49">
        <v>28.260524273139001</v>
      </c>
      <c r="D110" s="49">
        <v>26.408853297152355</v>
      </c>
      <c r="E110" s="49">
        <v>27.583160121053506</v>
      </c>
      <c r="F110" s="49">
        <v>30.985636165237715</v>
      </c>
      <c r="G110" s="49">
        <v>36.748751561469476</v>
      </c>
      <c r="H110" s="49">
        <v>48.135988951383595</v>
      </c>
      <c r="I110" s="49">
        <v>63.338617769642489</v>
      </c>
      <c r="J110" s="49">
        <v>75.027267822829415</v>
      </c>
      <c r="K110" s="49">
        <v>83.754696242737708</v>
      </c>
      <c r="L110" s="49">
        <v>90.462119133965075</v>
      </c>
      <c r="M110" s="49">
        <v>96.47161552469835</v>
      </c>
      <c r="N110" s="49">
        <v>102.8770912853421</v>
      </c>
      <c r="O110" s="49">
        <v>108.26364155215968</v>
      </c>
      <c r="P110" s="49">
        <v>111.20593487063448</v>
      </c>
      <c r="Q110" s="49">
        <v>114.68594140654636</v>
      </c>
      <c r="R110" s="49">
        <v>117.49865430464433</v>
      </c>
      <c r="S110" s="49">
        <v>117.28256911730226</v>
      </c>
      <c r="T110" s="49">
        <v>112.16765687970202</v>
      </c>
      <c r="U110" s="49">
        <v>100.77848953927392</v>
      </c>
      <c r="V110" s="49">
        <v>85.744082480782737</v>
      </c>
      <c r="W110" s="49">
        <v>70.621767375651913</v>
      </c>
      <c r="X110" s="49">
        <v>56.201012179619056</v>
      </c>
      <c r="Y110" s="49">
        <v>43.702720423689293</v>
      </c>
      <c r="Z110" s="49">
        <v>34.267536062177214</v>
      </c>
      <c r="AA110" s="25">
        <f t="shared" si="1"/>
        <v>1782.4743283408338</v>
      </c>
    </row>
    <row r="111" spans="1:27" ht="14.4" x14ac:dyDescent="0.3">
      <c r="A111" s="48" t="s">
        <v>4757</v>
      </c>
      <c r="B111" s="49">
        <v>2019</v>
      </c>
      <c r="C111" s="49">
        <v>36.57608046725916</v>
      </c>
      <c r="D111" s="49">
        <v>36.661882185840838</v>
      </c>
      <c r="E111" s="49">
        <v>38.867702678068895</v>
      </c>
      <c r="F111" s="49">
        <v>43.482459335275173</v>
      </c>
      <c r="G111" s="49">
        <v>48.792070767147557</v>
      </c>
      <c r="H111" s="49">
        <v>58.902577464034678</v>
      </c>
      <c r="I111" s="49">
        <v>70.197737741089853</v>
      </c>
      <c r="J111" s="49">
        <v>80.804245345535421</v>
      </c>
      <c r="K111" s="49">
        <v>92.12254223757057</v>
      </c>
      <c r="L111" s="49">
        <v>101.67984398587996</v>
      </c>
      <c r="M111" s="49">
        <v>108.62118420466865</v>
      </c>
      <c r="N111" s="49">
        <v>112.88901709329251</v>
      </c>
      <c r="O111" s="49">
        <v>114.99565589090267</v>
      </c>
      <c r="P111" s="49">
        <v>115.21306184893378</v>
      </c>
      <c r="Q111" s="49">
        <v>112.73969313468214</v>
      </c>
      <c r="R111" s="49">
        <v>107.73982197397955</v>
      </c>
      <c r="S111" s="49">
        <v>100.55454091356212</v>
      </c>
      <c r="T111" s="49">
        <v>91.815145156803013</v>
      </c>
      <c r="U111" s="49">
        <v>79.751551153593766</v>
      </c>
      <c r="V111" s="49">
        <v>68.471500903529318</v>
      </c>
      <c r="W111" s="49">
        <v>58.508652694811282</v>
      </c>
      <c r="X111" s="49">
        <v>49.527101886910124</v>
      </c>
      <c r="Y111" s="49">
        <v>43.653640335391529</v>
      </c>
      <c r="Z111" s="49">
        <v>38.688732760479589</v>
      </c>
      <c r="AA111" s="25">
        <f t="shared" si="1"/>
        <v>1811.2564421592417</v>
      </c>
    </row>
    <row r="112" spans="1:27" ht="14.4" x14ac:dyDescent="0.3">
      <c r="A112" s="48" t="s">
        <v>4758</v>
      </c>
      <c r="B112" s="49">
        <v>2019</v>
      </c>
      <c r="C112" s="49">
        <v>87.414545997025684</v>
      </c>
      <c r="D112" s="49">
        <v>86.041518042242956</v>
      </c>
      <c r="E112" s="49">
        <v>88.059133076428424</v>
      </c>
      <c r="F112" s="49">
        <v>93.649422336847351</v>
      </c>
      <c r="G112" s="49">
        <v>103.49920096858101</v>
      </c>
      <c r="H112" s="49">
        <v>116.95955775371951</v>
      </c>
      <c r="I112" s="49">
        <v>132.63707414190279</v>
      </c>
      <c r="J112" s="49">
        <v>147.88698119118814</v>
      </c>
      <c r="K112" s="49">
        <v>159.97196408798655</v>
      </c>
      <c r="L112" s="49">
        <v>170.04100463641367</v>
      </c>
      <c r="M112" s="49">
        <v>178.14048208513688</v>
      </c>
      <c r="N112" s="49">
        <v>184.29954950548861</v>
      </c>
      <c r="O112" s="49">
        <v>189.28690466286238</v>
      </c>
      <c r="P112" s="49">
        <v>191.72730464381365</v>
      </c>
      <c r="Q112" s="49">
        <v>191.68232849627171</v>
      </c>
      <c r="R112" s="49">
        <v>188.11877257952307</v>
      </c>
      <c r="S112" s="49">
        <v>181.22786412025215</v>
      </c>
      <c r="T112" s="49">
        <v>171.7190330481788</v>
      </c>
      <c r="U112" s="49">
        <v>158.33564630082722</v>
      </c>
      <c r="V112" s="49">
        <v>142.77573238554311</v>
      </c>
      <c r="W112" s="49">
        <v>127.94348259532525</v>
      </c>
      <c r="X112" s="49">
        <v>114.18280118501821</v>
      </c>
      <c r="Y112" s="49">
        <v>102.14384146780465</v>
      </c>
      <c r="Z112" s="49">
        <v>93.022587406428315</v>
      </c>
      <c r="AA112" s="25">
        <f t="shared" si="1"/>
        <v>3400.7667327148097</v>
      </c>
    </row>
    <row r="113" spans="1:27" ht="14.4" x14ac:dyDescent="0.3">
      <c r="A113" s="48" t="s">
        <v>4759</v>
      </c>
      <c r="B113" s="49">
        <v>2019</v>
      </c>
      <c r="C113" s="49">
        <v>114.52218200602215</v>
      </c>
      <c r="D113" s="49">
        <v>107.79288572919228</v>
      </c>
      <c r="E113" s="49">
        <v>107.38995584601723</v>
      </c>
      <c r="F113" s="49">
        <v>112.34321454041053</v>
      </c>
      <c r="G113" s="49">
        <v>121.36441960945957</v>
      </c>
      <c r="H113" s="49">
        <v>135.89764054465522</v>
      </c>
      <c r="I113" s="49">
        <v>158.94572279497197</v>
      </c>
      <c r="J113" s="49">
        <v>181.63073662049769</v>
      </c>
      <c r="K113" s="49">
        <v>200.58120076178926</v>
      </c>
      <c r="L113" s="49">
        <v>213.19445358339314</v>
      </c>
      <c r="M113" s="49">
        <v>223.56845033919018</v>
      </c>
      <c r="N113" s="49">
        <v>232.69928968599481</v>
      </c>
      <c r="O113" s="49">
        <v>237.07336406364698</v>
      </c>
      <c r="P113" s="49">
        <v>237.03407173441801</v>
      </c>
      <c r="Q113" s="49">
        <v>235.79659125151576</v>
      </c>
      <c r="R113" s="49">
        <v>232.8068962841474</v>
      </c>
      <c r="S113" s="49">
        <v>232.61205256661597</v>
      </c>
      <c r="T113" s="49">
        <v>234.36114673627642</v>
      </c>
      <c r="U113" s="49">
        <v>225.23796560627355</v>
      </c>
      <c r="V113" s="49">
        <v>208.39808951029059</v>
      </c>
      <c r="W113" s="49">
        <v>192.79810663691248</v>
      </c>
      <c r="X113" s="49">
        <v>174.96509647356714</v>
      </c>
      <c r="Y113" s="49">
        <v>152.60080117710848</v>
      </c>
      <c r="Z113" s="49">
        <v>130.26283427935218</v>
      </c>
      <c r="AA113" s="25">
        <f t="shared" si="1"/>
        <v>4403.8771683817185</v>
      </c>
    </row>
    <row r="114" spans="1:27" ht="14.4" x14ac:dyDescent="0.3">
      <c r="A114" s="48" t="s">
        <v>4760</v>
      </c>
      <c r="B114" s="49">
        <v>2019</v>
      </c>
      <c r="C114" s="49">
        <v>96.235997377391357</v>
      </c>
      <c r="D114" s="49">
        <v>93.152929434703807</v>
      </c>
      <c r="E114" s="49">
        <v>92.941085352147198</v>
      </c>
      <c r="F114" s="49">
        <v>95.90151862262725</v>
      </c>
      <c r="G114" s="49">
        <v>102.39771818985227</v>
      </c>
      <c r="H114" s="49">
        <v>113.05063385144376</v>
      </c>
      <c r="I114" s="49">
        <v>126.55569554419299</v>
      </c>
      <c r="J114" s="49">
        <v>140.4174405802404</v>
      </c>
      <c r="K114" s="49">
        <v>152.42989274626248</v>
      </c>
      <c r="L114" s="49">
        <v>161.88672341570924</v>
      </c>
      <c r="M114" s="49">
        <v>169.14924293417801</v>
      </c>
      <c r="N114" s="49">
        <v>174.79770329058576</v>
      </c>
      <c r="O114" s="49">
        <v>178.46065005256494</v>
      </c>
      <c r="P114" s="49">
        <v>181.29081303036352</v>
      </c>
      <c r="Q114" s="49">
        <v>182.39290398091066</v>
      </c>
      <c r="R114" s="49">
        <v>180.4551217682143</v>
      </c>
      <c r="S114" s="49">
        <v>175.75243657121109</v>
      </c>
      <c r="T114" s="49">
        <v>168.80693171552636</v>
      </c>
      <c r="U114" s="49">
        <v>158.30026045972426</v>
      </c>
      <c r="V114" s="49">
        <v>146.23347134815734</v>
      </c>
      <c r="W114" s="49">
        <v>133.8192682007398</v>
      </c>
      <c r="X114" s="49">
        <v>121.73941411939718</v>
      </c>
      <c r="Y114" s="49">
        <v>110.93669987076757</v>
      </c>
      <c r="Z114" s="49">
        <v>102.54628330557885</v>
      </c>
      <c r="AA114" s="25">
        <f t="shared" si="1"/>
        <v>3359.6508357624903</v>
      </c>
    </row>
    <row r="115" spans="1:27" ht="14.4" x14ac:dyDescent="0.3">
      <c r="A115" s="48" t="s">
        <v>4761</v>
      </c>
      <c r="B115" s="49">
        <v>2019</v>
      </c>
      <c r="C115" s="49">
        <v>90.020242164606515</v>
      </c>
      <c r="D115" s="49">
        <v>83.518915495844681</v>
      </c>
      <c r="E115" s="49">
        <v>82.285626405029291</v>
      </c>
      <c r="F115" s="49">
        <v>86.769742999188253</v>
      </c>
      <c r="G115" s="49">
        <v>99.255431694739812</v>
      </c>
      <c r="H115" s="49">
        <v>121.62969614753047</v>
      </c>
      <c r="I115" s="49">
        <v>161.83472561084815</v>
      </c>
      <c r="J115" s="49">
        <v>203.84754833006738</v>
      </c>
      <c r="K115" s="49">
        <v>217.33106685096317</v>
      </c>
      <c r="L115" s="49">
        <v>230.86487538857222</v>
      </c>
      <c r="M115" s="49">
        <v>237.57501644550047</v>
      </c>
      <c r="N115" s="49">
        <v>237.89502770056075</v>
      </c>
      <c r="O115" s="49">
        <v>232.89935681002925</v>
      </c>
      <c r="P115" s="49">
        <v>226.93277177589437</v>
      </c>
      <c r="Q115" s="49">
        <v>213.48789142796645</v>
      </c>
      <c r="R115" s="49">
        <v>200.24467890797462</v>
      </c>
      <c r="S115" s="49">
        <v>189.70611950877185</v>
      </c>
      <c r="T115" s="49">
        <v>180.34829476252315</v>
      </c>
      <c r="U115" s="49">
        <v>171.42611002881264</v>
      </c>
      <c r="V115" s="49">
        <v>166.07872516879951</v>
      </c>
      <c r="W115" s="49">
        <v>156.77856684904754</v>
      </c>
      <c r="X115" s="49">
        <v>141.28550984161652</v>
      </c>
      <c r="Y115" s="49">
        <v>121.23271709517697</v>
      </c>
      <c r="Z115" s="49">
        <v>103.37932883970144</v>
      </c>
      <c r="AA115" s="25">
        <f t="shared" si="1"/>
        <v>3956.6279862497654</v>
      </c>
    </row>
    <row r="116" spans="1:27" ht="14.4" x14ac:dyDescent="0.3">
      <c r="A116" s="48" t="s">
        <v>4762</v>
      </c>
      <c r="B116" s="49">
        <v>2019</v>
      </c>
      <c r="C116" s="49">
        <v>108.47406789044207</v>
      </c>
      <c r="D116" s="49">
        <v>96.207689623443613</v>
      </c>
      <c r="E116" s="49">
        <v>88.814567719048426</v>
      </c>
      <c r="F116" s="49">
        <v>86.99139512382979</v>
      </c>
      <c r="G116" s="49">
        <v>95.724349031074453</v>
      </c>
      <c r="H116" s="49">
        <v>118.58049944391905</v>
      </c>
      <c r="I116" s="49">
        <v>170.48909268589475</v>
      </c>
      <c r="J116" s="49">
        <v>222.44075163019369</v>
      </c>
      <c r="K116" s="49">
        <v>222.21281736508885</v>
      </c>
      <c r="L116" s="49">
        <v>223.76068278658255</v>
      </c>
      <c r="M116" s="49">
        <v>218.63551833069849</v>
      </c>
      <c r="N116" s="49">
        <v>207.97378492814676</v>
      </c>
      <c r="O116" s="49">
        <v>194.82732192412948</v>
      </c>
      <c r="P116" s="49">
        <v>186.49859182046174</v>
      </c>
      <c r="Q116" s="49">
        <v>170.97522263467215</v>
      </c>
      <c r="R116" s="49">
        <v>161.90825287931068</v>
      </c>
      <c r="S116" s="49">
        <v>162.11972219189906</v>
      </c>
      <c r="T116" s="49">
        <v>167.35932811242361</v>
      </c>
      <c r="U116" s="49">
        <v>175.29656191526257</v>
      </c>
      <c r="V116" s="49">
        <v>187.45084539443994</v>
      </c>
      <c r="W116" s="49">
        <v>189.9806321946499</v>
      </c>
      <c r="X116" s="49">
        <v>176.71130333400595</v>
      </c>
      <c r="Y116" s="49">
        <v>151.92633006444393</v>
      </c>
      <c r="Z116" s="49">
        <v>128.09775010716871</v>
      </c>
      <c r="AA116" s="25">
        <f t="shared" si="1"/>
        <v>3913.4570791312299</v>
      </c>
    </row>
    <row r="117" spans="1:27" ht="14.4" x14ac:dyDescent="0.3">
      <c r="A117" s="48" t="s">
        <v>4763</v>
      </c>
      <c r="B117" s="49">
        <v>2019</v>
      </c>
      <c r="C117" s="49">
        <v>108.24443360546525</v>
      </c>
      <c r="D117" s="49">
        <v>106.97434044404511</v>
      </c>
      <c r="E117" s="49">
        <v>109.43936630093442</v>
      </c>
      <c r="F117" s="49">
        <v>115.36428559887835</v>
      </c>
      <c r="G117" s="49">
        <v>124.51626680166578</v>
      </c>
      <c r="H117" s="49">
        <v>139.54918766002825</v>
      </c>
      <c r="I117" s="49">
        <v>158.31401477299869</v>
      </c>
      <c r="J117" s="49">
        <v>176.03897586292805</v>
      </c>
      <c r="K117" s="49">
        <v>192.60039200296868</v>
      </c>
      <c r="L117" s="49">
        <v>204.89102845518943</v>
      </c>
      <c r="M117" s="49">
        <v>213.29833587589857</v>
      </c>
      <c r="N117" s="49">
        <v>218.05487068890176</v>
      </c>
      <c r="O117" s="49">
        <v>218.23376191279024</v>
      </c>
      <c r="P117" s="49">
        <v>215.0273759265481</v>
      </c>
      <c r="Q117" s="49">
        <v>210.14259927947194</v>
      </c>
      <c r="R117" s="49">
        <v>201.40987611539867</v>
      </c>
      <c r="S117" s="49">
        <v>191.29716832382877</v>
      </c>
      <c r="T117" s="49">
        <v>180.62349533272206</v>
      </c>
      <c r="U117" s="49">
        <v>168.00860459931226</v>
      </c>
      <c r="V117" s="49">
        <v>156.19542612587841</v>
      </c>
      <c r="W117" s="49">
        <v>144.51866330543101</v>
      </c>
      <c r="X117" s="49">
        <v>132.76969442407463</v>
      </c>
      <c r="Y117" s="49">
        <v>122.1090524741538</v>
      </c>
      <c r="Z117" s="49">
        <v>113.96707850987173</v>
      </c>
      <c r="AA117" s="25">
        <f t="shared" si="1"/>
        <v>3921.5882943993838</v>
      </c>
    </row>
    <row r="118" spans="1:27" ht="14.4" x14ac:dyDescent="0.3">
      <c r="A118" s="48" t="s">
        <v>4764</v>
      </c>
      <c r="B118" s="49">
        <v>2019</v>
      </c>
      <c r="C118" s="49">
        <v>109.91417605273777</v>
      </c>
      <c r="D118" s="49">
        <v>107.81532128459214</v>
      </c>
      <c r="E118" s="49">
        <v>108.36801384894758</v>
      </c>
      <c r="F118" s="49">
        <v>111.65996907117072</v>
      </c>
      <c r="G118" s="49">
        <v>118.25846930616342</v>
      </c>
      <c r="H118" s="49">
        <v>129.74605072074439</v>
      </c>
      <c r="I118" s="49">
        <v>144.58729372996348</v>
      </c>
      <c r="J118" s="49">
        <v>159.745643083815</v>
      </c>
      <c r="K118" s="49">
        <v>173.50316063465411</v>
      </c>
      <c r="L118" s="49">
        <v>183.84595823606259</v>
      </c>
      <c r="M118" s="49">
        <v>191.02692034664858</v>
      </c>
      <c r="N118" s="49">
        <v>194.97148546844636</v>
      </c>
      <c r="O118" s="49">
        <v>195.59042211873353</v>
      </c>
      <c r="P118" s="49">
        <v>193.81753379935279</v>
      </c>
      <c r="Q118" s="49">
        <v>190.23459385742808</v>
      </c>
      <c r="R118" s="49">
        <v>183.65240037073465</v>
      </c>
      <c r="S118" s="49">
        <v>175.5991628616554</v>
      </c>
      <c r="T118" s="49">
        <v>167.33464325923612</v>
      </c>
      <c r="U118" s="49">
        <v>157.35150050069311</v>
      </c>
      <c r="V118" s="49">
        <v>147.54013919556138</v>
      </c>
      <c r="W118" s="49">
        <v>138.35963571452504</v>
      </c>
      <c r="X118" s="49">
        <v>129.37303085175395</v>
      </c>
      <c r="Y118" s="49">
        <v>121.12365985339531</v>
      </c>
      <c r="Z118" s="49">
        <v>114.7110782707535</v>
      </c>
      <c r="AA118" s="25">
        <f t="shared" si="1"/>
        <v>3648.130262437769</v>
      </c>
    </row>
    <row r="119" spans="1:27" ht="14.4" x14ac:dyDescent="0.3">
      <c r="A119" s="48" t="s">
        <v>4765</v>
      </c>
      <c r="B119" s="49">
        <v>2019</v>
      </c>
      <c r="C119" s="49">
        <v>146.1533546289777</v>
      </c>
      <c r="D119" s="49">
        <v>147.68641665862992</v>
      </c>
      <c r="E119" s="49">
        <v>150.87041221803415</v>
      </c>
      <c r="F119" s="49">
        <v>156.66248332927259</v>
      </c>
      <c r="G119" s="49">
        <v>166.54631172671341</v>
      </c>
      <c r="H119" s="49">
        <v>179.53725984426029</v>
      </c>
      <c r="I119" s="49">
        <v>192.83021598672156</v>
      </c>
      <c r="J119" s="49">
        <v>204.13301536769134</v>
      </c>
      <c r="K119" s="49">
        <v>208.93349108327865</v>
      </c>
      <c r="L119" s="49">
        <v>208.28114899157853</v>
      </c>
      <c r="M119" s="49">
        <v>203.61637189302564</v>
      </c>
      <c r="N119" s="49">
        <v>197.79207900155055</v>
      </c>
      <c r="O119" s="49">
        <v>193.79500640663855</v>
      </c>
      <c r="P119" s="49">
        <v>191.60707073328416</v>
      </c>
      <c r="Q119" s="49">
        <v>190.17367558356241</v>
      </c>
      <c r="R119" s="49">
        <v>188.69011160017769</v>
      </c>
      <c r="S119" s="49">
        <v>186.32708478720062</v>
      </c>
      <c r="T119" s="49">
        <v>184.55966962021421</v>
      </c>
      <c r="U119" s="49">
        <v>179.90577416666014</v>
      </c>
      <c r="V119" s="49">
        <v>172.75232174791847</v>
      </c>
      <c r="W119" s="49">
        <v>165.68133111212998</v>
      </c>
      <c r="X119" s="49">
        <v>157.85481178180828</v>
      </c>
      <c r="Y119" s="49">
        <v>151.18815682940527</v>
      </c>
      <c r="Z119" s="49">
        <v>147.49181221502616</v>
      </c>
      <c r="AA119" s="25">
        <f t="shared" si="1"/>
        <v>4273.0693873137607</v>
      </c>
    </row>
    <row r="120" spans="1:27" ht="14.4" x14ac:dyDescent="0.3">
      <c r="A120" s="48" t="s">
        <v>4766</v>
      </c>
      <c r="B120" s="49">
        <v>2019</v>
      </c>
      <c r="C120" s="49">
        <v>92.074408579916991</v>
      </c>
      <c r="D120" s="49">
        <v>96.498817812204521</v>
      </c>
      <c r="E120" s="49">
        <v>101.8312525394396</v>
      </c>
      <c r="F120" s="49">
        <v>107.55263178028184</v>
      </c>
      <c r="G120" s="49">
        <v>113.77199755464711</v>
      </c>
      <c r="H120" s="49">
        <v>121.80153161736911</v>
      </c>
      <c r="I120" s="49">
        <v>130.92010108977476</v>
      </c>
      <c r="J120" s="49">
        <v>139.50668050511555</v>
      </c>
      <c r="K120" s="49">
        <v>144.65441213500586</v>
      </c>
      <c r="L120" s="49">
        <v>144.30004220229068</v>
      </c>
      <c r="M120" s="49">
        <v>141.42225638118853</v>
      </c>
      <c r="N120" s="49">
        <v>139.32573071471359</v>
      </c>
      <c r="O120" s="49">
        <v>139.38179916697268</v>
      </c>
      <c r="P120" s="49">
        <v>142.44180184427151</v>
      </c>
      <c r="Q120" s="49">
        <v>147.34868846713223</v>
      </c>
      <c r="R120" s="49">
        <v>151.39682659714532</v>
      </c>
      <c r="S120" s="49">
        <v>152.76280978602725</v>
      </c>
      <c r="T120" s="49">
        <v>149.68305908016998</v>
      </c>
      <c r="U120" s="49">
        <v>140.02188649158185</v>
      </c>
      <c r="V120" s="49">
        <v>126.32213003212266</v>
      </c>
      <c r="W120" s="49">
        <v>111.58140170942035</v>
      </c>
      <c r="X120" s="49">
        <v>99.233697673076492</v>
      </c>
      <c r="Y120" s="49">
        <v>91.9790995167331</v>
      </c>
      <c r="Z120" s="49">
        <v>90.12424690174997</v>
      </c>
      <c r="AA120" s="25">
        <f t="shared" si="1"/>
        <v>3015.9373101783522</v>
      </c>
    </row>
    <row r="121" spans="1:27" ht="14.4" x14ac:dyDescent="0.3">
      <c r="A121" s="48" t="s">
        <v>4767</v>
      </c>
      <c r="B121" s="49">
        <v>2019</v>
      </c>
      <c r="C121" s="49">
        <v>80.030267634545311</v>
      </c>
      <c r="D121" s="49">
        <v>86.135827528845923</v>
      </c>
      <c r="E121" s="49">
        <v>93.156728159228763</v>
      </c>
      <c r="F121" s="49">
        <v>100.0837554090938</v>
      </c>
      <c r="G121" s="49">
        <v>106.60076836519364</v>
      </c>
      <c r="H121" s="49">
        <v>115.14834561430496</v>
      </c>
      <c r="I121" s="49">
        <v>125.16153513340882</v>
      </c>
      <c r="J121" s="49">
        <v>132.01749161736055</v>
      </c>
      <c r="K121" s="49">
        <v>130.23213622962223</v>
      </c>
      <c r="L121" s="49">
        <v>118.86380547881727</v>
      </c>
      <c r="M121" s="49">
        <v>104.73826081438037</v>
      </c>
      <c r="N121" s="49">
        <v>93.927071330727685</v>
      </c>
      <c r="O121" s="49">
        <v>86.666874714630652</v>
      </c>
      <c r="P121" s="49">
        <v>84.434365051793492</v>
      </c>
      <c r="Q121" s="49">
        <v>87.129391804887931</v>
      </c>
      <c r="R121" s="49">
        <v>93.285047651099603</v>
      </c>
      <c r="S121" s="49">
        <v>101.86976815741437</v>
      </c>
      <c r="T121" s="49">
        <v>111.95914721213882</v>
      </c>
      <c r="U121" s="49">
        <v>111.79285699765339</v>
      </c>
      <c r="V121" s="49">
        <v>102.73948417501082</v>
      </c>
      <c r="W121" s="49">
        <v>92.556074770217464</v>
      </c>
      <c r="X121" s="49">
        <v>84.314292241926211</v>
      </c>
      <c r="Y121" s="49">
        <v>78.957067766399987</v>
      </c>
      <c r="Z121" s="49">
        <v>77.234270984938078</v>
      </c>
      <c r="AA121" s="25">
        <f t="shared" si="1"/>
        <v>2399.0346348436401</v>
      </c>
    </row>
    <row r="122" spans="1:27" ht="14.4" x14ac:dyDescent="0.3">
      <c r="A122" s="48" t="s">
        <v>4768</v>
      </c>
      <c r="B122" s="49">
        <v>2019</v>
      </c>
      <c r="C122" s="49">
        <v>79.210752080892362</v>
      </c>
      <c r="D122" s="49">
        <v>84.865397184184488</v>
      </c>
      <c r="E122" s="49">
        <v>92.198257560411761</v>
      </c>
      <c r="F122" s="49">
        <v>100.9851102657712</v>
      </c>
      <c r="G122" s="49">
        <v>110.87385090975994</v>
      </c>
      <c r="H122" s="49">
        <v>122.05183896931821</v>
      </c>
      <c r="I122" s="49">
        <v>133.08871156994303</v>
      </c>
      <c r="J122" s="49">
        <v>141.56463580928801</v>
      </c>
      <c r="K122" s="49">
        <v>144.72253591581145</v>
      </c>
      <c r="L122" s="49">
        <v>141.87253762213643</v>
      </c>
      <c r="M122" s="49">
        <v>134.88626418978515</v>
      </c>
      <c r="N122" s="49">
        <v>127.26348592289472</v>
      </c>
      <c r="O122" s="49">
        <v>120.79189721082766</v>
      </c>
      <c r="P122" s="49">
        <v>116.49689325143424</v>
      </c>
      <c r="Q122" s="49">
        <v>113.81615050390658</v>
      </c>
      <c r="R122" s="49">
        <v>112.1835183016629</v>
      </c>
      <c r="S122" s="49">
        <v>110.80711135956129</v>
      </c>
      <c r="T122" s="49">
        <v>108.7474117459452</v>
      </c>
      <c r="U122" s="49">
        <v>104.15485340734149</v>
      </c>
      <c r="V122" s="49">
        <v>96.918741755263568</v>
      </c>
      <c r="W122" s="49">
        <v>88.607202619922504</v>
      </c>
      <c r="X122" s="49">
        <v>81.243416496275017</v>
      </c>
      <c r="Y122" s="49">
        <v>76.764366203912189</v>
      </c>
      <c r="Z122" s="49">
        <v>76.281929038490603</v>
      </c>
      <c r="AA122" s="25">
        <f t="shared" si="1"/>
        <v>2620.3968698947401</v>
      </c>
    </row>
    <row r="123" spans="1:27" ht="14.4" x14ac:dyDescent="0.3">
      <c r="A123" s="48" t="s">
        <v>4769</v>
      </c>
      <c r="B123" s="49">
        <v>2019</v>
      </c>
      <c r="C123" s="49">
        <v>135.14440017341695</v>
      </c>
      <c r="D123" s="49">
        <v>137.01643473143113</v>
      </c>
      <c r="E123" s="49">
        <v>142.90595853469171</v>
      </c>
      <c r="F123" s="49">
        <v>152.42238606637898</v>
      </c>
      <c r="G123" s="49">
        <v>165.28564708748553</v>
      </c>
      <c r="H123" s="49">
        <v>182.15567120445959</v>
      </c>
      <c r="I123" s="49">
        <v>201.57993237927903</v>
      </c>
      <c r="J123" s="49">
        <v>222.19345189672362</v>
      </c>
      <c r="K123" s="49">
        <v>240.2899561539879</v>
      </c>
      <c r="L123" s="49">
        <v>252.48177241513793</v>
      </c>
      <c r="M123" s="49">
        <v>259.18978042022229</v>
      </c>
      <c r="N123" s="49">
        <v>261.85574250974838</v>
      </c>
      <c r="O123" s="49">
        <v>259.85252291600028</v>
      </c>
      <c r="P123" s="49">
        <v>256.31804804090274</v>
      </c>
      <c r="Q123" s="49">
        <v>250.10838392003157</v>
      </c>
      <c r="R123" s="49">
        <v>239.69782677285548</v>
      </c>
      <c r="S123" s="49">
        <v>225.7020363759583</v>
      </c>
      <c r="T123" s="49">
        <v>210.83911688536003</v>
      </c>
      <c r="U123" s="49">
        <v>193.58756934474712</v>
      </c>
      <c r="V123" s="49">
        <v>177.58475108032391</v>
      </c>
      <c r="W123" s="49">
        <v>163.07633986722055</v>
      </c>
      <c r="X123" s="49">
        <v>151.04552550299454</v>
      </c>
      <c r="Y123" s="49">
        <v>141.92608072484364</v>
      </c>
      <c r="Z123" s="49">
        <v>136.80371636949923</v>
      </c>
      <c r="AA123" s="25">
        <f t="shared" si="1"/>
        <v>4759.0630513737005</v>
      </c>
    </row>
    <row r="124" spans="1:27" ht="14.4" x14ac:dyDescent="0.3">
      <c r="A124" s="48" t="s">
        <v>4770</v>
      </c>
      <c r="B124" s="49">
        <v>2019</v>
      </c>
      <c r="C124" s="49">
        <v>76.569867464177435</v>
      </c>
      <c r="D124" s="49">
        <v>82.889965152560137</v>
      </c>
      <c r="E124" s="49">
        <v>89.828044589236825</v>
      </c>
      <c r="F124" s="49">
        <v>97.073055827560324</v>
      </c>
      <c r="G124" s="49">
        <v>104.92813974546443</v>
      </c>
      <c r="H124" s="49">
        <v>113.46132661419487</v>
      </c>
      <c r="I124" s="49">
        <v>121.580848226166</v>
      </c>
      <c r="J124" s="49">
        <v>127.4502531420755</v>
      </c>
      <c r="K124" s="49">
        <v>128.36452150427732</v>
      </c>
      <c r="L124" s="49">
        <v>124.42478683136726</v>
      </c>
      <c r="M124" s="49">
        <v>117.69936005843412</v>
      </c>
      <c r="N124" s="49">
        <v>111.56275568837287</v>
      </c>
      <c r="O124" s="49">
        <v>108.34627422901869</v>
      </c>
      <c r="P124" s="49">
        <v>107.65757940981923</v>
      </c>
      <c r="Q124" s="49">
        <v>108.98781877678259</v>
      </c>
      <c r="R124" s="49">
        <v>110.87347521511201</v>
      </c>
      <c r="S124" s="49">
        <v>112.00700422288293</v>
      </c>
      <c r="T124" s="49">
        <v>110.94993911392865</v>
      </c>
      <c r="U124" s="49">
        <v>105.62244309817657</v>
      </c>
      <c r="V124" s="49">
        <v>96.355866754275269</v>
      </c>
      <c r="W124" s="49">
        <v>86.107016597622305</v>
      </c>
      <c r="X124" s="49">
        <v>77.274179292495788</v>
      </c>
      <c r="Y124" s="49">
        <v>72.578022368156354</v>
      </c>
      <c r="Z124" s="49">
        <v>72.837854820999226</v>
      </c>
      <c r="AA124" s="25">
        <f t="shared" si="1"/>
        <v>2465.4303987431567</v>
      </c>
    </row>
    <row r="125" spans="1:27" ht="14.4" x14ac:dyDescent="0.3">
      <c r="A125" s="48" t="s">
        <v>4771</v>
      </c>
      <c r="B125" s="49">
        <v>2019</v>
      </c>
      <c r="C125" s="49">
        <v>62.90219626852214</v>
      </c>
      <c r="D125" s="49">
        <v>70.458718223192065</v>
      </c>
      <c r="E125" s="49">
        <v>78.980816139529708</v>
      </c>
      <c r="F125" s="49">
        <v>87.320572102806551</v>
      </c>
      <c r="G125" s="49">
        <v>94.310511178145077</v>
      </c>
      <c r="H125" s="49">
        <v>99.022666292069516</v>
      </c>
      <c r="I125" s="49">
        <v>100.68825397084349</v>
      </c>
      <c r="J125" s="49">
        <v>98.76324372196062</v>
      </c>
      <c r="K125" s="49">
        <v>93.746571224991129</v>
      </c>
      <c r="L125" s="49">
        <v>86.873047182171817</v>
      </c>
      <c r="M125" s="49">
        <v>80.152261461513405</v>
      </c>
      <c r="N125" s="49">
        <v>75.510127127135249</v>
      </c>
      <c r="O125" s="49">
        <v>73.616974284971377</v>
      </c>
      <c r="P125" s="49">
        <v>74.28198428087174</v>
      </c>
      <c r="Q125" s="49">
        <v>76.745190411833278</v>
      </c>
      <c r="R125" s="49">
        <v>79.649633886126338</v>
      </c>
      <c r="S125" s="49">
        <v>81.807358972490903</v>
      </c>
      <c r="T125" s="49">
        <v>81.947575069590044</v>
      </c>
      <c r="U125" s="49">
        <v>78.804546994638542</v>
      </c>
      <c r="V125" s="49">
        <v>72.481508945930784</v>
      </c>
      <c r="W125" s="49">
        <v>65.04598552675931</v>
      </c>
      <c r="X125" s="49">
        <v>58.865353254406756</v>
      </c>
      <c r="Y125" s="49">
        <v>56.299342992792212</v>
      </c>
      <c r="Z125" s="49">
        <v>58.120997952454807</v>
      </c>
      <c r="AA125" s="25">
        <f t="shared" si="1"/>
        <v>1886.3954374657467</v>
      </c>
    </row>
    <row r="126" spans="1:27" ht="14.4" x14ac:dyDescent="0.3">
      <c r="A126" s="48" t="s">
        <v>4772</v>
      </c>
      <c r="B126" s="49">
        <v>2019</v>
      </c>
      <c r="C126" s="49">
        <v>80.251269343244758</v>
      </c>
      <c r="D126" s="49">
        <v>85.173735675364313</v>
      </c>
      <c r="E126" s="49">
        <v>91.027098456005973</v>
      </c>
      <c r="F126" s="49">
        <v>97.575973585166409</v>
      </c>
      <c r="G126" s="49">
        <v>103.67664134695372</v>
      </c>
      <c r="H126" s="49">
        <v>111.51645397057341</v>
      </c>
      <c r="I126" s="49">
        <v>119.0915470234732</v>
      </c>
      <c r="J126" s="49">
        <v>123.37939626188168</v>
      </c>
      <c r="K126" s="49">
        <v>122.44194756851903</v>
      </c>
      <c r="L126" s="49">
        <v>114.55822536313063</v>
      </c>
      <c r="M126" s="49">
        <v>104.03852810951864</v>
      </c>
      <c r="N126" s="49">
        <v>95.855489454765134</v>
      </c>
      <c r="O126" s="49">
        <v>92.298302215198945</v>
      </c>
      <c r="P126" s="49">
        <v>93.770620080029758</v>
      </c>
      <c r="Q126" s="49">
        <v>99.413607258816626</v>
      </c>
      <c r="R126" s="49">
        <v>107.37826003040803</v>
      </c>
      <c r="S126" s="49">
        <v>115.03589430337584</v>
      </c>
      <c r="T126" s="49">
        <v>118.92583665197978</v>
      </c>
      <c r="U126" s="49">
        <v>115.89568084766449</v>
      </c>
      <c r="V126" s="49">
        <v>107.5703324059775</v>
      </c>
      <c r="W126" s="49">
        <v>96.2701105846281</v>
      </c>
      <c r="X126" s="49">
        <v>85.698537221607481</v>
      </c>
      <c r="Y126" s="49">
        <v>79.894323679324913</v>
      </c>
      <c r="Z126" s="49">
        <v>78.045455017901517</v>
      </c>
      <c r="AA126" s="25">
        <f t="shared" si="1"/>
        <v>2438.7832664555099</v>
      </c>
    </row>
    <row r="127" spans="1:27" ht="14.4" x14ac:dyDescent="0.3">
      <c r="A127" s="48" t="s">
        <v>4773</v>
      </c>
      <c r="B127" s="49">
        <v>2019</v>
      </c>
      <c r="C127" s="49">
        <v>65.686210685699265</v>
      </c>
      <c r="D127" s="49">
        <v>74.271123723555988</v>
      </c>
      <c r="E127" s="49">
        <v>83.217446032473788</v>
      </c>
      <c r="F127" s="49">
        <v>91.866777457165412</v>
      </c>
      <c r="G127" s="49">
        <v>100.43584644211575</v>
      </c>
      <c r="H127" s="49">
        <v>109.68912013524451</v>
      </c>
      <c r="I127" s="49">
        <v>117.95997914640768</v>
      </c>
      <c r="J127" s="49">
        <v>122.46387076781026</v>
      </c>
      <c r="K127" s="49">
        <v>119.72519295678856</v>
      </c>
      <c r="L127" s="49">
        <v>109.75051006209485</v>
      </c>
      <c r="M127" s="49">
        <v>96.057216257440075</v>
      </c>
      <c r="N127" s="49">
        <v>84.173522461111745</v>
      </c>
      <c r="O127" s="49">
        <v>76.811033635959078</v>
      </c>
      <c r="P127" s="49">
        <v>74.772116372373006</v>
      </c>
      <c r="Q127" s="49">
        <v>76.400022658376315</v>
      </c>
      <c r="R127" s="49">
        <v>80.157529841677842</v>
      </c>
      <c r="S127" s="49">
        <v>83.936534382694603</v>
      </c>
      <c r="T127" s="49">
        <v>85.392895208460217</v>
      </c>
      <c r="U127" s="49">
        <v>82.708206144734945</v>
      </c>
      <c r="V127" s="49">
        <v>75.755316412959544</v>
      </c>
      <c r="W127" s="49">
        <v>67.085421611760751</v>
      </c>
      <c r="X127" s="49">
        <v>59.75226968507841</v>
      </c>
      <c r="Y127" s="49">
        <v>56.681881532558016</v>
      </c>
      <c r="Z127" s="49">
        <v>59.216368352771177</v>
      </c>
      <c r="AA127" s="25">
        <f t="shared" si="1"/>
        <v>2053.9664119673116</v>
      </c>
    </row>
    <row r="128" spans="1:27" ht="14.4" x14ac:dyDescent="0.3">
      <c r="A128" s="48" t="s">
        <v>4774</v>
      </c>
      <c r="B128" s="49">
        <v>2019</v>
      </c>
      <c r="C128" s="49">
        <v>133.38510162704068</v>
      </c>
      <c r="D128" s="49">
        <v>137.19412425915493</v>
      </c>
      <c r="E128" s="49">
        <v>141.91308893223862</v>
      </c>
      <c r="F128" s="49">
        <v>147.04882366140552</v>
      </c>
      <c r="G128" s="49">
        <v>153.1441362735566</v>
      </c>
      <c r="H128" s="49">
        <v>161.42063128909888</v>
      </c>
      <c r="I128" s="49">
        <v>170.40007392511509</v>
      </c>
      <c r="J128" s="49">
        <v>177.81230377436847</v>
      </c>
      <c r="K128" s="49">
        <v>177.79095107957249</v>
      </c>
      <c r="L128" s="49">
        <v>169.65375568842933</v>
      </c>
      <c r="M128" s="49">
        <v>158.34070144737242</v>
      </c>
      <c r="N128" s="49">
        <v>149.11535854944921</v>
      </c>
      <c r="O128" s="49">
        <v>143.73676705523704</v>
      </c>
      <c r="P128" s="49">
        <v>146.17780752697021</v>
      </c>
      <c r="Q128" s="49">
        <v>151.62803443323821</v>
      </c>
      <c r="R128" s="49">
        <v>159.22961511464641</v>
      </c>
      <c r="S128" s="49">
        <v>165.47732530421686</v>
      </c>
      <c r="T128" s="49">
        <v>169.46408787795011</v>
      </c>
      <c r="U128" s="49">
        <v>167.57294987230236</v>
      </c>
      <c r="V128" s="49">
        <v>160.67981802613548</v>
      </c>
      <c r="W128" s="49">
        <v>150.32854513407503</v>
      </c>
      <c r="X128" s="49">
        <v>140.47177432990145</v>
      </c>
      <c r="Y128" s="49">
        <v>133.65511572672131</v>
      </c>
      <c r="Z128" s="49">
        <v>131.81410556163914</v>
      </c>
      <c r="AA128" s="25">
        <f t="shared" si="1"/>
        <v>3697.4549964698354</v>
      </c>
    </row>
    <row r="129" spans="1:27" ht="14.4" x14ac:dyDescent="0.3">
      <c r="A129" s="48" t="s">
        <v>4775</v>
      </c>
      <c r="B129" s="49">
        <v>2019</v>
      </c>
      <c r="C129" s="49">
        <v>77.647175831012277</v>
      </c>
      <c r="D129" s="49">
        <v>74.064112680215246</v>
      </c>
      <c r="E129" s="49">
        <v>74.414023613763931</v>
      </c>
      <c r="F129" s="49">
        <v>78.93133445049574</v>
      </c>
      <c r="G129" s="49">
        <v>88.291393947270407</v>
      </c>
      <c r="H129" s="49">
        <v>101.03864005544237</v>
      </c>
      <c r="I129" s="49">
        <v>120.9248821701876</v>
      </c>
      <c r="J129" s="49">
        <v>149.48348395218778</v>
      </c>
      <c r="K129" s="49">
        <v>170.08085700731101</v>
      </c>
      <c r="L129" s="49">
        <v>184.39089557746351</v>
      </c>
      <c r="M129" s="49">
        <v>197.41147982900068</v>
      </c>
      <c r="N129" s="49">
        <v>216.33225018392724</v>
      </c>
      <c r="O129" s="49">
        <v>222.71900432512473</v>
      </c>
      <c r="P129" s="49">
        <v>219.49012634553506</v>
      </c>
      <c r="Q129" s="49">
        <v>216.99853012770583</v>
      </c>
      <c r="R129" s="49">
        <v>215.41774466632245</v>
      </c>
      <c r="S129" s="49">
        <v>222.8458297124065</v>
      </c>
      <c r="T129" s="49">
        <v>251.30422060176991</v>
      </c>
      <c r="U129" s="49">
        <v>238.22752576415675</v>
      </c>
      <c r="V129" s="49">
        <v>187.45493610841237</v>
      </c>
      <c r="W129" s="49">
        <v>143.12936636686504</v>
      </c>
      <c r="X129" s="49">
        <v>116.93042125163268</v>
      </c>
      <c r="Y129" s="49">
        <v>99.340841923006323</v>
      </c>
      <c r="Z129" s="49">
        <v>86.144336471223369</v>
      </c>
      <c r="AA129" s="25">
        <f t="shared" si="1"/>
        <v>3753.0134129624385</v>
      </c>
    </row>
    <row r="130" spans="1:27" ht="14.4" x14ac:dyDescent="0.3">
      <c r="A130" s="48" t="s">
        <v>4776</v>
      </c>
      <c r="B130" s="49">
        <v>2019</v>
      </c>
      <c r="C130" s="49">
        <v>72.347382817569468</v>
      </c>
      <c r="D130" s="49">
        <v>78.966330778228198</v>
      </c>
      <c r="E130" s="49">
        <v>86.50553263937303</v>
      </c>
      <c r="F130" s="49">
        <v>94.219531681423661</v>
      </c>
      <c r="G130" s="49">
        <v>102.75432355336015</v>
      </c>
      <c r="H130" s="49">
        <v>113.93224628215648</v>
      </c>
      <c r="I130" s="49">
        <v>125.84021474518345</v>
      </c>
      <c r="J130" s="49">
        <v>131.51975254854116</v>
      </c>
      <c r="K130" s="49">
        <v>126.62277960206744</v>
      </c>
      <c r="L130" s="49">
        <v>113.5403579502719</v>
      </c>
      <c r="M130" s="49">
        <v>97.159204304004689</v>
      </c>
      <c r="N130" s="49">
        <v>83.784667034423435</v>
      </c>
      <c r="O130" s="49">
        <v>76.667872213582896</v>
      </c>
      <c r="P130" s="49">
        <v>76.42730395524633</v>
      </c>
      <c r="Q130" s="49">
        <v>81.630686091222373</v>
      </c>
      <c r="R130" s="49">
        <v>90.039214063741667</v>
      </c>
      <c r="S130" s="49">
        <v>98.883065326735377</v>
      </c>
      <c r="T130" s="49">
        <v>103.86251691867481</v>
      </c>
      <c r="U130" s="49">
        <v>103.15544572225568</v>
      </c>
      <c r="V130" s="49">
        <v>96.67675937969571</v>
      </c>
      <c r="W130" s="49">
        <v>87.025494681315138</v>
      </c>
      <c r="X130" s="49">
        <v>77.034608178266097</v>
      </c>
      <c r="Y130" s="49">
        <v>70.139293524942701</v>
      </c>
      <c r="Z130" s="49">
        <v>69.040745773258394</v>
      </c>
      <c r="AA130" s="25">
        <f t="shared" si="1"/>
        <v>2257.7753297655404</v>
      </c>
    </row>
    <row r="131" spans="1:27" ht="14.4" x14ac:dyDescent="0.3">
      <c r="A131" s="48" t="s">
        <v>4777</v>
      </c>
      <c r="B131" s="49">
        <v>2019</v>
      </c>
      <c r="C131" s="49">
        <v>69.08175939360045</v>
      </c>
      <c r="D131" s="49">
        <v>69.767537461368818</v>
      </c>
      <c r="E131" s="49">
        <v>71.905078247058086</v>
      </c>
      <c r="F131" s="49">
        <v>76.570563390718632</v>
      </c>
      <c r="G131" s="49">
        <v>84.058087485165373</v>
      </c>
      <c r="H131" s="49">
        <v>93.996240344686399</v>
      </c>
      <c r="I131" s="49">
        <v>105.05602729645966</v>
      </c>
      <c r="J131" s="49">
        <v>114.7681022641551</v>
      </c>
      <c r="K131" s="49">
        <v>120.21377292101047</v>
      </c>
      <c r="L131" s="49">
        <v>122.25261052743765</v>
      </c>
      <c r="M131" s="49">
        <v>121.20636518952398</v>
      </c>
      <c r="N131" s="49">
        <v>118.91144492545786</v>
      </c>
      <c r="O131" s="49">
        <v>117.12974029685898</v>
      </c>
      <c r="P131" s="49">
        <v>115.15425835769402</v>
      </c>
      <c r="Q131" s="49">
        <v>113.50412810977224</v>
      </c>
      <c r="R131" s="49">
        <v>111.58993441047421</v>
      </c>
      <c r="S131" s="49">
        <v>109.14045797945093</v>
      </c>
      <c r="T131" s="49">
        <v>106.43322930565819</v>
      </c>
      <c r="U131" s="49">
        <v>101.94286327436971</v>
      </c>
      <c r="V131" s="49">
        <v>95.833960529458906</v>
      </c>
      <c r="W131" s="49">
        <v>88.930056367898729</v>
      </c>
      <c r="X131" s="49">
        <v>81.61182018903358</v>
      </c>
      <c r="Y131" s="49">
        <v>75.343851929503657</v>
      </c>
      <c r="Z131" s="49">
        <v>71.268996095390847</v>
      </c>
      <c r="AA131" s="25">
        <f t="shared" si="1"/>
        <v>2355.6708862922064</v>
      </c>
    </row>
    <row r="132" spans="1:27" ht="14.4" x14ac:dyDescent="0.3">
      <c r="A132" s="48" t="s">
        <v>4778</v>
      </c>
      <c r="B132" s="49">
        <v>2019</v>
      </c>
      <c r="C132" s="49">
        <v>44.239361986874769</v>
      </c>
      <c r="D132" s="49">
        <v>48.628638246705322</v>
      </c>
      <c r="E132" s="49">
        <v>54.749554968091921</v>
      </c>
      <c r="F132" s="49">
        <v>61.647960344660156</v>
      </c>
      <c r="G132" s="49">
        <v>69.5297762819431</v>
      </c>
      <c r="H132" s="49">
        <v>75.797330695586467</v>
      </c>
      <c r="I132" s="49">
        <v>85.83921772111421</v>
      </c>
      <c r="J132" s="49">
        <v>101.98874927524211</v>
      </c>
      <c r="K132" s="49">
        <v>105.82607628132735</v>
      </c>
      <c r="L132" s="49">
        <v>100.79303238196641</v>
      </c>
      <c r="M132" s="49">
        <v>97.102287467606232</v>
      </c>
      <c r="N132" s="49">
        <v>105.84369600120492</v>
      </c>
      <c r="O132" s="49">
        <v>104.87390486540022</v>
      </c>
      <c r="P132" s="49">
        <v>97.947650430056726</v>
      </c>
      <c r="Q132" s="49">
        <v>98.070304227377719</v>
      </c>
      <c r="R132" s="49">
        <v>105.11207587223583</v>
      </c>
      <c r="S132" s="49">
        <v>127.38504913142974</v>
      </c>
      <c r="T132" s="49">
        <v>177.44735631244001</v>
      </c>
      <c r="U132" s="49">
        <v>174.79470595082512</v>
      </c>
      <c r="V132" s="49">
        <v>122.55525859959351</v>
      </c>
      <c r="W132" s="49">
        <v>78.018703718412468</v>
      </c>
      <c r="X132" s="49">
        <v>56.638773151229941</v>
      </c>
      <c r="Y132" s="49">
        <v>47.169082797972436</v>
      </c>
      <c r="Z132" s="49">
        <v>43.345514752443492</v>
      </c>
      <c r="AA132" s="25">
        <f t="shared" si="1"/>
        <v>2185.3440614617402</v>
      </c>
    </row>
    <row r="133" spans="1:27" ht="14.4" x14ac:dyDescent="0.3">
      <c r="A133" s="48" t="s">
        <v>4779</v>
      </c>
      <c r="B133" s="49">
        <v>2019</v>
      </c>
      <c r="C133" s="49">
        <v>73.116385244098552</v>
      </c>
      <c r="D133" s="49">
        <v>77.173219953779196</v>
      </c>
      <c r="E133" s="49">
        <v>82.807979444453721</v>
      </c>
      <c r="F133" s="49">
        <v>89.200588554664748</v>
      </c>
      <c r="G133" s="49">
        <v>96.44485920349733</v>
      </c>
      <c r="H133" s="49">
        <v>104.45720280002229</v>
      </c>
      <c r="I133" s="49">
        <v>116.07429306679882</v>
      </c>
      <c r="J133" s="49">
        <v>125.1298681962479</v>
      </c>
      <c r="K133" s="49">
        <v>119.49145322352231</v>
      </c>
      <c r="L133" s="49">
        <v>111.35333786187689</v>
      </c>
      <c r="M133" s="49">
        <v>102.03904211555732</v>
      </c>
      <c r="N133" s="49">
        <v>95.128295499757002</v>
      </c>
      <c r="O133" s="49">
        <v>90.138012310304475</v>
      </c>
      <c r="P133" s="49">
        <v>88.97661559344067</v>
      </c>
      <c r="Q133" s="49">
        <v>89.530780623463642</v>
      </c>
      <c r="R133" s="49">
        <v>93.379069410827313</v>
      </c>
      <c r="S133" s="49">
        <v>100.33681807051875</v>
      </c>
      <c r="T133" s="49">
        <v>108.70494838913211</v>
      </c>
      <c r="U133" s="49">
        <v>109.61315618530257</v>
      </c>
      <c r="V133" s="49">
        <v>103.35975543444567</v>
      </c>
      <c r="W133" s="49">
        <v>93.994405637584208</v>
      </c>
      <c r="X133" s="49">
        <v>84.228656507163763</v>
      </c>
      <c r="Y133" s="49">
        <v>76.323037770265472</v>
      </c>
      <c r="Z133" s="49">
        <v>72.845114836329557</v>
      </c>
      <c r="AA133" s="25">
        <f t="shared" si="1"/>
        <v>2303.8468959330544</v>
      </c>
    </row>
    <row r="134" spans="1:27" ht="14.4" x14ac:dyDescent="0.3">
      <c r="A134" s="48" t="s">
        <v>4780</v>
      </c>
      <c r="B134" s="49">
        <v>2019</v>
      </c>
      <c r="C134" s="49">
        <v>70.837198985681638</v>
      </c>
      <c r="D134" s="49">
        <v>76.705503860729706</v>
      </c>
      <c r="E134" s="49">
        <v>83.55179364158144</v>
      </c>
      <c r="F134" s="49">
        <v>90.31329270971213</v>
      </c>
      <c r="G134" s="49">
        <v>96.884406484821994</v>
      </c>
      <c r="H134" s="49">
        <v>104.12644999178529</v>
      </c>
      <c r="I134" s="49">
        <v>112.28443929210184</v>
      </c>
      <c r="J134" s="49">
        <v>116.25498648812562</v>
      </c>
      <c r="K134" s="49">
        <v>112.47883991986285</v>
      </c>
      <c r="L134" s="49">
        <v>101.77096000450278</v>
      </c>
      <c r="M134" s="49">
        <v>88.80290707250262</v>
      </c>
      <c r="N134" s="49">
        <v>77.930794935492614</v>
      </c>
      <c r="O134" s="49">
        <v>71.470100662040522</v>
      </c>
      <c r="P134" s="49">
        <v>69.8521753835211</v>
      </c>
      <c r="Q134" s="49">
        <v>72.102250213165249</v>
      </c>
      <c r="R134" s="49">
        <v>77.336450474526117</v>
      </c>
      <c r="S134" s="49">
        <v>84.179189379929753</v>
      </c>
      <c r="T134" s="49">
        <v>90.037441923056292</v>
      </c>
      <c r="U134" s="49">
        <v>92.037680561345809</v>
      </c>
      <c r="V134" s="49">
        <v>89.169877124409751</v>
      </c>
      <c r="W134" s="49">
        <v>84.096335575488638</v>
      </c>
      <c r="X134" s="49">
        <v>77.790588994235989</v>
      </c>
      <c r="Y134" s="49">
        <v>71.553088291705549</v>
      </c>
      <c r="Z134" s="49">
        <v>68.843133307090341</v>
      </c>
      <c r="AA134" s="25">
        <f t="shared" ref="AA134:AA166" si="2">SUM(C134:Z134)</f>
        <v>2080.4098852774159</v>
      </c>
    </row>
    <row r="135" spans="1:27" ht="14.4" x14ac:dyDescent="0.3">
      <c r="A135" s="48" t="s">
        <v>4781</v>
      </c>
      <c r="B135" s="49">
        <v>2019</v>
      </c>
      <c r="C135" s="49">
        <v>61.664985242479709</v>
      </c>
      <c r="D135" s="49">
        <v>70.046070741242218</v>
      </c>
      <c r="E135" s="49">
        <v>78.395657616161344</v>
      </c>
      <c r="F135" s="49">
        <v>86.068708594230145</v>
      </c>
      <c r="G135" s="49">
        <v>93.1452304123235</v>
      </c>
      <c r="H135" s="49">
        <v>100.62259697548562</v>
      </c>
      <c r="I135" s="49">
        <v>106.89445334976939</v>
      </c>
      <c r="J135" s="49">
        <v>109.32520438258247</v>
      </c>
      <c r="K135" s="49">
        <v>104.9990370931651</v>
      </c>
      <c r="L135" s="49">
        <v>93.596866713692179</v>
      </c>
      <c r="M135" s="49">
        <v>79.421819412422991</v>
      </c>
      <c r="N135" s="49">
        <v>68.29087212287746</v>
      </c>
      <c r="O135" s="49">
        <v>63.011616955550203</v>
      </c>
      <c r="P135" s="49">
        <v>64.023709198677352</v>
      </c>
      <c r="Q135" s="49">
        <v>69.641073998760589</v>
      </c>
      <c r="R135" s="49">
        <v>77.495374131899752</v>
      </c>
      <c r="S135" s="49">
        <v>84.428122980242421</v>
      </c>
      <c r="T135" s="49">
        <v>87.373138987373636</v>
      </c>
      <c r="U135" s="49">
        <v>84.26060114930182</v>
      </c>
      <c r="V135" s="49">
        <v>75.767739857206777</v>
      </c>
      <c r="W135" s="49">
        <v>65.303387032549239</v>
      </c>
      <c r="X135" s="49">
        <v>56.573335775045841</v>
      </c>
      <c r="Y135" s="49">
        <v>52.987264469801353</v>
      </c>
      <c r="Z135" s="49">
        <v>55.312296213142709</v>
      </c>
      <c r="AA135" s="25">
        <f t="shared" si="2"/>
        <v>1888.6491634059842</v>
      </c>
    </row>
    <row r="136" spans="1:27" ht="14.4" x14ac:dyDescent="0.3">
      <c r="A136" s="48" t="s">
        <v>4782</v>
      </c>
      <c r="B136" s="49">
        <v>2019</v>
      </c>
      <c r="C136" s="49">
        <v>68.475554142366661</v>
      </c>
      <c r="D136" s="49">
        <v>72.215941099402897</v>
      </c>
      <c r="E136" s="49">
        <v>78.501988411378704</v>
      </c>
      <c r="F136" s="49">
        <v>86.095792208953483</v>
      </c>
      <c r="G136" s="49">
        <v>94.802921747298811</v>
      </c>
      <c r="H136" s="49">
        <v>106.10139798020094</v>
      </c>
      <c r="I136" s="49">
        <v>119.08897846190091</v>
      </c>
      <c r="J136" s="49">
        <v>128.55203894505948</v>
      </c>
      <c r="K136" s="49">
        <v>131.41863480546712</v>
      </c>
      <c r="L136" s="49">
        <v>128.26203234978837</v>
      </c>
      <c r="M136" s="49">
        <v>123.47077098054169</v>
      </c>
      <c r="N136" s="49">
        <v>120.77967615427188</v>
      </c>
      <c r="O136" s="49">
        <v>120.83408033150656</v>
      </c>
      <c r="P136" s="49">
        <v>123.9398415587123</v>
      </c>
      <c r="Q136" s="49">
        <v>129.01866817239213</v>
      </c>
      <c r="R136" s="49">
        <v>134.06452778904014</v>
      </c>
      <c r="S136" s="49">
        <v>136.37380583854815</v>
      </c>
      <c r="T136" s="49">
        <v>133.9069610769879</v>
      </c>
      <c r="U136" s="49">
        <v>124.92434859580821</v>
      </c>
      <c r="V136" s="49">
        <v>111.84609397634033</v>
      </c>
      <c r="W136" s="49">
        <v>98.402498531593395</v>
      </c>
      <c r="X136" s="49">
        <v>86.156666821838428</v>
      </c>
      <c r="Y136" s="49">
        <v>75.657205334974122</v>
      </c>
      <c r="Z136" s="49">
        <v>69.364560079267761</v>
      </c>
      <c r="AA136" s="25">
        <f t="shared" si="2"/>
        <v>2602.2549853936403</v>
      </c>
    </row>
    <row r="137" spans="1:27" ht="14.4" x14ac:dyDescent="0.3">
      <c r="A137" s="48" t="s">
        <v>4783</v>
      </c>
      <c r="B137" s="49">
        <v>2019</v>
      </c>
      <c r="C137" s="49">
        <v>42.356519920556011</v>
      </c>
      <c r="D137" s="49">
        <v>45.153080030901691</v>
      </c>
      <c r="E137" s="49">
        <v>49.878224349147175</v>
      </c>
      <c r="F137" s="49">
        <v>55.312087961505334</v>
      </c>
      <c r="G137" s="49">
        <v>61.309534205655957</v>
      </c>
      <c r="H137" s="49">
        <v>68.55550900307442</v>
      </c>
      <c r="I137" s="49">
        <v>76.456633817760448</v>
      </c>
      <c r="J137" s="49">
        <v>83.217743361298133</v>
      </c>
      <c r="K137" s="49">
        <v>87.444170661325998</v>
      </c>
      <c r="L137" s="49">
        <v>89.709946923176631</v>
      </c>
      <c r="M137" s="49">
        <v>91.480501838929982</v>
      </c>
      <c r="N137" s="49">
        <v>94.555191217780504</v>
      </c>
      <c r="O137" s="49">
        <v>98.102952837724857</v>
      </c>
      <c r="P137" s="49">
        <v>102.18910943991933</v>
      </c>
      <c r="Q137" s="49">
        <v>106.42311670684765</v>
      </c>
      <c r="R137" s="49">
        <v>109.41733794996992</v>
      </c>
      <c r="S137" s="49">
        <v>108.505712941371</v>
      </c>
      <c r="T137" s="49">
        <v>103.07977884862532</v>
      </c>
      <c r="U137" s="49">
        <v>92.161415646341197</v>
      </c>
      <c r="V137" s="49">
        <v>78.403139955026518</v>
      </c>
      <c r="W137" s="49">
        <v>65.38339643339782</v>
      </c>
      <c r="X137" s="49">
        <v>54.533452805243861</v>
      </c>
      <c r="Y137" s="49">
        <v>46.669688971831746</v>
      </c>
      <c r="Z137" s="49">
        <v>42.620437393246782</v>
      </c>
      <c r="AA137" s="25">
        <f t="shared" si="2"/>
        <v>1852.9186832206581</v>
      </c>
    </row>
    <row r="138" spans="1:27" ht="14.4" x14ac:dyDescent="0.3">
      <c r="A138" s="48" t="s">
        <v>4784</v>
      </c>
      <c r="B138" s="49">
        <v>2019</v>
      </c>
      <c r="C138" s="49">
        <v>35.605348173973731</v>
      </c>
      <c r="D138" s="49">
        <v>34.592684319070578</v>
      </c>
      <c r="E138" s="49">
        <v>35.696847951445108</v>
      </c>
      <c r="F138" s="49">
        <v>39.3232451676609</v>
      </c>
      <c r="G138" s="49">
        <v>45.34984866081161</v>
      </c>
      <c r="H138" s="49">
        <v>60.164993003943273</v>
      </c>
      <c r="I138" s="49">
        <v>79.046858279181833</v>
      </c>
      <c r="J138" s="49">
        <v>87.992236031112284</v>
      </c>
      <c r="K138" s="49">
        <v>91.941990653482918</v>
      </c>
      <c r="L138" s="49">
        <v>92.004884389962626</v>
      </c>
      <c r="M138" s="49">
        <v>91.203914265325977</v>
      </c>
      <c r="N138" s="49">
        <v>91.891526645525829</v>
      </c>
      <c r="O138" s="49">
        <v>94.614095651513693</v>
      </c>
      <c r="P138" s="49">
        <v>96.167257354976783</v>
      </c>
      <c r="Q138" s="49">
        <v>100.98815366915018</v>
      </c>
      <c r="R138" s="49">
        <v>104.70843694924304</v>
      </c>
      <c r="S138" s="49">
        <v>108.6878322230217</v>
      </c>
      <c r="T138" s="49">
        <v>107.21609008945653</v>
      </c>
      <c r="U138" s="49">
        <v>100.19555649639858</v>
      </c>
      <c r="V138" s="49">
        <v>88.40281098241627</v>
      </c>
      <c r="W138" s="49">
        <v>75.381080851812058</v>
      </c>
      <c r="X138" s="49">
        <v>61.346012864479889</v>
      </c>
      <c r="Y138" s="49">
        <v>49.513851674693917</v>
      </c>
      <c r="Z138" s="49">
        <v>41.383876353245931</v>
      </c>
      <c r="AA138" s="25">
        <f t="shared" si="2"/>
        <v>1813.4194327019059</v>
      </c>
    </row>
    <row r="139" spans="1:27" ht="14.4" x14ac:dyDescent="0.3">
      <c r="A139" s="48" t="s">
        <v>4785</v>
      </c>
      <c r="B139" s="49">
        <v>2019</v>
      </c>
      <c r="C139" s="49">
        <v>61.736296520451525</v>
      </c>
      <c r="D139" s="49">
        <v>59.527511269031073</v>
      </c>
      <c r="E139" s="49">
        <v>59.93646583299406</v>
      </c>
      <c r="F139" s="49">
        <v>63.352789391238844</v>
      </c>
      <c r="G139" s="49">
        <v>70.299528595409697</v>
      </c>
      <c r="H139" s="49">
        <v>83.010777701178412</v>
      </c>
      <c r="I139" s="49">
        <v>98.641779443122289</v>
      </c>
      <c r="J139" s="49">
        <v>112.22138818628422</v>
      </c>
      <c r="K139" s="49">
        <v>123.60581960034195</v>
      </c>
      <c r="L139" s="49">
        <v>133.06737507792562</v>
      </c>
      <c r="M139" s="49">
        <v>140.66821724885</v>
      </c>
      <c r="N139" s="49">
        <v>146.61052010324531</v>
      </c>
      <c r="O139" s="49">
        <v>151.07551838835951</v>
      </c>
      <c r="P139" s="49">
        <v>152.2334835857564</v>
      </c>
      <c r="Q139" s="49">
        <v>151.55340090095228</v>
      </c>
      <c r="R139" s="49">
        <v>147.41441319893582</v>
      </c>
      <c r="S139" s="49">
        <v>141.25416007344134</v>
      </c>
      <c r="T139" s="49">
        <v>132.89419627294311</v>
      </c>
      <c r="U139" s="49">
        <v>121.49165463717775</v>
      </c>
      <c r="V139" s="49">
        <v>108.84964614589808</v>
      </c>
      <c r="W139" s="49">
        <v>97.172950179832853</v>
      </c>
      <c r="X139" s="49">
        <v>85.664191426310168</v>
      </c>
      <c r="Y139" s="49">
        <v>75.680823383363133</v>
      </c>
      <c r="Z139" s="49">
        <v>67.620594642489706</v>
      </c>
      <c r="AA139" s="25">
        <f t="shared" si="2"/>
        <v>2585.5835018055332</v>
      </c>
    </row>
    <row r="140" spans="1:27" ht="14.4" x14ac:dyDescent="0.3">
      <c r="A140" s="48" t="s">
        <v>4786</v>
      </c>
      <c r="B140" s="49">
        <v>2019</v>
      </c>
      <c r="C140" s="49">
        <v>185.74810937742919</v>
      </c>
      <c r="D140" s="49">
        <v>182.11875096928603</v>
      </c>
      <c r="E140" s="49">
        <v>182.99717291865579</v>
      </c>
      <c r="F140" s="49">
        <v>188.13482225505967</v>
      </c>
      <c r="G140" s="49">
        <v>196.00689358713976</v>
      </c>
      <c r="H140" s="49">
        <v>206.71239850030727</v>
      </c>
      <c r="I140" s="49">
        <v>222.31627059144375</v>
      </c>
      <c r="J140" s="49">
        <v>237.14262004240177</v>
      </c>
      <c r="K140" s="49">
        <v>247.89238258568145</v>
      </c>
      <c r="L140" s="49">
        <v>255.43141300725532</v>
      </c>
      <c r="M140" s="49">
        <v>263.57906022091481</v>
      </c>
      <c r="N140" s="49">
        <v>269.6733114277248</v>
      </c>
      <c r="O140" s="49">
        <v>272.59517080510443</v>
      </c>
      <c r="P140" s="49">
        <v>271.75977416710117</v>
      </c>
      <c r="Q140" s="49">
        <v>269.62792201672431</v>
      </c>
      <c r="R140" s="49">
        <v>265.51078277437011</v>
      </c>
      <c r="S140" s="49">
        <v>264.25189024180105</v>
      </c>
      <c r="T140" s="49">
        <v>263.97695220166145</v>
      </c>
      <c r="U140" s="49">
        <v>257.67918392329193</v>
      </c>
      <c r="V140" s="49">
        <v>246.44052304243891</v>
      </c>
      <c r="W140" s="49">
        <v>237.42599596164843</v>
      </c>
      <c r="X140" s="49">
        <v>226.33528452614664</v>
      </c>
      <c r="Y140" s="49">
        <v>211.46121877106972</v>
      </c>
      <c r="Z140" s="49">
        <v>195.79787930169323</v>
      </c>
      <c r="AA140" s="25">
        <f t="shared" si="2"/>
        <v>5620.6157832163517</v>
      </c>
    </row>
    <row r="141" spans="1:27" ht="14.4" x14ac:dyDescent="0.3">
      <c r="A141" s="48" t="s">
        <v>4787</v>
      </c>
      <c r="B141" s="49">
        <v>2019</v>
      </c>
      <c r="C141" s="49">
        <v>85.336466079839383</v>
      </c>
      <c r="D141" s="49">
        <v>85.045114157203315</v>
      </c>
      <c r="E141" s="49">
        <v>87.466738739573231</v>
      </c>
      <c r="F141" s="49">
        <v>92.992807259155455</v>
      </c>
      <c r="G141" s="49">
        <v>101.26043985497094</v>
      </c>
      <c r="H141" s="49">
        <v>113.08378454586878</v>
      </c>
      <c r="I141" s="49">
        <v>126.99662590204899</v>
      </c>
      <c r="J141" s="49">
        <v>140.38881748148157</v>
      </c>
      <c r="K141" s="49">
        <v>152.27249459688468</v>
      </c>
      <c r="L141" s="49">
        <v>163.21767958266483</v>
      </c>
      <c r="M141" s="49">
        <v>172.60036218311072</v>
      </c>
      <c r="N141" s="49">
        <v>179.08280621570631</v>
      </c>
      <c r="O141" s="49">
        <v>182.66109872944003</v>
      </c>
      <c r="P141" s="49">
        <v>182.53155270455798</v>
      </c>
      <c r="Q141" s="49">
        <v>179.63751526542771</v>
      </c>
      <c r="R141" s="49">
        <v>172.97726964042945</v>
      </c>
      <c r="S141" s="49">
        <v>164.30995985894191</v>
      </c>
      <c r="T141" s="49">
        <v>153.38194354915268</v>
      </c>
      <c r="U141" s="49">
        <v>140.70778386782442</v>
      </c>
      <c r="V141" s="49">
        <v>127.34834027790312</v>
      </c>
      <c r="W141" s="49">
        <v>115.05695600875258</v>
      </c>
      <c r="X141" s="49">
        <v>104.12732976247041</v>
      </c>
      <c r="Y141" s="49">
        <v>95.30884322027336</v>
      </c>
      <c r="Z141" s="49">
        <v>88.823764670285598</v>
      </c>
      <c r="AA141" s="25">
        <f t="shared" si="2"/>
        <v>3206.6164941539669</v>
      </c>
    </row>
    <row r="142" spans="1:27" ht="14.4" x14ac:dyDescent="0.3">
      <c r="A142" s="48" t="s">
        <v>4788</v>
      </c>
      <c r="B142" s="49">
        <v>2019</v>
      </c>
      <c r="C142" s="49">
        <v>90.461300440813716</v>
      </c>
      <c r="D142" s="49">
        <v>90.463140520129159</v>
      </c>
      <c r="E142" s="49">
        <v>94.398007758709696</v>
      </c>
      <c r="F142" s="49">
        <v>102.45215645676936</v>
      </c>
      <c r="G142" s="49">
        <v>114.15348113793374</v>
      </c>
      <c r="H142" s="49">
        <v>128.90456508704861</v>
      </c>
      <c r="I142" s="49">
        <v>145.53732094618263</v>
      </c>
      <c r="J142" s="49">
        <v>162.51194818440942</v>
      </c>
      <c r="K142" s="49">
        <v>177.7053452577282</v>
      </c>
      <c r="L142" s="49">
        <v>191.28505656338524</v>
      </c>
      <c r="M142" s="49">
        <v>201.88977827941633</v>
      </c>
      <c r="N142" s="49">
        <v>208.64212766054601</v>
      </c>
      <c r="O142" s="49">
        <v>211.66319965495393</v>
      </c>
      <c r="P142" s="49">
        <v>210.55990971543974</v>
      </c>
      <c r="Q142" s="49">
        <v>205.41291525710193</v>
      </c>
      <c r="R142" s="49">
        <v>196.11244443365311</v>
      </c>
      <c r="S142" s="49">
        <v>183.90061759980864</v>
      </c>
      <c r="T142" s="49">
        <v>169.66522186462163</v>
      </c>
      <c r="U142" s="49">
        <v>153.8423165486179</v>
      </c>
      <c r="V142" s="49">
        <v>138.10275158619135</v>
      </c>
      <c r="W142" s="49">
        <v>124.24962085859929</v>
      </c>
      <c r="X142" s="49">
        <v>112.70686471593332</v>
      </c>
      <c r="Y142" s="49">
        <v>102.70345379174555</v>
      </c>
      <c r="Z142" s="49">
        <v>94.879828487775029</v>
      </c>
      <c r="AA142" s="25">
        <f t="shared" si="2"/>
        <v>3612.2033728075148</v>
      </c>
    </row>
    <row r="143" spans="1:27" ht="14.4" x14ac:dyDescent="0.3">
      <c r="A143" s="48" t="s">
        <v>4789</v>
      </c>
      <c r="B143" s="49">
        <v>2019</v>
      </c>
      <c r="C143" s="49">
        <v>202.15435713399077</v>
      </c>
      <c r="D143" s="49">
        <v>197.7624484784167</v>
      </c>
      <c r="E143" s="49">
        <v>195.32429122032704</v>
      </c>
      <c r="F143" s="49">
        <v>195.49576241038375</v>
      </c>
      <c r="G143" s="49">
        <v>199.55761561265174</v>
      </c>
      <c r="H143" s="49">
        <v>208.90401911550728</v>
      </c>
      <c r="I143" s="49">
        <v>229.45576245259801</v>
      </c>
      <c r="J143" s="49">
        <v>248.81366287750063</v>
      </c>
      <c r="K143" s="49">
        <v>245.17862252149172</v>
      </c>
      <c r="L143" s="49">
        <v>243.8391345631938</v>
      </c>
      <c r="M143" s="49">
        <v>243.82800066518706</v>
      </c>
      <c r="N143" s="49">
        <v>240.95813856725005</v>
      </c>
      <c r="O143" s="49">
        <v>237.61919380604257</v>
      </c>
      <c r="P143" s="49">
        <v>235.62238066347274</v>
      </c>
      <c r="Q143" s="49">
        <v>231.0526217120123</v>
      </c>
      <c r="R143" s="49">
        <v>227.73131221827222</v>
      </c>
      <c r="S143" s="49">
        <v>228.82373522887838</v>
      </c>
      <c r="T143" s="49">
        <v>230.37197185127582</v>
      </c>
      <c r="U143" s="49">
        <v>233.28119578407441</v>
      </c>
      <c r="V143" s="49">
        <v>237.00258572055901</v>
      </c>
      <c r="W143" s="49">
        <v>238.13428404539525</v>
      </c>
      <c r="X143" s="49">
        <v>232.53154232350741</v>
      </c>
      <c r="Y143" s="49">
        <v>221.46883830773641</v>
      </c>
      <c r="Z143" s="49">
        <v>210.07730527243581</v>
      </c>
      <c r="AA143" s="25">
        <f t="shared" si="2"/>
        <v>5414.98878255216</v>
      </c>
    </row>
    <row r="144" spans="1:27" ht="14.4" x14ac:dyDescent="0.3">
      <c r="A144" s="48" t="s">
        <v>4790</v>
      </c>
      <c r="B144" s="49">
        <v>2019</v>
      </c>
      <c r="C144" s="49">
        <v>216.99851783449765</v>
      </c>
      <c r="D144" s="49">
        <v>216.54956428935623</v>
      </c>
      <c r="E144" s="49">
        <v>216.72739082083856</v>
      </c>
      <c r="F144" s="49">
        <v>218.26534348881711</v>
      </c>
      <c r="G144" s="49">
        <v>221.30595388475169</v>
      </c>
      <c r="H144" s="49">
        <v>226.11951160949621</v>
      </c>
      <c r="I144" s="49">
        <v>232.94849121800044</v>
      </c>
      <c r="J144" s="49">
        <v>238.64755137525651</v>
      </c>
      <c r="K144" s="49">
        <v>237.22364208166658</v>
      </c>
      <c r="L144" s="49">
        <v>237.55226760679767</v>
      </c>
      <c r="M144" s="49">
        <v>240.94879529807508</v>
      </c>
      <c r="N144" s="49">
        <v>242.24333990755758</v>
      </c>
      <c r="O144" s="49">
        <v>243.19599101449904</v>
      </c>
      <c r="P144" s="49">
        <v>243.04539243818525</v>
      </c>
      <c r="Q144" s="49">
        <v>241.92982743282656</v>
      </c>
      <c r="R144" s="49">
        <v>239.04998128252771</v>
      </c>
      <c r="S144" s="49">
        <v>237.44075588793811</v>
      </c>
      <c r="T144" s="49">
        <v>234.8175834079077</v>
      </c>
      <c r="U144" s="49">
        <v>232.78520216928027</v>
      </c>
      <c r="V144" s="49">
        <v>230.34329610072783</v>
      </c>
      <c r="W144" s="49">
        <v>229.08501658146469</v>
      </c>
      <c r="X144" s="49">
        <v>226.38581176247908</v>
      </c>
      <c r="Y144" s="49">
        <v>222.65768778545947</v>
      </c>
      <c r="Z144" s="49">
        <v>218.72805222600383</v>
      </c>
      <c r="AA144" s="25">
        <f t="shared" si="2"/>
        <v>5544.9949675044099</v>
      </c>
    </row>
    <row r="145" spans="1:27" ht="14.4" x14ac:dyDescent="0.3">
      <c r="A145" s="48" t="s">
        <v>4791</v>
      </c>
      <c r="B145" s="49">
        <v>2019</v>
      </c>
      <c r="C145" s="49">
        <v>239.60188787247318</v>
      </c>
      <c r="D145" s="49">
        <v>240.17079014224106</v>
      </c>
      <c r="E145" s="49">
        <v>241.14362525663302</v>
      </c>
      <c r="F145" s="49">
        <v>243.30771738826934</v>
      </c>
      <c r="G145" s="49">
        <v>246.4497176928646</v>
      </c>
      <c r="H145" s="49">
        <v>250.47912438490837</v>
      </c>
      <c r="I145" s="49">
        <v>254.10245750656304</v>
      </c>
      <c r="J145" s="49">
        <v>256.03463167808883</v>
      </c>
      <c r="K145" s="49">
        <v>254.39192934190535</v>
      </c>
      <c r="L145" s="49">
        <v>254.059898182512</v>
      </c>
      <c r="M145" s="49">
        <v>257.45239032486404</v>
      </c>
      <c r="N145" s="49">
        <v>259.14159589314511</v>
      </c>
      <c r="O145" s="49">
        <v>261.07445030382092</v>
      </c>
      <c r="P145" s="49">
        <v>261.48785190573483</v>
      </c>
      <c r="Q145" s="49">
        <v>261.81998977937326</v>
      </c>
      <c r="R145" s="49">
        <v>259.82424432198957</v>
      </c>
      <c r="S145" s="49">
        <v>258.3462684330222</v>
      </c>
      <c r="T145" s="49">
        <v>255.38370892209377</v>
      </c>
      <c r="U145" s="49">
        <v>252.53370337734893</v>
      </c>
      <c r="V145" s="49">
        <v>248.74834177760863</v>
      </c>
      <c r="W145" s="49">
        <v>247.02403464507503</v>
      </c>
      <c r="X145" s="49">
        <v>244.92504632373095</v>
      </c>
      <c r="Y145" s="49">
        <v>242.60741926108673</v>
      </c>
      <c r="Z145" s="49">
        <v>240.0630701760935</v>
      </c>
      <c r="AA145" s="25">
        <f t="shared" si="2"/>
        <v>6030.1738948914453</v>
      </c>
    </row>
    <row r="146" spans="1:27" ht="14.4" x14ac:dyDescent="0.3">
      <c r="A146" s="48" t="s">
        <v>4792</v>
      </c>
      <c r="B146" s="49">
        <v>2019</v>
      </c>
      <c r="C146" s="49">
        <v>244.4807945299161</v>
      </c>
      <c r="D146" s="49">
        <v>245.90719204195105</v>
      </c>
      <c r="E146" s="49">
        <v>247.41188306270081</v>
      </c>
      <c r="F146" s="49">
        <v>249.61591875530701</v>
      </c>
      <c r="G146" s="49">
        <v>252.29117534965809</v>
      </c>
      <c r="H146" s="49">
        <v>255.66578887979151</v>
      </c>
      <c r="I146" s="49">
        <v>258.48809581856216</v>
      </c>
      <c r="J146" s="49">
        <v>259.49797052449185</v>
      </c>
      <c r="K146" s="49">
        <v>256.82109666581636</v>
      </c>
      <c r="L146" s="49">
        <v>255.00196331017614</v>
      </c>
      <c r="M146" s="49">
        <v>256.79707954600946</v>
      </c>
      <c r="N146" s="49">
        <v>257.35499800495109</v>
      </c>
      <c r="O146" s="49">
        <v>258.64707629345241</v>
      </c>
      <c r="P146" s="49">
        <v>259.22382071513965</v>
      </c>
      <c r="Q146" s="49">
        <v>260.35476779909101</v>
      </c>
      <c r="R146" s="49">
        <v>259.67523403955374</v>
      </c>
      <c r="S146" s="49">
        <v>259.65546838076796</v>
      </c>
      <c r="T146" s="49">
        <v>257.81228882176333</v>
      </c>
      <c r="U146" s="49">
        <v>255.58620103187323</v>
      </c>
      <c r="V146" s="49">
        <v>251.87434956270215</v>
      </c>
      <c r="W146" s="49">
        <v>249.77524725385032</v>
      </c>
      <c r="X146" s="49">
        <v>247.49142325195442</v>
      </c>
      <c r="Y146" s="49">
        <v>245.52041477784863</v>
      </c>
      <c r="Z146" s="49">
        <v>243.81875309680342</v>
      </c>
      <c r="AA146" s="25">
        <f t="shared" si="2"/>
        <v>6088.7690015141316</v>
      </c>
    </row>
    <row r="147" spans="1:27" ht="14.4" x14ac:dyDescent="0.3">
      <c r="A147" s="48" t="s">
        <v>4793</v>
      </c>
      <c r="B147" s="49">
        <v>2019</v>
      </c>
      <c r="C147" s="49">
        <v>50.654754414399257</v>
      </c>
      <c r="D147" s="49">
        <v>51.442420036809331</v>
      </c>
      <c r="E147" s="49">
        <v>54.905647664964867</v>
      </c>
      <c r="F147" s="49">
        <v>61.551950491951644</v>
      </c>
      <c r="G147" s="49">
        <v>70.491964042956596</v>
      </c>
      <c r="H147" s="49">
        <v>82.984506318421694</v>
      </c>
      <c r="I147" s="49">
        <v>97.242928573199165</v>
      </c>
      <c r="J147" s="49">
        <v>111.55390425407121</v>
      </c>
      <c r="K147" s="49">
        <v>124.84996893653177</v>
      </c>
      <c r="L147" s="49">
        <v>135.99834194910287</v>
      </c>
      <c r="M147" s="49">
        <v>143.8300835853062</v>
      </c>
      <c r="N147" s="49">
        <v>148.77204222761992</v>
      </c>
      <c r="O147" s="49">
        <v>150.92995021174255</v>
      </c>
      <c r="P147" s="49">
        <v>150.22234628491947</v>
      </c>
      <c r="Q147" s="49">
        <v>146.86532902181327</v>
      </c>
      <c r="R147" s="49">
        <v>140.44321994802948</v>
      </c>
      <c r="S147" s="49">
        <v>131.62939463377737</v>
      </c>
      <c r="T147" s="49">
        <v>120.80488069257378</v>
      </c>
      <c r="U147" s="49">
        <v>107.19919087563774</v>
      </c>
      <c r="V147" s="49">
        <v>92.821808297358345</v>
      </c>
      <c r="W147" s="49">
        <v>79.005535699049474</v>
      </c>
      <c r="X147" s="49">
        <v>67.169746723172722</v>
      </c>
      <c r="Y147" s="49">
        <v>58.638316245617446</v>
      </c>
      <c r="Z147" s="49">
        <v>52.873768847713322</v>
      </c>
      <c r="AA147" s="25">
        <f t="shared" si="2"/>
        <v>2432.8819999767397</v>
      </c>
    </row>
    <row r="148" spans="1:27" ht="14.4" x14ac:dyDescent="0.3">
      <c r="A148" s="48" t="s">
        <v>4794</v>
      </c>
      <c r="B148" s="49">
        <v>2019</v>
      </c>
      <c r="C148" s="49">
        <v>57.748555377866758</v>
      </c>
      <c r="D148" s="49">
        <v>56.557997052900497</v>
      </c>
      <c r="E148" s="49">
        <v>58.312294669777174</v>
      </c>
      <c r="F148" s="49">
        <v>62.328904140473966</v>
      </c>
      <c r="G148" s="49">
        <v>68.341491179335193</v>
      </c>
      <c r="H148" s="49">
        <v>77.288689934053849</v>
      </c>
      <c r="I148" s="49">
        <v>90.533958398007897</v>
      </c>
      <c r="J148" s="49">
        <v>102.64403955188388</v>
      </c>
      <c r="K148" s="49">
        <v>110.59615474697277</v>
      </c>
      <c r="L148" s="49">
        <v>115.56554157241825</v>
      </c>
      <c r="M148" s="49">
        <v>119.94537755703146</v>
      </c>
      <c r="N148" s="49">
        <v>124.1520786313266</v>
      </c>
      <c r="O148" s="49">
        <v>128.29021502872587</v>
      </c>
      <c r="P148" s="49">
        <v>131.86321278393001</v>
      </c>
      <c r="Q148" s="49">
        <v>134.88851684586876</v>
      </c>
      <c r="R148" s="49">
        <v>136.32359088993334</v>
      </c>
      <c r="S148" s="49">
        <v>136.47497511493066</v>
      </c>
      <c r="T148" s="49">
        <v>133.58830509983926</v>
      </c>
      <c r="U148" s="49">
        <v>126.23011470858957</v>
      </c>
      <c r="V148" s="49">
        <v>115.00021386027795</v>
      </c>
      <c r="W148" s="49">
        <v>102.63167753836075</v>
      </c>
      <c r="X148" s="49">
        <v>89.792541387819398</v>
      </c>
      <c r="Y148" s="49">
        <v>75.752130762370498</v>
      </c>
      <c r="Z148" s="49">
        <v>63.942897248197212</v>
      </c>
      <c r="AA148" s="25">
        <f t="shared" si="2"/>
        <v>2418.7934740808914</v>
      </c>
    </row>
    <row r="149" spans="1:27" ht="14.4" x14ac:dyDescent="0.3">
      <c r="A149" s="48" t="s">
        <v>4795</v>
      </c>
      <c r="B149" s="49">
        <v>2019</v>
      </c>
      <c r="C149" s="49">
        <v>144.00781969552156</v>
      </c>
      <c r="D149" s="49">
        <v>146.19551072611296</v>
      </c>
      <c r="E149" s="49">
        <v>150.25846613256357</v>
      </c>
      <c r="F149" s="49">
        <v>156.54149559124065</v>
      </c>
      <c r="G149" s="49">
        <v>164.77233346255463</v>
      </c>
      <c r="H149" s="49">
        <v>174.59767443253963</v>
      </c>
      <c r="I149" s="49">
        <v>185.37301828805278</v>
      </c>
      <c r="J149" s="49">
        <v>196.10639089149353</v>
      </c>
      <c r="K149" s="49">
        <v>202.72183817657199</v>
      </c>
      <c r="L149" s="49">
        <v>208.01768726851344</v>
      </c>
      <c r="M149" s="49">
        <v>213.61618088028973</v>
      </c>
      <c r="N149" s="49">
        <v>217.93564238837772</v>
      </c>
      <c r="O149" s="49">
        <v>219.32243213861872</v>
      </c>
      <c r="P149" s="49">
        <v>217.48714912768915</v>
      </c>
      <c r="Q149" s="49">
        <v>214.50483966272114</v>
      </c>
      <c r="R149" s="49">
        <v>209.1166149257763</v>
      </c>
      <c r="S149" s="49">
        <v>204.2960931018244</v>
      </c>
      <c r="T149" s="49">
        <v>200.89332366085227</v>
      </c>
      <c r="U149" s="49">
        <v>191.12800988636738</v>
      </c>
      <c r="V149" s="49">
        <v>175.46097904700082</v>
      </c>
      <c r="W149" s="49">
        <v>162.5322525867364</v>
      </c>
      <c r="X149" s="49">
        <v>153.63879488206919</v>
      </c>
      <c r="Y149" s="49">
        <v>147.76162524718518</v>
      </c>
      <c r="Z149" s="49">
        <v>144.17125915051054</v>
      </c>
      <c r="AA149" s="25">
        <f t="shared" si="2"/>
        <v>4400.457431351183</v>
      </c>
    </row>
    <row r="150" spans="1:27" ht="14.4" x14ac:dyDescent="0.3">
      <c r="A150" s="48" t="s">
        <v>4796</v>
      </c>
      <c r="B150" s="49">
        <v>2019</v>
      </c>
      <c r="C150" s="49">
        <v>230.52951419342943</v>
      </c>
      <c r="D150" s="49">
        <v>232.19908653097889</v>
      </c>
      <c r="E150" s="49">
        <v>234.44248536051325</v>
      </c>
      <c r="F150" s="49">
        <v>237.9672303710511</v>
      </c>
      <c r="G150" s="49">
        <v>242.29562043783727</v>
      </c>
      <c r="H150" s="49">
        <v>247.26152538529755</v>
      </c>
      <c r="I150" s="49">
        <v>251.74389051660049</v>
      </c>
      <c r="J150" s="49">
        <v>254.69587268015118</v>
      </c>
      <c r="K150" s="49">
        <v>253.81916869140065</v>
      </c>
      <c r="L150" s="49">
        <v>253.64971340733248</v>
      </c>
      <c r="M150" s="49">
        <v>256.62325604797383</v>
      </c>
      <c r="N150" s="49">
        <v>257.87467316850189</v>
      </c>
      <c r="O150" s="49">
        <v>259.38931472458637</v>
      </c>
      <c r="P150" s="49">
        <v>259.8665118796888</v>
      </c>
      <c r="Q150" s="49">
        <v>260.29189899551278</v>
      </c>
      <c r="R150" s="49">
        <v>258.41084441477767</v>
      </c>
      <c r="S150" s="49">
        <v>256.59302354440473</v>
      </c>
      <c r="T150" s="49">
        <v>252.8140158238827</v>
      </c>
      <c r="U150" s="49">
        <v>248.4905246081081</v>
      </c>
      <c r="V150" s="49">
        <v>242.89303324204107</v>
      </c>
      <c r="W150" s="49">
        <v>239.03757549129705</v>
      </c>
      <c r="X150" s="49">
        <v>235.42420611448358</v>
      </c>
      <c r="Y150" s="49">
        <v>232.44440195666439</v>
      </c>
      <c r="Z150" s="49">
        <v>230.09013783600381</v>
      </c>
      <c r="AA150" s="25">
        <f t="shared" si="2"/>
        <v>5928.8475254225195</v>
      </c>
    </row>
    <row r="151" spans="1:27" ht="14.4" x14ac:dyDescent="0.3">
      <c r="A151" s="48" t="s">
        <v>4797</v>
      </c>
      <c r="B151" s="49">
        <v>2019</v>
      </c>
      <c r="C151" s="49">
        <v>104.89133037773831</v>
      </c>
      <c r="D151" s="49">
        <v>108.33303261016505</v>
      </c>
      <c r="E151" s="49">
        <v>114.86820393468159</v>
      </c>
      <c r="F151" s="49">
        <v>124.48249182296874</v>
      </c>
      <c r="G151" s="49">
        <v>137.14912411015496</v>
      </c>
      <c r="H151" s="49">
        <v>152.06500828458454</v>
      </c>
      <c r="I151" s="49">
        <v>167.59935361722384</v>
      </c>
      <c r="J151" s="49">
        <v>181.78818936461647</v>
      </c>
      <c r="K151" s="49">
        <v>192.0659788496281</v>
      </c>
      <c r="L151" s="49">
        <v>199.19997711008875</v>
      </c>
      <c r="M151" s="49">
        <v>203.05657465968497</v>
      </c>
      <c r="N151" s="49">
        <v>204.58727320988481</v>
      </c>
      <c r="O151" s="49">
        <v>205.05003525617624</v>
      </c>
      <c r="P151" s="49">
        <v>203.98734886115122</v>
      </c>
      <c r="Q151" s="49">
        <v>201.22706145867701</v>
      </c>
      <c r="R151" s="49">
        <v>195.82661486510065</v>
      </c>
      <c r="S151" s="49">
        <v>187.83000196973254</v>
      </c>
      <c r="T151" s="49">
        <v>177.67496373277197</v>
      </c>
      <c r="U151" s="49">
        <v>164.19975922088452</v>
      </c>
      <c r="V151" s="49">
        <v>148.43397530291472</v>
      </c>
      <c r="W151" s="49">
        <v>132.97927967667769</v>
      </c>
      <c r="X151" s="49">
        <v>119.61763920264514</v>
      </c>
      <c r="Y151" s="49">
        <v>110.10109684439888</v>
      </c>
      <c r="Z151" s="49">
        <v>105.22953104834012</v>
      </c>
      <c r="AA151" s="25">
        <f t="shared" si="2"/>
        <v>3842.2438453908908</v>
      </c>
    </row>
    <row r="152" spans="1:27" ht="14.4" x14ac:dyDescent="0.3">
      <c r="A152" s="48" t="s">
        <v>4798</v>
      </c>
      <c r="B152" s="49">
        <v>2019</v>
      </c>
      <c r="C152" s="49">
        <v>103.3601490104748</v>
      </c>
      <c r="D152" s="49">
        <v>107.15611194563287</v>
      </c>
      <c r="E152" s="49">
        <v>112.67784502854701</v>
      </c>
      <c r="F152" s="49">
        <v>119.4036775250475</v>
      </c>
      <c r="G152" s="49">
        <v>122.54984700059342</v>
      </c>
      <c r="H152" s="49">
        <v>129.74064460134758</v>
      </c>
      <c r="I152" s="49">
        <v>135.92190719485092</v>
      </c>
      <c r="J152" s="49">
        <v>140.25046635936226</v>
      </c>
      <c r="K152" s="49">
        <v>145.93811276779215</v>
      </c>
      <c r="L152" s="49">
        <v>146.26148892150115</v>
      </c>
      <c r="M152" s="49">
        <v>145.21084857121556</v>
      </c>
      <c r="N152" s="49">
        <v>143.72585905118046</v>
      </c>
      <c r="O152" s="49">
        <v>142.33131776363439</v>
      </c>
      <c r="P152" s="49">
        <v>141.01265825208492</v>
      </c>
      <c r="Q152" s="49">
        <v>139.72494809880328</v>
      </c>
      <c r="R152" s="49">
        <v>137.8761380550603</v>
      </c>
      <c r="S152" s="49">
        <v>135.30510172575964</v>
      </c>
      <c r="T152" s="49">
        <v>131.49512351089604</v>
      </c>
      <c r="U152" s="49">
        <v>122.28075911263632</v>
      </c>
      <c r="V152" s="49">
        <v>115.23893493593829</v>
      </c>
      <c r="W152" s="49">
        <v>107.98975999829564</v>
      </c>
      <c r="X152" s="49">
        <v>101.97468273924754</v>
      </c>
      <c r="Y152" s="49">
        <v>102.40778198513027</v>
      </c>
      <c r="Z152" s="49">
        <v>101.50317630540589</v>
      </c>
      <c r="AA152" s="25">
        <f t="shared" si="2"/>
        <v>3031.3373404604381</v>
      </c>
    </row>
    <row r="153" spans="1:27" ht="14.4" x14ac:dyDescent="0.3">
      <c r="A153" s="48" t="s">
        <v>4799</v>
      </c>
      <c r="B153" s="49">
        <v>2019</v>
      </c>
      <c r="C153" s="49">
        <v>23.011026005129423</v>
      </c>
      <c r="D153" s="49">
        <v>22.635775322988014</v>
      </c>
      <c r="E153" s="49">
        <v>24.389201241058455</v>
      </c>
      <c r="F153" s="49">
        <v>28.293393935586263</v>
      </c>
      <c r="G153" s="49">
        <v>34.412982680608515</v>
      </c>
      <c r="H153" s="49">
        <v>42.765154124529104</v>
      </c>
      <c r="I153" s="49">
        <v>52.651059462338544</v>
      </c>
      <c r="J153" s="49">
        <v>63.550616789665973</v>
      </c>
      <c r="K153" s="49">
        <v>74.374268492558855</v>
      </c>
      <c r="L153" s="49">
        <v>85.0670504666505</v>
      </c>
      <c r="M153" s="49">
        <v>93.94348239091633</v>
      </c>
      <c r="N153" s="49">
        <v>100.61696205337151</v>
      </c>
      <c r="O153" s="49">
        <v>104.32074042786334</v>
      </c>
      <c r="P153" s="49">
        <v>104.92344432680268</v>
      </c>
      <c r="Q153" s="49">
        <v>102.11471936662272</v>
      </c>
      <c r="R153" s="49">
        <v>95.61128960277631</v>
      </c>
      <c r="S153" s="49">
        <v>86.656072651120269</v>
      </c>
      <c r="T153" s="49">
        <v>76.183460602678352</v>
      </c>
      <c r="U153" s="49">
        <v>64.975718829153024</v>
      </c>
      <c r="V153" s="49">
        <v>53.910998090585117</v>
      </c>
      <c r="W153" s="49">
        <v>44.142009773761146</v>
      </c>
      <c r="X153" s="49">
        <v>36.140800296430598</v>
      </c>
      <c r="Y153" s="49">
        <v>29.845604641207732</v>
      </c>
      <c r="Z153" s="49">
        <v>25.439334692089048</v>
      </c>
      <c r="AA153" s="25">
        <f t="shared" si="2"/>
        <v>1469.9751662664917</v>
      </c>
    </row>
    <row r="154" spans="1:27" ht="14.4" x14ac:dyDescent="0.3">
      <c r="A154" s="48" t="s">
        <v>4800</v>
      </c>
      <c r="B154" s="49">
        <v>2019</v>
      </c>
      <c r="C154" s="49">
        <v>121.8145824272044</v>
      </c>
      <c r="D154" s="49">
        <v>126.24901945130193</v>
      </c>
      <c r="E154" s="49">
        <v>132.22391545429389</v>
      </c>
      <c r="F154" s="49">
        <v>139.62949316396148</v>
      </c>
      <c r="G154" s="49">
        <v>148.14469949141304</v>
      </c>
      <c r="H154" s="49">
        <v>157.70964448741287</v>
      </c>
      <c r="I154" s="49">
        <v>167.23564123454511</v>
      </c>
      <c r="J154" s="49">
        <v>173.98967657346464</v>
      </c>
      <c r="K154" s="49">
        <v>175.38655663982345</v>
      </c>
      <c r="L154" s="49">
        <v>172.83393963460844</v>
      </c>
      <c r="M154" s="49">
        <v>168.37620986039747</v>
      </c>
      <c r="N154" s="49">
        <v>163.69737181668103</v>
      </c>
      <c r="O154" s="49">
        <v>160.47867830630503</v>
      </c>
      <c r="P154" s="49">
        <v>158.51808734851795</v>
      </c>
      <c r="Q154" s="49">
        <v>158.22938002387576</v>
      </c>
      <c r="R154" s="49">
        <v>158.22246356300818</v>
      </c>
      <c r="S154" s="49">
        <v>158.4698834569316</v>
      </c>
      <c r="T154" s="49">
        <v>156.99222274401509</v>
      </c>
      <c r="U154" s="49">
        <v>152.55513536019271</v>
      </c>
      <c r="V154" s="49">
        <v>144.57168359799252</v>
      </c>
      <c r="W154" s="49">
        <v>135.64251013113065</v>
      </c>
      <c r="X154" s="49">
        <v>127.36778637094902</v>
      </c>
      <c r="Y154" s="49">
        <v>121.65544081712898</v>
      </c>
      <c r="Z154" s="49">
        <v>119.55624199441009</v>
      </c>
      <c r="AA154" s="25">
        <f t="shared" si="2"/>
        <v>3599.5502639495658</v>
      </c>
    </row>
    <row r="155" spans="1:27" ht="14.4" x14ac:dyDescent="0.3">
      <c r="A155" s="48" t="s">
        <v>4801</v>
      </c>
      <c r="B155" s="49">
        <v>2019</v>
      </c>
      <c r="C155" s="49">
        <v>83.027088504707351</v>
      </c>
      <c r="D155" s="49">
        <v>86.919415377038817</v>
      </c>
      <c r="E155" s="49">
        <v>92.153231804117269</v>
      </c>
      <c r="F155" s="49">
        <v>98.91285607511378</v>
      </c>
      <c r="G155" s="49">
        <v>106.63414286579793</v>
      </c>
      <c r="H155" s="49">
        <v>115.63328014642353</v>
      </c>
      <c r="I155" s="49">
        <v>124.88654520485309</v>
      </c>
      <c r="J155" s="49">
        <v>132.41058037308241</v>
      </c>
      <c r="K155" s="49">
        <v>135.95328533842357</v>
      </c>
      <c r="L155" s="49">
        <v>135.53552634325459</v>
      </c>
      <c r="M155" s="49">
        <v>131.91635266381292</v>
      </c>
      <c r="N155" s="49">
        <v>127.92093006162203</v>
      </c>
      <c r="O155" s="49">
        <v>125.0112819094991</v>
      </c>
      <c r="P155" s="49">
        <v>123.68422430048247</v>
      </c>
      <c r="Q155" s="49">
        <v>123.85205012249895</v>
      </c>
      <c r="R155" s="49">
        <v>124.86522717333689</v>
      </c>
      <c r="S155" s="49">
        <v>125.60081713523859</v>
      </c>
      <c r="T155" s="49">
        <v>124.63492110011177</v>
      </c>
      <c r="U155" s="49">
        <v>119.97443540963002</v>
      </c>
      <c r="V155" s="49">
        <v>111.50556765099932</v>
      </c>
      <c r="W155" s="49">
        <v>100.71576260220996</v>
      </c>
      <c r="X155" s="49">
        <v>90.809235282876585</v>
      </c>
      <c r="Y155" s="49">
        <v>84.002328790078622</v>
      </c>
      <c r="Z155" s="49">
        <v>81.489614896800489</v>
      </c>
      <c r="AA155" s="25">
        <f t="shared" si="2"/>
        <v>2708.0487011320101</v>
      </c>
    </row>
    <row r="156" spans="1:27" ht="14.4" x14ac:dyDescent="0.3">
      <c r="A156" s="48" t="s">
        <v>4802</v>
      </c>
      <c r="B156" s="49">
        <v>2019</v>
      </c>
      <c r="C156" s="49">
        <v>89.206359372515749</v>
      </c>
      <c r="D156" s="49">
        <v>91.359666384671712</v>
      </c>
      <c r="E156" s="49">
        <v>94.951893618634472</v>
      </c>
      <c r="F156" s="49">
        <v>100.9082047651933</v>
      </c>
      <c r="G156" s="49">
        <v>109.28706228227507</v>
      </c>
      <c r="H156" s="49">
        <v>120.69091210126608</v>
      </c>
      <c r="I156" s="49">
        <v>133.94392223447642</v>
      </c>
      <c r="J156" s="49">
        <v>146.84911542858902</v>
      </c>
      <c r="K156" s="49">
        <v>156.05117166989993</v>
      </c>
      <c r="L156" s="49">
        <v>161.97822064663498</v>
      </c>
      <c r="M156" s="49">
        <v>164.67358260254173</v>
      </c>
      <c r="N156" s="49">
        <v>166.23421343341388</v>
      </c>
      <c r="O156" s="49">
        <v>167.36271240776514</v>
      </c>
      <c r="P156" s="49">
        <v>167.88353700843234</v>
      </c>
      <c r="Q156" s="49">
        <v>166.91358851547071</v>
      </c>
      <c r="R156" s="49">
        <v>163.88175906141316</v>
      </c>
      <c r="S156" s="49">
        <v>158.24415494261277</v>
      </c>
      <c r="T156" s="49">
        <v>149.85488426788976</v>
      </c>
      <c r="U156" s="49">
        <v>139.01046179632758</v>
      </c>
      <c r="V156" s="49">
        <v>126.91722505699443</v>
      </c>
      <c r="W156" s="49">
        <v>112.92582696878574</v>
      </c>
      <c r="X156" s="49">
        <v>100.67780972079241</v>
      </c>
      <c r="Y156" s="49">
        <v>92.826618634816143</v>
      </c>
      <c r="Z156" s="49">
        <v>88.970654804484781</v>
      </c>
      <c r="AA156" s="25">
        <f t="shared" si="2"/>
        <v>3171.6035577258972</v>
      </c>
    </row>
    <row r="157" spans="1:27" ht="14.4" x14ac:dyDescent="0.3">
      <c r="A157" s="48" t="s">
        <v>4803</v>
      </c>
      <c r="B157" s="49">
        <v>2019</v>
      </c>
      <c r="C157" s="49">
        <v>127.7230465447126</v>
      </c>
      <c r="D157" s="49">
        <v>128.66269028614403</v>
      </c>
      <c r="E157" s="49">
        <v>132.71246780087347</v>
      </c>
      <c r="F157" s="49">
        <v>140.20837727596327</v>
      </c>
      <c r="G157" s="49">
        <v>150.54440874542124</v>
      </c>
      <c r="H157" s="49">
        <v>163.59710627836378</v>
      </c>
      <c r="I157" s="49">
        <v>177.91197512097361</v>
      </c>
      <c r="J157" s="49">
        <v>191.38498026502884</v>
      </c>
      <c r="K157" s="49">
        <v>201.95466036531042</v>
      </c>
      <c r="L157" s="49">
        <v>211.75646671824506</v>
      </c>
      <c r="M157" s="49">
        <v>220.63322507150232</v>
      </c>
      <c r="N157" s="49">
        <v>226.41377267145637</v>
      </c>
      <c r="O157" s="49">
        <v>229.66074842775203</v>
      </c>
      <c r="P157" s="49">
        <v>229.58637994960216</v>
      </c>
      <c r="Q157" s="49">
        <v>226.78657770145901</v>
      </c>
      <c r="R157" s="49">
        <v>219.74856357220924</v>
      </c>
      <c r="S157" s="49">
        <v>210.41313088350299</v>
      </c>
      <c r="T157" s="49">
        <v>198.39807274808459</v>
      </c>
      <c r="U157" s="49">
        <v>184.76023221899271</v>
      </c>
      <c r="V157" s="49">
        <v>170.21793469917199</v>
      </c>
      <c r="W157" s="49">
        <v>157.23493287081769</v>
      </c>
      <c r="X157" s="49">
        <v>145.94031939188832</v>
      </c>
      <c r="Y157" s="49">
        <v>136.74661610187192</v>
      </c>
      <c r="Z157" s="49">
        <v>130.29707314212487</v>
      </c>
      <c r="AA157" s="25">
        <f t="shared" si="2"/>
        <v>4313.2937588514724</v>
      </c>
    </row>
    <row r="158" spans="1:27" ht="14.4" x14ac:dyDescent="0.3">
      <c r="A158" s="48" t="s">
        <v>4804</v>
      </c>
      <c r="B158" s="49">
        <v>2019</v>
      </c>
      <c r="C158" s="49">
        <v>128.81550990397025</v>
      </c>
      <c r="D158" s="49">
        <v>125.21836459969005</v>
      </c>
      <c r="E158" s="49">
        <v>125.1319986372102</v>
      </c>
      <c r="F158" s="49">
        <v>128.37955422085994</v>
      </c>
      <c r="G158" s="49">
        <v>135.81308769608515</v>
      </c>
      <c r="H158" s="49">
        <v>148.01940059856443</v>
      </c>
      <c r="I158" s="49">
        <v>165.35385621056059</v>
      </c>
      <c r="J158" s="49">
        <v>181.76521560861946</v>
      </c>
      <c r="K158" s="49">
        <v>187.33758097073692</v>
      </c>
      <c r="L158" s="49">
        <v>185.55112606524548</v>
      </c>
      <c r="M158" s="49">
        <v>181.70860393302848</v>
      </c>
      <c r="N158" s="49">
        <v>182.6729046036877</v>
      </c>
      <c r="O158" s="49">
        <v>181.74473520758573</v>
      </c>
      <c r="P158" s="49">
        <v>180.36853266351383</v>
      </c>
      <c r="Q158" s="49">
        <v>184.66262630540501</v>
      </c>
      <c r="R158" s="49">
        <v>194.08890233950586</v>
      </c>
      <c r="S158" s="49">
        <v>211.56547860392527</v>
      </c>
      <c r="T158" s="49">
        <v>238.02092041043062</v>
      </c>
      <c r="U158" s="49">
        <v>239.71994878414105</v>
      </c>
      <c r="V158" s="49">
        <v>215.91302750877523</v>
      </c>
      <c r="W158" s="49">
        <v>189.97218902276191</v>
      </c>
      <c r="X158" s="49">
        <v>168.77406749654799</v>
      </c>
      <c r="Y158" s="49">
        <v>151.24303269418539</v>
      </c>
      <c r="Z158" s="49">
        <v>137.54791526098742</v>
      </c>
      <c r="AA158" s="25">
        <f t="shared" si="2"/>
        <v>4169.388579346024</v>
      </c>
    </row>
    <row r="159" spans="1:27" ht="14.4" x14ac:dyDescent="0.3">
      <c r="A159" s="48" t="s">
        <v>4805</v>
      </c>
      <c r="B159" s="49">
        <v>2019</v>
      </c>
      <c r="C159" s="49">
        <v>32.959598880803689</v>
      </c>
      <c r="D159" s="49">
        <v>34.033656720296392</v>
      </c>
      <c r="E159" s="49">
        <v>37.613390452502138</v>
      </c>
      <c r="F159" s="49">
        <v>43.837132696544664</v>
      </c>
      <c r="G159" s="49">
        <v>53.035074475274577</v>
      </c>
      <c r="H159" s="49">
        <v>65.359194371556143</v>
      </c>
      <c r="I159" s="49">
        <v>79.945824895402339</v>
      </c>
      <c r="J159" s="49">
        <v>95.64635715317317</v>
      </c>
      <c r="K159" s="49">
        <v>110.19368266727309</v>
      </c>
      <c r="L159" s="49">
        <v>123.26094515198831</v>
      </c>
      <c r="M159" s="49">
        <v>132.94599058365554</v>
      </c>
      <c r="N159" s="49">
        <v>139.07633484145515</v>
      </c>
      <c r="O159" s="49">
        <v>141.63262988964749</v>
      </c>
      <c r="P159" s="49">
        <v>140.54217128546443</v>
      </c>
      <c r="Q159" s="49">
        <v>135.89581703115584</v>
      </c>
      <c r="R159" s="49">
        <v>127.3783644041872</v>
      </c>
      <c r="S159" s="49">
        <v>115.80405186323888</v>
      </c>
      <c r="T159" s="49">
        <v>102.48722351633265</v>
      </c>
      <c r="U159" s="49">
        <v>87.43124720691246</v>
      </c>
      <c r="V159" s="49">
        <v>72.216016946852051</v>
      </c>
      <c r="W159" s="49">
        <v>58.412576091169591</v>
      </c>
      <c r="X159" s="49">
        <v>47.210450674455309</v>
      </c>
      <c r="Y159" s="49">
        <v>39.2318252852764</v>
      </c>
      <c r="Z159" s="49">
        <v>34.52180755921659</v>
      </c>
      <c r="AA159" s="25">
        <f t="shared" si="2"/>
        <v>2050.6713646438343</v>
      </c>
    </row>
    <row r="160" spans="1:27" ht="14.4" x14ac:dyDescent="0.3">
      <c r="A160" s="48" t="s">
        <v>4806</v>
      </c>
      <c r="B160" s="49">
        <v>2019</v>
      </c>
      <c r="C160" s="49">
        <v>103.05421390898491</v>
      </c>
      <c r="D160" s="49">
        <v>105.0889875387232</v>
      </c>
      <c r="E160" s="49">
        <v>109.34588846058028</v>
      </c>
      <c r="F160" s="49">
        <v>115.09215075744936</v>
      </c>
      <c r="G160" s="49">
        <v>122.80406041947647</v>
      </c>
      <c r="H160" s="49">
        <v>131.04056424345347</v>
      </c>
      <c r="I160" s="49">
        <v>143.12467270062479</v>
      </c>
      <c r="J160" s="49">
        <v>158.60326257084179</v>
      </c>
      <c r="K160" s="49">
        <v>164.22680582998814</v>
      </c>
      <c r="L160" s="49">
        <v>164.55186436233723</v>
      </c>
      <c r="M160" s="49">
        <v>165.29165745766952</v>
      </c>
      <c r="N160" s="49">
        <v>171.9773461049798</v>
      </c>
      <c r="O160" s="49">
        <v>171.92672005192335</v>
      </c>
      <c r="P160" s="49">
        <v>167.31209914715265</v>
      </c>
      <c r="Q160" s="49">
        <v>165.41346298822319</v>
      </c>
      <c r="R160" s="49">
        <v>166.3654686383847</v>
      </c>
      <c r="S160" s="49">
        <v>176.20342975177613</v>
      </c>
      <c r="T160" s="49">
        <v>202.04753074603769</v>
      </c>
      <c r="U160" s="49">
        <v>197.11364939497412</v>
      </c>
      <c r="V160" s="49">
        <v>163.27125514408527</v>
      </c>
      <c r="W160" s="49">
        <v>134.35573134610243</v>
      </c>
      <c r="X160" s="49">
        <v>118.67483120222134</v>
      </c>
      <c r="Y160" s="49">
        <v>109.62136904217094</v>
      </c>
      <c r="Z160" s="49">
        <v>104.10710277462262</v>
      </c>
      <c r="AA160" s="25">
        <f t="shared" si="2"/>
        <v>3530.6141245827839</v>
      </c>
    </row>
    <row r="161" spans="1:27" ht="14.4" x14ac:dyDescent="0.3">
      <c r="A161" s="48" t="s">
        <v>4807</v>
      </c>
      <c r="B161" s="49">
        <v>2019</v>
      </c>
      <c r="C161" s="49">
        <v>74.248594240897134</v>
      </c>
      <c r="D161" s="49">
        <v>71.171820974656015</v>
      </c>
      <c r="E161" s="49">
        <v>71.815362148484539</v>
      </c>
      <c r="F161" s="49">
        <v>75.52343429316268</v>
      </c>
      <c r="G161" s="49">
        <v>82.433069243761452</v>
      </c>
      <c r="H161" s="49">
        <v>92.824514710078631</v>
      </c>
      <c r="I161" s="49">
        <v>106.86142166019474</v>
      </c>
      <c r="J161" s="49">
        <v>119.49201449728744</v>
      </c>
      <c r="K161" s="49">
        <v>127.56278416993966</v>
      </c>
      <c r="L161" s="49">
        <v>132.04557310301092</v>
      </c>
      <c r="M161" s="49">
        <v>134.41730183957694</v>
      </c>
      <c r="N161" s="49">
        <v>135.62505118159396</v>
      </c>
      <c r="O161" s="49">
        <v>135.86191302052069</v>
      </c>
      <c r="P161" s="49">
        <v>135.60212736724876</v>
      </c>
      <c r="Q161" s="49">
        <v>134.94654674660956</v>
      </c>
      <c r="R161" s="49">
        <v>134.03028153361748</v>
      </c>
      <c r="S161" s="49">
        <v>133.87149149483005</v>
      </c>
      <c r="T161" s="49">
        <v>133.31556451816928</v>
      </c>
      <c r="U161" s="49">
        <v>130.51751672331326</v>
      </c>
      <c r="V161" s="49">
        <v>124.48838952163386</v>
      </c>
      <c r="W161" s="49">
        <v>116.93798625964364</v>
      </c>
      <c r="X161" s="49">
        <v>107.00931742064698</v>
      </c>
      <c r="Y161" s="49">
        <v>94.309747219961906</v>
      </c>
      <c r="Z161" s="49">
        <v>82.213413845693523</v>
      </c>
      <c r="AA161" s="25">
        <f t="shared" si="2"/>
        <v>2687.1252377345331</v>
      </c>
    </row>
    <row r="162" spans="1:27" ht="14.4" x14ac:dyDescent="0.3">
      <c r="A162" s="48" t="s">
        <v>4808</v>
      </c>
      <c r="B162" s="49">
        <v>2019</v>
      </c>
      <c r="C162" s="49">
        <v>48.569418961937316</v>
      </c>
      <c r="D162" s="49">
        <v>51.204132776354719</v>
      </c>
      <c r="E162" s="49">
        <v>55.284788380453776</v>
      </c>
      <c r="F162" s="49">
        <v>60.319473984369154</v>
      </c>
      <c r="G162" s="49">
        <v>66.259323582979818</v>
      </c>
      <c r="H162" s="49">
        <v>73.993235807326968</v>
      </c>
      <c r="I162" s="49">
        <v>83.294432876227361</v>
      </c>
      <c r="J162" s="49">
        <v>93.249765200849822</v>
      </c>
      <c r="K162" s="49">
        <v>99.899247084966859</v>
      </c>
      <c r="L162" s="49">
        <v>103.58211325742569</v>
      </c>
      <c r="M162" s="49">
        <v>105.95942825210045</v>
      </c>
      <c r="N162" s="49">
        <v>109.48493168443444</v>
      </c>
      <c r="O162" s="49">
        <v>111.66778747085375</v>
      </c>
      <c r="P162" s="49">
        <v>112.84237560706228</v>
      </c>
      <c r="Q162" s="49">
        <v>113.9968310138854</v>
      </c>
      <c r="R162" s="49">
        <v>114.34559158185775</v>
      </c>
      <c r="S162" s="49">
        <v>114.52175299458125</v>
      </c>
      <c r="T162" s="49">
        <v>115.80421238458518</v>
      </c>
      <c r="U162" s="49">
        <v>106.39418479982895</v>
      </c>
      <c r="V162" s="49">
        <v>88.334976470338887</v>
      </c>
      <c r="W162" s="49">
        <v>71.008649198802431</v>
      </c>
      <c r="X162" s="49">
        <v>58.411893396191367</v>
      </c>
      <c r="Y162" s="49">
        <v>51.233623494498602</v>
      </c>
      <c r="Z162" s="49">
        <v>47.959868326883196</v>
      </c>
      <c r="AA162" s="25">
        <f t="shared" si="2"/>
        <v>2057.622038588795</v>
      </c>
    </row>
    <row r="163" spans="1:27" ht="14.4" x14ac:dyDescent="0.3">
      <c r="A163" s="48" t="s">
        <v>4809</v>
      </c>
      <c r="B163" s="49">
        <v>2019</v>
      </c>
      <c r="C163" s="49">
        <v>21.746464636082603</v>
      </c>
      <c r="D163" s="49">
        <v>20.608557198787082</v>
      </c>
      <c r="E163" s="49">
        <v>21.706006728923629</v>
      </c>
      <c r="F163" s="49">
        <v>24.910822635462701</v>
      </c>
      <c r="G163" s="49">
        <v>30.38084607102931</v>
      </c>
      <c r="H163" s="49">
        <v>38.709240307943695</v>
      </c>
      <c r="I163" s="49">
        <v>49.952117216763227</v>
      </c>
      <c r="J163" s="49">
        <v>61.215135669600535</v>
      </c>
      <c r="K163" s="49">
        <v>70.623170406120622</v>
      </c>
      <c r="L163" s="49">
        <v>78.597124486926901</v>
      </c>
      <c r="M163" s="49">
        <v>84.87123458168729</v>
      </c>
      <c r="N163" s="49">
        <v>89.458555974678688</v>
      </c>
      <c r="O163" s="49">
        <v>91.910288142709021</v>
      </c>
      <c r="P163" s="49">
        <v>92.138161608871187</v>
      </c>
      <c r="Q163" s="49">
        <v>90.202352369521662</v>
      </c>
      <c r="R163" s="49">
        <v>86.049419200072762</v>
      </c>
      <c r="S163" s="49">
        <v>80.615217030047134</v>
      </c>
      <c r="T163" s="49">
        <v>74.141441166195904</v>
      </c>
      <c r="U163" s="49">
        <v>66.423173152449252</v>
      </c>
      <c r="V163" s="49">
        <v>57.737079596978091</v>
      </c>
      <c r="W163" s="49">
        <v>49.433693500512987</v>
      </c>
      <c r="X163" s="49">
        <v>41.315488593474676</v>
      </c>
      <c r="Y163" s="49">
        <v>32.900128657150674</v>
      </c>
      <c r="Z163" s="49">
        <v>25.885002133044782</v>
      </c>
      <c r="AA163" s="25">
        <f t="shared" si="2"/>
        <v>1381.5307210650342</v>
      </c>
    </row>
    <row r="164" spans="1:27" ht="14.4" x14ac:dyDescent="0.3">
      <c r="A164" s="48" t="s">
        <v>4810</v>
      </c>
      <c r="B164" s="49">
        <v>2019</v>
      </c>
      <c r="C164" s="49">
        <v>58.717080668627943</v>
      </c>
      <c r="D164" s="49">
        <v>58.219660165145484</v>
      </c>
      <c r="E164" s="49">
        <v>60.649337050657095</v>
      </c>
      <c r="F164" s="49">
        <v>64.478770550855472</v>
      </c>
      <c r="G164" s="49">
        <v>68.955795956937337</v>
      </c>
      <c r="H164" s="49">
        <v>76.998396882528695</v>
      </c>
      <c r="I164" s="49">
        <v>88.543808190137753</v>
      </c>
      <c r="J164" s="49">
        <v>99.820737308754445</v>
      </c>
      <c r="K164" s="49">
        <v>108.76954704973205</v>
      </c>
      <c r="L164" s="49">
        <v>114.882643675428</v>
      </c>
      <c r="M164" s="49">
        <v>119.36352098331575</v>
      </c>
      <c r="N164" s="49">
        <v>123.14576606344929</v>
      </c>
      <c r="O164" s="49">
        <v>123.83729679880503</v>
      </c>
      <c r="P164" s="49">
        <v>122.24145404356335</v>
      </c>
      <c r="Q164" s="49">
        <v>120.21169507110341</v>
      </c>
      <c r="R164" s="49">
        <v>119.33599073799887</v>
      </c>
      <c r="S164" s="49">
        <v>116.55224893731589</v>
      </c>
      <c r="T164" s="49">
        <v>113.0324714435436</v>
      </c>
      <c r="U164" s="49">
        <v>105.73897559437157</v>
      </c>
      <c r="V164" s="49">
        <v>97.361309508095701</v>
      </c>
      <c r="W164" s="49">
        <v>89.636763313835601</v>
      </c>
      <c r="X164" s="49">
        <v>81.297118358544111</v>
      </c>
      <c r="Y164" s="49">
        <v>72.065845929338764</v>
      </c>
      <c r="Z164" s="49">
        <v>63.314929332564205</v>
      </c>
      <c r="AA164" s="25">
        <f t="shared" si="2"/>
        <v>2267.1711636146492</v>
      </c>
    </row>
    <row r="165" spans="1:27" ht="14.4" x14ac:dyDescent="0.3">
      <c r="A165" s="48" t="s">
        <v>4811</v>
      </c>
      <c r="B165" s="49">
        <v>2019</v>
      </c>
      <c r="C165" s="49">
        <v>24.814641035888741</v>
      </c>
      <c r="D165" s="49">
        <v>23.5478690935625</v>
      </c>
      <c r="E165" s="49">
        <v>24.098435577866141</v>
      </c>
      <c r="F165" s="49">
        <v>26.46687391520171</v>
      </c>
      <c r="G165" s="49">
        <v>30.951286406560587</v>
      </c>
      <c r="H165" s="49">
        <v>41.562262192883125</v>
      </c>
      <c r="I165" s="49">
        <v>55.667894346705282</v>
      </c>
      <c r="J165" s="49">
        <v>64.291395046461872</v>
      </c>
      <c r="K165" s="49">
        <v>69.686832589360748</v>
      </c>
      <c r="L165" s="49">
        <v>73.143166191534959</v>
      </c>
      <c r="M165" s="49">
        <v>76.036654609839218</v>
      </c>
      <c r="N165" s="49">
        <v>79.885662580240179</v>
      </c>
      <c r="O165" s="49">
        <v>84.474238602482956</v>
      </c>
      <c r="P165" s="49">
        <v>87.428413370176756</v>
      </c>
      <c r="Q165" s="49">
        <v>91.6112300387787</v>
      </c>
      <c r="R165" s="49">
        <v>94.234979108890869</v>
      </c>
      <c r="S165" s="49">
        <v>96.247558028894872</v>
      </c>
      <c r="T165" s="49">
        <v>93.84160820105707</v>
      </c>
      <c r="U165" s="49">
        <v>86.759413343680691</v>
      </c>
      <c r="V165" s="49">
        <v>75.237775859734782</v>
      </c>
      <c r="W165" s="49">
        <v>62.071545278410184</v>
      </c>
      <c r="X165" s="49">
        <v>48.536483247825025</v>
      </c>
      <c r="Y165" s="49">
        <v>37.282405149213972</v>
      </c>
      <c r="Z165" s="49">
        <v>29.670604263784803</v>
      </c>
      <c r="AA165" s="25">
        <f t="shared" si="2"/>
        <v>1477.5492280790359</v>
      </c>
    </row>
    <row r="166" spans="1:27" ht="14.4" x14ac:dyDescent="0.3">
      <c r="A166" s="48" t="s">
        <v>4812</v>
      </c>
      <c r="B166" s="49">
        <v>2019</v>
      </c>
      <c r="C166" s="49">
        <v>85.75631618368989</v>
      </c>
      <c r="D166" s="49">
        <v>85.332783008990702</v>
      </c>
      <c r="E166" s="49">
        <v>87.278549573773532</v>
      </c>
      <c r="F166" s="49">
        <v>91.958424308094166</v>
      </c>
      <c r="G166" s="49">
        <v>99.38261937700895</v>
      </c>
      <c r="H166" s="49">
        <v>110.57581666698734</v>
      </c>
      <c r="I166" s="49">
        <v>123.47902419635952</v>
      </c>
      <c r="J166" s="49">
        <v>134.70590462752588</v>
      </c>
      <c r="K166" s="49">
        <v>143.66584119059269</v>
      </c>
      <c r="L166" s="49">
        <v>151.02086402029778</v>
      </c>
      <c r="M166" s="49">
        <v>156.81708537331804</v>
      </c>
      <c r="N166" s="49">
        <v>161.00963539113704</v>
      </c>
      <c r="O166" s="49">
        <v>164.34130025724193</v>
      </c>
      <c r="P166" s="49">
        <v>165.52072629461256</v>
      </c>
      <c r="Q166" s="49">
        <v>165.32608422968659</v>
      </c>
      <c r="R166" s="49">
        <v>162.53974446431167</v>
      </c>
      <c r="S166" s="49">
        <v>157.93919643822716</v>
      </c>
      <c r="T166" s="49">
        <v>151.08904681375347</v>
      </c>
      <c r="U166" s="49">
        <v>140.97371187852877</v>
      </c>
      <c r="V166" s="49">
        <v>128.80008330933205</v>
      </c>
      <c r="W166" s="49">
        <v>116.98640965109972</v>
      </c>
      <c r="X166" s="49">
        <v>105.70300793324539</v>
      </c>
      <c r="Y166" s="49">
        <v>96.365746372341647</v>
      </c>
      <c r="Z166" s="49">
        <v>89.481369232910623</v>
      </c>
      <c r="AA166" s="25">
        <f t="shared" si="2"/>
        <v>3076.049290793067</v>
      </c>
    </row>
    <row r="167" spans="1:27" s="29" customFormat="1" ht="14.4" x14ac:dyDescent="0.3">
      <c r="A167" s="48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25"/>
    </row>
  </sheetData>
  <autoFilter ref="A4:AA167" xr:uid="{00000000-0009-0000-0000-00001D000000}"/>
  <hyperlinks>
    <hyperlink ref="B1" r:id="rId1" xr:uid="{00000000-0004-0000-1D00-000000000000}"/>
  </hyperlinks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499984740745262"/>
  </sheetPr>
  <dimension ref="A1:Z168"/>
  <sheetViews>
    <sheetView workbookViewId="0">
      <selection activeCell="M32" sqref="M32"/>
    </sheetView>
  </sheetViews>
  <sheetFormatPr defaultRowHeight="12.6" x14ac:dyDescent="0.25"/>
  <cols>
    <col min="4" max="4" width="13" bestFit="1" customWidth="1"/>
  </cols>
  <sheetData>
    <row r="1" spans="1:26" x14ac:dyDescent="0.25">
      <c r="A1" t="s">
        <v>4229</v>
      </c>
    </row>
    <row r="2" spans="1:26" x14ac:dyDescent="0.25">
      <c r="A2" s="33" t="s">
        <v>4227</v>
      </c>
    </row>
    <row r="3" spans="1:26" x14ac:dyDescent="0.25">
      <c r="A3" s="33"/>
    </row>
    <row r="4" spans="1:26" ht="13.2" thickBot="1" x14ac:dyDescent="0.3">
      <c r="C4" s="100" t="s">
        <v>4228</v>
      </c>
      <c r="D4" s="87">
        <f>'Average Energy'!B3-'Check against Avg Energy'!D5</f>
        <v>2165.0804697499843</v>
      </c>
    </row>
    <row r="5" spans="1:26" ht="13.2" thickBot="1" x14ac:dyDescent="0.3">
      <c r="C5" s="87" t="s">
        <v>13</v>
      </c>
      <c r="D5" s="102">
        <f>SUM(C7:Z168)</f>
        <v>469417.71959032892</v>
      </c>
    </row>
    <row r="6" spans="1:26" ht="14.4" x14ac:dyDescent="0.3">
      <c r="C6" s="97" t="s">
        <v>43</v>
      </c>
      <c r="D6" s="101" t="s">
        <v>44</v>
      </c>
      <c r="E6" s="97" t="s">
        <v>45</v>
      </c>
      <c r="F6" s="97" t="s">
        <v>46</v>
      </c>
      <c r="G6" s="97" t="s">
        <v>47</v>
      </c>
      <c r="H6" s="97" t="s">
        <v>48</v>
      </c>
      <c r="I6" s="97" t="s">
        <v>49</v>
      </c>
      <c r="J6" s="97" t="s">
        <v>50</v>
      </c>
      <c r="K6" s="97" t="s">
        <v>51</v>
      </c>
      <c r="L6" s="97" t="s">
        <v>52</v>
      </c>
      <c r="M6" s="97" t="s">
        <v>53</v>
      </c>
      <c r="N6" s="97" t="s">
        <v>54</v>
      </c>
      <c r="O6" s="97" t="s">
        <v>55</v>
      </c>
      <c r="P6" s="97" t="s">
        <v>56</v>
      </c>
      <c r="Q6" s="97" t="s">
        <v>57</v>
      </c>
      <c r="R6" s="97" t="s">
        <v>58</v>
      </c>
      <c r="S6" s="97" t="s">
        <v>59</v>
      </c>
      <c r="T6" s="97" t="s">
        <v>60</v>
      </c>
      <c r="U6" s="97" t="s">
        <v>61</v>
      </c>
      <c r="V6" s="97" t="s">
        <v>62</v>
      </c>
      <c r="W6" s="97" t="s">
        <v>63</v>
      </c>
      <c r="X6" s="97" t="s">
        <v>64</v>
      </c>
      <c r="Y6" s="97" t="s">
        <v>65</v>
      </c>
      <c r="Z6" s="97" t="s">
        <v>66</v>
      </c>
    </row>
    <row r="7" spans="1:26" ht="14.4" x14ac:dyDescent="0.3">
      <c r="C7" s="98">
        <v>96.082538889481029</v>
      </c>
      <c r="D7" s="98">
        <v>88.888878396408131</v>
      </c>
      <c r="E7" s="98">
        <v>87.854499831179211</v>
      </c>
      <c r="F7" s="98">
        <v>91.910226956507117</v>
      </c>
      <c r="G7" s="98">
        <v>99.911064926738604</v>
      </c>
      <c r="H7" s="98">
        <v>113.88802576858014</v>
      </c>
      <c r="I7" s="98">
        <v>136.50651274717663</v>
      </c>
      <c r="J7" s="98">
        <v>156.39422105511849</v>
      </c>
      <c r="K7" s="98">
        <v>170.28373699549965</v>
      </c>
      <c r="L7" s="98">
        <v>177.41303502346219</v>
      </c>
      <c r="M7" s="98">
        <v>183.31128543483126</v>
      </c>
      <c r="N7" s="98">
        <v>189.95686667046934</v>
      </c>
      <c r="O7" s="98">
        <v>193.8095826059251</v>
      </c>
      <c r="P7" s="98">
        <v>194.13877440549339</v>
      </c>
      <c r="Q7" s="98">
        <v>195.51622971461424</v>
      </c>
      <c r="R7" s="98">
        <v>197.05693220481186</v>
      </c>
      <c r="S7" s="98">
        <v>203.26289150994452</v>
      </c>
      <c r="T7" s="98">
        <v>212.23523836147049</v>
      </c>
      <c r="U7" s="98">
        <v>207.46782672462879</v>
      </c>
      <c r="V7" s="98">
        <v>190.79859504921797</v>
      </c>
      <c r="W7" s="98">
        <v>175.41162814684745</v>
      </c>
      <c r="X7" s="98">
        <v>157.88630609277479</v>
      </c>
      <c r="Y7" s="98">
        <v>135.18835013521436</v>
      </c>
      <c r="Z7" s="98">
        <v>112.34087039289957</v>
      </c>
    </row>
    <row r="8" spans="1:26" ht="14.4" x14ac:dyDescent="0.3">
      <c r="C8" s="98">
        <v>79.861106615597834</v>
      </c>
      <c r="D8" s="98">
        <v>77.138381508572166</v>
      </c>
      <c r="E8" s="98">
        <v>76.433737840575176</v>
      </c>
      <c r="F8" s="98">
        <v>77.982478141552889</v>
      </c>
      <c r="G8" s="98">
        <v>81.714230371415525</v>
      </c>
      <c r="H8" s="98">
        <v>89.901143089874694</v>
      </c>
      <c r="I8" s="98">
        <v>100.26250666749648</v>
      </c>
      <c r="J8" s="98">
        <v>107.33075514604144</v>
      </c>
      <c r="K8" s="98">
        <v>114.41790265716648</v>
      </c>
      <c r="L8" s="98">
        <v>120.31869425491227</v>
      </c>
      <c r="M8" s="98">
        <v>124.08461943439163</v>
      </c>
      <c r="N8" s="98">
        <v>125.84189990818608</v>
      </c>
      <c r="O8" s="98">
        <v>126.58295493513924</v>
      </c>
      <c r="P8" s="98">
        <v>125.1870128215876</v>
      </c>
      <c r="Q8" s="98">
        <v>123.17323980058325</v>
      </c>
      <c r="R8" s="98">
        <v>120.19776227966443</v>
      </c>
      <c r="S8" s="98">
        <v>119.04077988543914</v>
      </c>
      <c r="T8" s="98">
        <v>116.62951468591497</v>
      </c>
      <c r="U8" s="98">
        <v>113.38932843895164</v>
      </c>
      <c r="V8" s="98">
        <v>108.26998821362128</v>
      </c>
      <c r="W8" s="98">
        <v>104.4181093778673</v>
      </c>
      <c r="X8" s="98">
        <v>98.31494107155234</v>
      </c>
      <c r="Y8" s="98">
        <v>91.18114549149314</v>
      </c>
      <c r="Z8" s="98">
        <v>85.012023422269593</v>
      </c>
    </row>
    <row r="9" spans="1:26" ht="14.4" x14ac:dyDescent="0.3">
      <c r="C9" s="98">
        <v>86.295732719240277</v>
      </c>
      <c r="D9" s="98">
        <v>80.523970202274796</v>
      </c>
      <c r="E9" s="98">
        <v>79.276266348831683</v>
      </c>
      <c r="F9" s="98">
        <v>82.577921858291674</v>
      </c>
      <c r="G9" s="98">
        <v>89.796456272650516</v>
      </c>
      <c r="H9" s="98">
        <v>100.47269456930459</v>
      </c>
      <c r="I9" s="98">
        <v>114.31892745353157</v>
      </c>
      <c r="J9" s="98">
        <v>129.46346162949226</v>
      </c>
      <c r="K9" s="98">
        <v>144.30361616893939</v>
      </c>
      <c r="L9" s="98">
        <v>157.18591422579337</v>
      </c>
      <c r="M9" s="98">
        <v>166.60669633000416</v>
      </c>
      <c r="N9" s="98">
        <v>173.34783358982941</v>
      </c>
      <c r="O9" s="98">
        <v>177.57597470263332</v>
      </c>
      <c r="P9" s="98">
        <v>179.40991852440447</v>
      </c>
      <c r="Q9" s="98">
        <v>178.31092752974089</v>
      </c>
      <c r="R9" s="98">
        <v>175.79160692179374</v>
      </c>
      <c r="S9" s="98">
        <v>171.6305526085747</v>
      </c>
      <c r="T9" s="98">
        <v>164.55399987544993</v>
      </c>
      <c r="U9" s="98">
        <v>154.44936017295686</v>
      </c>
      <c r="V9" s="98">
        <v>143.18549207471466</v>
      </c>
      <c r="W9" s="98">
        <v>132.53680540536402</v>
      </c>
      <c r="X9" s="98">
        <v>122.66431200345789</v>
      </c>
      <c r="Y9" s="98">
        <v>110.41070863401019</v>
      </c>
      <c r="Z9" s="98">
        <v>97.202987924171012</v>
      </c>
    </row>
    <row r="10" spans="1:26" ht="14.4" x14ac:dyDescent="0.3">
      <c r="C10" s="98">
        <v>68.365178428456304</v>
      </c>
      <c r="D10" s="98">
        <v>55.320543706737872</v>
      </c>
      <c r="E10" s="98">
        <v>47.027892777234683</v>
      </c>
      <c r="F10" s="98">
        <v>44.265006412658131</v>
      </c>
      <c r="G10" s="98">
        <v>52.280836204278657</v>
      </c>
      <c r="H10" s="98">
        <v>75.848050586408888</v>
      </c>
      <c r="I10" s="98">
        <v>133.37249993188928</v>
      </c>
      <c r="J10" s="98">
        <v>190.79480725110201</v>
      </c>
      <c r="K10" s="98">
        <v>186.60051083877636</v>
      </c>
      <c r="L10" s="98">
        <v>186.06471916986456</v>
      </c>
      <c r="M10" s="98">
        <v>177.93168918302672</v>
      </c>
      <c r="N10" s="98">
        <v>163.77242814014312</v>
      </c>
      <c r="O10" s="98">
        <v>146.80234778611046</v>
      </c>
      <c r="P10" s="98">
        <v>136.29665487653108</v>
      </c>
      <c r="Q10" s="98">
        <v>117.73426730459045</v>
      </c>
      <c r="R10" s="98">
        <v>107.98620181103665</v>
      </c>
      <c r="S10" s="98">
        <v>110.12646986903665</v>
      </c>
      <c r="T10" s="98">
        <v>117.58232364218179</v>
      </c>
      <c r="U10" s="98">
        <v>129.20273390712032</v>
      </c>
      <c r="V10" s="98">
        <v>146.32915402619386</v>
      </c>
      <c r="W10" s="98">
        <v>151.25235774574926</v>
      </c>
      <c r="X10" s="98">
        <v>138.0482085222053</v>
      </c>
      <c r="Y10" s="98">
        <v>112.52272739880756</v>
      </c>
      <c r="Z10" s="98">
        <v>88.394744839489832</v>
      </c>
    </row>
    <row r="11" spans="1:26" ht="14.4" x14ac:dyDescent="0.3">
      <c r="C11" s="98">
        <v>115.11436125157942</v>
      </c>
      <c r="D11" s="98">
        <v>102.74056515701945</v>
      </c>
      <c r="E11" s="98">
        <v>96.051094040091357</v>
      </c>
      <c r="F11" s="98">
        <v>94.718393410989123</v>
      </c>
      <c r="G11" s="98">
        <v>101.44069587311701</v>
      </c>
      <c r="H11" s="98">
        <v>121.23611523217997</v>
      </c>
      <c r="I11" s="98">
        <v>165.29814114882828</v>
      </c>
      <c r="J11" s="98">
        <v>205.40036961888691</v>
      </c>
      <c r="K11" s="98">
        <v>207.58851675046256</v>
      </c>
      <c r="L11" s="98">
        <v>208.8342373168831</v>
      </c>
      <c r="M11" s="98">
        <v>205.08170476387377</v>
      </c>
      <c r="N11" s="98">
        <v>196.58015144676153</v>
      </c>
      <c r="O11" s="98">
        <v>186.01102125027001</v>
      </c>
      <c r="P11" s="98">
        <v>177.84211668613383</v>
      </c>
      <c r="Q11" s="98">
        <v>165.56117453078525</v>
      </c>
      <c r="R11" s="98">
        <v>159.1051206179454</v>
      </c>
      <c r="S11" s="98">
        <v>163.27618883463182</v>
      </c>
      <c r="T11" s="98">
        <v>171.27972164432734</v>
      </c>
      <c r="U11" s="98">
        <v>181.47039594787643</v>
      </c>
      <c r="V11" s="98">
        <v>192.77669018745195</v>
      </c>
      <c r="W11" s="98">
        <v>197.85534379566792</v>
      </c>
      <c r="X11" s="98">
        <v>187.43105976089967</v>
      </c>
      <c r="Y11" s="98">
        <v>162.51340143609286</v>
      </c>
      <c r="Z11" s="98">
        <v>136.27310360168238</v>
      </c>
    </row>
    <row r="12" spans="1:26" ht="14.4" x14ac:dyDescent="0.3">
      <c r="C12" s="98">
        <v>95.203119868879199</v>
      </c>
      <c r="D12" s="98">
        <v>88.68144271126954</v>
      </c>
      <c r="E12" s="98">
        <v>87.258417748595178</v>
      </c>
      <c r="F12" s="98">
        <v>90.726451203884153</v>
      </c>
      <c r="G12" s="98">
        <v>99.892156375764031</v>
      </c>
      <c r="H12" s="98">
        <v>123.76645972286907</v>
      </c>
      <c r="I12" s="98">
        <v>157.26679957092412</v>
      </c>
      <c r="J12" s="98">
        <v>175.34019072211788</v>
      </c>
      <c r="K12" s="98">
        <v>182.94537573656797</v>
      </c>
      <c r="L12" s="98">
        <v>182.19330260480845</v>
      </c>
      <c r="M12" s="98">
        <v>178.84975469478621</v>
      </c>
      <c r="N12" s="98">
        <v>176.34694175687511</v>
      </c>
      <c r="O12" s="98">
        <v>176.02219542362172</v>
      </c>
      <c r="P12" s="98">
        <v>173.36337231863106</v>
      </c>
      <c r="Q12" s="98">
        <v>176.00120933884969</v>
      </c>
      <c r="R12" s="98">
        <v>178.52633690933305</v>
      </c>
      <c r="S12" s="98">
        <v>184.87708083292677</v>
      </c>
      <c r="T12" s="98">
        <v>187.94411643995687</v>
      </c>
      <c r="U12" s="98">
        <v>186.34321516790268</v>
      </c>
      <c r="V12" s="98">
        <v>178.37016244022107</v>
      </c>
      <c r="W12" s="98">
        <v>168.47470217429657</v>
      </c>
      <c r="X12" s="98">
        <v>151.72065127708018</v>
      </c>
      <c r="Y12" s="98">
        <v>130.0974246466194</v>
      </c>
      <c r="Z12" s="98">
        <v>110.63393154665685</v>
      </c>
    </row>
    <row r="13" spans="1:26" ht="14.4" x14ac:dyDescent="0.3">
      <c r="C13" s="98">
        <v>94.532001622529037</v>
      </c>
      <c r="D13" s="98">
        <v>95.219049197370083</v>
      </c>
      <c r="E13" s="98">
        <v>98.354691061121983</v>
      </c>
      <c r="F13" s="98">
        <v>103.98966293887408</v>
      </c>
      <c r="G13" s="98">
        <v>112.93531261007554</v>
      </c>
      <c r="H13" s="98">
        <v>126.29268432411931</v>
      </c>
      <c r="I13" s="98">
        <v>142.18174227221698</v>
      </c>
      <c r="J13" s="98">
        <v>154.601750945323</v>
      </c>
      <c r="K13" s="98">
        <v>161.38641726798699</v>
      </c>
      <c r="L13" s="98">
        <v>162.00230267781413</v>
      </c>
      <c r="M13" s="98">
        <v>157.66523823383005</v>
      </c>
      <c r="N13" s="98">
        <v>151.19581884185919</v>
      </c>
      <c r="O13" s="98">
        <v>146.41834281013351</v>
      </c>
      <c r="P13" s="98">
        <v>141.45405022293741</v>
      </c>
      <c r="Q13" s="98">
        <v>139.44296114203149</v>
      </c>
      <c r="R13" s="98">
        <v>138.38162365665056</v>
      </c>
      <c r="S13" s="98">
        <v>138.46800725667399</v>
      </c>
      <c r="T13" s="98">
        <v>137.87582902182754</v>
      </c>
      <c r="U13" s="98">
        <v>134.91929792761331</v>
      </c>
      <c r="V13" s="98">
        <v>128.82609565202057</v>
      </c>
      <c r="W13" s="98">
        <v>121.58810510733666</v>
      </c>
      <c r="X13" s="98">
        <v>112.6456526477609</v>
      </c>
      <c r="Y13" s="98">
        <v>103.70296651889375</v>
      </c>
      <c r="Z13" s="98">
        <v>97.609638725518948</v>
      </c>
    </row>
    <row r="14" spans="1:26" ht="14.4" x14ac:dyDescent="0.3">
      <c r="C14" s="98">
        <v>107.03366942530897</v>
      </c>
      <c r="D14" s="98">
        <v>111.34866377889901</v>
      </c>
      <c r="E14" s="98">
        <v>117.75982277960752</v>
      </c>
      <c r="F14" s="98">
        <v>125.96505278130064</v>
      </c>
      <c r="G14" s="98">
        <v>136.09712864275065</v>
      </c>
      <c r="H14" s="98">
        <v>148.84704212023735</v>
      </c>
      <c r="I14" s="98">
        <v>162.22415645067611</v>
      </c>
      <c r="J14" s="98">
        <v>170.81237450975209</v>
      </c>
      <c r="K14" s="98">
        <v>172.82238940886094</v>
      </c>
      <c r="L14" s="98">
        <v>167.72443300182249</v>
      </c>
      <c r="M14" s="98">
        <v>158.28578463645013</v>
      </c>
      <c r="N14" s="98">
        <v>149.88635433974147</v>
      </c>
      <c r="O14" s="98">
        <v>146.33594270537537</v>
      </c>
      <c r="P14" s="98">
        <v>147.22681055132873</v>
      </c>
      <c r="Q14" s="98">
        <v>152.39281543374287</v>
      </c>
      <c r="R14" s="98">
        <v>159.08854825346305</v>
      </c>
      <c r="S14" s="98">
        <v>164.96311471067037</v>
      </c>
      <c r="T14" s="98">
        <v>166.90067225084408</v>
      </c>
      <c r="U14" s="98">
        <v>161.76620277460069</v>
      </c>
      <c r="V14" s="98">
        <v>149.57181046144407</v>
      </c>
      <c r="W14" s="98">
        <v>135.70799268024285</v>
      </c>
      <c r="X14" s="98">
        <v>121.5874494407651</v>
      </c>
      <c r="Y14" s="98">
        <v>110.97031510029009</v>
      </c>
      <c r="Z14" s="98">
        <v>106.14219512935482</v>
      </c>
    </row>
    <row r="15" spans="1:26" ht="14.4" x14ac:dyDescent="0.3">
      <c r="C15" s="98">
        <v>46.273457364250405</v>
      </c>
      <c r="D15" s="98">
        <v>43.910738332830093</v>
      </c>
      <c r="E15" s="98">
        <v>45.148374336389516</v>
      </c>
      <c r="F15" s="98">
        <v>49.932893192850997</v>
      </c>
      <c r="G15" s="98">
        <v>57.568641010882445</v>
      </c>
      <c r="H15" s="98">
        <v>68.749805911319029</v>
      </c>
      <c r="I15" s="98">
        <v>85.519074435459046</v>
      </c>
      <c r="J15" s="98">
        <v>100.78756066738063</v>
      </c>
      <c r="K15" s="98">
        <v>110.85923493466612</v>
      </c>
      <c r="L15" s="98">
        <v>116.04343449970864</v>
      </c>
      <c r="M15" s="98">
        <v>117.89676223906147</v>
      </c>
      <c r="N15" s="98">
        <v>116.86931960765038</v>
      </c>
      <c r="O15" s="98">
        <v>114.87541620778525</v>
      </c>
      <c r="P15" s="98">
        <v>110.97247258274085</v>
      </c>
      <c r="Q15" s="98">
        <v>107.29677220860306</v>
      </c>
      <c r="R15" s="98">
        <v>103.96239401575755</v>
      </c>
      <c r="S15" s="98">
        <v>102.20872660939314</v>
      </c>
      <c r="T15" s="98">
        <v>100.64668204077766</v>
      </c>
      <c r="U15" s="98">
        <v>97.747028960794481</v>
      </c>
      <c r="V15" s="98">
        <v>93.050601022291815</v>
      </c>
      <c r="W15" s="98">
        <v>87.758514237912209</v>
      </c>
      <c r="X15" s="98">
        <v>79.83762147253104</v>
      </c>
      <c r="Y15" s="98">
        <v>66.998372005492058</v>
      </c>
      <c r="Z15" s="98">
        <v>54.283911641107807</v>
      </c>
    </row>
    <row r="16" spans="1:26" ht="14.4" x14ac:dyDescent="0.3">
      <c r="C16" s="98">
        <v>66.487980986090648</v>
      </c>
      <c r="D16" s="98">
        <v>75.750613509207071</v>
      </c>
      <c r="E16" s="98">
        <v>85.680906747882531</v>
      </c>
      <c r="F16" s="98">
        <v>95.12481608809513</v>
      </c>
      <c r="G16" s="98">
        <v>104.46731763315947</v>
      </c>
      <c r="H16" s="98">
        <v>114.78737779415998</v>
      </c>
      <c r="I16" s="98">
        <v>125.21046169394555</v>
      </c>
      <c r="J16" s="98">
        <v>132.09562801883413</v>
      </c>
      <c r="K16" s="98">
        <v>129.2277247249572</v>
      </c>
      <c r="L16" s="98">
        <v>115.29602844874341</v>
      </c>
      <c r="M16" s="98">
        <v>96.178153770240144</v>
      </c>
      <c r="N16" s="98">
        <v>80.830265766207305</v>
      </c>
      <c r="O16" s="98">
        <v>69.809459632198582</v>
      </c>
      <c r="P16" s="98">
        <v>65.16675772497635</v>
      </c>
      <c r="Q16" s="98">
        <v>67.786136893035518</v>
      </c>
      <c r="R16" s="98">
        <v>75.522909521383681</v>
      </c>
      <c r="S16" s="98">
        <v>86.915909710240243</v>
      </c>
      <c r="T16" s="98">
        <v>100.77769893397252</v>
      </c>
      <c r="U16" s="98">
        <v>101.43519433754383</v>
      </c>
      <c r="V16" s="98">
        <v>88.436169899221738</v>
      </c>
      <c r="W16" s="98">
        <v>73.869957204311888</v>
      </c>
      <c r="X16" s="98">
        <v>63.009522970954762</v>
      </c>
      <c r="Y16" s="98">
        <v>58.076673211126362</v>
      </c>
      <c r="Z16" s="98">
        <v>59.62720091598851</v>
      </c>
    </row>
    <row r="17" spans="3:26" ht="14.4" x14ac:dyDescent="0.3">
      <c r="C17" s="98">
        <v>75.114874444530457</v>
      </c>
      <c r="D17" s="98">
        <v>84.911745235228722</v>
      </c>
      <c r="E17" s="98">
        <v>94.781009827378099</v>
      </c>
      <c r="F17" s="98">
        <v>103.31265912010542</v>
      </c>
      <c r="G17" s="98">
        <v>110.58274738748051</v>
      </c>
      <c r="H17" s="98">
        <v>117.78246353345048</v>
      </c>
      <c r="I17" s="98">
        <v>123.69110662806891</v>
      </c>
      <c r="J17" s="98">
        <v>125.59627071245733</v>
      </c>
      <c r="K17" s="98">
        <v>120.62247711585204</v>
      </c>
      <c r="L17" s="98">
        <v>106.26861996537892</v>
      </c>
      <c r="M17" s="98">
        <v>86.569172252860653</v>
      </c>
      <c r="N17" s="98">
        <v>68.44268567145123</v>
      </c>
      <c r="O17" s="98">
        <v>55.896420769272552</v>
      </c>
      <c r="P17" s="98">
        <v>50.690181557943234</v>
      </c>
      <c r="Q17" s="98">
        <v>51.51486000206809</v>
      </c>
      <c r="R17" s="98">
        <v>56.766181221570008</v>
      </c>
      <c r="S17" s="98">
        <v>64.181314609524634</v>
      </c>
      <c r="T17" s="98">
        <v>71.084282941135569</v>
      </c>
      <c r="U17" s="98">
        <v>74.430856946247573</v>
      </c>
      <c r="V17" s="98">
        <v>72.558066308075155</v>
      </c>
      <c r="W17" s="98">
        <v>68.200992265551079</v>
      </c>
      <c r="X17" s="98">
        <v>63.421919498049512</v>
      </c>
      <c r="Y17" s="98">
        <v>62.348074074988233</v>
      </c>
      <c r="Z17" s="98">
        <v>66.568962078486251</v>
      </c>
    </row>
    <row r="18" spans="3:26" ht="14.4" x14ac:dyDescent="0.3">
      <c r="C18" s="98">
        <v>28.304232317244832</v>
      </c>
      <c r="D18" s="98">
        <v>31.077051051550022</v>
      </c>
      <c r="E18" s="98">
        <v>36.577154213870244</v>
      </c>
      <c r="F18" s="98">
        <v>45.920705556270775</v>
      </c>
      <c r="G18" s="98">
        <v>57.610132141731945</v>
      </c>
      <c r="H18" s="98">
        <v>71.057080318257718</v>
      </c>
      <c r="I18" s="98">
        <v>85.561882022681033</v>
      </c>
      <c r="J18" s="98">
        <v>98.187762050684043</v>
      </c>
      <c r="K18" s="98">
        <v>107.61987563222802</v>
      </c>
      <c r="L18" s="98">
        <v>113.83747686158053</v>
      </c>
      <c r="M18" s="98">
        <v>115.63104131022706</v>
      </c>
      <c r="N18" s="98">
        <v>114.66011491144017</v>
      </c>
      <c r="O18" s="98">
        <v>111.48199187358088</v>
      </c>
      <c r="P18" s="98">
        <v>106.19979770301316</v>
      </c>
      <c r="Q18" s="98">
        <v>99.562987147567242</v>
      </c>
      <c r="R18" s="98">
        <v>91.417299985508691</v>
      </c>
      <c r="S18" s="98">
        <v>82.469421004751752</v>
      </c>
      <c r="T18" s="98">
        <v>72.715926363671016</v>
      </c>
      <c r="U18" s="98">
        <v>62.356731416040155</v>
      </c>
      <c r="V18" s="98">
        <v>52.351150175309947</v>
      </c>
      <c r="W18" s="98">
        <v>43.305001693207714</v>
      </c>
      <c r="X18" s="98">
        <v>36.039791395484535</v>
      </c>
      <c r="Y18" s="98">
        <v>30.689564907714654</v>
      </c>
      <c r="Z18" s="98">
        <v>27.922365849206134</v>
      </c>
    </row>
    <row r="19" spans="3:26" ht="14.4" x14ac:dyDescent="0.3">
      <c r="C19" s="98">
        <v>62.831345657831442</v>
      </c>
      <c r="D19" s="98">
        <v>71.241362072546579</v>
      </c>
      <c r="E19" s="98">
        <v>81.115943195702485</v>
      </c>
      <c r="F19" s="98">
        <v>91.743571043920042</v>
      </c>
      <c r="G19" s="98">
        <v>102.28263569299757</v>
      </c>
      <c r="H19" s="98">
        <v>113.03195571830699</v>
      </c>
      <c r="I19" s="98">
        <v>122.91065150874644</v>
      </c>
      <c r="J19" s="98">
        <v>128.9348003476602</v>
      </c>
      <c r="K19" s="98">
        <v>128.95062416289107</v>
      </c>
      <c r="L19" s="98">
        <v>122.14685633982015</v>
      </c>
      <c r="M19" s="98">
        <v>110.85617286909192</v>
      </c>
      <c r="N19" s="98">
        <v>100.22536892240265</v>
      </c>
      <c r="O19" s="98">
        <v>92.933213688934231</v>
      </c>
      <c r="P19" s="98">
        <v>89.826364959666705</v>
      </c>
      <c r="Q19" s="98">
        <v>89.911966267205344</v>
      </c>
      <c r="R19" s="98">
        <v>91.803056709904169</v>
      </c>
      <c r="S19" s="98">
        <v>93.746092362477924</v>
      </c>
      <c r="T19" s="98">
        <v>93.718342504312744</v>
      </c>
      <c r="U19" s="98">
        <v>89.591092451804769</v>
      </c>
      <c r="V19" s="98">
        <v>81.012362731864954</v>
      </c>
      <c r="W19" s="98">
        <v>70.62129404558921</v>
      </c>
      <c r="X19" s="98">
        <v>61.256850944219678</v>
      </c>
      <c r="Y19" s="98">
        <v>56.241244870028055</v>
      </c>
      <c r="Z19" s="98">
        <v>56.994567228135928</v>
      </c>
    </row>
    <row r="20" spans="3:26" ht="14.4" x14ac:dyDescent="0.3">
      <c r="C20" s="98">
        <v>73.519407813486751</v>
      </c>
      <c r="D20" s="98">
        <v>81.06118646901939</v>
      </c>
      <c r="E20" s="98">
        <v>90.320961600524384</v>
      </c>
      <c r="F20" s="98">
        <v>99.703848883416924</v>
      </c>
      <c r="G20" s="98">
        <v>108.21100679412064</v>
      </c>
      <c r="H20" s="98">
        <v>115.53932150249125</v>
      </c>
      <c r="I20" s="98">
        <v>120.71186401970441</v>
      </c>
      <c r="J20" s="98">
        <v>121.23006671890565</v>
      </c>
      <c r="K20" s="98">
        <v>115.79381994317971</v>
      </c>
      <c r="L20" s="98">
        <v>104.70962240689794</v>
      </c>
      <c r="M20" s="98">
        <v>91.685597519896291</v>
      </c>
      <c r="N20" s="98">
        <v>81.371781602320382</v>
      </c>
      <c r="O20" s="98">
        <v>76.448465327123699</v>
      </c>
      <c r="P20" s="98">
        <v>77.279664665396808</v>
      </c>
      <c r="Q20" s="98">
        <v>82.900874615651162</v>
      </c>
      <c r="R20" s="98">
        <v>91.265574826142128</v>
      </c>
      <c r="S20" s="98">
        <v>99.631819540029213</v>
      </c>
      <c r="T20" s="98">
        <v>104.80182418936218</v>
      </c>
      <c r="U20" s="98">
        <v>104.27589084597214</v>
      </c>
      <c r="V20" s="98">
        <v>97.385981533156667</v>
      </c>
      <c r="W20" s="98">
        <v>87.210984977293137</v>
      </c>
      <c r="X20" s="98">
        <v>76.92958639481644</v>
      </c>
      <c r="Y20" s="98">
        <v>70.245388881077545</v>
      </c>
      <c r="Z20" s="98">
        <v>69.245304862819424</v>
      </c>
    </row>
    <row r="21" spans="3:26" ht="14.4" x14ac:dyDescent="0.3">
      <c r="C21" s="98">
        <v>60.639933626920268</v>
      </c>
      <c r="D21" s="98">
        <v>71.120548074302391</v>
      </c>
      <c r="E21" s="98">
        <v>82.193903961634732</v>
      </c>
      <c r="F21" s="98">
        <v>92.574327782000552</v>
      </c>
      <c r="G21" s="98">
        <v>102.35740803958355</v>
      </c>
      <c r="H21" s="98">
        <v>112.49507534234147</v>
      </c>
      <c r="I21" s="98">
        <v>121.51725480864036</v>
      </c>
      <c r="J21" s="98">
        <v>125.95209400576312</v>
      </c>
      <c r="K21" s="98">
        <v>122.31793884446877</v>
      </c>
      <c r="L21" s="98">
        <v>108.84840137223365</v>
      </c>
      <c r="M21" s="98">
        <v>89.902968072579668</v>
      </c>
      <c r="N21" s="98">
        <v>72.971155655386227</v>
      </c>
      <c r="O21" s="98">
        <v>62.295005637879832</v>
      </c>
      <c r="P21" s="98">
        <v>59.427990259367085</v>
      </c>
      <c r="Q21" s="98">
        <v>62.715922071571185</v>
      </c>
      <c r="R21" s="98">
        <v>69.790594061139359</v>
      </c>
      <c r="S21" s="98">
        <v>77.265519927539302</v>
      </c>
      <c r="T21" s="98">
        <v>81.729435741010164</v>
      </c>
      <c r="U21" s="98">
        <v>80.573109415290915</v>
      </c>
      <c r="V21" s="98">
        <v>73.142938597513449</v>
      </c>
      <c r="W21" s="98">
        <v>62.915898017436703</v>
      </c>
      <c r="X21" s="98">
        <v>53.637367058079974</v>
      </c>
      <c r="Y21" s="98">
        <v>49.572748223131974</v>
      </c>
      <c r="Z21" s="98">
        <v>52.360680737349583</v>
      </c>
    </row>
    <row r="22" spans="3:26" ht="14.4" x14ac:dyDescent="0.3">
      <c r="C22" s="98">
        <v>102.85604346553164</v>
      </c>
      <c r="D22" s="98">
        <v>109.1174478237011</v>
      </c>
      <c r="E22" s="98">
        <v>116.36096368146735</v>
      </c>
      <c r="F22" s="98">
        <v>124.33642896011216</v>
      </c>
      <c r="G22" s="98">
        <v>126.39863573941953</v>
      </c>
      <c r="H22" s="98">
        <v>136.84858224686582</v>
      </c>
      <c r="I22" s="98">
        <v>146.96428948609847</v>
      </c>
      <c r="J22" s="98">
        <v>154.26182828577191</v>
      </c>
      <c r="K22" s="98">
        <v>161.88351095338157</v>
      </c>
      <c r="L22" s="98">
        <v>156.43839831801543</v>
      </c>
      <c r="M22" s="98">
        <v>146.29574140362371</v>
      </c>
      <c r="N22" s="98">
        <v>135.9175280886808</v>
      </c>
      <c r="O22" s="98">
        <v>128.62753174998355</v>
      </c>
      <c r="P22" s="98">
        <v>124.6188064408351</v>
      </c>
      <c r="Q22" s="98">
        <v>123.36439015909322</v>
      </c>
      <c r="R22" s="98">
        <v>123.6879688163599</v>
      </c>
      <c r="S22" s="98">
        <v>124.27177472057679</v>
      </c>
      <c r="T22" s="98">
        <v>124.47795365635518</v>
      </c>
      <c r="U22" s="98">
        <v>115.35368199875224</v>
      </c>
      <c r="V22" s="98">
        <v>109.15558531585111</v>
      </c>
      <c r="W22" s="98">
        <v>102.09192281551005</v>
      </c>
      <c r="X22" s="98">
        <v>95.130227537045101</v>
      </c>
      <c r="Y22" s="98">
        <v>98.352733243414292</v>
      </c>
      <c r="Z22" s="98">
        <v>98.80452832861225</v>
      </c>
    </row>
    <row r="23" spans="3:26" ht="14.4" x14ac:dyDescent="0.3">
      <c r="C23" s="98">
        <v>55.697673463297292</v>
      </c>
      <c r="D23" s="98">
        <v>60.00447209221435</v>
      </c>
      <c r="E23" s="98">
        <v>66.414715640252382</v>
      </c>
      <c r="F23" s="98">
        <v>75.80808529427523</v>
      </c>
      <c r="G23" s="98">
        <v>86.665184598149253</v>
      </c>
      <c r="H23" s="98">
        <v>98.620516060007816</v>
      </c>
      <c r="I23" s="98">
        <v>110.78703813919029</v>
      </c>
      <c r="J23" s="98">
        <v>119.97299277258551</v>
      </c>
      <c r="K23" s="98">
        <v>124.76583899807142</v>
      </c>
      <c r="L23" s="98">
        <v>124.71012565567857</v>
      </c>
      <c r="M23" s="98">
        <v>120.01821459083061</v>
      </c>
      <c r="N23" s="98">
        <v>114.20106892091239</v>
      </c>
      <c r="O23" s="98">
        <v>108.59319906968777</v>
      </c>
      <c r="P23" s="98">
        <v>103.27623348819908</v>
      </c>
      <c r="Q23" s="98">
        <v>98.914555638431196</v>
      </c>
      <c r="R23" s="98">
        <v>94.820564173782898</v>
      </c>
      <c r="S23" s="98">
        <v>90.618403225376596</v>
      </c>
      <c r="T23" s="98">
        <v>85.421620837535968</v>
      </c>
      <c r="U23" s="98">
        <v>78.968344375584451</v>
      </c>
      <c r="V23" s="98">
        <v>71.898273876098372</v>
      </c>
      <c r="W23" s="98">
        <v>64.351675892647833</v>
      </c>
      <c r="X23" s="98">
        <v>57.97497824090982</v>
      </c>
      <c r="Y23" s="98">
        <v>54.096649233923273</v>
      </c>
      <c r="Z23" s="98">
        <v>53.089237926142843</v>
      </c>
    </row>
    <row r="24" spans="3:26" ht="14.4" x14ac:dyDescent="0.3">
      <c r="C24" s="98">
        <v>67.158590453714325</v>
      </c>
      <c r="D24" s="98">
        <v>65.585856370944214</v>
      </c>
      <c r="E24" s="98">
        <v>68.778395602698538</v>
      </c>
      <c r="F24" s="98">
        <v>76.850752114286365</v>
      </c>
      <c r="G24" s="98">
        <v>89.137774094864795</v>
      </c>
      <c r="H24" s="98">
        <v>104.97289277469132</v>
      </c>
      <c r="I24" s="98">
        <v>122.79882296249353</v>
      </c>
      <c r="J24" s="98">
        <v>139.98862582121725</v>
      </c>
      <c r="K24" s="98">
        <v>154.53987488391419</v>
      </c>
      <c r="L24" s="98">
        <v>166.41220075164986</v>
      </c>
      <c r="M24" s="98">
        <v>174.27736816045396</v>
      </c>
      <c r="N24" s="98">
        <v>179.14678156257469</v>
      </c>
      <c r="O24" s="98">
        <v>181.20021306720747</v>
      </c>
      <c r="P24" s="98">
        <v>180.77270212127473</v>
      </c>
      <c r="Q24" s="98">
        <v>177.84655018274213</v>
      </c>
      <c r="R24" s="98">
        <v>171.93580718809693</v>
      </c>
      <c r="S24" s="98">
        <v>163.67002995486024</v>
      </c>
      <c r="T24" s="98">
        <v>152.89281279250051</v>
      </c>
      <c r="U24" s="98">
        <v>139.41229153642905</v>
      </c>
      <c r="V24" s="98">
        <v>124.27615900114985</v>
      </c>
      <c r="W24" s="98">
        <v>108.94835590568827</v>
      </c>
      <c r="X24" s="98">
        <v>94.649035723084964</v>
      </c>
      <c r="Y24" s="98">
        <v>82.208416188954928</v>
      </c>
      <c r="Z24" s="98">
        <v>72.753030346439559</v>
      </c>
    </row>
    <row r="25" spans="3:26" ht="14.4" x14ac:dyDescent="0.3">
      <c r="C25" s="98">
        <v>55.392876519561682</v>
      </c>
      <c r="D25" s="98">
        <v>58.902799388305958</v>
      </c>
      <c r="E25" s="98">
        <v>65.069860062022187</v>
      </c>
      <c r="F25" s="98">
        <v>73.829923284912127</v>
      </c>
      <c r="G25" s="98">
        <v>86.538146185038102</v>
      </c>
      <c r="H25" s="98">
        <v>100.68006407513816</v>
      </c>
      <c r="I25" s="98">
        <v>121.69918038860956</v>
      </c>
      <c r="J25" s="98">
        <v>150.0788325629706</v>
      </c>
      <c r="K25" s="98">
        <v>161.89099230682979</v>
      </c>
      <c r="L25" s="98">
        <v>160.30651918298821</v>
      </c>
      <c r="M25" s="98">
        <v>156.85266412659837</v>
      </c>
      <c r="N25" s="98">
        <v>165.09637302268004</v>
      </c>
      <c r="O25" s="98">
        <v>161.05885967785269</v>
      </c>
      <c r="P25" s="98">
        <v>149.26836218691867</v>
      </c>
      <c r="Q25" s="98">
        <v>144.58261348650973</v>
      </c>
      <c r="R25" s="98">
        <v>146.80216415090919</v>
      </c>
      <c r="S25" s="98">
        <v>166.08365957204725</v>
      </c>
      <c r="T25" s="98">
        <v>217.64417163388575</v>
      </c>
      <c r="U25" s="98">
        <v>210.70093035353926</v>
      </c>
      <c r="V25" s="98">
        <v>149.42042211349104</v>
      </c>
      <c r="W25" s="98">
        <v>97.935672497666374</v>
      </c>
      <c r="X25" s="98">
        <v>72.860605842167288</v>
      </c>
      <c r="Y25" s="98">
        <v>61.237529686546509</v>
      </c>
      <c r="Z25" s="98">
        <v>55.500396175123534</v>
      </c>
    </row>
    <row r="26" spans="3:26" ht="14.4" x14ac:dyDescent="0.3">
      <c r="C26" s="98">
        <v>110.40539094385247</v>
      </c>
      <c r="D26" s="98">
        <v>115.19130269569675</v>
      </c>
      <c r="E26" s="98">
        <v>123.01748949877285</v>
      </c>
      <c r="F26" s="98">
        <v>133.60751251389306</v>
      </c>
      <c r="G26" s="98">
        <v>147.12949689629653</v>
      </c>
      <c r="H26" s="98">
        <v>163.1625138823797</v>
      </c>
      <c r="I26" s="98">
        <v>179.06755209014119</v>
      </c>
      <c r="J26" s="98">
        <v>191.0551969596805</v>
      </c>
      <c r="K26" s="98">
        <v>194.93124115941902</v>
      </c>
      <c r="L26" s="98">
        <v>189.93562621983122</v>
      </c>
      <c r="M26" s="98">
        <v>178.52108401942178</v>
      </c>
      <c r="N26" s="98">
        <v>166.55747293334682</v>
      </c>
      <c r="O26" s="98">
        <v>158.02916862493601</v>
      </c>
      <c r="P26" s="98">
        <v>154.19610375987236</v>
      </c>
      <c r="Q26" s="98">
        <v>154.34541216269292</v>
      </c>
      <c r="R26" s="98">
        <v>156.70171586406278</v>
      </c>
      <c r="S26" s="98">
        <v>158.9266610268603</v>
      </c>
      <c r="T26" s="98">
        <v>158.85653731987935</v>
      </c>
      <c r="U26" s="98">
        <v>154.67975965033378</v>
      </c>
      <c r="V26" s="98">
        <v>145.9105920831482</v>
      </c>
      <c r="W26" s="98">
        <v>134.69882568292357</v>
      </c>
      <c r="X26" s="98">
        <v>123.12149699817259</v>
      </c>
      <c r="Y26" s="98">
        <v>113.82070120392061</v>
      </c>
      <c r="Z26" s="98">
        <v>109.71069744886172</v>
      </c>
    </row>
    <row r="27" spans="3:26" ht="14.4" x14ac:dyDescent="0.3">
      <c r="C27" s="98">
        <v>71.575583772790637</v>
      </c>
      <c r="D27" s="98">
        <v>77.945293837356132</v>
      </c>
      <c r="E27" s="98">
        <v>86.960238519884683</v>
      </c>
      <c r="F27" s="98">
        <v>97.21850678549724</v>
      </c>
      <c r="G27" s="98">
        <v>107.58553401448636</v>
      </c>
      <c r="H27" s="98">
        <v>116.38535770732058</v>
      </c>
      <c r="I27" s="98">
        <v>126.04537127197486</v>
      </c>
      <c r="J27" s="98">
        <v>135.19230151648242</v>
      </c>
      <c r="K27" s="98">
        <v>133.5735604721032</v>
      </c>
      <c r="L27" s="98">
        <v>124.17533080538689</v>
      </c>
      <c r="M27" s="98">
        <v>114.28687882719566</v>
      </c>
      <c r="N27" s="98">
        <v>112.21804453427951</v>
      </c>
      <c r="O27" s="98">
        <v>108.5169661549138</v>
      </c>
      <c r="P27" s="98">
        <v>105.22575381323728</v>
      </c>
      <c r="Q27" s="98">
        <v>108.42051165270823</v>
      </c>
      <c r="R27" s="98">
        <v>117.05373920714341</v>
      </c>
      <c r="S27" s="98">
        <v>133.78156142556665</v>
      </c>
      <c r="T27" s="98">
        <v>162.54912539864017</v>
      </c>
      <c r="U27" s="98">
        <v>161.28791549219684</v>
      </c>
      <c r="V27" s="98">
        <v>131.08377656285091</v>
      </c>
      <c r="W27" s="98">
        <v>102.17798770809561</v>
      </c>
      <c r="X27" s="98">
        <v>84.121223650169043</v>
      </c>
      <c r="Y27" s="98">
        <v>73.683684624567789</v>
      </c>
      <c r="Z27" s="98">
        <v>69.480227259076628</v>
      </c>
    </row>
    <row r="28" spans="3:26" ht="14.4" x14ac:dyDescent="0.3">
      <c r="C28" s="98">
        <v>62.93033318503835</v>
      </c>
      <c r="D28" s="98">
        <v>71.487988433952751</v>
      </c>
      <c r="E28" s="98">
        <v>81.449345008623339</v>
      </c>
      <c r="F28" s="98">
        <v>91.426212358230671</v>
      </c>
      <c r="G28" s="98">
        <v>101.54587603753106</v>
      </c>
      <c r="H28" s="98">
        <v>112.89819757652695</v>
      </c>
      <c r="I28" s="98">
        <v>125.66934803028703</v>
      </c>
      <c r="J28" s="98">
        <v>133.97399695089251</v>
      </c>
      <c r="K28" s="98">
        <v>130.84195944137679</v>
      </c>
      <c r="L28" s="98">
        <v>117.17762267700823</v>
      </c>
      <c r="M28" s="98">
        <v>98.512308561973043</v>
      </c>
      <c r="N28" s="98">
        <v>82.751066481810568</v>
      </c>
      <c r="O28" s="98">
        <v>71.866850697193655</v>
      </c>
      <c r="P28" s="98">
        <v>67.842006366394855</v>
      </c>
      <c r="Q28" s="98">
        <v>70.198497805588346</v>
      </c>
      <c r="R28" s="98">
        <v>77.300360458304112</v>
      </c>
      <c r="S28" s="98">
        <v>87.21984659457479</v>
      </c>
      <c r="T28" s="98">
        <v>97.500089802882755</v>
      </c>
      <c r="U28" s="98">
        <v>98.17716590079705</v>
      </c>
      <c r="V28" s="98">
        <v>88.741266227372165</v>
      </c>
      <c r="W28" s="98">
        <v>76.978200239915353</v>
      </c>
      <c r="X28" s="98">
        <v>66.45764857033511</v>
      </c>
      <c r="Y28" s="98">
        <v>59.21775047513087</v>
      </c>
      <c r="Z28" s="98">
        <v>57.948565414255775</v>
      </c>
    </row>
    <row r="29" spans="3:26" ht="14.4" x14ac:dyDescent="0.3">
      <c r="C29" s="98">
        <v>63.629066474145212</v>
      </c>
      <c r="D29" s="98">
        <v>72.264518123654383</v>
      </c>
      <c r="E29" s="98">
        <v>82.053203124735148</v>
      </c>
      <c r="F29" s="98">
        <v>91.65992903364922</v>
      </c>
      <c r="G29" s="98">
        <v>100.87221066274353</v>
      </c>
      <c r="H29" s="98">
        <v>110.72647232506799</v>
      </c>
      <c r="I29" s="98">
        <v>121.92236866045828</v>
      </c>
      <c r="J29" s="98">
        <v>128.58578238666357</v>
      </c>
      <c r="K29" s="98">
        <v>122.54148987882188</v>
      </c>
      <c r="L29" s="98">
        <v>110.07387542927798</v>
      </c>
      <c r="M29" s="98">
        <v>93.912729481221504</v>
      </c>
      <c r="N29" s="98">
        <v>79.941913458482276</v>
      </c>
      <c r="O29" s="98">
        <v>71.560395306225217</v>
      </c>
      <c r="P29" s="98">
        <v>70.314109020165517</v>
      </c>
      <c r="Q29" s="98">
        <v>73.120749788125593</v>
      </c>
      <c r="R29" s="98">
        <v>79.523560981803925</v>
      </c>
      <c r="S29" s="98">
        <v>86.785756092079083</v>
      </c>
      <c r="T29" s="98">
        <v>91.33402053429414</v>
      </c>
      <c r="U29" s="98">
        <v>90.612088492030466</v>
      </c>
      <c r="V29" s="98">
        <v>84.684816425727035</v>
      </c>
      <c r="W29" s="98">
        <v>74.971062095223829</v>
      </c>
      <c r="X29" s="98">
        <v>64.48717781036278</v>
      </c>
      <c r="Y29" s="98">
        <v>57.943569219158093</v>
      </c>
      <c r="Z29" s="98">
        <v>57.960210553552344</v>
      </c>
    </row>
    <row r="30" spans="3:26" ht="14.4" x14ac:dyDescent="0.3">
      <c r="C30" s="98">
        <v>56.052714046500157</v>
      </c>
      <c r="D30" s="98">
        <v>62.03189785451508</v>
      </c>
      <c r="E30" s="98">
        <v>70.138264741297846</v>
      </c>
      <c r="F30" s="98">
        <v>79.479022205452083</v>
      </c>
      <c r="G30" s="98">
        <v>89.021847527326386</v>
      </c>
      <c r="H30" s="98">
        <v>100.64161872733705</v>
      </c>
      <c r="I30" s="98">
        <v>113.87661237660379</v>
      </c>
      <c r="J30" s="98">
        <v>121.33204737376094</v>
      </c>
      <c r="K30" s="98">
        <v>119.02968582273624</v>
      </c>
      <c r="L30" s="98">
        <v>106.62168834788845</v>
      </c>
      <c r="M30" s="98">
        <v>90.412902145333476</v>
      </c>
      <c r="N30" s="98">
        <v>76.174276090003815</v>
      </c>
      <c r="O30" s="98">
        <v>67.000487991798281</v>
      </c>
      <c r="P30" s="98">
        <v>63.911481079885306</v>
      </c>
      <c r="Q30" s="98">
        <v>65.995102527837531</v>
      </c>
      <c r="R30" s="98">
        <v>71.649185227064734</v>
      </c>
      <c r="S30" s="98">
        <v>78.667726718902614</v>
      </c>
      <c r="T30" s="98">
        <v>83.761825948792378</v>
      </c>
      <c r="U30" s="98">
        <v>84.384931000559646</v>
      </c>
      <c r="V30" s="98">
        <v>80.697169823847929</v>
      </c>
      <c r="W30" s="98">
        <v>74.629489304728025</v>
      </c>
      <c r="X30" s="98">
        <v>67.082312717242431</v>
      </c>
      <c r="Y30" s="98">
        <v>59.193030219486062</v>
      </c>
      <c r="Z30" s="98">
        <v>54.613315648476195</v>
      </c>
    </row>
    <row r="31" spans="3:26" ht="14.4" x14ac:dyDescent="0.3">
      <c r="C31" s="98">
        <v>66.828151898259179</v>
      </c>
      <c r="D31" s="98">
        <v>71.236639394397457</v>
      </c>
      <c r="E31" s="98">
        <v>78.945355079048255</v>
      </c>
      <c r="F31" s="98">
        <v>87.44091785066189</v>
      </c>
      <c r="G31" s="98">
        <v>95.951288657420179</v>
      </c>
      <c r="H31" s="98">
        <v>104.52416467576113</v>
      </c>
      <c r="I31" s="98">
        <v>113.22462740635186</v>
      </c>
      <c r="J31" s="98">
        <v>119.16926612357715</v>
      </c>
      <c r="K31" s="98">
        <v>121.05179380674883</v>
      </c>
      <c r="L31" s="98">
        <v>120.32129211431858</v>
      </c>
      <c r="M31" s="98">
        <v>118.94511739308908</v>
      </c>
      <c r="N31" s="98">
        <v>119.89407905763122</v>
      </c>
      <c r="O31" s="98">
        <v>122.15101680732221</v>
      </c>
      <c r="P31" s="98">
        <v>126.1509717991734</v>
      </c>
      <c r="Q31" s="98">
        <v>131.53984744233136</v>
      </c>
      <c r="R31" s="98">
        <v>137.34914239302225</v>
      </c>
      <c r="S31" s="98">
        <v>138.71053091185641</v>
      </c>
      <c r="T31" s="98">
        <v>135.22955748778639</v>
      </c>
      <c r="U31" s="98">
        <v>125.16490062140268</v>
      </c>
      <c r="V31" s="98">
        <v>110.7617210738354</v>
      </c>
      <c r="W31" s="98">
        <v>96.57495426150831</v>
      </c>
      <c r="X31" s="98">
        <v>83.534036906062354</v>
      </c>
      <c r="Y31" s="98">
        <v>72.65423560052092</v>
      </c>
      <c r="Z31" s="98">
        <v>66.835606373687654</v>
      </c>
    </row>
    <row r="32" spans="3:26" ht="14.4" x14ac:dyDescent="0.3">
      <c r="C32" s="98">
        <v>37.994943483989076</v>
      </c>
      <c r="D32" s="98">
        <v>32.277190016510602</v>
      </c>
      <c r="E32" s="98">
        <v>30.148284303128957</v>
      </c>
      <c r="F32" s="98">
        <v>32.773731133745983</v>
      </c>
      <c r="G32" s="98">
        <v>40.751643833313061</v>
      </c>
      <c r="H32" s="98">
        <v>66.313200739301621</v>
      </c>
      <c r="I32" s="98">
        <v>101.43191796280524</v>
      </c>
      <c r="J32" s="98">
        <v>117.56721924451809</v>
      </c>
      <c r="K32" s="98">
        <v>123.80991778108492</v>
      </c>
      <c r="L32" s="98">
        <v>123.67624938881436</v>
      </c>
      <c r="M32" s="98">
        <v>121.28676059269516</v>
      </c>
      <c r="N32" s="98">
        <v>120.19148949067134</v>
      </c>
      <c r="O32" s="98">
        <v>121.58244241983243</v>
      </c>
      <c r="P32" s="98">
        <v>119.01016380393075</v>
      </c>
      <c r="Q32" s="98">
        <v>122.43930661239422</v>
      </c>
      <c r="R32" s="98">
        <v>125.8417273428022</v>
      </c>
      <c r="S32" s="98">
        <v>133.29901442300999</v>
      </c>
      <c r="T32" s="98">
        <v>135.19428110845305</v>
      </c>
      <c r="U32" s="98">
        <v>131.31544246898116</v>
      </c>
      <c r="V32" s="98">
        <v>120.47590875380821</v>
      </c>
      <c r="W32" s="98">
        <v>106.61870119062712</v>
      </c>
      <c r="X32" s="98">
        <v>87.316026302493555</v>
      </c>
      <c r="Y32" s="98">
        <v>67.527405930550685</v>
      </c>
      <c r="Z32" s="98">
        <v>51.633165559153298</v>
      </c>
    </row>
    <row r="33" spans="3:26" ht="14.4" x14ac:dyDescent="0.3">
      <c r="C33" s="98">
        <v>58.597408693785361</v>
      </c>
      <c r="D33" s="98">
        <v>56.853490169636075</v>
      </c>
      <c r="E33" s="98">
        <v>58.351561819126651</v>
      </c>
      <c r="F33" s="98">
        <v>63.713357481715391</v>
      </c>
      <c r="G33" s="98">
        <v>72.860256177546646</v>
      </c>
      <c r="H33" s="98">
        <v>87.500545898895254</v>
      </c>
      <c r="I33" s="98">
        <v>105.41929851123113</v>
      </c>
      <c r="J33" s="98">
        <v>120.08565352670402</v>
      </c>
      <c r="K33" s="98">
        <v>131.43972305201959</v>
      </c>
      <c r="L33" s="98">
        <v>140.40060363509909</v>
      </c>
      <c r="M33" s="98">
        <v>146.6501804806627</v>
      </c>
      <c r="N33" s="98">
        <v>151.17554238452655</v>
      </c>
      <c r="O33" s="98">
        <v>154.4232445154847</v>
      </c>
      <c r="P33" s="98">
        <v>154.56580168242408</v>
      </c>
      <c r="Q33" s="98">
        <v>153.36491464895681</v>
      </c>
      <c r="R33" s="98">
        <v>149.37551749675694</v>
      </c>
      <c r="S33" s="98">
        <v>143.68615596602461</v>
      </c>
      <c r="T33" s="98">
        <v>135.35171167674076</v>
      </c>
      <c r="U33" s="98">
        <v>123.95209702992632</v>
      </c>
      <c r="V33" s="98">
        <v>110.63928417533442</v>
      </c>
      <c r="W33" s="98">
        <v>97.72691922061253</v>
      </c>
      <c r="X33" s="98">
        <v>84.868224918718653</v>
      </c>
      <c r="Y33" s="98">
        <v>73.308025043572741</v>
      </c>
      <c r="Z33" s="98">
        <v>64.474516304135719</v>
      </c>
    </row>
    <row r="34" spans="3:26" ht="14.4" x14ac:dyDescent="0.3">
      <c r="C34" s="98">
        <v>74.031219696163973</v>
      </c>
      <c r="D34" s="98">
        <v>70.918687178001406</v>
      </c>
      <c r="E34" s="98">
        <v>71.291463494245022</v>
      </c>
      <c r="F34" s="98">
        <v>74.596789333248282</v>
      </c>
      <c r="G34" s="98">
        <v>79.968564911659115</v>
      </c>
      <c r="H34" s="98">
        <v>88.147563274998163</v>
      </c>
      <c r="I34" s="98">
        <v>99.309303706754235</v>
      </c>
      <c r="J34" s="98">
        <v>110.80960503925851</v>
      </c>
      <c r="K34" s="98">
        <v>122.38474007386439</v>
      </c>
      <c r="L34" s="98">
        <v>132.17501230982498</v>
      </c>
      <c r="M34" s="98">
        <v>140.16321244855294</v>
      </c>
      <c r="N34" s="98">
        <v>145.95741746912194</v>
      </c>
      <c r="O34" s="98">
        <v>149.90392104237804</v>
      </c>
      <c r="P34" s="98">
        <v>151.65808176741473</v>
      </c>
      <c r="Q34" s="98">
        <v>151.19303457910127</v>
      </c>
      <c r="R34" s="98">
        <v>148.53402604291165</v>
      </c>
      <c r="S34" s="98">
        <v>145.55657339361829</v>
      </c>
      <c r="T34" s="98">
        <v>140.51359757961919</v>
      </c>
      <c r="U34" s="98">
        <v>132.59608207861965</v>
      </c>
      <c r="V34" s="98">
        <v>123.10012510304453</v>
      </c>
      <c r="W34" s="98">
        <v>114.52354128567086</v>
      </c>
      <c r="X34" s="98">
        <v>104.17762549348856</v>
      </c>
      <c r="Y34" s="98">
        <v>92.392761334559793</v>
      </c>
      <c r="Z34" s="98">
        <v>81.35759892140274</v>
      </c>
    </row>
    <row r="35" spans="3:26" ht="14.4" x14ac:dyDescent="0.3">
      <c r="C35" s="98">
        <v>85.685835786477483</v>
      </c>
      <c r="D35" s="98">
        <v>78.685523972933808</v>
      </c>
      <c r="E35" s="98">
        <v>76.165839485906318</v>
      </c>
      <c r="F35" s="98">
        <v>76.930680866319506</v>
      </c>
      <c r="G35" s="98">
        <v>80.859412356485095</v>
      </c>
      <c r="H35" s="98">
        <v>90.332217246004944</v>
      </c>
      <c r="I35" s="98">
        <v>107.15329534839032</v>
      </c>
      <c r="J35" s="98">
        <v>120.27060548173563</v>
      </c>
      <c r="K35" s="98">
        <v>128.22245549472177</v>
      </c>
      <c r="L35" s="98">
        <v>132.01054455809648</v>
      </c>
      <c r="M35" s="98">
        <v>135.08520558570072</v>
      </c>
      <c r="N35" s="98">
        <v>136.82853101577638</v>
      </c>
      <c r="O35" s="98">
        <v>137.21598074464248</v>
      </c>
      <c r="P35" s="98">
        <v>135.77120240845332</v>
      </c>
      <c r="Q35" s="98">
        <v>134.38684106063667</v>
      </c>
      <c r="R35" s="98">
        <v>133.26412054687989</v>
      </c>
      <c r="S35" s="98">
        <v>135.30005721420474</v>
      </c>
      <c r="T35" s="98">
        <v>138.13974198799247</v>
      </c>
      <c r="U35" s="98">
        <v>140.18210364209821</v>
      </c>
      <c r="V35" s="98">
        <v>139.90047215320297</v>
      </c>
      <c r="W35" s="98">
        <v>139.46997322420771</v>
      </c>
      <c r="X35" s="98">
        <v>133.08372603443308</v>
      </c>
      <c r="Y35" s="98">
        <v>117.43394889464686</v>
      </c>
      <c r="Z35" s="98">
        <v>99.455414842834813</v>
      </c>
    </row>
    <row r="36" spans="3:26" ht="14.4" x14ac:dyDescent="0.3">
      <c r="C36" s="98">
        <v>90.659320230730273</v>
      </c>
      <c r="D36" s="98">
        <v>78.056717078523448</v>
      </c>
      <c r="E36" s="98">
        <v>70.470546449695703</v>
      </c>
      <c r="F36" s="98">
        <v>68.570367055011729</v>
      </c>
      <c r="G36" s="98">
        <v>77.196886147141072</v>
      </c>
      <c r="H36" s="98">
        <v>99.977845134397754</v>
      </c>
      <c r="I36" s="98">
        <v>154.50911177285465</v>
      </c>
      <c r="J36" s="98">
        <v>210.19874876938502</v>
      </c>
      <c r="K36" s="98">
        <v>209.22502629747015</v>
      </c>
      <c r="L36" s="98">
        <v>211.73956684471864</v>
      </c>
      <c r="M36" s="98">
        <v>206.72690202197845</v>
      </c>
      <c r="N36" s="98">
        <v>195.49456588321007</v>
      </c>
      <c r="O36" s="98">
        <v>181.11492298102041</v>
      </c>
      <c r="P36" s="98">
        <v>172.34273443999433</v>
      </c>
      <c r="Q36" s="98">
        <v>154.92035316009088</v>
      </c>
      <c r="R36" s="98">
        <v>144.99600667983336</v>
      </c>
      <c r="S36" s="98">
        <v>145.35875401153586</v>
      </c>
      <c r="T36" s="98">
        <v>149.94317923094454</v>
      </c>
      <c r="U36" s="98">
        <v>157.79671149689696</v>
      </c>
      <c r="V36" s="98">
        <v>170.92670390644565</v>
      </c>
      <c r="W36" s="98">
        <v>173.50557743539156</v>
      </c>
      <c r="X36" s="98">
        <v>159.81502585475192</v>
      </c>
      <c r="Y36" s="98">
        <v>134.53072868575677</v>
      </c>
      <c r="Z36" s="98">
        <v>110.44689377406389</v>
      </c>
    </row>
    <row r="37" spans="3:26" ht="14.4" x14ac:dyDescent="0.3">
      <c r="C37" s="98">
        <v>85.036932339029846</v>
      </c>
      <c r="D37" s="98">
        <v>83.209533179343055</v>
      </c>
      <c r="E37" s="98">
        <v>83.224517486790461</v>
      </c>
      <c r="F37" s="98">
        <v>84.881097250405489</v>
      </c>
      <c r="G37" s="98">
        <v>87.952746770373437</v>
      </c>
      <c r="H37" s="98">
        <v>92.825045549898164</v>
      </c>
      <c r="I37" s="98">
        <v>99.375935253537165</v>
      </c>
      <c r="J37" s="98">
        <v>105.73355570317689</v>
      </c>
      <c r="K37" s="98">
        <v>112.46976483044432</v>
      </c>
      <c r="L37" s="98">
        <v>118.3401044190216</v>
      </c>
      <c r="M37" s="98">
        <v>122.55697356522609</v>
      </c>
      <c r="N37" s="98">
        <v>124.13795109181719</v>
      </c>
      <c r="O37" s="98">
        <v>124.15019564661624</v>
      </c>
      <c r="P37" s="98">
        <v>122.6654168588246</v>
      </c>
      <c r="Q37" s="98">
        <v>119.37155450880306</v>
      </c>
      <c r="R37" s="98">
        <v>115.39738775651952</v>
      </c>
      <c r="S37" s="98">
        <v>112.89079330484874</v>
      </c>
      <c r="T37" s="98">
        <v>110.36144812318847</v>
      </c>
      <c r="U37" s="98">
        <v>107.75855124935495</v>
      </c>
      <c r="V37" s="98">
        <v>104.35306773468291</v>
      </c>
      <c r="W37" s="98">
        <v>103.00938860639519</v>
      </c>
      <c r="X37" s="98">
        <v>100.02034301208658</v>
      </c>
      <c r="Y37" s="98">
        <v>94.642383848372745</v>
      </c>
      <c r="Z37" s="98">
        <v>89.003907021596689</v>
      </c>
    </row>
    <row r="38" spans="3:26" ht="14.4" x14ac:dyDescent="0.3">
      <c r="C38" s="98">
        <v>71.389152104583914</v>
      </c>
      <c r="D38" s="98">
        <v>72.451556932690934</v>
      </c>
      <c r="E38" s="98">
        <v>75.491432390337437</v>
      </c>
      <c r="F38" s="98">
        <v>80.502777130993849</v>
      </c>
      <c r="G38" s="98">
        <v>87.920940921615923</v>
      </c>
      <c r="H38" s="98">
        <v>98.687565015430977</v>
      </c>
      <c r="I38" s="98">
        <v>111.10697219032821</v>
      </c>
      <c r="J38" s="98">
        <v>122.28138041565792</v>
      </c>
      <c r="K38" s="98">
        <v>130.86779059187003</v>
      </c>
      <c r="L38" s="98">
        <v>136.15322479791791</v>
      </c>
      <c r="M38" s="98">
        <v>138.15667807791624</v>
      </c>
      <c r="N38" s="98">
        <v>138.03770834700651</v>
      </c>
      <c r="O38" s="98">
        <v>136.33146222094152</v>
      </c>
      <c r="P38" s="98">
        <v>133.14463891820401</v>
      </c>
      <c r="Q38" s="98">
        <v>129.18403834524415</v>
      </c>
      <c r="R38" s="98">
        <v>124.03940051872063</v>
      </c>
      <c r="S38" s="98">
        <v>118.57387140887262</v>
      </c>
      <c r="T38" s="98">
        <v>112.29753657273635</v>
      </c>
      <c r="U38" s="98">
        <v>104.92763384364245</v>
      </c>
      <c r="V38" s="98">
        <v>96.552815369509034</v>
      </c>
      <c r="W38" s="98">
        <v>88.694733733358689</v>
      </c>
      <c r="X38" s="98">
        <v>81.365302961571217</v>
      </c>
      <c r="Y38" s="98">
        <v>75.575719950307644</v>
      </c>
      <c r="Z38" s="98">
        <v>72.317060624470997</v>
      </c>
    </row>
    <row r="39" spans="3:26" ht="14.4" x14ac:dyDescent="0.3">
      <c r="C39" s="98">
        <v>90.138180353420054</v>
      </c>
      <c r="D39" s="98">
        <v>90.432667765093697</v>
      </c>
      <c r="E39" s="98">
        <v>92.393065616133015</v>
      </c>
      <c r="F39" s="98">
        <v>95.928233303971311</v>
      </c>
      <c r="G39" s="98">
        <v>101.07800720397718</v>
      </c>
      <c r="H39" s="98">
        <v>107.36819887527587</v>
      </c>
      <c r="I39" s="98">
        <v>113.66300882416904</v>
      </c>
      <c r="J39" s="98">
        <v>119.99657956035013</v>
      </c>
      <c r="K39" s="98">
        <v>125.90116639821802</v>
      </c>
      <c r="L39" s="98">
        <v>130.45814370489967</v>
      </c>
      <c r="M39" s="98">
        <v>133.02970361423414</v>
      </c>
      <c r="N39" s="98">
        <v>134.15877057315822</v>
      </c>
      <c r="O39" s="98">
        <v>135.3968324558403</v>
      </c>
      <c r="P39" s="98">
        <v>136.71584512797338</v>
      </c>
      <c r="Q39" s="98">
        <v>137.07066922404462</v>
      </c>
      <c r="R39" s="98">
        <v>136.57079132111411</v>
      </c>
      <c r="S39" s="98">
        <v>135.54982254961601</v>
      </c>
      <c r="T39" s="98">
        <v>132.42592051860456</v>
      </c>
      <c r="U39" s="98">
        <v>126.57171002568222</v>
      </c>
      <c r="V39" s="98">
        <v>117.83857489284324</v>
      </c>
      <c r="W39" s="98">
        <v>109.74794331373531</v>
      </c>
      <c r="X39" s="98">
        <v>101.84523040622989</v>
      </c>
      <c r="Y39" s="98">
        <v>95.499859225654973</v>
      </c>
      <c r="Z39" s="98">
        <v>91.559738726160944</v>
      </c>
    </row>
    <row r="40" spans="3:26" ht="14.4" x14ac:dyDescent="0.3">
      <c r="C40" s="98">
        <v>86.901716296645915</v>
      </c>
      <c r="D40" s="98">
        <v>91.339740060558995</v>
      </c>
      <c r="E40" s="98">
        <v>97.071079247803709</v>
      </c>
      <c r="F40" s="98">
        <v>103.4539295287406</v>
      </c>
      <c r="G40" s="98">
        <v>110.20888337527809</v>
      </c>
      <c r="H40" s="98">
        <v>119.01669396145684</v>
      </c>
      <c r="I40" s="98">
        <v>129.09404842159731</v>
      </c>
      <c r="J40" s="98">
        <v>135.37501269140537</v>
      </c>
      <c r="K40" s="98">
        <v>135.56567063746246</v>
      </c>
      <c r="L40" s="98">
        <v>129.01381543448446</v>
      </c>
      <c r="M40" s="98">
        <v>119.25459221052614</v>
      </c>
      <c r="N40" s="98">
        <v>109.91091587221962</v>
      </c>
      <c r="O40" s="98">
        <v>103.19304614512957</v>
      </c>
      <c r="P40" s="98">
        <v>100.02606946666431</v>
      </c>
      <c r="Q40" s="98">
        <v>99.778167807024701</v>
      </c>
      <c r="R40" s="98">
        <v>102.02511339844409</v>
      </c>
      <c r="S40" s="98">
        <v>105.78899536650695</v>
      </c>
      <c r="T40" s="98">
        <v>108.88189342117445</v>
      </c>
      <c r="U40" s="98">
        <v>108.69282870404048</v>
      </c>
      <c r="V40" s="98">
        <v>104.70259557768706</v>
      </c>
      <c r="W40" s="98">
        <v>99.507038783663603</v>
      </c>
      <c r="X40" s="98">
        <v>93.258152274826784</v>
      </c>
      <c r="Y40" s="98">
        <v>87.629360478882276</v>
      </c>
      <c r="Z40" s="98">
        <v>84.84848838320714</v>
      </c>
    </row>
    <row r="41" spans="3:26" ht="14.4" x14ac:dyDescent="0.3">
      <c r="C41" s="98">
        <v>68.469971979215245</v>
      </c>
      <c r="D41" s="98">
        <v>72.858571923843144</v>
      </c>
      <c r="E41" s="98">
        <v>79.7734067079721</v>
      </c>
      <c r="F41" s="98">
        <v>88.681170396847662</v>
      </c>
      <c r="G41" s="98">
        <v>99.153353139752525</v>
      </c>
      <c r="H41" s="98">
        <v>112.47910950042581</v>
      </c>
      <c r="I41" s="98">
        <v>128.18603749739515</v>
      </c>
      <c r="J41" s="98">
        <v>143.98261799873691</v>
      </c>
      <c r="K41" s="98">
        <v>153.2072146619812</v>
      </c>
      <c r="L41" s="98">
        <v>155.35423508043735</v>
      </c>
      <c r="M41" s="98">
        <v>154.78697910930313</v>
      </c>
      <c r="N41" s="98">
        <v>156.60959195925204</v>
      </c>
      <c r="O41" s="98">
        <v>156.58693886500092</v>
      </c>
      <c r="P41" s="98">
        <v>155.71343614688448</v>
      </c>
      <c r="Q41" s="98">
        <v>156.31441227383971</v>
      </c>
      <c r="R41" s="98">
        <v>157.13435475955072</v>
      </c>
      <c r="S41" s="98">
        <v>159.59992551052403</v>
      </c>
      <c r="T41" s="98">
        <v>165.27679921808576</v>
      </c>
      <c r="U41" s="98">
        <v>153.1246193904135</v>
      </c>
      <c r="V41" s="98">
        <v>126.10391278305796</v>
      </c>
      <c r="W41" s="98">
        <v>100.4875001217506</v>
      </c>
      <c r="X41" s="98">
        <v>82.656158038527238</v>
      </c>
      <c r="Y41" s="98">
        <v>72.398895941092377</v>
      </c>
      <c r="Z41" s="98">
        <v>67.483623533063948</v>
      </c>
    </row>
    <row r="42" spans="3:26" ht="14.4" x14ac:dyDescent="0.3">
      <c r="C42" s="98">
        <v>66.741568515051412</v>
      </c>
      <c r="D42" s="98">
        <v>62.489309494572481</v>
      </c>
      <c r="E42" s="98">
        <v>64.316871996838771</v>
      </c>
      <c r="F42" s="98">
        <v>71.127590086680613</v>
      </c>
      <c r="G42" s="98">
        <v>82.260030897805478</v>
      </c>
      <c r="H42" s="98">
        <v>98.403546858292358</v>
      </c>
      <c r="I42" s="98">
        <v>122.85541747410551</v>
      </c>
      <c r="J42" s="98">
        <v>144.79861571286096</v>
      </c>
      <c r="K42" s="98">
        <v>158.66549044986746</v>
      </c>
      <c r="L42" s="98">
        <v>166.70844689132775</v>
      </c>
      <c r="M42" s="98">
        <v>172.41870415479406</v>
      </c>
      <c r="N42" s="98">
        <v>175.41199539062498</v>
      </c>
      <c r="O42" s="98">
        <v>175.17449220161492</v>
      </c>
      <c r="P42" s="98">
        <v>171.99966272720948</v>
      </c>
      <c r="Q42" s="98">
        <v>166.64215327082323</v>
      </c>
      <c r="R42" s="98">
        <v>159.90961692620607</v>
      </c>
      <c r="S42" s="98">
        <v>154.2584692791032</v>
      </c>
      <c r="T42" s="98">
        <v>149.20682760449708</v>
      </c>
      <c r="U42" s="98">
        <v>143.19954354439832</v>
      </c>
      <c r="V42" s="98">
        <v>136.10004758580911</v>
      </c>
      <c r="W42" s="98">
        <v>129.2775220998295</v>
      </c>
      <c r="X42" s="98">
        <v>118.87826244334859</v>
      </c>
      <c r="Y42" s="98">
        <v>99.811739040498864</v>
      </c>
      <c r="Z42" s="98">
        <v>79.698449953618962</v>
      </c>
    </row>
    <row r="43" spans="3:26" ht="14.4" x14ac:dyDescent="0.3">
      <c r="C43" s="98">
        <v>86.718972489113312</v>
      </c>
      <c r="D43" s="98">
        <v>91.176533614096186</v>
      </c>
      <c r="E43" s="98">
        <v>97.263032716389588</v>
      </c>
      <c r="F43" s="98">
        <v>104.90675452036916</v>
      </c>
      <c r="G43" s="98">
        <v>114.13940181619117</v>
      </c>
      <c r="H43" s="98">
        <v>124.885090498588</v>
      </c>
      <c r="I43" s="98">
        <v>135.79352760092985</v>
      </c>
      <c r="J43" s="98">
        <v>145.57682786711996</v>
      </c>
      <c r="K43" s="98">
        <v>152.27960190768098</v>
      </c>
      <c r="L43" s="98">
        <v>155.08343841897903</v>
      </c>
      <c r="M43" s="98">
        <v>153.88802166347017</v>
      </c>
      <c r="N43" s="98">
        <v>150.72233115580983</v>
      </c>
      <c r="O43" s="98">
        <v>147.23949209147005</v>
      </c>
      <c r="P43" s="98">
        <v>144.19699407328559</v>
      </c>
      <c r="Q43" s="98">
        <v>140.37860398976269</v>
      </c>
      <c r="R43" s="98">
        <v>135.99948889476235</v>
      </c>
      <c r="S43" s="98">
        <v>131.16513397202331</v>
      </c>
      <c r="T43" s="98">
        <v>124.92108525191418</v>
      </c>
      <c r="U43" s="98">
        <v>116.66534339975757</v>
      </c>
      <c r="V43" s="98">
        <v>106.45264028475871</v>
      </c>
      <c r="W43" s="98">
        <v>97.266337355700102</v>
      </c>
      <c r="X43" s="98">
        <v>89.532401819366143</v>
      </c>
      <c r="Y43" s="98">
        <v>84.847240101216912</v>
      </c>
      <c r="Z43" s="98">
        <v>83.986193065832538</v>
      </c>
    </row>
    <row r="44" spans="3:26" ht="14.4" x14ac:dyDescent="0.3">
      <c r="C44" s="98">
        <v>101.6804107267368</v>
      </c>
      <c r="D44" s="98">
        <v>108.11881014001884</v>
      </c>
      <c r="E44" s="98">
        <v>115.57607402221133</v>
      </c>
      <c r="F44" s="98">
        <v>123.3766034155237</v>
      </c>
      <c r="G44" s="98">
        <v>131.935207321858</v>
      </c>
      <c r="H44" s="98">
        <v>141.67879390333761</v>
      </c>
      <c r="I44" s="98">
        <v>151.06498673864039</v>
      </c>
      <c r="J44" s="98">
        <v>157.95654280068456</v>
      </c>
      <c r="K44" s="98">
        <v>159.86076257679213</v>
      </c>
      <c r="L44" s="98">
        <v>156.17395607688709</v>
      </c>
      <c r="M44" s="98">
        <v>149.31528517424061</v>
      </c>
      <c r="N44" s="98">
        <v>143.20119383376553</v>
      </c>
      <c r="O44" s="98">
        <v>140.12316148015901</v>
      </c>
      <c r="P44" s="98">
        <v>140.9212859112713</v>
      </c>
      <c r="Q44" s="98">
        <v>143.49328822545127</v>
      </c>
      <c r="R44" s="98">
        <v>146.73292596237732</v>
      </c>
      <c r="S44" s="98">
        <v>148.87547962307525</v>
      </c>
      <c r="T44" s="98">
        <v>147.23317866918893</v>
      </c>
      <c r="U44" s="98">
        <v>140.26146103551298</v>
      </c>
      <c r="V44" s="98">
        <v>128.04839031065566</v>
      </c>
      <c r="W44" s="98">
        <v>114.80787868591322</v>
      </c>
      <c r="X44" s="98">
        <v>103.42030778037385</v>
      </c>
      <c r="Y44" s="98">
        <v>97.195079818261632</v>
      </c>
      <c r="Z44" s="98">
        <v>96.894754266773589</v>
      </c>
    </row>
    <row r="45" spans="3:26" ht="14.4" x14ac:dyDescent="0.3">
      <c r="C45" s="98">
        <v>79.760144879505802</v>
      </c>
      <c r="D45" s="98">
        <v>84.326167728026263</v>
      </c>
      <c r="E45" s="98">
        <v>89.683509621774206</v>
      </c>
      <c r="F45" s="98">
        <v>95.099821945550971</v>
      </c>
      <c r="G45" s="98">
        <v>100.1159742569173</v>
      </c>
      <c r="H45" s="98">
        <v>104.62391836802922</v>
      </c>
      <c r="I45" s="98">
        <v>107.84362501103696</v>
      </c>
      <c r="J45" s="98">
        <v>109.1868529219137</v>
      </c>
      <c r="K45" s="98">
        <v>108.30188680256545</v>
      </c>
      <c r="L45" s="98">
        <v>105.39965647724125</v>
      </c>
      <c r="M45" s="98">
        <v>101.5830692438296</v>
      </c>
      <c r="N45" s="98">
        <v>98.665371587706915</v>
      </c>
      <c r="O45" s="98">
        <v>97.446770777972688</v>
      </c>
      <c r="P45" s="98">
        <v>97.930180413116247</v>
      </c>
      <c r="Q45" s="98">
        <v>99.420078663203682</v>
      </c>
      <c r="R45" s="98">
        <v>101.06998365294503</v>
      </c>
      <c r="S45" s="98">
        <v>102.221932855245</v>
      </c>
      <c r="T45" s="98">
        <v>101.45582068450751</v>
      </c>
      <c r="U45" s="98">
        <v>97.91810240999915</v>
      </c>
      <c r="V45" s="98">
        <v>91.744227327448471</v>
      </c>
      <c r="W45" s="98">
        <v>84.648213153753616</v>
      </c>
      <c r="X45" s="98">
        <v>78.430828989730188</v>
      </c>
      <c r="Y45" s="98">
        <v>75.452260492021054</v>
      </c>
      <c r="Z45" s="98">
        <v>75.845304648149892</v>
      </c>
    </row>
    <row r="46" spans="3:26" ht="14.4" x14ac:dyDescent="0.3">
      <c r="C46" s="98">
        <v>67.41502492469813</v>
      </c>
      <c r="D46" s="98">
        <v>71.822210263655222</v>
      </c>
      <c r="E46" s="98">
        <v>76.98332524381172</v>
      </c>
      <c r="F46" s="98">
        <v>82.688020900147876</v>
      </c>
      <c r="G46" s="98">
        <v>88.006957080342573</v>
      </c>
      <c r="H46" s="98">
        <v>96.382839187892884</v>
      </c>
      <c r="I46" s="98">
        <v>105.25205193511538</v>
      </c>
      <c r="J46" s="98">
        <v>109.8869902318585</v>
      </c>
      <c r="K46" s="98">
        <v>109.23441658882857</v>
      </c>
      <c r="L46" s="98">
        <v>101.72139563730173</v>
      </c>
      <c r="M46" s="98">
        <v>91.256049027279843</v>
      </c>
      <c r="N46" s="98">
        <v>81.979292095288429</v>
      </c>
      <c r="O46" s="98">
        <v>75.955474077876161</v>
      </c>
      <c r="P46" s="98">
        <v>73.444238935091292</v>
      </c>
      <c r="Q46" s="98">
        <v>74.489314935021184</v>
      </c>
      <c r="R46" s="98">
        <v>78.06400756194121</v>
      </c>
      <c r="S46" s="98">
        <v>82.970843344055879</v>
      </c>
      <c r="T46" s="98">
        <v>86.505360611901637</v>
      </c>
      <c r="U46" s="98">
        <v>85.807933451189029</v>
      </c>
      <c r="V46" s="98">
        <v>81.7429913493947</v>
      </c>
      <c r="W46" s="98">
        <v>75.540343712321018</v>
      </c>
      <c r="X46" s="98">
        <v>68.923450513284649</v>
      </c>
      <c r="Y46" s="98">
        <v>65.484462957703087</v>
      </c>
      <c r="Z46" s="98">
        <v>64.58965259471411</v>
      </c>
    </row>
    <row r="47" spans="3:26" ht="14.4" x14ac:dyDescent="0.3">
      <c r="C47" s="98">
        <v>88.933322053282524</v>
      </c>
      <c r="D47" s="98">
        <v>89.602866301685722</v>
      </c>
      <c r="E47" s="98">
        <v>92.035970125114758</v>
      </c>
      <c r="F47" s="98">
        <v>95.961889591873074</v>
      </c>
      <c r="G47" s="98">
        <v>102.98990161503571</v>
      </c>
      <c r="H47" s="98">
        <v>112.08696787446725</v>
      </c>
      <c r="I47" s="98">
        <v>127.06292621761978</v>
      </c>
      <c r="J47" s="98">
        <v>143.8563402496986</v>
      </c>
      <c r="K47" s="98">
        <v>145.99725951685429</v>
      </c>
      <c r="L47" s="98">
        <v>144.93493306147593</v>
      </c>
      <c r="M47" s="98">
        <v>142.74453780241871</v>
      </c>
      <c r="N47" s="98">
        <v>143.94054253280675</v>
      </c>
      <c r="O47" s="98">
        <v>142.05454003892487</v>
      </c>
      <c r="P47" s="98">
        <v>138.94066054717572</v>
      </c>
      <c r="Q47" s="98">
        <v>136.88676489305743</v>
      </c>
      <c r="R47" s="98">
        <v>137.93632839500864</v>
      </c>
      <c r="S47" s="98">
        <v>145.35192352688915</v>
      </c>
      <c r="T47" s="98">
        <v>162.87960941567445</v>
      </c>
      <c r="U47" s="98">
        <v>160.70499577893258</v>
      </c>
      <c r="V47" s="98">
        <v>140.17132180560105</v>
      </c>
      <c r="W47" s="98">
        <v>120.5919414704059</v>
      </c>
      <c r="X47" s="98">
        <v>106.85835766768884</v>
      </c>
      <c r="Y47" s="98">
        <v>97.03624008491451</v>
      </c>
      <c r="Z47" s="98">
        <v>90.964693121777685</v>
      </c>
    </row>
    <row r="48" spans="3:26" ht="14.4" x14ac:dyDescent="0.3">
      <c r="C48" s="98">
        <v>94.613146196000798</v>
      </c>
      <c r="D48" s="98">
        <v>96.343972068783273</v>
      </c>
      <c r="E48" s="98">
        <v>101.65983438075702</v>
      </c>
      <c r="F48" s="98">
        <v>110.17416539782909</v>
      </c>
      <c r="G48" s="98">
        <v>121.79083325188051</v>
      </c>
      <c r="H48" s="98">
        <v>137.40934918206088</v>
      </c>
      <c r="I48" s="98">
        <v>156.22107338544052</v>
      </c>
      <c r="J48" s="98">
        <v>173.24615585244638</v>
      </c>
      <c r="K48" s="98">
        <v>183.07916812308753</v>
      </c>
      <c r="L48" s="98">
        <v>188.68362811476862</v>
      </c>
      <c r="M48" s="98">
        <v>189.7112255478898</v>
      </c>
      <c r="N48" s="98">
        <v>188.25249038107754</v>
      </c>
      <c r="O48" s="98">
        <v>185.08918078601903</v>
      </c>
      <c r="P48" s="98">
        <v>181.24845497581273</v>
      </c>
      <c r="Q48" s="98">
        <v>176.66875612303227</v>
      </c>
      <c r="R48" s="98">
        <v>170.82502927864996</v>
      </c>
      <c r="S48" s="98">
        <v>164.20412398799209</v>
      </c>
      <c r="T48" s="98">
        <v>155.89325238719582</v>
      </c>
      <c r="U48" s="98">
        <v>145.35349514370435</v>
      </c>
      <c r="V48" s="98">
        <v>133.78315597400027</v>
      </c>
      <c r="W48" s="98">
        <v>122.17748229473889</v>
      </c>
      <c r="X48" s="98">
        <v>110.82072370663334</v>
      </c>
      <c r="Y48" s="98">
        <v>101.38665472174246</v>
      </c>
      <c r="Z48" s="98">
        <v>95.844504306997337</v>
      </c>
    </row>
    <row r="49" spans="3:26" ht="14.4" x14ac:dyDescent="0.3">
      <c r="C49" s="98">
        <v>100.3931660886192</v>
      </c>
      <c r="D49" s="98">
        <v>97.470596037655838</v>
      </c>
      <c r="E49" s="98">
        <v>98.582793417027901</v>
      </c>
      <c r="F49" s="98">
        <v>103.37774982250623</v>
      </c>
      <c r="G49" s="98">
        <v>112.2027067827896</v>
      </c>
      <c r="H49" s="98">
        <v>125.23441151096492</v>
      </c>
      <c r="I49" s="98">
        <v>143.05987342178878</v>
      </c>
      <c r="J49" s="98">
        <v>160.55055322157497</v>
      </c>
      <c r="K49" s="98">
        <v>169.21873615158171</v>
      </c>
      <c r="L49" s="98">
        <v>175.98232057509591</v>
      </c>
      <c r="M49" s="98">
        <v>179.60810237170438</v>
      </c>
      <c r="N49" s="98">
        <v>181.96537156020423</v>
      </c>
      <c r="O49" s="98">
        <v>183.83533296020499</v>
      </c>
      <c r="P49" s="98">
        <v>186.63101300798331</v>
      </c>
      <c r="Q49" s="98">
        <v>188.16426755147182</v>
      </c>
      <c r="R49" s="98">
        <v>189.6847941253142</v>
      </c>
      <c r="S49" s="98">
        <v>190.26603819308835</v>
      </c>
      <c r="T49" s="98">
        <v>187.8779691189828</v>
      </c>
      <c r="U49" s="98">
        <v>180.79562422479736</v>
      </c>
      <c r="V49" s="98">
        <v>169.35450540996322</v>
      </c>
      <c r="W49" s="98">
        <v>153.76981201895927</v>
      </c>
      <c r="X49" s="98">
        <v>136.44679959309028</v>
      </c>
      <c r="Y49" s="98">
        <v>120.03291728883022</v>
      </c>
      <c r="Z49" s="98">
        <v>107.70761696939647</v>
      </c>
    </row>
    <row r="50" spans="3:26" ht="14.4" x14ac:dyDescent="0.3">
      <c r="C50" s="98">
        <v>17.606021261433519</v>
      </c>
      <c r="D50" s="98">
        <v>17.213523957247585</v>
      </c>
      <c r="E50" s="98">
        <v>18.280680826337353</v>
      </c>
      <c r="F50" s="98">
        <v>19.782126132137194</v>
      </c>
      <c r="G50" s="98">
        <v>24.626590730205614</v>
      </c>
      <c r="H50" s="98">
        <v>28.255271415435246</v>
      </c>
      <c r="I50" s="98">
        <v>43.661183908650834</v>
      </c>
      <c r="J50" s="98">
        <v>77.251684766459604</v>
      </c>
      <c r="K50" s="98">
        <v>88.69057612297307</v>
      </c>
      <c r="L50" s="98">
        <v>84.155230288950889</v>
      </c>
      <c r="M50" s="98">
        <v>83.710504039151445</v>
      </c>
      <c r="N50" s="98">
        <v>108.02429011536925</v>
      </c>
      <c r="O50" s="98">
        <v>107.92391731214494</v>
      </c>
      <c r="P50" s="98">
        <v>91.628663435318231</v>
      </c>
      <c r="Q50" s="98">
        <v>88.061286926996161</v>
      </c>
      <c r="R50" s="98">
        <v>99.117239516448805</v>
      </c>
      <c r="S50" s="98">
        <v>145.12736872461156</v>
      </c>
      <c r="T50" s="98">
        <v>255.63872407730474</v>
      </c>
      <c r="U50" s="98">
        <v>257.32487400758595</v>
      </c>
      <c r="V50" s="98">
        <v>156.6361449828471</v>
      </c>
      <c r="W50" s="98">
        <v>74.984783594601225</v>
      </c>
      <c r="X50" s="98">
        <v>41.501374060251777</v>
      </c>
      <c r="Y50" s="98">
        <v>28.606725658912527</v>
      </c>
      <c r="Z50" s="98">
        <v>20.666434409137359</v>
      </c>
    </row>
    <row r="51" spans="3:26" ht="14.4" x14ac:dyDescent="0.3">
      <c r="C51" s="98">
        <v>101.60762112725885</v>
      </c>
      <c r="D51" s="98">
        <v>95.534941385400245</v>
      </c>
      <c r="E51" s="98">
        <v>93.987731340027665</v>
      </c>
      <c r="F51" s="98">
        <v>97.231788473430711</v>
      </c>
      <c r="G51" s="98">
        <v>104.74091867225586</v>
      </c>
      <c r="H51" s="98">
        <v>116.00118088293914</v>
      </c>
      <c r="I51" s="98">
        <v>130.66353186828505</v>
      </c>
      <c r="J51" s="98">
        <v>144.53020174662754</v>
      </c>
      <c r="K51" s="98">
        <v>151.9008426902366</v>
      </c>
      <c r="L51" s="98">
        <v>156.06893742479608</v>
      </c>
      <c r="M51" s="98">
        <v>156.37930135279984</v>
      </c>
      <c r="N51" s="98">
        <v>154.60589675953656</v>
      </c>
      <c r="O51" s="98">
        <v>151.8879163149177</v>
      </c>
      <c r="P51" s="98">
        <v>149.96982339344854</v>
      </c>
      <c r="Q51" s="98">
        <v>149.59153261205196</v>
      </c>
      <c r="R51" s="98">
        <v>151.82237501530091</v>
      </c>
      <c r="S51" s="98">
        <v>155.5849649060853</v>
      </c>
      <c r="T51" s="98">
        <v>158.89615128607923</v>
      </c>
      <c r="U51" s="98">
        <v>159.29349554704854</v>
      </c>
      <c r="V51" s="98">
        <v>155.90091472873272</v>
      </c>
      <c r="W51" s="98">
        <v>147.97847459153914</v>
      </c>
      <c r="X51" s="98">
        <v>136.73801002371039</v>
      </c>
      <c r="Y51" s="98">
        <v>123.63646782427269</v>
      </c>
      <c r="Z51" s="98">
        <v>111.25408122728828</v>
      </c>
    </row>
    <row r="52" spans="3:26" ht="14.4" x14ac:dyDescent="0.3">
      <c r="C52" s="98">
        <v>68.967449334273553</v>
      </c>
      <c r="D52" s="98">
        <v>75.557202792743425</v>
      </c>
      <c r="E52" s="98">
        <v>82.403696256438835</v>
      </c>
      <c r="F52" s="98">
        <v>88.95423246379346</v>
      </c>
      <c r="G52" s="98">
        <v>95.729463835385772</v>
      </c>
      <c r="H52" s="98">
        <v>103.29160839438894</v>
      </c>
      <c r="I52" s="98">
        <v>110.43576611552653</v>
      </c>
      <c r="J52" s="98">
        <v>114.85358108955643</v>
      </c>
      <c r="K52" s="98">
        <v>113.59298476646453</v>
      </c>
      <c r="L52" s="98">
        <v>106.57806929381253</v>
      </c>
      <c r="M52" s="98">
        <v>96.493754394181494</v>
      </c>
      <c r="N52" s="98">
        <v>87.699689514925922</v>
      </c>
      <c r="O52" s="98">
        <v>82.403770661548592</v>
      </c>
      <c r="P52" s="98">
        <v>81.372414791236295</v>
      </c>
      <c r="Q52" s="98">
        <v>83.004636898084087</v>
      </c>
      <c r="R52" s="98">
        <v>86.399159390595528</v>
      </c>
      <c r="S52" s="98">
        <v>89.658105030534415</v>
      </c>
      <c r="T52" s="98">
        <v>91.008888927367252</v>
      </c>
      <c r="U52" s="98">
        <v>88.479733041799562</v>
      </c>
      <c r="V52" s="98">
        <v>81.605789325840362</v>
      </c>
      <c r="W52" s="98">
        <v>73.080919304283185</v>
      </c>
      <c r="X52" s="98">
        <v>65.438549873370377</v>
      </c>
      <c r="Y52" s="98">
        <v>61.973618536447837</v>
      </c>
      <c r="Z52" s="98">
        <v>63.424354952748246</v>
      </c>
    </row>
    <row r="53" spans="3:26" ht="14.4" x14ac:dyDescent="0.3">
      <c r="C53" s="98">
        <v>47.112825995307226</v>
      </c>
      <c r="D53" s="98">
        <v>42.751328218901861</v>
      </c>
      <c r="E53" s="98">
        <v>42.103733843994121</v>
      </c>
      <c r="F53" s="98">
        <v>44.364682220426097</v>
      </c>
      <c r="G53" s="98">
        <v>49.521422837183231</v>
      </c>
      <c r="H53" s="98">
        <v>57.969575646662626</v>
      </c>
      <c r="I53" s="98">
        <v>71.330967570199775</v>
      </c>
      <c r="J53" s="98">
        <v>84.206470335283555</v>
      </c>
      <c r="K53" s="98">
        <v>93.806928404969639</v>
      </c>
      <c r="L53" s="98">
        <v>101.2550636143028</v>
      </c>
      <c r="M53" s="98">
        <v>107.9542764128381</v>
      </c>
      <c r="N53" s="98">
        <v>113.579512683988</v>
      </c>
      <c r="O53" s="98">
        <v>117.29314530781939</v>
      </c>
      <c r="P53" s="98">
        <v>119.24251166619457</v>
      </c>
      <c r="Q53" s="98">
        <v>119.25656583239684</v>
      </c>
      <c r="R53" s="98">
        <v>117.3264067492935</v>
      </c>
      <c r="S53" s="98">
        <v>114.73731021150746</v>
      </c>
      <c r="T53" s="98">
        <v>111.11893436450504</v>
      </c>
      <c r="U53" s="98">
        <v>105.88771212764595</v>
      </c>
      <c r="V53" s="98">
        <v>99.105513707625349</v>
      </c>
      <c r="W53" s="98">
        <v>92.110411229207841</v>
      </c>
      <c r="X53" s="98">
        <v>83.137507636195878</v>
      </c>
      <c r="Y53" s="98">
        <v>69.772888336924481</v>
      </c>
      <c r="Z53" s="98">
        <v>56.46564405653487</v>
      </c>
    </row>
    <row r="54" spans="3:26" ht="14.4" x14ac:dyDescent="0.3">
      <c r="C54" s="98">
        <v>66.93110211883868</v>
      </c>
      <c r="D54" s="98">
        <v>71.397107383591816</v>
      </c>
      <c r="E54" s="98">
        <v>77.03868199107302</v>
      </c>
      <c r="F54" s="98">
        <v>83.025260949964917</v>
      </c>
      <c r="G54" s="98">
        <v>89.361967438794551</v>
      </c>
      <c r="H54" s="98">
        <v>96.007766944926132</v>
      </c>
      <c r="I54" s="98">
        <v>103.06323284289296</v>
      </c>
      <c r="J54" s="98">
        <v>107.73479280690556</v>
      </c>
      <c r="K54" s="98">
        <v>106.58945405429964</v>
      </c>
      <c r="L54" s="98">
        <v>101.06057369500645</v>
      </c>
      <c r="M54" s="98">
        <v>94.202820926769562</v>
      </c>
      <c r="N54" s="98">
        <v>89.294761901944383</v>
      </c>
      <c r="O54" s="98">
        <v>85.973440790079465</v>
      </c>
      <c r="P54" s="98">
        <v>84.918420281874944</v>
      </c>
      <c r="Q54" s="98">
        <v>86.208458687282757</v>
      </c>
      <c r="R54" s="98">
        <v>89.286741351813035</v>
      </c>
      <c r="S54" s="98">
        <v>93.864075664440094</v>
      </c>
      <c r="T54" s="98">
        <v>99.010103854522271</v>
      </c>
      <c r="U54" s="98">
        <v>97.352945363202039</v>
      </c>
      <c r="V54" s="98">
        <v>88.68315217290116</v>
      </c>
      <c r="W54" s="98">
        <v>79.151170269715024</v>
      </c>
      <c r="X54" s="98">
        <v>71.354631723026344</v>
      </c>
      <c r="Y54" s="98">
        <v>66.081190246500682</v>
      </c>
      <c r="Z54" s="98">
        <v>64.352071415655047</v>
      </c>
    </row>
    <row r="55" spans="3:26" ht="14.4" x14ac:dyDescent="0.3">
      <c r="C55" s="98">
        <v>64.030397712425639</v>
      </c>
      <c r="D55" s="98">
        <v>62.515807134985216</v>
      </c>
      <c r="E55" s="98">
        <v>64.034856824171001</v>
      </c>
      <c r="F55" s="98">
        <v>68.368435155911143</v>
      </c>
      <c r="G55" s="98">
        <v>75.789632073460936</v>
      </c>
      <c r="H55" s="98">
        <v>86.614799965296513</v>
      </c>
      <c r="I55" s="98">
        <v>99.170635009758513</v>
      </c>
      <c r="J55" s="98">
        <v>110.29743043723016</v>
      </c>
      <c r="K55" s="98">
        <v>118.7107844736794</v>
      </c>
      <c r="L55" s="98">
        <v>125.02726272935244</v>
      </c>
      <c r="M55" s="98">
        <v>129.04571397897135</v>
      </c>
      <c r="N55" s="98">
        <v>131.84204813287769</v>
      </c>
      <c r="O55" s="98">
        <v>133.65287211715585</v>
      </c>
      <c r="P55" s="98">
        <v>134.39740967933247</v>
      </c>
      <c r="Q55" s="98">
        <v>134.38304472282999</v>
      </c>
      <c r="R55" s="98">
        <v>132.97228368077563</v>
      </c>
      <c r="S55" s="98">
        <v>130.34138933191616</v>
      </c>
      <c r="T55" s="98">
        <v>125.6017301008993</v>
      </c>
      <c r="U55" s="98">
        <v>118.05203064055429</v>
      </c>
      <c r="V55" s="98">
        <v>107.87277474392124</v>
      </c>
      <c r="W55" s="98">
        <v>96.626857517286695</v>
      </c>
      <c r="X55" s="98">
        <v>85.453800036355574</v>
      </c>
      <c r="Y55" s="98">
        <v>75.624467797538628</v>
      </c>
      <c r="Z55" s="98">
        <v>68.449608057868971</v>
      </c>
    </row>
    <row r="56" spans="3:26" ht="14.4" x14ac:dyDescent="0.3">
      <c r="C56" s="98">
        <v>70.176143406086695</v>
      </c>
      <c r="D56" s="98">
        <v>73.578104697528005</v>
      </c>
      <c r="E56" s="98">
        <v>78.965670857328192</v>
      </c>
      <c r="F56" s="98">
        <v>85.384934414571589</v>
      </c>
      <c r="G56" s="98">
        <v>92.563280326988775</v>
      </c>
      <c r="H56" s="98">
        <v>102.44737468689466</v>
      </c>
      <c r="I56" s="98">
        <v>114.90458294472448</v>
      </c>
      <c r="J56" s="98">
        <v>123.04430459686996</v>
      </c>
      <c r="K56" s="98">
        <v>123.40971226727275</v>
      </c>
      <c r="L56" s="98">
        <v>116.66463544710035</v>
      </c>
      <c r="M56" s="98">
        <v>107.98637469669247</v>
      </c>
      <c r="N56" s="98">
        <v>101.25699969033759</v>
      </c>
      <c r="O56" s="98">
        <v>98.399397011492695</v>
      </c>
      <c r="P56" s="98">
        <v>99.670381113592271</v>
      </c>
      <c r="Q56" s="98">
        <v>103.94263019801707</v>
      </c>
      <c r="R56" s="98">
        <v>109.97628634094052</v>
      </c>
      <c r="S56" s="98">
        <v>116.34112839124792</v>
      </c>
      <c r="T56" s="98">
        <v>119.67893976412422</v>
      </c>
      <c r="U56" s="98">
        <v>117.40578579516298</v>
      </c>
      <c r="V56" s="98">
        <v>109.65403688308422</v>
      </c>
      <c r="W56" s="98">
        <v>99.605934821466093</v>
      </c>
      <c r="X56" s="98">
        <v>88.554052462596545</v>
      </c>
      <c r="Y56" s="98">
        <v>77.92074056101292</v>
      </c>
      <c r="Z56" s="98">
        <v>70.850773030500775</v>
      </c>
    </row>
    <row r="57" spans="3:26" ht="14.4" x14ac:dyDescent="0.3">
      <c r="C57" s="98">
        <v>5.9832776542443611</v>
      </c>
      <c r="D57" s="98">
        <v>5.5136724831337043</v>
      </c>
      <c r="E57" s="98">
        <v>6.1076775838444171</v>
      </c>
      <c r="F57" s="98">
        <v>7.6489026473282333</v>
      </c>
      <c r="G57" s="98">
        <v>10.403429927540863</v>
      </c>
      <c r="H57" s="98">
        <v>14.418553009383428</v>
      </c>
      <c r="I57" s="98">
        <v>19.538915336798762</v>
      </c>
      <c r="J57" s="98">
        <v>25.643887066988494</v>
      </c>
      <c r="K57" s="98">
        <v>31.929480391211072</v>
      </c>
      <c r="L57" s="98">
        <v>38.735939134679036</v>
      </c>
      <c r="M57" s="98">
        <v>45.389315943436337</v>
      </c>
      <c r="N57" s="98">
        <v>51.739774691399539</v>
      </c>
      <c r="O57" s="98">
        <v>57.113609600250768</v>
      </c>
      <c r="P57" s="98">
        <v>61.235846544396061</v>
      </c>
      <c r="Q57" s="98">
        <v>63.385191959394355</v>
      </c>
      <c r="R57" s="98">
        <v>63.135807157958062</v>
      </c>
      <c r="S57" s="98">
        <v>60.517252657243048</v>
      </c>
      <c r="T57" s="98">
        <v>54.867397619728393</v>
      </c>
      <c r="U57" s="98">
        <v>46.556533132573065</v>
      </c>
      <c r="V57" s="98">
        <v>36.441144747730796</v>
      </c>
      <c r="W57" s="98">
        <v>26.197487433232354</v>
      </c>
      <c r="X57" s="98">
        <v>17.635616980336923</v>
      </c>
      <c r="Y57" s="98">
        <v>11.476656894827984</v>
      </c>
      <c r="Z57" s="98">
        <v>7.7553151884668159</v>
      </c>
    </row>
    <row r="58" spans="3:26" ht="14.4" x14ac:dyDescent="0.3">
      <c r="C58" s="98">
        <v>34.1301595354211</v>
      </c>
      <c r="D58" s="98">
        <v>29.077657971820919</v>
      </c>
      <c r="E58" s="98">
        <v>27.786480871195106</v>
      </c>
      <c r="F58" s="98">
        <v>30.059978606607814</v>
      </c>
      <c r="G58" s="98">
        <v>36.359585363572997</v>
      </c>
      <c r="H58" s="98">
        <v>55.282800912289794</v>
      </c>
      <c r="I58" s="98">
        <v>81.896591580198418</v>
      </c>
      <c r="J58" s="98">
        <v>95.928498957023464</v>
      </c>
      <c r="K58" s="98">
        <v>102.29556420504825</v>
      </c>
      <c r="L58" s="98">
        <v>104.36611100518114</v>
      </c>
      <c r="M58" s="98">
        <v>105.12422472885991</v>
      </c>
      <c r="N58" s="98">
        <v>107.23775316668112</v>
      </c>
      <c r="O58" s="98">
        <v>109.65230206500115</v>
      </c>
      <c r="P58" s="98">
        <v>108.40337833278801</v>
      </c>
      <c r="Q58" s="98">
        <v>111.50508998745693</v>
      </c>
      <c r="R58" s="98">
        <v>115.97193255468397</v>
      </c>
      <c r="S58" s="98">
        <v>122.344927563326</v>
      </c>
      <c r="T58" s="98">
        <v>123.95516125805395</v>
      </c>
      <c r="U58" s="98">
        <v>119.76418183586446</v>
      </c>
      <c r="V58" s="98">
        <v>109.43811832050683</v>
      </c>
      <c r="W58" s="98">
        <v>96.591634715278389</v>
      </c>
      <c r="X58" s="98">
        <v>79.570129046618206</v>
      </c>
      <c r="Y58" s="98">
        <v>61.373182617003764</v>
      </c>
      <c r="Z58" s="98">
        <v>46.238394700591769</v>
      </c>
    </row>
    <row r="59" spans="3:26" ht="14.4" x14ac:dyDescent="0.3">
      <c r="C59" s="98">
        <v>24.72011503614441</v>
      </c>
      <c r="D59" s="98">
        <v>24.864036279143878</v>
      </c>
      <c r="E59" s="98">
        <v>26.187225283757051</v>
      </c>
      <c r="F59" s="98">
        <v>28.507774858444172</v>
      </c>
      <c r="G59" s="98">
        <v>31.705952493115259</v>
      </c>
      <c r="H59" s="98">
        <v>36.921903737891668</v>
      </c>
      <c r="I59" s="98">
        <v>42.955912841094786</v>
      </c>
      <c r="J59" s="98">
        <v>47.427435284808546</v>
      </c>
      <c r="K59" s="98">
        <v>50.864511759185845</v>
      </c>
      <c r="L59" s="98">
        <v>53.818344172983387</v>
      </c>
      <c r="M59" s="98">
        <v>56.96055491462738</v>
      </c>
      <c r="N59" s="98">
        <v>61.28251263131741</v>
      </c>
      <c r="O59" s="98">
        <v>66.945410700645937</v>
      </c>
      <c r="P59" s="98">
        <v>73.282111562814578</v>
      </c>
      <c r="Q59" s="98">
        <v>79.835997585732741</v>
      </c>
      <c r="R59" s="98">
        <v>85.058231699865161</v>
      </c>
      <c r="S59" s="98">
        <v>87.712041721851918</v>
      </c>
      <c r="T59" s="98">
        <v>85.268923478692869</v>
      </c>
      <c r="U59" s="98">
        <v>77.292071770932722</v>
      </c>
      <c r="V59" s="98">
        <v>65.100274769341411</v>
      </c>
      <c r="W59" s="98">
        <v>51.935064838909426</v>
      </c>
      <c r="X59" s="98">
        <v>40.088894864425882</v>
      </c>
      <c r="Y59" s="98">
        <v>31.472091900426591</v>
      </c>
      <c r="Z59" s="98">
        <v>26.426312123976334</v>
      </c>
    </row>
    <row r="60" spans="3:26" ht="14.4" x14ac:dyDescent="0.3">
      <c r="C60" s="98">
        <v>54.048933668546439</v>
      </c>
      <c r="D60" s="98">
        <v>54.259468207529707</v>
      </c>
      <c r="E60" s="98">
        <v>56.77013270827112</v>
      </c>
      <c r="F60" s="98">
        <v>61.790971254141802</v>
      </c>
      <c r="G60" s="98">
        <v>69.326935782740378</v>
      </c>
      <c r="H60" s="98">
        <v>79.831337683249686</v>
      </c>
      <c r="I60" s="98">
        <v>92.036444625509716</v>
      </c>
      <c r="J60" s="98">
        <v>103.27564917359254</v>
      </c>
      <c r="K60" s="98">
        <v>112.38375220911352</v>
      </c>
      <c r="L60" s="98">
        <v>119.77676728649799</v>
      </c>
      <c r="M60" s="98">
        <v>125.09231954034522</v>
      </c>
      <c r="N60" s="98">
        <v>128.71702050078437</v>
      </c>
      <c r="O60" s="98">
        <v>130.93414500732405</v>
      </c>
      <c r="P60" s="98">
        <v>131.06274323606547</v>
      </c>
      <c r="Q60" s="98">
        <v>129.49728475805895</v>
      </c>
      <c r="R60" s="98">
        <v>125.56961626312676</v>
      </c>
      <c r="S60" s="98">
        <v>119.98789215210969</v>
      </c>
      <c r="T60" s="98">
        <v>112.33152257045114</v>
      </c>
      <c r="U60" s="98">
        <v>102.28084552972935</v>
      </c>
      <c r="V60" s="98">
        <v>90.908571569243293</v>
      </c>
      <c r="W60" s="98">
        <v>80.014629281227755</v>
      </c>
      <c r="X60" s="98">
        <v>70.123439434598467</v>
      </c>
      <c r="Y60" s="98">
        <v>62.105980860563179</v>
      </c>
      <c r="Z60" s="98">
        <v>56.61361583208879</v>
      </c>
    </row>
    <row r="61" spans="3:26" ht="14.4" x14ac:dyDescent="0.3">
      <c r="C61" s="98">
        <v>203.73535802353032</v>
      </c>
      <c r="D61" s="98">
        <v>193.82544504502218</v>
      </c>
      <c r="E61" s="98">
        <v>189.98871289881632</v>
      </c>
      <c r="F61" s="98">
        <v>191.90938438339927</v>
      </c>
      <c r="G61" s="98">
        <v>198.22514280148849</v>
      </c>
      <c r="H61" s="98">
        <v>212.4808563861688</v>
      </c>
      <c r="I61" s="98">
        <v>238.72397435891358</v>
      </c>
      <c r="J61" s="98">
        <v>248.88934736975355</v>
      </c>
      <c r="K61" s="98">
        <v>257.82972424837612</v>
      </c>
      <c r="L61" s="98">
        <v>255.24528087758307</v>
      </c>
      <c r="M61" s="98">
        <v>249.27182703685349</v>
      </c>
      <c r="N61" s="98">
        <v>242.41822989574251</v>
      </c>
      <c r="O61" s="98">
        <v>235.03156501698467</v>
      </c>
      <c r="P61" s="98">
        <v>226.16704155735135</v>
      </c>
      <c r="Q61" s="98">
        <v>221.85870973044445</v>
      </c>
      <c r="R61" s="98">
        <v>220.67856647856649</v>
      </c>
      <c r="S61" s="98">
        <v>235.0782796028214</v>
      </c>
      <c r="T61" s="98">
        <v>247.9068359811711</v>
      </c>
      <c r="U61" s="98">
        <v>258.70094084753754</v>
      </c>
      <c r="V61" s="98">
        <v>266.84535523059293</v>
      </c>
      <c r="W61" s="98">
        <v>275.75607844719292</v>
      </c>
      <c r="X61" s="98">
        <v>265.93868939100491</v>
      </c>
      <c r="Y61" s="98">
        <v>244.49211602215448</v>
      </c>
      <c r="Z61" s="98">
        <v>222.48549109336855</v>
      </c>
    </row>
    <row r="62" spans="3:26" ht="14.4" x14ac:dyDescent="0.3">
      <c r="C62" s="98">
        <v>172.62251196980691</v>
      </c>
      <c r="D62" s="98">
        <v>170.11083651902521</v>
      </c>
      <c r="E62" s="98">
        <v>170.87044584281855</v>
      </c>
      <c r="F62" s="98">
        <v>173.22262047690876</v>
      </c>
      <c r="G62" s="98">
        <v>177.93582777069992</v>
      </c>
      <c r="H62" s="98">
        <v>184.64206354372408</v>
      </c>
      <c r="I62" s="98">
        <v>193.37875270194928</v>
      </c>
      <c r="J62" s="98">
        <v>201.98286039731346</v>
      </c>
      <c r="K62" s="98">
        <v>208.82320986770816</v>
      </c>
      <c r="L62" s="98">
        <v>212.04889861533673</v>
      </c>
      <c r="M62" s="98">
        <v>213.40162400718623</v>
      </c>
      <c r="N62" s="98">
        <v>212.35468237330571</v>
      </c>
      <c r="O62" s="98">
        <v>210.13767675812949</v>
      </c>
      <c r="P62" s="98">
        <v>208.05534668604713</v>
      </c>
      <c r="Q62" s="98">
        <v>205.20645956721734</v>
      </c>
      <c r="R62" s="98">
        <v>201.74553312848099</v>
      </c>
      <c r="S62" s="98">
        <v>198.91368237585755</v>
      </c>
      <c r="T62" s="98">
        <v>197.78176107341255</v>
      </c>
      <c r="U62" s="98">
        <v>195.54827656157221</v>
      </c>
      <c r="V62" s="98">
        <v>192.9957333066092</v>
      </c>
      <c r="W62" s="98">
        <v>192.62440594928347</v>
      </c>
      <c r="X62" s="98">
        <v>189.85276505924324</v>
      </c>
      <c r="Y62" s="98">
        <v>183.64101466073052</v>
      </c>
      <c r="Z62" s="98">
        <v>176.63298180763124</v>
      </c>
    </row>
    <row r="63" spans="3:26" ht="14.4" x14ac:dyDescent="0.3">
      <c r="C63" s="98">
        <v>185.28182167882514</v>
      </c>
      <c r="D63" s="98">
        <v>186.55574966028692</v>
      </c>
      <c r="E63" s="98">
        <v>189.68223174090426</v>
      </c>
      <c r="F63" s="98">
        <v>193.9446229400086</v>
      </c>
      <c r="G63" s="98">
        <v>196.48127571890203</v>
      </c>
      <c r="H63" s="98">
        <v>187.35211536829439</v>
      </c>
      <c r="I63" s="98">
        <v>177.52988339160828</v>
      </c>
      <c r="J63" s="98">
        <v>168.2178418839423</v>
      </c>
      <c r="K63" s="98">
        <v>171.41686096550291</v>
      </c>
      <c r="L63" s="98">
        <v>169.20690401208563</v>
      </c>
      <c r="M63" s="98">
        <v>163.90613691435345</v>
      </c>
      <c r="N63" s="98">
        <v>157.3997023420651</v>
      </c>
      <c r="O63" s="98">
        <v>150.95120024509217</v>
      </c>
      <c r="P63" s="98">
        <v>147.84770914432062</v>
      </c>
      <c r="Q63" s="98">
        <v>145.07068236712345</v>
      </c>
      <c r="R63" s="98">
        <v>144.77357021307668</v>
      </c>
      <c r="S63" s="98">
        <v>154.81718048498618</v>
      </c>
      <c r="T63" s="98">
        <v>161.81644923816904</v>
      </c>
      <c r="U63" s="98">
        <v>167.02317759432097</v>
      </c>
      <c r="V63" s="98">
        <v>173.85423042974361</v>
      </c>
      <c r="W63" s="98">
        <v>185.77322075918786</v>
      </c>
      <c r="X63" s="98">
        <v>185.87946594999718</v>
      </c>
      <c r="Y63" s="98">
        <v>183.99946499676713</v>
      </c>
      <c r="Z63" s="98">
        <v>183.43702373856431</v>
      </c>
    </row>
    <row r="64" spans="3:26" ht="14.4" x14ac:dyDescent="0.3">
      <c r="C64" s="98">
        <v>140.86520602531675</v>
      </c>
      <c r="D64" s="98">
        <v>143.61701857520583</v>
      </c>
      <c r="E64" s="98">
        <v>151.16703978992885</v>
      </c>
      <c r="F64" s="98">
        <v>162.43266296743855</v>
      </c>
      <c r="G64" s="98">
        <v>176.81113388014046</v>
      </c>
      <c r="H64" s="98">
        <v>193.99789381939493</v>
      </c>
      <c r="I64" s="98">
        <v>212.26973612455052</v>
      </c>
      <c r="J64" s="98">
        <v>228.78368985169439</v>
      </c>
      <c r="K64" s="98">
        <v>240.54004210927226</v>
      </c>
      <c r="L64" s="98">
        <v>246.82879138710621</v>
      </c>
      <c r="M64" s="98">
        <v>247.83712852906385</v>
      </c>
      <c r="N64" s="98">
        <v>245.95434017095604</v>
      </c>
      <c r="O64" s="98">
        <v>242.62052267709271</v>
      </c>
      <c r="P64" s="98">
        <v>238.71293229631499</v>
      </c>
      <c r="Q64" s="98">
        <v>233.98209867212987</v>
      </c>
      <c r="R64" s="98">
        <v>227.80458773574117</v>
      </c>
      <c r="S64" s="98">
        <v>220.04790720830403</v>
      </c>
      <c r="T64" s="98">
        <v>210.66407886050317</v>
      </c>
      <c r="U64" s="98">
        <v>198.4872512616428</v>
      </c>
      <c r="V64" s="98">
        <v>184.22370925189813</v>
      </c>
      <c r="W64" s="98">
        <v>169.58528209106686</v>
      </c>
      <c r="X64" s="98">
        <v>156.55559041635874</v>
      </c>
      <c r="Y64" s="98">
        <v>146.61912368136808</v>
      </c>
      <c r="Z64" s="98">
        <v>141.10639871534704</v>
      </c>
    </row>
    <row r="65" spans="3:26" ht="14.4" x14ac:dyDescent="0.3">
      <c r="C65" s="98">
        <v>137.16980711548931</v>
      </c>
      <c r="D65" s="98">
        <v>135.51091680604196</v>
      </c>
      <c r="E65" s="98">
        <v>138.52945189481645</v>
      </c>
      <c r="F65" s="98">
        <v>146.40700938550279</v>
      </c>
      <c r="G65" s="98">
        <v>158.88184151171552</v>
      </c>
      <c r="H65" s="98">
        <v>176.80096284561839</v>
      </c>
      <c r="I65" s="98">
        <v>197.44856692318066</v>
      </c>
      <c r="J65" s="98">
        <v>215.71495156975044</v>
      </c>
      <c r="K65" s="98">
        <v>228.67837829105684</v>
      </c>
      <c r="L65" s="98">
        <v>236.90597533431003</v>
      </c>
      <c r="M65" s="98">
        <v>240.63037189947053</v>
      </c>
      <c r="N65" s="98">
        <v>240.45247785674351</v>
      </c>
      <c r="O65" s="98">
        <v>238.41991797262651</v>
      </c>
      <c r="P65" s="98">
        <v>235.87650715163858</v>
      </c>
      <c r="Q65" s="98">
        <v>230.91242892270793</v>
      </c>
      <c r="R65" s="98">
        <v>224.82403736418763</v>
      </c>
      <c r="S65" s="98">
        <v>216.81021138345332</v>
      </c>
      <c r="T65" s="98">
        <v>207.60138988953736</v>
      </c>
      <c r="U65" s="98">
        <v>196.50321946339247</v>
      </c>
      <c r="V65" s="98">
        <v>184.7469243129394</v>
      </c>
      <c r="W65" s="98">
        <v>172.05602227022584</v>
      </c>
      <c r="X65" s="98">
        <v>160.54892866616169</v>
      </c>
      <c r="Y65" s="98">
        <v>149.99878163764549</v>
      </c>
      <c r="Z65" s="98">
        <v>141.2721879936602</v>
      </c>
    </row>
    <row r="66" spans="3:26" ht="14.4" x14ac:dyDescent="0.3">
      <c r="C66" s="98">
        <v>81.337923672958851</v>
      </c>
      <c r="D66" s="98">
        <v>80.60335919193588</v>
      </c>
      <c r="E66" s="98">
        <v>84.199939100800236</v>
      </c>
      <c r="F66" s="98">
        <v>92.11689024176053</v>
      </c>
      <c r="G66" s="98">
        <v>105.10283993390375</v>
      </c>
      <c r="H66" s="98">
        <v>136.37950247606062</v>
      </c>
      <c r="I66" s="98">
        <v>176.32845164156799</v>
      </c>
      <c r="J66" s="98">
        <v>192.4129850723549</v>
      </c>
      <c r="K66" s="98">
        <v>193.62408609552807</v>
      </c>
      <c r="L66" s="98">
        <v>182.04757598758664</v>
      </c>
      <c r="M66" s="98">
        <v>164.07176464995877</v>
      </c>
      <c r="N66" s="98">
        <v>146.79022163305856</v>
      </c>
      <c r="O66" s="98">
        <v>133.74404584535023</v>
      </c>
      <c r="P66" s="98">
        <v>119.22443187634556</v>
      </c>
      <c r="Q66" s="98">
        <v>114.89748149890762</v>
      </c>
      <c r="R66" s="98">
        <v>114.79303188291811</v>
      </c>
      <c r="S66" s="98">
        <v>124.42346167023059</v>
      </c>
      <c r="T66" s="98">
        <v>132.83820163373184</v>
      </c>
      <c r="U66" s="98">
        <v>138.61245052948564</v>
      </c>
      <c r="V66" s="98">
        <v>136.80371296519456</v>
      </c>
      <c r="W66" s="98">
        <v>130.33574922986932</v>
      </c>
      <c r="X66" s="98">
        <v>116.04515468289151</v>
      </c>
      <c r="Y66" s="98">
        <v>100.18808998212654</v>
      </c>
      <c r="Z66" s="98">
        <v>88.998213466566725</v>
      </c>
    </row>
    <row r="67" spans="3:26" ht="14.4" x14ac:dyDescent="0.3">
      <c r="C67" s="98">
        <v>60.729613943304876</v>
      </c>
      <c r="D67" s="98">
        <v>57.566313523851264</v>
      </c>
      <c r="E67" s="98">
        <v>60.943989128677984</v>
      </c>
      <c r="F67" s="98">
        <v>66.669076093124886</v>
      </c>
      <c r="G67" s="98">
        <v>75.170619647070993</v>
      </c>
      <c r="H67" s="98">
        <v>85.382168551230976</v>
      </c>
      <c r="I67" s="98">
        <v>101.03591349849368</v>
      </c>
      <c r="J67" s="98">
        <v>116.81607027132934</v>
      </c>
      <c r="K67" s="98">
        <v>128.15516312385185</v>
      </c>
      <c r="L67" s="98">
        <v>136.83485009187703</v>
      </c>
      <c r="M67" s="98">
        <v>142.08829391337059</v>
      </c>
      <c r="N67" s="98">
        <v>146.0488329225993</v>
      </c>
      <c r="O67" s="98">
        <v>143.28589571913898</v>
      </c>
      <c r="P67" s="98">
        <v>136.32221000559423</v>
      </c>
      <c r="Q67" s="98">
        <v>130.29013081849354</v>
      </c>
      <c r="R67" s="98">
        <v>130.10057080698627</v>
      </c>
      <c r="S67" s="98">
        <v>126.62395721867885</v>
      </c>
      <c r="T67" s="98">
        <v>123.36682215150944</v>
      </c>
      <c r="U67" s="98">
        <v>117.33058241688585</v>
      </c>
      <c r="V67" s="98">
        <v>110.52440861114664</v>
      </c>
      <c r="W67" s="98">
        <v>106.10392363346676</v>
      </c>
      <c r="X67" s="98">
        <v>98.115876082753772</v>
      </c>
      <c r="Y67" s="98">
        <v>83.136118212832571</v>
      </c>
      <c r="Z67" s="98">
        <v>68.90940993075283</v>
      </c>
    </row>
    <row r="68" spans="3:26" ht="14.4" x14ac:dyDescent="0.3">
      <c r="C68" s="98">
        <v>56.371154173895924</v>
      </c>
      <c r="D68" s="98">
        <v>65.300149837700644</v>
      </c>
      <c r="E68" s="98">
        <v>75.729247834343553</v>
      </c>
      <c r="F68" s="98">
        <v>85.054806268862521</v>
      </c>
      <c r="G68" s="98">
        <v>92.201240965495998</v>
      </c>
      <c r="H68" s="98">
        <v>97.448791668308402</v>
      </c>
      <c r="I68" s="98">
        <v>99.768192461464025</v>
      </c>
      <c r="J68" s="98">
        <v>96.643121637646757</v>
      </c>
      <c r="K68" s="98">
        <v>88.129336301050429</v>
      </c>
      <c r="L68" s="98">
        <v>74.575821634992266</v>
      </c>
      <c r="M68" s="98">
        <v>59.61528448494149</v>
      </c>
      <c r="N68" s="98">
        <v>47.829343841752227</v>
      </c>
      <c r="O68" s="98">
        <v>41.552956964340865</v>
      </c>
      <c r="P68" s="98">
        <v>40.86192027216746</v>
      </c>
      <c r="Q68" s="98">
        <v>44.841549770543267</v>
      </c>
      <c r="R68" s="98">
        <v>51.626769590605605</v>
      </c>
      <c r="S68" s="98">
        <v>59.084593069841389</v>
      </c>
      <c r="T68" s="98">
        <v>64.442095398331475</v>
      </c>
      <c r="U68" s="98">
        <v>65.435671171819095</v>
      </c>
      <c r="V68" s="98">
        <v>61.046714833088444</v>
      </c>
      <c r="W68" s="98">
        <v>53.999604309650671</v>
      </c>
      <c r="X68" s="98">
        <v>47.233188718335853</v>
      </c>
      <c r="Y68" s="98">
        <v>44.660547846834802</v>
      </c>
      <c r="Z68" s="98">
        <v>47.75825354570344</v>
      </c>
    </row>
    <row r="69" spans="3:26" ht="14.4" x14ac:dyDescent="0.3">
      <c r="C69" s="98">
        <v>64.773767779807343</v>
      </c>
      <c r="D69" s="98">
        <v>73.322786269155216</v>
      </c>
      <c r="E69" s="98">
        <v>83.408722713093127</v>
      </c>
      <c r="F69" s="98">
        <v>93.247241041027607</v>
      </c>
      <c r="G69" s="98">
        <v>102.30948165970507</v>
      </c>
      <c r="H69" s="98">
        <v>110.81477827939887</v>
      </c>
      <c r="I69" s="98">
        <v>117.69332469688209</v>
      </c>
      <c r="J69" s="98">
        <v>120.53262198436413</v>
      </c>
      <c r="K69" s="98">
        <v>117.32602398388917</v>
      </c>
      <c r="L69" s="98">
        <v>106.74361663475773</v>
      </c>
      <c r="M69" s="98">
        <v>91.392140143682667</v>
      </c>
      <c r="N69" s="98">
        <v>76.681393325836567</v>
      </c>
      <c r="O69" s="98">
        <v>65.791714509971783</v>
      </c>
      <c r="P69" s="98">
        <v>59.920971931361493</v>
      </c>
      <c r="Q69" s="98">
        <v>58.178599341968592</v>
      </c>
      <c r="R69" s="98">
        <v>59.680830600137533</v>
      </c>
      <c r="S69" s="98">
        <v>62.980254977143836</v>
      </c>
      <c r="T69" s="98">
        <v>65.846489383809967</v>
      </c>
      <c r="U69" s="98">
        <v>66.276897286814062</v>
      </c>
      <c r="V69" s="98">
        <v>63.007008644047083</v>
      </c>
      <c r="W69" s="98">
        <v>58.330615696213869</v>
      </c>
      <c r="X69" s="98">
        <v>53.879591203012581</v>
      </c>
      <c r="Y69" s="98">
        <v>52.698773863374392</v>
      </c>
      <c r="Z69" s="98">
        <v>56.181336820872396</v>
      </c>
    </row>
    <row r="70" spans="3:26" ht="14.4" x14ac:dyDescent="0.3">
      <c r="C70" s="98">
        <v>81.207118616396457</v>
      </c>
      <c r="D70" s="98">
        <v>82.903913105683699</v>
      </c>
      <c r="E70" s="98">
        <v>88.864751642089573</v>
      </c>
      <c r="F70" s="98">
        <v>95.937055334290008</v>
      </c>
      <c r="G70" s="98">
        <v>103.87874138537036</v>
      </c>
      <c r="H70" s="98">
        <v>115.58518482271229</v>
      </c>
      <c r="I70" s="98">
        <v>133.64506782916553</v>
      </c>
      <c r="J70" s="98">
        <v>143.69230814533617</v>
      </c>
      <c r="K70" s="98">
        <v>140.33299116871433</v>
      </c>
      <c r="L70" s="98">
        <v>124.51676488795654</v>
      </c>
      <c r="M70" s="98">
        <v>104.93437786145803</v>
      </c>
      <c r="N70" s="98">
        <v>87.633691186133973</v>
      </c>
      <c r="O70" s="98">
        <v>76.009323654796503</v>
      </c>
      <c r="P70" s="98">
        <v>71.03336825680762</v>
      </c>
      <c r="Q70" s="98">
        <v>72.819305005502486</v>
      </c>
      <c r="R70" s="98">
        <v>80.533114363113455</v>
      </c>
      <c r="S70" s="98">
        <v>93.785415449623002</v>
      </c>
      <c r="T70" s="98">
        <v>108.08875491864421</v>
      </c>
      <c r="U70" s="98">
        <v>118.67155635041732</v>
      </c>
      <c r="V70" s="98">
        <v>122.20869895925514</v>
      </c>
      <c r="W70" s="98">
        <v>121.61511510313058</v>
      </c>
      <c r="X70" s="98">
        <v>114.30203836697515</v>
      </c>
      <c r="Y70" s="98">
        <v>99.332369273073326</v>
      </c>
      <c r="Z70" s="98">
        <v>85.697678186520989</v>
      </c>
    </row>
    <row r="71" spans="3:26" ht="14.4" x14ac:dyDescent="0.3">
      <c r="C71" s="98">
        <v>69.572115718238337</v>
      </c>
      <c r="D71" s="98">
        <v>78.370083030021746</v>
      </c>
      <c r="E71" s="98">
        <v>88.973235373584643</v>
      </c>
      <c r="F71" s="98">
        <v>99.410765982965231</v>
      </c>
      <c r="G71" s="98">
        <v>109.61183115754844</v>
      </c>
      <c r="H71" s="98">
        <v>120.47675999645641</v>
      </c>
      <c r="I71" s="98">
        <v>130.69538785412175</v>
      </c>
      <c r="J71" s="98">
        <v>137.05041248143553</v>
      </c>
      <c r="K71" s="98">
        <v>136.16328580227429</v>
      </c>
      <c r="L71" s="98">
        <v>126.23150671657068</v>
      </c>
      <c r="M71" s="98">
        <v>110.43406159519132</v>
      </c>
      <c r="N71" s="98">
        <v>95.057412106919941</v>
      </c>
      <c r="O71" s="98">
        <v>83.719792685925938</v>
      </c>
      <c r="P71" s="98">
        <v>77.991356469287624</v>
      </c>
      <c r="Q71" s="98">
        <v>76.632611784071145</v>
      </c>
      <c r="R71" s="98">
        <v>78.424826120903177</v>
      </c>
      <c r="S71" s="98">
        <v>81.438445353572732</v>
      </c>
      <c r="T71" s="98">
        <v>83.709651008759479</v>
      </c>
      <c r="U71" s="98">
        <v>82.515023319185389</v>
      </c>
      <c r="V71" s="98">
        <v>76.754523553214383</v>
      </c>
      <c r="W71" s="98">
        <v>68.833917900643385</v>
      </c>
      <c r="X71" s="98">
        <v>61.488168991728664</v>
      </c>
      <c r="Y71" s="98">
        <v>58.415715196528552</v>
      </c>
      <c r="Z71" s="98">
        <v>61.089173176256338</v>
      </c>
    </row>
    <row r="72" spans="3:26" ht="14.4" x14ac:dyDescent="0.3">
      <c r="C72" s="98">
        <v>247.99722747814215</v>
      </c>
      <c r="D72" s="98">
        <v>245.03448093363764</v>
      </c>
      <c r="E72" s="98">
        <v>243.63934759088093</v>
      </c>
      <c r="F72" s="98">
        <v>241.07425297904999</v>
      </c>
      <c r="G72" s="98">
        <v>239.60755312705658</v>
      </c>
      <c r="H72" s="98">
        <v>240.84690850179916</v>
      </c>
      <c r="I72" s="98">
        <v>244.57300684122202</v>
      </c>
      <c r="J72" s="98">
        <v>250.8623571056751</v>
      </c>
      <c r="K72" s="98">
        <v>255.94176494706809</v>
      </c>
      <c r="L72" s="98">
        <v>256.42734130748158</v>
      </c>
      <c r="M72" s="98">
        <v>256.61660462127588</v>
      </c>
      <c r="N72" s="98">
        <v>255.77726782893254</v>
      </c>
      <c r="O72" s="98">
        <v>252.8128781790306</v>
      </c>
      <c r="P72" s="98">
        <v>255.47333375904185</v>
      </c>
      <c r="Q72" s="98">
        <v>255.88010840676148</v>
      </c>
      <c r="R72" s="98">
        <v>255.40469666477819</v>
      </c>
      <c r="S72" s="98">
        <v>252.90569703504616</v>
      </c>
      <c r="T72" s="98">
        <v>253.05592045521823</v>
      </c>
      <c r="U72" s="98">
        <v>251.24650368786061</v>
      </c>
      <c r="V72" s="98">
        <v>250.7453070722276</v>
      </c>
      <c r="W72" s="98">
        <v>250.90072831751286</v>
      </c>
      <c r="X72" s="98">
        <v>250.96591550132169</v>
      </c>
      <c r="Y72" s="98">
        <v>249.96693748727719</v>
      </c>
      <c r="Z72" s="98">
        <v>248.56172619431143</v>
      </c>
    </row>
    <row r="73" spans="3:26" ht="14.4" x14ac:dyDescent="0.3">
      <c r="C73" s="98">
        <v>163.94791976822253</v>
      </c>
      <c r="D73" s="98">
        <v>157.25810758661896</v>
      </c>
      <c r="E73" s="98">
        <v>155.38872417447178</v>
      </c>
      <c r="F73" s="98">
        <v>158.0790088506094</v>
      </c>
      <c r="G73" s="98">
        <v>166.30567538038648</v>
      </c>
      <c r="H73" s="98">
        <v>178.28383990794197</v>
      </c>
      <c r="I73" s="98">
        <v>191.31853702204458</v>
      </c>
      <c r="J73" s="98">
        <v>202.13937874680431</v>
      </c>
      <c r="K73" s="98">
        <v>205.99437403511919</v>
      </c>
      <c r="L73" s="98">
        <v>203.78993447011115</v>
      </c>
      <c r="M73" s="98">
        <v>197.45306915478503</v>
      </c>
      <c r="N73" s="98">
        <v>190.2770100490593</v>
      </c>
      <c r="O73" s="98">
        <v>186.20504622138478</v>
      </c>
      <c r="P73" s="98">
        <v>185.31961769902387</v>
      </c>
      <c r="Q73" s="98">
        <v>188.57205064469878</v>
      </c>
      <c r="R73" s="98">
        <v>195.64331356358105</v>
      </c>
      <c r="S73" s="98">
        <v>205.22799293969027</v>
      </c>
      <c r="T73" s="98">
        <v>215.24839676071588</v>
      </c>
      <c r="U73" s="98">
        <v>220.85781614037501</v>
      </c>
      <c r="V73" s="98">
        <v>219.46850710380679</v>
      </c>
      <c r="W73" s="98">
        <v>213.18337323913923</v>
      </c>
      <c r="X73" s="98">
        <v>201.30690739375225</v>
      </c>
      <c r="Y73" s="98">
        <v>187.16978340775498</v>
      </c>
      <c r="Z73" s="98">
        <v>173.8926353401759</v>
      </c>
    </row>
    <row r="74" spans="3:26" ht="14.4" x14ac:dyDescent="0.3">
      <c r="C74" s="98">
        <v>100.42102767226343</v>
      </c>
      <c r="D74" s="98">
        <v>101.92753836261438</v>
      </c>
      <c r="E74" s="98">
        <v>110.52024603847703</v>
      </c>
      <c r="F74" s="98">
        <v>125.49674897236414</v>
      </c>
      <c r="G74" s="98">
        <v>145.78756389223702</v>
      </c>
      <c r="H74" s="98">
        <v>170.44630567937133</v>
      </c>
      <c r="I74" s="98">
        <v>197.37272256787102</v>
      </c>
      <c r="J74" s="98">
        <v>223.2821331180356</v>
      </c>
      <c r="K74" s="98">
        <v>244.73573667349132</v>
      </c>
      <c r="L74" s="98">
        <v>261.22434903815031</v>
      </c>
      <c r="M74" s="98">
        <v>271.19162473710975</v>
      </c>
      <c r="N74" s="98">
        <v>275.67503382396171</v>
      </c>
      <c r="O74" s="98">
        <v>275.48312141525582</v>
      </c>
      <c r="P74" s="98">
        <v>271.12067034884535</v>
      </c>
      <c r="Q74" s="98">
        <v>262.80816371590754</v>
      </c>
      <c r="R74" s="98">
        <v>250.11737566221365</v>
      </c>
      <c r="S74" s="98">
        <v>233.82373107300427</v>
      </c>
      <c r="T74" s="98">
        <v>215.05061595715722</v>
      </c>
      <c r="U74" s="98">
        <v>193.29346661240731</v>
      </c>
      <c r="V74" s="98">
        <v>170.46517903355786</v>
      </c>
      <c r="W74" s="98">
        <v>148.27627029834903</v>
      </c>
      <c r="X74" s="98">
        <v>129.05236732050687</v>
      </c>
      <c r="Y74" s="98">
        <v>113.78344192674261</v>
      </c>
      <c r="Z74" s="98">
        <v>103.83181149054697</v>
      </c>
    </row>
    <row r="75" spans="3:26" ht="14.4" x14ac:dyDescent="0.3">
      <c r="C75" s="98">
        <v>72.529070949271983</v>
      </c>
      <c r="D75" s="98">
        <v>77.377545081025971</v>
      </c>
      <c r="E75" s="98">
        <v>85.53536438661898</v>
      </c>
      <c r="F75" s="98">
        <v>95.040512121034212</v>
      </c>
      <c r="G75" s="98">
        <v>106.16005726186414</v>
      </c>
      <c r="H75" s="98">
        <v>117.83819301963473</v>
      </c>
      <c r="I75" s="98">
        <v>127.99571578545526</v>
      </c>
      <c r="J75" s="98">
        <v>132.02249455611206</v>
      </c>
      <c r="K75" s="98">
        <v>133.63699754605969</v>
      </c>
      <c r="L75" s="98">
        <v>132.64479683785839</v>
      </c>
      <c r="M75" s="98">
        <v>132.00234617624278</v>
      </c>
      <c r="N75" s="98">
        <v>131.58775071289386</v>
      </c>
      <c r="O75" s="98">
        <v>134.04117729552965</v>
      </c>
      <c r="P75" s="98">
        <v>136.53783129585068</v>
      </c>
      <c r="Q75" s="98">
        <v>138.09252090953706</v>
      </c>
      <c r="R75" s="98">
        <v>139.22353334338902</v>
      </c>
      <c r="S75" s="98">
        <v>137.72623278505398</v>
      </c>
      <c r="T75" s="98">
        <v>132.80334258950151</v>
      </c>
      <c r="U75" s="98">
        <v>124.46157947058538</v>
      </c>
      <c r="V75" s="98">
        <v>110.89423065688838</v>
      </c>
      <c r="W75" s="98">
        <v>96.159027158099846</v>
      </c>
      <c r="X75" s="98">
        <v>82.002480165444254</v>
      </c>
      <c r="Y75" s="98">
        <v>72.815838982842408</v>
      </c>
      <c r="Z75" s="98">
        <v>69.717548334816314</v>
      </c>
    </row>
    <row r="76" spans="3:26" ht="14.4" x14ac:dyDescent="0.3">
      <c r="C76" s="98">
        <v>73.581182967108035</v>
      </c>
      <c r="D76" s="98">
        <v>82.390196584705166</v>
      </c>
      <c r="E76" s="98">
        <v>93.027881010812067</v>
      </c>
      <c r="F76" s="98">
        <v>103.06312476001582</v>
      </c>
      <c r="G76" s="98">
        <v>112.17720506525289</v>
      </c>
      <c r="H76" s="98">
        <v>119.26975693030934</v>
      </c>
      <c r="I76" s="98">
        <v>122.51701477469499</v>
      </c>
      <c r="J76" s="98">
        <v>117.73138413917232</v>
      </c>
      <c r="K76" s="98">
        <v>108.82289183540183</v>
      </c>
      <c r="L76" s="98">
        <v>95.523271997021439</v>
      </c>
      <c r="M76" s="98">
        <v>83.073573514317474</v>
      </c>
      <c r="N76" s="98">
        <v>72.887189143781143</v>
      </c>
      <c r="O76" s="98">
        <v>68.856471133877577</v>
      </c>
      <c r="P76" s="98">
        <v>68.567839107706646</v>
      </c>
      <c r="Q76" s="98">
        <v>71.486241728359417</v>
      </c>
      <c r="R76" s="98">
        <v>77.653132642025795</v>
      </c>
      <c r="S76" s="98">
        <v>83.919542596458271</v>
      </c>
      <c r="T76" s="98">
        <v>88.034290450673808</v>
      </c>
      <c r="U76" s="98">
        <v>88.763121946783215</v>
      </c>
      <c r="V76" s="98">
        <v>83.323613800193399</v>
      </c>
      <c r="W76" s="98">
        <v>75.223196513392509</v>
      </c>
      <c r="X76" s="98">
        <v>66.828480972269858</v>
      </c>
      <c r="Y76" s="98">
        <v>63.281642988979449</v>
      </c>
      <c r="Z76" s="98">
        <v>65.632047117500036</v>
      </c>
    </row>
    <row r="77" spans="3:26" ht="14.4" x14ac:dyDescent="0.3">
      <c r="C77" s="98">
        <v>87.623060485339309</v>
      </c>
      <c r="D77" s="98">
        <v>89.587557488515273</v>
      </c>
      <c r="E77" s="98">
        <v>93.602454017500563</v>
      </c>
      <c r="F77" s="98">
        <v>99.947639338713714</v>
      </c>
      <c r="G77" s="98">
        <v>107.29850543241922</v>
      </c>
      <c r="H77" s="98">
        <v>114.76789911765603</v>
      </c>
      <c r="I77" s="98">
        <v>121.72930744908462</v>
      </c>
      <c r="J77" s="98">
        <v>127.71289381675889</v>
      </c>
      <c r="K77" s="98">
        <v>133.42783583929833</v>
      </c>
      <c r="L77" s="98">
        <v>137.34199952250768</v>
      </c>
      <c r="M77" s="98">
        <v>137.60459720836448</v>
      </c>
      <c r="N77" s="98">
        <v>134.83360222005459</v>
      </c>
      <c r="O77" s="98">
        <v>130.87991219297055</v>
      </c>
      <c r="P77" s="98">
        <v>126.01607470134239</v>
      </c>
      <c r="Q77" s="98">
        <v>120.02294849938696</v>
      </c>
      <c r="R77" s="98">
        <v>114.02028761000551</v>
      </c>
      <c r="S77" s="98">
        <v>109.49088993763947</v>
      </c>
      <c r="T77" s="98">
        <v>104.69491096760106</v>
      </c>
      <c r="U77" s="98">
        <v>99.998741803284531</v>
      </c>
      <c r="V77" s="98">
        <v>94.858658847046129</v>
      </c>
      <c r="W77" s="98">
        <v>92.029003000448753</v>
      </c>
      <c r="X77" s="98">
        <v>89.312205198121887</v>
      </c>
      <c r="Y77" s="98">
        <v>86.964387734621866</v>
      </c>
      <c r="Z77" s="98">
        <v>86.022432311791206</v>
      </c>
    </row>
    <row r="78" spans="3:26" ht="14.4" x14ac:dyDescent="0.3">
      <c r="C78" s="98">
        <v>96.573261844644975</v>
      </c>
      <c r="D78" s="98">
        <v>94.434425150874915</v>
      </c>
      <c r="E78" s="98">
        <v>99.541104603821196</v>
      </c>
      <c r="F78" s="98">
        <v>111.80808141552706</v>
      </c>
      <c r="G78" s="98">
        <v>130.48611854689673</v>
      </c>
      <c r="H78" s="98">
        <v>154.79112057337593</v>
      </c>
      <c r="I78" s="98">
        <v>182.91832627095053</v>
      </c>
      <c r="J78" s="98">
        <v>211.88083990755393</v>
      </c>
      <c r="K78" s="98">
        <v>238.25854586820972</v>
      </c>
      <c r="L78" s="98">
        <v>261.6900440819748</v>
      </c>
      <c r="M78" s="98">
        <v>279.1446813621269</v>
      </c>
      <c r="N78" s="98">
        <v>290.20346149921738</v>
      </c>
      <c r="O78" s="98">
        <v>294.65015483256559</v>
      </c>
      <c r="P78" s="98">
        <v>292.59353208175821</v>
      </c>
      <c r="Q78" s="98">
        <v>284.27614268478283</v>
      </c>
      <c r="R78" s="98">
        <v>269.54588764230198</v>
      </c>
      <c r="S78" s="98">
        <v>249.82670797929819</v>
      </c>
      <c r="T78" s="98">
        <v>227.2795403076903</v>
      </c>
      <c r="U78" s="98">
        <v>202.19718854805646</v>
      </c>
      <c r="V78" s="98">
        <v>177.16661125199354</v>
      </c>
      <c r="W78" s="98">
        <v>153.60464839075516</v>
      </c>
      <c r="X78" s="98">
        <v>133.31104829172281</v>
      </c>
      <c r="Y78" s="98">
        <v>116.22157259336345</v>
      </c>
      <c r="Z78" s="98">
        <v>103.52893251058298</v>
      </c>
    </row>
    <row r="79" spans="3:26" ht="14.4" x14ac:dyDescent="0.3">
      <c r="C79" s="98">
        <v>31.675991524479468</v>
      </c>
      <c r="D79" s="98">
        <v>34.771259006590341</v>
      </c>
      <c r="E79" s="98">
        <v>40.08968176097008</v>
      </c>
      <c r="F79" s="98">
        <v>47.266398347875267</v>
      </c>
      <c r="G79" s="98">
        <v>54.965887993375532</v>
      </c>
      <c r="H79" s="98">
        <v>62.339230627137361</v>
      </c>
      <c r="I79" s="98">
        <v>68.979294641399918</v>
      </c>
      <c r="J79" s="98">
        <v>73.037746965127937</v>
      </c>
      <c r="K79" s="98">
        <v>74.092192296967099</v>
      </c>
      <c r="L79" s="98">
        <v>72.154183887493744</v>
      </c>
      <c r="M79" s="98">
        <v>67.428382685827103</v>
      </c>
      <c r="N79" s="98">
        <v>61.574293091377179</v>
      </c>
      <c r="O79" s="98">
        <v>55.630251016161502</v>
      </c>
      <c r="P79" s="98">
        <v>49.680332072132629</v>
      </c>
      <c r="Q79" s="98">
        <v>44.839194664277976</v>
      </c>
      <c r="R79" s="98">
        <v>40.935855183543957</v>
      </c>
      <c r="S79" s="98">
        <v>38.047185311597545</v>
      </c>
      <c r="T79" s="98">
        <v>35.503492371543572</v>
      </c>
      <c r="U79" s="98">
        <v>33.149160026429314</v>
      </c>
      <c r="V79" s="98">
        <v>30.938327852951311</v>
      </c>
      <c r="W79" s="98">
        <v>28.957171993682206</v>
      </c>
      <c r="X79" s="98">
        <v>27.581287324913486</v>
      </c>
      <c r="Y79" s="98">
        <v>27.062567269331648</v>
      </c>
      <c r="Z79" s="98">
        <v>27.93975613747271</v>
      </c>
    </row>
    <row r="80" spans="3:26" ht="14.4" x14ac:dyDescent="0.3">
      <c r="C80" s="98">
        <v>60.126532369021653</v>
      </c>
      <c r="D80" s="98">
        <v>69.790188909404705</v>
      </c>
      <c r="E80" s="98">
        <v>80.108389655607624</v>
      </c>
      <c r="F80" s="98">
        <v>88.79802400935489</v>
      </c>
      <c r="G80" s="98">
        <v>95.935058383252738</v>
      </c>
      <c r="H80" s="98">
        <v>102.67676775401108</v>
      </c>
      <c r="I80" s="98">
        <v>107.93203539498843</v>
      </c>
      <c r="J80" s="98">
        <v>108.65759993216791</v>
      </c>
      <c r="K80" s="98">
        <v>101.79592743019928</v>
      </c>
      <c r="L80" s="98">
        <v>85.431991517834163</v>
      </c>
      <c r="M80" s="98">
        <v>63.871877391568241</v>
      </c>
      <c r="N80" s="98">
        <v>44.371933988181389</v>
      </c>
      <c r="O80" s="98">
        <v>31.054705040659275</v>
      </c>
      <c r="P80" s="98">
        <v>25.672776116236783</v>
      </c>
      <c r="Q80" s="98">
        <v>26.711669107517771</v>
      </c>
      <c r="R80" s="98">
        <v>32.787779098098454</v>
      </c>
      <c r="S80" s="98">
        <v>41.343954920183876</v>
      </c>
      <c r="T80" s="98">
        <v>49.524895619829657</v>
      </c>
      <c r="U80" s="98">
        <v>54.159709687694935</v>
      </c>
      <c r="V80" s="98">
        <v>53.298437960121355</v>
      </c>
      <c r="W80" s="98">
        <v>49.392073685260549</v>
      </c>
      <c r="X80" s="98">
        <v>45.121633954912866</v>
      </c>
      <c r="Y80" s="98">
        <v>44.704899694444833</v>
      </c>
      <c r="Z80" s="98">
        <v>49.719099859632259</v>
      </c>
    </row>
    <row r="81" spans="3:26" ht="14.4" x14ac:dyDescent="0.3">
      <c r="C81" s="98">
        <v>33.628979320218733</v>
      </c>
      <c r="D81" s="98">
        <v>30.355410555568035</v>
      </c>
      <c r="E81" s="98">
        <v>30.956274009559568</v>
      </c>
      <c r="F81" s="98">
        <v>36.286100710072596</v>
      </c>
      <c r="G81" s="98">
        <v>46.09572256572136</v>
      </c>
      <c r="H81" s="98">
        <v>69.795612874577486</v>
      </c>
      <c r="I81" s="98">
        <v>100.6176668959444</v>
      </c>
      <c r="J81" s="98">
        <v>113.95419338574031</v>
      </c>
      <c r="K81" s="98">
        <v>117.54130107614033</v>
      </c>
      <c r="L81" s="98">
        <v>113.34299268452411</v>
      </c>
      <c r="M81" s="98">
        <v>104.52594697164388</v>
      </c>
      <c r="N81" s="98">
        <v>94.404497741703665</v>
      </c>
      <c r="O81" s="98">
        <v>85.346988541657552</v>
      </c>
      <c r="P81" s="98">
        <v>71.848878859237288</v>
      </c>
      <c r="Q81" s="98">
        <v>65.072357717211545</v>
      </c>
      <c r="R81" s="98">
        <v>60.932020727869713</v>
      </c>
      <c r="S81" s="98">
        <v>64.785807132274115</v>
      </c>
      <c r="T81" s="98">
        <v>68.673539159133938</v>
      </c>
      <c r="U81" s="98">
        <v>72.486386853929631</v>
      </c>
      <c r="V81" s="98">
        <v>72.800146853784469</v>
      </c>
      <c r="W81" s="98">
        <v>70.41737840114773</v>
      </c>
      <c r="X81" s="98">
        <v>62.068552435857697</v>
      </c>
      <c r="Y81" s="98">
        <v>50.936467102385606</v>
      </c>
      <c r="Z81" s="98">
        <v>41.435236772538168</v>
      </c>
    </row>
    <row r="82" spans="3:26" ht="14.4" x14ac:dyDescent="0.3">
      <c r="C82" s="98">
        <v>62.363940544317138</v>
      </c>
      <c r="D82" s="98">
        <v>71.239329151577991</v>
      </c>
      <c r="E82" s="98">
        <v>81.09981795763909</v>
      </c>
      <c r="F82" s="98">
        <v>89.87040983293106</v>
      </c>
      <c r="G82" s="98">
        <v>97.72011721705961</v>
      </c>
      <c r="H82" s="98">
        <v>107.3048745998862</v>
      </c>
      <c r="I82" s="98">
        <v>116.49432289223574</v>
      </c>
      <c r="J82" s="98">
        <v>118.6660489389005</v>
      </c>
      <c r="K82" s="98">
        <v>112.08609886106507</v>
      </c>
      <c r="L82" s="98">
        <v>95.223364431013067</v>
      </c>
      <c r="M82" s="98">
        <v>72.863388005086222</v>
      </c>
      <c r="N82" s="98">
        <v>52.600599915053699</v>
      </c>
      <c r="O82" s="98">
        <v>38.680824357941191</v>
      </c>
      <c r="P82" s="98">
        <v>32.063340713255521</v>
      </c>
      <c r="Q82" s="98">
        <v>32.702678057922384</v>
      </c>
      <c r="R82" s="98">
        <v>38.607586824451367</v>
      </c>
      <c r="S82" s="98">
        <v>48.024076154622065</v>
      </c>
      <c r="T82" s="98">
        <v>56.970583481633994</v>
      </c>
      <c r="U82" s="98">
        <v>62.332661891700084</v>
      </c>
      <c r="V82" s="98">
        <v>61.675377914508061</v>
      </c>
      <c r="W82" s="98">
        <v>57.593634793217653</v>
      </c>
      <c r="X82" s="98">
        <v>52.191371751160162</v>
      </c>
      <c r="Y82" s="98">
        <v>50.133535548395983</v>
      </c>
      <c r="Z82" s="98">
        <v>53.599664254672646</v>
      </c>
    </row>
    <row r="83" spans="3:26" ht="14.4" x14ac:dyDescent="0.3">
      <c r="C83" s="98">
        <v>60.095633942680372</v>
      </c>
      <c r="D83" s="98">
        <v>69.76975968000977</v>
      </c>
      <c r="E83" s="98">
        <v>80.09316471001874</v>
      </c>
      <c r="F83" s="98">
        <v>88.784743075091669</v>
      </c>
      <c r="G83" s="98">
        <v>95.921190937805846</v>
      </c>
      <c r="H83" s="98">
        <v>102.65815784563095</v>
      </c>
      <c r="I83" s="98">
        <v>107.89706190442519</v>
      </c>
      <c r="J83" s="98">
        <v>108.61049012089342</v>
      </c>
      <c r="K83" s="98">
        <v>101.74659028319029</v>
      </c>
      <c r="L83" s="98">
        <v>85.38613117249092</v>
      </c>
      <c r="M83" s="98">
        <v>63.827076098104904</v>
      </c>
      <c r="N83" s="98">
        <v>44.327488594256288</v>
      </c>
      <c r="O83" s="98">
        <v>31.010700924119728</v>
      </c>
      <c r="P83" s="98">
        <v>25.629413359613199</v>
      </c>
      <c r="Q83" s="98">
        <v>26.667835652468437</v>
      </c>
      <c r="R83" s="98">
        <v>32.740637874869478</v>
      </c>
      <c r="S83" s="98">
        <v>41.28792361464879</v>
      </c>
      <c r="T83" s="98">
        <v>49.456454009456756</v>
      </c>
      <c r="U83" s="98">
        <v>54.078609131166161</v>
      </c>
      <c r="V83" s="98">
        <v>53.20670932863537</v>
      </c>
      <c r="W83" s="98">
        <v>49.291368472617435</v>
      </c>
      <c r="X83" s="98">
        <v>45.022044573842528</v>
      </c>
      <c r="Y83" s="98">
        <v>44.625601506227831</v>
      </c>
      <c r="Z83" s="98">
        <v>49.667298236826205</v>
      </c>
    </row>
    <row r="84" spans="3:26" ht="14.4" x14ac:dyDescent="0.3">
      <c r="C84" s="98">
        <v>45.084382355683232</v>
      </c>
      <c r="D84" s="98">
        <v>36.723820199071618</v>
      </c>
      <c r="E84" s="98">
        <v>33.79343118810705</v>
      </c>
      <c r="F84" s="98">
        <v>37.319516343402867</v>
      </c>
      <c r="G84" s="98">
        <v>48.51419768817555</v>
      </c>
      <c r="H84" s="98">
        <v>85.772499320514129</v>
      </c>
      <c r="I84" s="98">
        <v>136.52757215689087</v>
      </c>
      <c r="J84" s="98">
        <v>156.31050481462864</v>
      </c>
      <c r="K84" s="98">
        <v>160.42460223001189</v>
      </c>
      <c r="L84" s="98">
        <v>153.39897938077783</v>
      </c>
      <c r="M84" s="98">
        <v>142.69476398814876</v>
      </c>
      <c r="N84" s="98">
        <v>134.51242489734148</v>
      </c>
      <c r="O84" s="98">
        <v>131.29489959733218</v>
      </c>
      <c r="P84" s="98">
        <v>122.82610898875849</v>
      </c>
      <c r="Q84" s="98">
        <v>126.06140616768793</v>
      </c>
      <c r="R84" s="98">
        <v>131.43083274804144</v>
      </c>
      <c r="S84" s="98">
        <v>146.1415933891559</v>
      </c>
      <c r="T84" s="98">
        <v>154.5846813174573</v>
      </c>
      <c r="U84" s="98">
        <v>156.60150040891233</v>
      </c>
      <c r="V84" s="98">
        <v>147.82059948012153</v>
      </c>
      <c r="W84" s="98">
        <v>133.59016792101818</v>
      </c>
      <c r="X84" s="98">
        <v>109.8849266179629</v>
      </c>
      <c r="Y84" s="98">
        <v>83.91352470028049</v>
      </c>
      <c r="Z84" s="98">
        <v>63.064822798462203</v>
      </c>
    </row>
    <row r="85" spans="3:26" ht="14.4" x14ac:dyDescent="0.3">
      <c r="C85" s="98">
        <v>28.224477550058353</v>
      </c>
      <c r="D85" s="98">
        <v>25.34493974286476</v>
      </c>
      <c r="E85" s="98">
        <v>25.891027336115933</v>
      </c>
      <c r="F85" s="98">
        <v>29.195098863704136</v>
      </c>
      <c r="G85" s="98">
        <v>35.769873513184969</v>
      </c>
      <c r="H85" s="98">
        <v>50.801230410206031</v>
      </c>
      <c r="I85" s="98">
        <v>70.612557352988034</v>
      </c>
      <c r="J85" s="98">
        <v>82.692847442909525</v>
      </c>
      <c r="K85" s="98">
        <v>90.191833987801957</v>
      </c>
      <c r="L85" s="98">
        <v>94.376801745742824</v>
      </c>
      <c r="M85" s="98">
        <v>96.435690766064212</v>
      </c>
      <c r="N85" s="98">
        <v>98.809256809851419</v>
      </c>
      <c r="O85" s="98">
        <v>101.67679145638964</v>
      </c>
      <c r="P85" s="98">
        <v>102.34332831193088</v>
      </c>
      <c r="Q85" s="98">
        <v>104.28558307105686</v>
      </c>
      <c r="R85" s="98">
        <v>104.59649389439478</v>
      </c>
      <c r="S85" s="98">
        <v>105.00051799360399</v>
      </c>
      <c r="T85" s="98">
        <v>101.5288928302304</v>
      </c>
      <c r="U85" s="98">
        <v>94.230118338675936</v>
      </c>
      <c r="V85" s="98">
        <v>82.709671445090223</v>
      </c>
      <c r="W85" s="98">
        <v>69.996387357139312</v>
      </c>
      <c r="X85" s="98">
        <v>55.824068151207186</v>
      </c>
      <c r="Y85" s="98">
        <v>42.933026216487107</v>
      </c>
      <c r="Z85" s="98">
        <v>33.83740640053562</v>
      </c>
    </row>
    <row r="86" spans="3:26" ht="14.4" x14ac:dyDescent="0.3">
      <c r="C86" s="98">
        <v>49.42760285032594</v>
      </c>
      <c r="D86" s="98">
        <v>44.214646035522854</v>
      </c>
      <c r="E86" s="98">
        <v>43.26461435951056</v>
      </c>
      <c r="F86" s="98">
        <v>46.001857790353519</v>
      </c>
      <c r="G86" s="98">
        <v>52.697142275905918</v>
      </c>
      <c r="H86" s="98">
        <v>67.47761257664186</v>
      </c>
      <c r="I86" s="98">
        <v>86.808761593972989</v>
      </c>
      <c r="J86" s="98">
        <v>99.581697946315614</v>
      </c>
      <c r="K86" s="98">
        <v>107.92643050196028</v>
      </c>
      <c r="L86" s="98">
        <v>112.97686448754345</v>
      </c>
      <c r="M86" s="98">
        <v>115.72459061670578</v>
      </c>
      <c r="N86" s="98">
        <v>118.42287305310012</v>
      </c>
      <c r="O86" s="98">
        <v>121.42497843575397</v>
      </c>
      <c r="P86" s="98">
        <v>122.74129435758425</v>
      </c>
      <c r="Q86" s="98">
        <v>125.56540572961953</v>
      </c>
      <c r="R86" s="98">
        <v>127.56354416343555</v>
      </c>
      <c r="S86" s="98">
        <v>129.98910466420011</v>
      </c>
      <c r="T86" s="98">
        <v>128.75626872495641</v>
      </c>
      <c r="U86" s="98">
        <v>123.29642769971154</v>
      </c>
      <c r="V86" s="98">
        <v>112.81913834550963</v>
      </c>
      <c r="W86" s="98">
        <v>99.931914635113955</v>
      </c>
      <c r="X86" s="98">
        <v>84.60323277440078</v>
      </c>
      <c r="Y86" s="98">
        <v>69.663068608415671</v>
      </c>
      <c r="Z86" s="98">
        <v>57.805121558046373</v>
      </c>
    </row>
    <row r="87" spans="3:26" ht="14.4" x14ac:dyDescent="0.3">
      <c r="C87" s="98">
        <v>141.17935485514511</v>
      </c>
      <c r="D87" s="98">
        <v>137.43163853703447</v>
      </c>
      <c r="E87" s="98">
        <v>138.1086895726695</v>
      </c>
      <c r="F87" s="98">
        <v>141.70550066884087</v>
      </c>
      <c r="G87" s="98">
        <v>148.05525380504997</v>
      </c>
      <c r="H87" s="98">
        <v>156.48512752102727</v>
      </c>
      <c r="I87" s="98">
        <v>165.24232574929547</v>
      </c>
      <c r="J87" s="98">
        <v>171.49761036044666</v>
      </c>
      <c r="K87" s="98">
        <v>172.72865309003453</v>
      </c>
      <c r="L87" s="98">
        <v>168.09135367183853</v>
      </c>
      <c r="M87" s="98">
        <v>160.24494512306106</v>
      </c>
      <c r="N87" s="98">
        <v>152.80757511817012</v>
      </c>
      <c r="O87" s="98">
        <v>148.65834480697876</v>
      </c>
      <c r="P87" s="98">
        <v>149.66112327972144</v>
      </c>
      <c r="Q87" s="98">
        <v>155.56347872280432</v>
      </c>
      <c r="R87" s="98">
        <v>165.97195670865082</v>
      </c>
      <c r="S87" s="98">
        <v>178.47746027251219</v>
      </c>
      <c r="T87" s="98">
        <v>189.31559271970735</v>
      </c>
      <c r="U87" s="98">
        <v>194.21724791354552</v>
      </c>
      <c r="V87" s="98">
        <v>191.40506042561418</v>
      </c>
      <c r="W87" s="98">
        <v>182.56941008612159</v>
      </c>
      <c r="X87" s="98">
        <v>169.95724992888378</v>
      </c>
      <c r="Y87" s="98">
        <v>157.35842107443548</v>
      </c>
      <c r="Z87" s="98">
        <v>146.91605197557701</v>
      </c>
    </row>
    <row r="88" spans="3:26" ht="14.4" x14ac:dyDescent="0.3">
      <c r="C88" s="98">
        <v>105.80227315318545</v>
      </c>
      <c r="D88" s="98">
        <v>102.71137730014168</v>
      </c>
      <c r="E88" s="98">
        <v>105.2332305467831</v>
      </c>
      <c r="F88" s="98">
        <v>112.94425842764863</v>
      </c>
      <c r="G88" s="98">
        <v>124.08028481878667</v>
      </c>
      <c r="H88" s="98">
        <v>139.50641882924012</v>
      </c>
      <c r="I88" s="98">
        <v>159.02618613930193</v>
      </c>
      <c r="J88" s="98">
        <v>178.99776683948343</v>
      </c>
      <c r="K88" s="98">
        <v>198.760917002626</v>
      </c>
      <c r="L88" s="98">
        <v>215.04203582726399</v>
      </c>
      <c r="M88" s="98">
        <v>227.65270491909453</v>
      </c>
      <c r="N88" s="98">
        <v>236.1746957668613</v>
      </c>
      <c r="O88" s="98">
        <v>240.48750895230941</v>
      </c>
      <c r="P88" s="98">
        <v>240.57771215740235</v>
      </c>
      <c r="Q88" s="98">
        <v>236.63733884382094</v>
      </c>
      <c r="R88" s="98">
        <v>228.77633834152545</v>
      </c>
      <c r="S88" s="98">
        <v>219.24969473983097</v>
      </c>
      <c r="T88" s="98">
        <v>207.46253882609932</v>
      </c>
      <c r="U88" s="98">
        <v>191.91701371775449</v>
      </c>
      <c r="V88" s="98">
        <v>176.27030674639227</v>
      </c>
      <c r="W88" s="98">
        <v>161.6950025639847</v>
      </c>
      <c r="X88" s="98">
        <v>145.83942864006755</v>
      </c>
      <c r="Y88" s="98">
        <v>129.83408670059592</v>
      </c>
      <c r="Z88" s="98">
        <v>115.16994997554352</v>
      </c>
    </row>
    <row r="89" spans="3:26" ht="14.4" x14ac:dyDescent="0.3">
      <c r="C89" s="98">
        <v>131.53054944555956</v>
      </c>
      <c r="D89" s="98">
        <v>124.87911132843922</v>
      </c>
      <c r="E89" s="98">
        <v>123.57099148667875</v>
      </c>
      <c r="F89" s="98">
        <v>126.30336529398342</v>
      </c>
      <c r="G89" s="98">
        <v>133.00867609121838</v>
      </c>
      <c r="H89" s="98">
        <v>143.99541786395997</v>
      </c>
      <c r="I89" s="98">
        <v>162.03250633668659</v>
      </c>
      <c r="J89" s="98">
        <v>177.80543440732941</v>
      </c>
      <c r="K89" s="98">
        <v>188.70965979140809</v>
      </c>
      <c r="L89" s="98">
        <v>195.37560923086329</v>
      </c>
      <c r="M89" s="98">
        <v>201.30516149410326</v>
      </c>
      <c r="N89" s="98">
        <v>205.35645230871154</v>
      </c>
      <c r="O89" s="98">
        <v>207.38676046627026</v>
      </c>
      <c r="P89" s="98">
        <v>207.86153597830378</v>
      </c>
      <c r="Q89" s="98">
        <v>207.0710313871277</v>
      </c>
      <c r="R89" s="98">
        <v>205.40710035198637</v>
      </c>
      <c r="S89" s="98">
        <v>205.3432342650552</v>
      </c>
      <c r="T89" s="98">
        <v>205.10234088357731</v>
      </c>
      <c r="U89" s="98">
        <v>202.41858972564395</v>
      </c>
      <c r="V89" s="98">
        <v>197.56542924955519</v>
      </c>
      <c r="W89" s="98">
        <v>192.63893854621114</v>
      </c>
      <c r="X89" s="98">
        <v>182.65274805032689</v>
      </c>
      <c r="Y89" s="98">
        <v>164.79720096718881</v>
      </c>
      <c r="Z89" s="98">
        <v>145.46661647568794</v>
      </c>
    </row>
    <row r="90" spans="3:26" ht="14.4" x14ac:dyDescent="0.3">
      <c r="C90" s="98">
        <v>114.50661145438617</v>
      </c>
      <c r="D90" s="98">
        <v>109.10136387463564</v>
      </c>
      <c r="E90" s="98">
        <v>109.02327834812192</v>
      </c>
      <c r="F90" s="98">
        <v>114.64458691227948</v>
      </c>
      <c r="G90" s="98">
        <v>127.48956906096699</v>
      </c>
      <c r="H90" s="98">
        <v>149.48779725652318</v>
      </c>
      <c r="I90" s="98">
        <v>187.26495660741784</v>
      </c>
      <c r="J90" s="98">
        <v>225.0841080289436</v>
      </c>
      <c r="K90" s="98">
        <v>237.90225293482433</v>
      </c>
      <c r="L90" s="98">
        <v>249.70448988994264</v>
      </c>
      <c r="M90" s="98">
        <v>255.20450858351782</v>
      </c>
      <c r="N90" s="98">
        <v>254.77751911131261</v>
      </c>
      <c r="O90" s="98">
        <v>249.7733887538451</v>
      </c>
      <c r="P90" s="98">
        <v>243.75678760751376</v>
      </c>
      <c r="Q90" s="98">
        <v>231.32721027508299</v>
      </c>
      <c r="R90" s="98">
        <v>219.18046618755687</v>
      </c>
      <c r="S90" s="98">
        <v>209.42883113243624</v>
      </c>
      <c r="T90" s="98">
        <v>200.20528425203884</v>
      </c>
      <c r="U90" s="98">
        <v>191.03128759700513</v>
      </c>
      <c r="V90" s="98">
        <v>184.4998669205969</v>
      </c>
      <c r="W90" s="98">
        <v>175.12474846034539</v>
      </c>
      <c r="X90" s="98">
        <v>161.08502947440846</v>
      </c>
      <c r="Y90" s="98">
        <v>142.84800666136076</v>
      </c>
      <c r="Z90" s="98">
        <v>126.34963606442437</v>
      </c>
    </row>
    <row r="91" spans="3:26" ht="14.4" x14ac:dyDescent="0.3">
      <c r="C91" s="98">
        <v>86.909171736451114</v>
      </c>
      <c r="D91" s="98">
        <v>85.402307515975806</v>
      </c>
      <c r="E91" s="98">
        <v>87.50268592195485</v>
      </c>
      <c r="F91" s="98">
        <v>92.861051365466849</v>
      </c>
      <c r="G91" s="98">
        <v>101.45376961243809</v>
      </c>
      <c r="H91" s="98">
        <v>113.83408645269029</v>
      </c>
      <c r="I91" s="98">
        <v>129.67528463745904</v>
      </c>
      <c r="J91" s="98">
        <v>144.90759978737808</v>
      </c>
      <c r="K91" s="98">
        <v>156.5387987161096</v>
      </c>
      <c r="L91" s="98">
        <v>165.59585987643442</v>
      </c>
      <c r="M91" s="98">
        <v>172.77843310230239</v>
      </c>
      <c r="N91" s="98">
        <v>178.07888208852674</v>
      </c>
      <c r="O91" s="98">
        <v>181.7766818495767</v>
      </c>
      <c r="P91" s="98">
        <v>183.61149928599852</v>
      </c>
      <c r="Q91" s="98">
        <v>183.38723943861902</v>
      </c>
      <c r="R91" s="98">
        <v>180.56229646119365</v>
      </c>
      <c r="S91" s="98">
        <v>175.46377914881168</v>
      </c>
      <c r="T91" s="98">
        <v>167.6877688050478</v>
      </c>
      <c r="U91" s="98">
        <v>156.01549628025512</v>
      </c>
      <c r="V91" s="98">
        <v>142.25045977567828</v>
      </c>
      <c r="W91" s="98">
        <v>128.49366722135844</v>
      </c>
      <c r="X91" s="98">
        <v>115.37315713715714</v>
      </c>
      <c r="Y91" s="98">
        <v>102.92212076927116</v>
      </c>
      <c r="Z91" s="98">
        <v>92.777258118243452</v>
      </c>
    </row>
    <row r="92" spans="3:26" ht="14.4" x14ac:dyDescent="0.3">
      <c r="C92" s="98">
        <v>83.211116251243041</v>
      </c>
      <c r="D92" s="98">
        <v>85.654868967079096</v>
      </c>
      <c r="E92" s="98">
        <v>92.198371655035558</v>
      </c>
      <c r="F92" s="98">
        <v>103.04041388113818</v>
      </c>
      <c r="G92" s="98">
        <v>117.83953680189505</v>
      </c>
      <c r="H92" s="98">
        <v>135.91007601731624</v>
      </c>
      <c r="I92" s="98">
        <v>155.75437322577037</v>
      </c>
      <c r="J92" s="98">
        <v>174.56985920685483</v>
      </c>
      <c r="K92" s="98">
        <v>190.07970503216427</v>
      </c>
      <c r="L92" s="98">
        <v>202.08208294762321</v>
      </c>
      <c r="M92" s="98">
        <v>209.60764430264518</v>
      </c>
      <c r="N92" s="98">
        <v>213.08011924933197</v>
      </c>
      <c r="O92" s="98">
        <v>213.35965145802797</v>
      </c>
      <c r="P92" s="98">
        <v>210.13979931584441</v>
      </c>
      <c r="Q92" s="98">
        <v>203.88576129341109</v>
      </c>
      <c r="R92" s="98">
        <v>193.86966924346305</v>
      </c>
      <c r="S92" s="98">
        <v>180.73587761775565</v>
      </c>
      <c r="T92" s="98">
        <v>165.5782759725009</v>
      </c>
      <c r="U92" s="98">
        <v>147.8934759504107</v>
      </c>
      <c r="V92" s="98">
        <v>129.81350689297082</v>
      </c>
      <c r="W92" s="98">
        <v>113.39837155511036</v>
      </c>
      <c r="X92" s="98">
        <v>100.09287984981826</v>
      </c>
      <c r="Y92" s="98">
        <v>90.395577215974569</v>
      </c>
      <c r="Z92" s="98">
        <v>84.654726220715844</v>
      </c>
    </row>
    <row r="93" spans="3:26" ht="14.4" x14ac:dyDescent="0.3">
      <c r="C93" s="98">
        <v>76.160138252314653</v>
      </c>
      <c r="D93" s="98">
        <v>75.927038170609023</v>
      </c>
      <c r="E93" s="98">
        <v>79.435416118427909</v>
      </c>
      <c r="F93" s="98">
        <v>87.011446551465369</v>
      </c>
      <c r="G93" s="98">
        <v>98.025337680088455</v>
      </c>
      <c r="H93" s="98">
        <v>113.13488128438442</v>
      </c>
      <c r="I93" s="98">
        <v>131.91439138559858</v>
      </c>
      <c r="J93" s="98">
        <v>148.76727881665022</v>
      </c>
      <c r="K93" s="98">
        <v>161.201860655166</v>
      </c>
      <c r="L93" s="98">
        <v>169.77877635932771</v>
      </c>
      <c r="M93" s="98">
        <v>174.55388987395006</v>
      </c>
      <c r="N93" s="98">
        <v>176.32242404302968</v>
      </c>
      <c r="O93" s="98">
        <v>176.14760080836652</v>
      </c>
      <c r="P93" s="98">
        <v>174.01925612407192</v>
      </c>
      <c r="Q93" s="98">
        <v>170.41553234671329</v>
      </c>
      <c r="R93" s="98">
        <v>165.03917272781064</v>
      </c>
      <c r="S93" s="98">
        <v>158.36861806737278</v>
      </c>
      <c r="T93" s="98">
        <v>150.22216968635945</v>
      </c>
      <c r="U93" s="98">
        <v>139.26047961196974</v>
      </c>
      <c r="V93" s="98">
        <v>126.56167206401274</v>
      </c>
      <c r="W93" s="98">
        <v>114.45187336623789</v>
      </c>
      <c r="X93" s="98">
        <v>102.60785645730314</v>
      </c>
      <c r="Y93" s="98">
        <v>90.490964637805732</v>
      </c>
      <c r="Z93" s="98">
        <v>80.745195272668042</v>
      </c>
    </row>
    <row r="94" spans="3:26" ht="14.4" x14ac:dyDescent="0.3">
      <c r="C94" s="98">
        <v>70.576790120076282</v>
      </c>
      <c r="D94" s="98">
        <v>68.280228673072671</v>
      </c>
      <c r="E94" s="98">
        <v>71.966045012779716</v>
      </c>
      <c r="F94" s="98">
        <v>80.509712573165942</v>
      </c>
      <c r="G94" s="98">
        <v>89.643346757107693</v>
      </c>
      <c r="H94" s="98">
        <v>106.61469859272864</v>
      </c>
      <c r="I94" s="98">
        <v>131.98558056441408</v>
      </c>
      <c r="J94" s="98">
        <v>155.95303325571146</v>
      </c>
      <c r="K94" s="98">
        <v>172.39611956890542</v>
      </c>
      <c r="L94" s="98">
        <v>177.57278742528908</v>
      </c>
      <c r="M94" s="98">
        <v>180.28144587787708</v>
      </c>
      <c r="N94" s="98">
        <v>183.28292646365296</v>
      </c>
      <c r="O94" s="98">
        <v>181.78084489334182</v>
      </c>
      <c r="P94" s="98">
        <v>176.2886134398131</v>
      </c>
      <c r="Q94" s="98">
        <v>171.17241251355239</v>
      </c>
      <c r="R94" s="98">
        <v>166.87266330886666</v>
      </c>
      <c r="S94" s="98">
        <v>167.47455072857221</v>
      </c>
      <c r="T94" s="98">
        <v>175.4258059584553</v>
      </c>
      <c r="U94" s="98">
        <v>166.53968597132246</v>
      </c>
      <c r="V94" s="98">
        <v>147.62936739350789</v>
      </c>
      <c r="W94" s="98">
        <v>130.63208617982283</v>
      </c>
      <c r="X94" s="98">
        <v>115.91353894301555</v>
      </c>
      <c r="Y94" s="98">
        <v>100.22898491664189</v>
      </c>
      <c r="Z94" s="98">
        <v>81.536832067516798</v>
      </c>
    </row>
    <row r="95" spans="3:26" ht="14.4" x14ac:dyDescent="0.3">
      <c r="C95" s="98">
        <v>92.198090048038296</v>
      </c>
      <c r="D95" s="98">
        <v>93.24270085177271</v>
      </c>
      <c r="E95" s="98">
        <v>96.77491549184046</v>
      </c>
      <c r="F95" s="98">
        <v>102.60978673956606</v>
      </c>
      <c r="G95" s="98">
        <v>111.08398454722207</v>
      </c>
      <c r="H95" s="98">
        <v>122.99062227209369</v>
      </c>
      <c r="I95" s="98">
        <v>136.59520861456971</v>
      </c>
      <c r="J95" s="98">
        <v>149.94063837732719</v>
      </c>
      <c r="K95" s="98">
        <v>159.97063723045147</v>
      </c>
      <c r="L95" s="98">
        <v>166.12378880947608</v>
      </c>
      <c r="M95" s="98">
        <v>169.09129745363063</v>
      </c>
      <c r="N95" s="98">
        <v>170.85852173230217</v>
      </c>
      <c r="O95" s="98">
        <v>172.9474159522685</v>
      </c>
      <c r="P95" s="98">
        <v>175.07259201228359</v>
      </c>
      <c r="Q95" s="98">
        <v>176.87107141639029</v>
      </c>
      <c r="R95" s="98">
        <v>177.22963455814318</v>
      </c>
      <c r="S95" s="98">
        <v>175.08757596830739</v>
      </c>
      <c r="T95" s="98">
        <v>169.46400057016859</v>
      </c>
      <c r="U95" s="98">
        <v>158.22705114061037</v>
      </c>
      <c r="V95" s="98">
        <v>142.83993644214908</v>
      </c>
      <c r="W95" s="98">
        <v>126.31568350869154</v>
      </c>
      <c r="X95" s="98">
        <v>111.39250837710475</v>
      </c>
      <c r="Y95" s="98">
        <v>100.64840183132108</v>
      </c>
      <c r="Z95" s="98">
        <v>94.36121049491544</v>
      </c>
    </row>
    <row r="96" spans="3:26" ht="14.4" x14ac:dyDescent="0.3">
      <c r="C96" s="98">
        <v>84.925877340742701</v>
      </c>
      <c r="D96" s="98">
        <v>85.497141512657649</v>
      </c>
      <c r="E96" s="98">
        <v>89.508765453444624</v>
      </c>
      <c r="F96" s="98">
        <v>97.310974958686614</v>
      </c>
      <c r="G96" s="98">
        <v>108.53967027909616</v>
      </c>
      <c r="H96" s="98">
        <v>122.62563005541668</v>
      </c>
      <c r="I96" s="98">
        <v>138.12840397457748</v>
      </c>
      <c r="J96" s="98">
        <v>152.78681358303933</v>
      </c>
      <c r="K96" s="98">
        <v>164.86662801986611</v>
      </c>
      <c r="L96" s="98">
        <v>174.35357623500093</v>
      </c>
      <c r="M96" s="98">
        <v>179.99962831019889</v>
      </c>
      <c r="N96" s="98">
        <v>182.40213348136308</v>
      </c>
      <c r="O96" s="98">
        <v>182.14195931894449</v>
      </c>
      <c r="P96" s="98">
        <v>179.4208246959999</v>
      </c>
      <c r="Q96" s="98">
        <v>174.37291559047199</v>
      </c>
      <c r="R96" s="98">
        <v>166.87338859384343</v>
      </c>
      <c r="S96" s="98">
        <v>157.31801626643156</v>
      </c>
      <c r="T96" s="98">
        <v>146.83442058616311</v>
      </c>
      <c r="U96" s="98">
        <v>134.68751592001001</v>
      </c>
      <c r="V96" s="98">
        <v>122.3979056445804</v>
      </c>
      <c r="W96" s="98">
        <v>110.93442303223127</v>
      </c>
      <c r="X96" s="98">
        <v>101.0249307627972</v>
      </c>
      <c r="Y96" s="98">
        <v>92.941270021797848</v>
      </c>
      <c r="Z96" s="98">
        <v>87.268757178998172</v>
      </c>
    </row>
    <row r="97" spans="3:26" ht="14.4" x14ac:dyDescent="0.3">
      <c r="C97" s="98">
        <v>81.483213853418846</v>
      </c>
      <c r="D97" s="98">
        <v>83.036469290982623</v>
      </c>
      <c r="E97" s="98">
        <v>86.970681772513913</v>
      </c>
      <c r="F97" s="98">
        <v>93.033463463060698</v>
      </c>
      <c r="G97" s="98">
        <v>101.36704532746565</v>
      </c>
      <c r="H97" s="98">
        <v>111.99644915160114</v>
      </c>
      <c r="I97" s="98">
        <v>123.98169907330887</v>
      </c>
      <c r="J97" s="98">
        <v>135.41148827723316</v>
      </c>
      <c r="K97" s="98">
        <v>144.35462900932981</v>
      </c>
      <c r="L97" s="98">
        <v>150.91807311010675</v>
      </c>
      <c r="M97" s="98">
        <v>155.69161140880175</v>
      </c>
      <c r="N97" s="98">
        <v>159.5475486253896</v>
      </c>
      <c r="O97" s="98">
        <v>163.07383566978422</v>
      </c>
      <c r="P97" s="98">
        <v>165.97059162364624</v>
      </c>
      <c r="Q97" s="98">
        <v>167.57649187503299</v>
      </c>
      <c r="R97" s="98">
        <v>166.66126775983503</v>
      </c>
      <c r="S97" s="98">
        <v>162.39780418519354</v>
      </c>
      <c r="T97" s="98">
        <v>153.98105386774239</v>
      </c>
      <c r="U97" s="98">
        <v>140.89441634686614</v>
      </c>
      <c r="V97" s="98">
        <v>124.93759356314925</v>
      </c>
      <c r="W97" s="98">
        <v>109.01566377640545</v>
      </c>
      <c r="X97" s="98">
        <v>95.940598685316317</v>
      </c>
      <c r="Y97" s="98">
        <v>87.086661047131429</v>
      </c>
      <c r="Z97" s="98">
        <v>82.337885974521924</v>
      </c>
    </row>
    <row r="98" spans="3:26" ht="14.4" x14ac:dyDescent="0.3">
      <c r="C98" s="98">
        <v>64.77054738987772</v>
      </c>
      <c r="D98" s="98">
        <v>70.374125671267876</v>
      </c>
      <c r="E98" s="98">
        <v>77.481463089446919</v>
      </c>
      <c r="F98" s="98">
        <v>85.142867296822715</v>
      </c>
      <c r="G98" s="98">
        <v>91.873774060871568</v>
      </c>
      <c r="H98" s="98">
        <v>98.98114705158288</v>
      </c>
      <c r="I98" s="98">
        <v>104.5509304294558</v>
      </c>
      <c r="J98" s="98">
        <v>106.98643074608606</v>
      </c>
      <c r="K98" s="98">
        <v>106.05777115613506</v>
      </c>
      <c r="L98" s="98">
        <v>101.42615275157331</v>
      </c>
      <c r="M98" s="98">
        <v>96.040036738832455</v>
      </c>
      <c r="N98" s="98">
        <v>92.344084481203581</v>
      </c>
      <c r="O98" s="98">
        <v>91.527025593671056</v>
      </c>
      <c r="P98" s="98">
        <v>93.157243044668846</v>
      </c>
      <c r="Q98" s="98">
        <v>96.469509150254936</v>
      </c>
      <c r="R98" s="98">
        <v>100.18077947031749</v>
      </c>
      <c r="S98" s="98">
        <v>102.79652611367905</v>
      </c>
      <c r="T98" s="98">
        <v>102.38737450539909</v>
      </c>
      <c r="U98" s="98">
        <v>96.728463722308433</v>
      </c>
      <c r="V98" s="98">
        <v>87.468924642412389</v>
      </c>
      <c r="W98" s="98">
        <v>76.600177140527691</v>
      </c>
      <c r="X98" s="98">
        <v>67.116479800950088</v>
      </c>
      <c r="Y98" s="98">
        <v>62.504045733931001</v>
      </c>
      <c r="Z98" s="98">
        <v>61.649304093155884</v>
      </c>
    </row>
    <row r="99" spans="3:26" ht="14.4" x14ac:dyDescent="0.3">
      <c r="C99" s="98">
        <v>45.352783282833876</v>
      </c>
      <c r="D99" s="98">
        <v>46.931708412184641</v>
      </c>
      <c r="E99" s="98">
        <v>50.688335254413182</v>
      </c>
      <c r="F99" s="98">
        <v>57.197140632567596</v>
      </c>
      <c r="G99" s="98">
        <v>65.816140688874455</v>
      </c>
      <c r="H99" s="98">
        <v>77.783726584070692</v>
      </c>
      <c r="I99" s="98">
        <v>91.57129673535367</v>
      </c>
      <c r="J99" s="98">
        <v>102.06448080271194</v>
      </c>
      <c r="K99" s="98">
        <v>108.09096987366856</v>
      </c>
      <c r="L99" s="98">
        <v>109.67299339120453</v>
      </c>
      <c r="M99" s="98">
        <v>107.50397924843612</v>
      </c>
      <c r="N99" s="98">
        <v>104.126306663804</v>
      </c>
      <c r="O99" s="98">
        <v>100.85703479813438</v>
      </c>
      <c r="P99" s="98">
        <v>97.252253989038209</v>
      </c>
      <c r="Q99" s="98">
        <v>94.560195468121279</v>
      </c>
      <c r="R99" s="98">
        <v>91.855433835413081</v>
      </c>
      <c r="S99" s="98">
        <v>89.316950864815766</v>
      </c>
      <c r="T99" s="98">
        <v>85.706482770832793</v>
      </c>
      <c r="U99" s="98">
        <v>80.131732227563802</v>
      </c>
      <c r="V99" s="98">
        <v>72.807467774358074</v>
      </c>
      <c r="W99" s="98">
        <v>64.653636128987742</v>
      </c>
      <c r="X99" s="98">
        <v>56.614710545880328</v>
      </c>
      <c r="Y99" s="98">
        <v>50.174349500070697</v>
      </c>
      <c r="Z99" s="98">
        <v>46.205072958298729</v>
      </c>
    </row>
    <row r="100" spans="3:26" ht="14.4" x14ac:dyDescent="0.3">
      <c r="C100" s="98">
        <v>56.099429696536497</v>
      </c>
      <c r="D100" s="98">
        <v>59.370388171185972</v>
      </c>
      <c r="E100" s="98">
        <v>66.530593018399657</v>
      </c>
      <c r="F100" s="98">
        <v>77.716589115844911</v>
      </c>
      <c r="G100" s="98">
        <v>92.166429774447366</v>
      </c>
      <c r="H100" s="98">
        <v>109.52206351897797</v>
      </c>
      <c r="I100" s="98">
        <v>129.93549007119279</v>
      </c>
      <c r="J100" s="98">
        <v>148.32667555890424</v>
      </c>
      <c r="K100" s="98">
        <v>158.35563303640583</v>
      </c>
      <c r="L100" s="98">
        <v>165.64925872534792</v>
      </c>
      <c r="M100" s="98">
        <v>168.60138112811575</v>
      </c>
      <c r="N100" s="98">
        <v>168.79309501782322</v>
      </c>
      <c r="O100" s="98">
        <v>166.86063552549393</v>
      </c>
      <c r="P100" s="98">
        <v>163.31262557118296</v>
      </c>
      <c r="Q100" s="98">
        <v>157.13280667384612</v>
      </c>
      <c r="R100" s="98">
        <v>148.99013897222073</v>
      </c>
      <c r="S100" s="98">
        <v>139.2695973530501</v>
      </c>
      <c r="T100" s="98">
        <v>127.75118505864144</v>
      </c>
      <c r="U100" s="98">
        <v>114.01467222025394</v>
      </c>
      <c r="V100" s="98">
        <v>99.626842483721504</v>
      </c>
      <c r="W100" s="98">
        <v>85.170055318662463</v>
      </c>
      <c r="X100" s="98">
        <v>72.208826037787446</v>
      </c>
      <c r="Y100" s="98">
        <v>62.242841443637467</v>
      </c>
      <c r="Z100" s="98">
        <v>56.766937468654866</v>
      </c>
    </row>
    <row r="101" spans="3:26" ht="14.4" x14ac:dyDescent="0.3">
      <c r="C101" s="98">
        <v>42.196216154599234</v>
      </c>
      <c r="D101" s="98">
        <v>40.431180761981288</v>
      </c>
      <c r="E101" s="98">
        <v>41.237362156993051</v>
      </c>
      <c r="F101" s="98">
        <v>44.554515305349412</v>
      </c>
      <c r="G101" s="98">
        <v>51.815575365748906</v>
      </c>
      <c r="H101" s="98">
        <v>59.737043060481504</v>
      </c>
      <c r="I101" s="98">
        <v>76.392078186680109</v>
      </c>
      <c r="J101" s="98">
        <v>104.79261851366614</v>
      </c>
      <c r="K101" s="98">
        <v>117.37397437641501</v>
      </c>
      <c r="L101" s="98">
        <v>118.27813666143734</v>
      </c>
      <c r="M101" s="98">
        <v>120.01414998819621</v>
      </c>
      <c r="N101" s="98">
        <v>136.78219062873384</v>
      </c>
      <c r="O101" s="98">
        <v>136.09791980495689</v>
      </c>
      <c r="P101" s="98">
        <v>123.48787823429701</v>
      </c>
      <c r="Q101" s="98">
        <v>118.99534258610576</v>
      </c>
      <c r="R101" s="98">
        <v>123.91018464965691</v>
      </c>
      <c r="S101" s="98">
        <v>152.06241250171391</v>
      </c>
      <c r="T101" s="98">
        <v>223.40157054789478</v>
      </c>
      <c r="U101" s="98">
        <v>221.6837438764943</v>
      </c>
      <c r="V101" s="98">
        <v>151.60082694440621</v>
      </c>
      <c r="W101" s="98">
        <v>93.948335370426449</v>
      </c>
      <c r="X101" s="98">
        <v>68.103114063962792</v>
      </c>
      <c r="Y101" s="98">
        <v>55.754019571298429</v>
      </c>
      <c r="Z101" s="98">
        <v>46.856853929859973</v>
      </c>
    </row>
    <row r="102" spans="3:26" ht="14.4" x14ac:dyDescent="0.3">
      <c r="C102" s="98">
        <v>17.638720490406442</v>
      </c>
      <c r="D102" s="98">
        <v>17.863918337555848</v>
      </c>
      <c r="E102" s="98">
        <v>19.435365358183795</v>
      </c>
      <c r="F102" s="98">
        <v>21.963489622661374</v>
      </c>
      <c r="G102" s="98">
        <v>26.756820134756204</v>
      </c>
      <c r="H102" s="98">
        <v>32.927336053698994</v>
      </c>
      <c r="I102" s="98">
        <v>43.694299945271098</v>
      </c>
      <c r="J102" s="98">
        <v>58.968405633618083</v>
      </c>
      <c r="K102" s="98">
        <v>66.570479736277193</v>
      </c>
      <c r="L102" s="98">
        <v>68.521514877656344</v>
      </c>
      <c r="M102" s="98">
        <v>71.495486263018634</v>
      </c>
      <c r="N102" s="98">
        <v>82.153612397578542</v>
      </c>
      <c r="O102" s="98">
        <v>87.586987930139443</v>
      </c>
      <c r="P102" s="98">
        <v>88.981069843817735</v>
      </c>
      <c r="Q102" s="98">
        <v>94.188646859366372</v>
      </c>
      <c r="R102" s="98">
        <v>101.92474255529753</v>
      </c>
      <c r="S102" s="98">
        <v>116.24013904030269</v>
      </c>
      <c r="T102" s="98">
        <v>143.05452480045318</v>
      </c>
      <c r="U102" s="98">
        <v>134.40036429108827</v>
      </c>
      <c r="V102" s="98">
        <v>93.568134811349424</v>
      </c>
      <c r="W102" s="98">
        <v>57.247322632672962</v>
      </c>
      <c r="X102" s="98">
        <v>36.617782668966512</v>
      </c>
      <c r="Y102" s="98">
        <v>25.563818426910352</v>
      </c>
      <c r="Z102" s="98">
        <v>19.558723547389924</v>
      </c>
    </row>
    <row r="103" spans="3:26" ht="14.4" x14ac:dyDescent="0.3">
      <c r="C103" s="98">
        <v>63.542625504345438</v>
      </c>
      <c r="D103" s="98">
        <v>64.888281383674553</v>
      </c>
      <c r="E103" s="98">
        <v>68.085114685761084</v>
      </c>
      <c r="F103" s="98">
        <v>73.458974254853089</v>
      </c>
      <c r="G103" s="98">
        <v>80.534892001989348</v>
      </c>
      <c r="H103" s="98">
        <v>89.493788115555105</v>
      </c>
      <c r="I103" s="98">
        <v>100.34146606603053</v>
      </c>
      <c r="J103" s="98">
        <v>108.97484722527952</v>
      </c>
      <c r="K103" s="98">
        <v>110.42722340797425</v>
      </c>
      <c r="L103" s="98">
        <v>108.23297228335537</v>
      </c>
      <c r="M103" s="98">
        <v>103.10961624995252</v>
      </c>
      <c r="N103" s="98">
        <v>97.844354437620666</v>
      </c>
      <c r="O103" s="98">
        <v>94.215846305183817</v>
      </c>
      <c r="P103" s="98">
        <v>92.869084925024197</v>
      </c>
      <c r="Q103" s="98">
        <v>93.420302152439831</v>
      </c>
      <c r="R103" s="98">
        <v>95.852195110675694</v>
      </c>
      <c r="S103" s="98">
        <v>98.980951632649891</v>
      </c>
      <c r="T103" s="98">
        <v>100.45948973291293</v>
      </c>
      <c r="U103" s="98">
        <v>98.407764103844656</v>
      </c>
      <c r="V103" s="98">
        <v>92.888972867486061</v>
      </c>
      <c r="W103" s="98">
        <v>84.704851455380975</v>
      </c>
      <c r="X103" s="98">
        <v>75.886286556272978</v>
      </c>
      <c r="Y103" s="98">
        <v>68.657629473481094</v>
      </c>
      <c r="Z103" s="98">
        <v>64.442116919366853</v>
      </c>
    </row>
    <row r="104" spans="3:26" ht="14.4" x14ac:dyDescent="0.3">
      <c r="C104" s="98">
        <v>63.324827924500283</v>
      </c>
      <c r="D104" s="98">
        <v>65.314981585776849</v>
      </c>
      <c r="E104" s="98">
        <v>70.422482162143737</v>
      </c>
      <c r="F104" s="98">
        <v>77.650998388737776</v>
      </c>
      <c r="G104" s="98">
        <v>86.862747518781688</v>
      </c>
      <c r="H104" s="98">
        <v>98.193410948694378</v>
      </c>
      <c r="I104" s="98">
        <v>113.63596586637399</v>
      </c>
      <c r="J104" s="98">
        <v>126.98114156108187</v>
      </c>
      <c r="K104" s="98">
        <v>128.76964265286335</v>
      </c>
      <c r="L104" s="98">
        <v>129.39291992505994</v>
      </c>
      <c r="M104" s="98">
        <v>128.43891411572278</v>
      </c>
      <c r="N104" s="98">
        <v>127.39139103340241</v>
      </c>
      <c r="O104" s="98">
        <v>126.76218158078022</v>
      </c>
      <c r="P104" s="98">
        <v>127.51923639694333</v>
      </c>
      <c r="Q104" s="98">
        <v>126.95439956212547</v>
      </c>
      <c r="R104" s="98">
        <v>126.29342930229598</v>
      </c>
      <c r="S104" s="98">
        <v>125.32512800838063</v>
      </c>
      <c r="T104" s="98">
        <v>122.36473563639649</v>
      </c>
      <c r="U104" s="98">
        <v>116.09485257243723</v>
      </c>
      <c r="V104" s="98">
        <v>107.4772835125116</v>
      </c>
      <c r="W104" s="98">
        <v>96.538397733978812</v>
      </c>
      <c r="X104" s="98">
        <v>84.247635337032591</v>
      </c>
      <c r="Y104" s="98">
        <v>72.907387159946552</v>
      </c>
      <c r="Z104" s="98">
        <v>65.692758428048208</v>
      </c>
    </row>
    <row r="105" spans="3:26" ht="14.4" x14ac:dyDescent="0.3">
      <c r="C105" s="98">
        <v>57.356863394507883</v>
      </c>
      <c r="D105" s="98">
        <v>60.394650450670909</v>
      </c>
      <c r="E105" s="98">
        <v>64.957530905261308</v>
      </c>
      <c r="F105" s="98">
        <v>69.844912370525307</v>
      </c>
      <c r="G105" s="98">
        <v>76.976509134664084</v>
      </c>
      <c r="H105" s="98">
        <v>84.412595932086816</v>
      </c>
      <c r="I105" s="98">
        <v>98.970353909087777</v>
      </c>
      <c r="J105" s="98">
        <v>121.70863202148992</v>
      </c>
      <c r="K105" s="98">
        <v>127.53980243053451</v>
      </c>
      <c r="L105" s="98">
        <v>120.28777182114847</v>
      </c>
      <c r="M105" s="98">
        <v>113.65074325671416</v>
      </c>
      <c r="N105" s="98">
        <v>122.36762504861417</v>
      </c>
      <c r="O105" s="98">
        <v>120.80656981160961</v>
      </c>
      <c r="P105" s="98">
        <v>113.33664917593417</v>
      </c>
      <c r="Q105" s="98">
        <v>115.38917329607659</v>
      </c>
      <c r="R105" s="98">
        <v>126.87576295869177</v>
      </c>
      <c r="S105" s="98">
        <v>157.4278310573772</v>
      </c>
      <c r="T105" s="98">
        <v>221.41966625417862</v>
      </c>
      <c r="U105" s="98">
        <v>220.27858581918619</v>
      </c>
      <c r="V105" s="98">
        <v>157.27326746061937</v>
      </c>
      <c r="W105" s="98">
        <v>103.13490449255021</v>
      </c>
      <c r="X105" s="98">
        <v>76.448177617908513</v>
      </c>
      <c r="Y105" s="98">
        <v>63.843615280880307</v>
      </c>
      <c r="Z105" s="98">
        <v>57.605129452346709</v>
      </c>
    </row>
    <row r="106" spans="3:26" ht="14.4" x14ac:dyDescent="0.3">
      <c r="C106" s="98">
        <v>50.990709530421263</v>
      </c>
      <c r="D106" s="98">
        <v>43.285021851175692</v>
      </c>
      <c r="E106" s="98">
        <v>42.218995306074426</v>
      </c>
      <c r="F106" s="98">
        <v>46.1877040846895</v>
      </c>
      <c r="G106" s="98">
        <v>54.531640480819618</v>
      </c>
      <c r="H106" s="98">
        <v>68.657357791505547</v>
      </c>
      <c r="I106" s="98">
        <v>92.986503759012137</v>
      </c>
      <c r="J106" s="98">
        <v>114.32267149090023</v>
      </c>
      <c r="K106" s="98">
        <v>126.55754054347953</v>
      </c>
      <c r="L106" s="98">
        <v>133.16475733220679</v>
      </c>
      <c r="M106" s="98">
        <v>139.08343835331826</v>
      </c>
      <c r="N106" s="98">
        <v>143.59384931136248</v>
      </c>
      <c r="O106" s="98">
        <v>145.71536722358368</v>
      </c>
      <c r="P106" s="98">
        <v>145.49692159786144</v>
      </c>
      <c r="Q106" s="98">
        <v>143.20634633788833</v>
      </c>
      <c r="R106" s="98">
        <v>139.801796023273</v>
      </c>
      <c r="S106" s="98">
        <v>138.04103524426566</v>
      </c>
      <c r="T106" s="98">
        <v>137.06957300237144</v>
      </c>
      <c r="U106" s="98">
        <v>134.83133349826883</v>
      </c>
      <c r="V106" s="98">
        <v>130.94650279842401</v>
      </c>
      <c r="W106" s="98">
        <v>126.85698857657671</v>
      </c>
      <c r="X106" s="98">
        <v>116.93163702844595</v>
      </c>
      <c r="Y106" s="98">
        <v>94.440726967845052</v>
      </c>
      <c r="Z106" s="98">
        <v>69.021468070290979</v>
      </c>
    </row>
    <row r="107" spans="3:26" ht="14.4" x14ac:dyDescent="0.3">
      <c r="C107" s="98">
        <v>49.19008761922008</v>
      </c>
      <c r="D107" s="98">
        <v>48.152512431323842</v>
      </c>
      <c r="E107" s="98">
        <v>50.568822439897325</v>
      </c>
      <c r="F107" s="98">
        <v>56.367013309942948</v>
      </c>
      <c r="G107" s="98">
        <v>65.395028265140724</v>
      </c>
      <c r="H107" s="98">
        <v>77.272602614087788</v>
      </c>
      <c r="I107" s="98">
        <v>90.80903708202527</v>
      </c>
      <c r="J107" s="98">
        <v>104.5772515724625</v>
      </c>
      <c r="K107" s="98">
        <v>115.5147671174519</v>
      </c>
      <c r="L107" s="98">
        <v>124.2964746875748</v>
      </c>
      <c r="M107" s="98">
        <v>130.77389207038919</v>
      </c>
      <c r="N107" s="98">
        <v>136.25315087888163</v>
      </c>
      <c r="O107" s="98">
        <v>139.20143211265861</v>
      </c>
      <c r="P107" s="98">
        <v>139.98744856381603</v>
      </c>
      <c r="Q107" s="98">
        <v>139.02360369359457</v>
      </c>
      <c r="R107" s="98">
        <v>135.84149364469619</v>
      </c>
      <c r="S107" s="98">
        <v>131.32536475939477</v>
      </c>
      <c r="T107" s="98">
        <v>126.24295462458775</v>
      </c>
      <c r="U107" s="98">
        <v>115.18192780577657</v>
      </c>
      <c r="V107" s="98">
        <v>99.558654408825532</v>
      </c>
      <c r="W107" s="98">
        <v>84.331322387847734</v>
      </c>
      <c r="X107" s="98">
        <v>71.587504423551025</v>
      </c>
      <c r="Y107" s="98">
        <v>61.231109052187463</v>
      </c>
      <c r="Z107" s="98">
        <v>53.769911826847036</v>
      </c>
    </row>
    <row r="108" spans="3:26" ht="14.4" x14ac:dyDescent="0.3">
      <c r="C108" s="98">
        <v>19.936186384634293</v>
      </c>
      <c r="D108" s="98">
        <v>18.87836713153656</v>
      </c>
      <c r="E108" s="98">
        <v>19.474531217562074</v>
      </c>
      <c r="F108" s="98">
        <v>21.653782396007212</v>
      </c>
      <c r="G108" s="98">
        <v>25.905093422463274</v>
      </c>
      <c r="H108" s="98">
        <v>32.306000367132491</v>
      </c>
      <c r="I108" s="98">
        <v>40.462102321087364</v>
      </c>
      <c r="J108" s="98">
        <v>48.865802529092143</v>
      </c>
      <c r="K108" s="98">
        <v>56.281468097434342</v>
      </c>
      <c r="L108" s="98">
        <v>63.049509679491656</v>
      </c>
      <c r="M108" s="98">
        <v>69.698056377532794</v>
      </c>
      <c r="N108" s="98">
        <v>76.616331839706106</v>
      </c>
      <c r="O108" s="98">
        <v>83.821688709773838</v>
      </c>
      <c r="P108" s="98">
        <v>90.405133447337761</v>
      </c>
      <c r="Q108" s="98">
        <v>96.107718879543057</v>
      </c>
      <c r="R108" s="98">
        <v>99.319234951942434</v>
      </c>
      <c r="S108" s="98">
        <v>98.866903519731252</v>
      </c>
      <c r="T108" s="98">
        <v>93.126566406347408</v>
      </c>
      <c r="U108" s="98">
        <v>81.716336492774232</v>
      </c>
      <c r="V108" s="98">
        <v>66.581287361950388</v>
      </c>
      <c r="W108" s="98">
        <v>51.104999048198316</v>
      </c>
      <c r="X108" s="98">
        <v>38.162484931678016</v>
      </c>
      <c r="Y108" s="98">
        <v>28.800032195340382</v>
      </c>
      <c r="Z108" s="98">
        <v>22.958853070367645</v>
      </c>
    </row>
    <row r="109" spans="3:26" ht="14.4" x14ac:dyDescent="0.3">
      <c r="C109" s="98">
        <v>41.43129897686461</v>
      </c>
      <c r="D109" s="98">
        <v>39.710756611558544</v>
      </c>
      <c r="E109" s="98">
        <v>40.955208979494572</v>
      </c>
      <c r="F109" s="98">
        <v>45.208898431600524</v>
      </c>
      <c r="G109" s="98">
        <v>52.239141746902192</v>
      </c>
      <c r="H109" s="98">
        <v>62.425300478761713</v>
      </c>
      <c r="I109" s="98">
        <v>74.122954027379492</v>
      </c>
      <c r="J109" s="98">
        <v>86.050446086692887</v>
      </c>
      <c r="K109" s="98">
        <v>96.357631538053354</v>
      </c>
      <c r="L109" s="98">
        <v>105.26298025014754</v>
      </c>
      <c r="M109" s="98">
        <v>111.83108425880324</v>
      </c>
      <c r="N109" s="98">
        <v>116.64145728696398</v>
      </c>
      <c r="O109" s="98">
        <v>119.71260796621357</v>
      </c>
      <c r="P109" s="98">
        <v>121.16209642266155</v>
      </c>
      <c r="Q109" s="98">
        <v>120.78796286996052</v>
      </c>
      <c r="R109" s="98">
        <v>118.22677949450883</v>
      </c>
      <c r="S109" s="98">
        <v>113.61909316183215</v>
      </c>
      <c r="T109" s="98">
        <v>106.95144676000291</v>
      </c>
      <c r="U109" s="98">
        <v>97.26683954112508</v>
      </c>
      <c r="V109" s="98">
        <v>85.958210546698496</v>
      </c>
      <c r="W109" s="98">
        <v>74.156363171652444</v>
      </c>
      <c r="X109" s="98">
        <v>62.923835064495314</v>
      </c>
      <c r="Y109" s="98">
        <v>53.371241151902552</v>
      </c>
      <c r="Z109" s="98">
        <v>46.14883496703272</v>
      </c>
    </row>
    <row r="110" spans="3:26" ht="14.4" x14ac:dyDescent="0.3">
      <c r="C110" s="98">
        <v>40.866743898713516</v>
      </c>
      <c r="D110" s="98">
        <v>41.470907923714016</v>
      </c>
      <c r="E110" s="98">
        <v>44.323923418359612</v>
      </c>
      <c r="F110" s="98">
        <v>48.691363411088766</v>
      </c>
      <c r="G110" s="98">
        <v>54.895563138358007</v>
      </c>
      <c r="H110" s="98">
        <v>64.122047374222575</v>
      </c>
      <c r="I110" s="98">
        <v>76.657601376545017</v>
      </c>
      <c r="J110" s="98">
        <v>87.143947977189995</v>
      </c>
      <c r="K110" s="98">
        <v>92.226627147772675</v>
      </c>
      <c r="L110" s="98">
        <v>92.821129872925283</v>
      </c>
      <c r="M110" s="98">
        <v>92.194082811274995</v>
      </c>
      <c r="N110" s="98">
        <v>92.655547168245036</v>
      </c>
      <c r="O110" s="98">
        <v>95.396357185220381</v>
      </c>
      <c r="P110" s="98">
        <v>99.760556379346696</v>
      </c>
      <c r="Q110" s="98">
        <v>105.33210974198492</v>
      </c>
      <c r="R110" s="98">
        <v>110.6238617392564</v>
      </c>
      <c r="S110" s="98">
        <v>114.17219740232949</v>
      </c>
      <c r="T110" s="98">
        <v>113.27120235809673</v>
      </c>
      <c r="U110" s="98">
        <v>105.97900249632976</v>
      </c>
      <c r="V110" s="98">
        <v>93.163914218113447</v>
      </c>
      <c r="W110" s="98">
        <v>78.840431028701886</v>
      </c>
      <c r="X110" s="98">
        <v>65.078841378437204</v>
      </c>
      <c r="Y110" s="98">
        <v>52.815317339878817</v>
      </c>
      <c r="Z110" s="98">
        <v>44.249482329733063</v>
      </c>
    </row>
    <row r="111" spans="3:26" ht="14.4" x14ac:dyDescent="0.3">
      <c r="C111" s="98">
        <v>54.60605503109926</v>
      </c>
      <c r="D111" s="98">
        <v>56.691042809608795</v>
      </c>
      <c r="E111" s="98">
        <v>60.823974146606083</v>
      </c>
      <c r="F111" s="98">
        <v>66.734202640187647</v>
      </c>
      <c r="G111" s="98">
        <v>74.699422715142475</v>
      </c>
      <c r="H111" s="98">
        <v>85.260729972294556</v>
      </c>
      <c r="I111" s="98">
        <v>96.931739148771655</v>
      </c>
      <c r="J111" s="98">
        <v>107.57505874959875</v>
      </c>
      <c r="K111" s="98">
        <v>114.67821159353078</v>
      </c>
      <c r="L111" s="98">
        <v>118.6983578206966</v>
      </c>
      <c r="M111" s="98">
        <v>120.70171033576088</v>
      </c>
      <c r="N111" s="98">
        <v>122.54227015897193</v>
      </c>
      <c r="O111" s="98">
        <v>125.05535830351464</v>
      </c>
      <c r="P111" s="98">
        <v>127.98398308827294</v>
      </c>
      <c r="Q111" s="98">
        <v>130.40392691786988</v>
      </c>
      <c r="R111" s="98">
        <v>130.99309851065922</v>
      </c>
      <c r="S111" s="98">
        <v>128.24868674401489</v>
      </c>
      <c r="T111" s="98">
        <v>121.47065938711953</v>
      </c>
      <c r="U111" s="98">
        <v>109.54898412754878</v>
      </c>
      <c r="V111" s="98">
        <v>94.861224691303804</v>
      </c>
      <c r="W111" s="98">
        <v>79.944915437712538</v>
      </c>
      <c r="X111" s="98">
        <v>67.429058439660096</v>
      </c>
      <c r="Y111" s="98">
        <v>59.077413829773619</v>
      </c>
      <c r="Z111" s="98">
        <v>54.851195992140944</v>
      </c>
    </row>
    <row r="112" spans="3:26" ht="14.4" x14ac:dyDescent="0.3">
      <c r="C112" s="98">
        <v>28.368547554556649</v>
      </c>
      <c r="D112" s="98">
        <v>26.530776203235718</v>
      </c>
      <c r="E112" s="98">
        <v>27.722950084544664</v>
      </c>
      <c r="F112" s="98">
        <v>31.151285649620291</v>
      </c>
      <c r="G112" s="98">
        <v>36.94268154082728</v>
      </c>
      <c r="H112" s="98">
        <v>48.35941463974045</v>
      </c>
      <c r="I112" s="98">
        <v>63.59150164334168</v>
      </c>
      <c r="J112" s="98">
        <v>75.298687800495756</v>
      </c>
      <c r="K112" s="98">
        <v>84.032799981736304</v>
      </c>
      <c r="L112" s="98">
        <v>90.734869742513851</v>
      </c>
      <c r="M112" s="98">
        <v>96.724998276377875</v>
      </c>
      <c r="N112" s="98">
        <v>103.10579432098297</v>
      </c>
      <c r="O112" s="98">
        <v>108.46577173028325</v>
      </c>
      <c r="P112" s="98">
        <v>111.37919955266923</v>
      </c>
      <c r="Q112" s="98">
        <v>114.83416956066631</v>
      </c>
      <c r="R112" s="98">
        <v>117.62519708653402</v>
      </c>
      <c r="S112" s="98">
        <v>117.39182421511487</v>
      </c>
      <c r="T112" s="98">
        <v>112.26392438025896</v>
      </c>
      <c r="U112" s="98">
        <v>100.86557272323665</v>
      </c>
      <c r="V112" s="98">
        <v>85.82578390959722</v>
      </c>
      <c r="W112" s="98">
        <v>70.70178584266354</v>
      </c>
      <c r="X112" s="98">
        <v>56.282357792344129</v>
      </c>
      <c r="Y112" s="98">
        <v>43.788303462492578</v>
      </c>
      <c r="Z112" s="98">
        <v>34.360321909900286</v>
      </c>
    </row>
    <row r="113" spans="3:26" ht="14.4" x14ac:dyDescent="0.3">
      <c r="C113" s="98">
        <v>36.843525775291319</v>
      </c>
      <c r="D113" s="98">
        <v>36.949119855997857</v>
      </c>
      <c r="E113" s="98">
        <v>39.184046476124074</v>
      </c>
      <c r="F113" s="98">
        <v>43.845668026974899</v>
      </c>
      <c r="G113" s="98">
        <v>49.207589663349317</v>
      </c>
      <c r="H113" s="98">
        <v>59.373389639733972</v>
      </c>
      <c r="I113" s="98">
        <v>70.723990443613914</v>
      </c>
      <c r="J113" s="98">
        <v>81.367975263581357</v>
      </c>
      <c r="K113" s="98">
        <v>92.700452898413374</v>
      </c>
      <c r="L113" s="98">
        <v>102.24923641639394</v>
      </c>
      <c r="M113" s="98">
        <v>109.1567920567412</v>
      </c>
      <c r="N113" s="98">
        <v>113.38013938655199</v>
      </c>
      <c r="O113" s="98">
        <v>115.44039449737375</v>
      </c>
      <c r="P113" s="98">
        <v>115.61166837139619</v>
      </c>
      <c r="Q113" s="98">
        <v>113.10337350266443</v>
      </c>
      <c r="R113" s="98">
        <v>108.07967970379745</v>
      </c>
      <c r="S113" s="98">
        <v>100.87867370715844</v>
      </c>
      <c r="T113" s="98">
        <v>92.128689954651108</v>
      </c>
      <c r="U113" s="98">
        <v>80.053390255258648</v>
      </c>
      <c r="V113" s="98">
        <v>68.762151625012137</v>
      </c>
      <c r="W113" s="98">
        <v>58.784541657448109</v>
      </c>
      <c r="X113" s="98">
        <v>49.790720320765836</v>
      </c>
      <c r="Y113" s="98">
        <v>43.908269186597877</v>
      </c>
      <c r="Z113" s="98">
        <v>38.941141895184906</v>
      </c>
    </row>
    <row r="114" spans="3:26" ht="14.4" x14ac:dyDescent="0.3">
      <c r="C114" s="98">
        <v>54.963030012733405</v>
      </c>
      <c r="D114" s="98">
        <v>54.91148053167138</v>
      </c>
      <c r="E114" s="98">
        <v>57.852330700031743</v>
      </c>
      <c r="F114" s="98">
        <v>64.43096288594819</v>
      </c>
      <c r="G114" s="98">
        <v>74.352565595753987</v>
      </c>
      <c r="H114" s="98">
        <v>87.293188865794576</v>
      </c>
      <c r="I114" s="98">
        <v>102.18619511423191</v>
      </c>
      <c r="J114" s="98">
        <v>116.55426442356186</v>
      </c>
      <c r="K114" s="98">
        <v>128.22122870459449</v>
      </c>
      <c r="L114" s="98">
        <v>137.68459361369958</v>
      </c>
      <c r="M114" s="98">
        <v>143.84231043105501</v>
      </c>
      <c r="N114" s="98">
        <v>147.31444212490544</v>
      </c>
      <c r="O114" s="98">
        <v>148.70466271138656</v>
      </c>
      <c r="P114" s="98">
        <v>147.36181100489637</v>
      </c>
      <c r="Q114" s="98">
        <v>144.01187372592742</v>
      </c>
      <c r="R114" s="98">
        <v>138.12633222525855</v>
      </c>
      <c r="S114" s="98">
        <v>130.08133119792333</v>
      </c>
      <c r="T114" s="98">
        <v>120.53981947968694</v>
      </c>
      <c r="U114" s="98">
        <v>108.6974519534043</v>
      </c>
      <c r="V114" s="98">
        <v>96.002995266713839</v>
      </c>
      <c r="W114" s="98">
        <v>84.013972974436413</v>
      </c>
      <c r="X114" s="98">
        <v>73.346098784873945</v>
      </c>
      <c r="Y114" s="98">
        <v>64.421005328127492</v>
      </c>
      <c r="Z114" s="98">
        <v>58.037970793248874</v>
      </c>
    </row>
    <row r="115" spans="3:26" ht="14.4" x14ac:dyDescent="0.3">
      <c r="C115" s="98">
        <v>119.6435815099352</v>
      </c>
      <c r="D115" s="98">
        <v>112.34047886053172</v>
      </c>
      <c r="E115" s="98">
        <v>111.53423848531247</v>
      </c>
      <c r="F115" s="98">
        <v>116.12247435168686</v>
      </c>
      <c r="G115" s="98">
        <v>124.81276527492354</v>
      </c>
      <c r="H115" s="98">
        <v>139.14528168842017</v>
      </c>
      <c r="I115" s="98">
        <v>162.40522403474614</v>
      </c>
      <c r="J115" s="98">
        <v>185.2382377255953</v>
      </c>
      <c r="K115" s="98">
        <v>204.19807818224666</v>
      </c>
      <c r="L115" s="98">
        <v>216.56586509405903</v>
      </c>
      <c r="M115" s="98">
        <v>226.88823716193113</v>
      </c>
      <c r="N115" s="98">
        <v>236.21445417421023</v>
      </c>
      <c r="O115" s="98">
        <v>240.80499760302072</v>
      </c>
      <c r="P115" s="98">
        <v>241.06516877555839</v>
      </c>
      <c r="Q115" s="98">
        <v>240.31267127156468</v>
      </c>
      <c r="R115" s="98">
        <v>237.99946781504045</v>
      </c>
      <c r="S115" s="98">
        <v>238.83219301246794</v>
      </c>
      <c r="T115" s="98">
        <v>241.85573169527106</v>
      </c>
      <c r="U115" s="98">
        <v>233.35208830385915</v>
      </c>
      <c r="V115" s="98">
        <v>216.57937111061085</v>
      </c>
      <c r="W115" s="98">
        <v>201.01735864907454</v>
      </c>
      <c r="X115" s="98">
        <v>182.87834908583221</v>
      </c>
      <c r="Y115" s="98">
        <v>159.68771155098622</v>
      </c>
      <c r="Z115" s="98">
        <v>136.27273374526197</v>
      </c>
    </row>
    <row r="116" spans="3:26" ht="14.4" x14ac:dyDescent="0.3">
      <c r="C116" s="98">
        <v>99.788690580194057</v>
      </c>
      <c r="D116" s="98">
        <v>96.433911446188631</v>
      </c>
      <c r="E116" s="98">
        <v>95.912141109139782</v>
      </c>
      <c r="F116" s="98">
        <v>98.489560929243183</v>
      </c>
      <c r="G116" s="98">
        <v>104.61366636006809</v>
      </c>
      <c r="H116" s="98">
        <v>114.95187557046252</v>
      </c>
      <c r="I116" s="98">
        <v>128.20899304519722</v>
      </c>
      <c r="J116" s="98">
        <v>141.85418292794904</v>
      </c>
      <c r="K116" s="98">
        <v>153.70558854678944</v>
      </c>
      <c r="L116" s="98">
        <v>163.04402130181694</v>
      </c>
      <c r="M116" s="98">
        <v>170.3660334280778</v>
      </c>
      <c r="N116" s="98">
        <v>176.24363573139527</v>
      </c>
      <c r="O116" s="98">
        <v>180.27061632449627</v>
      </c>
      <c r="P116" s="98">
        <v>183.62907910813522</v>
      </c>
      <c r="Q116" s="98">
        <v>185.30020335778764</v>
      </c>
      <c r="R116" s="98">
        <v>183.85441019750334</v>
      </c>
      <c r="S116" s="98">
        <v>179.54114606927311</v>
      </c>
      <c r="T116" s="98">
        <v>172.87639069470839</v>
      </c>
      <c r="U116" s="98">
        <v>162.48870233894439</v>
      </c>
      <c r="V116" s="98">
        <v>150.44728522553152</v>
      </c>
      <c r="W116" s="98">
        <v>137.99482093397862</v>
      </c>
      <c r="X116" s="98">
        <v>125.8046364551486</v>
      </c>
      <c r="Y116" s="98">
        <v>114.85487781127534</v>
      </c>
      <c r="Z116" s="98">
        <v>106.29893497357517</v>
      </c>
    </row>
    <row r="117" spans="3:26" ht="14.4" x14ac:dyDescent="0.3">
      <c r="C117" s="98">
        <v>93.867234304355861</v>
      </c>
      <c r="D117" s="98">
        <v>87.078103938543023</v>
      </c>
      <c r="E117" s="98">
        <v>85.673554343871203</v>
      </c>
      <c r="F117" s="98">
        <v>90.059978801126064</v>
      </c>
      <c r="G117" s="98">
        <v>102.69808777871498</v>
      </c>
      <c r="H117" s="98">
        <v>125.55631995458427</v>
      </c>
      <c r="I117" s="98">
        <v>167.00619915465865</v>
      </c>
      <c r="J117" s="98">
        <v>210.25713613502768</v>
      </c>
      <c r="K117" s="98">
        <v>223.48497231289969</v>
      </c>
      <c r="L117" s="98">
        <v>236.82996551072043</v>
      </c>
      <c r="M117" s="98">
        <v>243.19704982805666</v>
      </c>
      <c r="N117" s="98">
        <v>243.07029407052133</v>
      </c>
      <c r="O117" s="98">
        <v>237.5876204678633</v>
      </c>
      <c r="P117" s="98">
        <v>231.37472190406683</v>
      </c>
      <c r="Q117" s="98">
        <v>217.47961524315002</v>
      </c>
      <c r="R117" s="98">
        <v>204.0273867641863</v>
      </c>
      <c r="S117" s="98">
        <v>193.54335287368826</v>
      </c>
      <c r="T117" s="98">
        <v>184.41464882938678</v>
      </c>
      <c r="U117" s="98">
        <v>175.85125078090095</v>
      </c>
      <c r="V117" s="98">
        <v>171.0661110317472</v>
      </c>
      <c r="W117" s="98">
        <v>162.10220125740094</v>
      </c>
      <c r="X117" s="98">
        <v>146.52081151515048</v>
      </c>
      <c r="Y117" s="98">
        <v>126.01101432311732</v>
      </c>
      <c r="Z117" s="98">
        <v>107.65940765323641</v>
      </c>
    </row>
    <row r="118" spans="3:26" ht="14.4" x14ac:dyDescent="0.3">
      <c r="C118" s="98">
        <v>108.4553184142582</v>
      </c>
      <c r="D118" s="98">
        <v>96.201911766410802</v>
      </c>
      <c r="E118" s="98">
        <v>88.809622317322933</v>
      </c>
      <c r="F118" s="98">
        <v>86.978622769397816</v>
      </c>
      <c r="G118" s="98">
        <v>95.68964660943611</v>
      </c>
      <c r="H118" s="98">
        <v>118.50786490831587</v>
      </c>
      <c r="I118" s="98">
        <v>170.35747919970413</v>
      </c>
      <c r="J118" s="98">
        <v>222.23347396449361</v>
      </c>
      <c r="K118" s="98">
        <v>221.90902490575095</v>
      </c>
      <c r="L118" s="98">
        <v>223.33160633760511</v>
      </c>
      <c r="M118" s="98">
        <v>218.03108094567898</v>
      </c>
      <c r="N118" s="98">
        <v>207.13749619864737</v>
      </c>
      <c r="O118" s="98">
        <v>193.71406663797265</v>
      </c>
      <c r="P118" s="98">
        <v>185.0963874269107</v>
      </c>
      <c r="Q118" s="98">
        <v>169.28742835053319</v>
      </c>
      <c r="R118" s="98">
        <v>160.01445733900766</v>
      </c>
      <c r="S118" s="98">
        <v>160.1597905078778</v>
      </c>
      <c r="T118" s="98">
        <v>165.53819807997269</v>
      </c>
      <c r="U118" s="98">
        <v>173.79832364780839</v>
      </c>
      <c r="V118" s="98">
        <v>186.3797715848514</v>
      </c>
      <c r="W118" s="98">
        <v>189.32041591792805</v>
      </c>
      <c r="X118" s="98">
        <v>176.3636488920628</v>
      </c>
      <c r="Y118" s="98">
        <v>151.76918132409031</v>
      </c>
      <c r="Z118" s="98">
        <v>128.03914832150843</v>
      </c>
    </row>
    <row r="119" spans="3:26" ht="14.4" x14ac:dyDescent="0.3">
      <c r="C119" s="98">
        <v>108.31546164004881</v>
      </c>
      <c r="D119" s="98">
        <v>107.04754415980851</v>
      </c>
      <c r="E119" s="98">
        <v>109.51543947194746</v>
      </c>
      <c r="F119" s="98">
        <v>115.44294851894054</v>
      </c>
      <c r="G119" s="98">
        <v>124.59707913936225</v>
      </c>
      <c r="H119" s="98">
        <v>139.63309418535226</v>
      </c>
      <c r="I119" s="98">
        <v>158.39909029211793</v>
      </c>
      <c r="J119" s="98">
        <v>176.11936473179139</v>
      </c>
      <c r="K119" s="98">
        <v>192.6720084159781</v>
      </c>
      <c r="L119" s="98">
        <v>204.94954480325973</v>
      </c>
      <c r="M119" s="98">
        <v>213.34350894950776</v>
      </c>
      <c r="N119" s="98">
        <v>218.0903486789226</v>
      </c>
      <c r="O119" s="98">
        <v>218.26161922118374</v>
      </c>
      <c r="P119" s="98">
        <v>215.05370281055104</v>
      </c>
      <c r="Q119" s="98">
        <v>210.17075280898203</v>
      </c>
      <c r="R119" s="98">
        <v>201.44217154141424</v>
      </c>
      <c r="S119" s="98">
        <v>191.33374799959637</v>
      </c>
      <c r="T119" s="98">
        <v>180.66538469550855</v>
      </c>
      <c r="U119" s="98">
        <v>168.05530280475745</v>
      </c>
      <c r="V119" s="98">
        <v>156.24754942282206</v>
      </c>
      <c r="W119" s="98">
        <v>144.57644586363921</v>
      </c>
      <c r="X119" s="98">
        <v>132.83192678894724</v>
      </c>
      <c r="Y119" s="98">
        <v>122.17462888417117</v>
      </c>
      <c r="Z119" s="98">
        <v>114.03567906170338</v>
      </c>
    </row>
    <row r="120" spans="3:26" ht="14.4" x14ac:dyDescent="0.3">
      <c r="C120" s="98">
        <v>109.99493232444154</v>
      </c>
      <c r="D120" s="98">
        <v>107.93875441134114</v>
      </c>
      <c r="E120" s="98">
        <v>108.4956222057844</v>
      </c>
      <c r="F120" s="98">
        <v>111.76458909272448</v>
      </c>
      <c r="G120" s="98">
        <v>118.29544415618251</v>
      </c>
      <c r="H120" s="98">
        <v>129.66611278168031</v>
      </c>
      <c r="I120" s="98">
        <v>144.32137424147641</v>
      </c>
      <c r="J120" s="98">
        <v>159.23498992596592</v>
      </c>
      <c r="K120" s="98">
        <v>172.67382452950247</v>
      </c>
      <c r="L120" s="98">
        <v>182.59596949368691</v>
      </c>
      <c r="M120" s="98">
        <v>189.18547357891896</v>
      </c>
      <c r="N120" s="98">
        <v>192.3484547980251</v>
      </c>
      <c r="O120" s="98">
        <v>192.033226883791</v>
      </c>
      <c r="P120" s="98">
        <v>189.28807379409082</v>
      </c>
      <c r="Q120" s="98">
        <v>184.74457784753724</v>
      </c>
      <c r="R120" s="98">
        <v>177.46829081911142</v>
      </c>
      <c r="S120" s="98">
        <v>169.18942132530006</v>
      </c>
      <c r="T120" s="98">
        <v>161.38813499824221</v>
      </c>
      <c r="U120" s="98">
        <v>152.48472672260939</v>
      </c>
      <c r="V120" s="98">
        <v>144.10352451277456</v>
      </c>
      <c r="W120" s="98">
        <v>136.29936864892483</v>
      </c>
      <c r="X120" s="98">
        <v>128.35855373167118</v>
      </c>
      <c r="Y120" s="98">
        <v>120.74488042085883</v>
      </c>
      <c r="Z120" s="98">
        <v>114.66028727039469</v>
      </c>
    </row>
    <row r="121" spans="3:26" ht="14.4" x14ac:dyDescent="0.3">
      <c r="C121" s="98">
        <v>146.53351725297097</v>
      </c>
      <c r="D121" s="98">
        <v>148.07605029633535</v>
      </c>
      <c r="E121" s="98">
        <v>151.26518342185543</v>
      </c>
      <c r="F121" s="98">
        <v>157.0570079445969</v>
      </c>
      <c r="G121" s="98">
        <v>166.94153317038115</v>
      </c>
      <c r="H121" s="98">
        <v>179.92886262153695</v>
      </c>
      <c r="I121" s="98">
        <v>193.20388829202895</v>
      </c>
      <c r="J121" s="98">
        <v>204.47063193415275</v>
      </c>
      <c r="K121" s="98">
        <v>209.2095837257246</v>
      </c>
      <c r="L121" s="98">
        <v>208.48123347987567</v>
      </c>
      <c r="M121" s="98">
        <v>203.74279479197125</v>
      </c>
      <c r="N121" s="98">
        <v>197.86502853802727</v>
      </c>
      <c r="O121" s="98">
        <v>193.84058661651247</v>
      </c>
      <c r="P121" s="98">
        <v>191.66048826164737</v>
      </c>
      <c r="Q121" s="98">
        <v>190.25287794449221</v>
      </c>
      <c r="R121" s="98">
        <v>188.81282451394785</v>
      </c>
      <c r="S121" s="98">
        <v>186.49428470575998</v>
      </c>
      <c r="T121" s="98">
        <v>184.77610660567123</v>
      </c>
      <c r="U121" s="98">
        <v>180.16333708708422</v>
      </c>
      <c r="V121" s="98">
        <v>173.04054934924389</v>
      </c>
      <c r="W121" s="98">
        <v>165.99761004293481</v>
      </c>
      <c r="X121" s="98">
        <v>158.19026391490911</v>
      </c>
      <c r="Y121" s="98">
        <v>151.53899899671148</v>
      </c>
      <c r="Z121" s="98">
        <v>147.8583294935676</v>
      </c>
    </row>
    <row r="122" spans="3:26" ht="14.4" x14ac:dyDescent="0.3">
      <c r="C122" s="98">
        <v>92.106860775733423</v>
      </c>
      <c r="D122" s="98">
        <v>96.527845617250932</v>
      </c>
      <c r="E122" s="98">
        <v>101.85618515703889</v>
      </c>
      <c r="F122" s="98">
        <v>107.57279271760802</v>
      </c>
      <c r="G122" s="98">
        <v>113.7881014290807</v>
      </c>
      <c r="H122" s="98">
        <v>121.81602255970226</v>
      </c>
      <c r="I122" s="98">
        <v>130.93833508479295</v>
      </c>
      <c r="J122" s="98">
        <v>139.53475890030438</v>
      </c>
      <c r="K122" s="98">
        <v>144.69617114291282</v>
      </c>
      <c r="L122" s="98">
        <v>144.35522520105073</v>
      </c>
      <c r="M122" s="98">
        <v>141.48943108933827</v>
      </c>
      <c r="N122" s="98">
        <v>139.39905596744615</v>
      </c>
      <c r="O122" s="98">
        <v>139.4595590568571</v>
      </c>
      <c r="P122" s="98">
        <v>142.51878783643491</v>
      </c>
      <c r="Q122" s="98">
        <v>147.42507028642669</v>
      </c>
      <c r="R122" s="98">
        <v>151.47205672981769</v>
      </c>
      <c r="S122" s="98">
        <v>152.83862379511038</v>
      </c>
      <c r="T122" s="98">
        <v>149.75910879770495</v>
      </c>
      <c r="U122" s="98">
        <v>140.09573081469125</v>
      </c>
      <c r="V122" s="98">
        <v>126.39135294917033</v>
      </c>
      <c r="W122" s="98">
        <v>111.64269187950562</v>
      </c>
      <c r="X122" s="98">
        <v>99.286043520207159</v>
      </c>
      <c r="Y122" s="98">
        <v>92.023675556708227</v>
      </c>
      <c r="Z122" s="98">
        <v>90.162501091366451</v>
      </c>
    </row>
    <row r="123" spans="3:26" ht="14.4" x14ac:dyDescent="0.3">
      <c r="C123" s="98">
        <v>80.024981405618348</v>
      </c>
      <c r="D123" s="98">
        <v>86.132874486006557</v>
      </c>
      <c r="E123" s="98">
        <v>93.154288340674015</v>
      </c>
      <c r="F123" s="98">
        <v>100.08063030450094</v>
      </c>
      <c r="G123" s="98">
        <v>106.59522482558742</v>
      </c>
      <c r="H123" s="98">
        <v>115.13866735436527</v>
      </c>
      <c r="I123" s="98">
        <v>125.14545897573052</v>
      </c>
      <c r="J123" s="98">
        <v>131.99328610567531</v>
      </c>
      <c r="K123" s="98">
        <v>130.19826802878666</v>
      </c>
      <c r="L123" s="98">
        <v>118.81725435786397</v>
      </c>
      <c r="M123" s="98">
        <v>104.67290324323429</v>
      </c>
      <c r="N123" s="98">
        <v>93.833745622168166</v>
      </c>
      <c r="O123" s="98">
        <v>86.537687760592561</v>
      </c>
      <c r="P123" s="98">
        <v>84.26461532518158</v>
      </c>
      <c r="Q123" s="98">
        <v>86.918507044848468</v>
      </c>
      <c r="R123" s="98">
        <v>93.045774007941873</v>
      </c>
      <c r="S123" s="98">
        <v>101.62163364026335</v>
      </c>
      <c r="T123" s="98">
        <v>111.72724184232337</v>
      </c>
      <c r="U123" s="98">
        <v>111.59983644096573</v>
      </c>
      <c r="V123" s="98">
        <v>102.59776293834479</v>
      </c>
      <c r="W123" s="98">
        <v>92.465206264622708</v>
      </c>
      <c r="X123" s="98">
        <v>84.263386322320557</v>
      </c>
      <c r="Y123" s="98">
        <v>78.931729017341809</v>
      </c>
      <c r="Z123" s="98">
        <v>77.222947231318855</v>
      </c>
    </row>
    <row r="124" spans="3:26" ht="14.4" x14ac:dyDescent="0.3">
      <c r="C124" s="98">
        <v>79.126770290353633</v>
      </c>
      <c r="D124" s="98">
        <v>84.776208818609248</v>
      </c>
      <c r="E124" s="98">
        <v>92.09883418498417</v>
      </c>
      <c r="F124" s="98">
        <v>100.87390589148191</v>
      </c>
      <c r="G124" s="98">
        <v>110.74695579725405</v>
      </c>
      <c r="H124" s="98">
        <v>121.90735291669468</v>
      </c>
      <c r="I124" s="98">
        <v>132.92781929246468</v>
      </c>
      <c r="J124" s="98">
        <v>141.39647870058221</v>
      </c>
      <c r="K124" s="98">
        <v>144.55838362302674</v>
      </c>
      <c r="L124" s="98">
        <v>141.71505650839555</v>
      </c>
      <c r="M124" s="98">
        <v>134.71473257172323</v>
      </c>
      <c r="N124" s="98">
        <v>127.03098372394842</v>
      </c>
      <c r="O124" s="98">
        <v>120.44973778425445</v>
      </c>
      <c r="P124" s="98">
        <v>116.0014335470687</v>
      </c>
      <c r="Q124" s="98">
        <v>113.15033685343623</v>
      </c>
      <c r="R124" s="98">
        <v>111.38081474190476</v>
      </c>
      <c r="S124" s="98">
        <v>109.94708261902808</v>
      </c>
      <c r="T124" s="98">
        <v>107.92967403411977</v>
      </c>
      <c r="U124" s="98">
        <v>103.46911239580541</v>
      </c>
      <c r="V124" s="98">
        <v>96.413803319834216</v>
      </c>
      <c r="W124" s="98">
        <v>88.277267601837423</v>
      </c>
      <c r="X124" s="98">
        <v>81.04554123275949</v>
      </c>
      <c r="Y124" s="98">
        <v>76.643080188455755</v>
      </c>
      <c r="Z124" s="98">
        <v>76.193362023232339</v>
      </c>
    </row>
    <row r="125" spans="3:26" ht="14.4" x14ac:dyDescent="0.3">
      <c r="C125" s="98">
        <v>135.44780188728024</v>
      </c>
      <c r="D125" s="98">
        <v>137.31927511061008</v>
      </c>
      <c r="E125" s="98">
        <v>143.21197701787958</v>
      </c>
      <c r="F125" s="98">
        <v>152.73378745702701</v>
      </c>
      <c r="G125" s="98">
        <v>165.60605162725969</v>
      </c>
      <c r="H125" s="98">
        <v>182.49186574459776</v>
      </c>
      <c r="I125" s="98">
        <v>201.93728604014538</v>
      </c>
      <c r="J125" s="98">
        <v>222.57666981158721</v>
      </c>
      <c r="K125" s="98">
        <v>240.69493564666959</v>
      </c>
      <c r="L125" s="98">
        <v>252.8947979541513</v>
      </c>
      <c r="M125" s="98">
        <v>259.60287004779678</v>
      </c>
      <c r="N125" s="98">
        <v>262.26481731271707</v>
      </c>
      <c r="O125" s="98">
        <v>260.25166171710447</v>
      </c>
      <c r="P125" s="98">
        <v>256.71365162636914</v>
      </c>
      <c r="Q125" s="98">
        <v>250.50003999654359</v>
      </c>
      <c r="R125" s="98">
        <v>240.0831766434373</v>
      </c>
      <c r="S125" s="98">
        <v>226.07612734790479</v>
      </c>
      <c r="T125" s="98">
        <v>211.20373858384255</v>
      </c>
      <c r="U125" s="98">
        <v>193.93766282051493</v>
      </c>
      <c r="V125" s="98">
        <v>177.9240217421725</v>
      </c>
      <c r="W125" s="98">
        <v>163.40466568413379</v>
      </c>
      <c r="X125" s="98">
        <v>151.36388338004377</v>
      </c>
      <c r="Y125" s="98">
        <v>142.2365025585712</v>
      </c>
      <c r="Z125" s="98">
        <v>137.10967968042615</v>
      </c>
    </row>
    <row r="126" spans="3:26" ht="14.4" x14ac:dyDescent="0.3">
      <c r="C126" s="98">
        <v>76.665350704357067</v>
      </c>
      <c r="D126" s="98">
        <v>82.988269055128356</v>
      </c>
      <c r="E126" s="98">
        <v>89.929979611020102</v>
      </c>
      <c r="F126" s="98">
        <v>97.178362120572814</v>
      </c>
      <c r="G126" s="98">
        <v>105.0385318083575</v>
      </c>
      <c r="H126" s="98">
        <v>113.58069487352667</v>
      </c>
      <c r="I126" s="98">
        <v>121.71072222753428</v>
      </c>
      <c r="J126" s="98">
        <v>127.58616315647321</v>
      </c>
      <c r="K126" s="98">
        <v>128.49766763977519</v>
      </c>
      <c r="L126" s="98">
        <v>124.54841941171087</v>
      </c>
      <c r="M126" s="98">
        <v>117.81440002047864</v>
      </c>
      <c r="N126" s="98">
        <v>111.68172623210782</v>
      </c>
      <c r="O126" s="98">
        <v>108.48576254490283</v>
      </c>
      <c r="P126" s="98">
        <v>107.8328182141761</v>
      </c>
      <c r="Q126" s="98">
        <v>109.20494406500495</v>
      </c>
      <c r="R126" s="98">
        <v>111.12851280698334</v>
      </c>
      <c r="S126" s="98">
        <v>112.28771581697451</v>
      </c>
      <c r="T126" s="98">
        <v>111.23965758221294</v>
      </c>
      <c r="U126" s="98">
        <v>105.89573008591455</v>
      </c>
      <c r="V126" s="98">
        <v>96.593238340514873</v>
      </c>
      <c r="W126" s="98">
        <v>86.298784301172759</v>
      </c>
      <c r="X126" s="98">
        <v>77.42217395928742</v>
      </c>
      <c r="Y126" s="98">
        <v>72.69436239068834</v>
      </c>
      <c r="Z126" s="98">
        <v>72.93757160829486</v>
      </c>
    </row>
    <row r="127" spans="3:26" ht="14.4" x14ac:dyDescent="0.3">
      <c r="C127" s="98">
        <v>62.937411862019339</v>
      </c>
      <c r="D127" s="98">
        <v>70.497437162248005</v>
      </c>
      <c r="E127" s="98">
        <v>79.022555200857568</v>
      </c>
      <c r="F127" s="98">
        <v>87.362066478091592</v>
      </c>
      <c r="G127" s="98">
        <v>94.347998947003205</v>
      </c>
      <c r="H127" s="98">
        <v>99.051588076049427</v>
      </c>
      <c r="I127" s="98">
        <v>100.70450140272227</v>
      </c>
      <c r="J127" s="98">
        <v>98.764012804316963</v>
      </c>
      <c r="K127" s="98">
        <v>93.731999504056503</v>
      </c>
      <c r="L127" s="98">
        <v>86.846130879937618</v>
      </c>
      <c r="M127" s="98">
        <v>80.119715325499911</v>
      </c>
      <c r="N127" s="98">
        <v>75.479992979125612</v>
      </c>
      <c r="O127" s="98">
        <v>73.597341486216934</v>
      </c>
      <c r="P127" s="98">
        <v>74.280227249856566</v>
      </c>
      <c r="Q127" s="98">
        <v>76.764858423705064</v>
      </c>
      <c r="R127" s="98">
        <v>79.690959261824091</v>
      </c>
      <c r="S127" s="98">
        <v>81.866807357135016</v>
      </c>
      <c r="T127" s="98">
        <v>82.01905939819676</v>
      </c>
      <c r="U127" s="98">
        <v>78.878761451874539</v>
      </c>
      <c r="V127" s="98">
        <v>72.550199453005646</v>
      </c>
      <c r="W127" s="98">
        <v>65.103492082550432</v>
      </c>
      <c r="X127" s="98">
        <v>58.910866302919388</v>
      </c>
      <c r="Y127" s="98">
        <v>56.336868341825507</v>
      </c>
      <c r="Z127" s="98">
        <v>58.155645259492502</v>
      </c>
    </row>
    <row r="128" spans="3:26" ht="14.4" x14ac:dyDescent="0.3">
      <c r="C128" s="98">
        <v>80.412788313823839</v>
      </c>
      <c r="D128" s="98">
        <v>85.343046555484307</v>
      </c>
      <c r="E128" s="98">
        <v>91.18144219642997</v>
      </c>
      <c r="F128" s="98">
        <v>97.686334527751185</v>
      </c>
      <c r="G128" s="98">
        <v>103.71648415147519</v>
      </c>
      <c r="H128" s="98">
        <v>111.4681792670725</v>
      </c>
      <c r="I128" s="98">
        <v>118.94371397017771</v>
      </c>
      <c r="J128" s="98">
        <v>123.12128074181331</v>
      </c>
      <c r="K128" s="98">
        <v>122.0631702167379</v>
      </c>
      <c r="L128" s="98">
        <v>114.04289355093329</v>
      </c>
      <c r="M128" s="98">
        <v>103.40617659182558</v>
      </c>
      <c r="N128" s="98">
        <v>95.141345128233979</v>
      </c>
      <c r="O128" s="98">
        <v>91.557266022918725</v>
      </c>
      <c r="P128" s="98">
        <v>93.059588579842369</v>
      </c>
      <c r="Q128" s="98">
        <v>98.785300857960479</v>
      </c>
      <c r="R128" s="98">
        <v>106.88376984846562</v>
      </c>
      <c r="S128" s="98">
        <v>114.69790607056905</v>
      </c>
      <c r="T128" s="98">
        <v>118.7390873185999</v>
      </c>
      <c r="U128" s="98">
        <v>115.83055024051203</v>
      </c>
      <c r="V128" s="98">
        <v>107.59093338143811</v>
      </c>
      <c r="W128" s="98">
        <v>96.339509934497357</v>
      </c>
      <c r="X128" s="98">
        <v>85.793815329378688</v>
      </c>
      <c r="Y128" s="98">
        <v>80.016837113431905</v>
      </c>
      <c r="Z128" s="98">
        <v>78.189871279064306</v>
      </c>
    </row>
    <row r="129" spans="3:26" ht="14.4" x14ac:dyDescent="0.3">
      <c r="C129" s="98">
        <v>65.63062189768911</v>
      </c>
      <c r="D129" s="98">
        <v>74.207921756047512</v>
      </c>
      <c r="E129" s="98">
        <v>83.1490389518938</v>
      </c>
      <c r="F129" s="98">
        <v>91.798136400517208</v>
      </c>
      <c r="G129" s="98">
        <v>100.36935021913339</v>
      </c>
      <c r="H129" s="98">
        <v>109.62552809975134</v>
      </c>
      <c r="I129" s="98">
        <v>117.90150596124923</v>
      </c>
      <c r="J129" s="98">
        <v>122.41427108270935</v>
      </c>
      <c r="K129" s="98">
        <v>119.69131674607392</v>
      </c>
      <c r="L129" s="98">
        <v>109.73874214389936</v>
      </c>
      <c r="M129" s="98">
        <v>96.068319351538634</v>
      </c>
      <c r="N129" s="98">
        <v>84.203196061503618</v>
      </c>
      <c r="O129" s="98">
        <v>76.850347134289706</v>
      </c>
      <c r="P129" s="98">
        <v>74.810875479970761</v>
      </c>
      <c r="Q129" s="98">
        <v>76.431212987166191</v>
      </c>
      <c r="R129" s="98">
        <v>80.17469551512859</v>
      </c>
      <c r="S129" s="98">
        <v>83.937387317301827</v>
      </c>
      <c r="T129" s="98">
        <v>85.377808226929261</v>
      </c>
      <c r="U129" s="98">
        <v>82.681101392548911</v>
      </c>
      <c r="V129" s="98">
        <v>75.721872619220903</v>
      </c>
      <c r="W129" s="98">
        <v>67.04948451979368</v>
      </c>
      <c r="X129" s="98">
        <v>59.715021483026611</v>
      </c>
      <c r="Y129" s="98">
        <v>56.641164501366866</v>
      </c>
      <c r="Z129" s="98">
        <v>59.168641591374467</v>
      </c>
    </row>
    <row r="130" spans="3:26" ht="14.4" x14ac:dyDescent="0.3">
      <c r="C130" s="98">
        <v>133.60740521939891</v>
      </c>
      <c r="D130" s="98">
        <v>137.42238335246174</v>
      </c>
      <c r="E130" s="98">
        <v>142.11936243205454</v>
      </c>
      <c r="F130" s="98">
        <v>147.20110003829504</v>
      </c>
      <c r="G130" s="98">
        <v>153.21748199172885</v>
      </c>
      <c r="H130" s="98">
        <v>161.39132280918332</v>
      </c>
      <c r="I130" s="98">
        <v>170.25674551405922</v>
      </c>
      <c r="J130" s="98">
        <v>177.54797082997575</v>
      </c>
      <c r="K130" s="98">
        <v>177.3900950551639</v>
      </c>
      <c r="L130" s="98">
        <v>169.10018737178785</v>
      </c>
      <c r="M130" s="98">
        <v>157.6536729277405</v>
      </c>
      <c r="N130" s="98">
        <v>148.3275568648441</v>
      </c>
      <c r="O130" s="98">
        <v>142.89866260794585</v>
      </c>
      <c r="P130" s="98">
        <v>145.35401318021493</v>
      </c>
      <c r="Q130" s="98">
        <v>150.87065553901311</v>
      </c>
      <c r="R130" s="98">
        <v>158.59593658662087</v>
      </c>
      <c r="S130" s="98">
        <v>164.99513182212061</v>
      </c>
      <c r="T130" s="98">
        <v>169.14394383559144</v>
      </c>
      <c r="U130" s="98">
        <v>167.40352150501855</v>
      </c>
      <c r="V130" s="98">
        <v>160.6353600351469</v>
      </c>
      <c r="W130" s="98">
        <v>150.3737678370361</v>
      </c>
      <c r="X130" s="98">
        <v>140.58028690499972</v>
      </c>
      <c r="Y130" s="98">
        <v>133.81334973184764</v>
      </c>
      <c r="Z130" s="98">
        <v>132.01195171486557</v>
      </c>
    </row>
    <row r="131" spans="3:26" ht="14.4" x14ac:dyDescent="0.3">
      <c r="C131" s="98">
        <v>77.608999331893116</v>
      </c>
      <c r="D131" s="98">
        <v>74.066993295076827</v>
      </c>
      <c r="E131" s="98">
        <v>74.44560349161965</v>
      </c>
      <c r="F131" s="98">
        <v>78.977175478136843</v>
      </c>
      <c r="G131" s="98">
        <v>88.331177683101217</v>
      </c>
      <c r="H131" s="98">
        <v>101.05492939559578</v>
      </c>
      <c r="I131" s="98">
        <v>120.87991237522164</v>
      </c>
      <c r="J131" s="98">
        <v>149.33353717697071</v>
      </c>
      <c r="K131" s="98">
        <v>169.84770826519704</v>
      </c>
      <c r="L131" s="98">
        <v>184.0857085739473</v>
      </c>
      <c r="M131" s="98">
        <v>197.01118493339666</v>
      </c>
      <c r="N131" s="98">
        <v>215.77277539204047</v>
      </c>
      <c r="O131" s="98">
        <v>222.02304806476792</v>
      </c>
      <c r="P131" s="98">
        <v>218.67310077451805</v>
      </c>
      <c r="Q131" s="98">
        <v>216.04724334647213</v>
      </c>
      <c r="R131" s="98">
        <v>214.35443849132088</v>
      </c>
      <c r="S131" s="98">
        <v>221.68301697842921</v>
      </c>
      <c r="T131" s="98">
        <v>250.01716298891438</v>
      </c>
      <c r="U131" s="98">
        <v>237.06384617944354</v>
      </c>
      <c r="V131" s="98">
        <v>186.61777681553966</v>
      </c>
      <c r="W131" s="98">
        <v>142.59760071764026</v>
      </c>
      <c r="X131" s="98">
        <v>116.60192262854574</v>
      </c>
      <c r="Y131" s="98">
        <v>99.147344176925884</v>
      </c>
      <c r="Z131" s="98">
        <v>86.04591389385304</v>
      </c>
    </row>
    <row r="132" spans="3:26" ht="14.4" x14ac:dyDescent="0.3">
      <c r="C132" s="98">
        <v>72.361683612267385</v>
      </c>
      <c r="D132" s="98">
        <v>78.976085228284234</v>
      </c>
      <c r="E132" s="98">
        <v>86.513450764475493</v>
      </c>
      <c r="F132" s="98">
        <v>94.227994269039542</v>
      </c>
      <c r="G132" s="98">
        <v>102.76584818428179</v>
      </c>
      <c r="H132" s="98">
        <v>113.94938531673853</v>
      </c>
      <c r="I132" s="98">
        <v>125.86539681179499</v>
      </c>
      <c r="J132" s="98">
        <v>131.55717955455674</v>
      </c>
      <c r="K132" s="98">
        <v>126.67472861008446</v>
      </c>
      <c r="L132" s="98">
        <v>113.61007565718207</v>
      </c>
      <c r="M132" s="98">
        <v>97.247696058433178</v>
      </c>
      <c r="N132" s="98">
        <v>83.892402309836768</v>
      </c>
      <c r="O132" s="98">
        <v>76.792128023124448</v>
      </c>
      <c r="P132" s="98">
        <v>76.564917614764866</v>
      </c>
      <c r="Q132" s="98">
        <v>81.776194230344686</v>
      </c>
      <c r="R132" s="98">
        <v>90.185430842846614</v>
      </c>
      <c r="S132" s="98">
        <v>99.023663159871248</v>
      </c>
      <c r="T132" s="98">
        <v>103.99096454277844</v>
      </c>
      <c r="U132" s="98">
        <v>103.26607893100179</v>
      </c>
      <c r="V132" s="98">
        <v>96.766856188756606</v>
      </c>
      <c r="W132" s="98">
        <v>87.094745436649831</v>
      </c>
      <c r="X132" s="98">
        <v>77.08464366633028</v>
      </c>
      <c r="Y132" s="98">
        <v>70.173509890190061</v>
      </c>
      <c r="Z132" s="98">
        <v>69.062910178989327</v>
      </c>
    </row>
    <row r="133" spans="3:26" ht="14.4" x14ac:dyDescent="0.3">
      <c r="C133" s="98">
        <v>69.088350874644163</v>
      </c>
      <c r="D133" s="98">
        <v>69.773101846070475</v>
      </c>
      <c r="E133" s="98">
        <v>71.910285006590456</v>
      </c>
      <c r="F133" s="98">
        <v>76.576089064393116</v>
      </c>
      <c r="G133" s="98">
        <v>84.06465792126248</v>
      </c>
      <c r="H133" s="98">
        <v>94.004568648945039</v>
      </c>
      <c r="I133" s="98">
        <v>105.06657620340337</v>
      </c>
      <c r="J133" s="98">
        <v>114.78124637647677</v>
      </c>
      <c r="K133" s="98">
        <v>120.22954228488436</v>
      </c>
      <c r="L133" s="98">
        <v>122.27107489690313</v>
      </c>
      <c r="M133" s="98">
        <v>121.22719313734765</v>
      </c>
      <c r="N133" s="98">
        <v>118.93429232695443</v>
      </c>
      <c r="O133" s="98">
        <v>117.1541661362487</v>
      </c>
      <c r="P133" s="98">
        <v>115.17976394683575</v>
      </c>
      <c r="Q133" s="98">
        <v>113.53013491106408</v>
      </c>
      <c r="R133" s="98">
        <v>111.61566726935278</v>
      </c>
      <c r="S133" s="98">
        <v>109.16509358410414</v>
      </c>
      <c r="T133" s="98">
        <v>106.45618005073041</v>
      </c>
      <c r="U133" s="98">
        <v>101.96355732340322</v>
      </c>
      <c r="V133" s="98">
        <v>95.851988206514278</v>
      </c>
      <c r="W133" s="98">
        <v>88.94534861895994</v>
      </c>
      <c r="X133" s="98">
        <v>81.624521354984438</v>
      </c>
      <c r="Y133" s="98">
        <v>75.354035318173672</v>
      </c>
      <c r="Z133" s="98">
        <v>71.277165208959417</v>
      </c>
    </row>
    <row r="134" spans="3:26" ht="14.4" x14ac:dyDescent="0.3">
      <c r="C134" s="98">
        <v>44.473371291472567</v>
      </c>
      <c r="D134" s="98">
        <v>48.888568483320263</v>
      </c>
      <c r="E134" s="98">
        <v>55.047559301795808</v>
      </c>
      <c r="F134" s="98">
        <v>61.980618665168507</v>
      </c>
      <c r="G134" s="98">
        <v>69.902693443239272</v>
      </c>
      <c r="H134" s="98">
        <v>76.199238000421687</v>
      </c>
      <c r="I134" s="98">
        <v>86.290496664784499</v>
      </c>
      <c r="J134" s="98">
        <v>102.53833537452797</v>
      </c>
      <c r="K134" s="98">
        <v>106.39536769838877</v>
      </c>
      <c r="L134" s="98">
        <v>101.33159117623414</v>
      </c>
      <c r="M134" s="98">
        <v>97.636288624164393</v>
      </c>
      <c r="N134" s="98">
        <v>106.47622182497032</v>
      </c>
      <c r="O134" s="98">
        <v>105.52871507915948</v>
      </c>
      <c r="P134" s="98">
        <v>98.573236748401456</v>
      </c>
      <c r="Q134" s="98">
        <v>98.698652435290271</v>
      </c>
      <c r="R134" s="98">
        <v>105.77291903955003</v>
      </c>
      <c r="S134" s="98">
        <v>128.1852179326431</v>
      </c>
      <c r="T134" s="98">
        <v>178.59612498346948</v>
      </c>
      <c r="U134" s="98">
        <v>175.91163502005818</v>
      </c>
      <c r="V134" s="98">
        <v>123.28296642344057</v>
      </c>
      <c r="W134" s="98">
        <v>78.431781329236685</v>
      </c>
      <c r="X134" s="98">
        <v>56.918553466627962</v>
      </c>
      <c r="Y134" s="98">
        <v>47.401267600657533</v>
      </c>
      <c r="Z134" s="98">
        <v>43.564452872793851</v>
      </c>
    </row>
    <row r="135" spans="3:26" ht="14.4" x14ac:dyDescent="0.3">
      <c r="C135" s="98">
        <v>73.079332706074197</v>
      </c>
      <c r="D135" s="98">
        <v>77.130852848781416</v>
      </c>
      <c r="E135" s="98">
        <v>82.76140957304743</v>
      </c>
      <c r="F135" s="98">
        <v>89.151852089173588</v>
      </c>
      <c r="G135" s="98">
        <v>96.394648747357664</v>
      </c>
      <c r="H135" s="98">
        <v>104.40675542079904</v>
      </c>
      <c r="I135" s="98">
        <v>116.03240324092944</v>
      </c>
      <c r="J135" s="98">
        <v>125.09340443569505</v>
      </c>
      <c r="K135" s="98">
        <v>119.44126393932939</v>
      </c>
      <c r="L135" s="98">
        <v>111.29031203080123</v>
      </c>
      <c r="M135" s="98">
        <v>101.96724232876149</v>
      </c>
      <c r="N135" s="98">
        <v>95.058369395743171</v>
      </c>
      <c r="O135" s="98">
        <v>90.078448217681569</v>
      </c>
      <c r="P135" s="98">
        <v>88.937643176243611</v>
      </c>
      <c r="Q135" s="98">
        <v>89.517072896454977</v>
      </c>
      <c r="R135" s="98">
        <v>93.393059615862654</v>
      </c>
      <c r="S135" s="98">
        <v>100.37883035441176</v>
      </c>
      <c r="T135" s="98">
        <v>108.77104415101014</v>
      </c>
      <c r="U135" s="98">
        <v>109.68397702371966</v>
      </c>
      <c r="V135" s="98">
        <v>103.41983860779011</v>
      </c>
      <c r="W135" s="98">
        <v>94.033098344727733</v>
      </c>
      <c r="X135" s="98">
        <v>84.242738420197924</v>
      </c>
      <c r="Y135" s="98">
        <v>76.314078486730679</v>
      </c>
      <c r="Z135" s="98">
        <v>72.818600995740624</v>
      </c>
    </row>
    <row r="136" spans="3:26" ht="14.4" x14ac:dyDescent="0.3">
      <c r="C136" s="98">
        <v>70.927839237644733</v>
      </c>
      <c r="D136" s="98">
        <v>76.793669907789678</v>
      </c>
      <c r="E136" s="98">
        <v>83.66618271477779</v>
      </c>
      <c r="F136" s="98">
        <v>90.479875284675586</v>
      </c>
      <c r="G136" s="98">
        <v>97.133591025967462</v>
      </c>
      <c r="H136" s="98">
        <v>104.49330168583596</v>
      </c>
      <c r="I136" s="98">
        <v>112.78949810896873</v>
      </c>
      <c r="J136" s="98">
        <v>116.91654564574776</v>
      </c>
      <c r="K136" s="98">
        <v>113.29821854858737</v>
      </c>
      <c r="L136" s="98">
        <v>102.74979533873446</v>
      </c>
      <c r="M136" s="98">
        <v>89.91520684531136</v>
      </c>
      <c r="N136" s="98">
        <v>79.144036519443333</v>
      </c>
      <c r="O136" s="98">
        <v>72.740621884109984</v>
      </c>
      <c r="P136" s="98">
        <v>71.135242417921731</v>
      </c>
      <c r="Q136" s="98">
        <v>73.347187932753641</v>
      </c>
      <c r="R136" s="98">
        <v>78.486220057745783</v>
      </c>
      <c r="S136" s="98">
        <v>85.191848805291315</v>
      </c>
      <c r="T136" s="98">
        <v>90.891952016072651</v>
      </c>
      <c r="U136" s="98">
        <v>92.718134701960935</v>
      </c>
      <c r="V136" s="98">
        <v>89.681538733828972</v>
      </c>
      <c r="W136" s="98">
        <v>84.466047933889044</v>
      </c>
      <c r="X136" s="98">
        <v>78.046279195749364</v>
      </c>
      <c r="Y136" s="98">
        <v>71.724956934888297</v>
      </c>
      <c r="Z136" s="98">
        <v>68.96118233898126</v>
      </c>
    </row>
    <row r="137" spans="3:26" ht="14.4" x14ac:dyDescent="0.3">
      <c r="C137" s="98">
        <v>61.692325657390526</v>
      </c>
      <c r="D137" s="98">
        <v>70.074834186197194</v>
      </c>
      <c r="E137" s="98">
        <v>78.425276457780015</v>
      </c>
      <c r="F137" s="98">
        <v>86.098203345536774</v>
      </c>
      <c r="G137" s="98">
        <v>93.173781994339052</v>
      </c>
      <c r="H137" s="98">
        <v>100.64777384614955</v>
      </c>
      <c r="I137" s="98">
        <v>106.91404966826248</v>
      </c>
      <c r="J137" s="98">
        <v>109.33956296404432</v>
      </c>
      <c r="K137" s="98">
        <v>105.01249100870967</v>
      </c>
      <c r="L137" s="98">
        <v>93.613040540893223</v>
      </c>
      <c r="M137" s="98">
        <v>79.440004364240295</v>
      </c>
      <c r="N137" s="98">
        <v>68.303307501733826</v>
      </c>
      <c r="O137" s="98">
        <v>63.009595114641705</v>
      </c>
      <c r="P137" s="98">
        <v>63.998782886562502</v>
      </c>
      <c r="Q137" s="98">
        <v>69.589587062295891</v>
      </c>
      <c r="R137" s="98">
        <v>77.419492336947329</v>
      </c>
      <c r="S137" s="98">
        <v>84.335081634494131</v>
      </c>
      <c r="T137" s="98">
        <v>87.275034850074263</v>
      </c>
      <c r="U137" s="98">
        <v>84.172552585550591</v>
      </c>
      <c r="V137" s="98">
        <v>75.701032466671748</v>
      </c>
      <c r="W137" s="98">
        <v>65.264713409361804</v>
      </c>
      <c r="X137" s="98">
        <v>56.562105243590686</v>
      </c>
      <c r="Y137" s="98">
        <v>52.996779049059789</v>
      </c>
      <c r="Z137" s="98">
        <v>55.334457754761665</v>
      </c>
    </row>
    <row r="138" spans="3:26" ht="14.4" x14ac:dyDescent="0.3">
      <c r="C138" s="98">
        <v>69.447829595351152</v>
      </c>
      <c r="D138" s="98">
        <v>73.350288107659807</v>
      </c>
      <c r="E138" s="98">
        <v>79.810111934145411</v>
      </c>
      <c r="F138" s="98">
        <v>87.591190340678835</v>
      </c>
      <c r="G138" s="98">
        <v>96.46656541568872</v>
      </c>
      <c r="H138" s="98">
        <v>107.92393228045748</v>
      </c>
      <c r="I138" s="98">
        <v>121.05971675883778</v>
      </c>
      <c r="J138" s="98">
        <v>130.553637727335</v>
      </c>
      <c r="K138" s="98">
        <v>133.31059722211955</v>
      </c>
      <c r="L138" s="98">
        <v>129.90383819500047</v>
      </c>
      <c r="M138" s="98">
        <v>124.82016586324319</v>
      </c>
      <c r="N138" s="98">
        <v>121.88356435496553</v>
      </c>
      <c r="O138" s="98">
        <v>121.76752275830377</v>
      </c>
      <c r="P138" s="98">
        <v>124.7828090475808</v>
      </c>
      <c r="Q138" s="98">
        <v>129.86122563876634</v>
      </c>
      <c r="R138" s="98">
        <v>134.96119472620836</v>
      </c>
      <c r="S138" s="98">
        <v>137.33968875552293</v>
      </c>
      <c r="T138" s="98">
        <v>134.90543326420689</v>
      </c>
      <c r="U138" s="98">
        <v>125.89753049745268</v>
      </c>
      <c r="V138" s="98">
        <v>112.75874920701571</v>
      </c>
      <c r="W138" s="98">
        <v>99.256888409964048</v>
      </c>
      <c r="X138" s="98">
        <v>86.974709679335078</v>
      </c>
      <c r="Y138" s="98">
        <v>76.468381235270272</v>
      </c>
      <c r="Z138" s="98">
        <v>70.220195145465809</v>
      </c>
    </row>
    <row r="139" spans="3:26" ht="14.4" x14ac:dyDescent="0.3">
      <c r="C139" s="98">
        <v>42.417897188174692</v>
      </c>
      <c r="D139" s="98">
        <v>45.213386980774445</v>
      </c>
      <c r="E139" s="98">
        <v>49.947541288261931</v>
      </c>
      <c r="F139" s="98">
        <v>55.411841927533516</v>
      </c>
      <c r="G139" s="98">
        <v>61.450276720330272</v>
      </c>
      <c r="H139" s="98">
        <v>68.746739003612646</v>
      </c>
      <c r="I139" s="98">
        <v>76.70722238098358</v>
      </c>
      <c r="J139" s="98">
        <v>83.520908432901081</v>
      </c>
      <c r="K139" s="98">
        <v>87.785428344970811</v>
      </c>
      <c r="L139" s="98">
        <v>90.071249263093179</v>
      </c>
      <c r="M139" s="98">
        <v>91.840408347023711</v>
      </c>
      <c r="N139" s="98">
        <v>94.900868821899692</v>
      </c>
      <c r="O139" s="98">
        <v>98.426916447444242</v>
      </c>
      <c r="P139" s="98">
        <v>102.48634000826267</v>
      </c>
      <c r="Q139" s="98">
        <v>106.69872395750853</v>
      </c>
      <c r="R139" s="98">
        <v>109.67646468670794</v>
      </c>
      <c r="S139" s="98">
        <v>108.75171635754623</v>
      </c>
      <c r="T139" s="98">
        <v>103.31299718590614</v>
      </c>
      <c r="U139" s="98">
        <v>92.376583643676838</v>
      </c>
      <c r="V139" s="98">
        <v>78.596659983761697</v>
      </c>
      <c r="W139" s="98">
        <v>65.546943794387204</v>
      </c>
      <c r="X139" s="98">
        <v>54.666771262127504</v>
      </c>
      <c r="Y139" s="98">
        <v>46.772833237013792</v>
      </c>
      <c r="Z139" s="98">
        <v>42.698895500547863</v>
      </c>
    </row>
    <row r="140" spans="3:26" ht="14.4" x14ac:dyDescent="0.3">
      <c r="C140" s="98">
        <v>35.677716038926704</v>
      </c>
      <c r="D140" s="98">
        <v>34.675592619341032</v>
      </c>
      <c r="E140" s="98">
        <v>35.791753841108758</v>
      </c>
      <c r="F140" s="98">
        <v>39.430031606315779</v>
      </c>
      <c r="G140" s="98">
        <v>45.468870937705333</v>
      </c>
      <c r="H140" s="98">
        <v>60.289590405671767</v>
      </c>
      <c r="I140" s="98">
        <v>79.172229254287487</v>
      </c>
      <c r="J140" s="98">
        <v>88.128553552619181</v>
      </c>
      <c r="K140" s="98">
        <v>92.09064755969959</v>
      </c>
      <c r="L140" s="98">
        <v>92.165906096561315</v>
      </c>
      <c r="M140" s="98">
        <v>91.371538362553622</v>
      </c>
      <c r="N140" s="98">
        <v>92.057240396485128</v>
      </c>
      <c r="O140" s="98">
        <v>94.768447547820656</v>
      </c>
      <c r="P140" s="98">
        <v>96.304762655112214</v>
      </c>
      <c r="Q140" s="98">
        <v>101.09965058566827</v>
      </c>
      <c r="R140" s="98">
        <v>104.79136761513647</v>
      </c>
      <c r="S140" s="98">
        <v>108.74163888444541</v>
      </c>
      <c r="T140" s="98">
        <v>107.2485549612267</v>
      </c>
      <c r="U140" s="98">
        <v>100.21633661832027</v>
      </c>
      <c r="V140" s="98">
        <v>88.420898616874894</v>
      </c>
      <c r="W140" s="98">
        <v>75.404311826610225</v>
      </c>
      <c r="X140" s="98">
        <v>61.380330578859194</v>
      </c>
      <c r="Y140" s="98">
        <v>49.561033827434798</v>
      </c>
      <c r="Z140" s="98">
        <v>41.443823904462036</v>
      </c>
    </row>
    <row r="141" spans="3:26" ht="14.4" x14ac:dyDescent="0.3">
      <c r="C141" s="98">
        <v>41.416111434060113</v>
      </c>
      <c r="D141" s="98">
        <v>40.58049786145056</v>
      </c>
      <c r="E141" s="98">
        <v>42.180347757037353</v>
      </c>
      <c r="F141" s="98">
        <v>46.680054568295141</v>
      </c>
      <c r="G141" s="98">
        <v>54.039153661549783</v>
      </c>
      <c r="H141" s="98">
        <v>65.401585196631444</v>
      </c>
      <c r="I141" s="98">
        <v>79.047742578415949</v>
      </c>
      <c r="J141" s="98">
        <v>91.934814550905571</v>
      </c>
      <c r="K141" s="98">
        <v>103.32672338008726</v>
      </c>
      <c r="L141" s="98">
        <v>113.16341804818606</v>
      </c>
      <c r="M141" s="98">
        <v>120.88560322851428</v>
      </c>
      <c r="N141" s="98">
        <v>126.69081684363626</v>
      </c>
      <c r="O141" s="98">
        <v>130.58919398777772</v>
      </c>
      <c r="P141" s="98">
        <v>131.3951006670178</v>
      </c>
      <c r="Q141" s="98">
        <v>130.23284160263935</v>
      </c>
      <c r="R141" s="98">
        <v>125.79475300286336</v>
      </c>
      <c r="S141" s="98">
        <v>119.02801652982862</v>
      </c>
      <c r="T141" s="98">
        <v>109.69437163126754</v>
      </c>
      <c r="U141" s="98">
        <v>97.53001679932602</v>
      </c>
      <c r="V141" s="98">
        <v>84.273636872342337</v>
      </c>
      <c r="W141" s="98">
        <v>71.943301302762379</v>
      </c>
      <c r="X141" s="98">
        <v>60.879882476790797</v>
      </c>
      <c r="Y141" s="98">
        <v>51.986888547386044</v>
      </c>
      <c r="Z141" s="98">
        <v>45.503630955004802</v>
      </c>
    </row>
    <row r="142" spans="3:26" ht="14.4" x14ac:dyDescent="0.3">
      <c r="C142" s="98">
        <v>191.28602344104655</v>
      </c>
      <c r="D142" s="98">
        <v>187.38581590958984</v>
      </c>
      <c r="E142" s="98">
        <v>188.01778017434967</v>
      </c>
      <c r="F142" s="98">
        <v>192.88544793742335</v>
      </c>
      <c r="G142" s="98">
        <v>200.43971155980381</v>
      </c>
      <c r="H142" s="98">
        <v>210.79008689989925</v>
      </c>
      <c r="I142" s="98">
        <v>226.1472294255924</v>
      </c>
      <c r="J142" s="98">
        <v>240.67936565700236</v>
      </c>
      <c r="K142" s="98">
        <v>251.07355294052584</v>
      </c>
      <c r="L142" s="98">
        <v>258.2375339868459</v>
      </c>
      <c r="M142" s="98">
        <v>266.27501446027475</v>
      </c>
      <c r="N142" s="98">
        <v>272.38437124613097</v>
      </c>
      <c r="O142" s="98">
        <v>275.42776193922407</v>
      </c>
      <c r="P142" s="98">
        <v>274.7922127443648</v>
      </c>
      <c r="Q142" s="98">
        <v>272.99924387016034</v>
      </c>
      <c r="R142" s="98">
        <v>269.34211014805504</v>
      </c>
      <c r="S142" s="98">
        <v>268.78089137458693</v>
      </c>
      <c r="T142" s="98">
        <v>269.29844912820164</v>
      </c>
      <c r="U142" s="98">
        <v>263.55978196631577</v>
      </c>
      <c r="V142" s="98">
        <v>252.6362602167317</v>
      </c>
      <c r="W142" s="98">
        <v>243.92667784480599</v>
      </c>
      <c r="X142" s="98">
        <v>232.90083430198845</v>
      </c>
      <c r="Y142" s="98">
        <v>217.79348025269496</v>
      </c>
      <c r="Z142" s="98">
        <v>201.70305116476393</v>
      </c>
    </row>
    <row r="143" spans="3:26" ht="14.4" x14ac:dyDescent="0.3">
      <c r="C143" s="98">
        <v>87.508872612968929</v>
      </c>
      <c r="D143" s="98">
        <v>87.160137879959194</v>
      </c>
      <c r="E143" s="98">
        <v>89.543325589921182</v>
      </c>
      <c r="F143" s="98">
        <v>95.035632760445452</v>
      </c>
      <c r="G143" s="98">
        <v>103.28151238505664</v>
      </c>
      <c r="H143" s="98">
        <v>115.13406829395807</v>
      </c>
      <c r="I143" s="98">
        <v>129.09444063789249</v>
      </c>
      <c r="J143" s="98">
        <v>142.47278777777717</v>
      </c>
      <c r="K143" s="98">
        <v>154.33198051128218</v>
      </c>
      <c r="L143" s="98">
        <v>165.27934768508405</v>
      </c>
      <c r="M143" s="98">
        <v>174.7630928886519</v>
      </c>
      <c r="N143" s="98">
        <v>181.37502518636586</v>
      </c>
      <c r="O143" s="98">
        <v>185.12974302664955</v>
      </c>
      <c r="P143" s="98">
        <v>185.17108605259494</v>
      </c>
      <c r="Q143" s="98">
        <v>182.44977346373216</v>
      </c>
      <c r="R143" s="98">
        <v>175.8951532674933</v>
      </c>
      <c r="S143" s="98">
        <v>167.30170811295835</v>
      </c>
      <c r="T143" s="98">
        <v>156.3522406019043</v>
      </c>
      <c r="U143" s="98">
        <v>143.5828463594811</v>
      </c>
      <c r="V143" s="98">
        <v>130.08583417887402</v>
      </c>
      <c r="W143" s="98">
        <v>117.6685230696423</v>
      </c>
      <c r="X143" s="98">
        <v>106.59774246684826</v>
      </c>
      <c r="Y143" s="98">
        <v>97.66095000499935</v>
      </c>
      <c r="Z143" s="98">
        <v>91.072318502445114</v>
      </c>
    </row>
    <row r="144" spans="3:26" ht="14.4" x14ac:dyDescent="0.3">
      <c r="C144" s="98">
        <v>90.461300440813716</v>
      </c>
      <c r="D144" s="98">
        <v>90.463140520129159</v>
      </c>
      <c r="E144" s="98">
        <v>94.398007758709696</v>
      </c>
      <c r="F144" s="98">
        <v>102.45215645676936</v>
      </c>
      <c r="G144" s="98">
        <v>114.15348113793374</v>
      </c>
      <c r="H144" s="98">
        <v>128.90456508704861</v>
      </c>
      <c r="I144" s="98">
        <v>145.53732094618263</v>
      </c>
      <c r="J144" s="98">
        <v>162.51194818440942</v>
      </c>
      <c r="K144" s="98">
        <v>177.7053452577282</v>
      </c>
      <c r="L144" s="98">
        <v>191.28505656338524</v>
      </c>
      <c r="M144" s="98">
        <v>201.88977827941633</v>
      </c>
      <c r="N144" s="98">
        <v>208.64212766054601</v>
      </c>
      <c r="O144" s="98">
        <v>211.66319965495393</v>
      </c>
      <c r="P144" s="98">
        <v>210.55990971543974</v>
      </c>
      <c r="Q144" s="98">
        <v>205.41291525710193</v>
      </c>
      <c r="R144" s="98">
        <v>196.11244443365311</v>
      </c>
      <c r="S144" s="98">
        <v>183.90061759980864</v>
      </c>
      <c r="T144" s="98">
        <v>169.66522186462163</v>
      </c>
      <c r="U144" s="98">
        <v>153.8423165486179</v>
      </c>
      <c r="V144" s="98">
        <v>138.10275158619135</v>
      </c>
      <c r="W144" s="98">
        <v>124.24962085859929</v>
      </c>
      <c r="X144" s="98">
        <v>112.70686471593332</v>
      </c>
      <c r="Y144" s="98">
        <v>102.70345379174555</v>
      </c>
      <c r="Z144" s="98">
        <v>94.879828487775029</v>
      </c>
    </row>
    <row r="145" spans="3:26" ht="14.4" x14ac:dyDescent="0.3">
      <c r="C145" s="98">
        <v>202.66533147384828</v>
      </c>
      <c r="D145" s="98">
        <v>198.28850797656665</v>
      </c>
      <c r="E145" s="98">
        <v>195.85468932812148</v>
      </c>
      <c r="F145" s="98">
        <v>196.01750145337752</v>
      </c>
      <c r="G145" s="98">
        <v>200.06148503402886</v>
      </c>
      <c r="H145" s="98">
        <v>209.37817688006638</v>
      </c>
      <c r="I145" s="98">
        <v>229.9003559646363</v>
      </c>
      <c r="J145" s="98">
        <v>249.18954695063147</v>
      </c>
      <c r="K145" s="98">
        <v>245.39424565026715</v>
      </c>
      <c r="L145" s="98">
        <v>243.88589570333323</v>
      </c>
      <c r="M145" s="98">
        <v>243.72122972061123</v>
      </c>
      <c r="N145" s="98">
        <v>240.72760909619831</v>
      </c>
      <c r="O145" s="98">
        <v>237.29825645704773</v>
      </c>
      <c r="P145" s="98">
        <v>235.2715556888233</v>
      </c>
      <c r="Q145" s="98">
        <v>230.70630155883197</v>
      </c>
      <c r="R145" s="98">
        <v>227.42911422925147</v>
      </c>
      <c r="S145" s="98">
        <v>228.60243035809708</v>
      </c>
      <c r="T145" s="98">
        <v>230.254372292608</v>
      </c>
      <c r="U145" s="98">
        <v>233.28727039250063</v>
      </c>
      <c r="V145" s="98">
        <v>237.14186150884811</v>
      </c>
      <c r="W145" s="98">
        <v>238.4027711847437</v>
      </c>
      <c r="X145" s="98">
        <v>232.89967106257322</v>
      </c>
      <c r="Y145" s="98">
        <v>221.9032539025529</v>
      </c>
      <c r="Z145" s="98">
        <v>210.55750928098962</v>
      </c>
    </row>
    <row r="146" spans="3:26" ht="14.4" x14ac:dyDescent="0.3">
      <c r="C146" s="98">
        <v>217.06008959238778</v>
      </c>
      <c r="D146" s="98">
        <v>216.61042010907289</v>
      </c>
      <c r="E146" s="98">
        <v>216.786408080998</v>
      </c>
      <c r="F146" s="98">
        <v>218.3216767853157</v>
      </c>
      <c r="G146" s="98">
        <v>221.35884918819877</v>
      </c>
      <c r="H146" s="98">
        <v>226.16835707953183</v>
      </c>
      <c r="I146" s="98">
        <v>232.99331638669642</v>
      </c>
      <c r="J146" s="98">
        <v>238.68782334178397</v>
      </c>
      <c r="K146" s="98">
        <v>237.257418301098</v>
      </c>
      <c r="L146" s="98">
        <v>237.58048906135983</v>
      </c>
      <c r="M146" s="98">
        <v>240.97371201879139</v>
      </c>
      <c r="N146" s="98">
        <v>242.26547732561517</v>
      </c>
      <c r="O146" s="98">
        <v>243.21693447519851</v>
      </c>
      <c r="P146" s="98">
        <v>243.06657277131441</v>
      </c>
      <c r="Q146" s="98">
        <v>241.95291105216037</v>
      </c>
      <c r="R146" s="98">
        <v>239.0768005198633</v>
      </c>
      <c r="S146" s="98">
        <v>237.47316445808315</v>
      </c>
      <c r="T146" s="98">
        <v>234.85617650140728</v>
      </c>
      <c r="U146" s="98">
        <v>232.83033380858399</v>
      </c>
      <c r="V146" s="98">
        <v>230.39438322277604</v>
      </c>
      <c r="W146" s="98">
        <v>229.14122236390361</v>
      </c>
      <c r="X146" s="98">
        <v>226.44529149894186</v>
      </c>
      <c r="Y146" s="98">
        <v>222.71890359153258</v>
      </c>
      <c r="Z146" s="98">
        <v>218.78968504357215</v>
      </c>
    </row>
    <row r="147" spans="3:26" ht="14.4" x14ac:dyDescent="0.3">
      <c r="C147" s="98">
        <v>240.06107241264633</v>
      </c>
      <c r="D147" s="98">
        <v>240.63453523195258</v>
      </c>
      <c r="E147" s="98">
        <v>241.60283281189874</v>
      </c>
      <c r="F147" s="98">
        <v>243.75410353419682</v>
      </c>
      <c r="G147" s="98">
        <v>246.87488221914546</v>
      </c>
      <c r="H147" s="98">
        <v>250.87305710016403</v>
      </c>
      <c r="I147" s="98">
        <v>254.45396168243357</v>
      </c>
      <c r="J147" s="98">
        <v>256.33130083093783</v>
      </c>
      <c r="K147" s="98">
        <v>254.62225792630801</v>
      </c>
      <c r="L147" s="98">
        <v>254.22546247928929</v>
      </c>
      <c r="M147" s="98">
        <v>257.57046282320016</v>
      </c>
      <c r="N147" s="98">
        <v>259.2233869409186</v>
      </c>
      <c r="O147" s="98">
        <v>261.13675931463729</v>
      </c>
      <c r="P147" s="98">
        <v>261.54894855483025</v>
      </c>
      <c r="Q147" s="98">
        <v>261.8982130842947</v>
      </c>
      <c r="R147" s="98">
        <v>259.93369634837052</v>
      </c>
      <c r="S147" s="98">
        <v>258.49953873383095</v>
      </c>
      <c r="T147" s="98">
        <v>255.58607936987678</v>
      </c>
      <c r="U147" s="98">
        <v>252.78924302096488</v>
      </c>
      <c r="V147" s="98">
        <v>249.05419966337206</v>
      </c>
      <c r="W147" s="98">
        <v>247.37966427118462</v>
      </c>
      <c r="X147" s="98">
        <v>245.32089772003982</v>
      </c>
      <c r="Y147" s="98">
        <v>243.03366669800954</v>
      </c>
      <c r="Z147" s="98">
        <v>240.50906854337759</v>
      </c>
    </row>
    <row r="148" spans="3:26" ht="14.4" x14ac:dyDescent="0.3">
      <c r="C148" s="98">
        <v>244.3901008137826</v>
      </c>
      <c r="D148" s="98">
        <v>245.8153172034487</v>
      </c>
      <c r="E148" s="98">
        <v>247.3191178464979</v>
      </c>
      <c r="F148" s="98">
        <v>249.52202311662268</v>
      </c>
      <c r="G148" s="98">
        <v>252.1966442840876</v>
      </c>
      <c r="H148" s="98">
        <v>255.57144859537476</v>
      </c>
      <c r="I148" s="98">
        <v>258.39483096522287</v>
      </c>
      <c r="J148" s="98">
        <v>259.40729114932083</v>
      </c>
      <c r="K148" s="98">
        <v>256.73481069265955</v>
      </c>
      <c r="L148" s="98">
        <v>254.92076686428405</v>
      </c>
      <c r="M148" s="98">
        <v>256.72063843018685</v>
      </c>
      <c r="N148" s="98">
        <v>257.28298174770521</v>
      </c>
      <c r="O148" s="98">
        <v>258.57766402342008</v>
      </c>
      <c r="P148" s="98">
        <v>259.1557029560127</v>
      </c>
      <c r="Q148" s="98">
        <v>260.28550778659513</v>
      </c>
      <c r="R148" s="98">
        <v>259.60274246184144</v>
      </c>
      <c r="S148" s="98">
        <v>259.5788164365544</v>
      </c>
      <c r="T148" s="98">
        <v>257.73147871149877</v>
      </c>
      <c r="U148" s="98">
        <v>255.5017699758933</v>
      </c>
      <c r="V148" s="98">
        <v>251.7876639317893</v>
      </c>
      <c r="W148" s="98">
        <v>249.68715082354296</v>
      </c>
      <c r="X148" s="98">
        <v>247.40279363352374</v>
      </c>
      <c r="Y148" s="98">
        <v>245.43144256747917</v>
      </c>
      <c r="Z148" s="98">
        <v>243.72932150331962</v>
      </c>
    </row>
    <row r="149" spans="3:26" ht="14.4" x14ac:dyDescent="0.3">
      <c r="C149" s="98">
        <v>50.632168226694972</v>
      </c>
      <c r="D149" s="98">
        <v>51.396518196338626</v>
      </c>
      <c r="E149" s="98">
        <v>54.84895001886867</v>
      </c>
      <c r="F149" s="98">
        <v>61.498573787068196</v>
      </c>
      <c r="G149" s="98">
        <v>70.450713627572227</v>
      </c>
      <c r="H149" s="98">
        <v>82.972785114763525</v>
      </c>
      <c r="I149" s="98">
        <v>97.272582082778555</v>
      </c>
      <c r="J149" s="98">
        <v>111.6232105967692</v>
      </c>
      <c r="K149" s="98">
        <v>124.96119049880537</v>
      </c>
      <c r="L149" s="98">
        <v>136.14763638615412</v>
      </c>
      <c r="M149" s="98">
        <v>144.0180353413495</v>
      </c>
      <c r="N149" s="98">
        <v>148.9975905765138</v>
      </c>
      <c r="O149" s="98">
        <v>151.19919476990523</v>
      </c>
      <c r="P149" s="98">
        <v>150.53678335261768</v>
      </c>
      <c r="Q149" s="98">
        <v>147.22397230224092</v>
      </c>
      <c r="R149" s="98">
        <v>140.83383974015584</v>
      </c>
      <c r="S149" s="98">
        <v>132.03493959195401</v>
      </c>
      <c r="T149" s="98">
        <v>121.19947999478214</v>
      </c>
      <c r="U149" s="98">
        <v>107.54958002180506</v>
      </c>
      <c r="V149" s="98">
        <v>93.111088386464147</v>
      </c>
      <c r="W149" s="98">
        <v>79.219845031584939</v>
      </c>
      <c r="X149" s="98">
        <v>67.308679662663238</v>
      </c>
      <c r="Y149" s="98">
        <v>58.7114398448443</v>
      </c>
      <c r="Z149" s="98">
        <v>52.891019525539797</v>
      </c>
    </row>
    <row r="150" spans="3:26" ht="14.4" x14ac:dyDescent="0.3">
      <c r="C150" s="98">
        <v>60.566709198016476</v>
      </c>
      <c r="D150" s="98">
        <v>59.224688428005926</v>
      </c>
      <c r="E150" s="98">
        <v>60.887437032573359</v>
      </c>
      <c r="F150" s="98">
        <v>64.836808347999721</v>
      </c>
      <c r="G150" s="98">
        <v>70.780465394565567</v>
      </c>
      <c r="H150" s="98">
        <v>79.728832025135091</v>
      </c>
      <c r="I150" s="98">
        <v>93.208876342601243</v>
      </c>
      <c r="J150" s="98">
        <v>105.44114707741865</v>
      </c>
      <c r="K150" s="98">
        <v>113.2565669786474</v>
      </c>
      <c r="L150" s="98">
        <v>117.90091763426598</v>
      </c>
      <c r="M150" s="98">
        <v>122.03850031634573</v>
      </c>
      <c r="N150" s="98">
        <v>126.11182738786292</v>
      </c>
      <c r="O150" s="98">
        <v>130.31390064502153</v>
      </c>
      <c r="P150" s="98">
        <v>134.11538311945768</v>
      </c>
      <c r="Q150" s="98">
        <v>137.57858350718016</v>
      </c>
      <c r="R150" s="98">
        <v>139.63936436164923</v>
      </c>
      <c r="S150" s="98">
        <v>140.51110337867331</v>
      </c>
      <c r="T150" s="98">
        <v>138.25518372695771</v>
      </c>
      <c r="U150" s="98">
        <v>131.24754427428473</v>
      </c>
      <c r="V150" s="98">
        <v>120.05977531730473</v>
      </c>
      <c r="W150" s="98">
        <v>107.50484045526952</v>
      </c>
      <c r="X150" s="98">
        <v>94.272425336103069</v>
      </c>
      <c r="Y150" s="98">
        <v>79.593038173926985</v>
      </c>
      <c r="Z150" s="98">
        <v>67.144563208516843</v>
      </c>
    </row>
    <row r="151" spans="3:26" ht="14.4" x14ac:dyDescent="0.3">
      <c r="C151" s="98">
        <v>145.53400065209675</v>
      </c>
      <c r="D151" s="98">
        <v>147.74406308312072</v>
      </c>
      <c r="E151" s="98">
        <v>151.8249837841652</v>
      </c>
      <c r="F151" s="98">
        <v>158.12723841714887</v>
      </c>
      <c r="G151" s="98">
        <v>166.37364284149515</v>
      </c>
      <c r="H151" s="98">
        <v>176.2065869875405</v>
      </c>
      <c r="I151" s="98">
        <v>186.98525900135141</v>
      </c>
      <c r="J151" s="98">
        <v>197.71421803624841</v>
      </c>
      <c r="K151" s="98">
        <v>204.28082243403412</v>
      </c>
      <c r="L151" s="98">
        <v>209.51532959978596</v>
      </c>
      <c r="M151" s="98">
        <v>215.07769576352436</v>
      </c>
      <c r="N151" s="98">
        <v>219.37037613668227</v>
      </c>
      <c r="O151" s="98">
        <v>220.73227712223149</v>
      </c>
      <c r="P151" s="98">
        <v>218.87167674455219</v>
      </c>
      <c r="Q151" s="98">
        <v>215.89474138361155</v>
      </c>
      <c r="R151" s="98">
        <v>210.53655036645918</v>
      </c>
      <c r="S151" s="98">
        <v>205.78342614614724</v>
      </c>
      <c r="T151" s="98">
        <v>202.48466419538869</v>
      </c>
      <c r="U151" s="98">
        <v>192.75175299541647</v>
      </c>
      <c r="V151" s="98">
        <v>177.03811284539248</v>
      </c>
      <c r="W151" s="98">
        <v>164.06981521356985</v>
      </c>
      <c r="X151" s="98">
        <v>155.15724566872396</v>
      </c>
      <c r="Y151" s="98">
        <v>149.27393058263917</v>
      </c>
      <c r="Z151" s="98">
        <v>145.68140669772723</v>
      </c>
    </row>
    <row r="152" spans="3:26" ht="14.4" x14ac:dyDescent="0.3">
      <c r="C152" s="98">
        <v>230.94219781486493</v>
      </c>
      <c r="D152" s="98">
        <v>232.59429653091877</v>
      </c>
      <c r="E152" s="98">
        <v>234.84675204501445</v>
      </c>
      <c r="F152" s="98">
        <v>238.40373440769562</v>
      </c>
      <c r="G152" s="98">
        <v>242.79369769024399</v>
      </c>
      <c r="H152" s="98">
        <v>247.85236506985686</v>
      </c>
      <c r="I152" s="98">
        <v>252.4484915939662</v>
      </c>
      <c r="J152" s="98">
        <v>255.53155823439681</v>
      </c>
      <c r="K152" s="98">
        <v>254.79071759491788</v>
      </c>
      <c r="L152" s="98">
        <v>254.77043927482057</v>
      </c>
      <c r="M152" s="98">
        <v>257.88999221025006</v>
      </c>
      <c r="N152" s="98">
        <v>259.2647018515828</v>
      </c>
      <c r="O152" s="98">
        <v>260.86582338659269</v>
      </c>
      <c r="P152" s="98">
        <v>261.38888428348935</v>
      </c>
      <c r="Q152" s="98">
        <v>261.80554999423083</v>
      </c>
      <c r="R152" s="98">
        <v>259.84980619797278</v>
      </c>
      <c r="S152" s="98">
        <v>257.91656968903766</v>
      </c>
      <c r="T152" s="98">
        <v>253.99088797961727</v>
      </c>
      <c r="U152" s="98">
        <v>249.50800867446836</v>
      </c>
      <c r="V152" s="98">
        <v>243.75201025553343</v>
      </c>
      <c r="W152" s="98">
        <v>239.7619030011426</v>
      </c>
      <c r="X152" s="98">
        <v>236.03734992652676</v>
      </c>
      <c r="Y152" s="98">
        <v>232.96798453611473</v>
      </c>
      <c r="Z152" s="98">
        <v>230.54601244680504</v>
      </c>
    </row>
    <row r="153" spans="3:26" ht="14.4" x14ac:dyDescent="0.3">
      <c r="C153" s="98">
        <v>107.49811628803079</v>
      </c>
      <c r="D153" s="98">
        <v>111.02597391830963</v>
      </c>
      <c r="E153" s="98">
        <v>117.65396238765227</v>
      </c>
      <c r="F153" s="98">
        <v>127.36064442825572</v>
      </c>
      <c r="G153" s="98">
        <v>140.11368354328903</v>
      </c>
      <c r="H153" s="98">
        <v>155.08534773144387</v>
      </c>
      <c r="I153" s="98">
        <v>170.61995616403343</v>
      </c>
      <c r="J153" s="98">
        <v>184.73408697293777</v>
      </c>
      <c r="K153" s="98">
        <v>194.85442211493339</v>
      </c>
      <c r="L153" s="98">
        <v>201.77607827648978</v>
      </c>
      <c r="M153" s="98">
        <v>205.42550875790266</v>
      </c>
      <c r="N153" s="98">
        <v>206.79344569968467</v>
      </c>
      <c r="O153" s="98">
        <v>207.17653668947221</v>
      </c>
      <c r="P153" s="98">
        <v>206.10831308512104</v>
      </c>
      <c r="Q153" s="98">
        <v>203.39796445891812</v>
      </c>
      <c r="R153" s="98">
        <v>198.09013946878036</v>
      </c>
      <c r="S153" s="98">
        <v>190.20929295360008</v>
      </c>
      <c r="T153" s="98">
        <v>180.15968264549593</v>
      </c>
      <c r="U153" s="98">
        <v>166.75327897168467</v>
      </c>
      <c r="V153" s="98">
        <v>150.99749071641915</v>
      </c>
      <c r="W153" s="98">
        <v>135.52436597457657</v>
      </c>
      <c r="X153" s="98">
        <v>122.13304748503124</v>
      </c>
      <c r="Y153" s="98">
        <v>112.60685853748453</v>
      </c>
      <c r="Z153" s="98">
        <v>107.76838725570312</v>
      </c>
    </row>
    <row r="154" spans="3:26" ht="14.4" x14ac:dyDescent="0.3">
      <c r="C154" s="98">
        <v>102.86568762793951</v>
      </c>
      <c r="D154" s="98">
        <v>106.75732135319134</v>
      </c>
      <c r="E154" s="98">
        <v>112.42993455377463</v>
      </c>
      <c r="F154" s="98">
        <v>119.33855383593071</v>
      </c>
      <c r="G154" s="98">
        <v>122.67345441283926</v>
      </c>
      <c r="H154" s="98">
        <v>130.12900110945523</v>
      </c>
      <c r="I154" s="98">
        <v>136.57951013371073</v>
      </c>
      <c r="J154" s="98">
        <v>141.17350832173756</v>
      </c>
      <c r="K154" s="98">
        <v>147.13539100550187</v>
      </c>
      <c r="L154" s="98">
        <v>147.67916557241941</v>
      </c>
      <c r="M154" s="98">
        <v>146.79709895048279</v>
      </c>
      <c r="N154" s="98">
        <v>145.41107131458307</v>
      </c>
      <c r="O154" s="98">
        <v>144.00603745619642</v>
      </c>
      <c r="P154" s="98">
        <v>142.57822173015683</v>
      </c>
      <c r="Q154" s="98">
        <v>141.05503476221739</v>
      </c>
      <c r="R154" s="98">
        <v>138.83738309014797</v>
      </c>
      <c r="S154" s="98">
        <v>135.86587457544843</v>
      </c>
      <c r="T154" s="98">
        <v>131.66058766454179</v>
      </c>
      <c r="U154" s="98">
        <v>122.08327194715895</v>
      </c>
      <c r="V154" s="98">
        <v>114.80285459067308</v>
      </c>
      <c r="W154" s="98">
        <v>107.42446139471575</v>
      </c>
      <c r="X154" s="98">
        <v>101.35755497645889</v>
      </c>
      <c r="Y154" s="98">
        <v>101.82083828575792</v>
      </c>
      <c r="Z154" s="98">
        <v>100.94994762740028</v>
      </c>
    </row>
    <row r="155" spans="3:26" ht="14.4" x14ac:dyDescent="0.3">
      <c r="C155" s="98">
        <v>23.484376523667429</v>
      </c>
      <c r="D155" s="98">
        <v>23.137118145721704</v>
      </c>
      <c r="E155" s="98">
        <v>24.94440234060071</v>
      </c>
      <c r="F155" s="98">
        <v>28.936466754725142</v>
      </c>
      <c r="G155" s="98">
        <v>35.174572232569943</v>
      </c>
      <c r="H155" s="98">
        <v>43.677423832494185</v>
      </c>
      <c r="I155" s="98">
        <v>53.726908688507208</v>
      </c>
      <c r="J155" s="98">
        <v>64.782419759785768</v>
      </c>
      <c r="K155" s="98">
        <v>75.732983910889004</v>
      </c>
      <c r="L155" s="98">
        <v>86.513501111503444</v>
      </c>
      <c r="M155" s="98">
        <v>95.413192813967896</v>
      </c>
      <c r="N155" s="98">
        <v>102.05598934179899</v>
      </c>
      <c r="O155" s="98">
        <v>105.67376558829194</v>
      </c>
      <c r="P155" s="98">
        <v>106.14711951236276</v>
      </c>
      <c r="Q155" s="98">
        <v>103.18888345828758</v>
      </c>
      <c r="R155" s="98">
        <v>96.516644535886613</v>
      </c>
      <c r="S155" s="98">
        <v>87.409999949668077</v>
      </c>
      <c r="T155" s="98">
        <v>76.815616576421633</v>
      </c>
      <c r="U155" s="98">
        <v>65.520879738582011</v>
      </c>
      <c r="V155" s="98">
        <v>54.40003116538044</v>
      </c>
      <c r="W155" s="98">
        <v>44.60494422906806</v>
      </c>
      <c r="X155" s="98">
        <v>36.598227449055592</v>
      </c>
      <c r="Y155" s="98">
        <v>30.301901367592073</v>
      </c>
      <c r="Z155" s="98">
        <v>25.901826051663534</v>
      </c>
    </row>
    <row r="156" spans="3:26" ht="14.4" x14ac:dyDescent="0.3">
      <c r="C156" s="98">
        <v>121.95580245929614</v>
      </c>
      <c r="D156" s="98">
        <v>126.36423593270685</v>
      </c>
      <c r="E156" s="98">
        <v>132.37683025646697</v>
      </c>
      <c r="F156" s="98">
        <v>139.86197170226913</v>
      </c>
      <c r="G156" s="98">
        <v>148.51211115113114</v>
      </c>
      <c r="H156" s="98">
        <v>158.25918505804111</v>
      </c>
      <c r="I156" s="98">
        <v>168.00865891863387</v>
      </c>
      <c r="J156" s="98">
        <v>174.98877247110303</v>
      </c>
      <c r="K156" s="98">
        <v>176.59804456658949</v>
      </c>
      <c r="L156" s="98">
        <v>174.26134529515954</v>
      </c>
      <c r="M156" s="98">
        <v>170.02463918718087</v>
      </c>
      <c r="N156" s="98">
        <v>165.55091902694082</v>
      </c>
      <c r="O156" s="98">
        <v>162.53727194419599</v>
      </c>
      <c r="P156" s="98">
        <v>160.75619143098024</v>
      </c>
      <c r="Q156" s="98">
        <v>160.59802477937725</v>
      </c>
      <c r="R156" s="98">
        <v>160.61692607403862</v>
      </c>
      <c r="S156" s="98">
        <v>160.76551033905713</v>
      </c>
      <c r="T156" s="98">
        <v>159.0704038275704</v>
      </c>
      <c r="U156" s="98">
        <v>154.30072263989072</v>
      </c>
      <c r="V156" s="98">
        <v>145.93641949831695</v>
      </c>
      <c r="W156" s="98">
        <v>136.63438075661776</v>
      </c>
      <c r="X156" s="98">
        <v>128.02569217729427</v>
      </c>
      <c r="Y156" s="98">
        <v>122.0599511380213</v>
      </c>
      <c r="Z156" s="98">
        <v>119.78816604242469</v>
      </c>
    </row>
    <row r="157" spans="3:26" ht="14.4" x14ac:dyDescent="0.3">
      <c r="C157" s="98">
        <v>82.907433854806456</v>
      </c>
      <c r="D157" s="98">
        <v>86.786640694150762</v>
      </c>
      <c r="E157" s="98">
        <v>92.00591005566541</v>
      </c>
      <c r="F157" s="98">
        <v>98.748668143006725</v>
      </c>
      <c r="G157" s="98">
        <v>106.44616012701353</v>
      </c>
      <c r="H157" s="98">
        <v>115.4139010783785</v>
      </c>
      <c r="I157" s="98">
        <v>124.63124655946017</v>
      </c>
      <c r="J157" s="98">
        <v>132.10281012976546</v>
      </c>
      <c r="K157" s="98">
        <v>135.5836395988612</v>
      </c>
      <c r="L157" s="98">
        <v>135.09870803846695</v>
      </c>
      <c r="M157" s="98">
        <v>131.4291275274858</v>
      </c>
      <c r="N157" s="98">
        <v>127.41014176666249</v>
      </c>
      <c r="O157" s="98">
        <v>124.51808459626633</v>
      </c>
      <c r="P157" s="98">
        <v>123.24720755511767</v>
      </c>
      <c r="Q157" s="98">
        <v>123.50335688000372</v>
      </c>
      <c r="R157" s="98">
        <v>124.622352760436</v>
      </c>
      <c r="S157" s="98">
        <v>125.45945088151866</v>
      </c>
      <c r="T157" s="98">
        <v>124.57127728926199</v>
      </c>
      <c r="U157" s="98">
        <v>119.95409893748753</v>
      </c>
      <c r="V157" s="98">
        <v>111.49915233717148</v>
      </c>
      <c r="W157" s="98">
        <v>100.69395787397346</v>
      </c>
      <c r="X157" s="98">
        <v>90.759206349604781</v>
      </c>
      <c r="Y157" s="98">
        <v>83.922360129748071</v>
      </c>
      <c r="Z157" s="98">
        <v>81.386168395898807</v>
      </c>
    </row>
    <row r="158" spans="3:26" ht="14.4" x14ac:dyDescent="0.3">
      <c r="C158" s="98">
        <v>86.30717626423413</v>
      </c>
      <c r="D158" s="98">
        <v>88.406842142301798</v>
      </c>
      <c r="E158" s="98">
        <v>91.933273169220371</v>
      </c>
      <c r="F158" s="98">
        <v>97.799414257375986</v>
      </c>
      <c r="G158" s="98">
        <v>106.07103915747074</v>
      </c>
      <c r="H158" s="98">
        <v>117.34839001045206</v>
      </c>
      <c r="I158" s="98">
        <v>130.47102036248526</v>
      </c>
      <c r="J158" s="98">
        <v>143.32514007168314</v>
      </c>
      <c r="K158" s="98">
        <v>152.60604942753798</v>
      </c>
      <c r="L158" s="98">
        <v>158.70732139795274</v>
      </c>
      <c r="M158" s="98">
        <v>161.58206757086998</v>
      </c>
      <c r="N158" s="98">
        <v>163.25366739414713</v>
      </c>
      <c r="O158" s="98">
        <v>164.35812977351466</v>
      </c>
      <c r="P158" s="98">
        <v>164.7363784040875</v>
      </c>
      <c r="Q158" s="98">
        <v>163.54575638186159</v>
      </c>
      <c r="R158" s="98">
        <v>160.27069227862677</v>
      </c>
      <c r="S158" s="98">
        <v>154.44845694078387</v>
      </c>
      <c r="T158" s="98">
        <v>145.9964799699475</v>
      </c>
      <c r="U158" s="98">
        <v>135.21543926632398</v>
      </c>
      <c r="V158" s="98">
        <v>123.2673838731376</v>
      </c>
      <c r="W158" s="98">
        <v>109.53914359317369</v>
      </c>
      <c r="X158" s="98">
        <v>97.556187790322909</v>
      </c>
      <c r="Y158" s="98">
        <v>89.870998313883376</v>
      </c>
      <c r="Z158" s="98">
        <v>86.088852374407452</v>
      </c>
    </row>
    <row r="159" spans="3:26" ht="14.4" x14ac:dyDescent="0.3">
      <c r="C159" s="98">
        <v>127.40312508155515</v>
      </c>
      <c r="D159" s="98">
        <v>128.33988815362565</v>
      </c>
      <c r="E159" s="98">
        <v>132.38383753068246</v>
      </c>
      <c r="F159" s="98">
        <v>139.86920644702172</v>
      </c>
      <c r="G159" s="98">
        <v>150.19313473147483</v>
      </c>
      <c r="H159" s="98">
        <v>163.23258674550198</v>
      </c>
      <c r="I159" s="98">
        <v>177.53562616131717</v>
      </c>
      <c r="J159" s="98">
        <v>191.00291376554986</v>
      </c>
      <c r="K159" s="98">
        <v>201.57520483010174</v>
      </c>
      <c r="L159" s="98">
        <v>211.38228312463713</v>
      </c>
      <c r="M159" s="98">
        <v>220.26274824662354</v>
      </c>
      <c r="N159" s="98">
        <v>226.04866393648416</v>
      </c>
      <c r="O159" s="98">
        <v>229.29961444442554</v>
      </c>
      <c r="P159" s="98">
        <v>229.22894598737921</v>
      </c>
      <c r="Q159" s="98">
        <v>226.43027805033918</v>
      </c>
      <c r="R159" s="98">
        <v>219.3937222422384</v>
      </c>
      <c r="S159" s="98">
        <v>210.0573048608033</v>
      </c>
      <c r="T159" s="98">
        <v>198.04368325049305</v>
      </c>
      <c r="U159" s="98">
        <v>184.40822301985881</v>
      </c>
      <c r="V159" s="98">
        <v>169.87108914927512</v>
      </c>
      <c r="W159" s="98">
        <v>156.8936689039657</v>
      </c>
      <c r="X159" s="98">
        <v>145.60545184497573</v>
      </c>
      <c r="Y159" s="98">
        <v>136.41916712389516</v>
      </c>
      <c r="Z159" s="98">
        <v>129.97561501805453</v>
      </c>
    </row>
    <row r="160" spans="3:26" ht="14.4" x14ac:dyDescent="0.3">
      <c r="C160" s="98">
        <v>125.4739447005484</v>
      </c>
      <c r="D160" s="98">
        <v>122.33553922882705</v>
      </c>
      <c r="E160" s="98">
        <v>122.42139217723452</v>
      </c>
      <c r="F160" s="98">
        <v>125.48611589496079</v>
      </c>
      <c r="G160" s="98">
        <v>132.35653437858812</v>
      </c>
      <c r="H160" s="98">
        <v>143.61063395390929</v>
      </c>
      <c r="I160" s="98">
        <v>159.6823704092505</v>
      </c>
      <c r="J160" s="98">
        <v>174.58106236092857</v>
      </c>
      <c r="K160" s="98">
        <v>178.54957717899805</v>
      </c>
      <c r="L160" s="98">
        <v>175.08186220784046</v>
      </c>
      <c r="M160" s="98">
        <v>169.79574974252273</v>
      </c>
      <c r="N160" s="98">
        <v>169.59626950161606</v>
      </c>
      <c r="O160" s="98">
        <v>167.88658053919903</v>
      </c>
      <c r="P160" s="98">
        <v>166.12429273812765</v>
      </c>
      <c r="Q160" s="98">
        <v>170.49016058213246</v>
      </c>
      <c r="R160" s="98">
        <v>180.45373750802946</v>
      </c>
      <c r="S160" s="98">
        <v>198.86697940712412</v>
      </c>
      <c r="T160" s="98">
        <v>226.49740267527477</v>
      </c>
      <c r="U160" s="98">
        <v>229.52685098615632</v>
      </c>
      <c r="V160" s="98">
        <v>207.1447490395272</v>
      </c>
      <c r="W160" s="98">
        <v>182.5711310200719</v>
      </c>
      <c r="X160" s="98">
        <v>162.63048619764754</v>
      </c>
      <c r="Y160" s="98">
        <v>146.23597228172648</v>
      </c>
      <c r="Z160" s="98">
        <v>133.49718477818098</v>
      </c>
    </row>
    <row r="161" spans="3:26" ht="14.4" x14ac:dyDescent="0.3">
      <c r="C161" s="98">
        <v>33.117484886860346</v>
      </c>
      <c r="D161" s="98">
        <v>34.090004575737701</v>
      </c>
      <c r="E161" s="98">
        <v>37.576131635584971</v>
      </c>
      <c r="F161" s="98">
        <v>43.72460625935561</v>
      </c>
      <c r="G161" s="98">
        <v>52.858217269347563</v>
      </c>
      <c r="H161" s="98">
        <v>65.123358382788524</v>
      </c>
      <c r="I161" s="98">
        <v>79.658639142917806</v>
      </c>
      <c r="J161" s="98">
        <v>95.315118791549068</v>
      </c>
      <c r="K161" s="98">
        <v>109.84257411002255</v>
      </c>
      <c r="L161" s="98">
        <v>122.92336177574988</v>
      </c>
      <c r="M161" s="98">
        <v>132.6470154409223</v>
      </c>
      <c r="N161" s="98">
        <v>138.84553417981678</v>
      </c>
      <c r="O161" s="98">
        <v>141.48968961810644</v>
      </c>
      <c r="P161" s="98">
        <v>140.50260488597519</v>
      </c>
      <c r="Q161" s="98">
        <v>135.96413098328586</v>
      </c>
      <c r="R161" s="98">
        <v>127.55334049862718</v>
      </c>
      <c r="S161" s="98">
        <v>116.07062584178372</v>
      </c>
      <c r="T161" s="98">
        <v>102.82516450762</v>
      </c>
      <c r="U161" s="98">
        <v>87.828757770886128</v>
      </c>
      <c r="V161" s="98">
        <v>72.645458453711257</v>
      </c>
      <c r="W161" s="98">
        <v>58.849194228939737</v>
      </c>
      <c r="X161" s="98">
        <v>47.621794662421685</v>
      </c>
      <c r="Y161" s="98">
        <v>39.579125584641716</v>
      </c>
      <c r="Z161" s="98">
        <v>34.779368069021501</v>
      </c>
    </row>
    <row r="162" spans="3:26" ht="14.4" x14ac:dyDescent="0.3">
      <c r="C162" s="98">
        <v>103.01396799216559</v>
      </c>
      <c r="D162" s="98">
        <v>105.06623189170683</v>
      </c>
      <c r="E162" s="98">
        <v>109.35122266923553</v>
      </c>
      <c r="F162" s="98">
        <v>115.14236098293655</v>
      </c>
      <c r="G162" s="98">
        <v>122.91697125265702</v>
      </c>
      <c r="H162" s="98">
        <v>131.23979609996334</v>
      </c>
      <c r="I162" s="98">
        <v>143.42006434504751</v>
      </c>
      <c r="J162" s="98">
        <v>159.00942457407055</v>
      </c>
      <c r="K162" s="98">
        <v>164.75715748179607</v>
      </c>
      <c r="L162" s="98">
        <v>165.20643061048619</v>
      </c>
      <c r="M162" s="98">
        <v>166.02994456501503</v>
      </c>
      <c r="N162" s="98">
        <v>172.74921817764033</v>
      </c>
      <c r="O162" s="98">
        <v>172.68547246297814</v>
      </c>
      <c r="P162" s="98">
        <v>168.0113688994478</v>
      </c>
      <c r="Q162" s="98">
        <v>166.00492550974772</v>
      </c>
      <c r="R162" s="98">
        <v>166.81383652059031</v>
      </c>
      <c r="S162" s="98">
        <v>176.48999728936803</v>
      </c>
      <c r="T162" s="98">
        <v>202.16562125450631</v>
      </c>
      <c r="U162" s="98">
        <v>197.13028519613692</v>
      </c>
      <c r="V162" s="98">
        <v>163.24842277860472</v>
      </c>
      <c r="W162" s="98">
        <v>134.31506386871527</v>
      </c>
      <c r="X162" s="98">
        <v>118.62200717864046</v>
      </c>
      <c r="Y162" s="98">
        <v>109.56402913856077</v>
      </c>
      <c r="Z162" s="98">
        <v>104.0542356049842</v>
      </c>
    </row>
    <row r="163" spans="3:26" ht="14.4" x14ac:dyDescent="0.3">
      <c r="C163" s="98">
        <v>75.595243740608581</v>
      </c>
      <c r="D163" s="98">
        <v>72.452479969729211</v>
      </c>
      <c r="E163" s="98">
        <v>73.091703259058391</v>
      </c>
      <c r="F163" s="98">
        <v>76.841005877485287</v>
      </c>
      <c r="G163" s="98">
        <v>83.835620987768621</v>
      </c>
      <c r="H163" s="98">
        <v>94.356343850627113</v>
      </c>
      <c r="I163" s="98">
        <v>108.57631141763105</v>
      </c>
      <c r="J163" s="98">
        <v>121.34006709815917</v>
      </c>
      <c r="K163" s="98">
        <v>129.45095432629827</v>
      </c>
      <c r="L163" s="98">
        <v>133.9062194655834</v>
      </c>
      <c r="M163" s="98">
        <v>136.240119780649</v>
      </c>
      <c r="N163" s="98">
        <v>137.42274941619223</v>
      </c>
      <c r="O163" s="98">
        <v>137.66668026701595</v>
      </c>
      <c r="P163" s="98">
        <v>137.45068775162244</v>
      </c>
      <c r="Q163" s="98">
        <v>136.87281810884022</v>
      </c>
      <c r="R163" s="98">
        <v>136.05579516312923</v>
      </c>
      <c r="S163" s="98">
        <v>136.01416604856553</v>
      </c>
      <c r="T163" s="98">
        <v>135.55094447654639</v>
      </c>
      <c r="U163" s="98">
        <v>132.78153828429228</v>
      </c>
      <c r="V163" s="98">
        <v>126.70263016879643</v>
      </c>
      <c r="W163" s="98">
        <v>119.05072585218703</v>
      </c>
      <c r="X163" s="98">
        <v>108.9579340669041</v>
      </c>
      <c r="Y163" s="98">
        <v>96.031430907101083</v>
      </c>
      <c r="Z163" s="98">
        <v>83.71233347901611</v>
      </c>
    </row>
    <row r="164" spans="3:26" ht="14.4" x14ac:dyDescent="0.3">
      <c r="C164" s="98">
        <v>48.715528841531466</v>
      </c>
      <c r="D164" s="98">
        <v>51.355709154888579</v>
      </c>
      <c r="E164" s="98">
        <v>55.443532099604511</v>
      </c>
      <c r="F164" s="98">
        <v>60.485794022955496</v>
      </c>
      <c r="G164" s="98">
        <v>66.431910887716441</v>
      </c>
      <c r="H164" s="98">
        <v>74.171517617504833</v>
      </c>
      <c r="I164" s="98">
        <v>83.478443128153103</v>
      </c>
      <c r="J164" s="98">
        <v>93.435245684305158</v>
      </c>
      <c r="K164" s="98">
        <v>100.07630686034096</v>
      </c>
      <c r="L164" s="98">
        <v>103.74297717397278</v>
      </c>
      <c r="M164" s="98">
        <v>106.10560627486785</v>
      </c>
      <c r="N164" s="98">
        <v>109.62464097323696</v>
      </c>
      <c r="O164" s="98">
        <v>111.80763061371027</v>
      </c>
      <c r="P164" s="98">
        <v>112.98943355468636</v>
      </c>
      <c r="Q164" s="98">
        <v>114.16016421077278</v>
      </c>
      <c r="R164" s="98">
        <v>114.53040337371615</v>
      </c>
      <c r="S164" s="98">
        <v>114.73019668833075</v>
      </c>
      <c r="T164" s="98">
        <v>116.03690241266646</v>
      </c>
      <c r="U164" s="98">
        <v>106.62548938261801</v>
      </c>
      <c r="V164" s="98">
        <v>88.543834047417718</v>
      </c>
      <c r="W164" s="98">
        <v>71.191285263532421</v>
      </c>
      <c r="X164" s="98">
        <v>58.574186661103219</v>
      </c>
      <c r="Y164" s="98">
        <v>51.38403770725985</v>
      </c>
      <c r="Z164" s="98">
        <v>48.10475349917963</v>
      </c>
    </row>
    <row r="165" spans="3:26" ht="14.4" x14ac:dyDescent="0.3">
      <c r="C165" s="98">
        <v>22.277267732691804</v>
      </c>
      <c r="D165" s="98">
        <v>21.250437561597884</v>
      </c>
      <c r="E165" s="98">
        <v>22.432603294822464</v>
      </c>
      <c r="F165" s="98">
        <v>25.703134333269414</v>
      </c>
      <c r="G165" s="98">
        <v>31.207431834982714</v>
      </c>
      <c r="H165" s="98">
        <v>39.525631935912052</v>
      </c>
      <c r="I165" s="98">
        <v>50.698111734244904</v>
      </c>
      <c r="J165" s="98">
        <v>61.87748975587072</v>
      </c>
      <c r="K165" s="98">
        <v>71.201005340059638</v>
      </c>
      <c r="L165" s="98">
        <v>79.079739647978343</v>
      </c>
      <c r="M165" s="98">
        <v>85.230482409846559</v>
      </c>
      <c r="N165" s="98">
        <v>89.680854243822878</v>
      </c>
      <c r="O165" s="98">
        <v>91.986620297144526</v>
      </c>
      <c r="P165" s="98">
        <v>92.063797703842283</v>
      </c>
      <c r="Q165" s="98">
        <v>89.994213772398453</v>
      </c>
      <c r="R165" s="98">
        <v>85.734545832898874</v>
      </c>
      <c r="S165" s="98">
        <v>80.229468068242923</v>
      </c>
      <c r="T165" s="98">
        <v>73.731795087539041</v>
      </c>
      <c r="U165" s="98">
        <v>66.051032421667117</v>
      </c>
      <c r="V165" s="98">
        <v>57.453422626941546</v>
      </c>
      <c r="W165" s="98">
        <v>49.272725267801299</v>
      </c>
      <c r="X165" s="98">
        <v>41.310366325147257</v>
      </c>
      <c r="Y165" s="98">
        <v>33.084805953327177</v>
      </c>
      <c r="Z165" s="98">
        <v>26.257994918747261</v>
      </c>
    </row>
    <row r="166" spans="3:26" ht="14.4" x14ac:dyDescent="0.3">
      <c r="C166" s="98">
        <v>58.889361014244912</v>
      </c>
      <c r="D166" s="98">
        <v>58.39881973370079</v>
      </c>
      <c r="E166" s="98">
        <v>60.85345423385742</v>
      </c>
      <c r="F166" s="98">
        <v>64.744887352030858</v>
      </c>
      <c r="G166" s="98">
        <v>69.301736740873508</v>
      </c>
      <c r="H166" s="98">
        <v>77.441486996970895</v>
      </c>
      <c r="I166" s="98">
        <v>89.096951103562517</v>
      </c>
      <c r="J166" s="98">
        <v>100.47313310372787</v>
      </c>
      <c r="K166" s="98">
        <v>109.49084354645639</v>
      </c>
      <c r="L166" s="98">
        <v>115.64041909989314</v>
      </c>
      <c r="M166" s="98">
        <v>120.11843185101381</v>
      </c>
      <c r="N166" s="98">
        <v>123.87461778358185</v>
      </c>
      <c r="O166" s="98">
        <v>124.52575384885496</v>
      </c>
      <c r="P166" s="98">
        <v>122.87982653041099</v>
      </c>
      <c r="Q166" s="98">
        <v>120.80748396116225</v>
      </c>
      <c r="R166" s="98">
        <v>119.89624762462962</v>
      </c>
      <c r="S166" s="98">
        <v>117.081131734461</v>
      </c>
      <c r="T166" s="98">
        <v>113.52853090461967</v>
      </c>
      <c r="U166" s="98">
        <v>106.19365347012048</v>
      </c>
      <c r="V166" s="98">
        <v>97.769290881638554</v>
      </c>
      <c r="W166" s="98">
        <v>89.983154531513875</v>
      </c>
      <c r="X166" s="98">
        <v>81.58751521838586</v>
      </c>
      <c r="Y166" s="98">
        <v>72.301385564181288</v>
      </c>
      <c r="Z166" s="98">
        <v>63.508469794298925</v>
      </c>
    </row>
    <row r="167" spans="3:26" ht="14.4" x14ac:dyDescent="0.3">
      <c r="C167" s="98">
        <v>25.032217950920394</v>
      </c>
      <c r="D167" s="98">
        <v>23.789084708890442</v>
      </c>
      <c r="E167" s="98">
        <v>24.365891086050581</v>
      </c>
      <c r="F167" s="98">
        <v>26.764244013599988</v>
      </c>
      <c r="G167" s="98">
        <v>31.278252750034074</v>
      </c>
      <c r="H167" s="98">
        <v>41.916079664399717</v>
      </c>
      <c r="I167" s="98">
        <v>56.043021283217485</v>
      </c>
      <c r="J167" s="98">
        <v>64.677800030651539</v>
      </c>
      <c r="K167" s="98">
        <v>70.071649691475358</v>
      </c>
      <c r="L167" s="98">
        <v>73.514718408732762</v>
      </c>
      <c r="M167" s="98">
        <v>76.384307235825332</v>
      </c>
      <c r="N167" s="98">
        <v>80.204722581702072</v>
      </c>
      <c r="O167" s="98">
        <v>84.763467688972128</v>
      </c>
      <c r="P167" s="98">
        <v>87.686036122421129</v>
      </c>
      <c r="Q167" s="98">
        <v>91.841270950607822</v>
      </c>
      <c r="R167" s="98">
        <v>94.440259356796588</v>
      </c>
      <c r="S167" s="98">
        <v>96.43251809330296</v>
      </c>
      <c r="T167" s="98">
        <v>94.010090715460208</v>
      </c>
      <c r="U167" s="98">
        <v>86.917465729717449</v>
      </c>
      <c r="V167" s="98">
        <v>75.391102555960941</v>
      </c>
      <c r="W167" s="98">
        <v>62.226674299713082</v>
      </c>
      <c r="X167" s="98">
        <v>48.699366604608649</v>
      </c>
      <c r="Y167" s="98">
        <v>37.458715256332049</v>
      </c>
      <c r="Z167" s="98">
        <v>29.865388173869714</v>
      </c>
    </row>
    <row r="168" spans="3:26" ht="14.4" x14ac:dyDescent="0.3">
      <c r="C168" s="98">
        <v>63.096997534172878</v>
      </c>
      <c r="D168" s="98">
        <v>63.282090582586996</v>
      </c>
      <c r="E168" s="98">
        <v>65.823595958143471</v>
      </c>
      <c r="F168" s="98">
        <v>71.171109938759415</v>
      </c>
      <c r="G168" s="98">
        <v>79.132842514523318</v>
      </c>
      <c r="H168" s="98">
        <v>90.293255787219564</v>
      </c>
      <c r="I168" s="98">
        <v>103.14031799600097</v>
      </c>
      <c r="J168" s="98">
        <v>115.32123252408348</v>
      </c>
      <c r="K168" s="98">
        <v>125.73380927713494</v>
      </c>
      <c r="L168" s="98">
        <v>134.68269329053518</v>
      </c>
      <c r="M168" s="98">
        <v>141.32480018044657</v>
      </c>
      <c r="N168" s="98">
        <v>145.68899625597615</v>
      </c>
      <c r="O168" s="98">
        <v>148.02991424293805</v>
      </c>
      <c r="P168" s="98">
        <v>147.57699232157074</v>
      </c>
      <c r="Q168" s="98">
        <v>145.04480338725861</v>
      </c>
      <c r="R168" s="98">
        <v>139.74247879341047</v>
      </c>
      <c r="S168" s="98">
        <v>132.60454007357302</v>
      </c>
      <c r="T168" s="98">
        <v>123.79260930595736</v>
      </c>
      <c r="U168" s="98">
        <v>112.91573280791236</v>
      </c>
      <c r="V168" s="98">
        <v>100.97715401835862</v>
      </c>
      <c r="W168" s="98">
        <v>89.750335490137729</v>
      </c>
      <c r="X168" s="98">
        <v>79.696128591993713</v>
      </c>
      <c r="Y168" s="98">
        <v>71.607624439263702</v>
      </c>
      <c r="Z168" s="98">
        <v>65.904593613434258</v>
      </c>
    </row>
  </sheetData>
  <hyperlinks>
    <hyperlink ref="A2" r:id="rId1" xr:uid="{00000000-0004-0000-1E00-000000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E32E-FCBF-48F5-AF19-3BED9A4EA5B5}">
  <sheetPr>
    <tabColor theme="3" tint="0.39997558519241921"/>
    <pageSetUpPr fitToPage="1"/>
  </sheetPr>
  <dimension ref="A1:FG193"/>
  <sheetViews>
    <sheetView tabSelected="1"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32" sqref="B32"/>
    </sheetView>
  </sheetViews>
  <sheetFormatPr defaultRowHeight="12.6" x14ac:dyDescent="0.25"/>
  <cols>
    <col min="1" max="1" width="27.6640625" style="87" bestFit="1" customWidth="1"/>
    <col min="2" max="28" width="21.5546875" bestFit="1" customWidth="1"/>
    <col min="29" max="55" width="21.77734375" bestFit="1" customWidth="1"/>
    <col min="56" max="82" width="22.21875" bestFit="1" customWidth="1"/>
    <col min="83" max="109" width="21.5546875" bestFit="1" customWidth="1"/>
    <col min="110" max="136" width="22.6640625" bestFit="1" customWidth="1"/>
    <col min="137" max="163" width="22.109375" bestFit="1" customWidth="1"/>
  </cols>
  <sheetData>
    <row r="1" spans="1:163" ht="18" x14ac:dyDescent="0.35">
      <c r="A1" s="193" t="s">
        <v>5076</v>
      </c>
    </row>
    <row r="2" spans="1:163" x14ac:dyDescent="0.25">
      <c r="A2"/>
    </row>
    <row r="3" spans="1:163" x14ac:dyDescent="0.25">
      <c r="A3"/>
    </row>
    <row r="4" spans="1:163" x14ac:dyDescent="0.25">
      <c r="B4">
        <f>_xlfn.XLOOKUP(RIGHT(B5,2),'Capacity by State'!$A$6:$A$11,'Capacity by State'!$D$6:$D$11)</f>
        <v>10</v>
      </c>
      <c r="C4">
        <f>_xlfn.XLOOKUP(RIGHT(C5,2),'Capacity by State'!$A$6:$A$11,'Capacity by State'!$D$6:$D$11)</f>
        <v>10</v>
      </c>
      <c r="D4">
        <f>_xlfn.XLOOKUP(RIGHT(D5,2),'Capacity by State'!$A$6:$A$11,'Capacity by State'!$D$6:$D$11)</f>
        <v>10</v>
      </c>
      <c r="E4">
        <f>_xlfn.XLOOKUP(RIGHT(E5,2),'Capacity by State'!$A$6:$A$11,'Capacity by State'!$D$6:$D$11)</f>
        <v>10</v>
      </c>
      <c r="F4">
        <f>_xlfn.XLOOKUP(RIGHT(F5,2),'Capacity by State'!$A$6:$A$11,'Capacity by State'!$D$6:$D$11)</f>
        <v>10</v>
      </c>
      <c r="G4">
        <f>_xlfn.XLOOKUP(RIGHT(G5,2),'Capacity by State'!$A$6:$A$11,'Capacity by State'!$D$6:$D$11)</f>
        <v>10</v>
      </c>
      <c r="H4">
        <f>_xlfn.XLOOKUP(RIGHT(H5,2),'Capacity by State'!$A$6:$A$11,'Capacity by State'!$D$6:$D$11)</f>
        <v>10</v>
      </c>
      <c r="I4">
        <f>_xlfn.XLOOKUP(RIGHT(I5,2),'Capacity by State'!$A$6:$A$11,'Capacity by State'!$D$6:$D$11)</f>
        <v>10</v>
      </c>
      <c r="J4">
        <f>_xlfn.XLOOKUP(RIGHT(J5,2),'Capacity by State'!$A$6:$A$11,'Capacity by State'!$D$6:$D$11)</f>
        <v>10</v>
      </c>
      <c r="K4">
        <f>_xlfn.XLOOKUP(RIGHT(K5,2),'Capacity by State'!$A$6:$A$11,'Capacity by State'!$D$6:$D$11)</f>
        <v>10</v>
      </c>
      <c r="L4">
        <f>_xlfn.XLOOKUP(RIGHT(L5,2),'Capacity by State'!$A$6:$A$11,'Capacity by State'!$D$6:$D$11)</f>
        <v>10</v>
      </c>
      <c r="M4">
        <f>_xlfn.XLOOKUP(RIGHT(M5,2),'Capacity by State'!$A$6:$A$11,'Capacity by State'!$D$6:$D$11)</f>
        <v>10</v>
      </c>
      <c r="N4">
        <f>_xlfn.XLOOKUP(RIGHT(N5,2),'Capacity by State'!$A$6:$A$11,'Capacity by State'!$D$6:$D$11)</f>
        <v>10</v>
      </c>
      <c r="O4">
        <f>_xlfn.XLOOKUP(RIGHT(O5,2),'Capacity by State'!$A$6:$A$11,'Capacity by State'!$D$6:$D$11)</f>
        <v>10</v>
      </c>
      <c r="P4">
        <f>_xlfn.XLOOKUP(RIGHT(P5,2),'Capacity by State'!$A$6:$A$11,'Capacity by State'!$D$6:$D$11)</f>
        <v>10</v>
      </c>
      <c r="Q4">
        <f>_xlfn.XLOOKUP(RIGHT(Q5,2),'Capacity by State'!$A$6:$A$11,'Capacity by State'!$D$6:$D$11)</f>
        <v>10</v>
      </c>
      <c r="R4">
        <f>_xlfn.XLOOKUP(RIGHT(R5,2),'Capacity by State'!$A$6:$A$11,'Capacity by State'!$D$6:$D$11)</f>
        <v>10</v>
      </c>
      <c r="S4">
        <f>_xlfn.XLOOKUP(RIGHT(S5,2),'Capacity by State'!$A$6:$A$11,'Capacity by State'!$D$6:$D$11)</f>
        <v>10</v>
      </c>
      <c r="T4">
        <f>_xlfn.XLOOKUP(RIGHT(T5,2),'Capacity by State'!$A$6:$A$11,'Capacity by State'!$D$6:$D$11)</f>
        <v>10</v>
      </c>
      <c r="U4">
        <f>_xlfn.XLOOKUP(RIGHT(U5,2),'Capacity by State'!$A$6:$A$11,'Capacity by State'!$D$6:$D$11)</f>
        <v>10</v>
      </c>
      <c r="V4">
        <f>_xlfn.XLOOKUP(RIGHT(V5,2),'Capacity by State'!$A$6:$A$11,'Capacity by State'!$D$6:$D$11)</f>
        <v>10</v>
      </c>
      <c r="W4">
        <f>_xlfn.XLOOKUP(RIGHT(W5,2),'Capacity by State'!$A$6:$A$11,'Capacity by State'!$D$6:$D$11)</f>
        <v>10</v>
      </c>
      <c r="X4">
        <f>_xlfn.XLOOKUP(RIGHT(X5,2),'Capacity by State'!$A$6:$A$11,'Capacity by State'!$D$6:$D$11)</f>
        <v>10</v>
      </c>
      <c r="Y4">
        <f>_xlfn.XLOOKUP(RIGHT(Y5,2),'Capacity by State'!$A$6:$A$11,'Capacity by State'!$D$6:$D$11)</f>
        <v>10</v>
      </c>
      <c r="Z4">
        <f>_xlfn.XLOOKUP(RIGHT(Z5,2),'Capacity by State'!$A$6:$A$11,'Capacity by State'!$D$6:$D$11)</f>
        <v>10</v>
      </c>
      <c r="AA4">
        <f>_xlfn.XLOOKUP(RIGHT(AA5,2),'Capacity by State'!$A$6:$A$11,'Capacity by State'!$D$6:$D$11)</f>
        <v>10</v>
      </c>
      <c r="AB4">
        <f>_xlfn.XLOOKUP(RIGHT(AB5,2),'Capacity by State'!$A$6:$A$11,'Capacity by State'!$D$6:$D$11)</f>
        <v>10</v>
      </c>
      <c r="AC4">
        <f>_xlfn.XLOOKUP(RIGHT(AC5,2),'Capacity by State'!$A$6:$A$11,'Capacity by State'!$D$6:$D$11)</f>
        <v>10</v>
      </c>
      <c r="AD4">
        <f>_xlfn.XLOOKUP(RIGHT(AD5,2),'Capacity by State'!$A$6:$A$11,'Capacity by State'!$D$6:$D$11)</f>
        <v>10</v>
      </c>
      <c r="AE4">
        <f>_xlfn.XLOOKUP(RIGHT(AE5,2),'Capacity by State'!$A$6:$A$11,'Capacity by State'!$D$6:$D$11)</f>
        <v>10</v>
      </c>
      <c r="AF4">
        <f>_xlfn.XLOOKUP(RIGHT(AF5,2),'Capacity by State'!$A$6:$A$11,'Capacity by State'!$D$6:$D$11)</f>
        <v>10</v>
      </c>
      <c r="AG4">
        <f>_xlfn.XLOOKUP(RIGHT(AG5,2),'Capacity by State'!$A$6:$A$11,'Capacity by State'!$D$6:$D$11)</f>
        <v>10</v>
      </c>
      <c r="AH4">
        <f>_xlfn.XLOOKUP(RIGHT(AH5,2),'Capacity by State'!$A$6:$A$11,'Capacity by State'!$D$6:$D$11)</f>
        <v>10</v>
      </c>
      <c r="AI4">
        <f>_xlfn.XLOOKUP(RIGHT(AI5,2),'Capacity by State'!$A$6:$A$11,'Capacity by State'!$D$6:$D$11)</f>
        <v>10</v>
      </c>
      <c r="AJ4">
        <f>_xlfn.XLOOKUP(RIGHT(AJ5,2),'Capacity by State'!$A$6:$A$11,'Capacity by State'!$D$6:$D$11)</f>
        <v>10</v>
      </c>
      <c r="AK4">
        <f>_xlfn.XLOOKUP(RIGHT(AK5,2),'Capacity by State'!$A$6:$A$11,'Capacity by State'!$D$6:$D$11)</f>
        <v>10</v>
      </c>
      <c r="AL4">
        <f>_xlfn.XLOOKUP(RIGHT(AL5,2),'Capacity by State'!$A$6:$A$11,'Capacity by State'!$D$6:$D$11)</f>
        <v>10</v>
      </c>
      <c r="AM4">
        <f>_xlfn.XLOOKUP(RIGHT(AM5,2),'Capacity by State'!$A$6:$A$11,'Capacity by State'!$D$6:$D$11)</f>
        <v>10</v>
      </c>
      <c r="AN4">
        <f>_xlfn.XLOOKUP(RIGHT(AN5,2),'Capacity by State'!$A$6:$A$11,'Capacity by State'!$D$6:$D$11)</f>
        <v>10</v>
      </c>
      <c r="AO4">
        <f>_xlfn.XLOOKUP(RIGHT(AO5,2),'Capacity by State'!$A$6:$A$11,'Capacity by State'!$D$6:$D$11)</f>
        <v>10</v>
      </c>
      <c r="AP4">
        <f>_xlfn.XLOOKUP(RIGHT(AP5,2),'Capacity by State'!$A$6:$A$11,'Capacity by State'!$D$6:$D$11)</f>
        <v>10</v>
      </c>
      <c r="AQ4">
        <f>_xlfn.XLOOKUP(RIGHT(AQ5,2),'Capacity by State'!$A$6:$A$11,'Capacity by State'!$D$6:$D$11)</f>
        <v>10</v>
      </c>
      <c r="AR4">
        <f>_xlfn.XLOOKUP(RIGHT(AR5,2),'Capacity by State'!$A$6:$A$11,'Capacity by State'!$D$6:$D$11)</f>
        <v>10</v>
      </c>
      <c r="AS4">
        <f>_xlfn.XLOOKUP(RIGHT(AS5,2),'Capacity by State'!$A$6:$A$11,'Capacity by State'!$D$6:$D$11)</f>
        <v>10</v>
      </c>
      <c r="AT4">
        <f>_xlfn.XLOOKUP(RIGHT(AT5,2),'Capacity by State'!$A$6:$A$11,'Capacity by State'!$D$6:$D$11)</f>
        <v>10</v>
      </c>
      <c r="AU4">
        <f>_xlfn.XLOOKUP(RIGHT(AU5,2),'Capacity by State'!$A$6:$A$11,'Capacity by State'!$D$6:$D$11)</f>
        <v>10</v>
      </c>
      <c r="AV4">
        <f>_xlfn.XLOOKUP(RIGHT(AV5,2),'Capacity by State'!$A$6:$A$11,'Capacity by State'!$D$6:$D$11)</f>
        <v>10</v>
      </c>
      <c r="AW4">
        <f>_xlfn.XLOOKUP(RIGHT(AW5,2),'Capacity by State'!$A$6:$A$11,'Capacity by State'!$D$6:$D$11)</f>
        <v>10</v>
      </c>
      <c r="AX4">
        <f>_xlfn.XLOOKUP(RIGHT(AX5,2),'Capacity by State'!$A$6:$A$11,'Capacity by State'!$D$6:$D$11)</f>
        <v>10</v>
      </c>
      <c r="AY4">
        <f>_xlfn.XLOOKUP(RIGHT(AY5,2),'Capacity by State'!$A$6:$A$11,'Capacity by State'!$D$6:$D$11)</f>
        <v>10</v>
      </c>
      <c r="AZ4">
        <f>_xlfn.XLOOKUP(RIGHT(AZ5,2),'Capacity by State'!$A$6:$A$11,'Capacity by State'!$D$6:$D$11)</f>
        <v>10</v>
      </c>
      <c r="BA4">
        <f>_xlfn.XLOOKUP(RIGHT(BA5,2),'Capacity by State'!$A$6:$A$11,'Capacity by State'!$D$6:$D$11)</f>
        <v>10</v>
      </c>
      <c r="BB4">
        <f>_xlfn.XLOOKUP(RIGHT(BB5,2),'Capacity by State'!$A$6:$A$11,'Capacity by State'!$D$6:$D$11)</f>
        <v>10</v>
      </c>
      <c r="BC4">
        <f>_xlfn.XLOOKUP(RIGHT(BC5,2),'Capacity by State'!$A$6:$A$11,'Capacity by State'!$D$6:$D$11)</f>
        <v>10</v>
      </c>
      <c r="BD4">
        <f>_xlfn.XLOOKUP(RIGHT(BD5,2),'Capacity by State'!$A$6:$A$11,'Capacity by State'!$D$6:$D$11)</f>
        <v>10</v>
      </c>
      <c r="BE4">
        <f>_xlfn.XLOOKUP(RIGHT(BE5,2),'Capacity by State'!$A$6:$A$11,'Capacity by State'!$D$6:$D$11)</f>
        <v>10</v>
      </c>
      <c r="BF4">
        <f>_xlfn.XLOOKUP(RIGHT(BF5,2),'Capacity by State'!$A$6:$A$11,'Capacity by State'!$D$6:$D$11)</f>
        <v>10</v>
      </c>
      <c r="BG4">
        <f>_xlfn.XLOOKUP(RIGHT(BG5,2),'Capacity by State'!$A$6:$A$11,'Capacity by State'!$D$6:$D$11)</f>
        <v>10</v>
      </c>
      <c r="BH4">
        <f>_xlfn.XLOOKUP(RIGHT(BH5,2),'Capacity by State'!$A$6:$A$11,'Capacity by State'!$D$6:$D$11)</f>
        <v>10</v>
      </c>
      <c r="BI4">
        <f>_xlfn.XLOOKUP(RIGHT(BI5,2),'Capacity by State'!$A$6:$A$11,'Capacity by State'!$D$6:$D$11)</f>
        <v>10</v>
      </c>
      <c r="BJ4">
        <f>_xlfn.XLOOKUP(RIGHT(BJ5,2),'Capacity by State'!$A$6:$A$11,'Capacity by State'!$D$6:$D$11)</f>
        <v>10</v>
      </c>
      <c r="BK4">
        <f>_xlfn.XLOOKUP(RIGHT(BK5,2),'Capacity by State'!$A$6:$A$11,'Capacity by State'!$D$6:$D$11)</f>
        <v>10</v>
      </c>
      <c r="BL4">
        <f>_xlfn.XLOOKUP(RIGHT(BL5,2),'Capacity by State'!$A$6:$A$11,'Capacity by State'!$D$6:$D$11)</f>
        <v>10</v>
      </c>
      <c r="BM4">
        <f>_xlfn.XLOOKUP(RIGHT(BM5,2),'Capacity by State'!$A$6:$A$11,'Capacity by State'!$D$6:$D$11)</f>
        <v>10</v>
      </c>
      <c r="BN4">
        <f>_xlfn.XLOOKUP(RIGHT(BN5,2),'Capacity by State'!$A$6:$A$11,'Capacity by State'!$D$6:$D$11)</f>
        <v>10</v>
      </c>
      <c r="BO4">
        <f>_xlfn.XLOOKUP(RIGHT(BO5,2),'Capacity by State'!$A$6:$A$11,'Capacity by State'!$D$6:$D$11)</f>
        <v>10</v>
      </c>
      <c r="BP4">
        <f>_xlfn.XLOOKUP(RIGHT(BP5,2),'Capacity by State'!$A$6:$A$11,'Capacity by State'!$D$6:$D$11)</f>
        <v>10</v>
      </c>
      <c r="BQ4">
        <f>_xlfn.XLOOKUP(RIGHT(BQ5,2),'Capacity by State'!$A$6:$A$11,'Capacity by State'!$D$6:$D$11)</f>
        <v>10</v>
      </c>
      <c r="BR4">
        <f>_xlfn.XLOOKUP(RIGHT(BR5,2),'Capacity by State'!$A$6:$A$11,'Capacity by State'!$D$6:$D$11)</f>
        <v>10</v>
      </c>
      <c r="BS4">
        <f>_xlfn.XLOOKUP(RIGHT(BS5,2),'Capacity by State'!$A$6:$A$11,'Capacity by State'!$D$6:$D$11)</f>
        <v>10</v>
      </c>
      <c r="BT4">
        <f>_xlfn.XLOOKUP(RIGHT(BT5,2),'Capacity by State'!$A$6:$A$11,'Capacity by State'!$D$6:$D$11)</f>
        <v>10</v>
      </c>
      <c r="BU4">
        <f>_xlfn.XLOOKUP(RIGHT(BU5,2),'Capacity by State'!$A$6:$A$11,'Capacity by State'!$D$6:$D$11)</f>
        <v>10</v>
      </c>
      <c r="BV4">
        <f>_xlfn.XLOOKUP(RIGHT(BV5,2),'Capacity by State'!$A$6:$A$11,'Capacity by State'!$D$6:$D$11)</f>
        <v>10</v>
      </c>
      <c r="BW4">
        <f>_xlfn.XLOOKUP(RIGHT(BW5,2),'Capacity by State'!$A$6:$A$11,'Capacity by State'!$D$6:$D$11)</f>
        <v>10</v>
      </c>
      <c r="BX4">
        <f>_xlfn.XLOOKUP(RIGHT(BX5,2),'Capacity by State'!$A$6:$A$11,'Capacity by State'!$D$6:$D$11)</f>
        <v>10</v>
      </c>
      <c r="BY4">
        <f>_xlfn.XLOOKUP(RIGHT(BY5,2),'Capacity by State'!$A$6:$A$11,'Capacity by State'!$D$6:$D$11)</f>
        <v>10</v>
      </c>
      <c r="BZ4">
        <f>_xlfn.XLOOKUP(RIGHT(BZ5,2),'Capacity by State'!$A$6:$A$11,'Capacity by State'!$D$6:$D$11)</f>
        <v>10</v>
      </c>
      <c r="CA4">
        <f>_xlfn.XLOOKUP(RIGHT(CA5,2),'Capacity by State'!$A$6:$A$11,'Capacity by State'!$D$6:$D$11)</f>
        <v>10</v>
      </c>
      <c r="CB4">
        <f>_xlfn.XLOOKUP(RIGHT(CB5,2),'Capacity by State'!$A$6:$A$11,'Capacity by State'!$D$6:$D$11)</f>
        <v>10</v>
      </c>
      <c r="CC4">
        <f>_xlfn.XLOOKUP(RIGHT(CC5,2),'Capacity by State'!$A$6:$A$11,'Capacity by State'!$D$6:$D$11)</f>
        <v>10</v>
      </c>
      <c r="CD4">
        <f>_xlfn.XLOOKUP(RIGHT(CD5,2),'Capacity by State'!$A$6:$A$11,'Capacity by State'!$D$6:$D$11)</f>
        <v>10</v>
      </c>
      <c r="CE4">
        <f>_xlfn.XLOOKUP(RIGHT(CE5,2),'Capacity by State'!$A$6:$A$11,'Capacity by State'!$D$6:$D$11)</f>
        <v>10</v>
      </c>
      <c r="CF4">
        <f>_xlfn.XLOOKUP(RIGHT(CF5,2),'Capacity by State'!$A$6:$A$11,'Capacity by State'!$D$6:$D$11)</f>
        <v>10</v>
      </c>
      <c r="CG4">
        <f>_xlfn.XLOOKUP(RIGHT(CG5,2),'Capacity by State'!$A$6:$A$11,'Capacity by State'!$D$6:$D$11)</f>
        <v>10</v>
      </c>
      <c r="CH4">
        <f>_xlfn.XLOOKUP(RIGHT(CH5,2),'Capacity by State'!$A$6:$A$11,'Capacity by State'!$D$6:$D$11)</f>
        <v>10</v>
      </c>
      <c r="CI4">
        <f>_xlfn.XLOOKUP(RIGHT(CI5,2),'Capacity by State'!$A$6:$A$11,'Capacity by State'!$D$6:$D$11)</f>
        <v>10</v>
      </c>
      <c r="CJ4">
        <f>_xlfn.XLOOKUP(RIGHT(CJ5,2),'Capacity by State'!$A$6:$A$11,'Capacity by State'!$D$6:$D$11)</f>
        <v>10</v>
      </c>
      <c r="CK4">
        <f>_xlfn.XLOOKUP(RIGHT(CK5,2),'Capacity by State'!$A$6:$A$11,'Capacity by State'!$D$6:$D$11)</f>
        <v>10</v>
      </c>
      <c r="CL4">
        <f>_xlfn.XLOOKUP(RIGHT(CL5,2),'Capacity by State'!$A$6:$A$11,'Capacity by State'!$D$6:$D$11)</f>
        <v>10</v>
      </c>
      <c r="CM4">
        <f>_xlfn.XLOOKUP(RIGHT(CM5,2),'Capacity by State'!$A$6:$A$11,'Capacity by State'!$D$6:$D$11)</f>
        <v>10</v>
      </c>
      <c r="CN4">
        <f>_xlfn.XLOOKUP(RIGHT(CN5,2),'Capacity by State'!$A$6:$A$11,'Capacity by State'!$D$6:$D$11)</f>
        <v>10</v>
      </c>
      <c r="CO4">
        <f>_xlfn.XLOOKUP(RIGHT(CO5,2),'Capacity by State'!$A$6:$A$11,'Capacity by State'!$D$6:$D$11)</f>
        <v>10</v>
      </c>
      <c r="CP4">
        <f>_xlfn.XLOOKUP(RIGHT(CP5,2),'Capacity by State'!$A$6:$A$11,'Capacity by State'!$D$6:$D$11)</f>
        <v>10</v>
      </c>
      <c r="CQ4">
        <f>_xlfn.XLOOKUP(RIGHT(CQ5,2),'Capacity by State'!$A$6:$A$11,'Capacity by State'!$D$6:$D$11)</f>
        <v>10</v>
      </c>
      <c r="CR4">
        <f>_xlfn.XLOOKUP(RIGHT(CR5,2),'Capacity by State'!$A$6:$A$11,'Capacity by State'!$D$6:$D$11)</f>
        <v>10</v>
      </c>
      <c r="CS4">
        <f>_xlfn.XLOOKUP(RIGHT(CS5,2),'Capacity by State'!$A$6:$A$11,'Capacity by State'!$D$6:$D$11)</f>
        <v>10</v>
      </c>
      <c r="CT4">
        <f>_xlfn.XLOOKUP(RIGHT(CT5,2),'Capacity by State'!$A$6:$A$11,'Capacity by State'!$D$6:$D$11)</f>
        <v>10</v>
      </c>
      <c r="CU4">
        <f>_xlfn.XLOOKUP(RIGHT(CU5,2),'Capacity by State'!$A$6:$A$11,'Capacity by State'!$D$6:$D$11)</f>
        <v>10</v>
      </c>
      <c r="CV4">
        <f>_xlfn.XLOOKUP(RIGHT(CV5,2),'Capacity by State'!$A$6:$A$11,'Capacity by State'!$D$6:$D$11)</f>
        <v>10</v>
      </c>
      <c r="CW4">
        <f>_xlfn.XLOOKUP(RIGHT(CW5,2),'Capacity by State'!$A$6:$A$11,'Capacity by State'!$D$6:$D$11)</f>
        <v>10</v>
      </c>
      <c r="CX4">
        <f>_xlfn.XLOOKUP(RIGHT(CX5,2),'Capacity by State'!$A$6:$A$11,'Capacity by State'!$D$6:$D$11)</f>
        <v>10</v>
      </c>
      <c r="CY4">
        <f>_xlfn.XLOOKUP(RIGHT(CY5,2),'Capacity by State'!$A$6:$A$11,'Capacity by State'!$D$6:$D$11)</f>
        <v>10</v>
      </c>
      <c r="CZ4">
        <f>_xlfn.XLOOKUP(RIGHT(CZ5,2),'Capacity by State'!$A$6:$A$11,'Capacity by State'!$D$6:$D$11)</f>
        <v>10</v>
      </c>
      <c r="DA4">
        <f>_xlfn.XLOOKUP(RIGHT(DA5,2),'Capacity by State'!$A$6:$A$11,'Capacity by State'!$D$6:$D$11)</f>
        <v>10</v>
      </c>
      <c r="DB4">
        <f>_xlfn.XLOOKUP(RIGHT(DB5,2),'Capacity by State'!$A$6:$A$11,'Capacity by State'!$D$6:$D$11)</f>
        <v>10</v>
      </c>
      <c r="DC4">
        <f>_xlfn.XLOOKUP(RIGHT(DC5,2),'Capacity by State'!$A$6:$A$11,'Capacity by State'!$D$6:$D$11)</f>
        <v>10</v>
      </c>
      <c r="DD4">
        <f>_xlfn.XLOOKUP(RIGHT(DD5,2),'Capacity by State'!$A$6:$A$11,'Capacity by State'!$D$6:$D$11)</f>
        <v>10</v>
      </c>
      <c r="DE4">
        <f>_xlfn.XLOOKUP(RIGHT(DE5,2),'Capacity by State'!$A$6:$A$11,'Capacity by State'!$D$6:$D$11)</f>
        <v>10</v>
      </c>
      <c r="DF4">
        <f>_xlfn.XLOOKUP(RIGHT(DF5,2),'Capacity by State'!$A$6:$A$11,'Capacity by State'!$D$6:$D$11)</f>
        <v>10</v>
      </c>
      <c r="DG4">
        <f>_xlfn.XLOOKUP(RIGHT(DG5,2),'Capacity by State'!$A$6:$A$11,'Capacity by State'!$D$6:$D$11)</f>
        <v>10</v>
      </c>
      <c r="DH4">
        <f>_xlfn.XLOOKUP(RIGHT(DH5,2),'Capacity by State'!$A$6:$A$11,'Capacity by State'!$D$6:$D$11)</f>
        <v>10</v>
      </c>
      <c r="DI4">
        <f>_xlfn.XLOOKUP(RIGHT(DI5,2),'Capacity by State'!$A$6:$A$11,'Capacity by State'!$D$6:$D$11)</f>
        <v>10</v>
      </c>
      <c r="DJ4">
        <f>_xlfn.XLOOKUP(RIGHT(DJ5,2),'Capacity by State'!$A$6:$A$11,'Capacity by State'!$D$6:$D$11)</f>
        <v>10</v>
      </c>
      <c r="DK4">
        <f>_xlfn.XLOOKUP(RIGHT(DK5,2),'Capacity by State'!$A$6:$A$11,'Capacity by State'!$D$6:$D$11)</f>
        <v>10</v>
      </c>
      <c r="DL4">
        <f>_xlfn.XLOOKUP(RIGHT(DL5,2),'Capacity by State'!$A$6:$A$11,'Capacity by State'!$D$6:$D$11)</f>
        <v>10</v>
      </c>
      <c r="DM4">
        <f>_xlfn.XLOOKUP(RIGHT(DM5,2),'Capacity by State'!$A$6:$A$11,'Capacity by State'!$D$6:$D$11)</f>
        <v>10</v>
      </c>
      <c r="DN4">
        <f>_xlfn.XLOOKUP(RIGHT(DN5,2),'Capacity by State'!$A$6:$A$11,'Capacity by State'!$D$6:$D$11)</f>
        <v>10</v>
      </c>
      <c r="DO4">
        <f>_xlfn.XLOOKUP(RIGHT(DO5,2),'Capacity by State'!$A$6:$A$11,'Capacity by State'!$D$6:$D$11)</f>
        <v>10</v>
      </c>
      <c r="DP4">
        <f>_xlfn.XLOOKUP(RIGHT(DP5,2),'Capacity by State'!$A$6:$A$11,'Capacity by State'!$D$6:$D$11)</f>
        <v>10</v>
      </c>
      <c r="DQ4">
        <f>_xlfn.XLOOKUP(RIGHT(DQ5,2),'Capacity by State'!$A$6:$A$11,'Capacity by State'!$D$6:$D$11)</f>
        <v>10</v>
      </c>
      <c r="DR4">
        <f>_xlfn.XLOOKUP(RIGHT(DR5,2),'Capacity by State'!$A$6:$A$11,'Capacity by State'!$D$6:$D$11)</f>
        <v>10</v>
      </c>
      <c r="DS4">
        <f>_xlfn.XLOOKUP(RIGHT(DS5,2),'Capacity by State'!$A$6:$A$11,'Capacity by State'!$D$6:$D$11)</f>
        <v>10</v>
      </c>
      <c r="DT4">
        <f>_xlfn.XLOOKUP(RIGHT(DT5,2),'Capacity by State'!$A$6:$A$11,'Capacity by State'!$D$6:$D$11)</f>
        <v>10</v>
      </c>
      <c r="DU4">
        <f>_xlfn.XLOOKUP(RIGHT(DU5,2),'Capacity by State'!$A$6:$A$11,'Capacity by State'!$D$6:$D$11)</f>
        <v>10</v>
      </c>
      <c r="DV4">
        <f>_xlfn.XLOOKUP(RIGHT(DV5,2),'Capacity by State'!$A$6:$A$11,'Capacity by State'!$D$6:$D$11)</f>
        <v>10</v>
      </c>
      <c r="DW4">
        <f>_xlfn.XLOOKUP(RIGHT(DW5,2),'Capacity by State'!$A$6:$A$11,'Capacity by State'!$D$6:$D$11)</f>
        <v>10</v>
      </c>
      <c r="DX4">
        <f>_xlfn.XLOOKUP(RIGHT(DX5,2),'Capacity by State'!$A$6:$A$11,'Capacity by State'!$D$6:$D$11)</f>
        <v>10</v>
      </c>
      <c r="DY4">
        <f>_xlfn.XLOOKUP(RIGHT(DY5,2),'Capacity by State'!$A$6:$A$11,'Capacity by State'!$D$6:$D$11)</f>
        <v>10</v>
      </c>
      <c r="DZ4">
        <f>_xlfn.XLOOKUP(RIGHT(DZ5,2),'Capacity by State'!$A$6:$A$11,'Capacity by State'!$D$6:$D$11)</f>
        <v>10</v>
      </c>
      <c r="EA4">
        <f>_xlfn.XLOOKUP(RIGHT(EA5,2),'Capacity by State'!$A$6:$A$11,'Capacity by State'!$D$6:$D$11)</f>
        <v>10</v>
      </c>
      <c r="EB4">
        <f>_xlfn.XLOOKUP(RIGHT(EB5,2),'Capacity by State'!$A$6:$A$11,'Capacity by State'!$D$6:$D$11)</f>
        <v>10</v>
      </c>
      <c r="EC4">
        <f>_xlfn.XLOOKUP(RIGHT(EC5,2),'Capacity by State'!$A$6:$A$11,'Capacity by State'!$D$6:$D$11)</f>
        <v>10</v>
      </c>
      <c r="ED4">
        <f>_xlfn.XLOOKUP(RIGHT(ED5,2),'Capacity by State'!$A$6:$A$11,'Capacity by State'!$D$6:$D$11)</f>
        <v>10</v>
      </c>
      <c r="EE4">
        <f>_xlfn.XLOOKUP(RIGHT(EE5,2),'Capacity by State'!$A$6:$A$11,'Capacity by State'!$D$6:$D$11)</f>
        <v>10</v>
      </c>
      <c r="EF4">
        <f>_xlfn.XLOOKUP(RIGHT(EF5,2),'Capacity by State'!$A$6:$A$11,'Capacity by State'!$D$6:$D$11)</f>
        <v>10</v>
      </c>
      <c r="EG4">
        <f>_xlfn.XLOOKUP(RIGHT(EG5,2),'Capacity by State'!$A$6:$A$11,'Capacity by State'!$D$6:$D$11)</f>
        <v>10</v>
      </c>
      <c r="EH4">
        <f>_xlfn.XLOOKUP(RIGHT(EH5,2),'Capacity by State'!$A$6:$A$11,'Capacity by State'!$D$6:$D$11)</f>
        <v>10</v>
      </c>
      <c r="EI4">
        <f>_xlfn.XLOOKUP(RIGHT(EI5,2),'Capacity by State'!$A$6:$A$11,'Capacity by State'!$D$6:$D$11)</f>
        <v>10</v>
      </c>
      <c r="EJ4">
        <f>_xlfn.XLOOKUP(RIGHT(EJ5,2),'Capacity by State'!$A$6:$A$11,'Capacity by State'!$D$6:$D$11)</f>
        <v>10</v>
      </c>
      <c r="EK4">
        <f>_xlfn.XLOOKUP(RIGHT(EK5,2),'Capacity by State'!$A$6:$A$11,'Capacity by State'!$D$6:$D$11)</f>
        <v>10</v>
      </c>
      <c r="EL4">
        <f>_xlfn.XLOOKUP(RIGHT(EL5,2),'Capacity by State'!$A$6:$A$11,'Capacity by State'!$D$6:$D$11)</f>
        <v>10</v>
      </c>
      <c r="EM4">
        <f>_xlfn.XLOOKUP(RIGHT(EM5,2),'Capacity by State'!$A$6:$A$11,'Capacity by State'!$D$6:$D$11)</f>
        <v>10</v>
      </c>
      <c r="EN4">
        <f>_xlfn.XLOOKUP(RIGHT(EN5,2),'Capacity by State'!$A$6:$A$11,'Capacity by State'!$D$6:$D$11)</f>
        <v>10</v>
      </c>
      <c r="EO4">
        <f>_xlfn.XLOOKUP(RIGHT(EO5,2),'Capacity by State'!$A$6:$A$11,'Capacity by State'!$D$6:$D$11)</f>
        <v>10</v>
      </c>
      <c r="EP4">
        <f>_xlfn.XLOOKUP(RIGHT(EP5,2),'Capacity by State'!$A$6:$A$11,'Capacity by State'!$D$6:$D$11)</f>
        <v>10</v>
      </c>
      <c r="EQ4">
        <f>_xlfn.XLOOKUP(RIGHT(EQ5,2),'Capacity by State'!$A$6:$A$11,'Capacity by State'!$D$6:$D$11)</f>
        <v>10</v>
      </c>
      <c r="ER4">
        <f>_xlfn.XLOOKUP(RIGHT(ER5,2),'Capacity by State'!$A$6:$A$11,'Capacity by State'!$D$6:$D$11)</f>
        <v>10</v>
      </c>
      <c r="ES4">
        <f>_xlfn.XLOOKUP(RIGHT(ES5,2),'Capacity by State'!$A$6:$A$11,'Capacity by State'!$D$6:$D$11)</f>
        <v>10</v>
      </c>
      <c r="ET4">
        <f>_xlfn.XLOOKUP(RIGHT(ET5,2),'Capacity by State'!$A$6:$A$11,'Capacity by State'!$D$6:$D$11)</f>
        <v>10</v>
      </c>
      <c r="EU4">
        <f>_xlfn.XLOOKUP(RIGHT(EU5,2),'Capacity by State'!$A$6:$A$11,'Capacity by State'!$D$6:$D$11)</f>
        <v>10</v>
      </c>
      <c r="EV4">
        <f>_xlfn.XLOOKUP(RIGHT(EV5,2),'Capacity by State'!$A$6:$A$11,'Capacity by State'!$D$6:$D$11)</f>
        <v>10</v>
      </c>
      <c r="EW4">
        <f>_xlfn.XLOOKUP(RIGHT(EW5,2),'Capacity by State'!$A$6:$A$11,'Capacity by State'!$D$6:$D$11)</f>
        <v>10</v>
      </c>
      <c r="EX4">
        <f>_xlfn.XLOOKUP(RIGHT(EX5,2),'Capacity by State'!$A$6:$A$11,'Capacity by State'!$D$6:$D$11)</f>
        <v>10</v>
      </c>
      <c r="EY4">
        <f>_xlfn.XLOOKUP(RIGHT(EY5,2),'Capacity by State'!$A$6:$A$11,'Capacity by State'!$D$6:$D$11)</f>
        <v>10</v>
      </c>
      <c r="EZ4">
        <f>_xlfn.XLOOKUP(RIGHT(EZ5,2),'Capacity by State'!$A$6:$A$11,'Capacity by State'!$D$6:$D$11)</f>
        <v>10</v>
      </c>
      <c r="FA4">
        <f>_xlfn.XLOOKUP(RIGHT(FA5,2),'Capacity by State'!$A$6:$A$11,'Capacity by State'!$D$6:$D$11)</f>
        <v>10</v>
      </c>
      <c r="FB4">
        <f>_xlfn.XLOOKUP(RIGHT(FB5,2),'Capacity by State'!$A$6:$A$11,'Capacity by State'!$D$6:$D$11)</f>
        <v>10</v>
      </c>
      <c r="FC4">
        <f>_xlfn.XLOOKUP(RIGHT(FC5,2),'Capacity by State'!$A$6:$A$11,'Capacity by State'!$D$6:$D$11)</f>
        <v>10</v>
      </c>
      <c r="FD4">
        <f>_xlfn.XLOOKUP(RIGHT(FD5,2),'Capacity by State'!$A$6:$A$11,'Capacity by State'!$D$6:$D$11)</f>
        <v>10</v>
      </c>
      <c r="FE4">
        <f>_xlfn.XLOOKUP(RIGHT(FE5,2),'Capacity by State'!$A$6:$A$11,'Capacity by State'!$D$6:$D$11)</f>
        <v>10</v>
      </c>
      <c r="FF4">
        <f>_xlfn.XLOOKUP(RIGHT(FF5,2),'Capacity by State'!$A$6:$A$11,'Capacity by State'!$D$6:$D$11)</f>
        <v>10</v>
      </c>
      <c r="FG4">
        <f>_xlfn.XLOOKUP(RIGHT(FG5,2),'Capacity by State'!$A$6:$A$11,'Capacity by State'!$D$6:$D$11)</f>
        <v>10</v>
      </c>
    </row>
    <row r="5" spans="1:163" s="87" customFormat="1" x14ac:dyDescent="0.25">
      <c r="A5" s="194" t="s">
        <v>6</v>
      </c>
      <c r="B5" s="194" t="s">
        <v>4894</v>
      </c>
      <c r="C5" s="194" t="s">
        <v>4895</v>
      </c>
      <c r="D5" s="194" t="s">
        <v>4896</v>
      </c>
      <c r="E5" s="194" t="s">
        <v>4897</v>
      </c>
      <c r="F5" s="194" t="s">
        <v>4898</v>
      </c>
      <c r="G5" s="194" t="s">
        <v>4899</v>
      </c>
      <c r="H5" s="194" t="s">
        <v>4900</v>
      </c>
      <c r="I5" s="194" t="s">
        <v>4901</v>
      </c>
      <c r="J5" s="194" t="s">
        <v>4902</v>
      </c>
      <c r="K5" s="194" t="s">
        <v>4903</v>
      </c>
      <c r="L5" s="194" t="s">
        <v>4904</v>
      </c>
      <c r="M5" s="194" t="s">
        <v>4905</v>
      </c>
      <c r="N5" s="194" t="s">
        <v>4906</v>
      </c>
      <c r="O5" s="194" t="s">
        <v>4907</v>
      </c>
      <c r="P5" s="194" t="s">
        <v>4908</v>
      </c>
      <c r="Q5" s="194" t="s">
        <v>4909</v>
      </c>
      <c r="R5" s="194" t="s">
        <v>4910</v>
      </c>
      <c r="S5" s="194" t="s">
        <v>4911</v>
      </c>
      <c r="T5" s="194" t="s">
        <v>4912</v>
      </c>
      <c r="U5" s="194" t="s">
        <v>4913</v>
      </c>
      <c r="V5" s="194" t="s">
        <v>4914</v>
      </c>
      <c r="W5" s="194" t="s">
        <v>4915</v>
      </c>
      <c r="X5" s="194" t="s">
        <v>4916</v>
      </c>
      <c r="Y5" s="194" t="s">
        <v>4917</v>
      </c>
      <c r="Z5" s="194" t="s">
        <v>4918</v>
      </c>
      <c r="AA5" s="194" t="s">
        <v>4919</v>
      </c>
      <c r="AB5" s="194" t="s">
        <v>4920</v>
      </c>
      <c r="AC5" s="194" t="s">
        <v>4867</v>
      </c>
      <c r="AD5" s="194" t="s">
        <v>4868</v>
      </c>
      <c r="AE5" s="194" t="s">
        <v>4869</v>
      </c>
      <c r="AF5" s="194" t="s">
        <v>4870</v>
      </c>
      <c r="AG5" s="194" t="s">
        <v>4871</v>
      </c>
      <c r="AH5" s="194" t="s">
        <v>4872</v>
      </c>
      <c r="AI5" s="194" t="s">
        <v>4873</v>
      </c>
      <c r="AJ5" s="194" t="s">
        <v>4874</v>
      </c>
      <c r="AK5" s="194" t="s">
        <v>4875</v>
      </c>
      <c r="AL5" s="194" t="s">
        <v>4876</v>
      </c>
      <c r="AM5" s="194" t="s">
        <v>4877</v>
      </c>
      <c r="AN5" s="194" t="s">
        <v>4878</v>
      </c>
      <c r="AO5" s="195" t="s">
        <v>4879</v>
      </c>
      <c r="AP5" s="194" t="s">
        <v>4880</v>
      </c>
      <c r="AQ5" s="194" t="s">
        <v>4881</v>
      </c>
      <c r="AR5" s="194" t="s">
        <v>4882</v>
      </c>
      <c r="AS5" s="194" t="s">
        <v>4883</v>
      </c>
      <c r="AT5" s="194" t="s">
        <v>4884</v>
      </c>
      <c r="AU5" s="194" t="s">
        <v>4885</v>
      </c>
      <c r="AV5" s="194" t="s">
        <v>4886</v>
      </c>
      <c r="AW5" s="194" t="s">
        <v>4887</v>
      </c>
      <c r="AX5" s="194" t="s">
        <v>4888</v>
      </c>
      <c r="AY5" s="194" t="s">
        <v>4889</v>
      </c>
      <c r="AZ5" s="194" t="s">
        <v>4890</v>
      </c>
      <c r="BA5" s="194" t="s">
        <v>4891</v>
      </c>
      <c r="BB5" s="194" t="s">
        <v>4892</v>
      </c>
      <c r="BC5" s="194" t="s">
        <v>4893</v>
      </c>
      <c r="BD5" s="194" t="s">
        <v>4921</v>
      </c>
      <c r="BE5" s="194" t="s">
        <v>4922</v>
      </c>
      <c r="BF5" s="194" t="s">
        <v>4923</v>
      </c>
      <c r="BG5" s="194" t="s">
        <v>4924</v>
      </c>
      <c r="BH5" s="194" t="s">
        <v>4925</v>
      </c>
      <c r="BI5" s="194" t="s">
        <v>4926</v>
      </c>
      <c r="BJ5" s="194" t="s">
        <v>4927</v>
      </c>
      <c r="BK5" s="194" t="s">
        <v>4928</v>
      </c>
      <c r="BL5" s="194" t="s">
        <v>4929</v>
      </c>
      <c r="BM5" s="194" t="s">
        <v>4930</v>
      </c>
      <c r="BN5" s="194" t="s">
        <v>4931</v>
      </c>
      <c r="BO5" s="194" t="s">
        <v>4932</v>
      </c>
      <c r="BP5" s="194" t="s">
        <v>4933</v>
      </c>
      <c r="BQ5" s="194" t="s">
        <v>4934</v>
      </c>
      <c r="BR5" s="194" t="s">
        <v>4935</v>
      </c>
      <c r="BS5" s="194" t="s">
        <v>4936</v>
      </c>
      <c r="BT5" s="194" t="s">
        <v>4937</v>
      </c>
      <c r="BU5" s="194" t="s">
        <v>4938</v>
      </c>
      <c r="BV5" s="194" t="s">
        <v>4939</v>
      </c>
      <c r="BW5" s="194" t="s">
        <v>4940</v>
      </c>
      <c r="BX5" s="194" t="s">
        <v>4941</v>
      </c>
      <c r="BY5" s="194" t="s">
        <v>4942</v>
      </c>
      <c r="BZ5" s="194" t="s">
        <v>4943</v>
      </c>
      <c r="CA5" s="194" t="s">
        <v>4944</v>
      </c>
      <c r="CB5" s="194" t="s">
        <v>4945</v>
      </c>
      <c r="CC5" s="194" t="s">
        <v>4946</v>
      </c>
      <c r="CD5" s="194" t="s">
        <v>4947</v>
      </c>
      <c r="CE5" s="194" t="s">
        <v>4948</v>
      </c>
      <c r="CF5" s="194" t="s">
        <v>4949</v>
      </c>
      <c r="CG5" s="194" t="s">
        <v>4950</v>
      </c>
      <c r="CH5" s="194" t="s">
        <v>4951</v>
      </c>
      <c r="CI5" s="194" t="s">
        <v>4952</v>
      </c>
      <c r="CJ5" s="194" t="s">
        <v>4953</v>
      </c>
      <c r="CK5" s="194" t="s">
        <v>4954</v>
      </c>
      <c r="CL5" s="194" t="s">
        <v>4955</v>
      </c>
      <c r="CM5" s="194" t="s">
        <v>4956</v>
      </c>
      <c r="CN5" s="194" t="s">
        <v>4957</v>
      </c>
      <c r="CO5" s="194" t="s">
        <v>4958</v>
      </c>
      <c r="CP5" s="194" t="s">
        <v>4959</v>
      </c>
      <c r="CQ5" s="194" t="s">
        <v>4960</v>
      </c>
      <c r="CR5" s="194" t="s">
        <v>4961</v>
      </c>
      <c r="CS5" s="194" t="s">
        <v>4962</v>
      </c>
      <c r="CT5" s="194" t="s">
        <v>4963</v>
      </c>
      <c r="CU5" s="194" t="s">
        <v>4964</v>
      </c>
      <c r="CV5" s="194" t="s">
        <v>4965</v>
      </c>
      <c r="CW5" s="194" t="s">
        <v>4966</v>
      </c>
      <c r="CX5" s="194" t="s">
        <v>4967</v>
      </c>
      <c r="CY5" s="194" t="s">
        <v>4968</v>
      </c>
      <c r="CZ5" s="194" t="s">
        <v>4969</v>
      </c>
      <c r="DA5" s="194" t="s">
        <v>4970</v>
      </c>
      <c r="DB5" s="194" t="s">
        <v>4971</v>
      </c>
      <c r="DC5" s="194" t="s">
        <v>4972</v>
      </c>
      <c r="DD5" s="194" t="s">
        <v>4973</v>
      </c>
      <c r="DE5" s="194" t="s">
        <v>4974</v>
      </c>
      <c r="DF5" s="194" t="s">
        <v>5002</v>
      </c>
      <c r="DG5" s="194" t="s">
        <v>5003</v>
      </c>
      <c r="DH5" s="194" t="s">
        <v>5004</v>
      </c>
      <c r="DI5" s="194" t="s">
        <v>5005</v>
      </c>
      <c r="DJ5" s="194" t="s">
        <v>5006</v>
      </c>
      <c r="DK5" s="194" t="s">
        <v>5007</v>
      </c>
      <c r="DL5" s="194" t="s">
        <v>5008</v>
      </c>
      <c r="DM5" s="194" t="s">
        <v>5009</v>
      </c>
      <c r="DN5" s="194" t="s">
        <v>5010</v>
      </c>
      <c r="DO5" s="194" t="s">
        <v>5011</v>
      </c>
      <c r="DP5" s="194" t="s">
        <v>5012</v>
      </c>
      <c r="DQ5" s="194" t="s">
        <v>5013</v>
      </c>
      <c r="DR5" s="194" t="s">
        <v>5014</v>
      </c>
      <c r="DS5" s="194" t="s">
        <v>5015</v>
      </c>
      <c r="DT5" s="194" t="s">
        <v>5016</v>
      </c>
      <c r="DU5" s="194" t="s">
        <v>5017</v>
      </c>
      <c r="DV5" s="194" t="s">
        <v>5018</v>
      </c>
      <c r="DW5" s="194" t="s">
        <v>5019</v>
      </c>
      <c r="DX5" s="194" t="s">
        <v>5020</v>
      </c>
      <c r="DY5" s="194" t="s">
        <v>5021</v>
      </c>
      <c r="DZ5" s="194" t="s">
        <v>5022</v>
      </c>
      <c r="EA5" s="194" t="s">
        <v>5023</v>
      </c>
      <c r="EB5" s="194" t="s">
        <v>5024</v>
      </c>
      <c r="EC5" s="194" t="s">
        <v>5025</v>
      </c>
      <c r="ED5" s="194" t="s">
        <v>5026</v>
      </c>
      <c r="EE5" s="194" t="s">
        <v>5027</v>
      </c>
      <c r="EF5" s="194" t="s">
        <v>5028</v>
      </c>
      <c r="EG5" s="194" t="s">
        <v>4975</v>
      </c>
      <c r="EH5" s="194" t="s">
        <v>4976</v>
      </c>
      <c r="EI5" s="194" t="s">
        <v>4977</v>
      </c>
      <c r="EJ5" s="194" t="s">
        <v>4978</v>
      </c>
      <c r="EK5" s="194" t="s">
        <v>4979</v>
      </c>
      <c r="EL5" s="194" t="s">
        <v>4980</v>
      </c>
      <c r="EM5" s="194" t="s">
        <v>4981</v>
      </c>
      <c r="EN5" s="194" t="s">
        <v>4982</v>
      </c>
      <c r="EO5" s="194" t="s">
        <v>4983</v>
      </c>
      <c r="EP5" s="194" t="s">
        <v>4984</v>
      </c>
      <c r="EQ5" s="194" t="s">
        <v>4985</v>
      </c>
      <c r="ER5" s="194" t="s">
        <v>4986</v>
      </c>
      <c r="ES5" s="194" t="s">
        <v>4987</v>
      </c>
      <c r="ET5" s="194" t="s">
        <v>4988</v>
      </c>
      <c r="EU5" s="194" t="s">
        <v>4989</v>
      </c>
      <c r="EV5" s="194" t="s">
        <v>4990</v>
      </c>
      <c r="EW5" s="194" t="s">
        <v>4991</v>
      </c>
      <c r="EX5" s="194" t="s">
        <v>4992</v>
      </c>
      <c r="EY5" s="194" t="s">
        <v>4993</v>
      </c>
      <c r="EZ5" s="194" t="s">
        <v>4994</v>
      </c>
      <c r="FA5" s="194" t="s">
        <v>4995</v>
      </c>
      <c r="FB5" s="194" t="s">
        <v>4996</v>
      </c>
      <c r="FC5" s="194" t="s">
        <v>4997</v>
      </c>
      <c r="FD5" s="194" t="s">
        <v>4998</v>
      </c>
      <c r="FE5" s="194" t="s">
        <v>4999</v>
      </c>
      <c r="FF5" s="194" t="s">
        <v>5000</v>
      </c>
      <c r="FG5" s="194" t="s">
        <v>5001</v>
      </c>
    </row>
    <row r="6" spans="1:163" x14ac:dyDescent="0.25">
      <c r="A6" s="190">
        <v>2023</v>
      </c>
      <c r="B6" s="191">
        <f>'PLEXOS Units Built'!B6*'Capacity by State'!$D$6</f>
        <v>0</v>
      </c>
      <c r="C6" s="191">
        <f>'PLEXOS Units Built'!C6*'Capacity by State'!$D$6</f>
        <v>0</v>
      </c>
      <c r="D6" s="191">
        <f>'PLEXOS Units Built'!D6*'Capacity by State'!$D$6</f>
        <v>0</v>
      </c>
      <c r="E6" s="191">
        <f>'PLEXOS Units Built'!E6*'Capacity by State'!$D$6</f>
        <v>0</v>
      </c>
      <c r="F6" s="191">
        <f>'PLEXOS Units Built'!F6*'Capacity by State'!$D$6</f>
        <v>0</v>
      </c>
      <c r="G6" s="191">
        <f>'PLEXOS Units Built'!G6*'Capacity by State'!$D$6</f>
        <v>0</v>
      </c>
      <c r="H6" s="191">
        <f>'PLEXOS Units Built'!H6*'Capacity by State'!$D$6</f>
        <v>0</v>
      </c>
      <c r="I6" s="191">
        <f>'PLEXOS Units Built'!I6*'Capacity by State'!$D$6</f>
        <v>0</v>
      </c>
      <c r="J6" s="191">
        <f>'PLEXOS Units Built'!J6*'Capacity by State'!$D$6</f>
        <v>0</v>
      </c>
      <c r="K6" s="191">
        <f>'PLEXOS Units Built'!K6*'Capacity by State'!$D$6</f>
        <v>0</v>
      </c>
      <c r="L6" s="191">
        <f>'PLEXOS Units Built'!L6*'Capacity by State'!$D$6</f>
        <v>0</v>
      </c>
      <c r="M6" s="191">
        <f>'PLEXOS Units Built'!M6*'Capacity by State'!$D$6</f>
        <v>0</v>
      </c>
      <c r="N6" s="191">
        <f>'PLEXOS Units Built'!N6*'Capacity by State'!$D$6</f>
        <v>0</v>
      </c>
      <c r="O6" s="191">
        <f>'PLEXOS Units Built'!O6*'Capacity by State'!$D$6</f>
        <v>0</v>
      </c>
      <c r="P6" s="191">
        <f>'PLEXOS Units Built'!P6*'Capacity by State'!$D$6</f>
        <v>0</v>
      </c>
      <c r="Q6" s="191">
        <f>'PLEXOS Units Built'!Q6*'Capacity by State'!$D$6</f>
        <v>0</v>
      </c>
      <c r="R6" s="191">
        <f>'PLEXOS Units Built'!R6*'Capacity by State'!$D$6</f>
        <v>0</v>
      </c>
      <c r="S6" s="191">
        <f>'PLEXOS Units Built'!S6*'Capacity by State'!$D$6</f>
        <v>0</v>
      </c>
      <c r="T6" s="191">
        <f>'PLEXOS Units Built'!T6*'Capacity by State'!$D$6</f>
        <v>0</v>
      </c>
      <c r="U6" s="191">
        <f>'PLEXOS Units Built'!U6*'Capacity by State'!$D$6</f>
        <v>0</v>
      </c>
      <c r="V6" s="191">
        <f>'PLEXOS Units Built'!V6*'Capacity by State'!$D$6</f>
        <v>0</v>
      </c>
      <c r="W6" s="191">
        <f>'PLEXOS Units Built'!W6*'Capacity by State'!$D$6</f>
        <v>0</v>
      </c>
      <c r="X6" s="191">
        <f>'PLEXOS Units Built'!X6*'Capacity by State'!$D$6</f>
        <v>0</v>
      </c>
      <c r="Y6" s="191">
        <f>'PLEXOS Units Built'!Y6*'Capacity by State'!$D$6</f>
        <v>0</v>
      </c>
      <c r="Z6" s="191">
        <f>'PLEXOS Units Built'!Z6*'Capacity by State'!$D$6</f>
        <v>0</v>
      </c>
      <c r="AA6" s="191">
        <f>'PLEXOS Units Built'!AA6*'Capacity by State'!$D$6</f>
        <v>0</v>
      </c>
      <c r="AB6" s="191">
        <f>'PLEXOS Units Built'!AB6*'Capacity by State'!$D$6</f>
        <v>0</v>
      </c>
      <c r="AC6" s="191">
        <f>'PLEXOS Units Built'!AC6*'Capacity by State'!$D$6</f>
        <v>0</v>
      </c>
      <c r="AD6" s="191">
        <f>'PLEXOS Units Built'!AD6*'Capacity by State'!$D$6</f>
        <v>0</v>
      </c>
      <c r="AE6" s="191">
        <f>'PLEXOS Units Built'!AE6*'Capacity by State'!$D$6</f>
        <v>0</v>
      </c>
      <c r="AF6" s="191">
        <f>'PLEXOS Units Built'!AF6*'Capacity by State'!$D$6</f>
        <v>0</v>
      </c>
      <c r="AG6" s="191">
        <f>'PLEXOS Units Built'!AG6*'Capacity by State'!$D$6</f>
        <v>0</v>
      </c>
      <c r="AH6" s="191">
        <f>'PLEXOS Units Built'!AH6*'Capacity by State'!$D$6</f>
        <v>0</v>
      </c>
      <c r="AI6" s="191">
        <f>'PLEXOS Units Built'!AI6*'Capacity by State'!$D$6</f>
        <v>0</v>
      </c>
      <c r="AJ6" s="191">
        <f>'PLEXOS Units Built'!AJ6*'Capacity by State'!$D$6</f>
        <v>0</v>
      </c>
      <c r="AK6" s="191">
        <f>'PLEXOS Units Built'!AK6*'Capacity by State'!$D$6</f>
        <v>0</v>
      </c>
      <c r="AL6" s="191">
        <f>'PLEXOS Units Built'!AL6*'Capacity by State'!$D$6</f>
        <v>0</v>
      </c>
      <c r="AM6" s="191">
        <f>'PLEXOS Units Built'!AM6*'Capacity by State'!$D$6</f>
        <v>0</v>
      </c>
      <c r="AN6" s="191">
        <f>'PLEXOS Units Built'!AN6*'Capacity by State'!$D$6</f>
        <v>0</v>
      </c>
      <c r="AO6" s="192">
        <f>'PLEXOS Units Built'!AO6*'Capacity by State'!$D$6</f>
        <v>0</v>
      </c>
      <c r="AP6" s="191">
        <f>'PLEXOS Units Built'!AP6*'Capacity by State'!$D$6</f>
        <v>0</v>
      </c>
      <c r="AQ6" s="191">
        <f>'PLEXOS Units Built'!AQ6*'Capacity by State'!$D$6</f>
        <v>0</v>
      </c>
      <c r="AR6" s="191">
        <f>'PLEXOS Units Built'!AR6*'Capacity by State'!$D$6</f>
        <v>0</v>
      </c>
      <c r="AS6" s="191">
        <f>'PLEXOS Units Built'!AS6*'Capacity by State'!$D$6</f>
        <v>0</v>
      </c>
      <c r="AT6" s="191">
        <f>'PLEXOS Units Built'!AT6*'Capacity by State'!$D$6</f>
        <v>0</v>
      </c>
      <c r="AU6" s="191">
        <f>'PLEXOS Units Built'!AU6*'Capacity by State'!$D$6</f>
        <v>0</v>
      </c>
      <c r="AV6" s="191">
        <f>'PLEXOS Units Built'!AV6*'Capacity by State'!$D$6</f>
        <v>0</v>
      </c>
      <c r="AW6" s="191">
        <f>'PLEXOS Units Built'!AW6*'Capacity by State'!$D$6</f>
        <v>0</v>
      </c>
      <c r="AX6" s="191">
        <f>'PLEXOS Units Built'!AX6*'Capacity by State'!$D$6</f>
        <v>0</v>
      </c>
      <c r="AY6" s="191">
        <f>'PLEXOS Units Built'!AY6*'Capacity by State'!$D$6</f>
        <v>0</v>
      </c>
      <c r="AZ6" s="191">
        <f>'PLEXOS Units Built'!AZ6*'Capacity by State'!$D$6</f>
        <v>0</v>
      </c>
      <c r="BA6" s="191">
        <f>'PLEXOS Units Built'!BA6*'Capacity by State'!$D$6</f>
        <v>0</v>
      </c>
      <c r="BB6" s="191">
        <f>'PLEXOS Units Built'!BB6*'Capacity by State'!$D$6</f>
        <v>0</v>
      </c>
      <c r="BC6" s="191">
        <f>'PLEXOS Units Built'!BC6*'Capacity by State'!$D$6</f>
        <v>0</v>
      </c>
      <c r="BD6" s="191">
        <f>'PLEXOS Units Built'!BD6*'Capacity by State'!$D$6</f>
        <v>0</v>
      </c>
      <c r="BE6" s="191">
        <f>'PLEXOS Units Built'!BE6*'Capacity by State'!$D$6</f>
        <v>0</v>
      </c>
      <c r="BF6" s="191">
        <f>'PLEXOS Units Built'!BF6*'Capacity by State'!$D$6</f>
        <v>0</v>
      </c>
      <c r="BG6" s="191">
        <f>'PLEXOS Units Built'!BG6*'Capacity by State'!$D$6</f>
        <v>0</v>
      </c>
      <c r="BH6" s="191">
        <f>'PLEXOS Units Built'!BH6*'Capacity by State'!$D$6</f>
        <v>0</v>
      </c>
      <c r="BI6" s="191">
        <f>'PLEXOS Units Built'!BI6*'Capacity by State'!$D$6</f>
        <v>0</v>
      </c>
      <c r="BJ6" s="191">
        <f>'PLEXOS Units Built'!BJ6*'Capacity by State'!$D$6</f>
        <v>0</v>
      </c>
      <c r="BK6" s="191">
        <f>'PLEXOS Units Built'!BK6*'Capacity by State'!$D$6</f>
        <v>0</v>
      </c>
      <c r="BL6" s="191">
        <f>'PLEXOS Units Built'!BL6*'Capacity by State'!$D$6</f>
        <v>0</v>
      </c>
      <c r="BM6" s="191">
        <f>'PLEXOS Units Built'!BM6*'Capacity by State'!$D$6</f>
        <v>0</v>
      </c>
      <c r="BN6" s="191">
        <f>'PLEXOS Units Built'!BN6*'Capacity by State'!$D$6</f>
        <v>0</v>
      </c>
      <c r="BO6" s="191">
        <f>'PLEXOS Units Built'!BO6*'Capacity by State'!$D$6</f>
        <v>0</v>
      </c>
      <c r="BP6" s="191">
        <f>'PLEXOS Units Built'!BP6*'Capacity by State'!$D$6</f>
        <v>0</v>
      </c>
      <c r="BQ6" s="191">
        <f>'PLEXOS Units Built'!BQ6*'Capacity by State'!$D$6</f>
        <v>0</v>
      </c>
      <c r="BR6" s="191">
        <f>'PLEXOS Units Built'!BR6*'Capacity by State'!$D$6</f>
        <v>0</v>
      </c>
      <c r="BS6" s="191">
        <f>'PLEXOS Units Built'!BS6*'Capacity by State'!$D$6</f>
        <v>0</v>
      </c>
      <c r="BT6" s="191">
        <f>'PLEXOS Units Built'!BT6*'Capacity by State'!$D$6</f>
        <v>0</v>
      </c>
      <c r="BU6" s="191">
        <f>'PLEXOS Units Built'!BU6*'Capacity by State'!$D$6</f>
        <v>0</v>
      </c>
      <c r="BV6" s="191">
        <f>'PLEXOS Units Built'!BV6*'Capacity by State'!$D$6</f>
        <v>0</v>
      </c>
      <c r="BW6" s="191">
        <f>'PLEXOS Units Built'!BW6*'Capacity by State'!$D$6</f>
        <v>0</v>
      </c>
      <c r="BX6" s="191">
        <f>'PLEXOS Units Built'!BX6*'Capacity by State'!$D$6</f>
        <v>0</v>
      </c>
      <c r="BY6" s="191">
        <f>'PLEXOS Units Built'!BY6*'Capacity by State'!$D$6</f>
        <v>0</v>
      </c>
      <c r="BZ6" s="191">
        <f>'PLEXOS Units Built'!BZ6*'Capacity by State'!$D$6</f>
        <v>0</v>
      </c>
      <c r="CA6" s="191">
        <f>'PLEXOS Units Built'!CA6*'Capacity by State'!$D$6</f>
        <v>0</v>
      </c>
      <c r="CB6" s="191">
        <f>'PLEXOS Units Built'!CB6*'Capacity by State'!$D$6</f>
        <v>0</v>
      </c>
      <c r="CC6" s="191">
        <f>'PLEXOS Units Built'!CC6*'Capacity by State'!$D$6</f>
        <v>0</v>
      </c>
      <c r="CD6" s="191">
        <f>'PLEXOS Units Built'!CD6*'Capacity by State'!$D$6</f>
        <v>0</v>
      </c>
      <c r="CE6" s="191">
        <f>'PLEXOS Units Built'!CE6*'Capacity by State'!$D$6</f>
        <v>0</v>
      </c>
      <c r="CF6" s="191">
        <f>'PLEXOS Units Built'!CF6*'Capacity by State'!$D$6</f>
        <v>0</v>
      </c>
      <c r="CG6" s="191">
        <f>'PLEXOS Units Built'!CG6*'Capacity by State'!$D$6</f>
        <v>0</v>
      </c>
      <c r="CH6" s="191">
        <f>'PLEXOS Units Built'!CH6*'Capacity by State'!$D$6</f>
        <v>0</v>
      </c>
      <c r="CI6" s="191">
        <f>'PLEXOS Units Built'!CI6*'Capacity by State'!$D$6</f>
        <v>0</v>
      </c>
      <c r="CJ6" s="191">
        <f>'PLEXOS Units Built'!CJ6*'Capacity by State'!$D$6</f>
        <v>0</v>
      </c>
      <c r="CK6" s="191">
        <f>'PLEXOS Units Built'!CK6*'Capacity by State'!$D$6</f>
        <v>0</v>
      </c>
      <c r="CL6" s="191">
        <f>'PLEXOS Units Built'!CL6*'Capacity by State'!$D$6</f>
        <v>0</v>
      </c>
      <c r="CM6" s="191">
        <f>'PLEXOS Units Built'!CM6*'Capacity by State'!$D$6</f>
        <v>0</v>
      </c>
      <c r="CN6" s="191">
        <f>'PLEXOS Units Built'!CN6*'Capacity by State'!$D$6</f>
        <v>0</v>
      </c>
      <c r="CO6" s="191">
        <f>'PLEXOS Units Built'!CO6*'Capacity by State'!$D$6</f>
        <v>0</v>
      </c>
      <c r="CP6" s="191">
        <f>'PLEXOS Units Built'!CP6*'Capacity by State'!$D$6</f>
        <v>0</v>
      </c>
      <c r="CQ6" s="191">
        <f>'PLEXOS Units Built'!CQ6*'Capacity by State'!$D$6</f>
        <v>0</v>
      </c>
      <c r="CR6" s="191">
        <f>'PLEXOS Units Built'!CR6*'Capacity by State'!$D$6</f>
        <v>0</v>
      </c>
      <c r="CS6" s="191">
        <f>'PLEXOS Units Built'!CS6*'Capacity by State'!$D$6</f>
        <v>0</v>
      </c>
      <c r="CT6" s="191">
        <f>'PLEXOS Units Built'!CT6*'Capacity by State'!$D$6</f>
        <v>0</v>
      </c>
      <c r="CU6" s="191">
        <f>'PLEXOS Units Built'!CU6*'Capacity by State'!$D$6</f>
        <v>0</v>
      </c>
      <c r="CV6" s="191">
        <f>'PLEXOS Units Built'!CV6*'Capacity by State'!$D$6</f>
        <v>0</v>
      </c>
      <c r="CW6" s="191">
        <f>'PLEXOS Units Built'!CW6*'Capacity by State'!$D$6</f>
        <v>0</v>
      </c>
      <c r="CX6" s="191">
        <f>'PLEXOS Units Built'!CX6*'Capacity by State'!$D$6</f>
        <v>0</v>
      </c>
      <c r="CY6" s="191">
        <f>'PLEXOS Units Built'!CY6*'Capacity by State'!$D$6</f>
        <v>0</v>
      </c>
      <c r="CZ6" s="191">
        <f>'PLEXOS Units Built'!CZ6*'Capacity by State'!$D$6</f>
        <v>0</v>
      </c>
      <c r="DA6" s="191">
        <f>'PLEXOS Units Built'!DA6*'Capacity by State'!$D$6</f>
        <v>0</v>
      </c>
      <c r="DB6" s="191">
        <f>'PLEXOS Units Built'!DB6*'Capacity by State'!$D$6</f>
        <v>0</v>
      </c>
      <c r="DC6" s="191">
        <f>'PLEXOS Units Built'!DC6*'Capacity by State'!$D$6</f>
        <v>0</v>
      </c>
      <c r="DD6" s="191">
        <f>'PLEXOS Units Built'!DD6*'Capacity by State'!$D$6</f>
        <v>0</v>
      </c>
      <c r="DE6" s="191">
        <f>'PLEXOS Units Built'!DE6*'Capacity by State'!$D$6</f>
        <v>0</v>
      </c>
      <c r="DF6" s="191">
        <f>'PLEXOS Units Built'!DF6*'Capacity by State'!$D$6</f>
        <v>0</v>
      </c>
      <c r="DG6" s="191">
        <f>'PLEXOS Units Built'!DG6*'Capacity by State'!$D$6</f>
        <v>0</v>
      </c>
      <c r="DH6" s="191">
        <f>'PLEXOS Units Built'!DH6*'Capacity by State'!$D$6</f>
        <v>0</v>
      </c>
      <c r="DI6" s="191">
        <f>'PLEXOS Units Built'!DI6*'Capacity by State'!$D$6</f>
        <v>0</v>
      </c>
      <c r="DJ6" s="191">
        <f>'PLEXOS Units Built'!DJ6*'Capacity by State'!$D$6</f>
        <v>0</v>
      </c>
      <c r="DK6" s="191">
        <f>'PLEXOS Units Built'!DK6*'Capacity by State'!$D$6</f>
        <v>0</v>
      </c>
      <c r="DL6" s="191">
        <f>'PLEXOS Units Built'!DL6*'Capacity by State'!$D$6</f>
        <v>0</v>
      </c>
      <c r="DM6" s="191">
        <f>'PLEXOS Units Built'!DM6*'Capacity by State'!$D$6</f>
        <v>0</v>
      </c>
      <c r="DN6" s="191">
        <f>'PLEXOS Units Built'!DN6*'Capacity by State'!$D$6</f>
        <v>0</v>
      </c>
      <c r="DO6" s="191">
        <f>'PLEXOS Units Built'!DO6*'Capacity by State'!$D$6</f>
        <v>0</v>
      </c>
      <c r="DP6" s="191">
        <f>'PLEXOS Units Built'!DP6*'Capacity by State'!$D$6</f>
        <v>0</v>
      </c>
      <c r="DQ6" s="191">
        <f>'PLEXOS Units Built'!DQ6*'Capacity by State'!$D$6</f>
        <v>0</v>
      </c>
      <c r="DR6" s="191">
        <f>'PLEXOS Units Built'!DR6*'Capacity by State'!$D$6</f>
        <v>0</v>
      </c>
      <c r="DS6" s="191">
        <f>'PLEXOS Units Built'!DS6*'Capacity by State'!$D$6</f>
        <v>0</v>
      </c>
      <c r="DT6" s="191">
        <f>'PLEXOS Units Built'!DT6*'Capacity by State'!$D$6</f>
        <v>0</v>
      </c>
      <c r="DU6" s="191">
        <f>'PLEXOS Units Built'!DU6*'Capacity by State'!$D$6</f>
        <v>0</v>
      </c>
      <c r="DV6" s="191">
        <f>'PLEXOS Units Built'!DV6*'Capacity by State'!$D$6</f>
        <v>0</v>
      </c>
      <c r="DW6" s="191">
        <f>'PLEXOS Units Built'!DW6*'Capacity by State'!$D$6</f>
        <v>0</v>
      </c>
      <c r="DX6" s="191">
        <f>'PLEXOS Units Built'!DX6*'Capacity by State'!$D$6</f>
        <v>0</v>
      </c>
      <c r="DY6" s="191">
        <f>'PLEXOS Units Built'!DY6*'Capacity by State'!$D$6</f>
        <v>0</v>
      </c>
      <c r="DZ6" s="191">
        <f>'PLEXOS Units Built'!DZ6*'Capacity by State'!$D$6</f>
        <v>0</v>
      </c>
      <c r="EA6" s="191">
        <f>'PLEXOS Units Built'!EA6*'Capacity by State'!$D$6</f>
        <v>0</v>
      </c>
      <c r="EB6" s="191">
        <f>'PLEXOS Units Built'!EB6*'Capacity by State'!$D$6</f>
        <v>0</v>
      </c>
      <c r="EC6" s="191">
        <f>'PLEXOS Units Built'!EC6*'Capacity by State'!$D$6</f>
        <v>0</v>
      </c>
      <c r="ED6" s="191">
        <f>'PLEXOS Units Built'!ED6*'Capacity by State'!$D$6</f>
        <v>0</v>
      </c>
      <c r="EE6" s="191">
        <f>'PLEXOS Units Built'!EE6*'Capacity by State'!$D$6</f>
        <v>0</v>
      </c>
      <c r="EF6" s="191">
        <f>'PLEXOS Units Built'!EF6*'Capacity by State'!$D$6</f>
        <v>0</v>
      </c>
      <c r="EG6" s="191">
        <f>'PLEXOS Units Built'!EG6*'Capacity by State'!$D$6</f>
        <v>0</v>
      </c>
      <c r="EH6" s="191">
        <f>'PLEXOS Units Built'!EH6*'Capacity by State'!$D$6</f>
        <v>0</v>
      </c>
      <c r="EI6" s="191">
        <f>'PLEXOS Units Built'!EI6*'Capacity by State'!$D$6</f>
        <v>0</v>
      </c>
      <c r="EJ6" s="191">
        <f>'PLEXOS Units Built'!EJ6*'Capacity by State'!$D$6</f>
        <v>0</v>
      </c>
      <c r="EK6" s="191">
        <f>'PLEXOS Units Built'!EK6*'Capacity by State'!$D$6</f>
        <v>0</v>
      </c>
      <c r="EL6" s="191">
        <f>'PLEXOS Units Built'!EL6*'Capacity by State'!$D$6</f>
        <v>0</v>
      </c>
      <c r="EM6" s="191">
        <f>'PLEXOS Units Built'!EM6*'Capacity by State'!$D$6</f>
        <v>0</v>
      </c>
      <c r="EN6" s="191">
        <f>'PLEXOS Units Built'!EN6*'Capacity by State'!$D$6</f>
        <v>0</v>
      </c>
      <c r="EO6" s="191">
        <f>'PLEXOS Units Built'!EO6*'Capacity by State'!$D$6</f>
        <v>0</v>
      </c>
      <c r="EP6" s="191">
        <f>'PLEXOS Units Built'!EP6*'Capacity by State'!$D$6</f>
        <v>0</v>
      </c>
      <c r="EQ6" s="191">
        <f>'PLEXOS Units Built'!EQ6*'Capacity by State'!$D$6</f>
        <v>0</v>
      </c>
      <c r="ER6" s="191">
        <f>'PLEXOS Units Built'!ER6*'Capacity by State'!$D$6</f>
        <v>0</v>
      </c>
      <c r="ES6" s="191">
        <f>'PLEXOS Units Built'!ES6*'Capacity by State'!$D$6</f>
        <v>0</v>
      </c>
      <c r="ET6" s="191">
        <f>'PLEXOS Units Built'!ET6*'Capacity by State'!$D$6</f>
        <v>0</v>
      </c>
      <c r="EU6" s="191">
        <f>'PLEXOS Units Built'!EU6*'Capacity by State'!$D$6</f>
        <v>0</v>
      </c>
      <c r="EV6" s="191">
        <f>'PLEXOS Units Built'!EV6*'Capacity by State'!$D$6</f>
        <v>0</v>
      </c>
      <c r="EW6" s="191">
        <f>'PLEXOS Units Built'!EW6*'Capacity by State'!$D$6</f>
        <v>0</v>
      </c>
      <c r="EX6" s="191">
        <f>'PLEXOS Units Built'!EX6*'Capacity by State'!$D$6</f>
        <v>0</v>
      </c>
      <c r="EY6" s="191">
        <f>'PLEXOS Units Built'!EY6*'Capacity by State'!$D$6</f>
        <v>0</v>
      </c>
      <c r="EZ6" s="191">
        <f>'PLEXOS Units Built'!EZ6*'Capacity by State'!$D$6</f>
        <v>0</v>
      </c>
      <c r="FA6" s="191">
        <f>'PLEXOS Units Built'!FA6*'Capacity by State'!$D$6</f>
        <v>0</v>
      </c>
      <c r="FB6" s="191">
        <f>'PLEXOS Units Built'!FB6*'Capacity by State'!$D$6</f>
        <v>0</v>
      </c>
      <c r="FC6" s="191">
        <f>'PLEXOS Units Built'!FC6*'Capacity by State'!$D$6</f>
        <v>0</v>
      </c>
      <c r="FD6" s="191">
        <f>'PLEXOS Units Built'!FD6*'Capacity by State'!$D$6</f>
        <v>0</v>
      </c>
      <c r="FE6" s="191">
        <f>'PLEXOS Units Built'!FE6*'Capacity by State'!$D$6</f>
        <v>0</v>
      </c>
      <c r="FF6" s="191">
        <f>'PLEXOS Units Built'!FF6*'Capacity by State'!$D$6</f>
        <v>0</v>
      </c>
      <c r="FG6" s="191">
        <f>'PLEXOS Units Built'!FG6*'Capacity by State'!$D$6</f>
        <v>0</v>
      </c>
    </row>
    <row r="7" spans="1:163" x14ac:dyDescent="0.25">
      <c r="A7" s="190">
        <v>2024</v>
      </c>
      <c r="B7" s="191">
        <f>'PLEXOS Units Built'!B7*'Capacity by State'!$D$6</f>
        <v>7.0000000000000007E-2</v>
      </c>
      <c r="C7" s="191">
        <f>'PLEXOS Units Built'!C7*'Capacity by State'!$D$6</f>
        <v>0</v>
      </c>
      <c r="D7" s="191">
        <f>'PLEXOS Units Built'!D7*'Capacity by State'!$D$6</f>
        <v>0</v>
      </c>
      <c r="E7" s="191">
        <f>'PLEXOS Units Built'!E7*'Capacity by State'!$D$6</f>
        <v>0</v>
      </c>
      <c r="F7" s="191">
        <f>'PLEXOS Units Built'!F7*'Capacity by State'!$D$6</f>
        <v>0</v>
      </c>
      <c r="G7" s="191">
        <f>'PLEXOS Units Built'!G7*'Capacity by State'!$D$6</f>
        <v>0</v>
      </c>
      <c r="H7" s="191">
        <f>'PLEXOS Units Built'!H7*'Capacity by State'!$D$6</f>
        <v>0</v>
      </c>
      <c r="I7" s="191">
        <f>'PLEXOS Units Built'!I7*'Capacity by State'!$D$6</f>
        <v>0</v>
      </c>
      <c r="J7" s="191">
        <f>'PLEXOS Units Built'!J7*'Capacity by State'!$D$6</f>
        <v>0.09</v>
      </c>
      <c r="K7" s="191">
        <f>'PLEXOS Units Built'!K7*'Capacity by State'!$D$6</f>
        <v>0.8899999999999999</v>
      </c>
      <c r="L7" s="191">
        <f>'PLEXOS Units Built'!L7*'Capacity by State'!$D$6</f>
        <v>0.08</v>
      </c>
      <c r="M7" s="191">
        <f>'PLEXOS Units Built'!M7*'Capacity by State'!$D$6</f>
        <v>0.08</v>
      </c>
      <c r="N7" s="191">
        <f>'PLEXOS Units Built'!N7*'Capacity by State'!$D$6</f>
        <v>0</v>
      </c>
      <c r="O7" s="191">
        <f>'PLEXOS Units Built'!O7*'Capacity by State'!$D$6</f>
        <v>0</v>
      </c>
      <c r="P7" s="191">
        <f>'PLEXOS Units Built'!P7*'Capacity by State'!$D$6</f>
        <v>0</v>
      </c>
      <c r="Q7" s="191">
        <f>'PLEXOS Units Built'!Q7*'Capacity by State'!$D$6</f>
        <v>0</v>
      </c>
      <c r="R7" s="191">
        <f>'PLEXOS Units Built'!R7*'Capacity by State'!$D$6</f>
        <v>0</v>
      </c>
      <c r="S7" s="191">
        <f>'PLEXOS Units Built'!S7*'Capacity by State'!$D$6</f>
        <v>0</v>
      </c>
      <c r="T7" s="191">
        <f>'PLEXOS Units Built'!T7*'Capacity by State'!$D$6</f>
        <v>0</v>
      </c>
      <c r="U7" s="191">
        <f>'PLEXOS Units Built'!U7*'Capacity by State'!$D$6</f>
        <v>0.04</v>
      </c>
      <c r="V7" s="191">
        <f>'PLEXOS Units Built'!V7*'Capacity by State'!$D$6</f>
        <v>0</v>
      </c>
      <c r="W7" s="191">
        <f>'PLEXOS Units Built'!W7*'Capacity by State'!$D$6</f>
        <v>0</v>
      </c>
      <c r="X7" s="191">
        <f>'PLEXOS Units Built'!X7*'Capacity by State'!$D$6</f>
        <v>0</v>
      </c>
      <c r="Y7" s="191">
        <f>'PLEXOS Units Built'!Y7*'Capacity by State'!$D$6</f>
        <v>0</v>
      </c>
      <c r="Z7" s="191">
        <f>'PLEXOS Units Built'!Z7*'Capacity by State'!$D$6</f>
        <v>0</v>
      </c>
      <c r="AA7" s="191">
        <f>'PLEXOS Units Built'!AA7*'Capacity by State'!$D$6</f>
        <v>2.8100000000000005</v>
      </c>
      <c r="AB7" s="191">
        <f>'PLEXOS Units Built'!AB7*'Capacity by State'!$D$6</f>
        <v>0.62</v>
      </c>
      <c r="AC7" s="191">
        <f>'PLEXOS Units Built'!AC7*'Capacity by State'!$D$6</f>
        <v>0.16</v>
      </c>
      <c r="AD7" s="191">
        <f>'PLEXOS Units Built'!AD7*'Capacity by State'!$D$6</f>
        <v>0</v>
      </c>
      <c r="AE7" s="191">
        <f>'PLEXOS Units Built'!AE7*'Capacity by State'!$D$6</f>
        <v>0</v>
      </c>
      <c r="AF7" s="191">
        <f>'PLEXOS Units Built'!AF7*'Capacity by State'!$D$6</f>
        <v>0</v>
      </c>
      <c r="AG7" s="191">
        <f>'PLEXOS Units Built'!AG7*'Capacity by State'!$D$6</f>
        <v>0</v>
      </c>
      <c r="AH7" s="191">
        <f>'PLEXOS Units Built'!AH7*'Capacity by State'!$D$6</f>
        <v>0</v>
      </c>
      <c r="AI7" s="191">
        <f>'PLEXOS Units Built'!AI7*'Capacity by State'!$D$6</f>
        <v>0</v>
      </c>
      <c r="AJ7" s="191">
        <f>'PLEXOS Units Built'!AJ7*'Capacity by State'!$D$6</f>
        <v>0.05</v>
      </c>
      <c r="AK7" s="191">
        <f>'PLEXOS Units Built'!AK7*'Capacity by State'!$D$6</f>
        <v>0</v>
      </c>
      <c r="AL7" s="191">
        <f>'PLEXOS Units Built'!AL7*'Capacity by State'!$D$6</f>
        <v>0</v>
      </c>
      <c r="AM7" s="191">
        <f>'PLEXOS Units Built'!AM7*'Capacity by State'!$D$6</f>
        <v>0</v>
      </c>
      <c r="AN7" s="191">
        <f>'PLEXOS Units Built'!AN7*'Capacity by State'!$D$6</f>
        <v>0</v>
      </c>
      <c r="AO7" s="191">
        <f>'PLEXOS Units Built'!AO7*'Capacity by State'!$D$6</f>
        <v>0</v>
      </c>
      <c r="AP7" s="191">
        <f>'PLEXOS Units Built'!AP7*'Capacity by State'!$D$6</f>
        <v>0</v>
      </c>
      <c r="AQ7" s="191">
        <f>'PLEXOS Units Built'!AQ7*'Capacity by State'!$D$6</f>
        <v>0</v>
      </c>
      <c r="AR7" s="191">
        <f>'PLEXOS Units Built'!AR7*'Capacity by State'!$D$6</f>
        <v>0</v>
      </c>
      <c r="AS7" s="191">
        <f>'PLEXOS Units Built'!AS7*'Capacity by State'!$D$6</f>
        <v>0</v>
      </c>
      <c r="AT7" s="191">
        <f>'PLEXOS Units Built'!AT7*'Capacity by State'!$D$6</f>
        <v>0.02</v>
      </c>
      <c r="AU7" s="191">
        <f>'PLEXOS Units Built'!AU7*'Capacity by State'!$D$6</f>
        <v>0</v>
      </c>
      <c r="AV7" s="191">
        <f>'PLEXOS Units Built'!AV7*'Capacity by State'!$D$6</f>
        <v>0.03</v>
      </c>
      <c r="AW7" s="191">
        <f>'PLEXOS Units Built'!AW7*'Capacity by State'!$D$6</f>
        <v>0.01</v>
      </c>
      <c r="AX7" s="191">
        <f>'PLEXOS Units Built'!AX7*'Capacity by State'!$D$6</f>
        <v>0.02</v>
      </c>
      <c r="AY7" s="191">
        <f>'PLEXOS Units Built'!AY7*'Capacity by State'!$D$6</f>
        <v>0</v>
      </c>
      <c r="AZ7" s="191">
        <f>'PLEXOS Units Built'!AZ7*'Capacity by State'!$D$6</f>
        <v>0</v>
      </c>
      <c r="BA7" s="191">
        <f>'PLEXOS Units Built'!BA7*'Capacity by State'!$D$6</f>
        <v>0</v>
      </c>
      <c r="BB7" s="191">
        <f>'PLEXOS Units Built'!BB7*'Capacity by State'!$D$6</f>
        <v>0.27</v>
      </c>
      <c r="BC7" s="191">
        <f>'PLEXOS Units Built'!BC7*'Capacity by State'!$D$6</f>
        <v>0.68</v>
      </c>
      <c r="BD7" s="191">
        <f>'PLEXOS Units Built'!BD7*'Capacity by State'!$D$6</f>
        <v>3.9000000000000004</v>
      </c>
      <c r="BE7" s="191">
        <f>'PLEXOS Units Built'!BE7*'Capacity by State'!$D$6</f>
        <v>0.14000000000000001</v>
      </c>
      <c r="BF7" s="191">
        <f>'PLEXOS Units Built'!BF7*'Capacity by State'!$D$6</f>
        <v>2.86</v>
      </c>
      <c r="BG7" s="191">
        <f>'PLEXOS Units Built'!BG7*'Capacity by State'!$D$6</f>
        <v>8.49</v>
      </c>
      <c r="BH7" s="191">
        <f>'PLEXOS Units Built'!BH7*'Capacity by State'!$D$6</f>
        <v>0</v>
      </c>
      <c r="BI7" s="191">
        <f>'PLEXOS Units Built'!BI7*'Capacity by State'!$D$6</f>
        <v>0</v>
      </c>
      <c r="BJ7" s="191">
        <f>'PLEXOS Units Built'!BJ7*'Capacity by State'!$D$6</f>
        <v>0</v>
      </c>
      <c r="BK7" s="191">
        <f>'PLEXOS Units Built'!BK7*'Capacity by State'!$D$6</f>
        <v>1.6</v>
      </c>
      <c r="BL7" s="191">
        <f>'PLEXOS Units Built'!BL7*'Capacity by State'!$D$6</f>
        <v>11.21</v>
      </c>
      <c r="BM7" s="191">
        <f>'PLEXOS Units Built'!BM7*'Capacity by State'!$D$6</f>
        <v>0</v>
      </c>
      <c r="BN7" s="191">
        <f>'PLEXOS Units Built'!BN7*'Capacity by State'!$D$6</f>
        <v>2.5499999999999998</v>
      </c>
      <c r="BO7" s="191">
        <f>'PLEXOS Units Built'!BO7*'Capacity by State'!$D$6</f>
        <v>2.5499999999999998</v>
      </c>
      <c r="BP7" s="191">
        <f>'PLEXOS Units Built'!BP7*'Capacity by State'!$D$6</f>
        <v>1.77</v>
      </c>
      <c r="BQ7" s="191">
        <f>'PLEXOS Units Built'!BQ7*'Capacity by State'!$D$6</f>
        <v>0.90999999999999992</v>
      </c>
      <c r="BR7" s="191">
        <f>'PLEXOS Units Built'!BR7*'Capacity by State'!$D$6</f>
        <v>7.0399999999999991</v>
      </c>
      <c r="BS7" s="191">
        <f>'PLEXOS Units Built'!BS7*'Capacity by State'!$D$6</f>
        <v>3.6399999999999997</v>
      </c>
      <c r="BT7" s="191">
        <f>'PLEXOS Units Built'!BT7*'Capacity by State'!$D$6</f>
        <v>1.25</v>
      </c>
      <c r="BU7" s="191">
        <f>'PLEXOS Units Built'!BU7*'Capacity by State'!$D$6</f>
        <v>4.1399999999999997</v>
      </c>
      <c r="BV7" s="191">
        <f>'PLEXOS Units Built'!BV7*'Capacity by State'!$D$6</f>
        <v>0.59</v>
      </c>
      <c r="BW7" s="191">
        <f>'PLEXOS Units Built'!BW7*'Capacity by State'!$D$6</f>
        <v>0.31</v>
      </c>
      <c r="BX7" s="191">
        <f>'PLEXOS Units Built'!BX7*'Capacity by State'!$D$6</f>
        <v>0.27</v>
      </c>
      <c r="BY7" s="191">
        <f>'PLEXOS Units Built'!BY7*'Capacity by State'!$D$6</f>
        <v>0.65</v>
      </c>
      <c r="BZ7" s="191">
        <f>'PLEXOS Units Built'!BZ7*'Capacity by State'!$D$6</f>
        <v>2.19</v>
      </c>
      <c r="CA7" s="191">
        <f>'PLEXOS Units Built'!CA7*'Capacity by State'!$D$6</f>
        <v>0.79</v>
      </c>
      <c r="CB7" s="191">
        <f>'PLEXOS Units Built'!CB7*'Capacity by State'!$D$6</f>
        <v>1.6600000000000001</v>
      </c>
      <c r="CC7" s="191">
        <f>'PLEXOS Units Built'!CC7*'Capacity by State'!$D$6</f>
        <v>15.169999999999998</v>
      </c>
      <c r="CD7" s="191">
        <f>'PLEXOS Units Built'!CD7*'Capacity by State'!$D$6</f>
        <v>10.56</v>
      </c>
      <c r="CE7" s="191">
        <f>'PLEXOS Units Built'!CE7*'Capacity by State'!$D$6</f>
        <v>3.59</v>
      </c>
      <c r="CF7" s="191">
        <f>'PLEXOS Units Built'!CF7*'Capacity by State'!$D$6</f>
        <v>0</v>
      </c>
      <c r="CG7" s="191">
        <f>'PLEXOS Units Built'!CG7*'Capacity by State'!$D$6</f>
        <v>0</v>
      </c>
      <c r="CH7" s="191">
        <f>'PLEXOS Units Built'!CH7*'Capacity by State'!$D$6</f>
        <v>0</v>
      </c>
      <c r="CI7" s="191">
        <f>'PLEXOS Units Built'!CI7*'Capacity by State'!$D$6</f>
        <v>3.53</v>
      </c>
      <c r="CJ7" s="191">
        <f>'PLEXOS Units Built'!CJ7*'Capacity by State'!$D$6</f>
        <v>2.54</v>
      </c>
      <c r="CK7" s="191">
        <f>'PLEXOS Units Built'!CK7*'Capacity by State'!$D$6</f>
        <v>4.6100000000000003</v>
      </c>
      <c r="CL7" s="191">
        <f>'PLEXOS Units Built'!CL7*'Capacity by State'!$D$6</f>
        <v>1.8599999999999999</v>
      </c>
      <c r="CM7" s="191">
        <f>'PLEXOS Units Built'!CM7*'Capacity by State'!$D$6</f>
        <v>3.2600000000000002</v>
      </c>
      <c r="CN7" s="191">
        <f>'PLEXOS Units Built'!CN7*'Capacity by State'!$D$6</f>
        <v>2.2200000000000002</v>
      </c>
      <c r="CO7" s="191">
        <f>'PLEXOS Units Built'!CO7*'Capacity by State'!$D$6</f>
        <v>5.7099999999999991</v>
      </c>
      <c r="CP7" s="191">
        <f>'PLEXOS Units Built'!CP7*'Capacity by State'!$D$6</f>
        <v>5.0199999999999996</v>
      </c>
      <c r="CQ7" s="191">
        <f>'PLEXOS Units Built'!CQ7*'Capacity by State'!$D$6</f>
        <v>8.57</v>
      </c>
      <c r="CR7" s="191">
        <f>'PLEXOS Units Built'!CR7*'Capacity by State'!$D$6</f>
        <v>3.2800000000000002</v>
      </c>
      <c r="CS7" s="191">
        <f>'PLEXOS Units Built'!CS7*'Capacity by State'!$D$6</f>
        <v>1.3800000000000001</v>
      </c>
      <c r="CT7" s="191">
        <f>'PLEXOS Units Built'!CT7*'Capacity by State'!$D$6</f>
        <v>3.55</v>
      </c>
      <c r="CU7" s="191">
        <f>'PLEXOS Units Built'!CU7*'Capacity by State'!$D$6</f>
        <v>1.1000000000000001</v>
      </c>
      <c r="CV7" s="191">
        <f>'PLEXOS Units Built'!CV7*'Capacity by State'!$D$6</f>
        <v>0</v>
      </c>
      <c r="CW7" s="191">
        <f>'PLEXOS Units Built'!CW7*'Capacity by State'!$D$6</f>
        <v>0</v>
      </c>
      <c r="CX7" s="191">
        <f>'PLEXOS Units Built'!CX7*'Capacity by State'!$D$6</f>
        <v>1.06</v>
      </c>
      <c r="CY7" s="191">
        <f>'PLEXOS Units Built'!CY7*'Capacity by State'!$D$6</f>
        <v>0.8</v>
      </c>
      <c r="CZ7" s="191">
        <f>'PLEXOS Units Built'!CZ7*'Capacity by State'!$D$6</f>
        <v>1.19</v>
      </c>
      <c r="DA7" s="191">
        <f>'PLEXOS Units Built'!DA7*'Capacity by State'!$D$6</f>
        <v>0</v>
      </c>
      <c r="DB7" s="191">
        <f>'PLEXOS Units Built'!DB7*'Capacity by State'!$D$6</f>
        <v>0.43999999999999995</v>
      </c>
      <c r="DC7" s="191">
        <f>'PLEXOS Units Built'!DC7*'Capacity by State'!$D$6</f>
        <v>0</v>
      </c>
      <c r="DD7" s="191">
        <f>'PLEXOS Units Built'!DD7*'Capacity by State'!$D$6</f>
        <v>22.509999999999998</v>
      </c>
      <c r="DE7" s="191">
        <f>'PLEXOS Units Built'!DE7*'Capacity by State'!$D$6</f>
        <v>27.27</v>
      </c>
      <c r="DF7" s="191">
        <f>'PLEXOS Units Built'!DF7*'Capacity by State'!$D$6</f>
        <v>1.33</v>
      </c>
      <c r="DG7" s="191">
        <f>'PLEXOS Units Built'!DG7*'Capacity by State'!$D$6</f>
        <v>0</v>
      </c>
      <c r="DH7" s="191">
        <f>'PLEXOS Units Built'!DH7*'Capacity by State'!$D$6</f>
        <v>0</v>
      </c>
      <c r="DI7" s="191">
        <f>'PLEXOS Units Built'!DI7*'Capacity by State'!$D$6</f>
        <v>0</v>
      </c>
      <c r="DJ7" s="191">
        <f>'PLEXOS Units Built'!DJ7*'Capacity by State'!$D$6</f>
        <v>0</v>
      </c>
      <c r="DK7" s="191">
        <f>'PLEXOS Units Built'!DK7*'Capacity by State'!$D$6</f>
        <v>0</v>
      </c>
      <c r="DL7" s="191">
        <f>'PLEXOS Units Built'!DL7*'Capacity by State'!$D$6</f>
        <v>0</v>
      </c>
      <c r="DM7" s="191">
        <f>'PLEXOS Units Built'!DM7*'Capacity by State'!$D$6</f>
        <v>0</v>
      </c>
      <c r="DN7" s="191">
        <f>'PLEXOS Units Built'!DN7*'Capacity by State'!$D$6</f>
        <v>1.44</v>
      </c>
      <c r="DO7" s="191">
        <f>'PLEXOS Units Built'!DO7*'Capacity by State'!$D$6</f>
        <v>0</v>
      </c>
      <c r="DP7" s="191">
        <f>'PLEXOS Units Built'!DP7*'Capacity by State'!$D$6</f>
        <v>0</v>
      </c>
      <c r="DQ7" s="191">
        <f>'PLEXOS Units Built'!DQ7*'Capacity by State'!$D$6</f>
        <v>0</v>
      </c>
      <c r="DR7" s="191">
        <f>'PLEXOS Units Built'!DR7*'Capacity by State'!$D$6</f>
        <v>0.1</v>
      </c>
      <c r="DS7" s="191">
        <f>'PLEXOS Units Built'!DS7*'Capacity by State'!$D$6</f>
        <v>0</v>
      </c>
      <c r="DT7" s="191">
        <f>'PLEXOS Units Built'!DT7*'Capacity by State'!$D$6</f>
        <v>0</v>
      </c>
      <c r="DU7" s="191">
        <f>'PLEXOS Units Built'!DU7*'Capacity by State'!$D$6</f>
        <v>0</v>
      </c>
      <c r="DV7" s="191">
        <f>'PLEXOS Units Built'!DV7*'Capacity by State'!$D$6</f>
        <v>0</v>
      </c>
      <c r="DW7" s="191">
        <f>'PLEXOS Units Built'!DW7*'Capacity by State'!$D$6</f>
        <v>0.25</v>
      </c>
      <c r="DX7" s="191">
        <f>'PLEXOS Units Built'!DX7*'Capacity by State'!$D$6</f>
        <v>0.03</v>
      </c>
      <c r="DY7" s="191">
        <f>'PLEXOS Units Built'!DY7*'Capacity by State'!$D$6</f>
        <v>0.06</v>
      </c>
      <c r="DZ7" s="191">
        <f>'PLEXOS Units Built'!DZ7*'Capacity by State'!$D$6</f>
        <v>0.26</v>
      </c>
      <c r="EA7" s="191">
        <f>'PLEXOS Units Built'!EA7*'Capacity by State'!$D$6</f>
        <v>0</v>
      </c>
      <c r="EB7" s="191">
        <f>'PLEXOS Units Built'!EB7*'Capacity by State'!$D$6</f>
        <v>0</v>
      </c>
      <c r="EC7" s="191">
        <f>'PLEXOS Units Built'!EC7*'Capacity by State'!$D$6</f>
        <v>0</v>
      </c>
      <c r="ED7" s="191">
        <f>'PLEXOS Units Built'!ED7*'Capacity by State'!$D$6</f>
        <v>0</v>
      </c>
      <c r="EE7" s="191">
        <f>'PLEXOS Units Built'!EE7*'Capacity by State'!$D$6</f>
        <v>3.57</v>
      </c>
      <c r="EF7" s="191">
        <f>'PLEXOS Units Built'!EF7*'Capacity by State'!$D$6</f>
        <v>3.25</v>
      </c>
      <c r="EG7" s="191">
        <f>'PLEXOS Units Built'!EG7*'Capacity by State'!$D$6</f>
        <v>0.48</v>
      </c>
      <c r="EH7" s="191">
        <f>'PLEXOS Units Built'!EH7*'Capacity by State'!$D$6</f>
        <v>0.68</v>
      </c>
      <c r="EI7" s="191">
        <f>'PLEXOS Units Built'!EI7*'Capacity by State'!$D$6</f>
        <v>0.97</v>
      </c>
      <c r="EJ7" s="191">
        <f>'PLEXOS Units Built'!EJ7*'Capacity by State'!$D$6</f>
        <v>0.66</v>
      </c>
      <c r="EK7" s="191">
        <f>'PLEXOS Units Built'!EK7*'Capacity by State'!$D$6</f>
        <v>1.52</v>
      </c>
      <c r="EL7" s="191">
        <f>'PLEXOS Units Built'!EL7*'Capacity by State'!$D$6</f>
        <v>0.70000000000000007</v>
      </c>
      <c r="EM7" s="191">
        <f>'PLEXOS Units Built'!EM7*'Capacity by State'!$D$6</f>
        <v>0.83000000000000007</v>
      </c>
      <c r="EN7" s="191">
        <f>'PLEXOS Units Built'!EN7*'Capacity by State'!$D$6</f>
        <v>0.38</v>
      </c>
      <c r="EO7" s="191">
        <f>'PLEXOS Units Built'!EO7*'Capacity by State'!$D$6</f>
        <v>0.09</v>
      </c>
      <c r="EP7" s="191">
        <f>'PLEXOS Units Built'!EP7*'Capacity by State'!$D$6</f>
        <v>0.48</v>
      </c>
      <c r="EQ7" s="191">
        <f>'PLEXOS Units Built'!EQ7*'Capacity by State'!$D$6</f>
        <v>0.65</v>
      </c>
      <c r="ER7" s="191">
        <f>'PLEXOS Units Built'!ER7*'Capacity by State'!$D$6</f>
        <v>0.87999999999999989</v>
      </c>
      <c r="ES7" s="191">
        <f>'PLEXOS Units Built'!ES7*'Capacity by State'!$D$6</f>
        <v>0.57000000000000006</v>
      </c>
      <c r="ET7" s="191">
        <f>'PLEXOS Units Built'!ET7*'Capacity by State'!$D$6</f>
        <v>0.01</v>
      </c>
      <c r="EU7" s="191">
        <f>'PLEXOS Units Built'!EU7*'Capacity by State'!$D$6</f>
        <v>0.05</v>
      </c>
      <c r="EV7" s="191">
        <f>'PLEXOS Units Built'!EV7*'Capacity by State'!$D$6</f>
        <v>0.1</v>
      </c>
      <c r="EW7" s="191">
        <f>'PLEXOS Units Built'!EW7*'Capacity by State'!$D$6</f>
        <v>0.06</v>
      </c>
      <c r="EX7" s="191">
        <f>'PLEXOS Units Built'!EX7*'Capacity by State'!$D$6</f>
        <v>0.06</v>
      </c>
      <c r="EY7" s="191">
        <f>'PLEXOS Units Built'!EY7*'Capacity by State'!$D$6</f>
        <v>0.02</v>
      </c>
      <c r="EZ7" s="191">
        <f>'PLEXOS Units Built'!EZ7*'Capacity by State'!$D$6</f>
        <v>0.06</v>
      </c>
      <c r="FA7" s="191">
        <f>'PLEXOS Units Built'!FA7*'Capacity by State'!$D$6</f>
        <v>0.14000000000000001</v>
      </c>
      <c r="FB7" s="191">
        <f>'PLEXOS Units Built'!FB7*'Capacity by State'!$D$6</f>
        <v>0.19</v>
      </c>
      <c r="FC7" s="191">
        <f>'PLEXOS Units Built'!FC7*'Capacity by State'!$D$6</f>
        <v>0.22999999999999998</v>
      </c>
      <c r="FD7" s="191">
        <f>'PLEXOS Units Built'!FD7*'Capacity by State'!$D$6</f>
        <v>0.17</v>
      </c>
      <c r="FE7" s="191">
        <f>'PLEXOS Units Built'!FE7*'Capacity by State'!$D$6</f>
        <v>0.24</v>
      </c>
      <c r="FF7" s="191">
        <f>'PLEXOS Units Built'!FF7*'Capacity by State'!$D$6</f>
        <v>3.02</v>
      </c>
      <c r="FG7" s="191">
        <f>'PLEXOS Units Built'!FG7*'Capacity by State'!$D$6</f>
        <v>3.17</v>
      </c>
    </row>
    <row r="8" spans="1:163" x14ac:dyDescent="0.25">
      <c r="A8" s="190">
        <v>2025</v>
      </c>
      <c r="B8" s="191">
        <f>'PLEXOS Units Built'!B8*'Capacity by State'!$D$6</f>
        <v>0.15</v>
      </c>
      <c r="C8" s="191">
        <f>'PLEXOS Units Built'!C8*'Capacity by State'!$D$6</f>
        <v>0</v>
      </c>
      <c r="D8" s="191">
        <f>'PLEXOS Units Built'!D8*'Capacity by State'!$D$6</f>
        <v>0</v>
      </c>
      <c r="E8" s="191">
        <f>'PLEXOS Units Built'!E8*'Capacity by State'!$D$6</f>
        <v>0</v>
      </c>
      <c r="F8" s="191">
        <f>'PLEXOS Units Built'!F8*'Capacity by State'!$D$6</f>
        <v>0</v>
      </c>
      <c r="G8" s="191">
        <f>'PLEXOS Units Built'!G8*'Capacity by State'!$D$6</f>
        <v>0</v>
      </c>
      <c r="H8" s="191">
        <f>'PLEXOS Units Built'!H8*'Capacity by State'!$D$6</f>
        <v>0</v>
      </c>
      <c r="I8" s="191">
        <f>'PLEXOS Units Built'!I8*'Capacity by State'!$D$6</f>
        <v>0</v>
      </c>
      <c r="J8" s="191">
        <f>'PLEXOS Units Built'!J8*'Capacity by State'!$D$6</f>
        <v>0.1</v>
      </c>
      <c r="K8" s="191">
        <f>'PLEXOS Units Built'!K8*'Capacity by State'!$D$6</f>
        <v>0.73</v>
      </c>
      <c r="L8" s="191">
        <f>'PLEXOS Units Built'!L8*'Capacity by State'!$D$6</f>
        <v>0.13</v>
      </c>
      <c r="M8" s="191">
        <f>'PLEXOS Units Built'!M8*'Capacity by State'!$D$6</f>
        <v>0.12</v>
      </c>
      <c r="N8" s="191">
        <f>'PLEXOS Units Built'!N8*'Capacity by State'!$D$6</f>
        <v>0</v>
      </c>
      <c r="O8" s="191">
        <f>'PLEXOS Units Built'!O8*'Capacity by State'!$D$6</f>
        <v>0</v>
      </c>
      <c r="P8" s="191">
        <f>'PLEXOS Units Built'!P8*'Capacity by State'!$D$6</f>
        <v>0</v>
      </c>
      <c r="Q8" s="191">
        <f>'PLEXOS Units Built'!Q8*'Capacity by State'!$D$6</f>
        <v>0</v>
      </c>
      <c r="R8" s="191">
        <f>'PLEXOS Units Built'!R8*'Capacity by State'!$D$6</f>
        <v>0</v>
      </c>
      <c r="S8" s="191">
        <f>'PLEXOS Units Built'!S8*'Capacity by State'!$D$6</f>
        <v>0</v>
      </c>
      <c r="T8" s="191">
        <f>'PLEXOS Units Built'!T8*'Capacity by State'!$D$6</f>
        <v>0</v>
      </c>
      <c r="U8" s="191">
        <f>'PLEXOS Units Built'!U8*'Capacity by State'!$D$6</f>
        <v>0.06</v>
      </c>
      <c r="V8" s="191">
        <f>'PLEXOS Units Built'!V8*'Capacity by State'!$D$6</f>
        <v>0</v>
      </c>
      <c r="W8" s="191">
        <f>'PLEXOS Units Built'!W8*'Capacity by State'!$D$6</f>
        <v>0</v>
      </c>
      <c r="X8" s="191">
        <f>'PLEXOS Units Built'!X8*'Capacity by State'!$D$6</f>
        <v>0</v>
      </c>
      <c r="Y8" s="191">
        <f>'PLEXOS Units Built'!Y8*'Capacity by State'!$D$6</f>
        <v>0</v>
      </c>
      <c r="Z8" s="191">
        <f>'PLEXOS Units Built'!Z8*'Capacity by State'!$D$6</f>
        <v>0</v>
      </c>
      <c r="AA8" s="191">
        <f>'PLEXOS Units Built'!AA8*'Capacity by State'!$D$6</f>
        <v>3.07</v>
      </c>
      <c r="AB8" s="191">
        <f>'PLEXOS Units Built'!AB8*'Capacity by State'!$D$6</f>
        <v>1.27</v>
      </c>
      <c r="AC8" s="191">
        <f>'PLEXOS Units Built'!AC8*'Capacity by State'!$D$6</f>
        <v>0.2</v>
      </c>
      <c r="AD8" s="191">
        <f>'PLEXOS Units Built'!AD8*'Capacity by State'!$D$6</f>
        <v>0</v>
      </c>
      <c r="AE8" s="191">
        <f>'PLEXOS Units Built'!AE8*'Capacity by State'!$D$6</f>
        <v>0</v>
      </c>
      <c r="AF8" s="191">
        <f>'PLEXOS Units Built'!AF8*'Capacity by State'!$D$6</f>
        <v>0</v>
      </c>
      <c r="AG8" s="191">
        <f>'PLEXOS Units Built'!AG8*'Capacity by State'!$D$6</f>
        <v>0</v>
      </c>
      <c r="AH8" s="191">
        <f>'PLEXOS Units Built'!AH8*'Capacity by State'!$D$6</f>
        <v>0</v>
      </c>
      <c r="AI8" s="191">
        <f>'PLEXOS Units Built'!AI8*'Capacity by State'!$D$6</f>
        <v>0</v>
      </c>
      <c r="AJ8" s="191">
        <f>'PLEXOS Units Built'!AJ8*'Capacity by State'!$D$6</f>
        <v>0.08</v>
      </c>
      <c r="AK8" s="191">
        <f>'PLEXOS Units Built'!AK8*'Capacity by State'!$D$6</f>
        <v>0</v>
      </c>
      <c r="AL8" s="191">
        <f>'PLEXOS Units Built'!AL8*'Capacity by State'!$D$6</f>
        <v>0</v>
      </c>
      <c r="AM8" s="191">
        <f>'PLEXOS Units Built'!AM8*'Capacity by State'!$D$6</f>
        <v>0</v>
      </c>
      <c r="AN8" s="191">
        <f>'PLEXOS Units Built'!AN8*'Capacity by State'!$D$6</f>
        <v>0</v>
      </c>
      <c r="AO8" s="191">
        <f>'PLEXOS Units Built'!AO8*'Capacity by State'!$D$6</f>
        <v>0</v>
      </c>
      <c r="AP8" s="191">
        <f>'PLEXOS Units Built'!AP8*'Capacity by State'!$D$6</f>
        <v>0</v>
      </c>
      <c r="AQ8" s="191">
        <f>'PLEXOS Units Built'!AQ8*'Capacity by State'!$D$6</f>
        <v>0</v>
      </c>
      <c r="AR8" s="191">
        <f>'PLEXOS Units Built'!AR8*'Capacity by State'!$D$6</f>
        <v>0.02</v>
      </c>
      <c r="AS8" s="191">
        <f>'PLEXOS Units Built'!AS8*'Capacity by State'!$D$6</f>
        <v>0</v>
      </c>
      <c r="AT8" s="191">
        <f>'PLEXOS Units Built'!AT8*'Capacity by State'!$D$6</f>
        <v>0.02</v>
      </c>
      <c r="AU8" s="191">
        <f>'PLEXOS Units Built'!AU8*'Capacity by State'!$D$6</f>
        <v>0.01</v>
      </c>
      <c r="AV8" s="191">
        <f>'PLEXOS Units Built'!AV8*'Capacity by State'!$D$6</f>
        <v>0.03</v>
      </c>
      <c r="AW8" s="191">
        <f>'PLEXOS Units Built'!AW8*'Capacity by State'!$D$6</f>
        <v>0.01</v>
      </c>
      <c r="AX8" s="191">
        <f>'PLEXOS Units Built'!AX8*'Capacity by State'!$D$6</f>
        <v>0.03</v>
      </c>
      <c r="AY8" s="191">
        <f>'PLEXOS Units Built'!AY8*'Capacity by State'!$D$6</f>
        <v>0</v>
      </c>
      <c r="AZ8" s="191">
        <f>'PLEXOS Units Built'!AZ8*'Capacity by State'!$D$6</f>
        <v>0</v>
      </c>
      <c r="BA8" s="191">
        <f>'PLEXOS Units Built'!BA8*'Capacity by State'!$D$6</f>
        <v>0</v>
      </c>
      <c r="BB8" s="191">
        <f>'PLEXOS Units Built'!BB8*'Capacity by State'!$D$6</f>
        <v>0.26</v>
      </c>
      <c r="BC8" s="191">
        <f>'PLEXOS Units Built'!BC8*'Capacity by State'!$D$6</f>
        <v>0.78</v>
      </c>
      <c r="BD8" s="191">
        <f>'PLEXOS Units Built'!BD8*'Capacity by State'!$D$6</f>
        <v>5.01</v>
      </c>
      <c r="BE8" s="191">
        <f>'PLEXOS Units Built'!BE8*'Capacity by State'!$D$6</f>
        <v>0.34</v>
      </c>
      <c r="BF8" s="191">
        <f>'PLEXOS Units Built'!BF8*'Capacity by State'!$D$6</f>
        <v>8.06</v>
      </c>
      <c r="BG8" s="191">
        <f>'PLEXOS Units Built'!BG8*'Capacity by State'!$D$6</f>
        <v>9.26</v>
      </c>
      <c r="BH8" s="191">
        <f>'PLEXOS Units Built'!BH8*'Capacity by State'!$D$6</f>
        <v>0</v>
      </c>
      <c r="BI8" s="191">
        <f>'PLEXOS Units Built'!BI8*'Capacity by State'!$D$6</f>
        <v>0</v>
      </c>
      <c r="BJ8" s="191">
        <f>'PLEXOS Units Built'!BJ8*'Capacity by State'!$D$6</f>
        <v>0</v>
      </c>
      <c r="BK8" s="191">
        <f>'PLEXOS Units Built'!BK8*'Capacity by State'!$D$6</f>
        <v>3.53</v>
      </c>
      <c r="BL8" s="191">
        <f>'PLEXOS Units Built'!BL8*'Capacity by State'!$D$6</f>
        <v>0</v>
      </c>
      <c r="BM8" s="191">
        <f>'PLEXOS Units Built'!BM8*'Capacity by State'!$D$6</f>
        <v>0</v>
      </c>
      <c r="BN8" s="191">
        <f>'PLEXOS Units Built'!BN8*'Capacity by State'!$D$6</f>
        <v>5.620000000000001</v>
      </c>
      <c r="BO8" s="191">
        <f>'PLEXOS Units Built'!BO8*'Capacity by State'!$D$6</f>
        <v>5.61</v>
      </c>
      <c r="BP8" s="191">
        <f>'PLEXOS Units Built'!BP8*'Capacity by State'!$D$6</f>
        <v>4.22</v>
      </c>
      <c r="BQ8" s="191">
        <f>'PLEXOS Units Built'!BQ8*'Capacity by State'!$D$6</f>
        <v>2.2200000000000002</v>
      </c>
      <c r="BR8" s="191">
        <f>'PLEXOS Units Built'!BR8*'Capacity by State'!$D$6</f>
        <v>0</v>
      </c>
      <c r="BS8" s="191">
        <f>'PLEXOS Units Built'!BS8*'Capacity by State'!$D$6</f>
        <v>4.08</v>
      </c>
      <c r="BT8" s="191">
        <f>'PLEXOS Units Built'!BT8*'Capacity by State'!$D$6</f>
        <v>2.8499999999999996</v>
      </c>
      <c r="BU8" s="191">
        <f>'PLEXOS Units Built'!BU8*'Capacity by State'!$D$6</f>
        <v>0</v>
      </c>
      <c r="BV8" s="191">
        <f>'PLEXOS Units Built'!BV8*'Capacity by State'!$D$6</f>
        <v>0.63</v>
      </c>
      <c r="BW8" s="191">
        <f>'PLEXOS Units Built'!BW8*'Capacity by State'!$D$6</f>
        <v>0.34</v>
      </c>
      <c r="BX8" s="191">
        <f>'PLEXOS Units Built'!BX8*'Capacity by State'!$D$6</f>
        <v>0.31</v>
      </c>
      <c r="BY8" s="191">
        <f>'PLEXOS Units Built'!BY8*'Capacity by State'!$D$6</f>
        <v>0.76</v>
      </c>
      <c r="BZ8" s="191">
        <f>'PLEXOS Units Built'!BZ8*'Capacity by State'!$D$6</f>
        <v>2.1800000000000002</v>
      </c>
      <c r="CA8" s="191">
        <f>'PLEXOS Units Built'!CA8*'Capacity by State'!$D$6</f>
        <v>0.76</v>
      </c>
      <c r="CB8" s="191">
        <f>'PLEXOS Units Built'!CB8*'Capacity by State'!$D$6</f>
        <v>1.7999999999999998</v>
      </c>
      <c r="CC8" s="191">
        <f>'PLEXOS Units Built'!CC8*'Capacity by State'!$D$6</f>
        <v>14.990000000000002</v>
      </c>
      <c r="CD8" s="191">
        <f>'PLEXOS Units Built'!CD8*'Capacity by State'!$D$6</f>
        <v>14.450000000000001</v>
      </c>
      <c r="CE8" s="191">
        <f>'PLEXOS Units Built'!CE8*'Capacity by State'!$D$6</f>
        <v>11.790000000000001</v>
      </c>
      <c r="CF8" s="191">
        <f>'PLEXOS Units Built'!CF8*'Capacity by State'!$D$6</f>
        <v>0</v>
      </c>
      <c r="CG8" s="191">
        <f>'PLEXOS Units Built'!CG8*'Capacity by State'!$D$6</f>
        <v>0</v>
      </c>
      <c r="CH8" s="191">
        <f>'PLEXOS Units Built'!CH8*'Capacity by State'!$D$6</f>
        <v>0</v>
      </c>
      <c r="CI8" s="191">
        <f>'PLEXOS Units Built'!CI8*'Capacity by State'!$D$6</f>
        <v>11.200000000000001</v>
      </c>
      <c r="CJ8" s="191">
        <f>'PLEXOS Units Built'!CJ8*'Capacity by State'!$D$6</f>
        <v>7.7200000000000006</v>
      </c>
      <c r="CK8" s="191">
        <f>'PLEXOS Units Built'!CK8*'Capacity by State'!$D$6</f>
        <v>0</v>
      </c>
      <c r="CL8" s="191">
        <f>'PLEXOS Units Built'!CL8*'Capacity by State'!$D$6</f>
        <v>0</v>
      </c>
      <c r="CM8" s="191">
        <f>'PLEXOS Units Built'!CM8*'Capacity by State'!$D$6</f>
        <v>0</v>
      </c>
      <c r="CN8" s="191">
        <f>'PLEXOS Units Built'!CN8*'Capacity by State'!$D$6</f>
        <v>0</v>
      </c>
      <c r="CO8" s="191">
        <f>'PLEXOS Units Built'!CO8*'Capacity by State'!$D$6</f>
        <v>0</v>
      </c>
      <c r="CP8" s="191">
        <f>'PLEXOS Units Built'!CP8*'Capacity by State'!$D$6</f>
        <v>0</v>
      </c>
      <c r="CQ8" s="191">
        <f>'PLEXOS Units Built'!CQ8*'Capacity by State'!$D$6</f>
        <v>6.18</v>
      </c>
      <c r="CR8" s="191">
        <f>'PLEXOS Units Built'!CR8*'Capacity by State'!$D$6</f>
        <v>4.1099999999999994</v>
      </c>
      <c r="CS8" s="191">
        <f>'PLEXOS Units Built'!CS8*'Capacity by State'!$D$6</f>
        <v>0</v>
      </c>
      <c r="CT8" s="191">
        <f>'PLEXOS Units Built'!CT8*'Capacity by State'!$D$6</f>
        <v>0</v>
      </c>
      <c r="CU8" s="191">
        <f>'PLEXOS Units Built'!CU8*'Capacity by State'!$D$6</f>
        <v>0</v>
      </c>
      <c r="CV8" s="191">
        <f>'PLEXOS Units Built'!CV8*'Capacity by State'!$D$6</f>
        <v>0</v>
      </c>
      <c r="CW8" s="191">
        <f>'PLEXOS Units Built'!CW8*'Capacity by State'!$D$6</f>
        <v>0</v>
      </c>
      <c r="CX8" s="191">
        <f>'PLEXOS Units Built'!CX8*'Capacity by State'!$D$6</f>
        <v>1.5</v>
      </c>
      <c r="CY8" s="191">
        <f>'PLEXOS Units Built'!CY8*'Capacity by State'!$D$6</f>
        <v>0</v>
      </c>
      <c r="CZ8" s="191">
        <f>'PLEXOS Units Built'!CZ8*'Capacity by State'!$D$6</f>
        <v>0</v>
      </c>
      <c r="DA8" s="191">
        <f>'PLEXOS Units Built'!DA8*'Capacity by State'!$D$6</f>
        <v>0</v>
      </c>
      <c r="DB8" s="191">
        <f>'PLEXOS Units Built'!DB8*'Capacity by State'!$D$6</f>
        <v>0</v>
      </c>
      <c r="DC8" s="191">
        <f>'PLEXOS Units Built'!DC8*'Capacity by State'!$D$6</f>
        <v>0</v>
      </c>
      <c r="DD8" s="191">
        <f>'PLEXOS Units Built'!DD8*'Capacity by State'!$D$6</f>
        <v>26.419999999999998</v>
      </c>
      <c r="DE8" s="191">
        <f>'PLEXOS Units Built'!DE8*'Capacity by State'!$D$6</f>
        <v>53.59</v>
      </c>
      <c r="DF8" s="191">
        <f>'PLEXOS Units Built'!DF8*'Capacity by State'!$D$6</f>
        <v>2.56</v>
      </c>
      <c r="DG8" s="191">
        <f>'PLEXOS Units Built'!DG8*'Capacity by State'!$D$6</f>
        <v>0</v>
      </c>
      <c r="DH8" s="191">
        <f>'PLEXOS Units Built'!DH8*'Capacity by State'!$D$6</f>
        <v>0</v>
      </c>
      <c r="DI8" s="191">
        <f>'PLEXOS Units Built'!DI8*'Capacity by State'!$D$6</f>
        <v>0</v>
      </c>
      <c r="DJ8" s="191">
        <f>'PLEXOS Units Built'!DJ8*'Capacity by State'!$D$6</f>
        <v>0</v>
      </c>
      <c r="DK8" s="191">
        <f>'PLEXOS Units Built'!DK8*'Capacity by State'!$D$6</f>
        <v>0</v>
      </c>
      <c r="DL8" s="191">
        <f>'PLEXOS Units Built'!DL8*'Capacity by State'!$D$6</f>
        <v>0</v>
      </c>
      <c r="DM8" s="191">
        <f>'PLEXOS Units Built'!DM8*'Capacity by State'!$D$6</f>
        <v>0</v>
      </c>
      <c r="DN8" s="191">
        <f>'PLEXOS Units Built'!DN8*'Capacity by State'!$D$6</f>
        <v>1.24</v>
      </c>
      <c r="DO8" s="191">
        <f>'PLEXOS Units Built'!DO8*'Capacity by State'!$D$6</f>
        <v>0</v>
      </c>
      <c r="DP8" s="191">
        <f>'PLEXOS Units Built'!DP8*'Capacity by State'!$D$6</f>
        <v>0</v>
      </c>
      <c r="DQ8" s="191">
        <f>'PLEXOS Units Built'!DQ8*'Capacity by State'!$D$6</f>
        <v>0</v>
      </c>
      <c r="DR8" s="191">
        <f>'PLEXOS Units Built'!DR8*'Capacity by State'!$D$6</f>
        <v>0.1</v>
      </c>
      <c r="DS8" s="191">
        <f>'PLEXOS Units Built'!DS8*'Capacity by State'!$D$6</f>
        <v>0</v>
      </c>
      <c r="DT8" s="191">
        <f>'PLEXOS Units Built'!DT8*'Capacity by State'!$D$6</f>
        <v>0</v>
      </c>
      <c r="DU8" s="191">
        <f>'PLEXOS Units Built'!DU8*'Capacity by State'!$D$6</f>
        <v>0</v>
      </c>
      <c r="DV8" s="191">
        <f>'PLEXOS Units Built'!DV8*'Capacity by State'!$D$6</f>
        <v>0</v>
      </c>
      <c r="DW8" s="191">
        <f>'PLEXOS Units Built'!DW8*'Capacity by State'!$D$6</f>
        <v>0.42000000000000004</v>
      </c>
      <c r="DX8" s="191">
        <f>'PLEXOS Units Built'!DX8*'Capacity by State'!$D$6</f>
        <v>0.1</v>
      </c>
      <c r="DY8" s="191">
        <f>'PLEXOS Units Built'!DY8*'Capacity by State'!$D$6</f>
        <v>0.08</v>
      </c>
      <c r="DZ8" s="191">
        <f>'PLEXOS Units Built'!DZ8*'Capacity by State'!$D$6</f>
        <v>0.27</v>
      </c>
      <c r="EA8" s="191">
        <f>'PLEXOS Units Built'!EA8*'Capacity by State'!$D$6</f>
        <v>0</v>
      </c>
      <c r="EB8" s="191">
        <f>'PLEXOS Units Built'!EB8*'Capacity by State'!$D$6</f>
        <v>0</v>
      </c>
      <c r="EC8" s="191">
        <f>'PLEXOS Units Built'!EC8*'Capacity by State'!$D$6</f>
        <v>0</v>
      </c>
      <c r="ED8" s="191">
        <f>'PLEXOS Units Built'!ED8*'Capacity by State'!$D$6</f>
        <v>0</v>
      </c>
      <c r="EE8" s="191">
        <f>'PLEXOS Units Built'!EE8*'Capacity by State'!$D$6</f>
        <v>4.92</v>
      </c>
      <c r="EF8" s="191">
        <f>'PLEXOS Units Built'!EF8*'Capacity by State'!$D$6</f>
        <v>9.6</v>
      </c>
      <c r="EG8" s="191">
        <f>'PLEXOS Units Built'!EG8*'Capacity by State'!$D$6</f>
        <v>0.87999999999999989</v>
      </c>
      <c r="EH8" s="191">
        <f>'PLEXOS Units Built'!EH8*'Capacity by State'!$D$6</f>
        <v>1.1600000000000001</v>
      </c>
      <c r="EI8" s="191">
        <f>'PLEXOS Units Built'!EI8*'Capacity by State'!$D$6</f>
        <v>1.07</v>
      </c>
      <c r="EJ8" s="191">
        <f>'PLEXOS Units Built'!EJ8*'Capacity by State'!$D$6</f>
        <v>1.07</v>
      </c>
      <c r="EK8" s="191">
        <f>'PLEXOS Units Built'!EK8*'Capacity by State'!$D$6</f>
        <v>1.73</v>
      </c>
      <c r="EL8" s="191">
        <f>'PLEXOS Units Built'!EL8*'Capacity by State'!$D$6</f>
        <v>1.1400000000000001</v>
      </c>
      <c r="EM8" s="191">
        <f>'PLEXOS Units Built'!EM8*'Capacity by State'!$D$6</f>
        <v>0.8</v>
      </c>
      <c r="EN8" s="191">
        <f>'PLEXOS Units Built'!EN8*'Capacity by State'!$D$6</f>
        <v>0.67</v>
      </c>
      <c r="EO8" s="191">
        <f>'PLEXOS Units Built'!EO8*'Capacity by State'!$D$6</f>
        <v>0.21999999999999997</v>
      </c>
      <c r="EP8" s="191">
        <f>'PLEXOS Units Built'!EP8*'Capacity by State'!$D$6</f>
        <v>0.89999999999999991</v>
      </c>
      <c r="EQ8" s="191">
        <f>'PLEXOS Units Built'!EQ8*'Capacity by State'!$D$6</f>
        <v>1.35</v>
      </c>
      <c r="ER8" s="191">
        <f>'PLEXOS Units Built'!ER8*'Capacity by State'!$D$6</f>
        <v>2.0100000000000002</v>
      </c>
      <c r="ES8" s="191">
        <f>'PLEXOS Units Built'!ES8*'Capacity by State'!$D$6</f>
        <v>1.1100000000000001</v>
      </c>
      <c r="ET8" s="191">
        <f>'PLEXOS Units Built'!ET8*'Capacity by State'!$D$6</f>
        <v>0.02</v>
      </c>
      <c r="EU8" s="191">
        <f>'PLEXOS Units Built'!EU8*'Capacity by State'!$D$6</f>
        <v>0.05</v>
      </c>
      <c r="EV8" s="191">
        <f>'PLEXOS Units Built'!EV8*'Capacity by State'!$D$6</f>
        <v>0.17</v>
      </c>
      <c r="EW8" s="191">
        <f>'PLEXOS Units Built'!EW8*'Capacity by State'!$D$6</f>
        <v>0.09</v>
      </c>
      <c r="EX8" s="191">
        <f>'PLEXOS Units Built'!EX8*'Capacity by State'!$D$6</f>
        <v>0.10999999999999999</v>
      </c>
      <c r="EY8" s="191">
        <f>'PLEXOS Units Built'!EY8*'Capacity by State'!$D$6</f>
        <v>0.05</v>
      </c>
      <c r="EZ8" s="191">
        <f>'PLEXOS Units Built'!EZ8*'Capacity by State'!$D$6</f>
        <v>0.10999999999999999</v>
      </c>
      <c r="FA8" s="191">
        <f>'PLEXOS Units Built'!FA8*'Capacity by State'!$D$6</f>
        <v>0.16</v>
      </c>
      <c r="FB8" s="191">
        <f>'PLEXOS Units Built'!FB8*'Capacity by State'!$D$6</f>
        <v>0.2</v>
      </c>
      <c r="FC8" s="191">
        <f>'PLEXOS Units Built'!FC8*'Capacity by State'!$D$6</f>
        <v>0.34</v>
      </c>
      <c r="FD8" s="191">
        <f>'PLEXOS Units Built'!FD8*'Capacity by State'!$D$6</f>
        <v>0.18</v>
      </c>
      <c r="FE8" s="191">
        <f>'PLEXOS Units Built'!FE8*'Capacity by State'!$D$6</f>
        <v>0.25</v>
      </c>
      <c r="FF8" s="191">
        <f>'PLEXOS Units Built'!FF8*'Capacity by State'!$D$6</f>
        <v>3.31</v>
      </c>
      <c r="FG8" s="191">
        <f>'PLEXOS Units Built'!FG8*'Capacity by State'!$D$6</f>
        <v>3.4799999999999995</v>
      </c>
    </row>
    <row r="9" spans="1:163" x14ac:dyDescent="0.25">
      <c r="A9" s="190">
        <v>2026</v>
      </c>
      <c r="B9" s="191">
        <f>'PLEXOS Units Built'!B9*'Capacity by State'!$D$6</f>
        <v>0.10999999999999999</v>
      </c>
      <c r="C9" s="191">
        <f>'PLEXOS Units Built'!C9*'Capacity by State'!$D$6</f>
        <v>0.21999999999999997</v>
      </c>
      <c r="D9" s="191">
        <f>'PLEXOS Units Built'!D9*'Capacity by State'!$D$6</f>
        <v>0.14000000000000001</v>
      </c>
      <c r="E9" s="191">
        <f>'PLEXOS Units Built'!E9*'Capacity by State'!$D$6</f>
        <v>0.21999999999999997</v>
      </c>
      <c r="F9" s="191">
        <f>'PLEXOS Units Built'!F9*'Capacity by State'!$D$6</f>
        <v>0.10999999999999999</v>
      </c>
      <c r="G9" s="191">
        <f>'PLEXOS Units Built'!G9*'Capacity by State'!$D$6</f>
        <v>0.14000000000000001</v>
      </c>
      <c r="H9" s="191">
        <f>'PLEXOS Units Built'!H9*'Capacity by State'!$D$6</f>
        <v>0.27</v>
      </c>
      <c r="I9" s="191">
        <f>'PLEXOS Units Built'!I9*'Capacity by State'!$D$6</f>
        <v>0.3</v>
      </c>
      <c r="J9" s="191">
        <f>'PLEXOS Units Built'!J9*'Capacity by State'!$D$6</f>
        <v>0.15</v>
      </c>
      <c r="K9" s="191">
        <f>'PLEXOS Units Built'!K9*'Capacity by State'!$D$6</f>
        <v>0.8899999999999999</v>
      </c>
      <c r="L9" s="191">
        <f>'PLEXOS Units Built'!L9*'Capacity by State'!$D$6</f>
        <v>0.17</v>
      </c>
      <c r="M9" s="191">
        <f>'PLEXOS Units Built'!M9*'Capacity by State'!$D$6</f>
        <v>0.17</v>
      </c>
      <c r="N9" s="191">
        <f>'PLEXOS Units Built'!N9*'Capacity by State'!$D$6</f>
        <v>0.24</v>
      </c>
      <c r="O9" s="191">
        <f>'PLEXOS Units Built'!O9*'Capacity by State'!$D$6</f>
        <v>0.2</v>
      </c>
      <c r="P9" s="191">
        <f>'PLEXOS Units Built'!P9*'Capacity by State'!$D$6</f>
        <v>7.0000000000000007E-2</v>
      </c>
      <c r="Q9" s="191">
        <f>'PLEXOS Units Built'!Q9*'Capacity by State'!$D$6</f>
        <v>0.16</v>
      </c>
      <c r="R9" s="191">
        <f>'PLEXOS Units Built'!R9*'Capacity by State'!$D$6</f>
        <v>0.37</v>
      </c>
      <c r="S9" s="191">
        <f>'PLEXOS Units Built'!S9*'Capacity by State'!$D$6</f>
        <v>0.21999999999999997</v>
      </c>
      <c r="T9" s="191">
        <f>'PLEXOS Units Built'!T9*'Capacity by State'!$D$6</f>
        <v>0.08</v>
      </c>
      <c r="U9" s="191">
        <f>'PLEXOS Units Built'!U9*'Capacity by State'!$D$6</f>
        <v>0.06</v>
      </c>
      <c r="V9" s="191">
        <f>'PLEXOS Units Built'!V9*'Capacity by State'!$D$6</f>
        <v>0.14000000000000001</v>
      </c>
      <c r="W9" s="191">
        <f>'PLEXOS Units Built'!W9*'Capacity by State'!$D$6</f>
        <v>0.09</v>
      </c>
      <c r="X9" s="191">
        <f>'PLEXOS Units Built'!X9*'Capacity by State'!$D$6</f>
        <v>7.0000000000000007E-2</v>
      </c>
      <c r="Y9" s="191">
        <f>'PLEXOS Units Built'!Y9*'Capacity by State'!$D$6</f>
        <v>0.10999999999999999</v>
      </c>
      <c r="Z9" s="191">
        <f>'PLEXOS Units Built'!Z9*'Capacity by State'!$D$6</f>
        <v>7.0000000000000007E-2</v>
      </c>
      <c r="AA9" s="191">
        <f>'PLEXOS Units Built'!AA9*'Capacity by State'!$D$6</f>
        <v>3.4200000000000004</v>
      </c>
      <c r="AB9" s="191">
        <f>'PLEXOS Units Built'!AB9*'Capacity by State'!$D$6</f>
        <v>0.67</v>
      </c>
      <c r="AC9" s="191">
        <f>'PLEXOS Units Built'!AC9*'Capacity by State'!$D$6</f>
        <v>0.21000000000000002</v>
      </c>
      <c r="AD9" s="191">
        <f>'PLEXOS Units Built'!AD9*'Capacity by State'!$D$6</f>
        <v>0.21000000000000002</v>
      </c>
      <c r="AE9" s="191">
        <f>'PLEXOS Units Built'!AE9*'Capacity by State'!$D$6</f>
        <v>0.26</v>
      </c>
      <c r="AF9" s="191">
        <f>'PLEXOS Units Built'!AF9*'Capacity by State'!$D$6</f>
        <v>0.21000000000000002</v>
      </c>
      <c r="AG9" s="191">
        <f>'PLEXOS Units Built'!AG9*'Capacity by State'!$D$6</f>
        <v>0.21000000000000002</v>
      </c>
      <c r="AH9" s="191">
        <f>'PLEXOS Units Built'!AH9*'Capacity by State'!$D$6</f>
        <v>0.27</v>
      </c>
      <c r="AI9" s="191">
        <f>'PLEXOS Units Built'!AI9*'Capacity by State'!$D$6</f>
        <v>0.26</v>
      </c>
      <c r="AJ9" s="191">
        <f>'PLEXOS Units Built'!AJ9*'Capacity by State'!$D$6</f>
        <v>0.09</v>
      </c>
      <c r="AK9" s="191">
        <f>'PLEXOS Units Built'!AK9*'Capacity by State'!$D$6</f>
        <v>0.14000000000000001</v>
      </c>
      <c r="AL9" s="191">
        <f>'PLEXOS Units Built'!AL9*'Capacity by State'!$D$6</f>
        <v>0.19</v>
      </c>
      <c r="AM9" s="191">
        <f>'PLEXOS Units Built'!AM9*'Capacity by State'!$D$6</f>
        <v>0.13</v>
      </c>
      <c r="AN9" s="191">
        <f>'PLEXOS Units Built'!AN9*'Capacity by State'!$D$6</f>
        <v>0.1</v>
      </c>
      <c r="AO9" s="192">
        <f>'PLEXOS Units Built'!AO9*'Capacity by State'!$D$6</f>
        <v>0</v>
      </c>
      <c r="AP9" s="191">
        <f>'PLEXOS Units Built'!AP9*'Capacity by State'!$D$6</f>
        <v>0.02</v>
      </c>
      <c r="AQ9" s="191">
        <f>'PLEXOS Units Built'!AQ9*'Capacity by State'!$D$6</f>
        <v>0.39</v>
      </c>
      <c r="AR9" s="191">
        <f>'PLEXOS Units Built'!AR9*'Capacity by State'!$D$6</f>
        <v>0.01</v>
      </c>
      <c r="AS9" s="191">
        <f>'PLEXOS Units Built'!AS9*'Capacity by State'!$D$6</f>
        <v>0.04</v>
      </c>
      <c r="AT9" s="191">
        <f>'PLEXOS Units Built'!AT9*'Capacity by State'!$D$6</f>
        <v>0.04</v>
      </c>
      <c r="AU9" s="191">
        <f>'PLEXOS Units Built'!AU9*'Capacity by State'!$D$6</f>
        <v>0.02</v>
      </c>
      <c r="AV9" s="191">
        <f>'PLEXOS Units Built'!AV9*'Capacity by State'!$D$6</f>
        <v>0.06</v>
      </c>
      <c r="AW9" s="191">
        <f>'PLEXOS Units Built'!AW9*'Capacity by State'!$D$6</f>
        <v>0.01</v>
      </c>
      <c r="AX9" s="191">
        <f>'PLEXOS Units Built'!AX9*'Capacity by State'!$D$6</f>
        <v>0.02</v>
      </c>
      <c r="AY9" s="191">
        <f>'PLEXOS Units Built'!AY9*'Capacity by State'!$D$6</f>
        <v>0.05</v>
      </c>
      <c r="AZ9" s="191">
        <f>'PLEXOS Units Built'!AZ9*'Capacity by State'!$D$6</f>
        <v>0.03</v>
      </c>
      <c r="BA9" s="191">
        <f>'PLEXOS Units Built'!BA9*'Capacity by State'!$D$6</f>
        <v>0.02</v>
      </c>
      <c r="BB9" s="191">
        <f>'PLEXOS Units Built'!BB9*'Capacity by State'!$D$6</f>
        <v>0.35000000000000003</v>
      </c>
      <c r="BC9" s="191">
        <f>'PLEXOS Units Built'!BC9*'Capacity by State'!$D$6</f>
        <v>0.72</v>
      </c>
      <c r="BD9" s="191">
        <f>'PLEXOS Units Built'!BD9*'Capacity by State'!$D$6</f>
        <v>3.84</v>
      </c>
      <c r="BE9" s="191">
        <f>'PLEXOS Units Built'!BE9*'Capacity by State'!$D$6</f>
        <v>0.21999999999999997</v>
      </c>
      <c r="BF9" s="191">
        <f>'PLEXOS Units Built'!BF9*'Capacity by State'!$D$6</f>
        <v>5.8199999999999994</v>
      </c>
      <c r="BG9" s="191">
        <f>'PLEXOS Units Built'!BG9*'Capacity by State'!$D$6</f>
        <v>8.92</v>
      </c>
      <c r="BH9" s="191">
        <f>'PLEXOS Units Built'!BH9*'Capacity by State'!$D$6</f>
        <v>6.61</v>
      </c>
      <c r="BI9" s="191">
        <f>'PLEXOS Units Built'!BI9*'Capacity by State'!$D$6</f>
        <v>2.29</v>
      </c>
      <c r="BJ9" s="191">
        <f>'PLEXOS Units Built'!BJ9*'Capacity by State'!$D$6</f>
        <v>2.7300000000000004</v>
      </c>
      <c r="BK9" s="191">
        <f>'PLEXOS Units Built'!BK9*'Capacity by State'!$D$6</f>
        <v>2.14</v>
      </c>
      <c r="BL9" s="191">
        <f>'PLEXOS Units Built'!BL9*'Capacity by State'!$D$6</f>
        <v>3.35</v>
      </c>
      <c r="BM9" s="191">
        <f>'PLEXOS Units Built'!BM9*'Capacity by State'!$D$6</f>
        <v>2.6900000000000004</v>
      </c>
      <c r="BN9" s="191">
        <f>'PLEXOS Units Built'!BN9*'Capacity by State'!$D$6</f>
        <v>3.41</v>
      </c>
      <c r="BO9" s="191">
        <f>'PLEXOS Units Built'!BO9*'Capacity by State'!$D$6</f>
        <v>3.4000000000000004</v>
      </c>
      <c r="BP9" s="191">
        <f>'PLEXOS Units Built'!BP9*'Capacity by State'!$D$6</f>
        <v>3.09</v>
      </c>
      <c r="BQ9" s="191">
        <f>'PLEXOS Units Built'!BQ9*'Capacity by State'!$D$6</f>
        <v>1.6900000000000002</v>
      </c>
      <c r="BR9" s="191">
        <f>'PLEXOS Units Built'!BR9*'Capacity by State'!$D$6</f>
        <v>1.8399999999999999</v>
      </c>
      <c r="BS9" s="191">
        <f>'PLEXOS Units Built'!BS9*'Capacity by State'!$D$6</f>
        <v>3.7</v>
      </c>
      <c r="BT9" s="191">
        <f>'PLEXOS Units Built'!BT9*'Capacity by State'!$D$6</f>
        <v>2.2000000000000002</v>
      </c>
      <c r="BU9" s="191">
        <f>'PLEXOS Units Built'!BU9*'Capacity by State'!$D$6</f>
        <v>1.34</v>
      </c>
      <c r="BV9" s="191">
        <f>'PLEXOS Units Built'!BV9*'Capacity by State'!$D$6</f>
        <v>0.63</v>
      </c>
      <c r="BW9" s="191">
        <f>'PLEXOS Units Built'!BW9*'Capacity by State'!$D$6</f>
        <v>0.36</v>
      </c>
      <c r="BX9" s="191">
        <f>'PLEXOS Units Built'!BX9*'Capacity by State'!$D$6</f>
        <v>0.37</v>
      </c>
      <c r="BY9" s="191">
        <f>'PLEXOS Units Built'!BY9*'Capacity by State'!$D$6</f>
        <v>0.86999999999999988</v>
      </c>
      <c r="BZ9" s="191">
        <f>'PLEXOS Units Built'!BZ9*'Capacity by State'!$D$6</f>
        <v>1.5</v>
      </c>
      <c r="CA9" s="191">
        <f>'PLEXOS Units Built'!CA9*'Capacity by State'!$D$6</f>
        <v>0.53</v>
      </c>
      <c r="CB9" s="191">
        <f>'PLEXOS Units Built'!CB9*'Capacity by State'!$D$6</f>
        <v>1.85</v>
      </c>
      <c r="CC9" s="191">
        <f>'PLEXOS Units Built'!CC9*'Capacity by State'!$D$6</f>
        <v>14.290000000000001</v>
      </c>
      <c r="CD9" s="191">
        <f>'PLEXOS Units Built'!CD9*'Capacity by State'!$D$6</f>
        <v>11.86</v>
      </c>
      <c r="CE9" s="191">
        <f>'PLEXOS Units Built'!CE9*'Capacity by State'!$D$6</f>
        <v>5.49</v>
      </c>
      <c r="CF9" s="191">
        <f>'PLEXOS Units Built'!CF9*'Capacity by State'!$D$6</f>
        <v>4.0200000000000005</v>
      </c>
      <c r="CG9" s="191">
        <f>'PLEXOS Units Built'!CG9*'Capacity by State'!$D$6</f>
        <v>6.4700000000000006</v>
      </c>
      <c r="CH9" s="191">
        <f>'PLEXOS Units Built'!CH9*'Capacity by State'!$D$6</f>
        <v>3.8600000000000003</v>
      </c>
      <c r="CI9" s="191">
        <f>'PLEXOS Units Built'!CI9*'Capacity by State'!$D$6</f>
        <v>2.5</v>
      </c>
      <c r="CJ9" s="191">
        <f>'PLEXOS Units Built'!CJ9*'Capacity by State'!$D$6</f>
        <v>5.0600000000000005</v>
      </c>
      <c r="CK9" s="191">
        <f>'PLEXOS Units Built'!CK9*'Capacity by State'!$D$6</f>
        <v>7.86</v>
      </c>
      <c r="CL9" s="191">
        <f>'PLEXOS Units Built'!CL9*'Capacity by State'!$D$6</f>
        <v>3.77</v>
      </c>
      <c r="CM9" s="191">
        <f>'PLEXOS Units Built'!CM9*'Capacity by State'!$D$6</f>
        <v>3.05</v>
      </c>
      <c r="CN9" s="191">
        <f>'PLEXOS Units Built'!CN9*'Capacity by State'!$D$6</f>
        <v>4</v>
      </c>
      <c r="CO9" s="191">
        <f>'PLEXOS Units Built'!CO9*'Capacity by State'!$D$6</f>
        <v>4.54</v>
      </c>
      <c r="CP9" s="191">
        <f>'PLEXOS Units Built'!CP9*'Capacity by State'!$D$6</f>
        <v>4.16</v>
      </c>
      <c r="CQ9" s="191">
        <f>'PLEXOS Units Built'!CQ9*'Capacity by State'!$D$6</f>
        <v>7.91</v>
      </c>
      <c r="CR9" s="191">
        <f>'PLEXOS Units Built'!CR9*'Capacity by State'!$D$6</f>
        <v>4.8</v>
      </c>
      <c r="CS9" s="191">
        <f>'PLEXOS Units Built'!CS9*'Capacity by State'!$D$6</f>
        <v>2.04</v>
      </c>
      <c r="CT9" s="191">
        <f>'PLEXOS Units Built'!CT9*'Capacity by State'!$D$6</f>
        <v>5.5100000000000007</v>
      </c>
      <c r="CU9" s="191">
        <f>'PLEXOS Units Built'!CU9*'Capacity by State'!$D$6</f>
        <v>2.71</v>
      </c>
      <c r="CV9" s="191">
        <f>'PLEXOS Units Built'!CV9*'Capacity by State'!$D$6</f>
        <v>7.59</v>
      </c>
      <c r="CW9" s="191">
        <f>'PLEXOS Units Built'!CW9*'Capacity by State'!$D$6</f>
        <v>0</v>
      </c>
      <c r="CX9" s="191">
        <f>'PLEXOS Units Built'!CX9*'Capacity by State'!$D$6</f>
        <v>1.27</v>
      </c>
      <c r="CY9" s="191">
        <f>'PLEXOS Units Built'!CY9*'Capacity by State'!$D$6</f>
        <v>1.01</v>
      </c>
      <c r="CZ9" s="191">
        <f>'PLEXOS Units Built'!CZ9*'Capacity by State'!$D$6</f>
        <v>0.85999999999999988</v>
      </c>
      <c r="DA9" s="191">
        <f>'PLEXOS Units Built'!DA9*'Capacity by State'!$D$6</f>
        <v>0.99</v>
      </c>
      <c r="DB9" s="191">
        <f>'PLEXOS Units Built'!DB9*'Capacity by State'!$D$6</f>
        <v>0.96</v>
      </c>
      <c r="DC9" s="191">
        <f>'PLEXOS Units Built'!DC9*'Capacity by State'!$D$6</f>
        <v>1.34</v>
      </c>
      <c r="DD9" s="191">
        <f>'PLEXOS Units Built'!DD9*'Capacity by State'!$D$6</f>
        <v>30.150000000000002</v>
      </c>
      <c r="DE9" s="191">
        <f>'PLEXOS Units Built'!DE9*'Capacity by State'!$D$6</f>
        <v>20.77</v>
      </c>
      <c r="DF9" s="191">
        <f>'PLEXOS Units Built'!DF9*'Capacity by State'!$D$6</f>
        <v>1.06</v>
      </c>
      <c r="DG9" s="191">
        <f>'PLEXOS Units Built'!DG9*'Capacity by State'!$D$6</f>
        <v>1.06</v>
      </c>
      <c r="DH9" s="191">
        <f>'PLEXOS Units Built'!DH9*'Capacity by State'!$D$6</f>
        <v>1.4000000000000001</v>
      </c>
      <c r="DI9" s="191">
        <f>'PLEXOS Units Built'!DI9*'Capacity by State'!$D$6</f>
        <v>1.07</v>
      </c>
      <c r="DJ9" s="191">
        <f>'PLEXOS Units Built'!DJ9*'Capacity by State'!$D$6</f>
        <v>1.1600000000000001</v>
      </c>
      <c r="DK9" s="191">
        <f>'PLEXOS Units Built'!DK9*'Capacity by State'!$D$6</f>
        <v>0.8899999999999999</v>
      </c>
      <c r="DL9" s="191">
        <f>'PLEXOS Units Built'!DL9*'Capacity by State'!$D$6</f>
        <v>1.51</v>
      </c>
      <c r="DM9" s="191">
        <f>'PLEXOS Units Built'!DM9*'Capacity by State'!$D$6</f>
        <v>1.3</v>
      </c>
      <c r="DN9" s="191">
        <f>'PLEXOS Units Built'!DN9*'Capacity by State'!$D$6</f>
        <v>1.5</v>
      </c>
      <c r="DO9" s="191">
        <f>'PLEXOS Units Built'!DO9*'Capacity by State'!$D$6</f>
        <v>0.79</v>
      </c>
      <c r="DP9" s="191">
        <f>'PLEXOS Units Built'!DP9*'Capacity by State'!$D$6</f>
        <v>1.3</v>
      </c>
      <c r="DQ9" s="191">
        <f>'PLEXOS Units Built'!DQ9*'Capacity by State'!$D$6</f>
        <v>0.03</v>
      </c>
      <c r="DR9" s="191">
        <f>'PLEXOS Units Built'!DR9*'Capacity by State'!$D$6</f>
        <v>0.1</v>
      </c>
      <c r="DS9" s="191">
        <f>'PLEXOS Units Built'!DS9*'Capacity by State'!$D$6</f>
        <v>0.14000000000000001</v>
      </c>
      <c r="DT9" s="191">
        <f>'PLEXOS Units Built'!DT9*'Capacity by State'!$D$6</f>
        <v>0.13</v>
      </c>
      <c r="DU9" s="191">
        <f>'PLEXOS Units Built'!DU9*'Capacity by State'!$D$6</f>
        <v>0.26</v>
      </c>
      <c r="DV9" s="191">
        <f>'PLEXOS Units Built'!DV9*'Capacity by State'!$D$6</f>
        <v>0.21999999999999997</v>
      </c>
      <c r="DW9" s="191">
        <f>'PLEXOS Units Built'!DW9*'Capacity by State'!$D$6</f>
        <v>0.29000000000000004</v>
      </c>
      <c r="DX9" s="191">
        <f>'PLEXOS Units Built'!DX9*'Capacity by State'!$D$6</f>
        <v>0.08</v>
      </c>
      <c r="DY9" s="191">
        <f>'PLEXOS Units Built'!DY9*'Capacity by State'!$D$6</f>
        <v>0.09</v>
      </c>
      <c r="DZ9" s="191">
        <f>'PLEXOS Units Built'!DZ9*'Capacity by State'!$D$6</f>
        <v>0.29000000000000004</v>
      </c>
      <c r="EA9" s="191">
        <f>'PLEXOS Units Built'!EA9*'Capacity by State'!$D$6</f>
        <v>0.15</v>
      </c>
      <c r="EB9" s="191">
        <f>'PLEXOS Units Built'!EB9*'Capacity by State'!$D$6</f>
        <v>0.22999999999999998</v>
      </c>
      <c r="EC9" s="191">
        <f>'PLEXOS Units Built'!EC9*'Capacity by State'!$D$6</f>
        <v>0.65</v>
      </c>
      <c r="ED9" s="191">
        <f>'PLEXOS Units Built'!ED9*'Capacity by State'!$D$6</f>
        <v>0.19</v>
      </c>
      <c r="EE9" s="191">
        <f>'PLEXOS Units Built'!EE9*'Capacity by State'!$D$6</f>
        <v>5.08</v>
      </c>
      <c r="EF9" s="191">
        <f>'PLEXOS Units Built'!EF9*'Capacity by State'!$D$6</f>
        <v>3.62</v>
      </c>
      <c r="EG9" s="191">
        <f>'PLEXOS Units Built'!EG9*'Capacity by State'!$D$6</f>
        <v>0.75</v>
      </c>
      <c r="EH9" s="191">
        <f>'PLEXOS Units Built'!EH9*'Capacity by State'!$D$6</f>
        <v>0.8899999999999999</v>
      </c>
      <c r="EI9" s="191">
        <f>'PLEXOS Units Built'!EI9*'Capacity by State'!$D$6</f>
        <v>1.1100000000000001</v>
      </c>
      <c r="EJ9" s="191">
        <f>'PLEXOS Units Built'!EJ9*'Capacity by State'!$D$6</f>
        <v>0.8</v>
      </c>
      <c r="EK9" s="191">
        <f>'PLEXOS Units Built'!EK9*'Capacity by State'!$D$6</f>
        <v>1.73</v>
      </c>
      <c r="EL9" s="191">
        <f>'PLEXOS Units Built'!EL9*'Capacity by State'!$D$6</f>
        <v>0.81</v>
      </c>
      <c r="EM9" s="191">
        <f>'PLEXOS Units Built'!EM9*'Capacity by State'!$D$6</f>
        <v>0.8</v>
      </c>
      <c r="EN9" s="191">
        <f>'PLEXOS Units Built'!EN9*'Capacity by State'!$D$6</f>
        <v>0.06</v>
      </c>
      <c r="EO9" s="191">
        <f>'PLEXOS Units Built'!EO9*'Capacity by State'!$D$6</f>
        <v>0.17</v>
      </c>
      <c r="EP9" s="191">
        <f>'PLEXOS Units Built'!EP9*'Capacity by State'!$D$6</f>
        <v>0.09</v>
      </c>
      <c r="EQ9" s="191">
        <f>'PLEXOS Units Built'!EQ9*'Capacity by State'!$D$6</f>
        <v>0.38</v>
      </c>
      <c r="ER9" s="191">
        <f>'PLEXOS Units Built'!ER9*'Capacity by State'!$D$6</f>
        <v>0.43999999999999995</v>
      </c>
      <c r="ES9" s="191">
        <f>'PLEXOS Units Built'!ES9*'Capacity by State'!$D$6</f>
        <v>0.34</v>
      </c>
      <c r="ET9" s="191">
        <f>'PLEXOS Units Built'!ET9*'Capacity by State'!$D$6</f>
        <v>0.02</v>
      </c>
      <c r="EU9" s="191">
        <f>'PLEXOS Units Built'!EU9*'Capacity by State'!$D$6</f>
        <v>7.0000000000000007E-2</v>
      </c>
      <c r="EV9" s="191">
        <f>'PLEXOS Units Built'!EV9*'Capacity by State'!$D$6</f>
        <v>0.22999999999999998</v>
      </c>
      <c r="EW9" s="191">
        <f>'PLEXOS Units Built'!EW9*'Capacity by State'!$D$6</f>
        <v>0.14000000000000001</v>
      </c>
      <c r="EX9" s="191">
        <f>'PLEXOS Units Built'!EX9*'Capacity by State'!$D$6</f>
        <v>0.16</v>
      </c>
      <c r="EY9" s="191">
        <f>'PLEXOS Units Built'!EY9*'Capacity by State'!$D$6</f>
        <v>7.0000000000000007E-2</v>
      </c>
      <c r="EZ9" s="191">
        <f>'PLEXOS Units Built'!EZ9*'Capacity by State'!$D$6</f>
        <v>0.17</v>
      </c>
      <c r="FA9" s="191">
        <f>'PLEXOS Units Built'!FA9*'Capacity by State'!$D$6</f>
        <v>0.18</v>
      </c>
      <c r="FB9" s="191">
        <f>'PLEXOS Units Built'!FB9*'Capacity by State'!$D$6</f>
        <v>0.21000000000000002</v>
      </c>
      <c r="FC9" s="191">
        <f>'PLEXOS Units Built'!FC9*'Capacity by State'!$D$6</f>
        <v>0.29000000000000004</v>
      </c>
      <c r="FD9" s="191">
        <f>'PLEXOS Units Built'!FD9*'Capacity by State'!$D$6</f>
        <v>0.18</v>
      </c>
      <c r="FE9" s="191">
        <f>'PLEXOS Units Built'!FE9*'Capacity by State'!$D$6</f>
        <v>0.18</v>
      </c>
      <c r="FF9" s="191">
        <f>'PLEXOS Units Built'!FF9*'Capacity by State'!$D$6</f>
        <v>3.81</v>
      </c>
      <c r="FG9" s="191">
        <f>'PLEXOS Units Built'!FG9*'Capacity by State'!$D$6</f>
        <v>3.57</v>
      </c>
    </row>
    <row r="10" spans="1:163" x14ac:dyDescent="0.25">
      <c r="A10" s="190">
        <v>2027</v>
      </c>
      <c r="B10" s="191">
        <f>'PLEXOS Units Built'!B10*'Capacity by State'!$D$6</f>
        <v>0.17</v>
      </c>
      <c r="C10" s="191">
        <f>'PLEXOS Units Built'!C10*'Capacity by State'!$D$6</f>
        <v>0.25</v>
      </c>
      <c r="D10" s="191">
        <f>'PLEXOS Units Built'!D10*'Capacity by State'!$D$6</f>
        <v>0.17</v>
      </c>
      <c r="E10" s="191">
        <f>'PLEXOS Units Built'!E10*'Capacity by State'!$D$6</f>
        <v>0.24</v>
      </c>
      <c r="F10" s="191">
        <f>'PLEXOS Units Built'!F10*'Capacity by State'!$D$6</f>
        <v>0.17</v>
      </c>
      <c r="G10" s="191">
        <f>'PLEXOS Units Built'!G10*'Capacity by State'!$D$6</f>
        <v>0.19</v>
      </c>
      <c r="H10" s="191">
        <f>'PLEXOS Units Built'!H10*'Capacity by State'!$D$6</f>
        <v>0.28000000000000003</v>
      </c>
      <c r="I10" s="191">
        <f>'PLEXOS Units Built'!I10*'Capacity by State'!$D$6</f>
        <v>0.31</v>
      </c>
      <c r="J10" s="191">
        <f>'PLEXOS Units Built'!J10*'Capacity by State'!$D$6</f>
        <v>0.17</v>
      </c>
      <c r="K10" s="191">
        <f>'PLEXOS Units Built'!K10*'Capacity by State'!$D$6</f>
        <v>0.97</v>
      </c>
      <c r="L10" s="191">
        <f>'PLEXOS Units Built'!L10*'Capacity by State'!$D$6</f>
        <v>0.21999999999999997</v>
      </c>
      <c r="M10" s="191">
        <f>'PLEXOS Units Built'!M10*'Capacity by State'!$D$6</f>
        <v>0.21000000000000002</v>
      </c>
      <c r="N10" s="191">
        <f>'PLEXOS Units Built'!N10*'Capacity by State'!$D$6</f>
        <v>0.28000000000000003</v>
      </c>
      <c r="O10" s="191">
        <f>'PLEXOS Units Built'!O10*'Capacity by State'!$D$6</f>
        <v>0.25</v>
      </c>
      <c r="P10" s="191">
        <f>'PLEXOS Units Built'!P10*'Capacity by State'!$D$6</f>
        <v>0.12</v>
      </c>
      <c r="Q10" s="191">
        <f>'PLEXOS Units Built'!Q10*'Capacity by State'!$D$6</f>
        <v>0.22999999999999998</v>
      </c>
      <c r="R10" s="191">
        <f>'PLEXOS Units Built'!R10*'Capacity by State'!$D$6</f>
        <v>0.41000000000000003</v>
      </c>
      <c r="S10" s="191">
        <f>'PLEXOS Units Built'!S10*'Capacity by State'!$D$6</f>
        <v>0.21999999999999997</v>
      </c>
      <c r="T10" s="191">
        <f>'PLEXOS Units Built'!T10*'Capacity by State'!$D$6</f>
        <v>0.12</v>
      </c>
      <c r="U10" s="191">
        <f>'PLEXOS Units Built'!U10*'Capacity by State'!$D$6</f>
        <v>0.08</v>
      </c>
      <c r="V10" s="191">
        <f>'PLEXOS Units Built'!V10*'Capacity by State'!$D$6</f>
        <v>0.15</v>
      </c>
      <c r="W10" s="191">
        <f>'PLEXOS Units Built'!W10*'Capacity by State'!$D$6</f>
        <v>0.1</v>
      </c>
      <c r="X10" s="191">
        <f>'PLEXOS Units Built'!X10*'Capacity by State'!$D$6</f>
        <v>0.08</v>
      </c>
      <c r="Y10" s="191">
        <f>'PLEXOS Units Built'!Y10*'Capacity by State'!$D$6</f>
        <v>0.14000000000000001</v>
      </c>
      <c r="Z10" s="191">
        <f>'PLEXOS Units Built'!Z10*'Capacity by State'!$D$6</f>
        <v>0.08</v>
      </c>
      <c r="AA10" s="191">
        <f>'PLEXOS Units Built'!AA10*'Capacity by State'!$D$6</f>
        <v>3.7</v>
      </c>
      <c r="AB10" s="191">
        <f>'PLEXOS Units Built'!AB10*'Capacity by State'!$D$6</f>
        <v>0.85999999999999988</v>
      </c>
      <c r="AC10" s="191">
        <f>'PLEXOS Units Built'!AC10*'Capacity by State'!$D$6</f>
        <v>0.27</v>
      </c>
      <c r="AD10" s="191">
        <f>'PLEXOS Units Built'!AD10*'Capacity by State'!$D$6</f>
        <v>0.25</v>
      </c>
      <c r="AE10" s="191">
        <f>'PLEXOS Units Built'!AE10*'Capacity by State'!$D$6</f>
        <v>0.29000000000000004</v>
      </c>
      <c r="AF10" s="191">
        <f>'PLEXOS Units Built'!AF10*'Capacity by State'!$D$6</f>
        <v>0.25</v>
      </c>
      <c r="AG10" s="191">
        <f>'PLEXOS Units Built'!AG10*'Capacity by State'!$D$6</f>
        <v>0.24</v>
      </c>
      <c r="AH10" s="191">
        <f>'PLEXOS Units Built'!AH10*'Capacity by State'!$D$6</f>
        <v>0.33</v>
      </c>
      <c r="AI10" s="191">
        <f>'PLEXOS Units Built'!AI10*'Capacity by State'!$D$6</f>
        <v>0.29000000000000004</v>
      </c>
      <c r="AJ10" s="191">
        <f>'PLEXOS Units Built'!AJ10*'Capacity by State'!$D$6</f>
        <v>0.13</v>
      </c>
      <c r="AK10" s="191">
        <f>'PLEXOS Units Built'!AK10*'Capacity by State'!$D$6</f>
        <v>0.16</v>
      </c>
      <c r="AL10" s="191">
        <f>'PLEXOS Units Built'!AL10*'Capacity by State'!$D$6</f>
        <v>0.18</v>
      </c>
      <c r="AM10" s="191">
        <f>'PLEXOS Units Built'!AM10*'Capacity by State'!$D$6</f>
        <v>0.16</v>
      </c>
      <c r="AN10" s="191">
        <f>'PLEXOS Units Built'!AN10*'Capacity by State'!$D$6</f>
        <v>0.13</v>
      </c>
      <c r="AO10" s="192">
        <f>'PLEXOS Units Built'!AO10*'Capacity by State'!$D$6</f>
        <v>0</v>
      </c>
      <c r="AP10" s="191">
        <f>'PLEXOS Units Built'!AP10*'Capacity by State'!$D$6</f>
        <v>0.02</v>
      </c>
      <c r="AQ10" s="191">
        <f>'PLEXOS Units Built'!AQ10*'Capacity by State'!$D$6</f>
        <v>0.39</v>
      </c>
      <c r="AR10" s="191">
        <f>'PLEXOS Units Built'!AR10*'Capacity by State'!$D$6</f>
        <v>0.03</v>
      </c>
      <c r="AS10" s="191">
        <f>'PLEXOS Units Built'!AS10*'Capacity by State'!$D$6</f>
        <v>0.05</v>
      </c>
      <c r="AT10" s="191">
        <f>'PLEXOS Units Built'!AT10*'Capacity by State'!$D$6</f>
        <v>0.06</v>
      </c>
      <c r="AU10" s="191">
        <f>'PLEXOS Units Built'!AU10*'Capacity by State'!$D$6</f>
        <v>0.02</v>
      </c>
      <c r="AV10" s="191">
        <f>'PLEXOS Units Built'!AV10*'Capacity by State'!$D$6</f>
        <v>0.08</v>
      </c>
      <c r="AW10" s="191">
        <f>'PLEXOS Units Built'!AW10*'Capacity by State'!$D$6</f>
        <v>0.02</v>
      </c>
      <c r="AX10" s="191">
        <f>'PLEXOS Units Built'!AX10*'Capacity by State'!$D$6</f>
        <v>0.04</v>
      </c>
      <c r="AY10" s="191">
        <f>'PLEXOS Units Built'!AY10*'Capacity by State'!$D$6</f>
        <v>0.06</v>
      </c>
      <c r="AZ10" s="191">
        <f>'PLEXOS Units Built'!AZ10*'Capacity by State'!$D$6</f>
        <v>0.04</v>
      </c>
      <c r="BA10" s="191">
        <f>'PLEXOS Units Built'!BA10*'Capacity by State'!$D$6</f>
        <v>0.03</v>
      </c>
      <c r="BB10" s="191">
        <f>'PLEXOS Units Built'!BB10*'Capacity by State'!$D$6</f>
        <v>0.39</v>
      </c>
      <c r="BC10" s="191">
        <f>'PLEXOS Units Built'!BC10*'Capacity by State'!$D$6</f>
        <v>0.78</v>
      </c>
      <c r="BD10" s="191">
        <f>'PLEXOS Units Built'!BD10*'Capacity by State'!$D$6</f>
        <v>4.47</v>
      </c>
      <c r="BE10" s="191">
        <f>'PLEXOS Units Built'!BE10*'Capacity by State'!$D$6</f>
        <v>0.25</v>
      </c>
      <c r="BF10" s="191">
        <f>'PLEXOS Units Built'!BF10*'Capacity by State'!$D$6</f>
        <v>6.9899999999999993</v>
      </c>
      <c r="BG10" s="191">
        <f>'PLEXOS Units Built'!BG10*'Capacity by State'!$D$6</f>
        <v>10.280000000000001</v>
      </c>
      <c r="BH10" s="191">
        <f>'PLEXOS Units Built'!BH10*'Capacity by State'!$D$6</f>
        <v>7.76</v>
      </c>
      <c r="BI10" s="191">
        <f>'PLEXOS Units Built'!BI10*'Capacity by State'!$D$6</f>
        <v>2.5700000000000003</v>
      </c>
      <c r="BJ10" s="191">
        <f>'PLEXOS Units Built'!BJ10*'Capacity by State'!$D$6</f>
        <v>3.07</v>
      </c>
      <c r="BK10" s="191">
        <f>'PLEXOS Units Built'!BK10*'Capacity by State'!$D$6</f>
        <v>2.3400000000000003</v>
      </c>
      <c r="BL10" s="191">
        <f>'PLEXOS Units Built'!BL10*'Capacity by State'!$D$6</f>
        <v>14.28</v>
      </c>
      <c r="BM10" s="191">
        <f>'PLEXOS Units Built'!BM10*'Capacity by State'!$D$6</f>
        <v>3.17</v>
      </c>
      <c r="BN10" s="191">
        <f>'PLEXOS Units Built'!BN10*'Capacity by State'!$D$6</f>
        <v>3.73</v>
      </c>
      <c r="BO10" s="191">
        <f>'PLEXOS Units Built'!BO10*'Capacity by State'!$D$6</f>
        <v>3.7199999999999998</v>
      </c>
      <c r="BP10" s="191">
        <f>'PLEXOS Units Built'!BP10*'Capacity by State'!$D$6</f>
        <v>3.6399999999999997</v>
      </c>
      <c r="BQ10" s="191">
        <f>'PLEXOS Units Built'!BQ10*'Capacity by State'!$D$6</f>
        <v>2.0100000000000002</v>
      </c>
      <c r="BR10" s="191">
        <f>'PLEXOS Units Built'!BR10*'Capacity by State'!$D$6</f>
        <v>8.18</v>
      </c>
      <c r="BS10" s="191">
        <f>'PLEXOS Units Built'!BS10*'Capacity by State'!$D$6</f>
        <v>3.89</v>
      </c>
      <c r="BT10" s="191">
        <f>'PLEXOS Units Built'!BT10*'Capacity by State'!$D$6</f>
        <v>2.6500000000000004</v>
      </c>
      <c r="BU10" s="191">
        <f>'PLEXOS Units Built'!BU10*'Capacity by State'!$D$6</f>
        <v>5.48</v>
      </c>
      <c r="BV10" s="191">
        <f>'PLEXOS Units Built'!BV10*'Capacity by State'!$D$6</f>
        <v>0.62</v>
      </c>
      <c r="BW10" s="191">
        <f>'PLEXOS Units Built'!BW10*'Capacity by State'!$D$6</f>
        <v>0.36</v>
      </c>
      <c r="BX10" s="191">
        <f>'PLEXOS Units Built'!BX10*'Capacity by State'!$D$6</f>
        <v>0.4</v>
      </c>
      <c r="BY10" s="191">
        <f>'PLEXOS Units Built'!BY10*'Capacity by State'!$D$6</f>
        <v>0.97</v>
      </c>
      <c r="BZ10" s="191">
        <f>'PLEXOS Units Built'!BZ10*'Capacity by State'!$D$6</f>
        <v>1.92</v>
      </c>
      <c r="CA10" s="191">
        <f>'PLEXOS Units Built'!CA10*'Capacity by State'!$D$6</f>
        <v>0.68</v>
      </c>
      <c r="CB10" s="191">
        <f>'PLEXOS Units Built'!CB10*'Capacity by State'!$D$6</f>
        <v>1.8599999999999999</v>
      </c>
      <c r="CC10" s="191">
        <f>'PLEXOS Units Built'!CC10*'Capacity by State'!$D$6</f>
        <v>14.219999999999999</v>
      </c>
      <c r="CD10" s="191">
        <f>'PLEXOS Units Built'!CD10*'Capacity by State'!$D$6</f>
        <v>13.57</v>
      </c>
      <c r="CE10" s="191">
        <f>'PLEXOS Units Built'!CE10*'Capacity by State'!$D$6</f>
        <v>4.43</v>
      </c>
      <c r="CF10" s="191">
        <f>'PLEXOS Units Built'!CF10*'Capacity by State'!$D$6</f>
        <v>3.22</v>
      </c>
      <c r="CG10" s="191">
        <f>'PLEXOS Units Built'!CG10*'Capacity by State'!$D$6</f>
        <v>5.2</v>
      </c>
      <c r="CH10" s="191">
        <f>'PLEXOS Units Built'!CH10*'Capacity by State'!$D$6</f>
        <v>2.8699999999999997</v>
      </c>
      <c r="CI10" s="191">
        <f>'PLEXOS Units Built'!CI10*'Capacity by State'!$D$6</f>
        <v>1.9700000000000002</v>
      </c>
      <c r="CJ10" s="191">
        <f>'PLEXOS Units Built'!CJ10*'Capacity by State'!$D$6</f>
        <v>5.620000000000001</v>
      </c>
      <c r="CK10" s="191">
        <f>'PLEXOS Units Built'!CK10*'Capacity by State'!$D$6</f>
        <v>14.34</v>
      </c>
      <c r="CL10" s="191">
        <f>'PLEXOS Units Built'!CL10*'Capacity by State'!$D$6</f>
        <v>3.6799999999999997</v>
      </c>
      <c r="CM10" s="191">
        <f>'PLEXOS Units Built'!CM10*'Capacity by State'!$D$6</f>
        <v>4.8899999999999997</v>
      </c>
      <c r="CN10" s="191">
        <f>'PLEXOS Units Built'!CN10*'Capacity by State'!$D$6</f>
        <v>3.8</v>
      </c>
      <c r="CO10" s="191">
        <f>'PLEXOS Units Built'!CO10*'Capacity by State'!$D$6</f>
        <v>3.22</v>
      </c>
      <c r="CP10" s="191">
        <f>'PLEXOS Units Built'!CP10*'Capacity by State'!$D$6</f>
        <v>3.21</v>
      </c>
      <c r="CQ10" s="191">
        <f>'PLEXOS Units Built'!CQ10*'Capacity by State'!$D$6</f>
        <v>8.64</v>
      </c>
      <c r="CR10" s="191">
        <f>'PLEXOS Units Built'!CR10*'Capacity by State'!$D$6</f>
        <v>5.64</v>
      </c>
      <c r="CS10" s="191">
        <f>'PLEXOS Units Built'!CS10*'Capacity by State'!$D$6</f>
        <v>2.4</v>
      </c>
      <c r="CT10" s="191">
        <f>'PLEXOS Units Built'!CT10*'Capacity by State'!$D$6</f>
        <v>6.36</v>
      </c>
      <c r="CU10" s="191">
        <f>'PLEXOS Units Built'!CU10*'Capacity by State'!$D$6</f>
        <v>3.53</v>
      </c>
      <c r="CV10" s="191">
        <f>'PLEXOS Units Built'!CV10*'Capacity by State'!$D$6</f>
        <v>7.48</v>
      </c>
      <c r="CW10" s="191">
        <f>'PLEXOS Units Built'!CW10*'Capacity by State'!$D$6</f>
        <v>0</v>
      </c>
      <c r="CX10" s="191">
        <f>'PLEXOS Units Built'!CX10*'Capacity by State'!$D$6</f>
        <v>1.61</v>
      </c>
      <c r="CY10" s="191">
        <f>'PLEXOS Units Built'!CY10*'Capacity by State'!$D$6</f>
        <v>1.1100000000000001</v>
      </c>
      <c r="CZ10" s="191">
        <f>'PLEXOS Units Built'!CZ10*'Capacity by State'!$D$6</f>
        <v>0.99</v>
      </c>
      <c r="DA10" s="191">
        <f>'PLEXOS Units Built'!DA10*'Capacity by State'!$D$6</f>
        <v>1.04</v>
      </c>
      <c r="DB10" s="191">
        <f>'PLEXOS Units Built'!DB10*'Capacity by State'!$D$6</f>
        <v>1.25</v>
      </c>
      <c r="DC10" s="191">
        <f>'PLEXOS Units Built'!DC10*'Capacity by State'!$D$6</f>
        <v>1.6300000000000001</v>
      </c>
      <c r="DD10" s="191">
        <f>'PLEXOS Units Built'!DD10*'Capacity by State'!$D$6</f>
        <v>32.380000000000003</v>
      </c>
      <c r="DE10" s="191">
        <f>'PLEXOS Units Built'!DE10*'Capacity by State'!$D$6</f>
        <v>14.91</v>
      </c>
      <c r="DF10" s="191">
        <f>'PLEXOS Units Built'!DF10*'Capacity by State'!$D$6</f>
        <v>1.1100000000000001</v>
      </c>
      <c r="DG10" s="191">
        <f>'PLEXOS Units Built'!DG10*'Capacity by State'!$D$6</f>
        <v>1.19</v>
      </c>
      <c r="DH10" s="191">
        <f>'PLEXOS Units Built'!DH10*'Capacity by State'!$D$6</f>
        <v>1.47</v>
      </c>
      <c r="DI10" s="191">
        <f>'PLEXOS Units Built'!DI10*'Capacity by State'!$D$6</f>
        <v>1.27</v>
      </c>
      <c r="DJ10" s="191">
        <f>'PLEXOS Units Built'!DJ10*'Capacity by State'!$D$6</f>
        <v>1.21</v>
      </c>
      <c r="DK10" s="191">
        <f>'PLEXOS Units Built'!DK10*'Capacity by State'!$D$6</f>
        <v>0.98</v>
      </c>
      <c r="DL10" s="191">
        <f>'PLEXOS Units Built'!DL10*'Capacity by State'!$D$6</f>
        <v>1.57</v>
      </c>
      <c r="DM10" s="191">
        <f>'PLEXOS Units Built'!DM10*'Capacity by State'!$D$6</f>
        <v>1.35</v>
      </c>
      <c r="DN10" s="191">
        <f>'PLEXOS Units Built'!DN10*'Capacity by State'!$D$6</f>
        <v>1.58</v>
      </c>
      <c r="DO10" s="191">
        <f>'PLEXOS Units Built'!DO10*'Capacity by State'!$D$6</f>
        <v>0.91999999999999993</v>
      </c>
      <c r="DP10" s="191">
        <f>'PLEXOS Units Built'!DP10*'Capacity by State'!$D$6</f>
        <v>1.37</v>
      </c>
      <c r="DQ10" s="191">
        <f>'PLEXOS Units Built'!DQ10*'Capacity by State'!$D$6</f>
        <v>0.04</v>
      </c>
      <c r="DR10" s="191">
        <f>'PLEXOS Units Built'!DR10*'Capacity by State'!$D$6</f>
        <v>0.09</v>
      </c>
      <c r="DS10" s="191">
        <f>'PLEXOS Units Built'!DS10*'Capacity by State'!$D$6</f>
        <v>0.15</v>
      </c>
      <c r="DT10" s="191">
        <f>'PLEXOS Units Built'!DT10*'Capacity by State'!$D$6</f>
        <v>0.16</v>
      </c>
      <c r="DU10" s="191">
        <f>'PLEXOS Units Built'!DU10*'Capacity by State'!$D$6</f>
        <v>0.28000000000000003</v>
      </c>
      <c r="DV10" s="191">
        <f>'PLEXOS Units Built'!DV10*'Capacity by State'!$D$6</f>
        <v>0.24</v>
      </c>
      <c r="DW10" s="191">
        <f>'PLEXOS Units Built'!DW10*'Capacity by State'!$D$6</f>
        <v>0.29000000000000004</v>
      </c>
      <c r="DX10" s="191">
        <f>'PLEXOS Units Built'!DX10*'Capacity by State'!$D$6</f>
        <v>0.1</v>
      </c>
      <c r="DY10" s="191">
        <f>'PLEXOS Units Built'!DY10*'Capacity by State'!$D$6</f>
        <v>0.1</v>
      </c>
      <c r="DZ10" s="191">
        <f>'PLEXOS Units Built'!DZ10*'Capacity by State'!$D$6</f>
        <v>0.3</v>
      </c>
      <c r="EA10" s="191">
        <f>'PLEXOS Units Built'!EA10*'Capacity by State'!$D$6</f>
        <v>0.18</v>
      </c>
      <c r="EB10" s="191">
        <f>'PLEXOS Units Built'!EB10*'Capacity by State'!$D$6</f>
        <v>0.25</v>
      </c>
      <c r="EC10" s="191">
        <f>'PLEXOS Units Built'!EC10*'Capacity by State'!$D$6</f>
        <v>0.71</v>
      </c>
      <c r="ED10" s="191">
        <f>'PLEXOS Units Built'!ED10*'Capacity by State'!$D$6</f>
        <v>0.19</v>
      </c>
      <c r="EE10" s="191">
        <f>'PLEXOS Units Built'!EE10*'Capacity by State'!$D$6</f>
        <v>5.49</v>
      </c>
      <c r="EF10" s="191">
        <f>'PLEXOS Units Built'!EF10*'Capacity by State'!$D$6</f>
        <v>3.77</v>
      </c>
      <c r="EG10" s="191">
        <f>'PLEXOS Units Built'!EG10*'Capacity by State'!$D$6</f>
        <v>0.8899999999999999</v>
      </c>
      <c r="EH10" s="191">
        <f>'PLEXOS Units Built'!EH10*'Capacity by State'!$D$6</f>
        <v>0.91999999999999993</v>
      </c>
      <c r="EI10" s="191">
        <f>'PLEXOS Units Built'!EI10*'Capacity by State'!$D$6</f>
        <v>1.19</v>
      </c>
      <c r="EJ10" s="191">
        <f>'PLEXOS Units Built'!EJ10*'Capacity by State'!$D$6</f>
        <v>0.8</v>
      </c>
      <c r="EK10" s="191">
        <f>'PLEXOS Units Built'!EK10*'Capacity by State'!$D$6</f>
        <v>1.7599999999999998</v>
      </c>
      <c r="EL10" s="191">
        <f>'PLEXOS Units Built'!EL10*'Capacity by State'!$D$6</f>
        <v>0.78</v>
      </c>
      <c r="EM10" s="191">
        <f>'PLEXOS Units Built'!EM10*'Capacity by State'!$D$6</f>
        <v>0.84000000000000008</v>
      </c>
      <c r="EN10" s="191">
        <f>'PLEXOS Units Built'!EN10*'Capacity by State'!$D$6</f>
        <v>0.34</v>
      </c>
      <c r="EO10" s="191">
        <f>'PLEXOS Units Built'!EO10*'Capacity by State'!$D$6</f>
        <v>0.3</v>
      </c>
      <c r="EP10" s="191">
        <f>'PLEXOS Units Built'!EP10*'Capacity by State'!$D$6</f>
        <v>0.42000000000000004</v>
      </c>
      <c r="EQ10" s="191">
        <f>'PLEXOS Units Built'!EQ10*'Capacity by State'!$D$6</f>
        <v>0.41000000000000003</v>
      </c>
      <c r="ER10" s="191">
        <f>'PLEXOS Units Built'!ER10*'Capacity by State'!$D$6</f>
        <v>0.2</v>
      </c>
      <c r="ES10" s="191">
        <f>'PLEXOS Units Built'!ES10*'Capacity by State'!$D$6</f>
        <v>0.62</v>
      </c>
      <c r="ET10" s="191">
        <f>'PLEXOS Units Built'!ET10*'Capacity by State'!$D$6</f>
        <v>0.04</v>
      </c>
      <c r="EU10" s="191">
        <f>'PLEXOS Units Built'!EU10*'Capacity by State'!$D$6</f>
        <v>7.0000000000000007E-2</v>
      </c>
      <c r="EV10" s="191">
        <f>'PLEXOS Units Built'!EV10*'Capacity by State'!$D$6</f>
        <v>0.31</v>
      </c>
      <c r="EW10" s="191">
        <f>'PLEXOS Units Built'!EW10*'Capacity by State'!$D$6</f>
        <v>0.17</v>
      </c>
      <c r="EX10" s="191">
        <f>'PLEXOS Units Built'!EX10*'Capacity by State'!$D$6</f>
        <v>0.25</v>
      </c>
      <c r="EY10" s="191">
        <f>'PLEXOS Units Built'!EY10*'Capacity by State'!$D$6</f>
        <v>0.1</v>
      </c>
      <c r="EZ10" s="191">
        <f>'PLEXOS Units Built'!EZ10*'Capacity by State'!$D$6</f>
        <v>0.24</v>
      </c>
      <c r="FA10" s="191">
        <f>'PLEXOS Units Built'!FA10*'Capacity by State'!$D$6</f>
        <v>0.21000000000000002</v>
      </c>
      <c r="FB10" s="191">
        <f>'PLEXOS Units Built'!FB10*'Capacity by State'!$D$6</f>
        <v>0.21000000000000002</v>
      </c>
      <c r="FC10" s="191">
        <f>'PLEXOS Units Built'!FC10*'Capacity by State'!$D$6</f>
        <v>0.3</v>
      </c>
      <c r="FD10" s="191">
        <f>'PLEXOS Units Built'!FD10*'Capacity by State'!$D$6</f>
        <v>0.18</v>
      </c>
      <c r="FE10" s="191">
        <f>'PLEXOS Units Built'!FE10*'Capacity by State'!$D$6</f>
        <v>0.2</v>
      </c>
      <c r="FF10" s="191">
        <f>'PLEXOS Units Built'!FF10*'Capacity by State'!$D$6</f>
        <v>4.25</v>
      </c>
      <c r="FG10" s="191">
        <f>'PLEXOS Units Built'!FG10*'Capacity by State'!$D$6</f>
        <v>3.69</v>
      </c>
    </row>
    <row r="11" spans="1:163" x14ac:dyDescent="0.25">
      <c r="A11" s="190">
        <v>2028</v>
      </c>
      <c r="B11" s="191">
        <f>'PLEXOS Units Built'!B11*'Capacity by State'!$D$6</f>
        <v>0.2</v>
      </c>
      <c r="C11" s="191">
        <f>'PLEXOS Units Built'!C11*'Capacity by State'!$D$6</f>
        <v>0.29000000000000004</v>
      </c>
      <c r="D11" s="191">
        <f>'PLEXOS Units Built'!D11*'Capacity by State'!$D$6</f>
        <v>0.16</v>
      </c>
      <c r="E11" s="191">
        <f>'PLEXOS Units Built'!E11*'Capacity by State'!$D$6</f>
        <v>0.21000000000000002</v>
      </c>
      <c r="F11" s="191">
        <f>'PLEXOS Units Built'!F11*'Capacity by State'!$D$6</f>
        <v>0.18</v>
      </c>
      <c r="G11" s="191">
        <f>'PLEXOS Units Built'!G11*'Capacity by State'!$D$6</f>
        <v>0.18</v>
      </c>
      <c r="H11" s="191">
        <f>'PLEXOS Units Built'!H11*'Capacity by State'!$D$6</f>
        <v>0.31</v>
      </c>
      <c r="I11" s="191">
        <f>'PLEXOS Units Built'!I11*'Capacity by State'!$D$6</f>
        <v>0.32</v>
      </c>
      <c r="J11" s="191">
        <f>'PLEXOS Units Built'!J11*'Capacity by State'!$D$6</f>
        <v>0.2</v>
      </c>
      <c r="K11" s="191">
        <f>'PLEXOS Units Built'!K11*'Capacity by State'!$D$6</f>
        <v>1.01</v>
      </c>
      <c r="L11" s="191">
        <f>'PLEXOS Units Built'!L11*'Capacity by State'!$D$6</f>
        <v>0.27</v>
      </c>
      <c r="M11" s="191">
        <f>'PLEXOS Units Built'!M11*'Capacity by State'!$D$6</f>
        <v>0.27</v>
      </c>
      <c r="N11" s="191">
        <f>'PLEXOS Units Built'!N11*'Capacity by State'!$D$6</f>
        <v>0.37</v>
      </c>
      <c r="O11" s="191">
        <f>'PLEXOS Units Built'!O11*'Capacity by State'!$D$6</f>
        <v>0.3</v>
      </c>
      <c r="P11" s="191">
        <f>'PLEXOS Units Built'!P11*'Capacity by State'!$D$6</f>
        <v>0.16</v>
      </c>
      <c r="Q11" s="191">
        <f>'PLEXOS Units Built'!Q11*'Capacity by State'!$D$6</f>
        <v>0.33</v>
      </c>
      <c r="R11" s="191">
        <f>'PLEXOS Units Built'!R11*'Capacity by State'!$D$6</f>
        <v>0.45999999999999996</v>
      </c>
      <c r="S11" s="191">
        <f>'PLEXOS Units Built'!S11*'Capacity by State'!$D$6</f>
        <v>0.24</v>
      </c>
      <c r="T11" s="191">
        <f>'PLEXOS Units Built'!T11*'Capacity by State'!$D$6</f>
        <v>0.16</v>
      </c>
      <c r="U11" s="191">
        <f>'PLEXOS Units Built'!U11*'Capacity by State'!$D$6</f>
        <v>0.09</v>
      </c>
      <c r="V11" s="191">
        <f>'PLEXOS Units Built'!V11*'Capacity by State'!$D$6</f>
        <v>0.18</v>
      </c>
      <c r="W11" s="191">
        <f>'PLEXOS Units Built'!W11*'Capacity by State'!$D$6</f>
        <v>0.10999999999999999</v>
      </c>
      <c r="X11" s="191">
        <f>'PLEXOS Units Built'!X11*'Capacity by State'!$D$6</f>
        <v>0.08</v>
      </c>
      <c r="Y11" s="191">
        <f>'PLEXOS Units Built'!Y11*'Capacity by State'!$D$6</f>
        <v>0.16</v>
      </c>
      <c r="Z11" s="191">
        <f>'PLEXOS Units Built'!Z11*'Capacity by State'!$D$6</f>
        <v>0.09</v>
      </c>
      <c r="AA11" s="191">
        <f>'PLEXOS Units Built'!AA11*'Capacity by State'!$D$6</f>
        <v>3.76</v>
      </c>
      <c r="AB11" s="191">
        <f>'PLEXOS Units Built'!AB11*'Capacity by State'!$D$6</f>
        <v>0.94</v>
      </c>
      <c r="AC11" s="191">
        <f>'PLEXOS Units Built'!AC11*'Capacity by State'!$D$6</f>
        <v>0.31</v>
      </c>
      <c r="AD11" s="191">
        <f>'PLEXOS Units Built'!AD11*'Capacity by State'!$D$6</f>
        <v>0.28000000000000003</v>
      </c>
      <c r="AE11" s="191">
        <f>'PLEXOS Units Built'!AE11*'Capacity by State'!$D$6</f>
        <v>0.28000000000000003</v>
      </c>
      <c r="AF11" s="191">
        <f>'PLEXOS Units Built'!AF11*'Capacity by State'!$D$6</f>
        <v>0.27</v>
      </c>
      <c r="AG11" s="191">
        <f>'PLEXOS Units Built'!AG11*'Capacity by State'!$D$6</f>
        <v>0.22999999999999998</v>
      </c>
      <c r="AH11" s="191">
        <f>'PLEXOS Units Built'!AH11*'Capacity by State'!$D$6</f>
        <v>0.36</v>
      </c>
      <c r="AI11" s="191">
        <f>'PLEXOS Units Built'!AI11*'Capacity by State'!$D$6</f>
        <v>0.28000000000000003</v>
      </c>
      <c r="AJ11" s="191">
        <f>'PLEXOS Units Built'!AJ11*'Capacity by State'!$D$6</f>
        <v>0.13</v>
      </c>
      <c r="AK11" s="191">
        <f>'PLEXOS Units Built'!AK11*'Capacity by State'!$D$6</f>
        <v>0.15</v>
      </c>
      <c r="AL11" s="191">
        <f>'PLEXOS Units Built'!AL11*'Capacity by State'!$D$6</f>
        <v>0.13</v>
      </c>
      <c r="AM11" s="191">
        <f>'PLEXOS Units Built'!AM11*'Capacity by State'!$D$6</f>
        <v>0.14000000000000001</v>
      </c>
      <c r="AN11" s="191">
        <f>'PLEXOS Units Built'!AN11*'Capacity by State'!$D$6</f>
        <v>0.14000000000000001</v>
      </c>
      <c r="AO11" s="192">
        <f>'PLEXOS Units Built'!AO11*'Capacity by State'!$D$6</f>
        <v>0</v>
      </c>
      <c r="AP11" s="191">
        <f>'PLEXOS Units Built'!AP11*'Capacity by State'!$D$6</f>
        <v>0.03</v>
      </c>
      <c r="AQ11" s="191">
        <f>'PLEXOS Units Built'!AQ11*'Capacity by State'!$D$6</f>
        <v>0.37</v>
      </c>
      <c r="AR11" s="191">
        <f>'PLEXOS Units Built'!AR11*'Capacity by State'!$D$6</f>
        <v>0.03</v>
      </c>
      <c r="AS11" s="191">
        <f>'PLEXOS Units Built'!AS11*'Capacity by State'!$D$6</f>
        <v>0.06</v>
      </c>
      <c r="AT11" s="191">
        <f>'PLEXOS Units Built'!AT11*'Capacity by State'!$D$6</f>
        <v>0.08</v>
      </c>
      <c r="AU11" s="191">
        <f>'PLEXOS Units Built'!AU11*'Capacity by State'!$D$6</f>
        <v>0.03</v>
      </c>
      <c r="AV11" s="191">
        <f>'PLEXOS Units Built'!AV11*'Capacity by State'!$D$6</f>
        <v>0.10999999999999999</v>
      </c>
      <c r="AW11" s="191">
        <f>'PLEXOS Units Built'!AW11*'Capacity by State'!$D$6</f>
        <v>0.03</v>
      </c>
      <c r="AX11" s="191">
        <f>'PLEXOS Units Built'!AX11*'Capacity by State'!$D$6</f>
        <v>0.04</v>
      </c>
      <c r="AY11" s="191">
        <f>'PLEXOS Units Built'!AY11*'Capacity by State'!$D$6</f>
        <v>0.06</v>
      </c>
      <c r="AZ11" s="191">
        <f>'PLEXOS Units Built'!AZ11*'Capacity by State'!$D$6</f>
        <v>0.04</v>
      </c>
      <c r="BA11" s="191">
        <f>'PLEXOS Units Built'!BA11*'Capacity by State'!$D$6</f>
        <v>0.02</v>
      </c>
      <c r="BB11" s="191">
        <f>'PLEXOS Units Built'!BB11*'Capacity by State'!$D$6</f>
        <v>0.41000000000000003</v>
      </c>
      <c r="BC11" s="191">
        <f>'PLEXOS Units Built'!BC11*'Capacity by State'!$D$6</f>
        <v>0.8</v>
      </c>
      <c r="BD11" s="191">
        <f>'PLEXOS Units Built'!BD11*'Capacity by State'!$D$6</f>
        <v>3.63</v>
      </c>
      <c r="BE11" s="191">
        <f>'PLEXOS Units Built'!BE11*'Capacity by State'!$D$6</f>
        <v>0.26</v>
      </c>
      <c r="BF11" s="191">
        <f>'PLEXOS Units Built'!BF11*'Capacity by State'!$D$6</f>
        <v>7.65</v>
      </c>
      <c r="BG11" s="191">
        <f>'PLEXOS Units Built'!BG11*'Capacity by State'!$D$6</f>
        <v>10.69</v>
      </c>
      <c r="BH11" s="191">
        <f>'PLEXOS Units Built'!BH11*'Capacity by State'!$D$6</f>
        <v>7.8900000000000006</v>
      </c>
      <c r="BI11" s="191">
        <f>'PLEXOS Units Built'!BI11*'Capacity by State'!$D$6</f>
        <v>2.62</v>
      </c>
      <c r="BJ11" s="191">
        <f>'PLEXOS Units Built'!BJ11*'Capacity by State'!$D$6</f>
        <v>3.19</v>
      </c>
      <c r="BK11" s="191">
        <f>'PLEXOS Units Built'!BK11*'Capacity by State'!$D$6</f>
        <v>2.37</v>
      </c>
      <c r="BL11" s="191">
        <f>'PLEXOS Units Built'!BL11*'Capacity by State'!$D$6</f>
        <v>14.94</v>
      </c>
      <c r="BM11" s="191">
        <f>'PLEXOS Units Built'!BM11*'Capacity by State'!$D$6</f>
        <v>3.46</v>
      </c>
      <c r="BN11" s="191">
        <f>'PLEXOS Units Built'!BN11*'Capacity by State'!$D$6</f>
        <v>3.77</v>
      </c>
      <c r="BO11" s="191">
        <f>'PLEXOS Units Built'!BO11*'Capacity by State'!$D$6</f>
        <v>3.77</v>
      </c>
      <c r="BP11" s="191">
        <f>'PLEXOS Units Built'!BP11*'Capacity by State'!$D$6</f>
        <v>3.96</v>
      </c>
      <c r="BQ11" s="191">
        <f>'PLEXOS Units Built'!BQ11*'Capacity by State'!$D$6</f>
        <v>2.2200000000000002</v>
      </c>
      <c r="BR11" s="191">
        <f>'PLEXOS Units Built'!BR11*'Capacity by State'!$D$6</f>
        <v>8.39</v>
      </c>
      <c r="BS11" s="191">
        <f>'PLEXOS Units Built'!BS11*'Capacity by State'!$D$6</f>
        <v>3.6799999999999997</v>
      </c>
      <c r="BT11" s="191">
        <f>'PLEXOS Units Built'!BT11*'Capacity by State'!$D$6</f>
        <v>2.92</v>
      </c>
      <c r="BU11" s="191">
        <f>'PLEXOS Units Built'!BU11*'Capacity by State'!$D$6</f>
        <v>5.8199999999999994</v>
      </c>
      <c r="BV11" s="191">
        <f>'PLEXOS Units Built'!BV11*'Capacity by State'!$D$6</f>
        <v>0.61</v>
      </c>
      <c r="BW11" s="191">
        <f>'PLEXOS Units Built'!BW11*'Capacity by State'!$D$6</f>
        <v>0.38</v>
      </c>
      <c r="BX11" s="191">
        <f>'PLEXOS Units Built'!BX11*'Capacity by State'!$D$6</f>
        <v>0.44999999999999996</v>
      </c>
      <c r="BY11" s="191">
        <f>'PLEXOS Units Built'!BY11*'Capacity by State'!$D$6</f>
        <v>1.08</v>
      </c>
      <c r="BZ11" s="191">
        <f>'PLEXOS Units Built'!BZ11*'Capacity by State'!$D$6</f>
        <v>1.7599999999999998</v>
      </c>
      <c r="CA11" s="191">
        <f>'PLEXOS Units Built'!CA11*'Capacity by State'!$D$6</f>
        <v>0.62</v>
      </c>
      <c r="CB11" s="191">
        <f>'PLEXOS Units Built'!CB11*'Capacity by State'!$D$6</f>
        <v>1.83</v>
      </c>
      <c r="CC11" s="191">
        <f>'PLEXOS Units Built'!CC11*'Capacity by State'!$D$6</f>
        <v>13.33</v>
      </c>
      <c r="CD11" s="191">
        <f>'PLEXOS Units Built'!CD11*'Capacity by State'!$D$6</f>
        <v>14.32</v>
      </c>
      <c r="CE11" s="191">
        <f>'PLEXOS Units Built'!CE11*'Capacity by State'!$D$6</f>
        <v>3.3800000000000003</v>
      </c>
      <c r="CF11" s="191">
        <f>'PLEXOS Units Built'!CF11*'Capacity by State'!$D$6</f>
        <v>2.4299999999999997</v>
      </c>
      <c r="CG11" s="191">
        <f>'PLEXOS Units Built'!CG11*'Capacity by State'!$D$6</f>
        <v>4.59</v>
      </c>
      <c r="CH11" s="191">
        <f>'PLEXOS Units Built'!CH11*'Capacity by State'!$D$6</f>
        <v>2.7300000000000004</v>
      </c>
      <c r="CI11" s="191">
        <f>'PLEXOS Units Built'!CI11*'Capacity by State'!$D$6</f>
        <v>1.37</v>
      </c>
      <c r="CJ11" s="191">
        <f>'PLEXOS Units Built'!CJ11*'Capacity by State'!$D$6</f>
        <v>7.58</v>
      </c>
      <c r="CK11" s="191">
        <f>'PLEXOS Units Built'!CK11*'Capacity by State'!$D$6</f>
        <v>14.790000000000001</v>
      </c>
      <c r="CL11" s="191">
        <f>'PLEXOS Units Built'!CL11*'Capacity by State'!$D$6</f>
        <v>3.3000000000000003</v>
      </c>
      <c r="CM11" s="191">
        <f>'PLEXOS Units Built'!CM11*'Capacity by State'!$D$6</f>
        <v>6.24</v>
      </c>
      <c r="CN11" s="191">
        <f>'PLEXOS Units Built'!CN11*'Capacity by State'!$D$6</f>
        <v>3.93</v>
      </c>
      <c r="CO11" s="191">
        <f>'PLEXOS Units Built'!CO11*'Capacity by State'!$D$6</f>
        <v>3.03</v>
      </c>
      <c r="CP11" s="191">
        <f>'PLEXOS Units Built'!CP11*'Capacity by State'!$D$6</f>
        <v>3.53</v>
      </c>
      <c r="CQ11" s="191">
        <f>'PLEXOS Units Built'!CQ11*'Capacity by State'!$D$6</f>
        <v>8.08</v>
      </c>
      <c r="CR11" s="191">
        <f>'PLEXOS Units Built'!CR11*'Capacity by State'!$D$6</f>
        <v>6.32</v>
      </c>
      <c r="CS11" s="191">
        <f>'PLEXOS Units Built'!CS11*'Capacity by State'!$D$6</f>
        <v>2.66</v>
      </c>
      <c r="CT11" s="191">
        <f>'PLEXOS Units Built'!CT11*'Capacity by State'!$D$6</f>
        <v>6.9399999999999995</v>
      </c>
      <c r="CU11" s="191">
        <f>'PLEXOS Units Built'!CU11*'Capacity by State'!$D$6</f>
        <v>4.4000000000000004</v>
      </c>
      <c r="CV11" s="191">
        <f>'PLEXOS Units Built'!CV11*'Capacity by State'!$D$6</f>
        <v>6.6300000000000008</v>
      </c>
      <c r="CW11" s="191">
        <f>'PLEXOS Units Built'!CW11*'Capacity by State'!$D$6</f>
        <v>0</v>
      </c>
      <c r="CX11" s="191">
        <f>'PLEXOS Units Built'!CX11*'Capacity by State'!$D$6</f>
        <v>1.6600000000000001</v>
      </c>
      <c r="CY11" s="191">
        <f>'PLEXOS Units Built'!CY11*'Capacity by State'!$D$6</f>
        <v>1.22</v>
      </c>
      <c r="CZ11" s="191">
        <f>'PLEXOS Units Built'!CZ11*'Capacity by State'!$D$6</f>
        <v>1.18</v>
      </c>
      <c r="DA11" s="191">
        <f>'PLEXOS Units Built'!DA11*'Capacity by State'!$D$6</f>
        <v>1.1000000000000001</v>
      </c>
      <c r="DB11" s="191">
        <f>'PLEXOS Units Built'!DB11*'Capacity by State'!$D$6</f>
        <v>1.52</v>
      </c>
      <c r="DC11" s="191">
        <f>'PLEXOS Units Built'!DC11*'Capacity by State'!$D$6</f>
        <v>1.85</v>
      </c>
      <c r="DD11" s="191">
        <f>'PLEXOS Units Built'!DD11*'Capacity by State'!$D$6</f>
        <v>33.99</v>
      </c>
      <c r="DE11" s="191">
        <f>'PLEXOS Units Built'!DE11*'Capacity by State'!$D$6</f>
        <v>18.919999999999998</v>
      </c>
      <c r="DF11" s="191">
        <f>'PLEXOS Units Built'!DF11*'Capacity by State'!$D$6</f>
        <v>0.33</v>
      </c>
      <c r="DG11" s="191">
        <f>'PLEXOS Units Built'!DG11*'Capacity by State'!$D$6</f>
        <v>1.6300000000000001</v>
      </c>
      <c r="DH11" s="191">
        <f>'PLEXOS Units Built'!DH11*'Capacity by State'!$D$6</f>
        <v>0.98</v>
      </c>
      <c r="DI11" s="191">
        <f>'PLEXOS Units Built'!DI11*'Capacity by State'!$D$6</f>
        <v>0.25</v>
      </c>
      <c r="DJ11" s="191">
        <f>'PLEXOS Units Built'!DJ11*'Capacity by State'!$D$6</f>
        <v>0</v>
      </c>
      <c r="DK11" s="191">
        <f>'PLEXOS Units Built'!DK11*'Capacity by State'!$D$6</f>
        <v>0</v>
      </c>
      <c r="DL11" s="191">
        <f>'PLEXOS Units Built'!DL11*'Capacity by State'!$D$6</f>
        <v>0</v>
      </c>
      <c r="DM11" s="191">
        <f>'PLEXOS Units Built'!DM11*'Capacity by State'!$D$6</f>
        <v>0.71</v>
      </c>
      <c r="DN11" s="191">
        <f>'PLEXOS Units Built'!DN11*'Capacity by State'!$D$6</f>
        <v>1.6700000000000002</v>
      </c>
      <c r="DO11" s="191">
        <f>'PLEXOS Units Built'!DO11*'Capacity by State'!$D$6</f>
        <v>1.1300000000000001</v>
      </c>
      <c r="DP11" s="191">
        <f>'PLEXOS Units Built'!DP11*'Capacity by State'!$D$6</f>
        <v>1.42</v>
      </c>
      <c r="DQ11" s="191">
        <f>'PLEXOS Units Built'!DQ11*'Capacity by State'!$D$6</f>
        <v>0.04</v>
      </c>
      <c r="DR11" s="191">
        <f>'PLEXOS Units Built'!DR11*'Capacity by State'!$D$6</f>
        <v>0.1</v>
      </c>
      <c r="DS11" s="191">
        <f>'PLEXOS Units Built'!DS11*'Capacity by State'!$D$6</f>
        <v>0.17</v>
      </c>
      <c r="DT11" s="191">
        <f>'PLEXOS Units Built'!DT11*'Capacity by State'!$D$6</f>
        <v>0.18</v>
      </c>
      <c r="DU11" s="191">
        <f>'PLEXOS Units Built'!DU11*'Capacity by State'!$D$6</f>
        <v>0.32</v>
      </c>
      <c r="DV11" s="191">
        <f>'PLEXOS Units Built'!DV11*'Capacity by State'!$D$6</f>
        <v>0.26</v>
      </c>
      <c r="DW11" s="191">
        <f>'PLEXOS Units Built'!DW11*'Capacity by State'!$D$6</f>
        <v>0.38</v>
      </c>
      <c r="DX11" s="191">
        <f>'PLEXOS Units Built'!DX11*'Capacity by State'!$D$6</f>
        <v>0.16</v>
      </c>
      <c r="DY11" s="191">
        <f>'PLEXOS Units Built'!DY11*'Capacity by State'!$D$6</f>
        <v>0.1</v>
      </c>
      <c r="DZ11" s="191">
        <f>'PLEXOS Units Built'!DZ11*'Capacity by State'!$D$6</f>
        <v>0.3</v>
      </c>
      <c r="EA11" s="191">
        <f>'PLEXOS Units Built'!EA11*'Capacity by State'!$D$6</f>
        <v>0.22999999999999998</v>
      </c>
      <c r="EB11" s="191">
        <f>'PLEXOS Units Built'!EB11*'Capacity by State'!$D$6</f>
        <v>0.28000000000000003</v>
      </c>
      <c r="EC11" s="191">
        <f>'PLEXOS Units Built'!EC11*'Capacity by State'!$D$6</f>
        <v>0.8</v>
      </c>
      <c r="ED11" s="191">
        <f>'PLEXOS Units Built'!ED11*'Capacity by State'!$D$6</f>
        <v>0.16</v>
      </c>
      <c r="EE11" s="191">
        <f>'PLEXOS Units Built'!EE11*'Capacity by State'!$D$6</f>
        <v>6.04</v>
      </c>
      <c r="EF11" s="191">
        <f>'PLEXOS Units Built'!EF11*'Capacity by State'!$D$6</f>
        <v>0</v>
      </c>
      <c r="EG11" s="191">
        <f>'PLEXOS Units Built'!EG11*'Capacity by State'!$D$6</f>
        <v>0.82000000000000006</v>
      </c>
      <c r="EH11" s="191">
        <f>'PLEXOS Units Built'!EH11*'Capacity by State'!$D$6</f>
        <v>0.49</v>
      </c>
      <c r="EI11" s="191">
        <f>'PLEXOS Units Built'!EI11*'Capacity by State'!$D$6</f>
        <v>1.22</v>
      </c>
      <c r="EJ11" s="191">
        <f>'PLEXOS Units Built'!EJ11*'Capacity by State'!$D$6</f>
        <v>0.4</v>
      </c>
      <c r="EK11" s="191">
        <f>'PLEXOS Units Built'!EK11*'Capacity by State'!$D$6</f>
        <v>1.81</v>
      </c>
      <c r="EL11" s="191">
        <f>'PLEXOS Units Built'!EL11*'Capacity by State'!$D$6</f>
        <v>0.34</v>
      </c>
      <c r="EM11" s="191">
        <f>'PLEXOS Units Built'!EM11*'Capacity by State'!$D$6</f>
        <v>0.41000000000000003</v>
      </c>
      <c r="EN11" s="191">
        <f>'PLEXOS Units Built'!EN11*'Capacity by State'!$D$6</f>
        <v>0.58000000000000007</v>
      </c>
      <c r="EO11" s="191">
        <f>'PLEXOS Units Built'!EO11*'Capacity by State'!$D$6</f>
        <v>0.48</v>
      </c>
      <c r="EP11" s="191">
        <f>'PLEXOS Units Built'!EP11*'Capacity by State'!$D$6</f>
        <v>0.72</v>
      </c>
      <c r="EQ11" s="191">
        <f>'PLEXOS Units Built'!EQ11*'Capacity by State'!$D$6</f>
        <v>0.85999999999999988</v>
      </c>
      <c r="ER11" s="191">
        <f>'PLEXOS Units Built'!ER11*'Capacity by State'!$D$6</f>
        <v>0.96</v>
      </c>
      <c r="ES11" s="191">
        <f>'PLEXOS Units Built'!ES11*'Capacity by State'!$D$6</f>
        <v>0.96</v>
      </c>
      <c r="ET11" s="191">
        <f>'PLEXOS Units Built'!ET11*'Capacity by State'!$D$6</f>
        <v>0.06</v>
      </c>
      <c r="EU11" s="191">
        <f>'PLEXOS Units Built'!EU11*'Capacity by State'!$D$6</f>
        <v>7.0000000000000007E-2</v>
      </c>
      <c r="EV11" s="191">
        <f>'PLEXOS Units Built'!EV11*'Capacity by State'!$D$6</f>
        <v>0.37</v>
      </c>
      <c r="EW11" s="191">
        <f>'PLEXOS Units Built'!EW11*'Capacity by State'!$D$6</f>
        <v>0.22999999999999998</v>
      </c>
      <c r="EX11" s="191">
        <f>'PLEXOS Units Built'!EX11*'Capacity by State'!$D$6</f>
        <v>0.33</v>
      </c>
      <c r="EY11" s="191">
        <f>'PLEXOS Units Built'!EY11*'Capacity by State'!$D$6</f>
        <v>0.14000000000000001</v>
      </c>
      <c r="EZ11" s="191">
        <f>'PLEXOS Units Built'!EZ11*'Capacity by State'!$D$6</f>
        <v>0.33</v>
      </c>
      <c r="FA11" s="191">
        <f>'PLEXOS Units Built'!FA11*'Capacity by State'!$D$6</f>
        <v>0.22999999999999998</v>
      </c>
      <c r="FB11" s="191">
        <f>'PLEXOS Units Built'!FB11*'Capacity by State'!$D$6</f>
        <v>0.24</v>
      </c>
      <c r="FC11" s="191">
        <f>'PLEXOS Units Built'!FC11*'Capacity by State'!$D$6</f>
        <v>0.29000000000000004</v>
      </c>
      <c r="FD11" s="191">
        <f>'PLEXOS Units Built'!FD11*'Capacity by State'!$D$6</f>
        <v>0.17</v>
      </c>
      <c r="FE11" s="191">
        <f>'PLEXOS Units Built'!FE11*'Capacity by State'!$D$6</f>
        <v>0.21000000000000002</v>
      </c>
      <c r="FF11" s="191">
        <f>'PLEXOS Units Built'!FF11*'Capacity by State'!$D$6</f>
        <v>4.67</v>
      </c>
      <c r="FG11" s="191">
        <f>'PLEXOS Units Built'!FG11*'Capacity by State'!$D$6</f>
        <v>3.77</v>
      </c>
    </row>
    <row r="12" spans="1:163" x14ac:dyDescent="0.25">
      <c r="A12" s="190">
        <v>2029</v>
      </c>
      <c r="B12" s="191">
        <f>'PLEXOS Units Built'!B12*'Capacity by State'!$D$6</f>
        <v>0.26</v>
      </c>
      <c r="C12" s="191">
        <f>'PLEXOS Units Built'!C12*'Capacity by State'!$D$6</f>
        <v>0.36</v>
      </c>
      <c r="D12" s="191">
        <f>'PLEXOS Units Built'!D12*'Capacity by State'!$D$6</f>
        <v>0.24</v>
      </c>
      <c r="E12" s="191">
        <f>'PLEXOS Units Built'!E12*'Capacity by State'!$D$6</f>
        <v>0.25</v>
      </c>
      <c r="F12" s="191">
        <f>'PLEXOS Units Built'!F12*'Capacity by State'!$D$6</f>
        <v>0.24</v>
      </c>
      <c r="G12" s="191">
        <f>'PLEXOS Units Built'!G12*'Capacity by State'!$D$6</f>
        <v>0.22999999999999998</v>
      </c>
      <c r="H12" s="191">
        <f>'PLEXOS Units Built'!H12*'Capacity by State'!$D$6</f>
        <v>0.38</v>
      </c>
      <c r="I12" s="191">
        <f>'PLEXOS Units Built'!I12*'Capacity by State'!$D$6</f>
        <v>0.29000000000000004</v>
      </c>
      <c r="J12" s="191">
        <f>'PLEXOS Units Built'!J12*'Capacity by State'!$D$6</f>
        <v>0.18</v>
      </c>
      <c r="K12" s="191">
        <f>'PLEXOS Units Built'!K12*'Capacity by State'!$D$6</f>
        <v>0.96</v>
      </c>
      <c r="L12" s="191">
        <f>'PLEXOS Units Built'!L12*'Capacity by State'!$D$6</f>
        <v>0.36</v>
      </c>
      <c r="M12" s="191">
        <f>'PLEXOS Units Built'!M12*'Capacity by State'!$D$6</f>
        <v>0.36</v>
      </c>
      <c r="N12" s="191">
        <f>'PLEXOS Units Built'!N12*'Capacity by State'!$D$6</f>
        <v>0.42999999999999994</v>
      </c>
      <c r="O12" s="191">
        <f>'PLEXOS Units Built'!O12*'Capacity by State'!$D$6</f>
        <v>0.42000000000000004</v>
      </c>
      <c r="P12" s="191">
        <f>'PLEXOS Units Built'!P12*'Capacity by State'!$D$6</f>
        <v>0.25</v>
      </c>
      <c r="Q12" s="191">
        <f>'PLEXOS Units Built'!Q12*'Capacity by State'!$D$6</f>
        <v>0.43999999999999995</v>
      </c>
      <c r="R12" s="191">
        <f>'PLEXOS Units Built'!R12*'Capacity by State'!$D$6</f>
        <v>0.5</v>
      </c>
      <c r="S12" s="191">
        <f>'PLEXOS Units Built'!S12*'Capacity by State'!$D$6</f>
        <v>0.24</v>
      </c>
      <c r="T12" s="191">
        <f>'PLEXOS Units Built'!T12*'Capacity by State'!$D$6</f>
        <v>0.21999999999999997</v>
      </c>
      <c r="U12" s="191">
        <f>'PLEXOS Units Built'!U12*'Capacity by State'!$D$6</f>
        <v>0.09</v>
      </c>
      <c r="V12" s="191">
        <f>'PLEXOS Units Built'!V12*'Capacity by State'!$D$6</f>
        <v>0.2</v>
      </c>
      <c r="W12" s="191">
        <f>'PLEXOS Units Built'!W12*'Capacity by State'!$D$6</f>
        <v>0.10999999999999999</v>
      </c>
      <c r="X12" s="191">
        <f>'PLEXOS Units Built'!X12*'Capacity by State'!$D$6</f>
        <v>0.09</v>
      </c>
      <c r="Y12" s="191">
        <f>'PLEXOS Units Built'!Y12*'Capacity by State'!$D$6</f>
        <v>0.18</v>
      </c>
      <c r="Z12" s="191">
        <f>'PLEXOS Units Built'!Z12*'Capacity by State'!$D$6</f>
        <v>0.1</v>
      </c>
      <c r="AA12" s="191">
        <f>'PLEXOS Units Built'!AA12*'Capacity by State'!$D$6</f>
        <v>3.7199999999999998</v>
      </c>
      <c r="AB12" s="191">
        <f>'PLEXOS Units Built'!AB12*'Capacity by State'!$D$6</f>
        <v>1.1000000000000001</v>
      </c>
      <c r="AC12" s="191">
        <f>'PLEXOS Units Built'!AC12*'Capacity by State'!$D$6</f>
        <v>0.34</v>
      </c>
      <c r="AD12" s="191">
        <f>'PLEXOS Units Built'!AD12*'Capacity by State'!$D$6</f>
        <v>0.3</v>
      </c>
      <c r="AE12" s="191">
        <f>'PLEXOS Units Built'!AE12*'Capacity by State'!$D$6</f>
        <v>0.26</v>
      </c>
      <c r="AF12" s="191">
        <f>'PLEXOS Units Built'!AF12*'Capacity by State'!$D$6</f>
        <v>0.29000000000000004</v>
      </c>
      <c r="AG12" s="191">
        <f>'PLEXOS Units Built'!AG12*'Capacity by State'!$D$6</f>
        <v>0.21999999999999997</v>
      </c>
      <c r="AH12" s="191">
        <f>'PLEXOS Units Built'!AH12*'Capacity by State'!$D$6</f>
        <v>0.39</v>
      </c>
      <c r="AI12" s="191">
        <f>'PLEXOS Units Built'!AI12*'Capacity by State'!$D$6</f>
        <v>0.27</v>
      </c>
      <c r="AJ12" s="191">
        <f>'PLEXOS Units Built'!AJ12*'Capacity by State'!$D$6</f>
        <v>0.18</v>
      </c>
      <c r="AK12" s="191">
        <f>'PLEXOS Units Built'!AK12*'Capacity by State'!$D$6</f>
        <v>0.26</v>
      </c>
      <c r="AL12" s="191">
        <f>'PLEXOS Units Built'!AL12*'Capacity by State'!$D$6</f>
        <v>0.26</v>
      </c>
      <c r="AM12" s="191">
        <f>'PLEXOS Units Built'!AM12*'Capacity by State'!$D$6</f>
        <v>0.22999999999999998</v>
      </c>
      <c r="AN12" s="191">
        <f>'PLEXOS Units Built'!AN12*'Capacity by State'!$D$6</f>
        <v>0.25</v>
      </c>
      <c r="AO12" s="192">
        <f>'PLEXOS Units Built'!AO12*'Capacity by State'!$D$6</f>
        <v>0</v>
      </c>
      <c r="AP12" s="191">
        <f>'PLEXOS Units Built'!AP12*'Capacity by State'!$D$6</f>
        <v>0.03</v>
      </c>
      <c r="AQ12" s="191">
        <f>'PLEXOS Units Built'!AQ12*'Capacity by State'!$D$6</f>
        <v>0.32</v>
      </c>
      <c r="AR12" s="191">
        <f>'PLEXOS Units Built'!AR12*'Capacity by State'!$D$6</f>
        <v>0.05</v>
      </c>
      <c r="AS12" s="191">
        <f>'PLEXOS Units Built'!AS12*'Capacity by State'!$D$6</f>
        <v>0.08</v>
      </c>
      <c r="AT12" s="191">
        <f>'PLEXOS Units Built'!AT12*'Capacity by State'!$D$6</f>
        <v>0.1</v>
      </c>
      <c r="AU12" s="191">
        <f>'PLEXOS Units Built'!AU12*'Capacity by State'!$D$6</f>
        <v>0.04</v>
      </c>
      <c r="AV12" s="191">
        <f>'PLEXOS Units Built'!AV12*'Capacity by State'!$D$6</f>
        <v>0.14000000000000001</v>
      </c>
      <c r="AW12" s="191">
        <f>'PLEXOS Units Built'!AW12*'Capacity by State'!$D$6</f>
        <v>0.03</v>
      </c>
      <c r="AX12" s="191">
        <f>'PLEXOS Units Built'!AX12*'Capacity by State'!$D$6</f>
        <v>0.05</v>
      </c>
      <c r="AY12" s="191">
        <f>'PLEXOS Units Built'!AY12*'Capacity by State'!$D$6</f>
        <v>7.0000000000000007E-2</v>
      </c>
      <c r="AZ12" s="191">
        <f>'PLEXOS Units Built'!AZ12*'Capacity by State'!$D$6</f>
        <v>0.03</v>
      </c>
      <c r="BA12" s="191">
        <f>'PLEXOS Units Built'!BA12*'Capacity by State'!$D$6</f>
        <v>0.04</v>
      </c>
      <c r="BB12" s="191">
        <f>'PLEXOS Units Built'!BB12*'Capacity by State'!$D$6</f>
        <v>0.42000000000000004</v>
      </c>
      <c r="BC12" s="191">
        <f>'PLEXOS Units Built'!BC12*'Capacity by State'!$D$6</f>
        <v>0.77</v>
      </c>
      <c r="BD12" s="191">
        <f>'PLEXOS Units Built'!BD12*'Capacity by State'!$D$6</f>
        <v>3.75</v>
      </c>
      <c r="BE12" s="191">
        <f>'PLEXOS Units Built'!BE12*'Capacity by State'!$D$6</f>
        <v>0.08</v>
      </c>
      <c r="BF12" s="191">
        <f>'PLEXOS Units Built'!BF12*'Capacity by State'!$D$6</f>
        <v>3.31</v>
      </c>
      <c r="BG12" s="191">
        <f>'PLEXOS Units Built'!BG12*'Capacity by State'!$D$6</f>
        <v>10.45</v>
      </c>
      <c r="BH12" s="191">
        <f>'PLEXOS Units Built'!BH12*'Capacity by State'!$D$6</f>
        <v>7.4</v>
      </c>
      <c r="BI12" s="191">
        <f>'PLEXOS Units Built'!BI12*'Capacity by State'!$D$6</f>
        <v>2.8000000000000003</v>
      </c>
      <c r="BJ12" s="191">
        <f>'PLEXOS Units Built'!BJ12*'Capacity by State'!$D$6</f>
        <v>1.08</v>
      </c>
      <c r="BK12" s="191">
        <f>'PLEXOS Units Built'!BK12*'Capacity by State'!$D$6</f>
        <v>0.55000000000000004</v>
      </c>
      <c r="BL12" s="191">
        <f>'PLEXOS Units Built'!BL12*'Capacity by State'!$D$6</f>
        <v>17.64</v>
      </c>
      <c r="BM12" s="191">
        <f>'PLEXOS Units Built'!BM12*'Capacity by State'!$D$6</f>
        <v>2.0499999999999998</v>
      </c>
      <c r="BN12" s="191">
        <f>'PLEXOS Units Built'!BN12*'Capacity by State'!$D$6</f>
        <v>0.8899999999999999</v>
      </c>
      <c r="BO12" s="191">
        <f>'PLEXOS Units Built'!BO12*'Capacity by State'!$D$6</f>
        <v>0.87999999999999989</v>
      </c>
      <c r="BP12" s="191">
        <f>'PLEXOS Units Built'!BP12*'Capacity by State'!$D$6</f>
        <v>1.6600000000000001</v>
      </c>
      <c r="BQ12" s="191">
        <f>'PLEXOS Units Built'!BQ12*'Capacity by State'!$D$6</f>
        <v>0.96</v>
      </c>
      <c r="BR12" s="191">
        <f>'PLEXOS Units Built'!BR12*'Capacity by State'!$D$6</f>
        <v>9.68</v>
      </c>
      <c r="BS12" s="191">
        <f>'PLEXOS Units Built'!BS12*'Capacity by State'!$D$6</f>
        <v>5.93</v>
      </c>
      <c r="BT12" s="191">
        <f>'PLEXOS Units Built'!BT12*'Capacity by State'!$D$6</f>
        <v>1.26</v>
      </c>
      <c r="BU12" s="191">
        <f>'PLEXOS Units Built'!BU12*'Capacity by State'!$D$6</f>
        <v>6.9399999999999995</v>
      </c>
      <c r="BV12" s="191">
        <f>'PLEXOS Units Built'!BV12*'Capacity by State'!$D$6</f>
        <v>0.58000000000000007</v>
      </c>
      <c r="BW12" s="191">
        <f>'PLEXOS Units Built'!BW12*'Capacity by State'!$D$6</f>
        <v>0.37</v>
      </c>
      <c r="BX12" s="191">
        <f>'PLEXOS Units Built'!BX12*'Capacity by State'!$D$6</f>
        <v>0.48</v>
      </c>
      <c r="BY12" s="191">
        <f>'PLEXOS Units Built'!BY12*'Capacity by State'!$D$6</f>
        <v>1.18</v>
      </c>
      <c r="BZ12" s="191">
        <f>'PLEXOS Units Built'!BZ12*'Capacity by State'!$D$6</f>
        <v>1.28</v>
      </c>
      <c r="CA12" s="191">
        <f>'PLEXOS Units Built'!CA12*'Capacity by State'!$D$6</f>
        <v>0.43999999999999995</v>
      </c>
      <c r="CB12" s="191">
        <f>'PLEXOS Units Built'!CB12*'Capacity by State'!$D$6</f>
        <v>1.75</v>
      </c>
      <c r="CC12" s="191">
        <f>'PLEXOS Units Built'!CC12*'Capacity by State'!$D$6</f>
        <v>12.12</v>
      </c>
      <c r="CD12" s="191">
        <f>'PLEXOS Units Built'!CD12*'Capacity by State'!$D$6</f>
        <v>9.86</v>
      </c>
      <c r="CE12" s="191">
        <f>'PLEXOS Units Built'!CE12*'Capacity by State'!$D$6</f>
        <v>7.68</v>
      </c>
      <c r="CF12" s="191">
        <f>'PLEXOS Units Built'!CF12*'Capacity by State'!$D$6</f>
        <v>6.27</v>
      </c>
      <c r="CG12" s="191">
        <f>'PLEXOS Units Built'!CG12*'Capacity by State'!$D$6</f>
        <v>9.9499999999999993</v>
      </c>
      <c r="CH12" s="191">
        <f>'PLEXOS Units Built'!CH12*'Capacity by State'!$D$6</f>
        <v>6.17</v>
      </c>
      <c r="CI12" s="191">
        <f>'PLEXOS Units Built'!CI12*'Capacity by State'!$D$6</f>
        <v>5.8199999999999994</v>
      </c>
      <c r="CJ12" s="191">
        <f>'PLEXOS Units Built'!CJ12*'Capacity by State'!$D$6</f>
        <v>10.129999999999999</v>
      </c>
      <c r="CK12" s="191">
        <f>'PLEXOS Units Built'!CK12*'Capacity by State'!$D$6</f>
        <v>19.27</v>
      </c>
      <c r="CL12" s="191">
        <f>'PLEXOS Units Built'!CL12*'Capacity by State'!$D$6</f>
        <v>6.28</v>
      </c>
      <c r="CM12" s="191">
        <f>'PLEXOS Units Built'!CM12*'Capacity by State'!$D$6</f>
        <v>8.4499999999999993</v>
      </c>
      <c r="CN12" s="191">
        <f>'PLEXOS Units Built'!CN12*'Capacity by State'!$D$6</f>
        <v>7.2799999999999994</v>
      </c>
      <c r="CO12" s="191">
        <f>'PLEXOS Units Built'!CO12*'Capacity by State'!$D$6</f>
        <v>6.8999999999999995</v>
      </c>
      <c r="CP12" s="191">
        <f>'PLEXOS Units Built'!CP12*'Capacity by State'!$D$6</f>
        <v>6.69</v>
      </c>
      <c r="CQ12" s="191">
        <f>'PLEXOS Units Built'!CQ12*'Capacity by State'!$D$6</f>
        <v>7.65</v>
      </c>
      <c r="CR12" s="191">
        <f>'PLEXOS Units Built'!CR12*'Capacity by State'!$D$6</f>
        <v>8.120000000000001</v>
      </c>
      <c r="CS12" s="191">
        <f>'PLEXOS Units Built'!CS12*'Capacity by State'!$D$6</f>
        <v>3.13</v>
      </c>
      <c r="CT12" s="191">
        <f>'PLEXOS Units Built'!CT12*'Capacity by State'!$D$6</f>
        <v>7.3599999999999994</v>
      </c>
      <c r="CU12" s="191">
        <f>'PLEXOS Units Built'!CU12*'Capacity by State'!$D$6</f>
        <v>5.2700000000000005</v>
      </c>
      <c r="CV12" s="191">
        <f>'PLEXOS Units Built'!CV12*'Capacity by State'!$D$6</f>
        <v>6.82</v>
      </c>
      <c r="CW12" s="191">
        <f>'PLEXOS Units Built'!CW12*'Capacity by State'!$D$6</f>
        <v>0.01</v>
      </c>
      <c r="CX12" s="191">
        <f>'PLEXOS Units Built'!CX12*'Capacity by State'!$D$6</f>
        <v>1.8900000000000001</v>
      </c>
      <c r="CY12" s="191">
        <f>'PLEXOS Units Built'!CY12*'Capacity by State'!$D$6</f>
        <v>1.29</v>
      </c>
      <c r="CZ12" s="191">
        <f>'PLEXOS Units Built'!CZ12*'Capacity by State'!$D$6</f>
        <v>1.29</v>
      </c>
      <c r="DA12" s="191">
        <f>'PLEXOS Units Built'!DA12*'Capacity by State'!$D$6</f>
        <v>1.1400000000000001</v>
      </c>
      <c r="DB12" s="191">
        <f>'PLEXOS Units Built'!DB12*'Capacity by State'!$D$6</f>
        <v>1.75</v>
      </c>
      <c r="DC12" s="191">
        <f>'PLEXOS Units Built'!DC12*'Capacity by State'!$D$6</f>
        <v>2.17</v>
      </c>
      <c r="DD12" s="191">
        <f>'PLEXOS Units Built'!DD12*'Capacity by State'!$D$6</f>
        <v>35.71</v>
      </c>
      <c r="DE12" s="191">
        <f>'PLEXOS Units Built'!DE12*'Capacity by State'!$D$6</f>
        <v>32.619999999999997</v>
      </c>
      <c r="DF12" s="191">
        <f>'PLEXOS Units Built'!DF12*'Capacity by State'!$D$6</f>
        <v>1.1700000000000002</v>
      </c>
      <c r="DG12" s="191">
        <f>'PLEXOS Units Built'!DG12*'Capacity by State'!$D$6</f>
        <v>1.9700000000000002</v>
      </c>
      <c r="DH12" s="191">
        <f>'PLEXOS Units Built'!DH12*'Capacity by State'!$D$6</f>
        <v>2.1</v>
      </c>
      <c r="DI12" s="191">
        <f>'PLEXOS Units Built'!DI12*'Capacity by State'!$D$6</f>
        <v>1.46</v>
      </c>
      <c r="DJ12" s="191">
        <f>'PLEXOS Units Built'!DJ12*'Capacity by State'!$D$6</f>
        <v>1.1500000000000001</v>
      </c>
      <c r="DK12" s="191">
        <f>'PLEXOS Units Built'!DK12*'Capacity by State'!$D$6</f>
        <v>0.87999999999999989</v>
      </c>
      <c r="DL12" s="191">
        <f>'PLEXOS Units Built'!DL12*'Capacity by State'!$D$6</f>
        <v>1.27</v>
      </c>
      <c r="DM12" s="191">
        <f>'PLEXOS Units Built'!DM12*'Capacity by State'!$D$6</f>
        <v>1.45</v>
      </c>
      <c r="DN12" s="191">
        <f>'PLEXOS Units Built'!DN12*'Capacity by State'!$D$6</f>
        <v>1.1700000000000002</v>
      </c>
      <c r="DO12" s="191">
        <f>'PLEXOS Units Built'!DO12*'Capacity by State'!$D$6</f>
        <v>1</v>
      </c>
      <c r="DP12" s="191">
        <f>'PLEXOS Units Built'!DP12*'Capacity by State'!$D$6</f>
        <v>0.92999999999999994</v>
      </c>
      <c r="DQ12" s="191">
        <f>'PLEXOS Units Built'!DQ12*'Capacity by State'!$D$6</f>
        <v>0.03</v>
      </c>
      <c r="DR12" s="191">
        <f>'PLEXOS Units Built'!DR12*'Capacity by State'!$D$6</f>
        <v>0.09</v>
      </c>
      <c r="DS12" s="191">
        <f>'PLEXOS Units Built'!DS12*'Capacity by State'!$D$6</f>
        <v>0.19</v>
      </c>
      <c r="DT12" s="191">
        <f>'PLEXOS Units Built'!DT12*'Capacity by State'!$D$6</f>
        <v>0.21000000000000002</v>
      </c>
      <c r="DU12" s="191">
        <f>'PLEXOS Units Built'!DU12*'Capacity by State'!$D$6</f>
        <v>0.34</v>
      </c>
      <c r="DV12" s="191">
        <f>'PLEXOS Units Built'!DV12*'Capacity by State'!$D$6</f>
        <v>0.26</v>
      </c>
      <c r="DW12" s="191">
        <f>'PLEXOS Units Built'!DW12*'Capacity by State'!$D$6</f>
        <v>0.32</v>
      </c>
      <c r="DX12" s="191">
        <f>'PLEXOS Units Built'!DX12*'Capacity by State'!$D$6</f>
        <v>0.18</v>
      </c>
      <c r="DY12" s="191">
        <f>'PLEXOS Units Built'!DY12*'Capacity by State'!$D$6</f>
        <v>0.10999999999999999</v>
      </c>
      <c r="DZ12" s="191">
        <f>'PLEXOS Units Built'!DZ12*'Capacity by State'!$D$6</f>
        <v>0.29000000000000004</v>
      </c>
      <c r="EA12" s="191">
        <f>'PLEXOS Units Built'!EA12*'Capacity by State'!$D$6</f>
        <v>0.24</v>
      </c>
      <c r="EB12" s="191">
        <f>'PLEXOS Units Built'!EB12*'Capacity by State'!$D$6</f>
        <v>0.27</v>
      </c>
      <c r="EC12" s="191">
        <f>'PLEXOS Units Built'!EC12*'Capacity by State'!$D$6</f>
        <v>0.81</v>
      </c>
      <c r="ED12" s="191">
        <f>'PLEXOS Units Built'!ED12*'Capacity by State'!$D$6</f>
        <v>0.2</v>
      </c>
      <c r="EE12" s="191">
        <f>'PLEXOS Units Built'!EE12*'Capacity by State'!$D$6</f>
        <v>6.04</v>
      </c>
      <c r="EF12" s="191">
        <f>'PLEXOS Units Built'!EF12*'Capacity by State'!$D$6</f>
        <v>2.9899999999999998</v>
      </c>
      <c r="EG12" s="191">
        <f>'PLEXOS Units Built'!EG12*'Capacity by State'!$D$6</f>
        <v>1.3</v>
      </c>
      <c r="EH12" s="191">
        <f>'PLEXOS Units Built'!EH12*'Capacity by State'!$D$6</f>
        <v>0.96</v>
      </c>
      <c r="EI12" s="191">
        <f>'PLEXOS Units Built'!EI12*'Capacity by State'!$D$6</f>
        <v>1.2</v>
      </c>
      <c r="EJ12" s="191">
        <f>'PLEXOS Units Built'!EJ12*'Capacity by State'!$D$6</f>
        <v>0.8</v>
      </c>
      <c r="EK12" s="191">
        <f>'PLEXOS Units Built'!EK12*'Capacity by State'!$D$6</f>
        <v>1.6800000000000002</v>
      </c>
      <c r="EL12" s="191">
        <f>'PLEXOS Units Built'!EL12*'Capacity by State'!$D$6</f>
        <v>0.71</v>
      </c>
      <c r="EM12" s="191">
        <f>'PLEXOS Units Built'!EM12*'Capacity by State'!$D$6</f>
        <v>0.85000000000000009</v>
      </c>
      <c r="EN12" s="191">
        <f>'PLEXOS Units Built'!EN12*'Capacity by State'!$D$6</f>
        <v>0.76</v>
      </c>
      <c r="EO12" s="191">
        <f>'PLEXOS Units Built'!EO12*'Capacity by State'!$D$6</f>
        <v>0.64</v>
      </c>
      <c r="EP12" s="191">
        <f>'PLEXOS Units Built'!EP12*'Capacity by State'!$D$6</f>
        <v>0.87999999999999989</v>
      </c>
      <c r="EQ12" s="191">
        <f>'PLEXOS Units Built'!EQ12*'Capacity by State'!$D$6</f>
        <v>0.84000000000000008</v>
      </c>
      <c r="ER12" s="191">
        <f>'PLEXOS Units Built'!ER12*'Capacity by State'!$D$6</f>
        <v>0.85999999999999988</v>
      </c>
      <c r="ES12" s="191">
        <f>'PLEXOS Units Built'!ES12*'Capacity by State'!$D$6</f>
        <v>1.03</v>
      </c>
      <c r="ET12" s="191">
        <f>'PLEXOS Units Built'!ET12*'Capacity by State'!$D$6</f>
        <v>7.0000000000000007E-2</v>
      </c>
      <c r="EU12" s="191">
        <f>'PLEXOS Units Built'!EU12*'Capacity by State'!$D$6</f>
        <v>0.09</v>
      </c>
      <c r="EV12" s="191">
        <f>'PLEXOS Units Built'!EV12*'Capacity by State'!$D$6</f>
        <v>0.43999999999999995</v>
      </c>
      <c r="EW12" s="191">
        <f>'PLEXOS Units Built'!EW12*'Capacity by State'!$D$6</f>
        <v>0.27</v>
      </c>
      <c r="EX12" s="191">
        <f>'PLEXOS Units Built'!EX12*'Capacity by State'!$D$6</f>
        <v>0.42999999999999994</v>
      </c>
      <c r="EY12" s="191">
        <f>'PLEXOS Units Built'!EY12*'Capacity by State'!$D$6</f>
        <v>0.18</v>
      </c>
      <c r="EZ12" s="191">
        <f>'PLEXOS Units Built'!EZ12*'Capacity by State'!$D$6</f>
        <v>0.42999999999999994</v>
      </c>
      <c r="FA12" s="191">
        <f>'PLEXOS Units Built'!FA12*'Capacity by State'!$D$6</f>
        <v>0.25</v>
      </c>
      <c r="FB12" s="191">
        <f>'PLEXOS Units Built'!FB12*'Capacity by State'!$D$6</f>
        <v>0.24</v>
      </c>
      <c r="FC12" s="191">
        <f>'PLEXOS Units Built'!FC12*'Capacity by State'!$D$6</f>
        <v>0.33</v>
      </c>
      <c r="FD12" s="191">
        <f>'PLEXOS Units Built'!FD12*'Capacity by State'!$D$6</f>
        <v>0.17</v>
      </c>
      <c r="FE12" s="191">
        <f>'PLEXOS Units Built'!FE12*'Capacity by State'!$D$6</f>
        <v>0.22999999999999998</v>
      </c>
      <c r="FF12" s="191">
        <f>'PLEXOS Units Built'!FF12*'Capacity by State'!$D$6</f>
        <v>4.91</v>
      </c>
      <c r="FG12" s="191">
        <f>'PLEXOS Units Built'!FG12*'Capacity by State'!$D$6</f>
        <v>3.5199999999999996</v>
      </c>
    </row>
    <row r="13" spans="1:163" x14ac:dyDescent="0.25">
      <c r="A13" s="190">
        <v>2030</v>
      </c>
      <c r="B13" s="191">
        <f>'PLEXOS Units Built'!B13*'Capacity by State'!$D$6</f>
        <v>0.3</v>
      </c>
      <c r="C13" s="191">
        <f>'PLEXOS Units Built'!C13*'Capacity by State'!$D$6</f>
        <v>0.4</v>
      </c>
      <c r="D13" s="191">
        <f>'PLEXOS Units Built'!D13*'Capacity by State'!$D$6</f>
        <v>0.25</v>
      </c>
      <c r="E13" s="191">
        <f>'PLEXOS Units Built'!E13*'Capacity by State'!$D$6</f>
        <v>0.24</v>
      </c>
      <c r="F13" s="191">
        <f>'PLEXOS Units Built'!F13*'Capacity by State'!$D$6</f>
        <v>0.27</v>
      </c>
      <c r="G13" s="191">
        <f>'PLEXOS Units Built'!G13*'Capacity by State'!$D$6</f>
        <v>0.25</v>
      </c>
      <c r="H13" s="191">
        <f>'PLEXOS Units Built'!H13*'Capacity by State'!$D$6</f>
        <v>0.37</v>
      </c>
      <c r="I13" s="191">
        <f>'PLEXOS Units Built'!I13*'Capacity by State'!$D$6</f>
        <v>0.27</v>
      </c>
      <c r="J13" s="191">
        <f>'PLEXOS Units Built'!J13*'Capacity by State'!$D$6</f>
        <v>0.16</v>
      </c>
      <c r="K13" s="191">
        <f>'PLEXOS Units Built'!K13*'Capacity by State'!$D$6</f>
        <v>0.92999999999999994</v>
      </c>
      <c r="L13" s="191">
        <f>'PLEXOS Units Built'!L13*'Capacity by State'!$D$6</f>
        <v>0.43999999999999995</v>
      </c>
      <c r="M13" s="191">
        <f>'PLEXOS Units Built'!M13*'Capacity by State'!$D$6</f>
        <v>0.43999999999999995</v>
      </c>
      <c r="N13" s="191">
        <f>'PLEXOS Units Built'!N13*'Capacity by State'!$D$6</f>
        <v>0.48</v>
      </c>
      <c r="O13" s="191">
        <f>'PLEXOS Units Built'!O13*'Capacity by State'!$D$6</f>
        <v>0.42999999999999994</v>
      </c>
      <c r="P13" s="191">
        <f>'PLEXOS Units Built'!P13*'Capacity by State'!$D$6</f>
        <v>0.33</v>
      </c>
      <c r="Q13" s="191">
        <f>'PLEXOS Units Built'!Q13*'Capacity by State'!$D$6</f>
        <v>0.56000000000000005</v>
      </c>
      <c r="R13" s="191">
        <f>'PLEXOS Units Built'!R13*'Capacity by State'!$D$6</f>
        <v>0.53</v>
      </c>
      <c r="S13" s="191">
        <f>'PLEXOS Units Built'!S13*'Capacity by State'!$D$6</f>
        <v>0.24</v>
      </c>
      <c r="T13" s="191">
        <f>'PLEXOS Units Built'!T13*'Capacity by State'!$D$6</f>
        <v>0.28000000000000003</v>
      </c>
      <c r="U13" s="191">
        <f>'PLEXOS Units Built'!U13*'Capacity by State'!$D$6</f>
        <v>0.1</v>
      </c>
      <c r="V13" s="191">
        <f>'PLEXOS Units Built'!V13*'Capacity by State'!$D$6</f>
        <v>0.19</v>
      </c>
      <c r="W13" s="191">
        <f>'PLEXOS Units Built'!W13*'Capacity by State'!$D$6</f>
        <v>0.12</v>
      </c>
      <c r="X13" s="191">
        <f>'PLEXOS Units Built'!X13*'Capacity by State'!$D$6</f>
        <v>0.1</v>
      </c>
      <c r="Y13" s="191">
        <f>'PLEXOS Units Built'!Y13*'Capacity by State'!$D$6</f>
        <v>0.21000000000000002</v>
      </c>
      <c r="Z13" s="191">
        <f>'PLEXOS Units Built'!Z13*'Capacity by State'!$D$6</f>
        <v>0.10999999999999999</v>
      </c>
      <c r="AA13" s="191">
        <f>'PLEXOS Units Built'!AA13*'Capacity by State'!$D$6</f>
        <v>3.65</v>
      </c>
      <c r="AB13" s="191">
        <f>'PLEXOS Units Built'!AB13*'Capacity by State'!$D$6</f>
        <v>1.1700000000000002</v>
      </c>
      <c r="AC13" s="191">
        <f>'PLEXOS Units Built'!AC13*'Capacity by State'!$D$6</f>
        <v>0.4</v>
      </c>
      <c r="AD13" s="191">
        <f>'PLEXOS Units Built'!AD13*'Capacity by State'!$D$6</f>
        <v>0.32</v>
      </c>
      <c r="AE13" s="191">
        <f>'PLEXOS Units Built'!AE13*'Capacity by State'!$D$6</f>
        <v>0.26</v>
      </c>
      <c r="AF13" s="191">
        <f>'PLEXOS Units Built'!AF13*'Capacity by State'!$D$6</f>
        <v>0.29000000000000004</v>
      </c>
      <c r="AG13" s="191">
        <f>'PLEXOS Units Built'!AG13*'Capacity by State'!$D$6</f>
        <v>0.21000000000000002</v>
      </c>
      <c r="AH13" s="191">
        <f>'PLEXOS Units Built'!AH13*'Capacity by State'!$D$6</f>
        <v>0.38</v>
      </c>
      <c r="AI13" s="191">
        <f>'PLEXOS Units Built'!AI13*'Capacity by State'!$D$6</f>
        <v>0.24</v>
      </c>
      <c r="AJ13" s="191">
        <f>'PLEXOS Units Built'!AJ13*'Capacity by State'!$D$6</f>
        <v>0.19</v>
      </c>
      <c r="AK13" s="191">
        <f>'PLEXOS Units Built'!AK13*'Capacity by State'!$D$6</f>
        <v>0.17</v>
      </c>
      <c r="AL13" s="191">
        <f>'PLEXOS Units Built'!AL13*'Capacity by State'!$D$6</f>
        <v>0.09</v>
      </c>
      <c r="AM13" s="191">
        <f>'PLEXOS Units Built'!AM13*'Capacity by State'!$D$6</f>
        <v>0.15</v>
      </c>
      <c r="AN13" s="191">
        <f>'PLEXOS Units Built'!AN13*'Capacity by State'!$D$6</f>
        <v>0.18</v>
      </c>
      <c r="AO13" s="192">
        <f>'PLEXOS Units Built'!AO13*'Capacity by State'!$D$6</f>
        <v>0</v>
      </c>
      <c r="AP13" s="191">
        <f>'PLEXOS Units Built'!AP13*'Capacity by State'!$D$6</f>
        <v>0.03</v>
      </c>
      <c r="AQ13" s="191">
        <f>'PLEXOS Units Built'!AQ13*'Capacity by State'!$D$6</f>
        <v>0.28000000000000003</v>
      </c>
      <c r="AR13" s="191">
        <f>'PLEXOS Units Built'!AR13*'Capacity by State'!$D$6</f>
        <v>0.05</v>
      </c>
      <c r="AS13" s="191">
        <f>'PLEXOS Units Built'!AS13*'Capacity by State'!$D$6</f>
        <v>0.08</v>
      </c>
      <c r="AT13" s="191">
        <f>'PLEXOS Units Built'!AT13*'Capacity by State'!$D$6</f>
        <v>0.13</v>
      </c>
      <c r="AU13" s="191">
        <f>'PLEXOS Units Built'!AU13*'Capacity by State'!$D$6</f>
        <v>0.04</v>
      </c>
      <c r="AV13" s="191">
        <f>'PLEXOS Units Built'!AV13*'Capacity by State'!$D$6</f>
        <v>0.18</v>
      </c>
      <c r="AW13" s="191">
        <f>'PLEXOS Units Built'!AW13*'Capacity by State'!$D$6</f>
        <v>0.05</v>
      </c>
      <c r="AX13" s="191">
        <f>'PLEXOS Units Built'!AX13*'Capacity by State'!$D$6</f>
        <v>0.05</v>
      </c>
      <c r="AY13" s="191">
        <f>'PLEXOS Units Built'!AY13*'Capacity by State'!$D$6</f>
        <v>7.0000000000000007E-2</v>
      </c>
      <c r="AZ13" s="191">
        <f>'PLEXOS Units Built'!AZ13*'Capacity by State'!$D$6</f>
        <v>0.04</v>
      </c>
      <c r="BA13" s="191">
        <f>'PLEXOS Units Built'!BA13*'Capacity by State'!$D$6</f>
        <v>0.03</v>
      </c>
      <c r="BB13" s="191">
        <f>'PLEXOS Units Built'!BB13*'Capacity by State'!$D$6</f>
        <v>0.28000000000000003</v>
      </c>
      <c r="BC13" s="191">
        <f>'PLEXOS Units Built'!BC13*'Capacity by State'!$D$6</f>
        <v>0.75</v>
      </c>
      <c r="BD13" s="191">
        <f>'PLEXOS Units Built'!BD13*'Capacity by State'!$D$6</f>
        <v>3.96</v>
      </c>
      <c r="BE13" s="191">
        <f>'PLEXOS Units Built'!BE13*'Capacity by State'!$D$6</f>
        <v>0.05</v>
      </c>
      <c r="BF13" s="191">
        <f>'PLEXOS Units Built'!BF13*'Capacity by State'!$D$6</f>
        <v>2.38</v>
      </c>
      <c r="BG13" s="191">
        <f>'PLEXOS Units Built'!BG13*'Capacity by State'!$D$6</f>
        <v>11.44</v>
      </c>
      <c r="BH13" s="191">
        <f>'PLEXOS Units Built'!BH13*'Capacity by State'!$D$6</f>
        <v>8.1399999999999988</v>
      </c>
      <c r="BI13" s="191">
        <f>'PLEXOS Units Built'!BI13*'Capacity by State'!$D$6</f>
        <v>3.17</v>
      </c>
      <c r="BJ13" s="191">
        <f>'PLEXOS Units Built'!BJ13*'Capacity by State'!$D$6</f>
        <v>0.66</v>
      </c>
      <c r="BK13" s="191">
        <f>'PLEXOS Units Built'!BK13*'Capacity by State'!$D$6</f>
        <v>0.87999999999999989</v>
      </c>
      <c r="BL13" s="191">
        <f>'PLEXOS Units Built'!BL13*'Capacity by State'!$D$6</f>
        <v>26.74</v>
      </c>
      <c r="BM13" s="191">
        <f>'PLEXOS Units Built'!BM13*'Capacity by State'!$D$6</f>
        <v>3.2600000000000002</v>
      </c>
      <c r="BN13" s="191">
        <f>'PLEXOS Units Built'!BN13*'Capacity by State'!$D$6</f>
        <v>1.4000000000000001</v>
      </c>
      <c r="BO13" s="191">
        <f>'PLEXOS Units Built'!BO13*'Capacity by State'!$D$6</f>
        <v>1.4000000000000001</v>
      </c>
      <c r="BP13" s="191">
        <f>'PLEXOS Units Built'!BP13*'Capacity by State'!$D$6</f>
        <v>2.1</v>
      </c>
      <c r="BQ13" s="191">
        <f>'PLEXOS Units Built'!BQ13*'Capacity by State'!$D$6</f>
        <v>1.3800000000000001</v>
      </c>
      <c r="BR13" s="191">
        <f>'PLEXOS Units Built'!BR13*'Capacity by State'!$D$6</f>
        <v>14.62</v>
      </c>
      <c r="BS13" s="191">
        <f>'PLEXOS Units Built'!BS13*'Capacity by State'!$D$6</f>
        <v>5.6899999999999995</v>
      </c>
      <c r="BT13" s="191">
        <f>'PLEXOS Units Built'!BT13*'Capacity by State'!$D$6</f>
        <v>2.16</v>
      </c>
      <c r="BU13" s="191">
        <f>'PLEXOS Units Built'!BU13*'Capacity by State'!$D$6</f>
        <v>10.540000000000001</v>
      </c>
      <c r="BV13" s="191">
        <f>'PLEXOS Units Built'!BV13*'Capacity by State'!$D$6</f>
        <v>0.55000000000000004</v>
      </c>
      <c r="BW13" s="191">
        <f>'PLEXOS Units Built'!BW13*'Capacity by State'!$D$6</f>
        <v>0.37</v>
      </c>
      <c r="BX13" s="191">
        <f>'PLEXOS Units Built'!BX13*'Capacity by State'!$D$6</f>
        <v>0.53</v>
      </c>
      <c r="BY13" s="191">
        <f>'PLEXOS Units Built'!BY13*'Capacity by State'!$D$6</f>
        <v>1.26</v>
      </c>
      <c r="BZ13" s="191">
        <f>'PLEXOS Units Built'!BZ13*'Capacity by State'!$D$6</f>
        <v>1.54</v>
      </c>
      <c r="CA13" s="191">
        <f>'PLEXOS Units Built'!CA13*'Capacity by State'!$D$6</f>
        <v>0.55000000000000004</v>
      </c>
      <c r="CB13" s="191">
        <f>'PLEXOS Units Built'!CB13*'Capacity by State'!$D$6</f>
        <v>1.6400000000000001</v>
      </c>
      <c r="CC13" s="191">
        <f>'PLEXOS Units Built'!CC13*'Capacity by State'!$D$6</f>
        <v>11.530000000000001</v>
      </c>
      <c r="CD13" s="191">
        <f>'PLEXOS Units Built'!CD13*'Capacity by State'!$D$6</f>
        <v>17.09</v>
      </c>
      <c r="CE13" s="191">
        <f>'PLEXOS Units Built'!CE13*'Capacity by State'!$D$6</f>
        <v>7.21</v>
      </c>
      <c r="CF13" s="191">
        <f>'PLEXOS Units Built'!CF13*'Capacity by State'!$D$6</f>
        <v>7.13</v>
      </c>
      <c r="CG13" s="191">
        <f>'PLEXOS Units Built'!CG13*'Capacity by State'!$D$6</f>
        <v>12.31</v>
      </c>
      <c r="CH13" s="191">
        <f>'PLEXOS Units Built'!CH13*'Capacity by State'!$D$6</f>
        <v>7.75</v>
      </c>
      <c r="CI13" s="191">
        <f>'PLEXOS Units Built'!CI13*'Capacity by State'!$D$6</f>
        <v>7.6</v>
      </c>
      <c r="CJ13" s="191">
        <f>'PLEXOS Units Built'!CJ13*'Capacity by State'!$D$6</f>
        <v>10.72</v>
      </c>
      <c r="CK13" s="191">
        <f>'PLEXOS Units Built'!CK13*'Capacity by State'!$D$6</f>
        <v>21.46</v>
      </c>
      <c r="CL13" s="191">
        <f>'PLEXOS Units Built'!CL13*'Capacity by State'!$D$6</f>
        <v>7.1</v>
      </c>
      <c r="CM13" s="191">
        <f>'PLEXOS Units Built'!CM13*'Capacity by State'!$D$6</f>
        <v>9.49</v>
      </c>
      <c r="CN13" s="191">
        <f>'PLEXOS Units Built'!CN13*'Capacity by State'!$D$6</f>
        <v>7.9600000000000009</v>
      </c>
      <c r="CO13" s="191">
        <f>'PLEXOS Units Built'!CO13*'Capacity by State'!$D$6</f>
        <v>8.89</v>
      </c>
      <c r="CP13" s="191">
        <f>'PLEXOS Units Built'!CP13*'Capacity by State'!$D$6</f>
        <v>8.5399999999999991</v>
      </c>
      <c r="CQ13" s="191">
        <f>'PLEXOS Units Built'!CQ13*'Capacity by State'!$D$6</f>
        <v>6.42</v>
      </c>
      <c r="CR13" s="191">
        <f>'PLEXOS Units Built'!CR13*'Capacity by State'!$D$6</f>
        <v>9.8000000000000007</v>
      </c>
      <c r="CS13" s="191">
        <f>'PLEXOS Units Built'!CS13*'Capacity by State'!$D$6</f>
        <v>4.01</v>
      </c>
      <c r="CT13" s="191">
        <f>'PLEXOS Units Built'!CT13*'Capacity by State'!$D$6</f>
        <v>8.9</v>
      </c>
      <c r="CU13" s="191">
        <f>'PLEXOS Units Built'!CU13*'Capacity by State'!$D$6</f>
        <v>6.74</v>
      </c>
      <c r="CV13" s="191">
        <f>'PLEXOS Units Built'!CV13*'Capacity by State'!$D$6</f>
        <v>7.49</v>
      </c>
      <c r="CW13" s="191">
        <f>'PLEXOS Units Built'!CW13*'Capacity by State'!$D$6</f>
        <v>0</v>
      </c>
      <c r="CX13" s="191">
        <f>'PLEXOS Units Built'!CX13*'Capacity by State'!$D$6</f>
        <v>1.9300000000000002</v>
      </c>
      <c r="CY13" s="191">
        <f>'PLEXOS Units Built'!CY13*'Capacity by State'!$D$6</f>
        <v>1.28</v>
      </c>
      <c r="CZ13" s="191">
        <f>'PLEXOS Units Built'!CZ13*'Capacity by State'!$D$6</f>
        <v>1.41</v>
      </c>
      <c r="DA13" s="191">
        <f>'PLEXOS Units Built'!DA13*'Capacity by State'!$D$6</f>
        <v>1.1100000000000001</v>
      </c>
      <c r="DB13" s="191">
        <f>'PLEXOS Units Built'!DB13*'Capacity by State'!$D$6</f>
        <v>1.9300000000000002</v>
      </c>
      <c r="DC13" s="191">
        <f>'PLEXOS Units Built'!DC13*'Capacity by State'!$D$6</f>
        <v>2.4299999999999997</v>
      </c>
      <c r="DD13" s="191">
        <f>'PLEXOS Units Built'!DD13*'Capacity by State'!$D$6</f>
        <v>35.18</v>
      </c>
      <c r="DE13" s="191">
        <f>'PLEXOS Units Built'!DE13*'Capacity by State'!$D$6</f>
        <v>40.5</v>
      </c>
      <c r="DF13" s="191">
        <f>'PLEXOS Units Built'!DF13*'Capacity by State'!$D$6</f>
        <v>1.6</v>
      </c>
      <c r="DG13" s="191">
        <f>'PLEXOS Units Built'!DG13*'Capacity by State'!$D$6</f>
        <v>2.63</v>
      </c>
      <c r="DH13" s="191">
        <f>'PLEXOS Units Built'!DH13*'Capacity by State'!$D$6</f>
        <v>2.96</v>
      </c>
      <c r="DI13" s="191">
        <f>'PLEXOS Units Built'!DI13*'Capacity by State'!$D$6</f>
        <v>1.6300000000000001</v>
      </c>
      <c r="DJ13" s="191">
        <f>'PLEXOS Units Built'!DJ13*'Capacity by State'!$D$6</f>
        <v>1.7199999999999998</v>
      </c>
      <c r="DK13" s="191">
        <f>'PLEXOS Units Built'!DK13*'Capacity by State'!$D$6</f>
        <v>1.08</v>
      </c>
      <c r="DL13" s="191">
        <f>'PLEXOS Units Built'!DL13*'Capacity by State'!$D$6</f>
        <v>1.52</v>
      </c>
      <c r="DM13" s="191">
        <f>'PLEXOS Units Built'!DM13*'Capacity by State'!$D$6</f>
        <v>2.08</v>
      </c>
      <c r="DN13" s="191">
        <f>'PLEXOS Units Built'!DN13*'Capacity by State'!$D$6</f>
        <v>1.26</v>
      </c>
      <c r="DO13" s="191">
        <f>'PLEXOS Units Built'!DO13*'Capacity by State'!$D$6</f>
        <v>1.2</v>
      </c>
      <c r="DP13" s="191">
        <f>'PLEXOS Units Built'!DP13*'Capacity by State'!$D$6</f>
        <v>0.99</v>
      </c>
      <c r="DQ13" s="191">
        <f>'PLEXOS Units Built'!DQ13*'Capacity by State'!$D$6</f>
        <v>0.05</v>
      </c>
      <c r="DR13" s="191">
        <f>'PLEXOS Units Built'!DR13*'Capacity by State'!$D$6</f>
        <v>0.09</v>
      </c>
      <c r="DS13" s="191">
        <f>'PLEXOS Units Built'!DS13*'Capacity by State'!$D$6</f>
        <v>0.2</v>
      </c>
      <c r="DT13" s="191">
        <f>'PLEXOS Units Built'!DT13*'Capacity by State'!$D$6</f>
        <v>0.21000000000000002</v>
      </c>
      <c r="DU13" s="191">
        <f>'PLEXOS Units Built'!DU13*'Capacity by State'!$D$6</f>
        <v>0.33</v>
      </c>
      <c r="DV13" s="191">
        <f>'PLEXOS Units Built'!DV13*'Capacity by State'!$D$6</f>
        <v>0.27</v>
      </c>
      <c r="DW13" s="191">
        <f>'PLEXOS Units Built'!DW13*'Capacity by State'!$D$6</f>
        <v>0.35000000000000003</v>
      </c>
      <c r="DX13" s="191">
        <f>'PLEXOS Units Built'!DX13*'Capacity by State'!$D$6</f>
        <v>0.24</v>
      </c>
      <c r="DY13" s="191">
        <f>'PLEXOS Units Built'!DY13*'Capacity by State'!$D$6</f>
        <v>0.1</v>
      </c>
      <c r="DZ13" s="191">
        <f>'PLEXOS Units Built'!DZ13*'Capacity by State'!$D$6</f>
        <v>0.26</v>
      </c>
      <c r="EA13" s="191">
        <f>'PLEXOS Units Built'!EA13*'Capacity by State'!$D$6</f>
        <v>0.28000000000000003</v>
      </c>
      <c r="EB13" s="191">
        <f>'PLEXOS Units Built'!EB13*'Capacity by State'!$D$6</f>
        <v>0.27</v>
      </c>
      <c r="EC13" s="191">
        <f>'PLEXOS Units Built'!EC13*'Capacity by State'!$D$6</f>
        <v>0.79</v>
      </c>
      <c r="ED13" s="191">
        <f>'PLEXOS Units Built'!ED13*'Capacity by State'!$D$6</f>
        <v>0.21000000000000002</v>
      </c>
      <c r="EE13" s="191">
        <f>'PLEXOS Units Built'!EE13*'Capacity by State'!$D$6</f>
        <v>6.37</v>
      </c>
      <c r="EF13" s="191">
        <f>'PLEXOS Units Built'!EF13*'Capacity by State'!$D$6</f>
        <v>4.3499999999999996</v>
      </c>
      <c r="EG13" s="191">
        <f>'PLEXOS Units Built'!EG13*'Capacity by State'!$D$6</f>
        <v>1.5</v>
      </c>
      <c r="EH13" s="191">
        <f>'PLEXOS Units Built'!EH13*'Capacity by State'!$D$6</f>
        <v>1.1500000000000001</v>
      </c>
      <c r="EI13" s="191">
        <f>'PLEXOS Units Built'!EI13*'Capacity by State'!$D$6</f>
        <v>1.18</v>
      </c>
      <c r="EJ13" s="191">
        <f>'PLEXOS Units Built'!EJ13*'Capacity by State'!$D$6</f>
        <v>0.97</v>
      </c>
      <c r="EK13" s="191">
        <f>'PLEXOS Units Built'!EK13*'Capacity by State'!$D$6</f>
        <v>1.53</v>
      </c>
      <c r="EL13" s="191">
        <f>'PLEXOS Units Built'!EL13*'Capacity by State'!$D$6</f>
        <v>0.85999999999999988</v>
      </c>
      <c r="EM13" s="191">
        <f>'PLEXOS Units Built'!EM13*'Capacity by State'!$D$6</f>
        <v>1.06</v>
      </c>
      <c r="EN13" s="191">
        <f>'PLEXOS Units Built'!EN13*'Capacity by State'!$D$6</f>
        <v>0.94</v>
      </c>
      <c r="EO13" s="191">
        <f>'PLEXOS Units Built'!EO13*'Capacity by State'!$D$6</f>
        <v>0.79</v>
      </c>
      <c r="EP13" s="191">
        <f>'PLEXOS Units Built'!EP13*'Capacity by State'!$D$6</f>
        <v>1.03</v>
      </c>
      <c r="EQ13" s="191">
        <f>'PLEXOS Units Built'!EQ13*'Capacity by State'!$D$6</f>
        <v>0.83000000000000007</v>
      </c>
      <c r="ER13" s="191">
        <f>'PLEXOS Units Built'!ER13*'Capacity by State'!$D$6</f>
        <v>0.75</v>
      </c>
      <c r="ES13" s="191">
        <f>'PLEXOS Units Built'!ES13*'Capacity by State'!$D$6</f>
        <v>1.06</v>
      </c>
      <c r="ET13" s="191">
        <f>'PLEXOS Units Built'!ET13*'Capacity by State'!$D$6</f>
        <v>0.09</v>
      </c>
      <c r="EU13" s="191">
        <f>'PLEXOS Units Built'!EU13*'Capacity by State'!$D$6</f>
        <v>0.09</v>
      </c>
      <c r="EV13" s="191">
        <f>'PLEXOS Units Built'!EV13*'Capacity by State'!$D$6</f>
        <v>0.48</v>
      </c>
      <c r="EW13" s="191">
        <f>'PLEXOS Units Built'!EW13*'Capacity by State'!$D$6</f>
        <v>0.31</v>
      </c>
      <c r="EX13" s="191">
        <f>'PLEXOS Units Built'!EX13*'Capacity by State'!$D$6</f>
        <v>0.55000000000000004</v>
      </c>
      <c r="EY13" s="191">
        <f>'PLEXOS Units Built'!EY13*'Capacity by State'!$D$6</f>
        <v>0.21999999999999997</v>
      </c>
      <c r="EZ13" s="191">
        <f>'PLEXOS Units Built'!EZ13*'Capacity by State'!$D$6</f>
        <v>0.54</v>
      </c>
      <c r="FA13" s="191">
        <f>'PLEXOS Units Built'!FA13*'Capacity by State'!$D$6</f>
        <v>0.25</v>
      </c>
      <c r="FB13" s="191">
        <f>'PLEXOS Units Built'!FB13*'Capacity by State'!$D$6</f>
        <v>0.24</v>
      </c>
      <c r="FC13" s="191">
        <f>'PLEXOS Units Built'!FC13*'Capacity by State'!$D$6</f>
        <v>0.34</v>
      </c>
      <c r="FD13" s="191">
        <f>'PLEXOS Units Built'!FD13*'Capacity by State'!$D$6</f>
        <v>0.17</v>
      </c>
      <c r="FE13" s="191">
        <f>'PLEXOS Units Built'!FE13*'Capacity by State'!$D$6</f>
        <v>0.21999999999999997</v>
      </c>
      <c r="FF13" s="191">
        <f>'PLEXOS Units Built'!FF13*'Capacity by State'!$D$6</f>
        <v>4.9399999999999995</v>
      </c>
      <c r="FG13" s="191">
        <f>'PLEXOS Units Built'!FG13*'Capacity by State'!$D$6</f>
        <v>3.2800000000000002</v>
      </c>
    </row>
    <row r="14" spans="1:163" x14ac:dyDescent="0.25">
      <c r="A14" s="190">
        <v>2031</v>
      </c>
      <c r="B14" s="191">
        <f>'PLEXOS Units Built'!B14*'Capacity by State'!$D$6</f>
        <v>0.71</v>
      </c>
      <c r="C14" s="191">
        <f>'PLEXOS Units Built'!C14*'Capacity by State'!$D$6</f>
        <v>1.31</v>
      </c>
      <c r="D14" s="191">
        <f>'PLEXOS Units Built'!D14*'Capacity by State'!$D$6</f>
        <v>0.87999999999999989</v>
      </c>
      <c r="E14" s="191">
        <f>'PLEXOS Units Built'!E14*'Capacity by State'!$D$6</f>
        <v>0.47</v>
      </c>
      <c r="F14" s="191">
        <f>'PLEXOS Units Built'!F14*'Capacity by State'!$D$6</f>
        <v>0.49</v>
      </c>
      <c r="G14" s="191">
        <f>'PLEXOS Units Built'!G14*'Capacity by State'!$D$6</f>
        <v>0.43999999999999995</v>
      </c>
      <c r="H14" s="191">
        <f>'PLEXOS Units Built'!H14*'Capacity by State'!$D$6</f>
        <v>1.4000000000000001</v>
      </c>
      <c r="I14" s="191">
        <f>'PLEXOS Units Built'!I14*'Capacity by State'!$D$6</f>
        <v>0.06</v>
      </c>
      <c r="J14" s="191">
        <f>'PLEXOS Units Built'!J14*'Capacity by State'!$D$6</f>
        <v>0.04</v>
      </c>
      <c r="K14" s="191">
        <f>'PLEXOS Units Built'!K14*'Capacity by State'!$D$6</f>
        <v>0.21000000000000002</v>
      </c>
      <c r="L14" s="191">
        <f>'PLEXOS Units Built'!L14*'Capacity by State'!$D$6</f>
        <v>0.5</v>
      </c>
      <c r="M14" s="191">
        <f>'PLEXOS Units Built'!M14*'Capacity by State'!$D$6</f>
        <v>0.5</v>
      </c>
      <c r="N14" s="191">
        <f>'PLEXOS Units Built'!N14*'Capacity by State'!$D$6</f>
        <v>0.45999999999999996</v>
      </c>
      <c r="O14" s="191">
        <f>'PLEXOS Units Built'!O14*'Capacity by State'!$D$6</f>
        <v>0.47</v>
      </c>
      <c r="P14" s="191">
        <f>'PLEXOS Units Built'!P14*'Capacity by State'!$D$6</f>
        <v>0.42000000000000004</v>
      </c>
      <c r="Q14" s="191">
        <f>'PLEXOS Units Built'!Q14*'Capacity by State'!$D$6</f>
        <v>0.64</v>
      </c>
      <c r="R14" s="191">
        <f>'PLEXOS Units Built'!R14*'Capacity by State'!$D$6</f>
        <v>0.48</v>
      </c>
      <c r="S14" s="191">
        <f>'PLEXOS Units Built'!S14*'Capacity by State'!$D$6</f>
        <v>0.24</v>
      </c>
      <c r="T14" s="191">
        <f>'PLEXOS Units Built'!T14*'Capacity by State'!$D$6</f>
        <v>0.34</v>
      </c>
      <c r="U14" s="191">
        <f>'PLEXOS Units Built'!U14*'Capacity by State'!$D$6</f>
        <v>0.1</v>
      </c>
      <c r="V14" s="191">
        <f>'PLEXOS Units Built'!V14*'Capacity by State'!$D$6</f>
        <v>0.15</v>
      </c>
      <c r="W14" s="191">
        <f>'PLEXOS Units Built'!W14*'Capacity by State'!$D$6</f>
        <v>0.10999999999999999</v>
      </c>
      <c r="X14" s="191">
        <f>'PLEXOS Units Built'!X14*'Capacity by State'!$D$6</f>
        <v>0.09</v>
      </c>
      <c r="Y14" s="191">
        <f>'PLEXOS Units Built'!Y14*'Capacity by State'!$D$6</f>
        <v>0.21000000000000002</v>
      </c>
      <c r="Z14" s="191">
        <f>'PLEXOS Units Built'!Z14*'Capacity by State'!$D$6</f>
        <v>0.13</v>
      </c>
      <c r="AA14" s="191">
        <f>'PLEXOS Units Built'!AA14*'Capacity by State'!$D$6</f>
        <v>3.8</v>
      </c>
      <c r="AB14" s="191">
        <f>'PLEXOS Units Built'!AB14*'Capacity by State'!$D$6</f>
        <v>3.14</v>
      </c>
      <c r="AC14" s="191">
        <f>'PLEXOS Units Built'!AC14*'Capacity by State'!$D$6</f>
        <v>0.5</v>
      </c>
      <c r="AD14" s="191">
        <f>'PLEXOS Units Built'!AD14*'Capacity by State'!$D$6</f>
        <v>0.39</v>
      </c>
      <c r="AE14" s="191">
        <f>'PLEXOS Units Built'!AE14*'Capacity by State'!$D$6</f>
        <v>0.3</v>
      </c>
      <c r="AF14" s="191">
        <f>'PLEXOS Units Built'!AF14*'Capacity by State'!$D$6</f>
        <v>0.34</v>
      </c>
      <c r="AG14" s="191">
        <f>'PLEXOS Units Built'!AG14*'Capacity by State'!$D$6</f>
        <v>0.24</v>
      </c>
      <c r="AH14" s="191">
        <f>'PLEXOS Units Built'!AH14*'Capacity by State'!$D$6</f>
        <v>0.42000000000000004</v>
      </c>
      <c r="AI14" s="191">
        <f>'PLEXOS Units Built'!AI14*'Capacity by State'!$D$6</f>
        <v>0.26</v>
      </c>
      <c r="AJ14" s="191">
        <f>'PLEXOS Units Built'!AJ14*'Capacity by State'!$D$6</f>
        <v>0.28000000000000003</v>
      </c>
      <c r="AK14" s="191">
        <f>'PLEXOS Units Built'!AK14*'Capacity by State'!$D$6</f>
        <v>0.44999999999999996</v>
      </c>
      <c r="AL14" s="191">
        <f>'PLEXOS Units Built'!AL14*'Capacity by State'!$D$6</f>
        <v>0.42000000000000004</v>
      </c>
      <c r="AM14" s="191">
        <f>'PLEXOS Units Built'!AM14*'Capacity by State'!$D$6</f>
        <v>0.34</v>
      </c>
      <c r="AN14" s="191">
        <f>'PLEXOS Units Built'!AN14*'Capacity by State'!$D$6</f>
        <v>0.45999999999999996</v>
      </c>
      <c r="AO14" s="192">
        <f>'PLEXOS Units Built'!AO14*'Capacity by State'!$D$6</f>
        <v>0</v>
      </c>
      <c r="AP14" s="191">
        <f>'PLEXOS Units Built'!AP14*'Capacity by State'!$D$6</f>
        <v>0.03</v>
      </c>
      <c r="AQ14" s="191">
        <f>'PLEXOS Units Built'!AQ14*'Capacity by State'!$D$6</f>
        <v>0.26</v>
      </c>
      <c r="AR14" s="191">
        <f>'PLEXOS Units Built'!AR14*'Capacity by State'!$D$6</f>
        <v>0.06</v>
      </c>
      <c r="AS14" s="191">
        <f>'PLEXOS Units Built'!AS14*'Capacity by State'!$D$6</f>
        <v>0.09</v>
      </c>
      <c r="AT14" s="191">
        <f>'PLEXOS Units Built'!AT14*'Capacity by State'!$D$6</f>
        <v>0.15</v>
      </c>
      <c r="AU14" s="191">
        <f>'PLEXOS Units Built'!AU14*'Capacity by State'!$D$6</f>
        <v>0.06</v>
      </c>
      <c r="AV14" s="191">
        <f>'PLEXOS Units Built'!AV14*'Capacity by State'!$D$6</f>
        <v>0.21000000000000002</v>
      </c>
      <c r="AW14" s="191">
        <f>'PLEXOS Units Built'!AW14*'Capacity by State'!$D$6</f>
        <v>0.05</v>
      </c>
      <c r="AX14" s="191">
        <f>'PLEXOS Units Built'!AX14*'Capacity by State'!$D$6</f>
        <v>0.04</v>
      </c>
      <c r="AY14" s="191">
        <f>'PLEXOS Units Built'!AY14*'Capacity by State'!$D$6</f>
        <v>7.0000000000000007E-2</v>
      </c>
      <c r="AZ14" s="191">
        <f>'PLEXOS Units Built'!AZ14*'Capacity by State'!$D$6</f>
        <v>0.03</v>
      </c>
      <c r="BA14" s="191">
        <f>'PLEXOS Units Built'!BA14*'Capacity by State'!$D$6</f>
        <v>0.04</v>
      </c>
      <c r="BB14" s="191">
        <f>'PLEXOS Units Built'!BB14*'Capacity by State'!$D$6</f>
        <v>0.43999999999999995</v>
      </c>
      <c r="BC14" s="191">
        <f>'PLEXOS Units Built'!BC14*'Capacity by State'!$D$6</f>
        <v>0.85000000000000009</v>
      </c>
      <c r="BD14" s="191">
        <f>'PLEXOS Units Built'!BD14*'Capacity by State'!$D$6</f>
        <v>6.1899999999999995</v>
      </c>
      <c r="BE14" s="191">
        <f>'PLEXOS Units Built'!BE14*'Capacity by State'!$D$6</f>
        <v>0.74</v>
      </c>
      <c r="BF14" s="191">
        <f>'PLEXOS Units Built'!BF14*'Capacity by State'!$D$6</f>
        <v>20.89</v>
      </c>
      <c r="BG14" s="191">
        <f>'PLEXOS Units Built'!BG14*'Capacity by State'!$D$6</f>
        <v>12.05</v>
      </c>
      <c r="BH14" s="191">
        <f>'PLEXOS Units Built'!BH14*'Capacity by State'!$D$6</f>
        <v>8.4599999999999991</v>
      </c>
      <c r="BI14" s="191">
        <f>'PLEXOS Units Built'!BI14*'Capacity by State'!$D$6</f>
        <v>4.8899999999999997</v>
      </c>
      <c r="BJ14" s="191">
        <f>'PLEXOS Units Built'!BJ14*'Capacity by State'!$D$6</f>
        <v>9.1</v>
      </c>
      <c r="BK14" s="191">
        <f>'PLEXOS Units Built'!BK14*'Capacity by State'!$D$6</f>
        <v>6.45</v>
      </c>
      <c r="BL14" s="191">
        <f>'PLEXOS Units Built'!BL14*'Capacity by State'!$D$6</f>
        <v>0</v>
      </c>
      <c r="BM14" s="191">
        <f>'PLEXOS Units Built'!BM14*'Capacity by State'!$D$6</f>
        <v>6.75</v>
      </c>
      <c r="BN14" s="191">
        <f>'PLEXOS Units Built'!BN14*'Capacity by State'!$D$6</f>
        <v>10.27</v>
      </c>
      <c r="BO14" s="191">
        <f>'PLEXOS Units Built'!BO14*'Capacity by State'!$D$6</f>
        <v>10.26</v>
      </c>
      <c r="BP14" s="191">
        <f>'PLEXOS Units Built'!BP14*'Capacity by State'!$D$6</f>
        <v>10.42</v>
      </c>
      <c r="BQ14" s="191">
        <f>'PLEXOS Units Built'!BQ14*'Capacity by State'!$D$6</f>
        <v>5.6000000000000005</v>
      </c>
      <c r="BR14" s="191">
        <f>'PLEXOS Units Built'!BR14*'Capacity by State'!$D$6</f>
        <v>0</v>
      </c>
      <c r="BS14" s="191">
        <f>'PLEXOS Units Built'!BS14*'Capacity by State'!$D$6</f>
        <v>4.8499999999999996</v>
      </c>
      <c r="BT14" s="191">
        <f>'PLEXOS Units Built'!BT14*'Capacity by State'!$D$6</f>
        <v>7.1099999999999994</v>
      </c>
      <c r="BU14" s="191">
        <f>'PLEXOS Units Built'!BU14*'Capacity by State'!$D$6</f>
        <v>0</v>
      </c>
      <c r="BV14" s="191">
        <f>'PLEXOS Units Built'!BV14*'Capacity by State'!$D$6</f>
        <v>0.53</v>
      </c>
      <c r="BW14" s="191">
        <f>'PLEXOS Units Built'!BW14*'Capacity by State'!$D$6</f>
        <v>0.35000000000000003</v>
      </c>
      <c r="BX14" s="191">
        <f>'PLEXOS Units Built'!BX14*'Capacity by State'!$D$6</f>
        <v>0.56000000000000005</v>
      </c>
      <c r="BY14" s="191">
        <f>'PLEXOS Units Built'!BY14*'Capacity by State'!$D$6</f>
        <v>1.34</v>
      </c>
      <c r="BZ14" s="191">
        <f>'PLEXOS Units Built'!BZ14*'Capacity by State'!$D$6</f>
        <v>1.61</v>
      </c>
      <c r="CA14" s="191">
        <f>'PLEXOS Units Built'!CA14*'Capacity by State'!$D$6</f>
        <v>0.58000000000000007</v>
      </c>
      <c r="CB14" s="191">
        <f>'PLEXOS Units Built'!CB14*'Capacity by State'!$D$6</f>
        <v>1.52</v>
      </c>
      <c r="CC14" s="191">
        <f>'PLEXOS Units Built'!CC14*'Capacity by State'!$D$6</f>
        <v>10.709999999999999</v>
      </c>
      <c r="CD14" s="191">
        <f>'PLEXOS Units Built'!CD14*'Capacity by State'!$D$6</f>
        <v>23.189999999999998</v>
      </c>
      <c r="CE14" s="191">
        <f>'PLEXOS Units Built'!CE14*'Capacity by State'!$D$6</f>
        <v>43.92</v>
      </c>
      <c r="CF14" s="191">
        <f>'PLEXOS Units Built'!CF14*'Capacity by State'!$D$6</f>
        <v>39.46</v>
      </c>
      <c r="CG14" s="191">
        <f>'PLEXOS Units Built'!CG14*'Capacity by State'!$D$6</f>
        <v>52.34</v>
      </c>
      <c r="CH14" s="191">
        <f>'PLEXOS Units Built'!CH14*'Capacity by State'!$D$6</f>
        <v>34.85</v>
      </c>
      <c r="CI14" s="191">
        <f>'PLEXOS Units Built'!CI14*'Capacity by State'!$D$6</f>
        <v>26.389999999999997</v>
      </c>
      <c r="CJ14" s="191">
        <f>'PLEXOS Units Built'!CJ14*'Capacity by State'!$D$6</f>
        <v>33.64</v>
      </c>
      <c r="CK14" s="191">
        <f>'PLEXOS Units Built'!CK14*'Capacity by State'!$D$6</f>
        <v>52.23</v>
      </c>
      <c r="CL14" s="191">
        <f>'PLEXOS Units Built'!CL14*'Capacity by State'!$D$6</f>
        <v>34.1</v>
      </c>
      <c r="CM14" s="191">
        <f>'PLEXOS Units Built'!CM14*'Capacity by State'!$D$6</f>
        <v>27.810000000000002</v>
      </c>
      <c r="CN14" s="191">
        <f>'PLEXOS Units Built'!CN14*'Capacity by State'!$D$6</f>
        <v>34.729999999999997</v>
      </c>
      <c r="CO14" s="191">
        <f>'PLEXOS Units Built'!CO14*'Capacity by State'!$D$6</f>
        <v>34.54</v>
      </c>
      <c r="CP14" s="191">
        <f>'PLEXOS Units Built'!CP14*'Capacity by State'!$D$6</f>
        <v>31.58</v>
      </c>
      <c r="CQ14" s="191">
        <f>'PLEXOS Units Built'!CQ14*'Capacity by State'!$D$6</f>
        <v>0</v>
      </c>
      <c r="CR14" s="191">
        <f>'PLEXOS Units Built'!CR14*'Capacity by State'!$D$6</f>
        <v>11.82</v>
      </c>
      <c r="CS14" s="191">
        <f>'PLEXOS Units Built'!CS14*'Capacity by State'!$D$6</f>
        <v>5.24</v>
      </c>
      <c r="CT14" s="191">
        <f>'PLEXOS Units Built'!CT14*'Capacity by State'!$D$6</f>
        <v>14.62</v>
      </c>
      <c r="CU14" s="191">
        <f>'PLEXOS Units Built'!CU14*'Capacity by State'!$D$6</f>
        <v>10.620000000000001</v>
      </c>
      <c r="CV14" s="191">
        <f>'PLEXOS Units Built'!CV14*'Capacity by State'!$D$6</f>
        <v>7.73</v>
      </c>
      <c r="CW14" s="191">
        <f>'PLEXOS Units Built'!CW14*'Capacity by State'!$D$6</f>
        <v>0.01</v>
      </c>
      <c r="CX14" s="191">
        <f>'PLEXOS Units Built'!CX14*'Capacity by State'!$D$6</f>
        <v>2.7700000000000005</v>
      </c>
      <c r="CY14" s="191">
        <f>'PLEXOS Units Built'!CY14*'Capacity by State'!$D$6</f>
        <v>1.18</v>
      </c>
      <c r="CZ14" s="191">
        <f>'PLEXOS Units Built'!CZ14*'Capacity by State'!$D$6</f>
        <v>1.52</v>
      </c>
      <c r="DA14" s="191">
        <f>'PLEXOS Units Built'!DA14*'Capacity by State'!$D$6</f>
        <v>1.23</v>
      </c>
      <c r="DB14" s="191">
        <f>'PLEXOS Units Built'!DB14*'Capacity by State'!$D$6</f>
        <v>2.11</v>
      </c>
      <c r="DC14" s="191">
        <f>'PLEXOS Units Built'!DC14*'Capacity by State'!$D$6</f>
        <v>2.58</v>
      </c>
      <c r="DD14" s="191">
        <f>'PLEXOS Units Built'!DD14*'Capacity by State'!$D$6</f>
        <v>37.85</v>
      </c>
      <c r="DE14" s="191">
        <f>'PLEXOS Units Built'!DE14*'Capacity by State'!$D$6</f>
        <v>147.59</v>
      </c>
      <c r="DF14" s="191">
        <f>'PLEXOS Units Built'!DF14*'Capacity by State'!$D$6</f>
        <v>5.49</v>
      </c>
      <c r="DG14" s="191">
        <f>'PLEXOS Units Built'!DG14*'Capacity by State'!$D$6</f>
        <v>4.72</v>
      </c>
      <c r="DH14" s="191">
        <f>'PLEXOS Units Built'!DH14*'Capacity by State'!$D$6</f>
        <v>7.53</v>
      </c>
      <c r="DI14" s="191">
        <f>'PLEXOS Units Built'!DI14*'Capacity by State'!$D$6</f>
        <v>8.2099999999999991</v>
      </c>
      <c r="DJ14" s="191">
        <f>'PLEXOS Units Built'!DJ14*'Capacity by State'!$D$6</f>
        <v>7.35</v>
      </c>
      <c r="DK14" s="191">
        <f>'PLEXOS Units Built'!DK14*'Capacity by State'!$D$6</f>
        <v>6.4</v>
      </c>
      <c r="DL14" s="191">
        <f>'PLEXOS Units Built'!DL14*'Capacity by State'!$D$6</f>
        <v>9.8000000000000007</v>
      </c>
      <c r="DM14" s="191">
        <f>'PLEXOS Units Built'!DM14*'Capacity by State'!$D$6</f>
        <v>6.49</v>
      </c>
      <c r="DN14" s="191">
        <f>'PLEXOS Units Built'!DN14*'Capacity by State'!$D$6</f>
        <v>0.62</v>
      </c>
      <c r="DO14" s="191">
        <f>'PLEXOS Units Built'!DO14*'Capacity by State'!$D$6</f>
        <v>0.90999999999999992</v>
      </c>
      <c r="DP14" s="191">
        <f>'PLEXOS Units Built'!DP14*'Capacity by State'!$D$6</f>
        <v>0.41000000000000003</v>
      </c>
      <c r="DQ14" s="191">
        <f>'PLEXOS Units Built'!DQ14*'Capacity by State'!$D$6</f>
        <v>0.04</v>
      </c>
      <c r="DR14" s="191">
        <f>'PLEXOS Units Built'!DR14*'Capacity by State'!$D$6</f>
        <v>0.1</v>
      </c>
      <c r="DS14" s="191">
        <f>'PLEXOS Units Built'!DS14*'Capacity by State'!$D$6</f>
        <v>0.2</v>
      </c>
      <c r="DT14" s="191">
        <f>'PLEXOS Units Built'!DT14*'Capacity by State'!$D$6</f>
        <v>0.21000000000000002</v>
      </c>
      <c r="DU14" s="191">
        <f>'PLEXOS Units Built'!DU14*'Capacity by State'!$D$6</f>
        <v>0.31</v>
      </c>
      <c r="DV14" s="191">
        <f>'PLEXOS Units Built'!DV14*'Capacity by State'!$D$6</f>
        <v>0.21999999999999997</v>
      </c>
      <c r="DW14" s="191">
        <f>'PLEXOS Units Built'!DW14*'Capacity by State'!$D$6</f>
        <v>0.35000000000000003</v>
      </c>
      <c r="DX14" s="191">
        <f>'PLEXOS Units Built'!DX14*'Capacity by State'!$D$6</f>
        <v>0.25</v>
      </c>
      <c r="DY14" s="191">
        <f>'PLEXOS Units Built'!DY14*'Capacity by State'!$D$6</f>
        <v>0.10999999999999999</v>
      </c>
      <c r="DZ14" s="191">
        <f>'PLEXOS Units Built'!DZ14*'Capacity by State'!$D$6</f>
        <v>0.24</v>
      </c>
      <c r="EA14" s="191">
        <f>'PLEXOS Units Built'!EA14*'Capacity by State'!$D$6</f>
        <v>0.26</v>
      </c>
      <c r="EB14" s="191">
        <f>'PLEXOS Units Built'!EB14*'Capacity by State'!$D$6</f>
        <v>0.21999999999999997</v>
      </c>
      <c r="EC14" s="191">
        <f>'PLEXOS Units Built'!EC14*'Capacity by State'!$D$6</f>
        <v>0.71</v>
      </c>
      <c r="ED14" s="191">
        <f>'PLEXOS Units Built'!ED14*'Capacity by State'!$D$6</f>
        <v>0.36</v>
      </c>
      <c r="EE14" s="191">
        <f>'PLEXOS Units Built'!EE14*'Capacity by State'!$D$6</f>
        <v>6.6000000000000005</v>
      </c>
      <c r="EF14" s="191">
        <f>'PLEXOS Units Built'!EF14*'Capacity by State'!$D$6</f>
        <v>22.86</v>
      </c>
      <c r="EG14" s="191">
        <f>'PLEXOS Units Built'!EG14*'Capacity by State'!$D$6</f>
        <v>2.2800000000000002</v>
      </c>
      <c r="EH14" s="191">
        <f>'PLEXOS Units Built'!EH14*'Capacity by State'!$D$6</f>
        <v>2.38</v>
      </c>
      <c r="EI14" s="191">
        <f>'PLEXOS Units Built'!EI14*'Capacity by State'!$D$6</f>
        <v>1.33</v>
      </c>
      <c r="EJ14" s="191">
        <f>'PLEXOS Units Built'!EJ14*'Capacity by State'!$D$6</f>
        <v>2.0100000000000002</v>
      </c>
      <c r="EK14" s="191">
        <f>'PLEXOS Units Built'!EK14*'Capacity by State'!$D$6</f>
        <v>1.28</v>
      </c>
      <c r="EL14" s="191">
        <f>'PLEXOS Units Built'!EL14*'Capacity by State'!$D$6</f>
        <v>1.8399999999999999</v>
      </c>
      <c r="EM14" s="191">
        <f>'PLEXOS Units Built'!EM14*'Capacity by State'!$D$6</f>
        <v>2.2200000000000002</v>
      </c>
      <c r="EN14" s="191">
        <f>'PLEXOS Units Built'!EN14*'Capacity by State'!$D$6</f>
        <v>2.5</v>
      </c>
      <c r="EO14" s="191">
        <f>'PLEXOS Units Built'!EO14*'Capacity by State'!$D$6</f>
        <v>1.7000000000000002</v>
      </c>
      <c r="EP14" s="191">
        <f>'PLEXOS Units Built'!EP14*'Capacity by State'!$D$6</f>
        <v>3.02</v>
      </c>
      <c r="EQ14" s="191">
        <f>'PLEXOS Units Built'!EQ14*'Capacity by State'!$D$6</f>
        <v>3.37</v>
      </c>
      <c r="ER14" s="191">
        <f>'PLEXOS Units Built'!ER14*'Capacity by State'!$D$6</f>
        <v>3.84</v>
      </c>
      <c r="ES14" s="191">
        <f>'PLEXOS Units Built'!ES14*'Capacity by State'!$D$6</f>
        <v>3.4000000000000004</v>
      </c>
      <c r="ET14" s="191">
        <f>'PLEXOS Units Built'!ET14*'Capacity by State'!$D$6</f>
        <v>0.10999999999999999</v>
      </c>
      <c r="EU14" s="191">
        <f>'PLEXOS Units Built'!EU14*'Capacity by State'!$D$6</f>
        <v>0.1</v>
      </c>
      <c r="EV14" s="191">
        <f>'PLEXOS Units Built'!EV14*'Capacity by State'!$D$6</f>
        <v>0.53</v>
      </c>
      <c r="EW14" s="191">
        <f>'PLEXOS Units Built'!EW14*'Capacity by State'!$D$6</f>
        <v>0.34</v>
      </c>
      <c r="EX14" s="191">
        <f>'PLEXOS Units Built'!EX14*'Capacity by State'!$D$6</f>
        <v>0.64</v>
      </c>
      <c r="EY14" s="191">
        <f>'PLEXOS Units Built'!EY14*'Capacity by State'!$D$6</f>
        <v>0.27</v>
      </c>
      <c r="EZ14" s="191">
        <f>'PLEXOS Units Built'!EZ14*'Capacity by State'!$D$6</f>
        <v>0.64</v>
      </c>
      <c r="FA14" s="191">
        <f>'PLEXOS Units Built'!FA14*'Capacity by State'!$D$6</f>
        <v>0.25</v>
      </c>
      <c r="FB14" s="191">
        <f>'PLEXOS Units Built'!FB14*'Capacity by State'!$D$6</f>
        <v>0.22999999999999998</v>
      </c>
      <c r="FC14" s="191">
        <f>'PLEXOS Units Built'!FC14*'Capacity by State'!$D$6</f>
        <v>0.56000000000000005</v>
      </c>
      <c r="FD14" s="191">
        <f>'PLEXOS Units Built'!FD14*'Capacity by State'!$D$6</f>
        <v>0.17</v>
      </c>
      <c r="FE14" s="191">
        <f>'PLEXOS Units Built'!FE14*'Capacity by State'!$D$6</f>
        <v>0.2</v>
      </c>
      <c r="FF14" s="191">
        <f>'PLEXOS Units Built'!FF14*'Capacity by State'!$D$6</f>
        <v>5.07</v>
      </c>
      <c r="FG14" s="191">
        <f>'PLEXOS Units Built'!FG14*'Capacity by State'!$D$6</f>
        <v>3.05</v>
      </c>
    </row>
    <row r="15" spans="1:163" x14ac:dyDescent="0.25">
      <c r="A15" s="190">
        <v>2032</v>
      </c>
      <c r="B15" s="191">
        <f>'PLEXOS Units Built'!B15*'Capacity by State'!$D$6</f>
        <v>0.17</v>
      </c>
      <c r="C15" s="191">
        <f>'PLEXOS Units Built'!C15*'Capacity by State'!$D$6</f>
        <v>0</v>
      </c>
      <c r="D15" s="191">
        <f>'PLEXOS Units Built'!D15*'Capacity by State'!$D$6</f>
        <v>0</v>
      </c>
      <c r="E15" s="191">
        <f>'PLEXOS Units Built'!E15*'Capacity by State'!$D$6</f>
        <v>0.22999999999999998</v>
      </c>
      <c r="F15" s="191">
        <f>'PLEXOS Units Built'!F15*'Capacity by State'!$D$6</f>
        <v>0.32</v>
      </c>
      <c r="G15" s="191">
        <f>'PLEXOS Units Built'!G15*'Capacity by State'!$D$6</f>
        <v>0.28000000000000003</v>
      </c>
      <c r="H15" s="191">
        <f>'PLEXOS Units Built'!H15*'Capacity by State'!$D$6</f>
        <v>0</v>
      </c>
      <c r="I15" s="191">
        <f>'PLEXOS Units Built'!I15*'Capacity by State'!$D$6</f>
        <v>0.10999999999999999</v>
      </c>
      <c r="J15" s="191">
        <f>'PLEXOS Units Built'!J15*'Capacity by State'!$D$6</f>
        <v>0.13</v>
      </c>
      <c r="K15" s="191">
        <f>'PLEXOS Units Built'!K15*'Capacity by State'!$D$6</f>
        <v>0.8</v>
      </c>
      <c r="L15" s="191">
        <f>'PLEXOS Units Built'!L15*'Capacity by State'!$D$6</f>
        <v>0.44999999999999996</v>
      </c>
      <c r="M15" s="191">
        <f>'PLEXOS Units Built'!M15*'Capacity by State'!$D$6</f>
        <v>0.44999999999999996</v>
      </c>
      <c r="N15" s="191">
        <f>'PLEXOS Units Built'!N15*'Capacity by State'!$D$6</f>
        <v>0.45999999999999996</v>
      </c>
      <c r="O15" s="191">
        <f>'PLEXOS Units Built'!O15*'Capacity by State'!$D$6</f>
        <v>0.36</v>
      </c>
      <c r="P15" s="191">
        <f>'PLEXOS Units Built'!P15*'Capacity by State'!$D$6</f>
        <v>0.43999999999999995</v>
      </c>
      <c r="Q15" s="191">
        <f>'PLEXOS Units Built'!Q15*'Capacity by State'!$D$6</f>
        <v>0.68</v>
      </c>
      <c r="R15" s="191">
        <f>'PLEXOS Units Built'!R15*'Capacity by State'!$D$6</f>
        <v>0.36</v>
      </c>
      <c r="S15" s="191">
        <f>'PLEXOS Units Built'!S15*'Capacity by State'!$D$6</f>
        <v>0.21999999999999997</v>
      </c>
      <c r="T15" s="191">
        <f>'PLEXOS Units Built'!T15*'Capacity by State'!$D$6</f>
        <v>0.4</v>
      </c>
      <c r="U15" s="191">
        <f>'PLEXOS Units Built'!U15*'Capacity by State'!$D$6</f>
        <v>0.09</v>
      </c>
      <c r="V15" s="191">
        <f>'PLEXOS Units Built'!V15*'Capacity by State'!$D$6</f>
        <v>0.15</v>
      </c>
      <c r="W15" s="191">
        <f>'PLEXOS Units Built'!W15*'Capacity by State'!$D$6</f>
        <v>0.1</v>
      </c>
      <c r="X15" s="191">
        <f>'PLEXOS Units Built'!X15*'Capacity by State'!$D$6</f>
        <v>0.09</v>
      </c>
      <c r="Y15" s="191">
        <f>'PLEXOS Units Built'!Y15*'Capacity by State'!$D$6</f>
        <v>0.21000000000000002</v>
      </c>
      <c r="Z15" s="191">
        <f>'PLEXOS Units Built'!Z15*'Capacity by State'!$D$6</f>
        <v>0.14000000000000001</v>
      </c>
      <c r="AA15" s="191">
        <f>'PLEXOS Units Built'!AA15*'Capacity by State'!$D$6</f>
        <v>3.7800000000000002</v>
      </c>
      <c r="AB15" s="191">
        <f>'PLEXOS Units Built'!AB15*'Capacity by State'!$D$6</f>
        <v>0.05</v>
      </c>
      <c r="AC15" s="191">
        <f>'PLEXOS Units Built'!AC15*'Capacity by State'!$D$6</f>
        <v>0.42000000000000004</v>
      </c>
      <c r="AD15" s="191">
        <f>'PLEXOS Units Built'!AD15*'Capacity by State'!$D$6</f>
        <v>0.28000000000000003</v>
      </c>
      <c r="AE15" s="191">
        <f>'PLEXOS Units Built'!AE15*'Capacity by State'!$D$6</f>
        <v>0.16</v>
      </c>
      <c r="AF15" s="191">
        <f>'PLEXOS Units Built'!AF15*'Capacity by State'!$D$6</f>
        <v>0.21000000000000002</v>
      </c>
      <c r="AG15" s="191">
        <f>'PLEXOS Units Built'!AG15*'Capacity by State'!$D$6</f>
        <v>0.13</v>
      </c>
      <c r="AH15" s="191">
        <f>'PLEXOS Units Built'!AH15*'Capacity by State'!$D$6</f>
        <v>0.22999999999999998</v>
      </c>
      <c r="AI15" s="191">
        <f>'PLEXOS Units Built'!AI15*'Capacity by State'!$D$6</f>
        <v>0.12</v>
      </c>
      <c r="AJ15" s="191">
        <f>'PLEXOS Units Built'!AJ15*'Capacity by State'!$D$6</f>
        <v>0.21999999999999997</v>
      </c>
      <c r="AK15" s="191">
        <f>'PLEXOS Units Built'!AK15*'Capacity by State'!$D$6</f>
        <v>0.13</v>
      </c>
      <c r="AL15" s="191">
        <f>'PLEXOS Units Built'!AL15*'Capacity by State'!$D$6</f>
        <v>0</v>
      </c>
      <c r="AM15" s="191">
        <f>'PLEXOS Units Built'!AM15*'Capacity by State'!$D$6</f>
        <v>0.14000000000000001</v>
      </c>
      <c r="AN15" s="191">
        <f>'PLEXOS Units Built'!AN15*'Capacity by State'!$D$6</f>
        <v>0.15</v>
      </c>
      <c r="AO15" s="192">
        <f>'PLEXOS Units Built'!AO15*'Capacity by State'!$D$6</f>
        <v>0</v>
      </c>
      <c r="AP15" s="191">
        <f>'PLEXOS Units Built'!AP15*'Capacity by State'!$D$6</f>
        <v>0.03</v>
      </c>
      <c r="AQ15" s="191">
        <f>'PLEXOS Units Built'!AQ15*'Capacity by State'!$D$6</f>
        <v>0.24</v>
      </c>
      <c r="AR15" s="191">
        <f>'PLEXOS Units Built'!AR15*'Capacity by State'!$D$6</f>
        <v>7.0000000000000007E-2</v>
      </c>
      <c r="AS15" s="191">
        <f>'PLEXOS Units Built'!AS15*'Capacity by State'!$D$6</f>
        <v>0.09</v>
      </c>
      <c r="AT15" s="191">
        <f>'PLEXOS Units Built'!AT15*'Capacity by State'!$D$6</f>
        <v>0.16</v>
      </c>
      <c r="AU15" s="191">
        <f>'PLEXOS Units Built'!AU15*'Capacity by State'!$D$6</f>
        <v>0.06</v>
      </c>
      <c r="AV15" s="191">
        <f>'PLEXOS Units Built'!AV15*'Capacity by State'!$D$6</f>
        <v>0.21999999999999997</v>
      </c>
      <c r="AW15" s="191">
        <f>'PLEXOS Units Built'!AW15*'Capacity by State'!$D$6</f>
        <v>0.05</v>
      </c>
      <c r="AX15" s="191">
        <f>'PLEXOS Units Built'!AX15*'Capacity by State'!$D$6</f>
        <v>0.05</v>
      </c>
      <c r="AY15" s="191">
        <f>'PLEXOS Units Built'!AY15*'Capacity by State'!$D$6</f>
        <v>0.05</v>
      </c>
      <c r="AZ15" s="191">
        <f>'PLEXOS Units Built'!AZ15*'Capacity by State'!$D$6</f>
        <v>0.02</v>
      </c>
      <c r="BA15" s="191">
        <f>'PLEXOS Units Built'!BA15*'Capacity by State'!$D$6</f>
        <v>0.06</v>
      </c>
      <c r="BB15" s="191">
        <f>'PLEXOS Units Built'!BB15*'Capacity by State'!$D$6</f>
        <v>0.41000000000000003</v>
      </c>
      <c r="BC15" s="191">
        <f>'PLEXOS Units Built'!BC15*'Capacity by State'!$D$6</f>
        <v>0.44999999999999996</v>
      </c>
      <c r="BD15" s="191">
        <f>'PLEXOS Units Built'!BD15*'Capacity by State'!$D$6</f>
        <v>3.3600000000000003</v>
      </c>
      <c r="BE15" s="191">
        <f>'PLEXOS Units Built'!BE15*'Capacity by State'!$D$6</f>
        <v>0.18</v>
      </c>
      <c r="BF15" s="191">
        <f>'PLEXOS Units Built'!BF15*'Capacity by State'!$D$6</f>
        <v>5.33</v>
      </c>
      <c r="BG15" s="191">
        <f>'PLEXOS Units Built'!BG15*'Capacity by State'!$D$6</f>
        <v>12.86</v>
      </c>
      <c r="BH15" s="191">
        <f>'PLEXOS Units Built'!BH15*'Capacity by State'!$D$6</f>
        <v>9</v>
      </c>
      <c r="BI15" s="191">
        <f>'PLEXOS Units Built'!BI15*'Capacity by State'!$D$6</f>
        <v>3.3200000000000003</v>
      </c>
      <c r="BJ15" s="191">
        <f>'PLEXOS Units Built'!BJ15*'Capacity by State'!$D$6</f>
        <v>2.14</v>
      </c>
      <c r="BK15" s="191">
        <f>'PLEXOS Units Built'!BK15*'Capacity by State'!$D$6</f>
        <v>1.51</v>
      </c>
      <c r="BL15" s="191">
        <f>'PLEXOS Units Built'!BL15*'Capacity by State'!$D$6</f>
        <v>0</v>
      </c>
      <c r="BM15" s="191">
        <f>'PLEXOS Units Built'!BM15*'Capacity by State'!$D$6</f>
        <v>2.72</v>
      </c>
      <c r="BN15" s="191">
        <f>'PLEXOS Units Built'!BN15*'Capacity by State'!$D$6</f>
        <v>2.41</v>
      </c>
      <c r="BO15" s="191">
        <f>'PLEXOS Units Built'!BO15*'Capacity by State'!$D$6</f>
        <v>2.4</v>
      </c>
      <c r="BP15" s="191">
        <f>'PLEXOS Units Built'!BP15*'Capacity by State'!$D$6</f>
        <v>3.31</v>
      </c>
      <c r="BQ15" s="191">
        <f>'PLEXOS Units Built'!BQ15*'Capacity by State'!$D$6</f>
        <v>1.81</v>
      </c>
      <c r="BR15" s="191">
        <f>'PLEXOS Units Built'!BR15*'Capacity by State'!$D$6</f>
        <v>0</v>
      </c>
      <c r="BS15" s="191">
        <f>'PLEXOS Units Built'!BS15*'Capacity by State'!$D$6</f>
        <v>2.2000000000000002</v>
      </c>
      <c r="BT15" s="191">
        <f>'PLEXOS Units Built'!BT15*'Capacity by State'!$D$6</f>
        <v>2.46</v>
      </c>
      <c r="BU15" s="191">
        <f>'PLEXOS Units Built'!BU15*'Capacity by State'!$D$6</f>
        <v>0</v>
      </c>
      <c r="BV15" s="191">
        <f>'PLEXOS Units Built'!BV15*'Capacity by State'!$D$6</f>
        <v>0.49</v>
      </c>
      <c r="BW15" s="191">
        <f>'PLEXOS Units Built'!BW15*'Capacity by State'!$D$6</f>
        <v>0.34</v>
      </c>
      <c r="BX15" s="191">
        <f>'PLEXOS Units Built'!BX15*'Capacity by State'!$D$6</f>
        <v>0.58000000000000007</v>
      </c>
      <c r="BY15" s="191">
        <f>'PLEXOS Units Built'!BY15*'Capacity by State'!$D$6</f>
        <v>1.4000000000000001</v>
      </c>
      <c r="BZ15" s="191">
        <f>'PLEXOS Units Built'!BZ15*'Capacity by State'!$D$6</f>
        <v>1.83</v>
      </c>
      <c r="CA15" s="191">
        <f>'PLEXOS Units Built'!CA15*'Capacity by State'!$D$6</f>
        <v>0.66</v>
      </c>
      <c r="CB15" s="191">
        <f>'PLEXOS Units Built'!CB15*'Capacity by State'!$D$6</f>
        <v>1.37</v>
      </c>
      <c r="CC15" s="191">
        <f>'PLEXOS Units Built'!CC15*'Capacity by State'!$D$6</f>
        <v>9.93</v>
      </c>
      <c r="CD15" s="191">
        <f>'PLEXOS Units Built'!CD15*'Capacity by State'!$D$6</f>
        <v>10.84</v>
      </c>
      <c r="CE15" s="191">
        <f>'PLEXOS Units Built'!CE15*'Capacity by State'!$D$6</f>
        <v>0</v>
      </c>
      <c r="CF15" s="191">
        <f>'PLEXOS Units Built'!CF15*'Capacity by State'!$D$6</f>
        <v>0</v>
      </c>
      <c r="CG15" s="191">
        <f>'PLEXOS Units Built'!CG15*'Capacity by State'!$D$6</f>
        <v>0</v>
      </c>
      <c r="CH15" s="191">
        <f>'PLEXOS Units Built'!CH15*'Capacity by State'!$D$6</f>
        <v>0</v>
      </c>
      <c r="CI15" s="191">
        <f>'PLEXOS Units Built'!CI15*'Capacity by State'!$D$6</f>
        <v>0</v>
      </c>
      <c r="CJ15" s="191">
        <f>'PLEXOS Units Built'!CJ15*'Capacity by State'!$D$6</f>
        <v>0</v>
      </c>
      <c r="CK15" s="191">
        <f>'PLEXOS Units Built'!CK15*'Capacity by State'!$D$6</f>
        <v>7.5</v>
      </c>
      <c r="CL15" s="191">
        <f>'PLEXOS Units Built'!CL15*'Capacity by State'!$D$6</f>
        <v>0</v>
      </c>
      <c r="CM15" s="191">
        <f>'PLEXOS Units Built'!CM15*'Capacity by State'!$D$6</f>
        <v>0</v>
      </c>
      <c r="CN15" s="191">
        <f>'PLEXOS Units Built'!CN15*'Capacity by State'!$D$6</f>
        <v>0</v>
      </c>
      <c r="CO15" s="191">
        <f>'PLEXOS Units Built'!CO15*'Capacity by State'!$D$6</f>
        <v>0</v>
      </c>
      <c r="CP15" s="191">
        <f>'PLEXOS Units Built'!CP15*'Capacity by State'!$D$6</f>
        <v>0</v>
      </c>
      <c r="CQ15" s="191">
        <f>'PLEXOS Units Built'!CQ15*'Capacity by State'!$D$6</f>
        <v>0.04</v>
      </c>
      <c r="CR15" s="191">
        <f>'PLEXOS Units Built'!CR15*'Capacity by State'!$D$6</f>
        <v>9.23</v>
      </c>
      <c r="CS15" s="191">
        <f>'PLEXOS Units Built'!CS15*'Capacity by State'!$D$6</f>
        <v>3.92</v>
      </c>
      <c r="CT15" s="191">
        <f>'PLEXOS Units Built'!CT15*'Capacity by State'!$D$6</f>
        <v>8.85</v>
      </c>
      <c r="CU15" s="191">
        <f>'PLEXOS Units Built'!CU15*'Capacity by State'!$D$6</f>
        <v>7.7700000000000005</v>
      </c>
      <c r="CV15" s="191">
        <f>'PLEXOS Units Built'!CV15*'Capacity by State'!$D$6</f>
        <v>3.3400000000000003</v>
      </c>
      <c r="CW15" s="191">
        <f>'PLEXOS Units Built'!CW15*'Capacity by State'!$D$6</f>
        <v>0.01</v>
      </c>
      <c r="CX15" s="191">
        <f>'PLEXOS Units Built'!CX15*'Capacity by State'!$D$6</f>
        <v>1.19</v>
      </c>
      <c r="CY15" s="191">
        <f>'PLEXOS Units Built'!CY15*'Capacity by State'!$D$6</f>
        <v>1.02</v>
      </c>
      <c r="CZ15" s="191">
        <f>'PLEXOS Units Built'!CZ15*'Capacity by State'!$D$6</f>
        <v>1.27</v>
      </c>
      <c r="DA15" s="191">
        <f>'PLEXOS Units Built'!DA15*'Capacity by State'!$D$6</f>
        <v>0.42000000000000004</v>
      </c>
      <c r="DB15" s="191">
        <f>'PLEXOS Units Built'!DB15*'Capacity by State'!$D$6</f>
        <v>2.2800000000000002</v>
      </c>
      <c r="DC15" s="191">
        <f>'PLEXOS Units Built'!DC15*'Capacity by State'!$D$6</f>
        <v>2.59</v>
      </c>
      <c r="DD15" s="191">
        <f>'PLEXOS Units Built'!DD15*'Capacity by State'!$D$6</f>
        <v>38.79</v>
      </c>
      <c r="DE15" s="191">
        <f>'PLEXOS Units Built'!DE15*'Capacity by State'!$D$6</f>
        <v>0</v>
      </c>
      <c r="DF15" s="191">
        <f>'PLEXOS Units Built'!DF15*'Capacity by State'!$D$6</f>
        <v>0</v>
      </c>
      <c r="DG15" s="191">
        <f>'PLEXOS Units Built'!DG15*'Capacity by State'!$D$6</f>
        <v>0</v>
      </c>
      <c r="DH15" s="191">
        <f>'PLEXOS Units Built'!DH15*'Capacity by State'!$D$6</f>
        <v>0</v>
      </c>
      <c r="DI15" s="191">
        <f>'PLEXOS Units Built'!DI15*'Capacity by State'!$D$6</f>
        <v>0</v>
      </c>
      <c r="DJ15" s="191">
        <f>'PLEXOS Units Built'!DJ15*'Capacity by State'!$D$6</f>
        <v>0</v>
      </c>
      <c r="DK15" s="191">
        <f>'PLEXOS Units Built'!DK15*'Capacity by State'!$D$6</f>
        <v>0</v>
      </c>
      <c r="DL15" s="191">
        <f>'PLEXOS Units Built'!DL15*'Capacity by State'!$D$6</f>
        <v>0</v>
      </c>
      <c r="DM15" s="191">
        <f>'PLEXOS Units Built'!DM15*'Capacity by State'!$D$6</f>
        <v>0</v>
      </c>
      <c r="DN15" s="191">
        <f>'PLEXOS Units Built'!DN15*'Capacity by State'!$D$6</f>
        <v>1.1700000000000002</v>
      </c>
      <c r="DO15" s="191">
        <f>'PLEXOS Units Built'!DO15*'Capacity by State'!$D$6</f>
        <v>1.3900000000000001</v>
      </c>
      <c r="DP15" s="191">
        <f>'PLEXOS Units Built'!DP15*'Capacity by State'!$D$6</f>
        <v>0.87999999999999989</v>
      </c>
      <c r="DQ15" s="191">
        <f>'PLEXOS Units Built'!DQ15*'Capacity by State'!$D$6</f>
        <v>0.03</v>
      </c>
      <c r="DR15" s="191">
        <f>'PLEXOS Units Built'!DR15*'Capacity by State'!$D$6</f>
        <v>0.09</v>
      </c>
      <c r="DS15" s="191">
        <f>'PLEXOS Units Built'!DS15*'Capacity by State'!$D$6</f>
        <v>0.21999999999999997</v>
      </c>
      <c r="DT15" s="191">
        <f>'PLEXOS Units Built'!DT15*'Capacity by State'!$D$6</f>
        <v>0.18</v>
      </c>
      <c r="DU15" s="191">
        <f>'PLEXOS Units Built'!DU15*'Capacity by State'!$D$6</f>
        <v>0.25</v>
      </c>
      <c r="DV15" s="191">
        <f>'PLEXOS Units Built'!DV15*'Capacity by State'!$D$6</f>
        <v>0.22999999999999998</v>
      </c>
      <c r="DW15" s="191">
        <f>'PLEXOS Units Built'!DW15*'Capacity by State'!$D$6</f>
        <v>0.4</v>
      </c>
      <c r="DX15" s="191">
        <f>'PLEXOS Units Built'!DX15*'Capacity by State'!$D$6</f>
        <v>0.32</v>
      </c>
      <c r="DY15" s="191">
        <f>'PLEXOS Units Built'!DY15*'Capacity by State'!$D$6</f>
        <v>0.12</v>
      </c>
      <c r="DZ15" s="191">
        <f>'PLEXOS Units Built'!DZ15*'Capacity by State'!$D$6</f>
        <v>0.21000000000000002</v>
      </c>
      <c r="EA15" s="191">
        <f>'PLEXOS Units Built'!EA15*'Capacity by State'!$D$6</f>
        <v>0.26</v>
      </c>
      <c r="EB15" s="191">
        <f>'PLEXOS Units Built'!EB15*'Capacity by State'!$D$6</f>
        <v>0.19</v>
      </c>
      <c r="EC15" s="191">
        <f>'PLEXOS Units Built'!EC15*'Capacity by State'!$D$6</f>
        <v>0.51</v>
      </c>
      <c r="ED15" s="191">
        <f>'PLEXOS Units Built'!ED15*'Capacity by State'!$D$6</f>
        <v>0.08</v>
      </c>
      <c r="EE15" s="191">
        <f>'PLEXOS Units Built'!EE15*'Capacity by State'!$D$6</f>
        <v>6.9499999999999993</v>
      </c>
      <c r="EF15" s="191">
        <f>'PLEXOS Units Built'!EF15*'Capacity by State'!$D$6</f>
        <v>0</v>
      </c>
      <c r="EG15" s="191">
        <f>'PLEXOS Units Built'!EG15*'Capacity by State'!$D$6</f>
        <v>1.29</v>
      </c>
      <c r="EH15" s="191">
        <f>'PLEXOS Units Built'!EH15*'Capacity by State'!$D$6</f>
        <v>0.43999999999999995</v>
      </c>
      <c r="EI15" s="191">
        <f>'PLEXOS Units Built'!EI15*'Capacity by State'!$D$6</f>
        <v>0.76</v>
      </c>
      <c r="EJ15" s="191">
        <f>'PLEXOS Units Built'!EJ15*'Capacity by State'!$D$6</f>
        <v>0.29000000000000004</v>
      </c>
      <c r="EK15" s="191">
        <f>'PLEXOS Units Built'!EK15*'Capacity by State'!$D$6</f>
        <v>0.76</v>
      </c>
      <c r="EL15" s="191">
        <f>'PLEXOS Units Built'!EL15*'Capacity by State'!$D$6</f>
        <v>0.10999999999999999</v>
      </c>
      <c r="EM15" s="191">
        <f>'PLEXOS Units Built'!EM15*'Capacity by State'!$D$6</f>
        <v>0.42999999999999994</v>
      </c>
      <c r="EN15" s="191">
        <f>'PLEXOS Units Built'!EN15*'Capacity by State'!$D$6</f>
        <v>0</v>
      </c>
      <c r="EO15" s="191">
        <f>'PLEXOS Units Built'!EO15*'Capacity by State'!$D$6</f>
        <v>0.17</v>
      </c>
      <c r="EP15" s="191">
        <f>'PLEXOS Units Built'!EP15*'Capacity by State'!$D$6</f>
        <v>0</v>
      </c>
      <c r="EQ15" s="191">
        <f>'PLEXOS Units Built'!EQ15*'Capacity by State'!$D$6</f>
        <v>0</v>
      </c>
      <c r="ER15" s="191">
        <f>'PLEXOS Units Built'!ER15*'Capacity by State'!$D$6</f>
        <v>0</v>
      </c>
      <c r="ES15" s="191">
        <f>'PLEXOS Units Built'!ES15*'Capacity by State'!$D$6</f>
        <v>0</v>
      </c>
      <c r="ET15" s="191">
        <f>'PLEXOS Units Built'!ET15*'Capacity by State'!$D$6</f>
        <v>0.13</v>
      </c>
      <c r="EU15" s="191">
        <f>'PLEXOS Units Built'!EU15*'Capacity by State'!$D$6</f>
        <v>0.10999999999999999</v>
      </c>
      <c r="EV15" s="191">
        <f>'PLEXOS Units Built'!EV15*'Capacity by State'!$D$6</f>
        <v>0.53</v>
      </c>
      <c r="EW15" s="191">
        <f>'PLEXOS Units Built'!EW15*'Capacity by State'!$D$6</f>
        <v>0.35000000000000003</v>
      </c>
      <c r="EX15" s="191">
        <f>'PLEXOS Units Built'!EX15*'Capacity by State'!$D$6</f>
        <v>0.74</v>
      </c>
      <c r="EY15" s="191">
        <f>'PLEXOS Units Built'!EY15*'Capacity by State'!$D$6</f>
        <v>0.3</v>
      </c>
      <c r="EZ15" s="191">
        <f>'PLEXOS Units Built'!EZ15*'Capacity by State'!$D$6</f>
        <v>0.73</v>
      </c>
      <c r="FA15" s="191">
        <f>'PLEXOS Units Built'!FA15*'Capacity by State'!$D$6</f>
        <v>0.21999999999999997</v>
      </c>
      <c r="FB15" s="191">
        <f>'PLEXOS Units Built'!FB15*'Capacity by State'!$D$6</f>
        <v>0.2</v>
      </c>
      <c r="FC15" s="191">
        <f>'PLEXOS Units Built'!FC15*'Capacity by State'!$D$6</f>
        <v>0.15</v>
      </c>
      <c r="FD15" s="191">
        <f>'PLEXOS Units Built'!FD15*'Capacity by State'!$D$6</f>
        <v>0.16</v>
      </c>
      <c r="FE15" s="191">
        <f>'PLEXOS Units Built'!FE15*'Capacity by State'!$D$6</f>
        <v>0.16</v>
      </c>
      <c r="FF15" s="191">
        <f>'PLEXOS Units Built'!FF15*'Capacity by State'!$D$6</f>
        <v>5.07</v>
      </c>
      <c r="FG15" s="191">
        <f>'PLEXOS Units Built'!FG15*'Capacity by State'!$D$6</f>
        <v>2.3000000000000003</v>
      </c>
    </row>
    <row r="16" spans="1:163" x14ac:dyDescent="0.25">
      <c r="A16" s="190">
        <v>2033</v>
      </c>
      <c r="B16" s="191">
        <f>'PLEXOS Units Built'!B16*'Capacity by State'!$D$6</f>
        <v>0.35000000000000003</v>
      </c>
      <c r="C16" s="191">
        <f>'PLEXOS Units Built'!C16*'Capacity by State'!$D$6</f>
        <v>0.26</v>
      </c>
      <c r="D16" s="191">
        <f>'PLEXOS Units Built'!D16*'Capacity by State'!$D$6</f>
        <v>0</v>
      </c>
      <c r="E16" s="191">
        <f>'PLEXOS Units Built'!E16*'Capacity by State'!$D$6</f>
        <v>0.2</v>
      </c>
      <c r="F16" s="191">
        <f>'PLEXOS Units Built'!F16*'Capacity by State'!$D$6</f>
        <v>0.33</v>
      </c>
      <c r="G16" s="191">
        <f>'PLEXOS Units Built'!G16*'Capacity by State'!$D$6</f>
        <v>0.26</v>
      </c>
      <c r="H16" s="191">
        <f>'PLEXOS Units Built'!H16*'Capacity by State'!$D$6</f>
        <v>0</v>
      </c>
      <c r="I16" s="191">
        <f>'PLEXOS Units Built'!I16*'Capacity by State'!$D$6</f>
        <v>0.19</v>
      </c>
      <c r="J16" s="191">
        <f>'PLEXOS Units Built'!J16*'Capacity by State'!$D$6</f>
        <v>0.13</v>
      </c>
      <c r="K16" s="191">
        <f>'PLEXOS Units Built'!K16*'Capacity by State'!$D$6</f>
        <v>0.89999999999999991</v>
      </c>
      <c r="L16" s="191">
        <f>'PLEXOS Units Built'!L16*'Capacity by State'!$D$6</f>
        <v>0.48</v>
      </c>
      <c r="M16" s="191">
        <f>'PLEXOS Units Built'!M16*'Capacity by State'!$D$6</f>
        <v>0.47</v>
      </c>
      <c r="N16" s="191">
        <f>'PLEXOS Units Built'!N16*'Capacity by State'!$D$6</f>
        <v>0.54</v>
      </c>
      <c r="O16" s="191">
        <f>'PLEXOS Units Built'!O16*'Capacity by State'!$D$6</f>
        <v>0.35000000000000003</v>
      </c>
      <c r="P16" s="191">
        <f>'PLEXOS Units Built'!P16*'Capacity by State'!$D$6</f>
        <v>0.49</v>
      </c>
      <c r="Q16" s="191">
        <f>'PLEXOS Units Built'!Q16*'Capacity by State'!$D$6</f>
        <v>0.78</v>
      </c>
      <c r="R16" s="191">
        <f>'PLEXOS Units Built'!R16*'Capacity by State'!$D$6</f>
        <v>0.35000000000000003</v>
      </c>
      <c r="S16" s="191">
        <f>'PLEXOS Units Built'!S16*'Capacity by State'!$D$6</f>
        <v>0.21000000000000002</v>
      </c>
      <c r="T16" s="191">
        <f>'PLEXOS Units Built'!T16*'Capacity by State'!$D$6</f>
        <v>0.43999999999999995</v>
      </c>
      <c r="U16" s="191">
        <f>'PLEXOS Units Built'!U16*'Capacity by State'!$D$6</f>
        <v>0.08</v>
      </c>
      <c r="V16" s="191">
        <f>'PLEXOS Units Built'!V16*'Capacity by State'!$D$6</f>
        <v>0.1</v>
      </c>
      <c r="W16" s="191">
        <f>'PLEXOS Units Built'!W16*'Capacity by State'!$D$6</f>
        <v>7.0000000000000007E-2</v>
      </c>
      <c r="X16" s="191">
        <f>'PLEXOS Units Built'!X16*'Capacity by State'!$D$6</f>
        <v>0.09</v>
      </c>
      <c r="Y16" s="191">
        <f>'PLEXOS Units Built'!Y16*'Capacity by State'!$D$6</f>
        <v>0.21000000000000002</v>
      </c>
      <c r="Z16" s="191">
        <f>'PLEXOS Units Built'!Z16*'Capacity by State'!$D$6</f>
        <v>0.14000000000000001</v>
      </c>
      <c r="AA16" s="191">
        <f>'PLEXOS Units Built'!AA16*'Capacity by State'!$D$6</f>
        <v>3.61</v>
      </c>
      <c r="AB16" s="191">
        <f>'PLEXOS Units Built'!AB16*'Capacity by State'!$D$6</f>
        <v>1.01</v>
      </c>
      <c r="AC16" s="191">
        <f>'PLEXOS Units Built'!AC16*'Capacity by State'!$D$6</f>
        <v>0.48</v>
      </c>
      <c r="AD16" s="191">
        <f>'PLEXOS Units Built'!AD16*'Capacity by State'!$D$6</f>
        <v>0.33</v>
      </c>
      <c r="AE16" s="191">
        <f>'PLEXOS Units Built'!AE16*'Capacity by State'!$D$6</f>
        <v>0.19</v>
      </c>
      <c r="AF16" s="191">
        <f>'PLEXOS Units Built'!AF16*'Capacity by State'!$D$6</f>
        <v>0.22999999999999998</v>
      </c>
      <c r="AG16" s="191">
        <f>'PLEXOS Units Built'!AG16*'Capacity by State'!$D$6</f>
        <v>0.16</v>
      </c>
      <c r="AH16" s="191">
        <f>'PLEXOS Units Built'!AH16*'Capacity by State'!$D$6</f>
        <v>0.22999999999999998</v>
      </c>
      <c r="AI16" s="191">
        <f>'PLEXOS Units Built'!AI16*'Capacity by State'!$D$6</f>
        <v>0.14000000000000001</v>
      </c>
      <c r="AJ16" s="191">
        <f>'PLEXOS Units Built'!AJ16*'Capacity by State'!$D$6</f>
        <v>0.19</v>
      </c>
      <c r="AK16" s="191">
        <f>'PLEXOS Units Built'!AK16*'Capacity by State'!$D$6</f>
        <v>0.21999999999999997</v>
      </c>
      <c r="AL16" s="191">
        <f>'PLEXOS Units Built'!AL16*'Capacity by State'!$D$6</f>
        <v>0.1</v>
      </c>
      <c r="AM16" s="191">
        <f>'PLEXOS Units Built'!AM16*'Capacity by State'!$D$6</f>
        <v>0.19</v>
      </c>
      <c r="AN16" s="191">
        <f>'PLEXOS Units Built'!AN16*'Capacity by State'!$D$6</f>
        <v>0.22999999999999998</v>
      </c>
      <c r="AO16" s="192">
        <f>'PLEXOS Units Built'!AO16*'Capacity by State'!$D$6</f>
        <v>0</v>
      </c>
      <c r="AP16" s="191">
        <f>'PLEXOS Units Built'!AP16*'Capacity by State'!$D$6</f>
        <v>0.03</v>
      </c>
      <c r="AQ16" s="191">
        <f>'PLEXOS Units Built'!AQ16*'Capacity by State'!$D$6</f>
        <v>0.21000000000000002</v>
      </c>
      <c r="AR16" s="191">
        <f>'PLEXOS Units Built'!AR16*'Capacity by State'!$D$6</f>
        <v>0.08</v>
      </c>
      <c r="AS16" s="191">
        <f>'PLEXOS Units Built'!AS16*'Capacity by State'!$D$6</f>
        <v>0.08</v>
      </c>
      <c r="AT16" s="191">
        <f>'PLEXOS Units Built'!AT16*'Capacity by State'!$D$6</f>
        <v>0.17</v>
      </c>
      <c r="AU16" s="191">
        <f>'PLEXOS Units Built'!AU16*'Capacity by State'!$D$6</f>
        <v>7.0000000000000007E-2</v>
      </c>
      <c r="AV16" s="191">
        <f>'PLEXOS Units Built'!AV16*'Capacity by State'!$D$6</f>
        <v>0.24</v>
      </c>
      <c r="AW16" s="191">
        <f>'PLEXOS Units Built'!AW16*'Capacity by State'!$D$6</f>
        <v>7.0000000000000007E-2</v>
      </c>
      <c r="AX16" s="191">
        <f>'PLEXOS Units Built'!AX16*'Capacity by State'!$D$6</f>
        <v>0.04</v>
      </c>
      <c r="AY16" s="191">
        <f>'PLEXOS Units Built'!AY16*'Capacity by State'!$D$6</f>
        <v>0.03</v>
      </c>
      <c r="AZ16" s="191">
        <f>'PLEXOS Units Built'!AZ16*'Capacity by State'!$D$6</f>
        <v>0.03</v>
      </c>
      <c r="BA16" s="191">
        <f>'PLEXOS Units Built'!BA16*'Capacity by State'!$D$6</f>
        <v>0.05</v>
      </c>
      <c r="BB16" s="191">
        <f>'PLEXOS Units Built'!BB16*'Capacity by State'!$D$6</f>
        <v>0.38</v>
      </c>
      <c r="BC16" s="191">
        <f>'PLEXOS Units Built'!BC16*'Capacity by State'!$D$6</f>
        <v>0.5</v>
      </c>
      <c r="BD16" s="191">
        <f>'PLEXOS Units Built'!BD16*'Capacity by State'!$D$6</f>
        <v>3.05</v>
      </c>
      <c r="BE16" s="191">
        <f>'PLEXOS Units Built'!BE16*'Capacity by State'!$D$6</f>
        <v>0.26</v>
      </c>
      <c r="BF16" s="191">
        <f>'PLEXOS Units Built'!BF16*'Capacity by State'!$D$6</f>
        <v>6.93</v>
      </c>
      <c r="BG16" s="191">
        <f>'PLEXOS Units Built'!BG16*'Capacity by State'!$D$6</f>
        <v>12.219999999999999</v>
      </c>
      <c r="BH16" s="191">
        <f>'PLEXOS Units Built'!BH16*'Capacity by State'!$D$6</f>
        <v>8.06</v>
      </c>
      <c r="BI16" s="191">
        <f>'PLEXOS Units Built'!BI16*'Capacity by State'!$D$6</f>
        <v>3.51</v>
      </c>
      <c r="BJ16" s="191">
        <f>'PLEXOS Units Built'!BJ16*'Capacity by State'!$D$6</f>
        <v>3.12</v>
      </c>
      <c r="BK16" s="191">
        <f>'PLEXOS Units Built'!BK16*'Capacity by State'!$D$6</f>
        <v>2.37</v>
      </c>
      <c r="BL16" s="191">
        <f>'PLEXOS Units Built'!BL16*'Capacity by State'!$D$6</f>
        <v>15.649999999999999</v>
      </c>
      <c r="BM16" s="191">
        <f>'PLEXOS Units Built'!BM16*'Capacity by State'!$D$6</f>
        <v>3.77</v>
      </c>
      <c r="BN16" s="191">
        <f>'PLEXOS Units Built'!BN16*'Capacity by State'!$D$6</f>
        <v>3.76</v>
      </c>
      <c r="BO16" s="191">
        <f>'PLEXOS Units Built'!BO16*'Capacity by State'!$D$6</f>
        <v>3.76</v>
      </c>
      <c r="BP16" s="191">
        <f>'PLEXOS Units Built'!BP16*'Capacity by State'!$D$6</f>
        <v>4.6400000000000006</v>
      </c>
      <c r="BQ16" s="191">
        <f>'PLEXOS Units Built'!BQ16*'Capacity by State'!$D$6</f>
        <v>2.5</v>
      </c>
      <c r="BR16" s="191">
        <f>'PLEXOS Units Built'!BR16*'Capacity by State'!$D$6</f>
        <v>7.21</v>
      </c>
      <c r="BS16" s="191">
        <f>'PLEXOS Units Built'!BS16*'Capacity by State'!$D$6</f>
        <v>3.69</v>
      </c>
      <c r="BT16" s="191">
        <f>'PLEXOS Units Built'!BT16*'Capacity by State'!$D$6</f>
        <v>3.4399999999999995</v>
      </c>
      <c r="BU16" s="191">
        <f>'PLEXOS Units Built'!BU16*'Capacity by State'!$D$6</f>
        <v>6.5500000000000007</v>
      </c>
      <c r="BV16" s="191">
        <f>'PLEXOS Units Built'!BV16*'Capacity by State'!$D$6</f>
        <v>0.44999999999999996</v>
      </c>
      <c r="BW16" s="191">
        <f>'PLEXOS Units Built'!BW16*'Capacity by State'!$D$6</f>
        <v>0.32</v>
      </c>
      <c r="BX16" s="191">
        <f>'PLEXOS Units Built'!BX16*'Capacity by State'!$D$6</f>
        <v>0.61</v>
      </c>
      <c r="BY16" s="191">
        <f>'PLEXOS Units Built'!BY16*'Capacity by State'!$D$6</f>
        <v>1.46</v>
      </c>
      <c r="BZ16" s="191">
        <f>'PLEXOS Units Built'!BZ16*'Capacity by State'!$D$6</f>
        <v>1.2</v>
      </c>
      <c r="CA16" s="191">
        <f>'PLEXOS Units Built'!CA16*'Capacity by State'!$D$6</f>
        <v>0.43999999999999995</v>
      </c>
      <c r="CB16" s="191">
        <f>'PLEXOS Units Built'!CB16*'Capacity by State'!$D$6</f>
        <v>1.23</v>
      </c>
      <c r="CC16" s="191">
        <f>'PLEXOS Units Built'!CC16*'Capacity by State'!$D$6</f>
        <v>8.33</v>
      </c>
      <c r="CD16" s="191">
        <f>'PLEXOS Units Built'!CD16*'Capacity by State'!$D$6</f>
        <v>15.25</v>
      </c>
      <c r="CE16" s="191">
        <f>'PLEXOS Units Built'!CE16*'Capacity by State'!$D$6</f>
        <v>0</v>
      </c>
      <c r="CF16" s="191">
        <f>'PLEXOS Units Built'!CF16*'Capacity by State'!$D$6</f>
        <v>0</v>
      </c>
      <c r="CG16" s="191">
        <f>'PLEXOS Units Built'!CG16*'Capacity by State'!$D$6</f>
        <v>0</v>
      </c>
      <c r="CH16" s="191">
        <f>'PLEXOS Units Built'!CH16*'Capacity by State'!$D$6</f>
        <v>0</v>
      </c>
      <c r="CI16" s="191">
        <f>'PLEXOS Units Built'!CI16*'Capacity by State'!$D$6</f>
        <v>0</v>
      </c>
      <c r="CJ16" s="191">
        <f>'PLEXOS Units Built'!CJ16*'Capacity by State'!$D$6</f>
        <v>7.05</v>
      </c>
      <c r="CK16" s="191">
        <f>'PLEXOS Units Built'!CK16*'Capacity by State'!$D$6</f>
        <v>24.77</v>
      </c>
      <c r="CL16" s="191">
        <f>'PLEXOS Units Built'!CL16*'Capacity by State'!$D$6</f>
        <v>0</v>
      </c>
      <c r="CM16" s="191">
        <f>'PLEXOS Units Built'!CM16*'Capacity by State'!$D$6</f>
        <v>10.06</v>
      </c>
      <c r="CN16" s="191">
        <f>'PLEXOS Units Built'!CN16*'Capacity by State'!$D$6</f>
        <v>0</v>
      </c>
      <c r="CO16" s="191">
        <f>'PLEXOS Units Built'!CO16*'Capacity by State'!$D$6</f>
        <v>0</v>
      </c>
      <c r="CP16" s="191">
        <f>'PLEXOS Units Built'!CP16*'Capacity by State'!$D$6</f>
        <v>0</v>
      </c>
      <c r="CQ16" s="191">
        <f>'PLEXOS Units Built'!CQ16*'Capacity by State'!$D$6</f>
        <v>4.6500000000000004</v>
      </c>
      <c r="CR16" s="191">
        <f>'PLEXOS Units Built'!CR16*'Capacity by State'!$D$6</f>
        <v>9.27</v>
      </c>
      <c r="CS16" s="191">
        <f>'PLEXOS Units Built'!CS16*'Capacity by State'!$D$6</f>
        <v>4.04</v>
      </c>
      <c r="CT16" s="191">
        <f>'PLEXOS Units Built'!CT16*'Capacity by State'!$D$6</f>
        <v>8.65</v>
      </c>
      <c r="CU16" s="191">
        <f>'PLEXOS Units Built'!CU16*'Capacity by State'!$D$6</f>
        <v>7.84</v>
      </c>
      <c r="CV16" s="191">
        <f>'PLEXOS Units Built'!CV16*'Capacity by State'!$D$6</f>
        <v>3.05</v>
      </c>
      <c r="CW16" s="191">
        <f>'PLEXOS Units Built'!CW16*'Capacity by State'!$D$6</f>
        <v>0.01</v>
      </c>
      <c r="CX16" s="191">
        <f>'PLEXOS Units Built'!CX16*'Capacity by State'!$D$6</f>
        <v>1.24</v>
      </c>
      <c r="CY16" s="191">
        <f>'PLEXOS Units Built'!CY16*'Capacity by State'!$D$6</f>
        <v>0.86999999999999988</v>
      </c>
      <c r="CZ16" s="191">
        <f>'PLEXOS Units Built'!CZ16*'Capacity by State'!$D$6</f>
        <v>1.35</v>
      </c>
      <c r="DA16" s="191">
        <f>'PLEXOS Units Built'!DA16*'Capacity by State'!$D$6</f>
        <v>0.70000000000000007</v>
      </c>
      <c r="DB16" s="191">
        <f>'PLEXOS Units Built'!DB16*'Capacity by State'!$D$6</f>
        <v>2.44</v>
      </c>
      <c r="DC16" s="191">
        <f>'PLEXOS Units Built'!DC16*'Capacity by State'!$D$6</f>
        <v>2.63</v>
      </c>
      <c r="DD16" s="191">
        <f>'PLEXOS Units Built'!DD16*'Capacity by State'!$D$6</f>
        <v>38.39</v>
      </c>
      <c r="DE16" s="191">
        <f>'PLEXOS Units Built'!DE16*'Capacity by State'!$D$6</f>
        <v>0</v>
      </c>
      <c r="DF16" s="191">
        <f>'PLEXOS Units Built'!DF16*'Capacity by State'!$D$6</f>
        <v>0</v>
      </c>
      <c r="DG16" s="191">
        <f>'PLEXOS Units Built'!DG16*'Capacity by State'!$D$6</f>
        <v>1.83</v>
      </c>
      <c r="DH16" s="191">
        <f>'PLEXOS Units Built'!DH16*'Capacity by State'!$D$6</f>
        <v>0</v>
      </c>
      <c r="DI16" s="191">
        <f>'PLEXOS Units Built'!DI16*'Capacity by State'!$D$6</f>
        <v>0</v>
      </c>
      <c r="DJ16" s="191">
        <f>'PLEXOS Units Built'!DJ16*'Capacity by State'!$D$6</f>
        <v>0</v>
      </c>
      <c r="DK16" s="191">
        <f>'PLEXOS Units Built'!DK16*'Capacity by State'!$D$6</f>
        <v>0</v>
      </c>
      <c r="DL16" s="191">
        <f>'PLEXOS Units Built'!DL16*'Capacity by State'!$D$6</f>
        <v>0</v>
      </c>
      <c r="DM16" s="191">
        <f>'PLEXOS Units Built'!DM16*'Capacity by State'!$D$6</f>
        <v>0</v>
      </c>
      <c r="DN16" s="191">
        <f>'PLEXOS Units Built'!DN16*'Capacity by State'!$D$6</f>
        <v>1.35</v>
      </c>
      <c r="DO16" s="191">
        <f>'PLEXOS Units Built'!DO16*'Capacity by State'!$D$6</f>
        <v>1.6</v>
      </c>
      <c r="DP16" s="191">
        <f>'PLEXOS Units Built'!DP16*'Capacity by State'!$D$6</f>
        <v>1</v>
      </c>
      <c r="DQ16" s="191">
        <f>'PLEXOS Units Built'!DQ16*'Capacity by State'!$D$6</f>
        <v>0.04</v>
      </c>
      <c r="DR16" s="191">
        <f>'PLEXOS Units Built'!DR16*'Capacity by State'!$D$6</f>
        <v>0.08</v>
      </c>
      <c r="DS16" s="191">
        <f>'PLEXOS Units Built'!DS16*'Capacity by State'!$D$6</f>
        <v>0.21999999999999997</v>
      </c>
      <c r="DT16" s="191">
        <f>'PLEXOS Units Built'!DT16*'Capacity by State'!$D$6</f>
        <v>0.15</v>
      </c>
      <c r="DU16" s="191">
        <f>'PLEXOS Units Built'!DU16*'Capacity by State'!$D$6</f>
        <v>0.19</v>
      </c>
      <c r="DV16" s="191">
        <f>'PLEXOS Units Built'!DV16*'Capacity by State'!$D$6</f>
        <v>0.17</v>
      </c>
      <c r="DW16" s="191">
        <f>'PLEXOS Units Built'!DW16*'Capacity by State'!$D$6</f>
        <v>0.33</v>
      </c>
      <c r="DX16" s="191">
        <f>'PLEXOS Units Built'!DX16*'Capacity by State'!$D$6</f>
        <v>0.3</v>
      </c>
      <c r="DY16" s="191">
        <f>'PLEXOS Units Built'!DY16*'Capacity by State'!$D$6</f>
        <v>0.12</v>
      </c>
      <c r="DZ16" s="191">
        <f>'PLEXOS Units Built'!DZ16*'Capacity by State'!$D$6</f>
        <v>0.17</v>
      </c>
      <c r="EA16" s="191">
        <f>'PLEXOS Units Built'!EA16*'Capacity by State'!$D$6</f>
        <v>0.21999999999999997</v>
      </c>
      <c r="EB16" s="191">
        <f>'PLEXOS Units Built'!EB16*'Capacity by State'!$D$6</f>
        <v>0.13</v>
      </c>
      <c r="EC16" s="191">
        <f>'PLEXOS Units Built'!EC16*'Capacity by State'!$D$6</f>
        <v>0.37</v>
      </c>
      <c r="ED16" s="191">
        <f>'PLEXOS Units Built'!ED16*'Capacity by State'!$D$6</f>
        <v>0.10999999999999999</v>
      </c>
      <c r="EE16" s="191">
        <f>'PLEXOS Units Built'!EE16*'Capacity by State'!$D$6</f>
        <v>6.46</v>
      </c>
      <c r="EF16" s="191">
        <f>'PLEXOS Units Built'!EF16*'Capacity by State'!$D$6</f>
        <v>0</v>
      </c>
      <c r="EG16" s="191">
        <f>'PLEXOS Units Built'!EG16*'Capacity by State'!$D$6</f>
        <v>2.0300000000000002</v>
      </c>
      <c r="EH16" s="191">
        <f>'PLEXOS Units Built'!EH16*'Capacity by State'!$D$6</f>
        <v>0.42999999999999994</v>
      </c>
      <c r="EI16" s="191">
        <f>'PLEXOS Units Built'!EI16*'Capacity by State'!$D$6</f>
        <v>0.86999999999999988</v>
      </c>
      <c r="EJ16" s="191">
        <f>'PLEXOS Units Built'!EJ16*'Capacity by State'!$D$6</f>
        <v>0.27</v>
      </c>
      <c r="EK16" s="191">
        <f>'PLEXOS Units Built'!EK16*'Capacity by State'!$D$6</f>
        <v>0.52</v>
      </c>
      <c r="EL16" s="191">
        <f>'PLEXOS Units Built'!EL16*'Capacity by State'!$D$6</f>
        <v>0.10999999999999999</v>
      </c>
      <c r="EM16" s="191">
        <f>'PLEXOS Units Built'!EM16*'Capacity by State'!$D$6</f>
        <v>0.45999999999999996</v>
      </c>
      <c r="EN16" s="191">
        <f>'PLEXOS Units Built'!EN16*'Capacity by State'!$D$6</f>
        <v>1.18</v>
      </c>
      <c r="EO16" s="191">
        <f>'PLEXOS Units Built'!EO16*'Capacity by State'!$D$6</f>
        <v>1.33</v>
      </c>
      <c r="EP16" s="191">
        <f>'PLEXOS Units Built'!EP16*'Capacity by State'!$D$6</f>
        <v>0.77</v>
      </c>
      <c r="EQ16" s="191">
        <f>'PLEXOS Units Built'!EQ16*'Capacity by State'!$D$6</f>
        <v>0</v>
      </c>
      <c r="ER16" s="191">
        <f>'PLEXOS Units Built'!ER16*'Capacity by State'!$D$6</f>
        <v>0</v>
      </c>
      <c r="ES16" s="191">
        <f>'PLEXOS Units Built'!ES16*'Capacity by State'!$D$6</f>
        <v>0</v>
      </c>
      <c r="ET16" s="191">
        <f>'PLEXOS Units Built'!ET16*'Capacity by State'!$D$6</f>
        <v>0.14000000000000001</v>
      </c>
      <c r="EU16" s="191">
        <f>'PLEXOS Units Built'!EU16*'Capacity by State'!$D$6</f>
        <v>0.10999999999999999</v>
      </c>
      <c r="EV16" s="191">
        <f>'PLEXOS Units Built'!EV16*'Capacity by State'!$D$6</f>
        <v>0.52</v>
      </c>
      <c r="EW16" s="191">
        <f>'PLEXOS Units Built'!EW16*'Capacity by State'!$D$6</f>
        <v>0.35000000000000003</v>
      </c>
      <c r="EX16" s="191">
        <f>'PLEXOS Units Built'!EX16*'Capacity by State'!$D$6</f>
        <v>0.76</v>
      </c>
      <c r="EY16" s="191">
        <f>'PLEXOS Units Built'!EY16*'Capacity by State'!$D$6</f>
        <v>0.32</v>
      </c>
      <c r="EZ16" s="191">
        <f>'PLEXOS Units Built'!EZ16*'Capacity by State'!$D$6</f>
        <v>0.75</v>
      </c>
      <c r="FA16" s="191">
        <f>'PLEXOS Units Built'!FA16*'Capacity by State'!$D$6</f>
        <v>0.19</v>
      </c>
      <c r="FB16" s="191">
        <f>'PLEXOS Units Built'!FB16*'Capacity by State'!$D$6</f>
        <v>0.2</v>
      </c>
      <c r="FC16" s="191">
        <f>'PLEXOS Units Built'!FC16*'Capacity by State'!$D$6</f>
        <v>0.15</v>
      </c>
      <c r="FD16" s="191">
        <f>'PLEXOS Units Built'!FD16*'Capacity by State'!$D$6</f>
        <v>0.15</v>
      </c>
      <c r="FE16" s="191">
        <f>'PLEXOS Units Built'!FE16*'Capacity by State'!$D$6</f>
        <v>0.12</v>
      </c>
      <c r="FF16" s="191">
        <f>'PLEXOS Units Built'!FF16*'Capacity by State'!$D$6</f>
        <v>4.62</v>
      </c>
      <c r="FG16" s="191">
        <f>'PLEXOS Units Built'!FG16*'Capacity by State'!$D$6</f>
        <v>1.9</v>
      </c>
    </row>
    <row r="17" spans="1:163" x14ac:dyDescent="0.25">
      <c r="A17" s="190">
        <v>2034</v>
      </c>
      <c r="B17" s="191">
        <f>'PLEXOS Units Built'!B17*'Capacity by State'!$D$6</f>
        <v>0.31</v>
      </c>
      <c r="C17" s="191">
        <f>'PLEXOS Units Built'!C17*'Capacity by State'!$D$6</f>
        <v>0.42000000000000004</v>
      </c>
      <c r="D17" s="191">
        <f>'PLEXOS Units Built'!D17*'Capacity by State'!$D$6</f>
        <v>0.19</v>
      </c>
      <c r="E17" s="191">
        <f>'PLEXOS Units Built'!E17*'Capacity by State'!$D$6</f>
        <v>0.17</v>
      </c>
      <c r="F17" s="191">
        <f>'PLEXOS Units Built'!F17*'Capacity by State'!$D$6</f>
        <v>0.32</v>
      </c>
      <c r="G17" s="191">
        <f>'PLEXOS Units Built'!G17*'Capacity by State'!$D$6</f>
        <v>0.22999999999999998</v>
      </c>
      <c r="H17" s="191">
        <f>'PLEXOS Units Built'!H17*'Capacity by State'!$D$6</f>
        <v>0</v>
      </c>
      <c r="I17" s="191">
        <f>'PLEXOS Units Built'!I17*'Capacity by State'!$D$6</f>
        <v>0.10999999999999999</v>
      </c>
      <c r="J17" s="191">
        <f>'PLEXOS Units Built'!J17*'Capacity by State'!$D$6</f>
        <v>0.1</v>
      </c>
      <c r="K17" s="191">
        <f>'PLEXOS Units Built'!K17*'Capacity by State'!$D$6</f>
        <v>0.75</v>
      </c>
      <c r="L17" s="191">
        <f>'PLEXOS Units Built'!L17*'Capacity by State'!$D$6</f>
        <v>0.54</v>
      </c>
      <c r="M17" s="191">
        <f>'PLEXOS Units Built'!M17*'Capacity by State'!$D$6</f>
        <v>0.54</v>
      </c>
      <c r="N17" s="191">
        <f>'PLEXOS Units Built'!N17*'Capacity by State'!$D$6</f>
        <v>0.61</v>
      </c>
      <c r="O17" s="191">
        <f>'PLEXOS Units Built'!O17*'Capacity by State'!$D$6</f>
        <v>0.45999999999999996</v>
      </c>
      <c r="P17" s="191">
        <f>'PLEXOS Units Built'!P17*'Capacity by State'!$D$6</f>
        <v>0.59</v>
      </c>
      <c r="Q17" s="191">
        <f>'PLEXOS Units Built'!Q17*'Capacity by State'!$D$6</f>
        <v>0.94</v>
      </c>
      <c r="R17" s="191">
        <f>'PLEXOS Units Built'!R17*'Capacity by State'!$D$6</f>
        <v>0.42000000000000004</v>
      </c>
      <c r="S17" s="191">
        <f>'PLEXOS Units Built'!S17*'Capacity by State'!$D$6</f>
        <v>0.19</v>
      </c>
      <c r="T17" s="191">
        <f>'PLEXOS Units Built'!T17*'Capacity by State'!$D$6</f>
        <v>0.45999999999999996</v>
      </c>
      <c r="U17" s="191">
        <f>'PLEXOS Units Built'!U17*'Capacity by State'!$D$6</f>
        <v>7.0000000000000007E-2</v>
      </c>
      <c r="V17" s="191">
        <f>'PLEXOS Units Built'!V17*'Capacity by State'!$D$6</f>
        <v>7.0000000000000007E-2</v>
      </c>
      <c r="W17" s="191">
        <f>'PLEXOS Units Built'!W17*'Capacity by State'!$D$6</f>
        <v>0.06</v>
      </c>
      <c r="X17" s="191">
        <f>'PLEXOS Units Built'!X17*'Capacity by State'!$D$6</f>
        <v>0.08</v>
      </c>
      <c r="Y17" s="191">
        <f>'PLEXOS Units Built'!Y17*'Capacity by State'!$D$6</f>
        <v>0.21000000000000002</v>
      </c>
      <c r="Z17" s="191">
        <f>'PLEXOS Units Built'!Z17*'Capacity by State'!$D$6</f>
        <v>0.15</v>
      </c>
      <c r="AA17" s="191">
        <f>'PLEXOS Units Built'!AA17*'Capacity by State'!$D$6</f>
        <v>3.53</v>
      </c>
      <c r="AB17" s="191">
        <f>'PLEXOS Units Built'!AB17*'Capacity by State'!$D$6</f>
        <v>1.3</v>
      </c>
      <c r="AC17" s="191">
        <f>'PLEXOS Units Built'!AC17*'Capacity by State'!$D$6</f>
        <v>0.48</v>
      </c>
      <c r="AD17" s="191">
        <f>'PLEXOS Units Built'!AD17*'Capacity by State'!$D$6</f>
        <v>0.33</v>
      </c>
      <c r="AE17" s="191">
        <f>'PLEXOS Units Built'!AE17*'Capacity by State'!$D$6</f>
        <v>0.16</v>
      </c>
      <c r="AF17" s="191">
        <f>'PLEXOS Units Built'!AF17*'Capacity by State'!$D$6</f>
        <v>0.21000000000000002</v>
      </c>
      <c r="AG17" s="191">
        <f>'PLEXOS Units Built'!AG17*'Capacity by State'!$D$6</f>
        <v>0.14000000000000001</v>
      </c>
      <c r="AH17" s="191">
        <f>'PLEXOS Units Built'!AH17*'Capacity by State'!$D$6</f>
        <v>0.15</v>
      </c>
      <c r="AI17" s="191">
        <f>'PLEXOS Units Built'!AI17*'Capacity by State'!$D$6</f>
        <v>0.1</v>
      </c>
      <c r="AJ17" s="191">
        <f>'PLEXOS Units Built'!AJ17*'Capacity by State'!$D$6</f>
        <v>0.2</v>
      </c>
      <c r="AK17" s="191">
        <f>'PLEXOS Units Built'!AK17*'Capacity by State'!$D$6</f>
        <v>0.18</v>
      </c>
      <c r="AL17" s="191">
        <f>'PLEXOS Units Built'!AL17*'Capacity by State'!$D$6</f>
        <v>0.06</v>
      </c>
      <c r="AM17" s="191">
        <f>'PLEXOS Units Built'!AM17*'Capacity by State'!$D$6</f>
        <v>0.19</v>
      </c>
      <c r="AN17" s="191">
        <f>'PLEXOS Units Built'!AN17*'Capacity by State'!$D$6</f>
        <v>0.18</v>
      </c>
      <c r="AO17" s="192">
        <f>'PLEXOS Units Built'!AO17*'Capacity by State'!$D$6</f>
        <v>0</v>
      </c>
      <c r="AP17" s="191">
        <f>'PLEXOS Units Built'!AP17*'Capacity by State'!$D$6</f>
        <v>0.02</v>
      </c>
      <c r="AQ17" s="191">
        <f>'PLEXOS Units Built'!AQ17*'Capacity by State'!$D$6</f>
        <v>0.2</v>
      </c>
      <c r="AR17" s="191">
        <f>'PLEXOS Units Built'!AR17*'Capacity by State'!$D$6</f>
        <v>7.0000000000000007E-2</v>
      </c>
      <c r="AS17" s="191">
        <f>'PLEXOS Units Built'!AS17*'Capacity by State'!$D$6</f>
        <v>0.09</v>
      </c>
      <c r="AT17" s="191">
        <f>'PLEXOS Units Built'!AT17*'Capacity by State'!$D$6</f>
        <v>0.18</v>
      </c>
      <c r="AU17" s="191">
        <f>'PLEXOS Units Built'!AU17*'Capacity by State'!$D$6</f>
        <v>7.0000000000000007E-2</v>
      </c>
      <c r="AV17" s="191">
        <f>'PLEXOS Units Built'!AV17*'Capacity by State'!$D$6</f>
        <v>0.25</v>
      </c>
      <c r="AW17" s="191">
        <f>'PLEXOS Units Built'!AW17*'Capacity by State'!$D$6</f>
        <v>7.0000000000000007E-2</v>
      </c>
      <c r="AX17" s="191">
        <f>'PLEXOS Units Built'!AX17*'Capacity by State'!$D$6</f>
        <v>0.04</v>
      </c>
      <c r="AY17" s="191">
        <f>'PLEXOS Units Built'!AY17*'Capacity by State'!$D$6</f>
        <v>0.02</v>
      </c>
      <c r="AZ17" s="191">
        <f>'PLEXOS Units Built'!AZ17*'Capacity by State'!$D$6</f>
        <v>0.02</v>
      </c>
      <c r="BA17" s="191">
        <f>'PLEXOS Units Built'!BA17*'Capacity by State'!$D$6</f>
        <v>0.06</v>
      </c>
      <c r="BB17" s="191">
        <f>'PLEXOS Units Built'!BB17*'Capacity by State'!$D$6</f>
        <v>0.34</v>
      </c>
      <c r="BC17" s="191">
        <f>'PLEXOS Units Built'!BC17*'Capacity by State'!$D$6</f>
        <v>0.41000000000000003</v>
      </c>
      <c r="BD17" s="191">
        <f>'PLEXOS Units Built'!BD17*'Capacity by State'!$D$6</f>
        <v>2.4299999999999997</v>
      </c>
      <c r="BE17" s="191">
        <f>'PLEXOS Units Built'!BE17*'Capacity by State'!$D$6</f>
        <v>0.26</v>
      </c>
      <c r="BF17" s="191">
        <f>'PLEXOS Units Built'!BF17*'Capacity by State'!$D$6</f>
        <v>6.14</v>
      </c>
      <c r="BG17" s="191">
        <f>'PLEXOS Units Built'!BG17*'Capacity by State'!$D$6</f>
        <v>12.969999999999999</v>
      </c>
      <c r="BH17" s="191">
        <f>'PLEXOS Units Built'!BH17*'Capacity by State'!$D$6</f>
        <v>8.35</v>
      </c>
      <c r="BI17" s="191">
        <f>'PLEXOS Units Built'!BI17*'Capacity by State'!$D$6</f>
        <v>3.19</v>
      </c>
      <c r="BJ17" s="191">
        <f>'PLEXOS Units Built'!BJ17*'Capacity by State'!$D$6</f>
        <v>2.9899999999999998</v>
      </c>
      <c r="BK17" s="191">
        <f>'PLEXOS Units Built'!BK17*'Capacity by State'!$D$6</f>
        <v>2.36</v>
      </c>
      <c r="BL17" s="191">
        <f>'PLEXOS Units Built'!BL17*'Capacity by State'!$D$6</f>
        <v>0</v>
      </c>
      <c r="BM17" s="191">
        <f>'PLEXOS Units Built'!BM17*'Capacity by State'!$D$6</f>
        <v>3.81</v>
      </c>
      <c r="BN17" s="191">
        <f>'PLEXOS Units Built'!BN17*'Capacity by State'!$D$6</f>
        <v>3.77</v>
      </c>
      <c r="BO17" s="191">
        <f>'PLEXOS Units Built'!BO17*'Capacity by State'!$D$6</f>
        <v>3.76</v>
      </c>
      <c r="BP17" s="191">
        <f>'PLEXOS Units Built'!BP17*'Capacity by State'!$D$6</f>
        <v>4.6999999999999993</v>
      </c>
      <c r="BQ17" s="191">
        <f>'PLEXOS Units Built'!BQ17*'Capacity by State'!$D$6</f>
        <v>2.4699999999999998</v>
      </c>
      <c r="BR17" s="191">
        <f>'PLEXOS Units Built'!BR17*'Capacity by State'!$D$6</f>
        <v>0</v>
      </c>
      <c r="BS17" s="191">
        <f>'PLEXOS Units Built'!BS17*'Capacity by State'!$D$6</f>
        <v>4.18</v>
      </c>
      <c r="BT17" s="191">
        <f>'PLEXOS Units Built'!BT17*'Capacity by State'!$D$6</f>
        <v>3.46</v>
      </c>
      <c r="BU17" s="191">
        <f>'PLEXOS Units Built'!BU17*'Capacity by State'!$D$6</f>
        <v>0</v>
      </c>
      <c r="BV17" s="191">
        <f>'PLEXOS Units Built'!BV17*'Capacity by State'!$D$6</f>
        <v>0.42000000000000004</v>
      </c>
      <c r="BW17" s="191">
        <f>'PLEXOS Units Built'!BW17*'Capacity by State'!$D$6</f>
        <v>0.29000000000000004</v>
      </c>
      <c r="BX17" s="191">
        <f>'PLEXOS Units Built'!BX17*'Capacity by State'!$D$6</f>
        <v>0.63</v>
      </c>
      <c r="BY17" s="191">
        <f>'PLEXOS Units Built'!BY17*'Capacity by State'!$D$6</f>
        <v>1.51</v>
      </c>
      <c r="BZ17" s="191">
        <f>'PLEXOS Units Built'!BZ17*'Capacity by State'!$D$6</f>
        <v>1.41</v>
      </c>
      <c r="CA17" s="191">
        <f>'PLEXOS Units Built'!CA17*'Capacity by State'!$D$6</f>
        <v>0.52</v>
      </c>
      <c r="CB17" s="191">
        <f>'PLEXOS Units Built'!CB17*'Capacity by State'!$D$6</f>
        <v>1.08</v>
      </c>
      <c r="CC17" s="191">
        <f>'PLEXOS Units Built'!CC17*'Capacity by State'!$D$6</f>
        <v>7.66</v>
      </c>
      <c r="CD17" s="191">
        <f>'PLEXOS Units Built'!CD17*'Capacity by State'!$D$6</f>
        <v>14.84</v>
      </c>
      <c r="CE17" s="191">
        <f>'PLEXOS Units Built'!CE17*'Capacity by State'!$D$6</f>
        <v>0</v>
      </c>
      <c r="CF17" s="191">
        <f>'PLEXOS Units Built'!CF17*'Capacity by State'!$D$6</f>
        <v>0</v>
      </c>
      <c r="CG17" s="191">
        <f>'PLEXOS Units Built'!CG17*'Capacity by State'!$D$6</f>
        <v>0</v>
      </c>
      <c r="CH17" s="191">
        <f>'PLEXOS Units Built'!CH17*'Capacity by State'!$D$6</f>
        <v>0</v>
      </c>
      <c r="CI17" s="191">
        <f>'PLEXOS Units Built'!CI17*'Capacity by State'!$D$6</f>
        <v>0</v>
      </c>
      <c r="CJ17" s="191">
        <f>'PLEXOS Units Built'!CJ17*'Capacity by State'!$D$6</f>
        <v>10.52</v>
      </c>
      <c r="CK17" s="191">
        <f>'PLEXOS Units Built'!CK17*'Capacity by State'!$D$6</f>
        <v>23.849999999999998</v>
      </c>
      <c r="CL17" s="191">
        <f>'PLEXOS Units Built'!CL17*'Capacity by State'!$D$6</f>
        <v>0</v>
      </c>
      <c r="CM17" s="191">
        <f>'PLEXOS Units Built'!CM17*'Capacity by State'!$D$6</f>
        <v>10.53</v>
      </c>
      <c r="CN17" s="191">
        <f>'PLEXOS Units Built'!CN17*'Capacity by State'!$D$6</f>
        <v>4.1899999999999995</v>
      </c>
      <c r="CO17" s="191">
        <f>'PLEXOS Units Built'!CO17*'Capacity by State'!$D$6</f>
        <v>0</v>
      </c>
      <c r="CP17" s="191">
        <f>'PLEXOS Units Built'!CP17*'Capacity by State'!$D$6</f>
        <v>0</v>
      </c>
      <c r="CQ17" s="191">
        <f>'PLEXOS Units Built'!CQ17*'Capacity by State'!$D$6</f>
        <v>3.16</v>
      </c>
      <c r="CR17" s="191">
        <f>'PLEXOS Units Built'!CR17*'Capacity by State'!$D$6</f>
        <v>10.600000000000001</v>
      </c>
      <c r="CS17" s="191">
        <f>'PLEXOS Units Built'!CS17*'Capacity by State'!$D$6</f>
        <v>4.7299999999999995</v>
      </c>
      <c r="CT17" s="191">
        <f>'PLEXOS Units Built'!CT17*'Capacity by State'!$D$6</f>
        <v>9.99</v>
      </c>
      <c r="CU17" s="191">
        <f>'PLEXOS Units Built'!CU17*'Capacity by State'!$D$6</f>
        <v>8.85</v>
      </c>
      <c r="CV17" s="191">
        <f>'PLEXOS Units Built'!CV17*'Capacity by State'!$D$6</f>
        <v>4.29</v>
      </c>
      <c r="CW17" s="191">
        <f>'PLEXOS Units Built'!CW17*'Capacity by State'!$D$6</f>
        <v>0.01</v>
      </c>
      <c r="CX17" s="191">
        <f>'PLEXOS Units Built'!CX17*'Capacity by State'!$D$6</f>
        <v>0.85000000000000009</v>
      </c>
      <c r="CY17" s="191">
        <f>'PLEXOS Units Built'!CY17*'Capacity by State'!$D$6</f>
        <v>0.71</v>
      </c>
      <c r="CZ17" s="191">
        <f>'PLEXOS Units Built'!CZ17*'Capacity by State'!$D$6</f>
        <v>1.28</v>
      </c>
      <c r="DA17" s="191">
        <f>'PLEXOS Units Built'!DA17*'Capacity by State'!$D$6</f>
        <v>0.5</v>
      </c>
      <c r="DB17" s="191">
        <f>'PLEXOS Units Built'!DB17*'Capacity by State'!$D$6</f>
        <v>2.59</v>
      </c>
      <c r="DC17" s="191">
        <f>'PLEXOS Units Built'!DC17*'Capacity by State'!$D$6</f>
        <v>2.6</v>
      </c>
      <c r="DD17" s="191">
        <f>'PLEXOS Units Built'!DD17*'Capacity by State'!$D$6</f>
        <v>38.700000000000003</v>
      </c>
      <c r="DE17" s="191">
        <f>'PLEXOS Units Built'!DE17*'Capacity by State'!$D$6</f>
        <v>0</v>
      </c>
      <c r="DF17" s="191">
        <f>'PLEXOS Units Built'!DF17*'Capacity by State'!$D$6</f>
        <v>0</v>
      </c>
      <c r="DG17" s="191">
        <f>'PLEXOS Units Built'!DG17*'Capacity by State'!$D$6</f>
        <v>2.46</v>
      </c>
      <c r="DH17" s="191">
        <f>'PLEXOS Units Built'!DH17*'Capacity by State'!$D$6</f>
        <v>2.5300000000000002</v>
      </c>
      <c r="DI17" s="191">
        <f>'PLEXOS Units Built'!DI17*'Capacity by State'!$D$6</f>
        <v>0</v>
      </c>
      <c r="DJ17" s="191">
        <f>'PLEXOS Units Built'!DJ17*'Capacity by State'!$D$6</f>
        <v>0</v>
      </c>
      <c r="DK17" s="191">
        <f>'PLEXOS Units Built'!DK17*'Capacity by State'!$D$6</f>
        <v>0</v>
      </c>
      <c r="DL17" s="191">
        <f>'PLEXOS Units Built'!DL17*'Capacity by State'!$D$6</f>
        <v>0</v>
      </c>
      <c r="DM17" s="191">
        <f>'PLEXOS Units Built'!DM17*'Capacity by State'!$D$6</f>
        <v>0</v>
      </c>
      <c r="DN17" s="191">
        <f>'PLEXOS Units Built'!DN17*'Capacity by State'!$D$6</f>
        <v>0.82000000000000006</v>
      </c>
      <c r="DO17" s="191">
        <f>'PLEXOS Units Built'!DO17*'Capacity by State'!$D$6</f>
        <v>1.25</v>
      </c>
      <c r="DP17" s="191">
        <f>'PLEXOS Units Built'!DP17*'Capacity by State'!$D$6</f>
        <v>0.55000000000000004</v>
      </c>
      <c r="DQ17" s="191">
        <f>'PLEXOS Units Built'!DQ17*'Capacity by State'!$D$6</f>
        <v>0.03</v>
      </c>
      <c r="DR17" s="191">
        <f>'PLEXOS Units Built'!DR17*'Capacity by State'!$D$6</f>
        <v>0.09</v>
      </c>
      <c r="DS17" s="191">
        <f>'PLEXOS Units Built'!DS17*'Capacity by State'!$D$6</f>
        <v>0.22999999999999998</v>
      </c>
      <c r="DT17" s="191">
        <f>'PLEXOS Units Built'!DT17*'Capacity by State'!$D$6</f>
        <v>0.1</v>
      </c>
      <c r="DU17" s="191">
        <f>'PLEXOS Units Built'!DU17*'Capacity by State'!$D$6</f>
        <v>0.10999999999999999</v>
      </c>
      <c r="DV17" s="191">
        <f>'PLEXOS Units Built'!DV17*'Capacity by State'!$D$6</f>
        <v>0.15</v>
      </c>
      <c r="DW17" s="191">
        <f>'PLEXOS Units Built'!DW17*'Capacity by State'!$D$6</f>
        <v>0.32</v>
      </c>
      <c r="DX17" s="191">
        <f>'PLEXOS Units Built'!DX17*'Capacity by State'!$D$6</f>
        <v>0.31</v>
      </c>
      <c r="DY17" s="191">
        <f>'PLEXOS Units Built'!DY17*'Capacity by State'!$D$6</f>
        <v>0.12</v>
      </c>
      <c r="DZ17" s="191">
        <f>'PLEXOS Units Built'!DZ17*'Capacity by State'!$D$6</f>
        <v>0.13</v>
      </c>
      <c r="EA17" s="191">
        <f>'PLEXOS Units Built'!EA17*'Capacity by State'!$D$6</f>
        <v>0.19</v>
      </c>
      <c r="EB17" s="191">
        <f>'PLEXOS Units Built'!EB17*'Capacity by State'!$D$6</f>
        <v>7.0000000000000007E-2</v>
      </c>
      <c r="EC17" s="191">
        <f>'PLEXOS Units Built'!EC17*'Capacity by State'!$D$6</f>
        <v>0.21999999999999997</v>
      </c>
      <c r="ED17" s="191">
        <f>'PLEXOS Units Built'!ED17*'Capacity by State'!$D$6</f>
        <v>0.09</v>
      </c>
      <c r="EE17" s="191">
        <f>'PLEXOS Units Built'!EE17*'Capacity by State'!$D$6</f>
        <v>6.49</v>
      </c>
      <c r="EF17" s="191">
        <f>'PLEXOS Units Built'!EF17*'Capacity by State'!$D$6</f>
        <v>0</v>
      </c>
      <c r="EG17" s="191">
        <f>'PLEXOS Units Built'!EG17*'Capacity by State'!$D$6</f>
        <v>2.06</v>
      </c>
      <c r="EH17" s="191">
        <f>'PLEXOS Units Built'!EH17*'Capacity by State'!$D$6</f>
        <v>0</v>
      </c>
      <c r="EI17" s="191">
        <f>'PLEXOS Units Built'!EI17*'Capacity by State'!$D$6</f>
        <v>0.72</v>
      </c>
      <c r="EJ17" s="191">
        <f>'PLEXOS Units Built'!EJ17*'Capacity by State'!$D$6</f>
        <v>0</v>
      </c>
      <c r="EK17" s="191">
        <f>'PLEXOS Units Built'!EK17*'Capacity by State'!$D$6</f>
        <v>0.21999999999999997</v>
      </c>
      <c r="EL17" s="191">
        <f>'PLEXOS Units Built'!EL17*'Capacity by State'!$D$6</f>
        <v>0</v>
      </c>
      <c r="EM17" s="191">
        <f>'PLEXOS Units Built'!EM17*'Capacity by State'!$D$6</f>
        <v>0.35000000000000003</v>
      </c>
      <c r="EN17" s="191">
        <f>'PLEXOS Units Built'!EN17*'Capacity by State'!$D$6</f>
        <v>1.45</v>
      </c>
      <c r="EO17" s="191">
        <f>'PLEXOS Units Built'!EO17*'Capacity by State'!$D$6</f>
        <v>1.28</v>
      </c>
      <c r="EP17" s="191">
        <f>'PLEXOS Units Built'!EP17*'Capacity by State'!$D$6</f>
        <v>1.45</v>
      </c>
      <c r="EQ17" s="191">
        <f>'PLEXOS Units Built'!EQ17*'Capacity by State'!$D$6</f>
        <v>0</v>
      </c>
      <c r="ER17" s="191">
        <f>'PLEXOS Units Built'!ER17*'Capacity by State'!$D$6</f>
        <v>0</v>
      </c>
      <c r="ES17" s="191">
        <f>'PLEXOS Units Built'!ES17*'Capacity by State'!$D$6</f>
        <v>0.70000000000000007</v>
      </c>
      <c r="ET17" s="191">
        <f>'PLEXOS Units Built'!ET17*'Capacity by State'!$D$6</f>
        <v>0.15</v>
      </c>
      <c r="EU17" s="191">
        <f>'PLEXOS Units Built'!EU17*'Capacity by State'!$D$6</f>
        <v>0.13</v>
      </c>
      <c r="EV17" s="191">
        <f>'PLEXOS Units Built'!EV17*'Capacity by State'!$D$6</f>
        <v>0.54</v>
      </c>
      <c r="EW17" s="191">
        <f>'PLEXOS Units Built'!EW17*'Capacity by State'!$D$6</f>
        <v>0.32</v>
      </c>
      <c r="EX17" s="191">
        <f>'PLEXOS Units Built'!EX17*'Capacity by State'!$D$6</f>
        <v>0.77</v>
      </c>
      <c r="EY17" s="191">
        <f>'PLEXOS Units Built'!EY17*'Capacity by State'!$D$6</f>
        <v>0.33</v>
      </c>
      <c r="EZ17" s="191">
        <f>'PLEXOS Units Built'!EZ17*'Capacity by State'!$D$6</f>
        <v>0.76</v>
      </c>
      <c r="FA17" s="191">
        <f>'PLEXOS Units Built'!FA17*'Capacity by State'!$D$6</f>
        <v>0.16</v>
      </c>
      <c r="FB17" s="191">
        <f>'PLEXOS Units Built'!FB17*'Capacity by State'!$D$6</f>
        <v>0.18</v>
      </c>
      <c r="FC17" s="191">
        <f>'PLEXOS Units Built'!FC17*'Capacity by State'!$D$6</f>
        <v>7.0000000000000007E-2</v>
      </c>
      <c r="FD17" s="191">
        <f>'PLEXOS Units Built'!FD17*'Capacity by State'!$D$6</f>
        <v>0.16</v>
      </c>
      <c r="FE17" s="191">
        <f>'PLEXOS Units Built'!FE17*'Capacity by State'!$D$6</f>
        <v>0.08</v>
      </c>
      <c r="FF17" s="191">
        <f>'PLEXOS Units Built'!FF17*'Capacity by State'!$D$6</f>
        <v>4.3</v>
      </c>
      <c r="FG17" s="191">
        <f>'PLEXOS Units Built'!FG17*'Capacity by State'!$D$6</f>
        <v>1.43</v>
      </c>
    </row>
    <row r="18" spans="1:163" x14ac:dyDescent="0.25">
      <c r="A18" s="190">
        <v>2035</v>
      </c>
      <c r="B18" s="191">
        <f>'PLEXOS Units Built'!B18*'Capacity by State'!$D$6</f>
        <v>0.31</v>
      </c>
      <c r="C18" s="191">
        <f>'PLEXOS Units Built'!C18*'Capacity by State'!$D$6</f>
        <v>0.42000000000000004</v>
      </c>
      <c r="D18" s="191">
        <f>'PLEXOS Units Built'!D18*'Capacity by State'!$D$6</f>
        <v>0.19</v>
      </c>
      <c r="E18" s="191">
        <f>'PLEXOS Units Built'!E18*'Capacity by State'!$D$6</f>
        <v>0.19</v>
      </c>
      <c r="F18" s="191">
        <f>'PLEXOS Units Built'!F18*'Capacity by State'!$D$6</f>
        <v>0.33</v>
      </c>
      <c r="G18" s="191">
        <f>'PLEXOS Units Built'!G18*'Capacity by State'!$D$6</f>
        <v>0.36</v>
      </c>
      <c r="H18" s="191">
        <f>'PLEXOS Units Built'!H18*'Capacity by State'!$D$6</f>
        <v>0</v>
      </c>
      <c r="I18" s="191">
        <f>'PLEXOS Units Built'!I18*'Capacity by State'!$D$6</f>
        <v>0.08</v>
      </c>
      <c r="J18" s="191">
        <f>'PLEXOS Units Built'!J18*'Capacity by State'!$D$6</f>
        <v>0.09</v>
      </c>
      <c r="K18" s="191">
        <f>'PLEXOS Units Built'!K18*'Capacity by State'!$D$6</f>
        <v>0.74</v>
      </c>
      <c r="L18" s="191">
        <f>'PLEXOS Units Built'!L18*'Capacity by State'!$D$6</f>
        <v>0.59</v>
      </c>
      <c r="M18" s="191">
        <f>'PLEXOS Units Built'!M18*'Capacity by State'!$D$6</f>
        <v>0.58000000000000007</v>
      </c>
      <c r="N18" s="191">
        <f>'PLEXOS Units Built'!N18*'Capacity by State'!$D$6</f>
        <v>0.62</v>
      </c>
      <c r="O18" s="191">
        <f>'PLEXOS Units Built'!O18*'Capacity by State'!$D$6</f>
        <v>0.53</v>
      </c>
      <c r="P18" s="191">
        <f>'PLEXOS Units Built'!P18*'Capacity by State'!$D$6</f>
        <v>0.69000000000000006</v>
      </c>
      <c r="Q18" s="191">
        <f>'PLEXOS Units Built'!Q18*'Capacity by State'!$D$6</f>
        <v>1.02</v>
      </c>
      <c r="R18" s="191">
        <f>'PLEXOS Units Built'!R18*'Capacity by State'!$D$6</f>
        <v>0.38</v>
      </c>
      <c r="S18" s="191">
        <f>'PLEXOS Units Built'!S18*'Capacity by State'!$D$6</f>
        <v>0.18</v>
      </c>
      <c r="T18" s="191">
        <f>'PLEXOS Units Built'!T18*'Capacity by State'!$D$6</f>
        <v>0.45999999999999996</v>
      </c>
      <c r="U18" s="191">
        <f>'PLEXOS Units Built'!U18*'Capacity by State'!$D$6</f>
        <v>0.05</v>
      </c>
      <c r="V18" s="191">
        <f>'PLEXOS Units Built'!V18*'Capacity by State'!$D$6</f>
        <v>0.02</v>
      </c>
      <c r="W18" s="191">
        <f>'PLEXOS Units Built'!W18*'Capacity by State'!$D$6</f>
        <v>0.04</v>
      </c>
      <c r="X18" s="191">
        <f>'PLEXOS Units Built'!X18*'Capacity by State'!$D$6</f>
        <v>0.08</v>
      </c>
      <c r="Y18" s="191">
        <f>'PLEXOS Units Built'!Y18*'Capacity by State'!$D$6</f>
        <v>0.19</v>
      </c>
      <c r="Z18" s="191">
        <f>'PLEXOS Units Built'!Z18*'Capacity by State'!$D$6</f>
        <v>0.15</v>
      </c>
      <c r="AA18" s="191">
        <f>'PLEXOS Units Built'!AA18*'Capacity by State'!$D$6</f>
        <v>3.31</v>
      </c>
      <c r="AB18" s="191">
        <f>'PLEXOS Units Built'!AB18*'Capacity by State'!$D$6</f>
        <v>1.9100000000000001</v>
      </c>
      <c r="AC18" s="191">
        <f>'PLEXOS Units Built'!AC18*'Capacity by State'!$D$6</f>
        <v>0.45999999999999996</v>
      </c>
      <c r="AD18" s="191">
        <f>'PLEXOS Units Built'!AD18*'Capacity by State'!$D$6</f>
        <v>0.32</v>
      </c>
      <c r="AE18" s="191">
        <f>'PLEXOS Units Built'!AE18*'Capacity by State'!$D$6</f>
        <v>0.13</v>
      </c>
      <c r="AF18" s="191">
        <f>'PLEXOS Units Built'!AF18*'Capacity by State'!$D$6</f>
        <v>0.17</v>
      </c>
      <c r="AG18" s="191">
        <f>'PLEXOS Units Built'!AG18*'Capacity by State'!$D$6</f>
        <v>0.13</v>
      </c>
      <c r="AH18" s="191">
        <f>'PLEXOS Units Built'!AH18*'Capacity by State'!$D$6</f>
        <v>0.09</v>
      </c>
      <c r="AI18" s="191">
        <f>'PLEXOS Units Built'!AI18*'Capacity by State'!$D$6</f>
        <v>0.08</v>
      </c>
      <c r="AJ18" s="191">
        <f>'PLEXOS Units Built'!AJ18*'Capacity by State'!$D$6</f>
        <v>0.3</v>
      </c>
      <c r="AK18" s="191">
        <f>'PLEXOS Units Built'!AK18*'Capacity by State'!$D$6</f>
        <v>0.43999999999999995</v>
      </c>
      <c r="AL18" s="191">
        <f>'PLEXOS Units Built'!AL18*'Capacity by State'!$D$6</f>
        <v>0.29000000000000004</v>
      </c>
      <c r="AM18" s="191">
        <f>'PLEXOS Units Built'!AM18*'Capacity by State'!$D$6</f>
        <v>0.36</v>
      </c>
      <c r="AN18" s="191">
        <f>'PLEXOS Units Built'!AN18*'Capacity by State'!$D$6</f>
        <v>0.4</v>
      </c>
      <c r="AO18" s="192">
        <f>'PLEXOS Units Built'!AO18*'Capacity by State'!$D$6</f>
        <v>0</v>
      </c>
      <c r="AP18" s="191">
        <f>'PLEXOS Units Built'!AP18*'Capacity by State'!$D$6</f>
        <v>0.03</v>
      </c>
      <c r="AQ18" s="191">
        <f>'PLEXOS Units Built'!AQ18*'Capacity by State'!$D$6</f>
        <v>0.19</v>
      </c>
      <c r="AR18" s="191">
        <f>'PLEXOS Units Built'!AR18*'Capacity by State'!$D$6</f>
        <v>0.08</v>
      </c>
      <c r="AS18" s="191">
        <f>'PLEXOS Units Built'!AS18*'Capacity by State'!$D$6</f>
        <v>0.08</v>
      </c>
      <c r="AT18" s="191">
        <f>'PLEXOS Units Built'!AT18*'Capacity by State'!$D$6</f>
        <v>0.19</v>
      </c>
      <c r="AU18" s="191">
        <f>'PLEXOS Units Built'!AU18*'Capacity by State'!$D$6</f>
        <v>7.0000000000000007E-2</v>
      </c>
      <c r="AV18" s="191">
        <f>'PLEXOS Units Built'!AV18*'Capacity by State'!$D$6</f>
        <v>0.26</v>
      </c>
      <c r="AW18" s="191">
        <f>'PLEXOS Units Built'!AW18*'Capacity by State'!$D$6</f>
        <v>7.0000000000000007E-2</v>
      </c>
      <c r="AX18" s="191">
        <f>'PLEXOS Units Built'!AX18*'Capacity by State'!$D$6</f>
        <v>0.03</v>
      </c>
      <c r="AY18" s="191">
        <f>'PLEXOS Units Built'!AY18*'Capacity by State'!$D$6</f>
        <v>0.01</v>
      </c>
      <c r="AZ18" s="191">
        <f>'PLEXOS Units Built'!AZ18*'Capacity by State'!$D$6</f>
        <v>0.01</v>
      </c>
      <c r="BA18" s="191">
        <f>'PLEXOS Units Built'!BA18*'Capacity by State'!$D$6</f>
        <v>0.05</v>
      </c>
      <c r="BB18" s="191">
        <f>'PLEXOS Units Built'!BB18*'Capacity by State'!$D$6</f>
        <v>0.10999999999999999</v>
      </c>
      <c r="BC18" s="191">
        <f>'PLEXOS Units Built'!BC18*'Capacity by State'!$D$6</f>
        <v>0.36</v>
      </c>
      <c r="BD18" s="191">
        <f>'PLEXOS Units Built'!BD18*'Capacity by State'!$D$6</f>
        <v>2.8299999999999996</v>
      </c>
      <c r="BE18" s="191">
        <f>'PLEXOS Units Built'!BE18*'Capacity by State'!$D$6</f>
        <v>0</v>
      </c>
      <c r="BF18" s="191">
        <f>'PLEXOS Units Built'!BF18*'Capacity by State'!$D$6</f>
        <v>0</v>
      </c>
      <c r="BG18" s="191">
        <f>'PLEXOS Units Built'!BG18*'Capacity by State'!$D$6</f>
        <v>13.34</v>
      </c>
      <c r="BH18" s="191">
        <f>'PLEXOS Units Built'!BH18*'Capacity by State'!$D$6</f>
        <v>8.3099999999999987</v>
      </c>
      <c r="BI18" s="191">
        <f>'PLEXOS Units Built'!BI18*'Capacity by State'!$D$6</f>
        <v>3.7800000000000002</v>
      </c>
      <c r="BJ18" s="191">
        <f>'PLEXOS Units Built'!BJ18*'Capacity by State'!$D$6</f>
        <v>0</v>
      </c>
      <c r="BK18" s="191">
        <f>'PLEXOS Units Built'!BK18*'Capacity by State'!$D$6</f>
        <v>0</v>
      </c>
      <c r="BL18" s="191">
        <f>'PLEXOS Units Built'!BL18*'Capacity by State'!$D$6</f>
        <v>18.509999999999998</v>
      </c>
      <c r="BM18" s="191">
        <f>'PLEXOS Units Built'!BM18*'Capacity by State'!$D$6</f>
        <v>0.21000000000000002</v>
      </c>
      <c r="BN18" s="191">
        <f>'PLEXOS Units Built'!BN18*'Capacity by State'!$D$6</f>
        <v>0</v>
      </c>
      <c r="BO18" s="191">
        <f>'PLEXOS Units Built'!BO18*'Capacity by State'!$D$6</f>
        <v>0</v>
      </c>
      <c r="BP18" s="191">
        <f>'PLEXOS Units Built'!BP18*'Capacity by State'!$D$6</f>
        <v>0</v>
      </c>
      <c r="BQ18" s="191">
        <f>'PLEXOS Units Built'!BQ18*'Capacity by State'!$D$6</f>
        <v>0</v>
      </c>
      <c r="BR18" s="191">
        <f>'PLEXOS Units Built'!BR18*'Capacity by State'!$D$6</f>
        <v>9.99</v>
      </c>
      <c r="BS18" s="191">
        <f>'PLEXOS Units Built'!BS18*'Capacity by State'!$D$6</f>
        <v>6.35</v>
      </c>
      <c r="BT18" s="191">
        <f>'PLEXOS Units Built'!BT18*'Capacity by State'!$D$6</f>
        <v>0</v>
      </c>
      <c r="BU18" s="191">
        <f>'PLEXOS Units Built'!BU18*'Capacity by State'!$D$6</f>
        <v>7.2799999999999994</v>
      </c>
      <c r="BV18" s="191">
        <f>'PLEXOS Units Built'!BV18*'Capacity by State'!$D$6</f>
        <v>0.39</v>
      </c>
      <c r="BW18" s="191">
        <f>'PLEXOS Units Built'!BW18*'Capacity by State'!$D$6</f>
        <v>0.27</v>
      </c>
      <c r="BX18" s="191">
        <f>'PLEXOS Units Built'!BX18*'Capacity by State'!$D$6</f>
        <v>0.64</v>
      </c>
      <c r="BY18" s="191">
        <f>'PLEXOS Units Built'!BY18*'Capacity by State'!$D$6</f>
        <v>1.55</v>
      </c>
      <c r="BZ18" s="191">
        <f>'PLEXOS Units Built'!BZ18*'Capacity by State'!$D$6</f>
        <v>1.37</v>
      </c>
      <c r="CA18" s="191">
        <f>'PLEXOS Units Built'!CA18*'Capacity by State'!$D$6</f>
        <v>0.5</v>
      </c>
      <c r="CB18" s="191">
        <f>'PLEXOS Units Built'!CB18*'Capacity by State'!$D$6</f>
        <v>0.94</v>
      </c>
      <c r="CC18" s="191">
        <f>'PLEXOS Units Built'!CC18*'Capacity by State'!$D$6</f>
        <v>6.92</v>
      </c>
      <c r="CD18" s="191">
        <f>'PLEXOS Units Built'!CD18*'Capacity by State'!$D$6</f>
        <v>0</v>
      </c>
      <c r="CE18" s="191">
        <f>'PLEXOS Units Built'!CE18*'Capacity by State'!$D$6</f>
        <v>0</v>
      </c>
      <c r="CF18" s="191">
        <f>'PLEXOS Units Built'!CF18*'Capacity by State'!$D$6</f>
        <v>2.9099999999999997</v>
      </c>
      <c r="CG18" s="191">
        <f>'PLEXOS Units Built'!CG18*'Capacity by State'!$D$6</f>
        <v>0</v>
      </c>
      <c r="CH18" s="191">
        <f>'PLEXOS Units Built'!CH18*'Capacity by State'!$D$6</f>
        <v>0</v>
      </c>
      <c r="CI18" s="191">
        <f>'PLEXOS Units Built'!CI18*'Capacity by State'!$D$6</f>
        <v>0</v>
      </c>
      <c r="CJ18" s="191">
        <f>'PLEXOS Units Built'!CJ18*'Capacity by State'!$D$6</f>
        <v>9.69</v>
      </c>
      <c r="CK18" s="191">
        <f>'PLEXOS Units Built'!CK18*'Capacity by State'!$D$6</f>
        <v>25.8</v>
      </c>
      <c r="CL18" s="191">
        <f>'PLEXOS Units Built'!CL18*'Capacity by State'!$D$6</f>
        <v>2.25</v>
      </c>
      <c r="CM18" s="191">
        <f>'PLEXOS Units Built'!CM18*'Capacity by State'!$D$6</f>
        <v>12.889999999999999</v>
      </c>
      <c r="CN18" s="191">
        <f>'PLEXOS Units Built'!CN18*'Capacity by State'!$D$6</f>
        <v>9.9700000000000006</v>
      </c>
      <c r="CO18" s="191">
        <f>'PLEXOS Units Built'!CO18*'Capacity by State'!$D$6</f>
        <v>0</v>
      </c>
      <c r="CP18" s="191">
        <f>'PLEXOS Units Built'!CP18*'Capacity by State'!$D$6</f>
        <v>0</v>
      </c>
      <c r="CQ18" s="191">
        <f>'PLEXOS Units Built'!CQ18*'Capacity by State'!$D$6</f>
        <v>3.06</v>
      </c>
      <c r="CR18" s="191">
        <f>'PLEXOS Units Built'!CR18*'Capacity by State'!$D$6</f>
        <v>11.530000000000001</v>
      </c>
      <c r="CS18" s="191">
        <f>'PLEXOS Units Built'!CS18*'Capacity by State'!$D$6</f>
        <v>5.0199999999999996</v>
      </c>
      <c r="CT18" s="191">
        <f>'PLEXOS Units Built'!CT18*'Capacity by State'!$D$6</f>
        <v>10.469999999999999</v>
      </c>
      <c r="CU18" s="191">
        <f>'PLEXOS Units Built'!CU18*'Capacity by State'!$D$6</f>
        <v>9.32</v>
      </c>
      <c r="CV18" s="191">
        <f>'PLEXOS Units Built'!CV18*'Capacity by State'!$D$6</f>
        <v>6.26</v>
      </c>
      <c r="CW18" s="191">
        <f>'PLEXOS Units Built'!CW18*'Capacity by State'!$D$6</f>
        <v>0.02</v>
      </c>
      <c r="CX18" s="191">
        <f>'PLEXOS Units Built'!CX18*'Capacity by State'!$D$6</f>
        <v>0.75</v>
      </c>
      <c r="CY18" s="191">
        <f>'PLEXOS Units Built'!CY18*'Capacity by State'!$D$6</f>
        <v>0.54</v>
      </c>
      <c r="CZ18" s="191">
        <f>'PLEXOS Units Built'!CZ18*'Capacity by State'!$D$6</f>
        <v>1.1300000000000001</v>
      </c>
      <c r="DA18" s="191">
        <f>'PLEXOS Units Built'!DA18*'Capacity by State'!$D$6</f>
        <v>0.31</v>
      </c>
      <c r="DB18" s="191">
        <f>'PLEXOS Units Built'!DB18*'Capacity by State'!$D$6</f>
        <v>2.5300000000000002</v>
      </c>
      <c r="DC18" s="191">
        <f>'PLEXOS Units Built'!DC18*'Capacity by State'!$D$6</f>
        <v>2.5099999999999998</v>
      </c>
      <c r="DD18" s="191">
        <f>'PLEXOS Units Built'!DD18*'Capacity by State'!$D$6</f>
        <v>38.799999999999997</v>
      </c>
      <c r="DE18" s="191">
        <f>'PLEXOS Units Built'!DE18*'Capacity by State'!$D$6</f>
        <v>0</v>
      </c>
      <c r="DF18" s="191">
        <f>'PLEXOS Units Built'!DF18*'Capacity by State'!$D$6</f>
        <v>0</v>
      </c>
      <c r="DG18" s="191">
        <f>'PLEXOS Units Built'!DG18*'Capacity by State'!$D$6</f>
        <v>2.46</v>
      </c>
      <c r="DH18" s="191">
        <f>'PLEXOS Units Built'!DH18*'Capacity by State'!$D$6</f>
        <v>2.8100000000000005</v>
      </c>
      <c r="DI18" s="191">
        <f>'PLEXOS Units Built'!DI18*'Capacity by State'!$D$6</f>
        <v>0</v>
      </c>
      <c r="DJ18" s="191">
        <f>'PLEXOS Units Built'!DJ18*'Capacity by State'!$D$6</f>
        <v>0</v>
      </c>
      <c r="DK18" s="191">
        <f>'PLEXOS Units Built'!DK18*'Capacity by State'!$D$6</f>
        <v>0</v>
      </c>
      <c r="DL18" s="191">
        <f>'PLEXOS Units Built'!DL18*'Capacity by State'!$D$6</f>
        <v>0</v>
      </c>
      <c r="DM18" s="191">
        <f>'PLEXOS Units Built'!DM18*'Capacity by State'!$D$6</f>
        <v>0</v>
      </c>
      <c r="DN18" s="191">
        <f>'PLEXOS Units Built'!DN18*'Capacity by State'!$D$6</f>
        <v>0.89999999999999991</v>
      </c>
      <c r="DO18" s="191">
        <f>'PLEXOS Units Built'!DO18*'Capacity by State'!$D$6</f>
        <v>1.32</v>
      </c>
      <c r="DP18" s="191">
        <f>'PLEXOS Units Built'!DP18*'Capacity by State'!$D$6</f>
        <v>0.64</v>
      </c>
      <c r="DQ18" s="191">
        <f>'PLEXOS Units Built'!DQ18*'Capacity by State'!$D$6</f>
        <v>0.03</v>
      </c>
      <c r="DR18" s="191">
        <f>'PLEXOS Units Built'!DR18*'Capacity by State'!$D$6</f>
        <v>0.08</v>
      </c>
      <c r="DS18" s="191">
        <f>'PLEXOS Units Built'!DS18*'Capacity by State'!$D$6</f>
        <v>0.21999999999999997</v>
      </c>
      <c r="DT18" s="191">
        <f>'PLEXOS Units Built'!DT18*'Capacity by State'!$D$6</f>
        <v>0.06</v>
      </c>
      <c r="DU18" s="191">
        <f>'PLEXOS Units Built'!DU18*'Capacity by State'!$D$6</f>
        <v>0.06</v>
      </c>
      <c r="DV18" s="191">
        <f>'PLEXOS Units Built'!DV18*'Capacity by State'!$D$6</f>
        <v>0.1</v>
      </c>
      <c r="DW18" s="191">
        <f>'PLEXOS Units Built'!DW18*'Capacity by State'!$D$6</f>
        <v>0.27</v>
      </c>
      <c r="DX18" s="191">
        <f>'PLEXOS Units Built'!DX18*'Capacity by State'!$D$6</f>
        <v>0.32</v>
      </c>
      <c r="DY18" s="191">
        <f>'PLEXOS Units Built'!DY18*'Capacity by State'!$D$6</f>
        <v>0.13</v>
      </c>
      <c r="DZ18" s="191">
        <f>'PLEXOS Units Built'!DZ18*'Capacity by State'!$D$6</f>
        <v>0.09</v>
      </c>
      <c r="EA18" s="191">
        <f>'PLEXOS Units Built'!EA18*'Capacity by State'!$D$6</f>
        <v>0.16</v>
      </c>
      <c r="EB18" s="191">
        <f>'PLEXOS Units Built'!EB18*'Capacity by State'!$D$6</f>
        <v>0.03</v>
      </c>
      <c r="EC18" s="191">
        <f>'PLEXOS Units Built'!EC18*'Capacity by State'!$D$6</f>
        <v>7.0000000000000007E-2</v>
      </c>
      <c r="ED18" s="191">
        <f>'PLEXOS Units Built'!ED18*'Capacity by State'!$D$6</f>
        <v>0.12</v>
      </c>
      <c r="EE18" s="191">
        <f>'PLEXOS Units Built'!EE18*'Capacity by State'!$D$6</f>
        <v>6.28</v>
      </c>
      <c r="EF18" s="191">
        <f>'PLEXOS Units Built'!EF18*'Capacity by State'!$D$6</f>
        <v>0</v>
      </c>
      <c r="EG18" s="191">
        <f>'PLEXOS Units Built'!EG18*'Capacity by State'!$D$6</f>
        <v>2.06</v>
      </c>
      <c r="EH18" s="191">
        <f>'PLEXOS Units Built'!EH18*'Capacity by State'!$D$6</f>
        <v>0.5</v>
      </c>
      <c r="EI18" s="191">
        <f>'PLEXOS Units Built'!EI18*'Capacity by State'!$D$6</f>
        <v>0.6</v>
      </c>
      <c r="EJ18" s="191">
        <f>'PLEXOS Units Built'!EJ18*'Capacity by State'!$D$6</f>
        <v>0.34</v>
      </c>
      <c r="EK18" s="191">
        <f>'PLEXOS Units Built'!EK18*'Capacity by State'!$D$6</f>
        <v>0</v>
      </c>
      <c r="EL18" s="191">
        <f>'PLEXOS Units Built'!EL18*'Capacity by State'!$D$6</f>
        <v>0</v>
      </c>
      <c r="EM18" s="191">
        <f>'PLEXOS Units Built'!EM18*'Capacity by State'!$D$6</f>
        <v>0.70000000000000007</v>
      </c>
      <c r="EN18" s="191">
        <f>'PLEXOS Units Built'!EN18*'Capacity by State'!$D$6</f>
        <v>1.48</v>
      </c>
      <c r="EO18" s="191">
        <f>'PLEXOS Units Built'!EO18*'Capacity by State'!$D$6</f>
        <v>1.35</v>
      </c>
      <c r="EP18" s="191">
        <f>'PLEXOS Units Built'!EP18*'Capacity by State'!$D$6</f>
        <v>1.53</v>
      </c>
      <c r="EQ18" s="191">
        <f>'PLEXOS Units Built'!EQ18*'Capacity by State'!$D$6</f>
        <v>0.84000000000000008</v>
      </c>
      <c r="ER18" s="191">
        <f>'PLEXOS Units Built'!ER18*'Capacity by State'!$D$6</f>
        <v>0</v>
      </c>
      <c r="ES18" s="191">
        <f>'PLEXOS Units Built'!ES18*'Capacity by State'!$D$6</f>
        <v>0.94</v>
      </c>
      <c r="ET18" s="191">
        <f>'PLEXOS Units Built'!ET18*'Capacity by State'!$D$6</f>
        <v>0.14000000000000001</v>
      </c>
      <c r="EU18" s="191">
        <f>'PLEXOS Units Built'!EU18*'Capacity by State'!$D$6</f>
        <v>0.13</v>
      </c>
      <c r="EV18" s="191">
        <f>'PLEXOS Units Built'!EV18*'Capacity by State'!$D$6</f>
        <v>0.51</v>
      </c>
      <c r="EW18" s="191">
        <f>'PLEXOS Units Built'!EW18*'Capacity by State'!$D$6</f>
        <v>0.31</v>
      </c>
      <c r="EX18" s="191">
        <f>'PLEXOS Units Built'!EX18*'Capacity by State'!$D$6</f>
        <v>0.78</v>
      </c>
      <c r="EY18" s="191">
        <f>'PLEXOS Units Built'!EY18*'Capacity by State'!$D$6</f>
        <v>0.33</v>
      </c>
      <c r="EZ18" s="191">
        <f>'PLEXOS Units Built'!EZ18*'Capacity by State'!$D$6</f>
        <v>0.76</v>
      </c>
      <c r="FA18" s="191">
        <f>'PLEXOS Units Built'!FA18*'Capacity by State'!$D$6</f>
        <v>0.14000000000000001</v>
      </c>
      <c r="FB18" s="191">
        <f>'PLEXOS Units Built'!FB18*'Capacity by State'!$D$6</f>
        <v>0.16</v>
      </c>
      <c r="FC18" s="191">
        <f>'PLEXOS Units Built'!FC18*'Capacity by State'!$D$6</f>
        <v>0.04</v>
      </c>
      <c r="FD18" s="191">
        <f>'PLEXOS Units Built'!FD18*'Capacity by State'!$D$6</f>
        <v>0.15</v>
      </c>
      <c r="FE18" s="191">
        <f>'PLEXOS Units Built'!FE18*'Capacity by State'!$D$6</f>
        <v>0.05</v>
      </c>
      <c r="FF18" s="191">
        <f>'PLEXOS Units Built'!FF18*'Capacity by State'!$D$6</f>
        <v>3.71</v>
      </c>
      <c r="FG18" s="191">
        <f>'PLEXOS Units Built'!FG18*'Capacity by State'!$D$6</f>
        <v>0.96</v>
      </c>
    </row>
    <row r="19" spans="1:163" x14ac:dyDescent="0.25">
      <c r="A19" s="190">
        <v>2036</v>
      </c>
      <c r="B19" s="191">
        <f>'PLEXOS Units Built'!B19*'Capacity by State'!$D$6</f>
        <v>0.28000000000000003</v>
      </c>
      <c r="C19" s="191">
        <f>'PLEXOS Units Built'!C19*'Capacity by State'!$D$6</f>
        <v>0.44999999999999996</v>
      </c>
      <c r="D19" s="191">
        <f>'PLEXOS Units Built'!D19*'Capacity by State'!$D$6</f>
        <v>0.19</v>
      </c>
      <c r="E19" s="191">
        <f>'PLEXOS Units Built'!E19*'Capacity by State'!$D$6</f>
        <v>0.17</v>
      </c>
      <c r="F19" s="191">
        <f>'PLEXOS Units Built'!F19*'Capacity by State'!$D$6</f>
        <v>0.32</v>
      </c>
      <c r="G19" s="191">
        <f>'PLEXOS Units Built'!G19*'Capacity by State'!$D$6</f>
        <v>0.39</v>
      </c>
      <c r="H19" s="191">
        <f>'PLEXOS Units Built'!H19*'Capacity by State'!$D$6</f>
        <v>0</v>
      </c>
      <c r="I19" s="191">
        <f>'PLEXOS Units Built'!I19*'Capacity by State'!$D$6</f>
        <v>0.08</v>
      </c>
      <c r="J19" s="191">
        <f>'PLEXOS Units Built'!J19*'Capacity by State'!$D$6</f>
        <v>0.09</v>
      </c>
      <c r="K19" s="191">
        <f>'PLEXOS Units Built'!K19*'Capacity by State'!$D$6</f>
        <v>0.8</v>
      </c>
      <c r="L19" s="191">
        <f>'PLEXOS Units Built'!L19*'Capacity by State'!$D$6</f>
        <v>0.63</v>
      </c>
      <c r="M19" s="191">
        <f>'PLEXOS Units Built'!M19*'Capacity by State'!$D$6</f>
        <v>0.61</v>
      </c>
      <c r="N19" s="191">
        <f>'PLEXOS Units Built'!N19*'Capacity by State'!$D$6</f>
        <v>0.64</v>
      </c>
      <c r="O19" s="191">
        <f>'PLEXOS Units Built'!O19*'Capacity by State'!$D$6</f>
        <v>0.59</v>
      </c>
      <c r="P19" s="191">
        <f>'PLEXOS Units Built'!P19*'Capacity by State'!$D$6</f>
        <v>0.79</v>
      </c>
      <c r="Q19" s="191">
        <f>'PLEXOS Units Built'!Q19*'Capacity by State'!$D$6</f>
        <v>1.1400000000000001</v>
      </c>
      <c r="R19" s="191">
        <f>'PLEXOS Units Built'!R19*'Capacity by State'!$D$6</f>
        <v>0.37</v>
      </c>
      <c r="S19" s="191">
        <f>'PLEXOS Units Built'!S19*'Capacity by State'!$D$6</f>
        <v>0.15</v>
      </c>
      <c r="T19" s="191">
        <f>'PLEXOS Units Built'!T19*'Capacity by State'!$D$6</f>
        <v>0.42000000000000004</v>
      </c>
      <c r="U19" s="191">
        <f>'PLEXOS Units Built'!U19*'Capacity by State'!$D$6</f>
        <v>0.05</v>
      </c>
      <c r="V19" s="191">
        <f>'PLEXOS Units Built'!V19*'Capacity by State'!$D$6</f>
        <v>0.01</v>
      </c>
      <c r="W19" s="191">
        <f>'PLEXOS Units Built'!W19*'Capacity by State'!$D$6</f>
        <v>0.04</v>
      </c>
      <c r="X19" s="191">
        <f>'PLEXOS Units Built'!X19*'Capacity by State'!$D$6</f>
        <v>7.0000000000000007E-2</v>
      </c>
      <c r="Y19" s="191">
        <f>'PLEXOS Units Built'!Y19*'Capacity by State'!$D$6</f>
        <v>0.18</v>
      </c>
      <c r="Z19" s="191">
        <f>'PLEXOS Units Built'!Z19*'Capacity by State'!$D$6</f>
        <v>0.14000000000000001</v>
      </c>
      <c r="AA19" s="191">
        <f>'PLEXOS Units Built'!AA19*'Capacity by State'!$D$6</f>
        <v>3.3800000000000003</v>
      </c>
      <c r="AB19" s="191">
        <f>'PLEXOS Units Built'!AB19*'Capacity by State'!$D$6</f>
        <v>1.92</v>
      </c>
      <c r="AC19" s="191">
        <f>'PLEXOS Units Built'!AC19*'Capacity by State'!$D$6</f>
        <v>0.1</v>
      </c>
      <c r="AD19" s="191">
        <f>'PLEXOS Units Built'!AD19*'Capacity by State'!$D$6</f>
        <v>0.04</v>
      </c>
      <c r="AE19" s="191">
        <f>'PLEXOS Units Built'!AE19*'Capacity by State'!$D$6</f>
        <v>0</v>
      </c>
      <c r="AF19" s="191">
        <f>'PLEXOS Units Built'!AF19*'Capacity by State'!$D$6</f>
        <v>0</v>
      </c>
      <c r="AG19" s="191">
        <f>'PLEXOS Units Built'!AG19*'Capacity by State'!$D$6</f>
        <v>0</v>
      </c>
      <c r="AH19" s="191">
        <f>'PLEXOS Units Built'!AH19*'Capacity by State'!$D$6</f>
        <v>0</v>
      </c>
      <c r="AI19" s="191">
        <f>'PLEXOS Units Built'!AI19*'Capacity by State'!$D$6</f>
        <v>0</v>
      </c>
      <c r="AJ19" s="191">
        <f>'PLEXOS Units Built'!AJ19*'Capacity by State'!$D$6</f>
        <v>0.09</v>
      </c>
      <c r="AK19" s="191">
        <f>'PLEXOS Units Built'!AK19*'Capacity by State'!$D$6</f>
        <v>0.09</v>
      </c>
      <c r="AL19" s="191">
        <f>'PLEXOS Units Built'!AL19*'Capacity by State'!$D$6</f>
        <v>0</v>
      </c>
      <c r="AM19" s="191">
        <f>'PLEXOS Units Built'!AM19*'Capacity by State'!$D$6</f>
        <v>0.05</v>
      </c>
      <c r="AN19" s="191">
        <f>'PLEXOS Units Built'!AN19*'Capacity by State'!$D$6</f>
        <v>7.0000000000000007E-2</v>
      </c>
      <c r="AO19" s="192">
        <f>'PLEXOS Units Built'!AO19*'Capacity by State'!$D$6</f>
        <v>0</v>
      </c>
      <c r="AP19" s="191">
        <f>'PLEXOS Units Built'!AP19*'Capacity by State'!$D$6</f>
        <v>0.02</v>
      </c>
      <c r="AQ19" s="191">
        <f>'PLEXOS Units Built'!AQ19*'Capacity by State'!$D$6</f>
        <v>0.16</v>
      </c>
      <c r="AR19" s="191">
        <f>'PLEXOS Units Built'!AR19*'Capacity by State'!$D$6</f>
        <v>0.08</v>
      </c>
      <c r="AS19" s="191">
        <f>'PLEXOS Units Built'!AS19*'Capacity by State'!$D$6</f>
        <v>7.0000000000000007E-2</v>
      </c>
      <c r="AT19" s="191">
        <f>'PLEXOS Units Built'!AT19*'Capacity by State'!$D$6</f>
        <v>0.17</v>
      </c>
      <c r="AU19" s="191">
        <f>'PLEXOS Units Built'!AU19*'Capacity by State'!$D$6</f>
        <v>7.0000000000000007E-2</v>
      </c>
      <c r="AV19" s="191">
        <f>'PLEXOS Units Built'!AV19*'Capacity by State'!$D$6</f>
        <v>0.25</v>
      </c>
      <c r="AW19" s="191">
        <f>'PLEXOS Units Built'!AW19*'Capacity by State'!$D$6</f>
        <v>7.0000000000000007E-2</v>
      </c>
      <c r="AX19" s="191">
        <f>'PLEXOS Units Built'!AX19*'Capacity by State'!$D$6</f>
        <v>0.02</v>
      </c>
      <c r="AY19" s="191">
        <f>'PLEXOS Units Built'!AY19*'Capacity by State'!$D$6</f>
        <v>0</v>
      </c>
      <c r="AZ19" s="191">
        <f>'PLEXOS Units Built'!AZ19*'Capacity by State'!$D$6</f>
        <v>0.02</v>
      </c>
      <c r="BA19" s="191">
        <f>'PLEXOS Units Built'!BA19*'Capacity by State'!$D$6</f>
        <v>0.05</v>
      </c>
      <c r="BB19" s="191">
        <f>'PLEXOS Units Built'!BB19*'Capacity by State'!$D$6</f>
        <v>0.26</v>
      </c>
      <c r="BC19" s="191">
        <f>'PLEXOS Units Built'!BC19*'Capacity by State'!$D$6</f>
        <v>0</v>
      </c>
      <c r="BD19" s="191">
        <f>'PLEXOS Units Built'!BD19*'Capacity by State'!$D$6</f>
        <v>0.59</v>
      </c>
      <c r="BE19" s="191">
        <f>'PLEXOS Units Built'!BE19*'Capacity by State'!$D$6</f>
        <v>0</v>
      </c>
      <c r="BF19" s="191">
        <f>'PLEXOS Units Built'!BF19*'Capacity by State'!$D$6</f>
        <v>0</v>
      </c>
      <c r="BG19" s="191">
        <f>'PLEXOS Units Built'!BG19*'Capacity by State'!$D$6</f>
        <v>14.28</v>
      </c>
      <c r="BH19" s="191">
        <f>'PLEXOS Units Built'!BH19*'Capacity by State'!$D$6</f>
        <v>8.86</v>
      </c>
      <c r="BI19" s="191">
        <f>'PLEXOS Units Built'!BI19*'Capacity by State'!$D$6</f>
        <v>2.7800000000000002</v>
      </c>
      <c r="BJ19" s="191">
        <f>'PLEXOS Units Built'!BJ19*'Capacity by State'!$D$6</f>
        <v>0</v>
      </c>
      <c r="BK19" s="191">
        <f>'PLEXOS Units Built'!BK19*'Capacity by State'!$D$6</f>
        <v>0</v>
      </c>
      <c r="BL19" s="191">
        <f>'PLEXOS Units Built'!BL19*'Capacity by State'!$D$6</f>
        <v>32.299999999999997</v>
      </c>
      <c r="BM19" s="191">
        <f>'PLEXOS Units Built'!BM19*'Capacity by State'!$D$6</f>
        <v>2.3499999999999996</v>
      </c>
      <c r="BN19" s="191">
        <f>'PLEXOS Units Built'!BN19*'Capacity by State'!$D$6</f>
        <v>0</v>
      </c>
      <c r="BO19" s="191">
        <f>'PLEXOS Units Built'!BO19*'Capacity by State'!$D$6</f>
        <v>0</v>
      </c>
      <c r="BP19" s="191">
        <f>'PLEXOS Units Built'!BP19*'Capacity by State'!$D$6</f>
        <v>0</v>
      </c>
      <c r="BQ19" s="191">
        <f>'PLEXOS Units Built'!BQ19*'Capacity by State'!$D$6</f>
        <v>0</v>
      </c>
      <c r="BR19" s="191">
        <f>'PLEXOS Units Built'!BR19*'Capacity by State'!$D$6</f>
        <v>17.93</v>
      </c>
      <c r="BS19" s="191">
        <f>'PLEXOS Units Built'!BS19*'Capacity by State'!$D$6</f>
        <v>6.3100000000000005</v>
      </c>
      <c r="BT19" s="191">
        <f>'PLEXOS Units Built'!BT19*'Capacity by State'!$D$6</f>
        <v>0</v>
      </c>
      <c r="BU19" s="191">
        <f>'PLEXOS Units Built'!BU19*'Capacity by State'!$D$6</f>
        <v>12.58</v>
      </c>
      <c r="BV19" s="191">
        <f>'PLEXOS Units Built'!BV19*'Capacity by State'!$D$6</f>
        <v>0.36</v>
      </c>
      <c r="BW19" s="191">
        <f>'PLEXOS Units Built'!BW19*'Capacity by State'!$D$6</f>
        <v>0.24</v>
      </c>
      <c r="BX19" s="191">
        <f>'PLEXOS Units Built'!BX19*'Capacity by State'!$D$6</f>
        <v>0.65</v>
      </c>
      <c r="BY19" s="191">
        <f>'PLEXOS Units Built'!BY19*'Capacity by State'!$D$6</f>
        <v>1.57</v>
      </c>
      <c r="BZ19" s="191">
        <f>'PLEXOS Units Built'!BZ19*'Capacity by State'!$D$6</f>
        <v>1.6600000000000001</v>
      </c>
      <c r="CA19" s="191">
        <f>'PLEXOS Units Built'!CA19*'Capacity by State'!$D$6</f>
        <v>0.63</v>
      </c>
      <c r="CB19" s="191">
        <f>'PLEXOS Units Built'!CB19*'Capacity by State'!$D$6</f>
        <v>0.82000000000000006</v>
      </c>
      <c r="CC19" s="191">
        <f>'PLEXOS Units Built'!CC19*'Capacity by State'!$D$6</f>
        <v>6.32</v>
      </c>
      <c r="CD19" s="191">
        <f>'PLEXOS Units Built'!CD19*'Capacity by State'!$D$6</f>
        <v>15.43</v>
      </c>
      <c r="CE19" s="191">
        <f>'PLEXOS Units Built'!CE19*'Capacity by State'!$D$6</f>
        <v>17.12</v>
      </c>
      <c r="CF19" s="191">
        <f>'PLEXOS Units Built'!CF19*'Capacity by State'!$D$6</f>
        <v>6.75</v>
      </c>
      <c r="CG19" s="191">
        <f>'PLEXOS Units Built'!CG19*'Capacity by State'!$D$6</f>
        <v>0</v>
      </c>
      <c r="CH19" s="191">
        <f>'PLEXOS Units Built'!CH19*'Capacity by State'!$D$6</f>
        <v>0</v>
      </c>
      <c r="CI19" s="191">
        <f>'PLEXOS Units Built'!CI19*'Capacity by State'!$D$6</f>
        <v>17.549999999999997</v>
      </c>
      <c r="CJ19" s="191">
        <f>'PLEXOS Units Built'!CJ19*'Capacity by State'!$D$6</f>
        <v>8.26</v>
      </c>
      <c r="CK19" s="191">
        <f>'PLEXOS Units Built'!CK19*'Capacity by State'!$D$6</f>
        <v>24.689999999999998</v>
      </c>
      <c r="CL19" s="191">
        <f>'PLEXOS Units Built'!CL19*'Capacity by State'!$D$6</f>
        <v>5.3500000000000005</v>
      </c>
      <c r="CM19" s="191">
        <f>'PLEXOS Units Built'!CM19*'Capacity by State'!$D$6</f>
        <v>12.2</v>
      </c>
      <c r="CN19" s="191">
        <f>'PLEXOS Units Built'!CN19*'Capacity by State'!$D$6</f>
        <v>10.049999999999999</v>
      </c>
      <c r="CO19" s="191">
        <f>'PLEXOS Units Built'!CO19*'Capacity by State'!$D$6</f>
        <v>7.71</v>
      </c>
      <c r="CP19" s="191">
        <f>'PLEXOS Units Built'!CP19*'Capacity by State'!$D$6</f>
        <v>7.63</v>
      </c>
      <c r="CQ19" s="191">
        <f>'PLEXOS Units Built'!CQ19*'Capacity by State'!$D$6</f>
        <v>3.58</v>
      </c>
      <c r="CR19" s="191">
        <f>'PLEXOS Units Built'!CR19*'Capacity by State'!$D$6</f>
        <v>14.89</v>
      </c>
      <c r="CS19" s="191">
        <f>'PLEXOS Units Built'!CS19*'Capacity by State'!$D$6</f>
        <v>6.44</v>
      </c>
      <c r="CT19" s="191">
        <f>'PLEXOS Units Built'!CT19*'Capacity by State'!$D$6</f>
        <v>13.29</v>
      </c>
      <c r="CU19" s="191">
        <f>'PLEXOS Units Built'!CU19*'Capacity by State'!$D$6</f>
        <v>11.44</v>
      </c>
      <c r="CV19" s="191">
        <f>'PLEXOS Units Built'!CV19*'Capacity by State'!$D$6</f>
        <v>8.3699999999999992</v>
      </c>
      <c r="CW19" s="191">
        <f>'PLEXOS Units Built'!CW19*'Capacity by State'!$D$6</f>
        <v>0.01</v>
      </c>
      <c r="CX19" s="191">
        <f>'PLEXOS Units Built'!CX19*'Capacity by State'!$D$6</f>
        <v>0.55000000000000004</v>
      </c>
      <c r="CY19" s="191">
        <f>'PLEXOS Units Built'!CY19*'Capacity by State'!$D$6</f>
        <v>0.48</v>
      </c>
      <c r="CZ19" s="191">
        <f>'PLEXOS Units Built'!CZ19*'Capacity by State'!$D$6</f>
        <v>1.03</v>
      </c>
      <c r="DA19" s="191">
        <f>'PLEXOS Units Built'!DA19*'Capacity by State'!$D$6</f>
        <v>0.21999999999999997</v>
      </c>
      <c r="DB19" s="191">
        <f>'PLEXOS Units Built'!DB19*'Capacity by State'!$D$6</f>
        <v>2.42</v>
      </c>
      <c r="DC19" s="191">
        <f>'PLEXOS Units Built'!DC19*'Capacity by State'!$D$6</f>
        <v>2.41</v>
      </c>
      <c r="DD19" s="191">
        <f>'PLEXOS Units Built'!DD19*'Capacity by State'!$D$6</f>
        <v>41.260000000000005</v>
      </c>
      <c r="DE19" s="191">
        <f>'PLEXOS Units Built'!DE19*'Capacity by State'!$D$6</f>
        <v>28.68</v>
      </c>
      <c r="DF19" s="191">
        <f>'PLEXOS Units Built'!DF19*'Capacity by State'!$D$6</f>
        <v>2.8299999999999996</v>
      </c>
      <c r="DG19" s="191">
        <f>'PLEXOS Units Built'!DG19*'Capacity by State'!$D$6</f>
        <v>10.34</v>
      </c>
      <c r="DH19" s="191">
        <f>'PLEXOS Units Built'!DH19*'Capacity by State'!$D$6</f>
        <v>11.49</v>
      </c>
      <c r="DI19" s="191">
        <f>'PLEXOS Units Built'!DI19*'Capacity by State'!$D$6</f>
        <v>4.12</v>
      </c>
      <c r="DJ19" s="191">
        <f>'PLEXOS Units Built'!DJ19*'Capacity by State'!$D$6</f>
        <v>3.5199999999999996</v>
      </c>
      <c r="DK19" s="191">
        <f>'PLEXOS Units Built'!DK19*'Capacity by State'!$D$6</f>
        <v>0</v>
      </c>
      <c r="DL19" s="191">
        <f>'PLEXOS Units Built'!DL19*'Capacity by State'!$D$6</f>
        <v>0</v>
      </c>
      <c r="DM19" s="191">
        <f>'PLEXOS Units Built'!DM19*'Capacity by State'!$D$6</f>
        <v>0.4</v>
      </c>
      <c r="DN19" s="191">
        <f>'PLEXOS Units Built'!DN19*'Capacity by State'!$D$6</f>
        <v>0.69000000000000006</v>
      </c>
      <c r="DO19" s="191">
        <f>'PLEXOS Units Built'!DO19*'Capacity by State'!$D$6</f>
        <v>1.1400000000000001</v>
      </c>
      <c r="DP19" s="191">
        <f>'PLEXOS Units Built'!DP19*'Capacity by State'!$D$6</f>
        <v>0.49</v>
      </c>
      <c r="DQ19" s="191">
        <f>'PLEXOS Units Built'!DQ19*'Capacity by State'!$D$6</f>
        <v>0.02</v>
      </c>
      <c r="DR19" s="191">
        <f>'PLEXOS Units Built'!DR19*'Capacity by State'!$D$6</f>
        <v>0.09</v>
      </c>
      <c r="DS19" s="191">
        <f>'PLEXOS Units Built'!DS19*'Capacity by State'!$D$6</f>
        <v>0.21999999999999997</v>
      </c>
      <c r="DT19" s="191">
        <f>'PLEXOS Units Built'!DT19*'Capacity by State'!$D$6</f>
        <v>0.03</v>
      </c>
      <c r="DU19" s="191">
        <f>'PLEXOS Units Built'!DU19*'Capacity by State'!$D$6</f>
        <v>0.01</v>
      </c>
      <c r="DV19" s="191">
        <f>'PLEXOS Units Built'!DV19*'Capacity by State'!$D$6</f>
        <v>0.1</v>
      </c>
      <c r="DW19" s="191">
        <f>'PLEXOS Units Built'!DW19*'Capacity by State'!$D$6</f>
        <v>0.32</v>
      </c>
      <c r="DX19" s="191">
        <f>'PLEXOS Units Built'!DX19*'Capacity by State'!$D$6</f>
        <v>0.33</v>
      </c>
      <c r="DY19" s="191">
        <f>'PLEXOS Units Built'!DY19*'Capacity by State'!$D$6</f>
        <v>0.12</v>
      </c>
      <c r="DZ19" s="191">
        <f>'PLEXOS Units Built'!DZ19*'Capacity by State'!$D$6</f>
        <v>7.0000000000000007E-2</v>
      </c>
      <c r="EA19" s="191">
        <f>'PLEXOS Units Built'!EA19*'Capacity by State'!$D$6</f>
        <v>0.13</v>
      </c>
      <c r="EB19" s="191">
        <f>'PLEXOS Units Built'!EB19*'Capacity by State'!$D$6</f>
        <v>0</v>
      </c>
      <c r="EC19" s="191">
        <f>'PLEXOS Units Built'!EC19*'Capacity by State'!$D$6</f>
        <v>0.03</v>
      </c>
      <c r="ED19" s="191">
        <f>'PLEXOS Units Built'!ED19*'Capacity by State'!$D$6</f>
        <v>0.19</v>
      </c>
      <c r="EE19" s="191">
        <f>'PLEXOS Units Built'!EE19*'Capacity by State'!$D$6</f>
        <v>6.49</v>
      </c>
      <c r="EF19" s="191">
        <f>'PLEXOS Units Built'!EF19*'Capacity by State'!$D$6</f>
        <v>1.73</v>
      </c>
      <c r="EG19" s="191">
        <f>'PLEXOS Units Built'!EG19*'Capacity by State'!$D$6</f>
        <v>2.1800000000000002</v>
      </c>
      <c r="EH19" s="191">
        <f>'PLEXOS Units Built'!EH19*'Capacity by State'!$D$6</f>
        <v>0.54</v>
      </c>
      <c r="EI19" s="191">
        <f>'PLEXOS Units Built'!EI19*'Capacity by State'!$D$6</f>
        <v>0.54</v>
      </c>
      <c r="EJ19" s="191">
        <f>'PLEXOS Units Built'!EJ19*'Capacity by State'!$D$6</f>
        <v>0.4</v>
      </c>
      <c r="EK19" s="191">
        <f>'PLEXOS Units Built'!EK19*'Capacity by State'!$D$6</f>
        <v>0</v>
      </c>
      <c r="EL19" s="191">
        <f>'PLEXOS Units Built'!EL19*'Capacity by State'!$D$6</f>
        <v>0</v>
      </c>
      <c r="EM19" s="191">
        <f>'PLEXOS Units Built'!EM19*'Capacity by State'!$D$6</f>
        <v>1.02</v>
      </c>
      <c r="EN19" s="191">
        <f>'PLEXOS Units Built'!EN19*'Capacity by State'!$D$6</f>
        <v>1.45</v>
      </c>
      <c r="EO19" s="191">
        <f>'PLEXOS Units Built'!EO19*'Capacity by State'!$D$6</f>
        <v>1.34</v>
      </c>
      <c r="EP19" s="191">
        <f>'PLEXOS Units Built'!EP19*'Capacity by State'!$D$6</f>
        <v>1.54</v>
      </c>
      <c r="EQ19" s="191">
        <f>'PLEXOS Units Built'!EQ19*'Capacity by State'!$D$6</f>
        <v>0.87999999999999989</v>
      </c>
      <c r="ER19" s="191">
        <f>'PLEXOS Units Built'!ER19*'Capacity by State'!$D$6</f>
        <v>0</v>
      </c>
      <c r="ES19" s="191">
        <f>'PLEXOS Units Built'!ES19*'Capacity by State'!$D$6</f>
        <v>0.83000000000000007</v>
      </c>
      <c r="ET19" s="191">
        <f>'PLEXOS Units Built'!ET19*'Capacity by State'!$D$6</f>
        <v>0.14000000000000001</v>
      </c>
      <c r="EU19" s="191">
        <f>'PLEXOS Units Built'!EU19*'Capacity by State'!$D$6</f>
        <v>0.15</v>
      </c>
      <c r="EV19" s="191">
        <f>'PLEXOS Units Built'!EV19*'Capacity by State'!$D$6</f>
        <v>0.47</v>
      </c>
      <c r="EW19" s="191">
        <f>'PLEXOS Units Built'!EW19*'Capacity by State'!$D$6</f>
        <v>0.27</v>
      </c>
      <c r="EX19" s="191">
        <f>'PLEXOS Units Built'!EX19*'Capacity by State'!$D$6</f>
        <v>0.75</v>
      </c>
      <c r="EY19" s="191">
        <f>'PLEXOS Units Built'!EY19*'Capacity by State'!$D$6</f>
        <v>0.33</v>
      </c>
      <c r="EZ19" s="191">
        <f>'PLEXOS Units Built'!EZ19*'Capacity by State'!$D$6</f>
        <v>0.74</v>
      </c>
      <c r="FA19" s="191">
        <f>'PLEXOS Units Built'!FA19*'Capacity by State'!$D$6</f>
        <v>0.13</v>
      </c>
      <c r="FB19" s="191">
        <f>'PLEXOS Units Built'!FB19*'Capacity by State'!$D$6</f>
        <v>0.14000000000000001</v>
      </c>
      <c r="FC19" s="191">
        <f>'PLEXOS Units Built'!FC19*'Capacity by State'!$D$6</f>
        <v>0.08</v>
      </c>
      <c r="FD19" s="191">
        <f>'PLEXOS Units Built'!FD19*'Capacity by State'!$D$6</f>
        <v>0.15</v>
      </c>
      <c r="FE19" s="191">
        <f>'PLEXOS Units Built'!FE19*'Capacity by State'!$D$6</f>
        <v>0.02</v>
      </c>
      <c r="FF19" s="191">
        <f>'PLEXOS Units Built'!FF19*'Capacity by State'!$D$6</f>
        <v>3.6799999999999997</v>
      </c>
      <c r="FG19" s="191">
        <f>'PLEXOS Units Built'!FG19*'Capacity by State'!$D$6</f>
        <v>0.65</v>
      </c>
    </row>
    <row r="20" spans="1:163" x14ac:dyDescent="0.25">
      <c r="A20" s="190">
        <v>2037</v>
      </c>
      <c r="B20" s="191">
        <f>'PLEXOS Units Built'!B20*'Capacity by State'!$D$6</f>
        <v>0.66</v>
      </c>
      <c r="C20" s="191">
        <f>'PLEXOS Units Built'!C20*'Capacity by State'!$D$6</f>
        <v>1.6900000000000002</v>
      </c>
      <c r="D20" s="191">
        <f>'PLEXOS Units Built'!D20*'Capacity by State'!$D$6</f>
        <v>0.79</v>
      </c>
      <c r="E20" s="191">
        <f>'PLEXOS Units Built'!E20*'Capacity by State'!$D$6</f>
        <v>0.52</v>
      </c>
      <c r="F20" s="191">
        <f>'PLEXOS Units Built'!F20*'Capacity by State'!$D$6</f>
        <v>0.73</v>
      </c>
      <c r="G20" s="191">
        <f>'PLEXOS Units Built'!G20*'Capacity by State'!$D$6</f>
        <v>0.21000000000000002</v>
      </c>
      <c r="H20" s="191">
        <f>'PLEXOS Units Built'!H20*'Capacity by State'!$D$6</f>
        <v>0.01</v>
      </c>
      <c r="I20" s="191">
        <f>'PLEXOS Units Built'!I20*'Capacity by State'!$D$6</f>
        <v>0</v>
      </c>
      <c r="J20" s="191">
        <f>'PLEXOS Units Built'!J20*'Capacity by State'!$D$6</f>
        <v>0</v>
      </c>
      <c r="K20" s="191">
        <f>'PLEXOS Units Built'!K20*'Capacity by State'!$D$6</f>
        <v>0</v>
      </c>
      <c r="L20" s="191">
        <f>'PLEXOS Units Built'!L20*'Capacity by State'!$D$6</f>
        <v>0.52</v>
      </c>
      <c r="M20" s="191">
        <f>'PLEXOS Units Built'!M20*'Capacity by State'!$D$6</f>
        <v>0.49</v>
      </c>
      <c r="N20" s="191">
        <f>'PLEXOS Units Built'!N20*'Capacity by State'!$D$6</f>
        <v>0.35000000000000003</v>
      </c>
      <c r="O20" s="191">
        <f>'PLEXOS Units Built'!O20*'Capacity by State'!$D$6</f>
        <v>0.44999999999999996</v>
      </c>
      <c r="P20" s="191">
        <f>'PLEXOS Units Built'!P20*'Capacity by State'!$D$6</f>
        <v>0.76</v>
      </c>
      <c r="Q20" s="191">
        <f>'PLEXOS Units Built'!Q20*'Capacity by State'!$D$6</f>
        <v>0.94</v>
      </c>
      <c r="R20" s="191">
        <f>'PLEXOS Units Built'!R20*'Capacity by State'!$D$6</f>
        <v>0.13</v>
      </c>
      <c r="S20" s="191">
        <f>'PLEXOS Units Built'!S20*'Capacity by State'!$D$6</f>
        <v>0.15</v>
      </c>
      <c r="T20" s="191">
        <f>'PLEXOS Units Built'!T20*'Capacity by State'!$D$6</f>
        <v>0.37</v>
      </c>
      <c r="U20" s="191">
        <f>'PLEXOS Units Built'!U20*'Capacity by State'!$D$6</f>
        <v>0.04</v>
      </c>
      <c r="V20" s="191">
        <f>'PLEXOS Units Built'!V20*'Capacity by State'!$D$6</f>
        <v>0</v>
      </c>
      <c r="W20" s="191">
        <f>'PLEXOS Units Built'!W20*'Capacity by State'!$D$6</f>
        <v>0.03</v>
      </c>
      <c r="X20" s="191">
        <f>'PLEXOS Units Built'!X20*'Capacity by State'!$D$6</f>
        <v>7.0000000000000007E-2</v>
      </c>
      <c r="Y20" s="191">
        <f>'PLEXOS Units Built'!Y20*'Capacity by State'!$D$6</f>
        <v>0.15</v>
      </c>
      <c r="Z20" s="191">
        <f>'PLEXOS Units Built'!Z20*'Capacity by State'!$D$6</f>
        <v>0.14000000000000001</v>
      </c>
      <c r="AA20" s="191">
        <f>'PLEXOS Units Built'!AA20*'Capacity by State'!$D$6</f>
        <v>3.24</v>
      </c>
      <c r="AB20" s="191">
        <f>'PLEXOS Units Built'!AB20*'Capacity by State'!$D$6</f>
        <v>1.06</v>
      </c>
      <c r="AC20" s="191">
        <f>'PLEXOS Units Built'!AC20*'Capacity by State'!$D$6</f>
        <v>0.74</v>
      </c>
      <c r="AD20" s="191">
        <f>'PLEXOS Units Built'!AD20*'Capacity by State'!$D$6</f>
        <v>0.56000000000000005</v>
      </c>
      <c r="AE20" s="191">
        <f>'PLEXOS Units Built'!AE20*'Capacity by State'!$D$6</f>
        <v>0.19</v>
      </c>
      <c r="AF20" s="191">
        <f>'PLEXOS Units Built'!AF20*'Capacity by State'!$D$6</f>
        <v>0.25</v>
      </c>
      <c r="AG20" s="191">
        <f>'PLEXOS Units Built'!AG20*'Capacity by State'!$D$6</f>
        <v>0.21000000000000002</v>
      </c>
      <c r="AH20" s="191">
        <f>'PLEXOS Units Built'!AH20*'Capacity by State'!$D$6</f>
        <v>0.03</v>
      </c>
      <c r="AI20" s="191">
        <f>'PLEXOS Units Built'!AI20*'Capacity by State'!$D$6</f>
        <v>0.09</v>
      </c>
      <c r="AJ20" s="191">
        <f>'PLEXOS Units Built'!AJ20*'Capacity by State'!$D$6</f>
        <v>0.29000000000000004</v>
      </c>
      <c r="AK20" s="191">
        <f>'PLEXOS Units Built'!AK20*'Capacity by State'!$D$6</f>
        <v>0.52</v>
      </c>
      <c r="AL20" s="191">
        <f>'PLEXOS Units Built'!AL20*'Capacity by State'!$D$6</f>
        <v>0.36</v>
      </c>
      <c r="AM20" s="191">
        <f>'PLEXOS Units Built'!AM20*'Capacity by State'!$D$6</f>
        <v>0.34</v>
      </c>
      <c r="AN20" s="191">
        <f>'PLEXOS Units Built'!AN20*'Capacity by State'!$D$6</f>
        <v>0.53</v>
      </c>
      <c r="AO20" s="192">
        <f>'PLEXOS Units Built'!AO20*'Capacity by State'!$D$6</f>
        <v>0</v>
      </c>
      <c r="AP20" s="191">
        <f>'PLEXOS Units Built'!AP20*'Capacity by State'!$D$6</f>
        <v>0.01</v>
      </c>
      <c r="AQ20" s="191">
        <f>'PLEXOS Units Built'!AQ20*'Capacity by State'!$D$6</f>
        <v>0.13</v>
      </c>
      <c r="AR20" s="191">
        <f>'PLEXOS Units Built'!AR20*'Capacity by State'!$D$6</f>
        <v>7.0000000000000007E-2</v>
      </c>
      <c r="AS20" s="191">
        <f>'PLEXOS Units Built'!AS20*'Capacity by State'!$D$6</f>
        <v>0.06</v>
      </c>
      <c r="AT20" s="191">
        <f>'PLEXOS Units Built'!AT20*'Capacity by State'!$D$6</f>
        <v>0.17</v>
      </c>
      <c r="AU20" s="191">
        <f>'PLEXOS Units Built'!AU20*'Capacity by State'!$D$6</f>
        <v>7.0000000000000007E-2</v>
      </c>
      <c r="AV20" s="191">
        <f>'PLEXOS Units Built'!AV20*'Capacity by State'!$D$6</f>
        <v>0.22999999999999998</v>
      </c>
      <c r="AW20" s="191">
        <f>'PLEXOS Units Built'!AW20*'Capacity by State'!$D$6</f>
        <v>7.0000000000000007E-2</v>
      </c>
      <c r="AX20" s="191">
        <f>'PLEXOS Units Built'!AX20*'Capacity by State'!$D$6</f>
        <v>0.03</v>
      </c>
      <c r="AY20" s="191">
        <f>'PLEXOS Units Built'!AY20*'Capacity by State'!$D$6</f>
        <v>0.02</v>
      </c>
      <c r="AZ20" s="191">
        <f>'PLEXOS Units Built'!AZ20*'Capacity by State'!$D$6</f>
        <v>0.01</v>
      </c>
      <c r="BA20" s="191">
        <f>'PLEXOS Units Built'!BA20*'Capacity by State'!$D$6</f>
        <v>0.06</v>
      </c>
      <c r="BB20" s="191">
        <f>'PLEXOS Units Built'!BB20*'Capacity by State'!$D$6</f>
        <v>0.22999999999999998</v>
      </c>
      <c r="BC20" s="191">
        <f>'PLEXOS Units Built'!BC20*'Capacity by State'!$D$6</f>
        <v>0.55000000000000004</v>
      </c>
      <c r="BD20" s="191">
        <f>'PLEXOS Units Built'!BD20*'Capacity by State'!$D$6</f>
        <v>7.09</v>
      </c>
      <c r="BE20" s="191">
        <f>'PLEXOS Units Built'!BE20*'Capacity by State'!$D$6</f>
        <v>0.8</v>
      </c>
      <c r="BF20" s="191">
        <f>'PLEXOS Units Built'!BF20*'Capacity by State'!$D$6</f>
        <v>13.49</v>
      </c>
      <c r="BG20" s="191">
        <f>'PLEXOS Units Built'!BG20*'Capacity by State'!$D$6</f>
        <v>13.75</v>
      </c>
      <c r="BH20" s="191">
        <f>'PLEXOS Units Built'!BH20*'Capacity by State'!$D$6</f>
        <v>7.92</v>
      </c>
      <c r="BI20" s="191">
        <f>'PLEXOS Units Built'!BI20*'Capacity by State'!$D$6</f>
        <v>7.7200000000000006</v>
      </c>
      <c r="BJ20" s="191">
        <f>'PLEXOS Units Built'!BJ20*'Capacity by State'!$D$6</f>
        <v>8.25</v>
      </c>
      <c r="BK20" s="191">
        <f>'PLEXOS Units Built'!BK20*'Capacity by State'!$D$6</f>
        <v>7.16</v>
      </c>
      <c r="BL20" s="191">
        <f>'PLEXOS Units Built'!BL20*'Capacity by State'!$D$6</f>
        <v>0</v>
      </c>
      <c r="BM20" s="191">
        <f>'PLEXOS Units Built'!BM20*'Capacity by State'!$D$6</f>
        <v>9.02</v>
      </c>
      <c r="BN20" s="191">
        <f>'PLEXOS Units Built'!BN20*'Capacity by State'!$D$6</f>
        <v>11.399999999999999</v>
      </c>
      <c r="BO20" s="191">
        <f>'PLEXOS Units Built'!BO20*'Capacity by State'!$D$6</f>
        <v>11.379999999999999</v>
      </c>
      <c r="BP20" s="191">
        <f>'PLEXOS Units Built'!BP20*'Capacity by State'!$D$6</f>
        <v>14.34</v>
      </c>
      <c r="BQ20" s="191">
        <f>'PLEXOS Units Built'!BQ20*'Capacity by State'!$D$6</f>
        <v>7.1899999999999995</v>
      </c>
      <c r="BR20" s="191">
        <f>'PLEXOS Units Built'!BR20*'Capacity by State'!$D$6</f>
        <v>0</v>
      </c>
      <c r="BS20" s="191">
        <f>'PLEXOS Units Built'!BS20*'Capacity by State'!$D$6</f>
        <v>3.43</v>
      </c>
      <c r="BT20" s="191">
        <f>'PLEXOS Units Built'!BT20*'Capacity by State'!$D$6</f>
        <v>10.540000000000001</v>
      </c>
      <c r="BU20" s="191">
        <f>'PLEXOS Units Built'!BU20*'Capacity by State'!$D$6</f>
        <v>0</v>
      </c>
      <c r="BV20" s="191">
        <f>'PLEXOS Units Built'!BV20*'Capacity by State'!$D$6</f>
        <v>0.31</v>
      </c>
      <c r="BW20" s="191">
        <f>'PLEXOS Units Built'!BW20*'Capacity by State'!$D$6</f>
        <v>0.21999999999999997</v>
      </c>
      <c r="BX20" s="191">
        <f>'PLEXOS Units Built'!BX20*'Capacity by State'!$D$6</f>
        <v>0.67</v>
      </c>
      <c r="BY20" s="191">
        <f>'PLEXOS Units Built'!BY20*'Capacity by State'!$D$6</f>
        <v>1.6</v>
      </c>
      <c r="BZ20" s="191">
        <f>'PLEXOS Units Built'!BZ20*'Capacity by State'!$D$6</f>
        <v>1.08</v>
      </c>
      <c r="CA20" s="191">
        <f>'PLEXOS Units Built'!CA20*'Capacity by State'!$D$6</f>
        <v>0.42000000000000004</v>
      </c>
      <c r="CB20" s="191">
        <f>'PLEXOS Units Built'!CB20*'Capacity by State'!$D$6</f>
        <v>0.70000000000000007</v>
      </c>
      <c r="CC20" s="191">
        <f>'PLEXOS Units Built'!CC20*'Capacity by State'!$D$6</f>
        <v>5.24</v>
      </c>
      <c r="CD20" s="191">
        <f>'PLEXOS Units Built'!CD20*'Capacity by State'!$D$6</f>
        <v>24.950000000000003</v>
      </c>
      <c r="CE20" s="191">
        <f>'PLEXOS Units Built'!CE20*'Capacity by State'!$D$6</f>
        <v>34.15</v>
      </c>
      <c r="CF20" s="191">
        <f>'PLEXOS Units Built'!CF20*'Capacity by State'!$D$6</f>
        <v>34.129999999999995</v>
      </c>
      <c r="CG20" s="191">
        <f>'PLEXOS Units Built'!CG20*'Capacity by State'!$D$6</f>
        <v>11.739999999999998</v>
      </c>
      <c r="CH20" s="191">
        <f>'PLEXOS Units Built'!CH20*'Capacity by State'!$D$6</f>
        <v>24.25</v>
      </c>
      <c r="CI20" s="191">
        <f>'PLEXOS Units Built'!CI20*'Capacity by State'!$D$6</f>
        <v>14.31</v>
      </c>
      <c r="CJ20" s="191">
        <f>'PLEXOS Units Built'!CJ20*'Capacity by State'!$D$6</f>
        <v>27.28</v>
      </c>
      <c r="CK20" s="191">
        <f>'PLEXOS Units Built'!CK20*'Capacity by State'!$D$6</f>
        <v>50.19</v>
      </c>
      <c r="CL20" s="191">
        <f>'PLEXOS Units Built'!CL20*'Capacity by State'!$D$6</f>
        <v>39.25</v>
      </c>
      <c r="CM20" s="191">
        <f>'PLEXOS Units Built'!CM20*'Capacity by State'!$D$6</f>
        <v>24.92</v>
      </c>
      <c r="CN20" s="191">
        <f>'PLEXOS Units Built'!CN20*'Capacity by State'!$D$6</f>
        <v>43.239999999999995</v>
      </c>
      <c r="CO20" s="191">
        <f>'PLEXOS Units Built'!CO20*'Capacity by State'!$D$6</f>
        <v>29.35</v>
      </c>
      <c r="CP20" s="191">
        <f>'PLEXOS Units Built'!CP20*'Capacity by State'!$D$6</f>
        <v>29.729999999999997</v>
      </c>
      <c r="CQ20" s="191">
        <f>'PLEXOS Units Built'!CQ20*'Capacity by State'!$D$6</f>
        <v>0</v>
      </c>
      <c r="CR20" s="191">
        <f>'PLEXOS Units Built'!CR20*'Capacity by State'!$D$6</f>
        <v>16.399999999999999</v>
      </c>
      <c r="CS20" s="191">
        <f>'PLEXOS Units Built'!CS20*'Capacity by State'!$D$6</f>
        <v>8.23</v>
      </c>
      <c r="CT20" s="191">
        <f>'PLEXOS Units Built'!CT20*'Capacity by State'!$D$6</f>
        <v>18.23</v>
      </c>
      <c r="CU20" s="191">
        <f>'PLEXOS Units Built'!CU20*'Capacity by State'!$D$6</f>
        <v>15.24</v>
      </c>
      <c r="CV20" s="191">
        <f>'PLEXOS Units Built'!CV20*'Capacity by State'!$D$6</f>
        <v>8.4</v>
      </c>
      <c r="CW20" s="191">
        <f>'PLEXOS Units Built'!CW20*'Capacity by State'!$D$6</f>
        <v>0.02</v>
      </c>
      <c r="CX20" s="191">
        <f>'PLEXOS Units Built'!CX20*'Capacity by State'!$D$6</f>
        <v>1.01</v>
      </c>
      <c r="CY20" s="191">
        <f>'PLEXOS Units Built'!CY20*'Capacity by State'!$D$6</f>
        <v>0.39</v>
      </c>
      <c r="CZ20" s="191">
        <f>'PLEXOS Units Built'!CZ20*'Capacity by State'!$D$6</f>
        <v>0.8</v>
      </c>
      <c r="DA20" s="191">
        <f>'PLEXOS Units Built'!DA20*'Capacity by State'!$D$6</f>
        <v>0.17</v>
      </c>
      <c r="DB20" s="191">
        <f>'PLEXOS Units Built'!DB20*'Capacity by State'!$D$6</f>
        <v>2.3000000000000003</v>
      </c>
      <c r="DC20" s="191">
        <f>'PLEXOS Units Built'!DC20*'Capacity by State'!$D$6</f>
        <v>2.23</v>
      </c>
      <c r="DD20" s="191">
        <f>'PLEXOS Units Built'!DD20*'Capacity by State'!$D$6</f>
        <v>40.22</v>
      </c>
      <c r="DE20" s="191">
        <f>'PLEXOS Units Built'!DE20*'Capacity by State'!$D$6</f>
        <v>86.460000000000008</v>
      </c>
      <c r="DF20" s="191">
        <f>'PLEXOS Units Built'!DF20*'Capacity by State'!$D$6</f>
        <v>2.15</v>
      </c>
      <c r="DG20" s="191">
        <f>'PLEXOS Units Built'!DG20*'Capacity by State'!$D$6</f>
        <v>0</v>
      </c>
      <c r="DH20" s="191">
        <f>'PLEXOS Units Built'!DH20*'Capacity by State'!$D$6</f>
        <v>0</v>
      </c>
      <c r="DI20" s="191">
        <f>'PLEXOS Units Built'!DI20*'Capacity by State'!$D$6</f>
        <v>5.21</v>
      </c>
      <c r="DJ20" s="191">
        <f>'PLEXOS Units Built'!DJ20*'Capacity by State'!$D$6</f>
        <v>2.79</v>
      </c>
      <c r="DK20" s="191">
        <f>'PLEXOS Units Built'!DK20*'Capacity by State'!$D$6</f>
        <v>4.76</v>
      </c>
      <c r="DL20" s="191">
        <f>'PLEXOS Units Built'!DL20*'Capacity by State'!$D$6</f>
        <v>0.05</v>
      </c>
      <c r="DM20" s="191">
        <f>'PLEXOS Units Built'!DM20*'Capacity by State'!$D$6</f>
        <v>0.3</v>
      </c>
      <c r="DN20" s="191">
        <f>'PLEXOS Units Built'!DN20*'Capacity by State'!$D$6</f>
        <v>0.04</v>
      </c>
      <c r="DO20" s="191">
        <f>'PLEXOS Units Built'!DO20*'Capacity by State'!$D$6</f>
        <v>0.5</v>
      </c>
      <c r="DP20" s="191">
        <f>'PLEXOS Units Built'!DP20*'Capacity by State'!$D$6</f>
        <v>0</v>
      </c>
      <c r="DQ20" s="191">
        <f>'PLEXOS Units Built'!DQ20*'Capacity by State'!$D$6</f>
        <v>0.03</v>
      </c>
      <c r="DR20" s="191">
        <f>'PLEXOS Units Built'!DR20*'Capacity by State'!$D$6</f>
        <v>0.08</v>
      </c>
      <c r="DS20" s="191">
        <f>'PLEXOS Units Built'!DS20*'Capacity by State'!$D$6</f>
        <v>0.21000000000000002</v>
      </c>
      <c r="DT20" s="191">
        <f>'PLEXOS Units Built'!DT20*'Capacity by State'!$D$6</f>
        <v>0.01</v>
      </c>
      <c r="DU20" s="191">
        <f>'PLEXOS Units Built'!DU20*'Capacity by State'!$D$6</f>
        <v>0</v>
      </c>
      <c r="DV20" s="191">
        <f>'PLEXOS Units Built'!DV20*'Capacity by State'!$D$6</f>
        <v>0.04</v>
      </c>
      <c r="DW20" s="191">
        <f>'PLEXOS Units Built'!DW20*'Capacity by State'!$D$6</f>
        <v>0.29000000000000004</v>
      </c>
      <c r="DX20" s="191">
        <f>'PLEXOS Units Built'!DX20*'Capacity by State'!$D$6</f>
        <v>0.3</v>
      </c>
      <c r="DY20" s="191">
        <f>'PLEXOS Units Built'!DY20*'Capacity by State'!$D$6</f>
        <v>0.12</v>
      </c>
      <c r="DZ20" s="191">
        <f>'PLEXOS Units Built'!DZ20*'Capacity by State'!$D$6</f>
        <v>0.05</v>
      </c>
      <c r="EA20" s="191">
        <f>'PLEXOS Units Built'!EA20*'Capacity by State'!$D$6</f>
        <v>0.12</v>
      </c>
      <c r="EB20" s="191">
        <f>'PLEXOS Units Built'!EB20*'Capacity by State'!$D$6</f>
        <v>0</v>
      </c>
      <c r="EC20" s="191">
        <f>'PLEXOS Units Built'!EC20*'Capacity by State'!$D$6</f>
        <v>0</v>
      </c>
      <c r="ED20" s="191">
        <f>'PLEXOS Units Built'!ED20*'Capacity by State'!$D$6</f>
        <v>0.15</v>
      </c>
      <c r="EE20" s="191">
        <f>'PLEXOS Units Built'!EE20*'Capacity by State'!$D$6</f>
        <v>6.13</v>
      </c>
      <c r="EF20" s="191">
        <f>'PLEXOS Units Built'!EF20*'Capacity by State'!$D$6</f>
        <v>9.48</v>
      </c>
      <c r="EG20" s="191">
        <f>'PLEXOS Units Built'!EG20*'Capacity by State'!$D$6</f>
        <v>2.27</v>
      </c>
      <c r="EH20" s="191">
        <f>'PLEXOS Units Built'!EH20*'Capacity by State'!$D$6</f>
        <v>2.74</v>
      </c>
      <c r="EI20" s="191">
        <f>'PLEXOS Units Built'!EI20*'Capacity by State'!$D$6</f>
        <v>1.53</v>
      </c>
      <c r="EJ20" s="191">
        <f>'PLEXOS Units Built'!EJ20*'Capacity by State'!$D$6</f>
        <v>1.79</v>
      </c>
      <c r="EK20" s="191">
        <f>'PLEXOS Units Built'!EK20*'Capacity by State'!$D$6</f>
        <v>0</v>
      </c>
      <c r="EL20" s="191">
        <f>'PLEXOS Units Built'!EL20*'Capacity by State'!$D$6</f>
        <v>1.6600000000000001</v>
      </c>
      <c r="EM20" s="191">
        <f>'PLEXOS Units Built'!EM20*'Capacity by State'!$D$6</f>
        <v>2.52</v>
      </c>
      <c r="EN20" s="191">
        <f>'PLEXOS Units Built'!EN20*'Capacity by State'!$D$6</f>
        <v>1.9300000000000002</v>
      </c>
      <c r="EO20" s="191">
        <f>'PLEXOS Units Built'!EO20*'Capacity by State'!$D$6</f>
        <v>1.1100000000000001</v>
      </c>
      <c r="EP20" s="191">
        <f>'PLEXOS Units Built'!EP20*'Capacity by State'!$D$6</f>
        <v>2.63</v>
      </c>
      <c r="EQ20" s="191">
        <f>'PLEXOS Units Built'!EQ20*'Capacity by State'!$D$6</f>
        <v>2.58</v>
      </c>
      <c r="ER20" s="191">
        <f>'PLEXOS Units Built'!ER20*'Capacity by State'!$D$6</f>
        <v>1.43</v>
      </c>
      <c r="ES20" s="191">
        <f>'PLEXOS Units Built'!ES20*'Capacity by State'!$D$6</f>
        <v>2.21</v>
      </c>
      <c r="ET20" s="191">
        <f>'PLEXOS Units Built'!ET20*'Capacity by State'!$D$6</f>
        <v>0.12</v>
      </c>
      <c r="EU20" s="191">
        <f>'PLEXOS Units Built'!EU20*'Capacity by State'!$D$6</f>
        <v>0.14000000000000001</v>
      </c>
      <c r="EV20" s="191">
        <f>'PLEXOS Units Built'!EV20*'Capacity by State'!$D$6</f>
        <v>0.42999999999999994</v>
      </c>
      <c r="EW20" s="191">
        <f>'PLEXOS Units Built'!EW20*'Capacity by State'!$D$6</f>
        <v>0.25</v>
      </c>
      <c r="EX20" s="191">
        <f>'PLEXOS Units Built'!EX20*'Capacity by State'!$D$6</f>
        <v>0.72</v>
      </c>
      <c r="EY20" s="191">
        <f>'PLEXOS Units Built'!EY20*'Capacity by State'!$D$6</f>
        <v>0.32</v>
      </c>
      <c r="EZ20" s="191">
        <f>'PLEXOS Units Built'!EZ20*'Capacity by State'!$D$6</f>
        <v>0.71</v>
      </c>
      <c r="FA20" s="191">
        <f>'PLEXOS Units Built'!FA20*'Capacity by State'!$D$6</f>
        <v>0.10999999999999999</v>
      </c>
      <c r="FB20" s="191">
        <f>'PLEXOS Units Built'!FB20*'Capacity by State'!$D$6</f>
        <v>0.14000000000000001</v>
      </c>
      <c r="FC20" s="191">
        <f>'PLEXOS Units Built'!FC20*'Capacity by State'!$D$6</f>
        <v>0.22999999999999998</v>
      </c>
      <c r="FD20" s="191">
        <f>'PLEXOS Units Built'!FD20*'Capacity by State'!$D$6</f>
        <v>0.15</v>
      </c>
      <c r="FE20" s="191">
        <f>'PLEXOS Units Built'!FE20*'Capacity by State'!$D$6</f>
        <v>0.01</v>
      </c>
      <c r="FF20" s="191">
        <f>'PLEXOS Units Built'!FF20*'Capacity by State'!$D$6</f>
        <v>3.07</v>
      </c>
      <c r="FG20" s="191">
        <f>'PLEXOS Units Built'!FG20*'Capacity by State'!$D$6</f>
        <v>0.95</v>
      </c>
    </row>
    <row r="21" spans="1:163" x14ac:dyDescent="0.25">
      <c r="A21" s="190">
        <v>2038</v>
      </c>
      <c r="B21" s="191">
        <f>'PLEXOS Units Built'!B21*'Capacity by State'!$D$6</f>
        <v>0.21999999999999997</v>
      </c>
      <c r="C21" s="191">
        <f>'PLEXOS Units Built'!C21*'Capacity by State'!$D$6</f>
        <v>0.04</v>
      </c>
      <c r="D21" s="191">
        <f>'PLEXOS Units Built'!D21*'Capacity by State'!$D$6</f>
        <v>0</v>
      </c>
      <c r="E21" s="191">
        <f>'PLEXOS Units Built'!E21*'Capacity by State'!$D$6</f>
        <v>0.14000000000000001</v>
      </c>
      <c r="F21" s="191">
        <f>'PLEXOS Units Built'!F21*'Capacity by State'!$D$6</f>
        <v>0.28000000000000003</v>
      </c>
      <c r="G21" s="191">
        <f>'PLEXOS Units Built'!G21*'Capacity by State'!$D$6</f>
        <v>0.15</v>
      </c>
      <c r="H21" s="191">
        <f>'PLEXOS Units Built'!H21*'Capacity by State'!$D$6</f>
        <v>0</v>
      </c>
      <c r="I21" s="191">
        <f>'PLEXOS Units Built'!I21*'Capacity by State'!$D$6</f>
        <v>0</v>
      </c>
      <c r="J21" s="191">
        <f>'PLEXOS Units Built'!J21*'Capacity by State'!$D$6</f>
        <v>0</v>
      </c>
      <c r="K21" s="191">
        <f>'PLEXOS Units Built'!K21*'Capacity by State'!$D$6</f>
        <v>0.39</v>
      </c>
      <c r="L21" s="191">
        <f>'PLEXOS Units Built'!L21*'Capacity by State'!$D$6</f>
        <v>0.44999999999999996</v>
      </c>
      <c r="M21" s="191">
        <f>'PLEXOS Units Built'!M21*'Capacity by State'!$D$6</f>
        <v>0.41000000000000003</v>
      </c>
      <c r="N21" s="191">
        <f>'PLEXOS Units Built'!N21*'Capacity by State'!$D$6</f>
        <v>0.3</v>
      </c>
      <c r="O21" s="191">
        <f>'PLEXOS Units Built'!O21*'Capacity by State'!$D$6</f>
        <v>0.38</v>
      </c>
      <c r="P21" s="191">
        <f>'PLEXOS Units Built'!P21*'Capacity by State'!$D$6</f>
        <v>0.73</v>
      </c>
      <c r="Q21" s="191">
        <f>'PLEXOS Units Built'!Q21*'Capacity by State'!$D$6</f>
        <v>0.95</v>
      </c>
      <c r="R21" s="191">
        <f>'PLEXOS Units Built'!R21*'Capacity by State'!$D$6</f>
        <v>0.04</v>
      </c>
      <c r="S21" s="191">
        <f>'PLEXOS Units Built'!S21*'Capacity by State'!$D$6</f>
        <v>0.14000000000000001</v>
      </c>
      <c r="T21" s="191">
        <f>'PLEXOS Units Built'!T21*'Capacity by State'!$D$6</f>
        <v>0.29000000000000004</v>
      </c>
      <c r="U21" s="191">
        <f>'PLEXOS Units Built'!U21*'Capacity by State'!$D$6</f>
        <v>0.06</v>
      </c>
      <c r="V21" s="191">
        <f>'PLEXOS Units Built'!V21*'Capacity by State'!$D$6</f>
        <v>0</v>
      </c>
      <c r="W21" s="191">
        <f>'PLEXOS Units Built'!W21*'Capacity by State'!$D$6</f>
        <v>0.03</v>
      </c>
      <c r="X21" s="191">
        <f>'PLEXOS Units Built'!X21*'Capacity by State'!$D$6</f>
        <v>0.06</v>
      </c>
      <c r="Y21" s="191">
        <f>'PLEXOS Units Built'!Y21*'Capacity by State'!$D$6</f>
        <v>0.14000000000000001</v>
      </c>
      <c r="Z21" s="191">
        <f>'PLEXOS Units Built'!Z21*'Capacity by State'!$D$6</f>
        <v>0.15</v>
      </c>
      <c r="AA21" s="191">
        <f>'PLEXOS Units Built'!AA21*'Capacity by State'!$D$6</f>
        <v>3.01</v>
      </c>
      <c r="AB21" s="191">
        <f>'PLEXOS Units Built'!AB21*'Capacity by State'!$D$6</f>
        <v>0.96</v>
      </c>
      <c r="AC21" s="191">
        <f>'PLEXOS Units Built'!AC21*'Capacity by State'!$D$6</f>
        <v>0.36</v>
      </c>
      <c r="AD21" s="191">
        <f>'PLEXOS Units Built'!AD21*'Capacity by State'!$D$6</f>
        <v>0.28000000000000003</v>
      </c>
      <c r="AE21" s="191">
        <f>'PLEXOS Units Built'!AE21*'Capacity by State'!$D$6</f>
        <v>0.05</v>
      </c>
      <c r="AF21" s="191">
        <f>'PLEXOS Units Built'!AF21*'Capacity by State'!$D$6</f>
        <v>0.08</v>
      </c>
      <c r="AG21" s="191">
        <f>'PLEXOS Units Built'!AG21*'Capacity by State'!$D$6</f>
        <v>0.08</v>
      </c>
      <c r="AH21" s="191">
        <f>'PLEXOS Units Built'!AH21*'Capacity by State'!$D$6</f>
        <v>0</v>
      </c>
      <c r="AI21" s="191">
        <f>'PLEXOS Units Built'!AI21*'Capacity by State'!$D$6</f>
        <v>0.02</v>
      </c>
      <c r="AJ21" s="191">
        <f>'PLEXOS Units Built'!AJ21*'Capacity by State'!$D$6</f>
        <v>0.18</v>
      </c>
      <c r="AK21" s="191">
        <f>'PLEXOS Units Built'!AK21*'Capacity by State'!$D$6</f>
        <v>0.09</v>
      </c>
      <c r="AL21" s="191">
        <f>'PLEXOS Units Built'!AL21*'Capacity by State'!$D$6</f>
        <v>0</v>
      </c>
      <c r="AM21" s="191">
        <f>'PLEXOS Units Built'!AM21*'Capacity by State'!$D$6</f>
        <v>0.04</v>
      </c>
      <c r="AN21" s="191">
        <f>'PLEXOS Units Built'!AN21*'Capacity by State'!$D$6</f>
        <v>7.0000000000000007E-2</v>
      </c>
      <c r="AO21" s="192">
        <f>'PLEXOS Units Built'!AO21*'Capacity by State'!$D$6</f>
        <v>0</v>
      </c>
      <c r="AP21" s="191">
        <f>'PLEXOS Units Built'!AP21*'Capacity by State'!$D$6</f>
        <v>0.02</v>
      </c>
      <c r="AQ21" s="191">
        <f>'PLEXOS Units Built'!AQ21*'Capacity by State'!$D$6</f>
        <v>0.10999999999999999</v>
      </c>
      <c r="AR21" s="191">
        <f>'PLEXOS Units Built'!AR21*'Capacity by State'!$D$6</f>
        <v>7.0000000000000007E-2</v>
      </c>
      <c r="AS21" s="191">
        <f>'PLEXOS Units Built'!AS21*'Capacity by State'!$D$6</f>
        <v>0.06</v>
      </c>
      <c r="AT21" s="191">
        <f>'PLEXOS Units Built'!AT21*'Capacity by State'!$D$6</f>
        <v>0.15</v>
      </c>
      <c r="AU21" s="191">
        <f>'PLEXOS Units Built'!AU21*'Capacity by State'!$D$6</f>
        <v>0.06</v>
      </c>
      <c r="AV21" s="191">
        <f>'PLEXOS Units Built'!AV21*'Capacity by State'!$D$6</f>
        <v>0.21000000000000002</v>
      </c>
      <c r="AW21" s="191">
        <f>'PLEXOS Units Built'!AW21*'Capacity by State'!$D$6</f>
        <v>7.0000000000000007E-2</v>
      </c>
      <c r="AX21" s="191">
        <f>'PLEXOS Units Built'!AX21*'Capacity by State'!$D$6</f>
        <v>0.03</v>
      </c>
      <c r="AY21" s="191">
        <f>'PLEXOS Units Built'!AY21*'Capacity by State'!$D$6</f>
        <v>0</v>
      </c>
      <c r="AZ21" s="191">
        <f>'PLEXOS Units Built'!AZ21*'Capacity by State'!$D$6</f>
        <v>0.01</v>
      </c>
      <c r="BA21" s="191">
        <f>'PLEXOS Units Built'!BA21*'Capacity by State'!$D$6</f>
        <v>0.04</v>
      </c>
      <c r="BB21" s="191">
        <f>'PLEXOS Units Built'!BB21*'Capacity by State'!$D$6</f>
        <v>0.2</v>
      </c>
      <c r="BC21" s="191">
        <f>'PLEXOS Units Built'!BC21*'Capacity by State'!$D$6</f>
        <v>0.2</v>
      </c>
      <c r="BD21" s="191">
        <f>'PLEXOS Units Built'!BD21*'Capacity by State'!$D$6</f>
        <v>2.52</v>
      </c>
      <c r="BE21" s="191">
        <f>'PLEXOS Units Built'!BE21*'Capacity by State'!$D$6</f>
        <v>0.24</v>
      </c>
      <c r="BF21" s="191">
        <f>'PLEXOS Units Built'!BF21*'Capacity by State'!$D$6</f>
        <v>2.42</v>
      </c>
      <c r="BG21" s="191">
        <f>'PLEXOS Units Built'!BG21*'Capacity by State'!$D$6</f>
        <v>14.510000000000002</v>
      </c>
      <c r="BH21" s="191">
        <f>'PLEXOS Units Built'!BH21*'Capacity by State'!$D$6</f>
        <v>8.32</v>
      </c>
      <c r="BI21" s="191">
        <f>'PLEXOS Units Built'!BI21*'Capacity by State'!$D$6</f>
        <v>4.8599999999999994</v>
      </c>
      <c r="BJ21" s="191">
        <f>'PLEXOS Units Built'!BJ21*'Capacity by State'!$D$6</f>
        <v>2.17</v>
      </c>
      <c r="BK21" s="191">
        <f>'PLEXOS Units Built'!BK21*'Capacity by State'!$D$6</f>
        <v>2.15</v>
      </c>
      <c r="BL21" s="191">
        <f>'PLEXOS Units Built'!BL21*'Capacity by State'!$D$6</f>
        <v>0</v>
      </c>
      <c r="BM21" s="191">
        <f>'PLEXOS Units Built'!BM21*'Capacity by State'!$D$6</f>
        <v>3.5599999999999996</v>
      </c>
      <c r="BN21" s="191">
        <f>'PLEXOS Units Built'!BN21*'Capacity by State'!$D$6</f>
        <v>3.4399999999999995</v>
      </c>
      <c r="BO21" s="191">
        <f>'PLEXOS Units Built'!BO21*'Capacity by State'!$D$6</f>
        <v>3.43</v>
      </c>
      <c r="BP21" s="191">
        <f>'PLEXOS Units Built'!BP21*'Capacity by State'!$D$6</f>
        <v>4.41</v>
      </c>
      <c r="BQ21" s="191">
        <f>'PLEXOS Units Built'!BQ21*'Capacity by State'!$D$6</f>
        <v>2.11</v>
      </c>
      <c r="BR21" s="191">
        <f>'PLEXOS Units Built'!BR21*'Capacity by State'!$D$6</f>
        <v>0</v>
      </c>
      <c r="BS21" s="191">
        <f>'PLEXOS Units Built'!BS21*'Capacity by State'!$D$6</f>
        <v>2.0699999999999998</v>
      </c>
      <c r="BT21" s="191">
        <f>'PLEXOS Units Built'!BT21*'Capacity by State'!$D$6</f>
        <v>3.18</v>
      </c>
      <c r="BU21" s="191">
        <f>'PLEXOS Units Built'!BU21*'Capacity by State'!$D$6</f>
        <v>0</v>
      </c>
      <c r="BV21" s="191">
        <f>'PLEXOS Units Built'!BV21*'Capacity by State'!$D$6</f>
        <v>0.3</v>
      </c>
      <c r="BW21" s="191">
        <f>'PLEXOS Units Built'!BW21*'Capacity by State'!$D$6</f>
        <v>0.19</v>
      </c>
      <c r="BX21" s="191">
        <f>'PLEXOS Units Built'!BX21*'Capacity by State'!$D$6</f>
        <v>0.64</v>
      </c>
      <c r="BY21" s="191">
        <f>'PLEXOS Units Built'!BY21*'Capacity by State'!$D$6</f>
        <v>1.54</v>
      </c>
      <c r="BZ21" s="191">
        <f>'PLEXOS Units Built'!BZ21*'Capacity by State'!$D$6</f>
        <v>1.31</v>
      </c>
      <c r="CA21" s="191">
        <f>'PLEXOS Units Built'!CA21*'Capacity by State'!$D$6</f>
        <v>0.5</v>
      </c>
      <c r="CB21" s="191">
        <f>'PLEXOS Units Built'!CB21*'Capacity by State'!$D$6</f>
        <v>0.61</v>
      </c>
      <c r="CC21" s="191">
        <f>'PLEXOS Units Built'!CC21*'Capacity by State'!$D$6</f>
        <v>4.6899999999999995</v>
      </c>
      <c r="CD21" s="191">
        <f>'PLEXOS Units Built'!CD21*'Capacity by State'!$D$6</f>
        <v>10.489999999999998</v>
      </c>
      <c r="CE21" s="191">
        <f>'PLEXOS Units Built'!CE21*'Capacity by State'!$D$6</f>
        <v>0</v>
      </c>
      <c r="CF21" s="191">
        <f>'PLEXOS Units Built'!CF21*'Capacity by State'!$D$6</f>
        <v>0</v>
      </c>
      <c r="CG21" s="191">
        <f>'PLEXOS Units Built'!CG21*'Capacity by State'!$D$6</f>
        <v>0</v>
      </c>
      <c r="CH21" s="191">
        <f>'PLEXOS Units Built'!CH21*'Capacity by State'!$D$6</f>
        <v>0</v>
      </c>
      <c r="CI21" s="191">
        <f>'PLEXOS Units Built'!CI21*'Capacity by State'!$D$6</f>
        <v>0</v>
      </c>
      <c r="CJ21" s="191">
        <f>'PLEXOS Units Built'!CJ21*'Capacity by State'!$D$6</f>
        <v>0.06</v>
      </c>
      <c r="CK21" s="191">
        <f>'PLEXOS Units Built'!CK21*'Capacity by State'!$D$6</f>
        <v>27.88</v>
      </c>
      <c r="CL21" s="191">
        <f>'PLEXOS Units Built'!CL21*'Capacity by State'!$D$6</f>
        <v>0</v>
      </c>
      <c r="CM21" s="191">
        <f>'PLEXOS Units Built'!CM21*'Capacity by State'!$D$6</f>
        <v>11.29</v>
      </c>
      <c r="CN21" s="191">
        <f>'PLEXOS Units Built'!CN21*'Capacity by State'!$D$6</f>
        <v>0</v>
      </c>
      <c r="CO21" s="191">
        <f>'PLEXOS Units Built'!CO21*'Capacity by State'!$D$6</f>
        <v>0</v>
      </c>
      <c r="CP21" s="191">
        <f>'PLEXOS Units Built'!CP21*'Capacity by State'!$D$6</f>
        <v>0</v>
      </c>
      <c r="CQ21" s="191">
        <f>'PLEXOS Units Built'!CQ21*'Capacity by State'!$D$6</f>
        <v>0</v>
      </c>
      <c r="CR21" s="191">
        <f>'PLEXOS Units Built'!CR21*'Capacity by State'!$D$6</f>
        <v>9.42</v>
      </c>
      <c r="CS21" s="191">
        <f>'PLEXOS Units Built'!CS21*'Capacity by State'!$D$6</f>
        <v>4.43</v>
      </c>
      <c r="CT21" s="191">
        <f>'PLEXOS Units Built'!CT21*'Capacity by State'!$D$6</f>
        <v>9.4499999999999993</v>
      </c>
      <c r="CU21" s="191">
        <f>'PLEXOS Units Built'!CU21*'Capacity by State'!$D$6</f>
        <v>9.07</v>
      </c>
      <c r="CV21" s="191">
        <f>'PLEXOS Units Built'!CV21*'Capacity by State'!$D$6</f>
        <v>4.0200000000000005</v>
      </c>
      <c r="CW21" s="191">
        <f>'PLEXOS Units Built'!CW21*'Capacity by State'!$D$6</f>
        <v>0.01</v>
      </c>
      <c r="CX21" s="191">
        <f>'PLEXOS Units Built'!CX21*'Capacity by State'!$D$6</f>
        <v>0.42999999999999994</v>
      </c>
      <c r="CY21" s="191">
        <f>'PLEXOS Units Built'!CY21*'Capacity by State'!$D$6</f>
        <v>0.32</v>
      </c>
      <c r="CZ21" s="191">
        <f>'PLEXOS Units Built'!CZ21*'Capacity by State'!$D$6</f>
        <v>0.78</v>
      </c>
      <c r="DA21" s="191">
        <f>'PLEXOS Units Built'!DA21*'Capacity by State'!$D$6</f>
        <v>0</v>
      </c>
      <c r="DB21" s="191">
        <f>'PLEXOS Units Built'!DB21*'Capacity by State'!$D$6</f>
        <v>2.15</v>
      </c>
      <c r="DC21" s="191">
        <f>'PLEXOS Units Built'!DC21*'Capacity by State'!$D$6</f>
        <v>2.06</v>
      </c>
      <c r="DD21" s="191">
        <f>'PLEXOS Units Built'!DD21*'Capacity by State'!$D$6</f>
        <v>37.9</v>
      </c>
      <c r="DE21" s="191">
        <f>'PLEXOS Units Built'!DE21*'Capacity by State'!$D$6</f>
        <v>0</v>
      </c>
      <c r="DF21" s="191">
        <f>'PLEXOS Units Built'!DF21*'Capacity by State'!$D$6</f>
        <v>0</v>
      </c>
      <c r="DG21" s="191">
        <f>'PLEXOS Units Built'!DG21*'Capacity by State'!$D$6</f>
        <v>0</v>
      </c>
      <c r="DH21" s="191">
        <f>'PLEXOS Units Built'!DH21*'Capacity by State'!$D$6</f>
        <v>0</v>
      </c>
      <c r="DI21" s="191">
        <f>'PLEXOS Units Built'!DI21*'Capacity by State'!$D$6</f>
        <v>0</v>
      </c>
      <c r="DJ21" s="191">
        <f>'PLEXOS Units Built'!DJ21*'Capacity by State'!$D$6</f>
        <v>0</v>
      </c>
      <c r="DK21" s="191">
        <f>'PLEXOS Units Built'!DK21*'Capacity by State'!$D$6</f>
        <v>0</v>
      </c>
      <c r="DL21" s="191">
        <f>'PLEXOS Units Built'!DL21*'Capacity by State'!$D$6</f>
        <v>0</v>
      </c>
      <c r="DM21" s="191">
        <f>'PLEXOS Units Built'!DM21*'Capacity by State'!$D$6</f>
        <v>0</v>
      </c>
      <c r="DN21" s="191">
        <f>'PLEXOS Units Built'!DN21*'Capacity by State'!$D$6</f>
        <v>0.69000000000000006</v>
      </c>
      <c r="DO21" s="191">
        <f>'PLEXOS Units Built'!DO21*'Capacity by State'!$D$6</f>
        <v>1.08</v>
      </c>
      <c r="DP21" s="191">
        <f>'PLEXOS Units Built'!DP21*'Capacity by State'!$D$6</f>
        <v>0.52</v>
      </c>
      <c r="DQ21" s="191">
        <f>'PLEXOS Units Built'!DQ21*'Capacity by State'!$D$6</f>
        <v>0.02</v>
      </c>
      <c r="DR21" s="191">
        <f>'PLEXOS Units Built'!DR21*'Capacity by State'!$D$6</f>
        <v>0.08</v>
      </c>
      <c r="DS21" s="191">
        <f>'PLEXOS Units Built'!DS21*'Capacity by State'!$D$6</f>
        <v>0.2</v>
      </c>
      <c r="DT21" s="191">
        <f>'PLEXOS Units Built'!DT21*'Capacity by State'!$D$6</f>
        <v>0</v>
      </c>
      <c r="DU21" s="191">
        <f>'PLEXOS Units Built'!DU21*'Capacity by State'!$D$6</f>
        <v>0</v>
      </c>
      <c r="DV21" s="191">
        <f>'PLEXOS Units Built'!DV21*'Capacity by State'!$D$6</f>
        <v>0.06</v>
      </c>
      <c r="DW21" s="191">
        <f>'PLEXOS Units Built'!DW21*'Capacity by State'!$D$6</f>
        <v>0.29000000000000004</v>
      </c>
      <c r="DX21" s="191">
        <f>'PLEXOS Units Built'!DX21*'Capacity by State'!$D$6</f>
        <v>0.34</v>
      </c>
      <c r="DY21" s="191">
        <f>'PLEXOS Units Built'!DY21*'Capacity by State'!$D$6</f>
        <v>0.13</v>
      </c>
      <c r="DZ21" s="191">
        <f>'PLEXOS Units Built'!DZ21*'Capacity by State'!$D$6</f>
        <v>0.05</v>
      </c>
      <c r="EA21" s="191">
        <f>'PLEXOS Units Built'!EA21*'Capacity by State'!$D$6</f>
        <v>0.12</v>
      </c>
      <c r="EB21" s="191">
        <f>'PLEXOS Units Built'!EB21*'Capacity by State'!$D$6</f>
        <v>0</v>
      </c>
      <c r="EC21" s="191">
        <f>'PLEXOS Units Built'!EC21*'Capacity by State'!$D$6</f>
        <v>0</v>
      </c>
      <c r="ED21" s="191">
        <f>'PLEXOS Units Built'!ED21*'Capacity by State'!$D$6</f>
        <v>7.0000000000000007E-2</v>
      </c>
      <c r="EE21" s="191">
        <f>'PLEXOS Units Built'!EE21*'Capacity by State'!$D$6</f>
        <v>5.58</v>
      </c>
      <c r="EF21" s="191">
        <f>'PLEXOS Units Built'!EF21*'Capacity by State'!$D$6</f>
        <v>0</v>
      </c>
      <c r="EG21" s="191">
        <f>'PLEXOS Units Built'!EG21*'Capacity by State'!$D$6</f>
        <v>2.29</v>
      </c>
      <c r="EH21" s="191">
        <f>'PLEXOS Units Built'!EH21*'Capacity by State'!$D$6</f>
        <v>0.21999999999999997</v>
      </c>
      <c r="EI21" s="191">
        <f>'PLEXOS Units Built'!EI21*'Capacity by State'!$D$6</f>
        <v>0.15</v>
      </c>
      <c r="EJ21" s="191">
        <f>'PLEXOS Units Built'!EJ21*'Capacity by State'!$D$6</f>
        <v>0</v>
      </c>
      <c r="EK21" s="191">
        <f>'PLEXOS Units Built'!EK21*'Capacity by State'!$D$6</f>
        <v>0</v>
      </c>
      <c r="EL21" s="191">
        <f>'PLEXOS Units Built'!EL21*'Capacity by State'!$D$6</f>
        <v>0</v>
      </c>
      <c r="EM21" s="191">
        <f>'PLEXOS Units Built'!EM21*'Capacity by State'!$D$6</f>
        <v>0.18</v>
      </c>
      <c r="EN21" s="191">
        <f>'PLEXOS Units Built'!EN21*'Capacity by State'!$D$6</f>
        <v>0</v>
      </c>
      <c r="EO21" s="191">
        <f>'PLEXOS Units Built'!EO21*'Capacity by State'!$D$6</f>
        <v>0.97</v>
      </c>
      <c r="EP21" s="191">
        <f>'PLEXOS Units Built'!EP21*'Capacity by State'!$D$6</f>
        <v>0</v>
      </c>
      <c r="EQ21" s="191">
        <f>'PLEXOS Units Built'!EQ21*'Capacity by State'!$D$6</f>
        <v>0</v>
      </c>
      <c r="ER21" s="191">
        <f>'PLEXOS Units Built'!ER21*'Capacity by State'!$D$6</f>
        <v>0</v>
      </c>
      <c r="ES21" s="191">
        <f>'PLEXOS Units Built'!ES21*'Capacity by State'!$D$6</f>
        <v>0</v>
      </c>
      <c r="ET21" s="191">
        <f>'PLEXOS Units Built'!ET21*'Capacity by State'!$D$6</f>
        <v>0.1</v>
      </c>
      <c r="EU21" s="191">
        <f>'PLEXOS Units Built'!EU21*'Capacity by State'!$D$6</f>
        <v>0.15</v>
      </c>
      <c r="EV21" s="191">
        <f>'PLEXOS Units Built'!EV21*'Capacity by State'!$D$6</f>
        <v>0.36</v>
      </c>
      <c r="EW21" s="191">
        <f>'PLEXOS Units Built'!EW21*'Capacity by State'!$D$6</f>
        <v>0.21999999999999997</v>
      </c>
      <c r="EX21" s="191">
        <f>'PLEXOS Units Built'!EX21*'Capacity by State'!$D$6</f>
        <v>0.68</v>
      </c>
      <c r="EY21" s="191">
        <f>'PLEXOS Units Built'!EY21*'Capacity by State'!$D$6</f>
        <v>0.31</v>
      </c>
      <c r="EZ21" s="191">
        <f>'PLEXOS Units Built'!EZ21*'Capacity by State'!$D$6</f>
        <v>0.67</v>
      </c>
      <c r="FA21" s="191">
        <f>'PLEXOS Units Built'!FA21*'Capacity by State'!$D$6</f>
        <v>0.10999999999999999</v>
      </c>
      <c r="FB21" s="191">
        <f>'PLEXOS Units Built'!FB21*'Capacity by State'!$D$6</f>
        <v>0.14000000000000001</v>
      </c>
      <c r="FC21" s="191">
        <f>'PLEXOS Units Built'!FC21*'Capacity by State'!$D$6</f>
        <v>0</v>
      </c>
      <c r="FD21" s="191">
        <f>'PLEXOS Units Built'!FD21*'Capacity by State'!$D$6</f>
        <v>0.13</v>
      </c>
      <c r="FE21" s="191">
        <f>'PLEXOS Units Built'!FE21*'Capacity by State'!$D$6</f>
        <v>0.01</v>
      </c>
      <c r="FF21" s="191">
        <f>'PLEXOS Units Built'!FF21*'Capacity by State'!$D$6</f>
        <v>2.79</v>
      </c>
      <c r="FG21" s="191">
        <f>'PLEXOS Units Built'!FG21*'Capacity by State'!$D$6</f>
        <v>0.57000000000000006</v>
      </c>
    </row>
    <row r="22" spans="1:163" x14ac:dyDescent="0.25">
      <c r="A22" s="190">
        <v>2039</v>
      </c>
      <c r="B22" s="191">
        <f>'PLEXOS Units Built'!B22*'Capacity by State'!$D$6</f>
        <v>0.15</v>
      </c>
      <c r="C22" s="191">
        <f>'PLEXOS Units Built'!C22*'Capacity by State'!$D$6</f>
        <v>0.29000000000000004</v>
      </c>
      <c r="D22" s="191">
        <f>'PLEXOS Units Built'!D22*'Capacity by State'!$D$6</f>
        <v>7.0000000000000007E-2</v>
      </c>
      <c r="E22" s="191">
        <f>'PLEXOS Units Built'!E22*'Capacity by State'!$D$6</f>
        <v>0.06</v>
      </c>
      <c r="F22" s="191">
        <f>'PLEXOS Units Built'!F22*'Capacity by State'!$D$6</f>
        <v>0.2</v>
      </c>
      <c r="G22" s="191">
        <f>'PLEXOS Units Built'!G22*'Capacity by State'!$D$6</f>
        <v>0.15</v>
      </c>
      <c r="H22" s="191">
        <f>'PLEXOS Units Built'!H22*'Capacity by State'!$D$6</f>
        <v>0</v>
      </c>
      <c r="I22" s="191">
        <f>'PLEXOS Units Built'!I22*'Capacity by State'!$D$6</f>
        <v>0</v>
      </c>
      <c r="J22" s="191">
        <f>'PLEXOS Units Built'!J22*'Capacity by State'!$D$6</f>
        <v>0.02</v>
      </c>
      <c r="K22" s="191">
        <f>'PLEXOS Units Built'!K22*'Capacity by State'!$D$6</f>
        <v>0.65</v>
      </c>
      <c r="L22" s="191">
        <f>'PLEXOS Units Built'!L22*'Capacity by State'!$D$6</f>
        <v>0.43999999999999995</v>
      </c>
      <c r="M22" s="191">
        <f>'PLEXOS Units Built'!M22*'Capacity by State'!$D$6</f>
        <v>0.37</v>
      </c>
      <c r="N22" s="191">
        <f>'PLEXOS Units Built'!N22*'Capacity by State'!$D$6</f>
        <v>0.24</v>
      </c>
      <c r="O22" s="191">
        <f>'PLEXOS Units Built'!O22*'Capacity by State'!$D$6</f>
        <v>0.33</v>
      </c>
      <c r="P22" s="191">
        <f>'PLEXOS Units Built'!P22*'Capacity by State'!$D$6</f>
        <v>0.75</v>
      </c>
      <c r="Q22" s="191">
        <f>'PLEXOS Units Built'!Q22*'Capacity by State'!$D$6</f>
        <v>0.92999999999999994</v>
      </c>
      <c r="R22" s="191">
        <f>'PLEXOS Units Built'!R22*'Capacity by State'!$D$6</f>
        <v>0</v>
      </c>
      <c r="S22" s="191">
        <f>'PLEXOS Units Built'!S22*'Capacity by State'!$D$6</f>
        <v>0.13</v>
      </c>
      <c r="T22" s="191">
        <f>'PLEXOS Units Built'!T22*'Capacity by State'!$D$6</f>
        <v>0.21000000000000002</v>
      </c>
      <c r="U22" s="191">
        <f>'PLEXOS Units Built'!U22*'Capacity by State'!$D$6</f>
        <v>0.06</v>
      </c>
      <c r="V22" s="191">
        <f>'PLEXOS Units Built'!V22*'Capacity by State'!$D$6</f>
        <v>0</v>
      </c>
      <c r="W22" s="191">
        <f>'PLEXOS Units Built'!W22*'Capacity by State'!$D$6</f>
        <v>0.03</v>
      </c>
      <c r="X22" s="191">
        <f>'PLEXOS Units Built'!X22*'Capacity by State'!$D$6</f>
        <v>0.06</v>
      </c>
      <c r="Y22" s="191">
        <f>'PLEXOS Units Built'!Y22*'Capacity by State'!$D$6</f>
        <v>0.16</v>
      </c>
      <c r="Z22" s="191">
        <f>'PLEXOS Units Built'!Z22*'Capacity by State'!$D$6</f>
        <v>0.13</v>
      </c>
      <c r="AA22" s="191">
        <f>'PLEXOS Units Built'!AA22*'Capacity by State'!$D$6</f>
        <v>2.7300000000000004</v>
      </c>
      <c r="AB22" s="191">
        <f>'PLEXOS Units Built'!AB22*'Capacity by State'!$D$6</f>
        <v>0.85000000000000009</v>
      </c>
      <c r="AC22" s="191">
        <f>'PLEXOS Units Built'!AC22*'Capacity by State'!$D$6</f>
        <v>0.32</v>
      </c>
      <c r="AD22" s="191">
        <f>'PLEXOS Units Built'!AD22*'Capacity by State'!$D$6</f>
        <v>0.25</v>
      </c>
      <c r="AE22" s="191">
        <f>'PLEXOS Units Built'!AE22*'Capacity by State'!$D$6</f>
        <v>0.03</v>
      </c>
      <c r="AF22" s="191">
        <f>'PLEXOS Units Built'!AF22*'Capacity by State'!$D$6</f>
        <v>0.05</v>
      </c>
      <c r="AG22" s="191">
        <f>'PLEXOS Units Built'!AG22*'Capacity by State'!$D$6</f>
        <v>0.06</v>
      </c>
      <c r="AH22" s="191">
        <f>'PLEXOS Units Built'!AH22*'Capacity by State'!$D$6</f>
        <v>0</v>
      </c>
      <c r="AI22" s="191">
        <f>'PLEXOS Units Built'!AI22*'Capacity by State'!$D$6</f>
        <v>0</v>
      </c>
      <c r="AJ22" s="191">
        <f>'PLEXOS Units Built'!AJ22*'Capacity by State'!$D$6</f>
        <v>0.12</v>
      </c>
      <c r="AK22" s="191">
        <f>'PLEXOS Units Built'!AK22*'Capacity by State'!$D$6</f>
        <v>0.13</v>
      </c>
      <c r="AL22" s="191">
        <f>'PLEXOS Units Built'!AL22*'Capacity by State'!$D$6</f>
        <v>0.03</v>
      </c>
      <c r="AM22" s="191">
        <f>'PLEXOS Units Built'!AM22*'Capacity by State'!$D$6</f>
        <v>0.05</v>
      </c>
      <c r="AN22" s="191">
        <f>'PLEXOS Units Built'!AN22*'Capacity by State'!$D$6</f>
        <v>0.09</v>
      </c>
      <c r="AO22" s="192">
        <f>'PLEXOS Units Built'!AO22*'Capacity by State'!$D$6</f>
        <v>0</v>
      </c>
      <c r="AP22" s="191">
        <f>'PLEXOS Units Built'!AP22*'Capacity by State'!$D$6</f>
        <v>0.01</v>
      </c>
      <c r="AQ22" s="191">
        <f>'PLEXOS Units Built'!AQ22*'Capacity by State'!$D$6</f>
        <v>0.06</v>
      </c>
      <c r="AR22" s="191">
        <f>'PLEXOS Units Built'!AR22*'Capacity by State'!$D$6</f>
        <v>7.0000000000000007E-2</v>
      </c>
      <c r="AS22" s="191">
        <f>'PLEXOS Units Built'!AS22*'Capacity by State'!$D$6</f>
        <v>0.06</v>
      </c>
      <c r="AT22" s="191">
        <f>'PLEXOS Units Built'!AT22*'Capacity by State'!$D$6</f>
        <v>0.14000000000000001</v>
      </c>
      <c r="AU22" s="191">
        <f>'PLEXOS Units Built'!AU22*'Capacity by State'!$D$6</f>
        <v>0.06</v>
      </c>
      <c r="AV22" s="191">
        <f>'PLEXOS Units Built'!AV22*'Capacity by State'!$D$6</f>
        <v>0.19</v>
      </c>
      <c r="AW22" s="191">
        <f>'PLEXOS Units Built'!AW22*'Capacity by State'!$D$6</f>
        <v>7.0000000000000007E-2</v>
      </c>
      <c r="AX22" s="191">
        <f>'PLEXOS Units Built'!AX22*'Capacity by State'!$D$6</f>
        <v>0.03</v>
      </c>
      <c r="AY22" s="191">
        <f>'PLEXOS Units Built'!AY22*'Capacity by State'!$D$6</f>
        <v>0</v>
      </c>
      <c r="AZ22" s="191">
        <f>'PLEXOS Units Built'!AZ22*'Capacity by State'!$D$6</f>
        <v>0.01</v>
      </c>
      <c r="BA22" s="191">
        <f>'PLEXOS Units Built'!BA22*'Capacity by State'!$D$6</f>
        <v>0.05</v>
      </c>
      <c r="BB22" s="191">
        <f>'PLEXOS Units Built'!BB22*'Capacity by State'!$D$6</f>
        <v>0.17</v>
      </c>
      <c r="BC22" s="191">
        <f>'PLEXOS Units Built'!BC22*'Capacity by State'!$D$6</f>
        <v>0.15</v>
      </c>
      <c r="BD22" s="191">
        <f>'PLEXOS Units Built'!BD22*'Capacity by State'!$D$6</f>
        <v>1.6800000000000002</v>
      </c>
      <c r="BE22" s="191">
        <f>'PLEXOS Units Built'!BE22*'Capacity by State'!$D$6</f>
        <v>0.26</v>
      </c>
      <c r="BF22" s="191">
        <f>'PLEXOS Units Built'!BF22*'Capacity by State'!$D$6</f>
        <v>2.23</v>
      </c>
      <c r="BG22" s="191">
        <f>'PLEXOS Units Built'!BG22*'Capacity by State'!$D$6</f>
        <v>14.850000000000001</v>
      </c>
      <c r="BH22" s="191">
        <f>'PLEXOS Units Built'!BH22*'Capacity by State'!$D$6</f>
        <v>7.9700000000000006</v>
      </c>
      <c r="BI22" s="191">
        <f>'PLEXOS Units Built'!BI22*'Capacity by State'!$D$6</f>
        <v>6.6400000000000006</v>
      </c>
      <c r="BJ22" s="191">
        <f>'PLEXOS Units Built'!BJ22*'Capacity by State'!$D$6</f>
        <v>2.27</v>
      </c>
      <c r="BK22" s="191">
        <f>'PLEXOS Units Built'!BK22*'Capacity by State'!$D$6</f>
        <v>2.29</v>
      </c>
      <c r="BL22" s="191">
        <f>'PLEXOS Units Built'!BL22*'Capacity by State'!$D$6</f>
        <v>0</v>
      </c>
      <c r="BM22" s="191">
        <f>'PLEXOS Units Built'!BM22*'Capacity by State'!$D$6</f>
        <v>3.8200000000000003</v>
      </c>
      <c r="BN22" s="191">
        <f>'PLEXOS Units Built'!BN22*'Capacity by State'!$D$6</f>
        <v>3.65</v>
      </c>
      <c r="BO22" s="191">
        <f>'PLEXOS Units Built'!BO22*'Capacity by State'!$D$6</f>
        <v>3.6399999999999997</v>
      </c>
      <c r="BP22" s="191">
        <f>'PLEXOS Units Built'!BP22*'Capacity by State'!$D$6</f>
        <v>4.6400000000000006</v>
      </c>
      <c r="BQ22" s="191">
        <f>'PLEXOS Units Built'!BQ22*'Capacity by State'!$D$6</f>
        <v>2.19</v>
      </c>
      <c r="BR22" s="191">
        <f>'PLEXOS Units Built'!BR22*'Capacity by State'!$D$6</f>
        <v>0</v>
      </c>
      <c r="BS22" s="191">
        <f>'PLEXOS Units Built'!BS22*'Capacity by State'!$D$6</f>
        <v>3.17</v>
      </c>
      <c r="BT22" s="191">
        <f>'PLEXOS Units Built'!BT22*'Capacity by State'!$D$6</f>
        <v>3.35</v>
      </c>
      <c r="BU22" s="191">
        <f>'PLEXOS Units Built'!BU22*'Capacity by State'!$D$6</f>
        <v>0</v>
      </c>
      <c r="BV22" s="191">
        <f>'PLEXOS Units Built'!BV22*'Capacity by State'!$D$6</f>
        <v>0.29000000000000004</v>
      </c>
      <c r="BW22" s="191">
        <f>'PLEXOS Units Built'!BW22*'Capacity by State'!$D$6</f>
        <v>0.17</v>
      </c>
      <c r="BX22" s="191">
        <f>'PLEXOS Units Built'!BX22*'Capacity by State'!$D$6</f>
        <v>0.63</v>
      </c>
      <c r="BY22" s="191">
        <f>'PLEXOS Units Built'!BY22*'Capacity by State'!$D$6</f>
        <v>1.51</v>
      </c>
      <c r="BZ22" s="191">
        <f>'PLEXOS Units Built'!BZ22*'Capacity by State'!$D$6</f>
        <v>1.34</v>
      </c>
      <c r="CA22" s="191">
        <f>'PLEXOS Units Built'!CA22*'Capacity by State'!$D$6</f>
        <v>0.52</v>
      </c>
      <c r="CB22" s="191">
        <f>'PLEXOS Units Built'!CB22*'Capacity by State'!$D$6</f>
        <v>0.63</v>
      </c>
      <c r="CC22" s="191">
        <f>'PLEXOS Units Built'!CC22*'Capacity by State'!$D$6</f>
        <v>4.6000000000000005</v>
      </c>
      <c r="CD22" s="191">
        <f>'PLEXOS Units Built'!CD22*'Capacity by State'!$D$6</f>
        <v>10.59</v>
      </c>
      <c r="CE22" s="191">
        <f>'PLEXOS Units Built'!CE22*'Capacity by State'!$D$6</f>
        <v>5.24</v>
      </c>
      <c r="CF22" s="191">
        <f>'PLEXOS Units Built'!CF22*'Capacity by State'!$D$6</f>
        <v>0</v>
      </c>
      <c r="CG22" s="191">
        <f>'PLEXOS Units Built'!CG22*'Capacity by State'!$D$6</f>
        <v>0</v>
      </c>
      <c r="CH22" s="191">
        <f>'PLEXOS Units Built'!CH22*'Capacity by State'!$D$6</f>
        <v>0</v>
      </c>
      <c r="CI22" s="191">
        <f>'PLEXOS Units Built'!CI22*'Capacity by State'!$D$6</f>
        <v>0</v>
      </c>
      <c r="CJ22" s="191">
        <f>'PLEXOS Units Built'!CJ22*'Capacity by State'!$D$6</f>
        <v>4.91</v>
      </c>
      <c r="CK22" s="191">
        <f>'PLEXOS Units Built'!CK22*'Capacity by State'!$D$6</f>
        <v>21.85</v>
      </c>
      <c r="CL22" s="191">
        <f>'PLEXOS Units Built'!CL22*'Capacity by State'!$D$6</f>
        <v>0</v>
      </c>
      <c r="CM22" s="191">
        <f>'PLEXOS Units Built'!CM22*'Capacity by State'!$D$6</f>
        <v>9.3000000000000007</v>
      </c>
      <c r="CN22" s="191">
        <f>'PLEXOS Units Built'!CN22*'Capacity by State'!$D$6</f>
        <v>0</v>
      </c>
      <c r="CO22" s="191">
        <f>'PLEXOS Units Built'!CO22*'Capacity by State'!$D$6</f>
        <v>0</v>
      </c>
      <c r="CP22" s="191">
        <f>'PLEXOS Units Built'!CP22*'Capacity by State'!$D$6</f>
        <v>0</v>
      </c>
      <c r="CQ22" s="191">
        <f>'PLEXOS Units Built'!CQ22*'Capacity by State'!$D$6</f>
        <v>0</v>
      </c>
      <c r="CR22" s="191">
        <f>'PLEXOS Units Built'!CR22*'Capacity by State'!$D$6</f>
        <v>7.76</v>
      </c>
      <c r="CS22" s="191">
        <f>'PLEXOS Units Built'!CS22*'Capacity by State'!$D$6</f>
        <v>3.69</v>
      </c>
      <c r="CT22" s="191">
        <f>'PLEXOS Units Built'!CT22*'Capacity by State'!$D$6</f>
        <v>8.4699999999999989</v>
      </c>
      <c r="CU22" s="191">
        <f>'PLEXOS Units Built'!CU22*'Capacity by State'!$D$6</f>
        <v>8.27</v>
      </c>
      <c r="CV22" s="191">
        <f>'PLEXOS Units Built'!CV22*'Capacity by State'!$D$6</f>
        <v>3.5</v>
      </c>
      <c r="CW22" s="191">
        <f>'PLEXOS Units Built'!CW22*'Capacity by State'!$D$6</f>
        <v>0.01</v>
      </c>
      <c r="CX22" s="191">
        <f>'PLEXOS Units Built'!CX22*'Capacity by State'!$D$6</f>
        <v>0.35000000000000003</v>
      </c>
      <c r="CY22" s="191">
        <f>'PLEXOS Units Built'!CY22*'Capacity by State'!$D$6</f>
        <v>0.25</v>
      </c>
      <c r="CZ22" s="191">
        <f>'PLEXOS Units Built'!CZ22*'Capacity by State'!$D$6</f>
        <v>0.64</v>
      </c>
      <c r="DA22" s="191">
        <f>'PLEXOS Units Built'!DA22*'Capacity by State'!$D$6</f>
        <v>0.10999999999999999</v>
      </c>
      <c r="DB22" s="191">
        <f>'PLEXOS Units Built'!DB22*'Capacity by State'!$D$6</f>
        <v>2.48</v>
      </c>
      <c r="DC22" s="191">
        <f>'PLEXOS Units Built'!DC22*'Capacity by State'!$D$6</f>
        <v>2.12</v>
      </c>
      <c r="DD22" s="191">
        <f>'PLEXOS Units Built'!DD22*'Capacity by State'!$D$6</f>
        <v>36.659999999999997</v>
      </c>
      <c r="DE22" s="191">
        <f>'PLEXOS Units Built'!DE22*'Capacity by State'!$D$6</f>
        <v>22.68</v>
      </c>
      <c r="DF22" s="191">
        <f>'PLEXOS Units Built'!DF22*'Capacity by State'!$D$6</f>
        <v>0</v>
      </c>
      <c r="DG22" s="191">
        <f>'PLEXOS Units Built'!DG22*'Capacity by State'!$D$6</f>
        <v>0</v>
      </c>
      <c r="DH22" s="191">
        <f>'PLEXOS Units Built'!DH22*'Capacity by State'!$D$6</f>
        <v>0</v>
      </c>
      <c r="DI22" s="191">
        <f>'PLEXOS Units Built'!DI22*'Capacity by State'!$D$6</f>
        <v>0</v>
      </c>
      <c r="DJ22" s="191">
        <f>'PLEXOS Units Built'!DJ22*'Capacity by State'!$D$6</f>
        <v>0</v>
      </c>
      <c r="DK22" s="191">
        <f>'PLEXOS Units Built'!DK22*'Capacity by State'!$D$6</f>
        <v>0</v>
      </c>
      <c r="DL22" s="191">
        <f>'PLEXOS Units Built'!DL22*'Capacity by State'!$D$6</f>
        <v>0</v>
      </c>
      <c r="DM22" s="191">
        <f>'PLEXOS Units Built'!DM22*'Capacity by State'!$D$6</f>
        <v>0</v>
      </c>
      <c r="DN22" s="191">
        <f>'PLEXOS Units Built'!DN22*'Capacity by State'!$D$6</f>
        <v>0.71</v>
      </c>
      <c r="DO22" s="191">
        <f>'PLEXOS Units Built'!DO22*'Capacity by State'!$D$6</f>
        <v>1.1500000000000001</v>
      </c>
      <c r="DP22" s="191">
        <f>'PLEXOS Units Built'!DP22*'Capacity by State'!$D$6</f>
        <v>0.68</v>
      </c>
      <c r="DQ22" s="191">
        <f>'PLEXOS Units Built'!DQ22*'Capacity by State'!$D$6</f>
        <v>0.01</v>
      </c>
      <c r="DR22" s="191">
        <f>'PLEXOS Units Built'!DR22*'Capacity by State'!$D$6</f>
        <v>7.0000000000000007E-2</v>
      </c>
      <c r="DS22" s="191">
        <f>'PLEXOS Units Built'!DS22*'Capacity by State'!$D$6</f>
        <v>0.19</v>
      </c>
      <c r="DT22" s="191">
        <f>'PLEXOS Units Built'!DT22*'Capacity by State'!$D$6</f>
        <v>0.01</v>
      </c>
      <c r="DU22" s="191">
        <f>'PLEXOS Units Built'!DU22*'Capacity by State'!$D$6</f>
        <v>0</v>
      </c>
      <c r="DV22" s="191">
        <f>'PLEXOS Units Built'!DV22*'Capacity by State'!$D$6</f>
        <v>0.05</v>
      </c>
      <c r="DW22" s="191">
        <f>'PLEXOS Units Built'!DW22*'Capacity by State'!$D$6</f>
        <v>0.29000000000000004</v>
      </c>
      <c r="DX22" s="191">
        <f>'PLEXOS Units Built'!DX22*'Capacity by State'!$D$6</f>
        <v>0.35000000000000003</v>
      </c>
      <c r="DY22" s="191">
        <f>'PLEXOS Units Built'!DY22*'Capacity by State'!$D$6</f>
        <v>0.12</v>
      </c>
      <c r="DZ22" s="191">
        <f>'PLEXOS Units Built'!DZ22*'Capacity by State'!$D$6</f>
        <v>0.03</v>
      </c>
      <c r="EA22" s="191">
        <f>'PLEXOS Units Built'!EA22*'Capacity by State'!$D$6</f>
        <v>0.10999999999999999</v>
      </c>
      <c r="EB22" s="191">
        <f>'PLEXOS Units Built'!EB22*'Capacity by State'!$D$6</f>
        <v>0</v>
      </c>
      <c r="EC22" s="191">
        <f>'PLEXOS Units Built'!EC22*'Capacity by State'!$D$6</f>
        <v>0</v>
      </c>
      <c r="ED22" s="191">
        <f>'PLEXOS Units Built'!ED22*'Capacity by State'!$D$6</f>
        <v>0.05</v>
      </c>
      <c r="EE22" s="191">
        <f>'PLEXOS Units Built'!EE22*'Capacity by State'!$D$6</f>
        <v>5.12</v>
      </c>
      <c r="EF22" s="191">
        <f>'PLEXOS Units Built'!EF22*'Capacity by State'!$D$6</f>
        <v>0</v>
      </c>
      <c r="EG22" s="191">
        <f>'PLEXOS Units Built'!EG22*'Capacity by State'!$D$6</f>
        <v>2.27</v>
      </c>
      <c r="EH22" s="191">
        <f>'PLEXOS Units Built'!EH22*'Capacity by State'!$D$6</f>
        <v>0.1</v>
      </c>
      <c r="EI22" s="191">
        <f>'PLEXOS Units Built'!EI22*'Capacity by State'!$D$6</f>
        <v>0</v>
      </c>
      <c r="EJ22" s="191">
        <f>'PLEXOS Units Built'!EJ22*'Capacity by State'!$D$6</f>
        <v>0</v>
      </c>
      <c r="EK22" s="191">
        <f>'PLEXOS Units Built'!EK22*'Capacity by State'!$D$6</f>
        <v>0</v>
      </c>
      <c r="EL22" s="191">
        <f>'PLEXOS Units Built'!EL22*'Capacity by State'!$D$6</f>
        <v>0</v>
      </c>
      <c r="EM22" s="191">
        <f>'PLEXOS Units Built'!EM22*'Capacity by State'!$D$6</f>
        <v>0.22999999999999998</v>
      </c>
      <c r="EN22" s="191">
        <f>'PLEXOS Units Built'!EN22*'Capacity by State'!$D$6</f>
        <v>1.03</v>
      </c>
      <c r="EO22" s="191">
        <f>'PLEXOS Units Built'!EO22*'Capacity by State'!$D$6</f>
        <v>1.22</v>
      </c>
      <c r="EP22" s="191">
        <f>'PLEXOS Units Built'!EP22*'Capacity by State'!$D$6</f>
        <v>1.1500000000000001</v>
      </c>
      <c r="EQ22" s="191">
        <f>'PLEXOS Units Built'!EQ22*'Capacity by State'!$D$6</f>
        <v>0</v>
      </c>
      <c r="ER22" s="191">
        <f>'PLEXOS Units Built'!ER22*'Capacity by State'!$D$6</f>
        <v>0</v>
      </c>
      <c r="ES22" s="191">
        <f>'PLEXOS Units Built'!ES22*'Capacity by State'!$D$6</f>
        <v>0</v>
      </c>
      <c r="ET22" s="191">
        <f>'PLEXOS Units Built'!ET22*'Capacity by State'!$D$6</f>
        <v>0.08</v>
      </c>
      <c r="EU22" s="191">
        <f>'PLEXOS Units Built'!EU22*'Capacity by State'!$D$6</f>
        <v>0.14000000000000001</v>
      </c>
      <c r="EV22" s="191">
        <f>'PLEXOS Units Built'!EV22*'Capacity by State'!$D$6</f>
        <v>0.4</v>
      </c>
      <c r="EW22" s="191">
        <f>'PLEXOS Units Built'!EW22*'Capacity by State'!$D$6</f>
        <v>0.21999999999999997</v>
      </c>
      <c r="EX22" s="191">
        <f>'PLEXOS Units Built'!EX22*'Capacity by State'!$D$6</f>
        <v>0.63</v>
      </c>
      <c r="EY22" s="191">
        <f>'PLEXOS Units Built'!EY22*'Capacity by State'!$D$6</f>
        <v>0.29000000000000004</v>
      </c>
      <c r="EZ22" s="191">
        <f>'PLEXOS Units Built'!EZ22*'Capacity by State'!$D$6</f>
        <v>0.62</v>
      </c>
      <c r="FA22" s="191">
        <f>'PLEXOS Units Built'!FA22*'Capacity by State'!$D$6</f>
        <v>0.10999999999999999</v>
      </c>
      <c r="FB22" s="191">
        <f>'PLEXOS Units Built'!FB22*'Capacity by State'!$D$6</f>
        <v>0.14000000000000001</v>
      </c>
      <c r="FC22" s="191">
        <f>'PLEXOS Units Built'!FC22*'Capacity by State'!$D$6</f>
        <v>0</v>
      </c>
      <c r="FD22" s="191">
        <f>'PLEXOS Units Built'!FD22*'Capacity by State'!$D$6</f>
        <v>0.12</v>
      </c>
      <c r="FE22" s="191">
        <f>'PLEXOS Units Built'!FE22*'Capacity by State'!$D$6</f>
        <v>0</v>
      </c>
      <c r="FF22" s="191">
        <f>'PLEXOS Units Built'!FF22*'Capacity by State'!$D$6</f>
        <v>2.3899999999999997</v>
      </c>
      <c r="FG22" s="191">
        <f>'PLEXOS Units Built'!FG22*'Capacity by State'!$D$6</f>
        <v>0.56000000000000005</v>
      </c>
    </row>
    <row r="23" spans="1:163" x14ac:dyDescent="0.25">
      <c r="A23" s="190">
        <v>2040</v>
      </c>
      <c r="B23" s="191">
        <f>'PLEXOS Units Built'!B23*'Capacity by State'!$D$6</f>
        <v>0.2</v>
      </c>
      <c r="C23" s="191">
        <f>'PLEXOS Units Built'!C23*'Capacity by State'!$D$6</f>
        <v>0.43999999999999995</v>
      </c>
      <c r="D23" s="191">
        <f>'PLEXOS Units Built'!D23*'Capacity by State'!$D$6</f>
        <v>7.0000000000000007E-2</v>
      </c>
      <c r="E23" s="191">
        <f>'PLEXOS Units Built'!E23*'Capacity by State'!$D$6</f>
        <v>0</v>
      </c>
      <c r="F23" s="191">
        <f>'PLEXOS Units Built'!F23*'Capacity by State'!$D$6</f>
        <v>0.05</v>
      </c>
      <c r="G23" s="191">
        <f>'PLEXOS Units Built'!G23*'Capacity by State'!$D$6</f>
        <v>0.17</v>
      </c>
      <c r="H23" s="191">
        <f>'PLEXOS Units Built'!H23*'Capacity by State'!$D$6</f>
        <v>0</v>
      </c>
      <c r="I23" s="191">
        <f>'PLEXOS Units Built'!I23*'Capacity by State'!$D$6</f>
        <v>0</v>
      </c>
      <c r="J23" s="191">
        <f>'PLEXOS Units Built'!J23*'Capacity by State'!$D$6</f>
        <v>0.03</v>
      </c>
      <c r="K23" s="191">
        <f>'PLEXOS Units Built'!K23*'Capacity by State'!$D$6</f>
        <v>0.67</v>
      </c>
      <c r="L23" s="191">
        <f>'PLEXOS Units Built'!L23*'Capacity by State'!$D$6</f>
        <v>0.57000000000000006</v>
      </c>
      <c r="M23" s="191">
        <f>'PLEXOS Units Built'!M23*'Capacity by State'!$D$6</f>
        <v>0.48</v>
      </c>
      <c r="N23" s="191">
        <f>'PLEXOS Units Built'!N23*'Capacity by State'!$D$6</f>
        <v>0.34</v>
      </c>
      <c r="O23" s="191">
        <f>'PLEXOS Units Built'!O23*'Capacity by State'!$D$6</f>
        <v>0.44999999999999996</v>
      </c>
      <c r="P23" s="191">
        <f>'PLEXOS Units Built'!P23*'Capacity by State'!$D$6</f>
        <v>0.91999999999999993</v>
      </c>
      <c r="Q23" s="191">
        <f>'PLEXOS Units Built'!Q23*'Capacity by State'!$D$6</f>
        <v>1.25</v>
      </c>
      <c r="R23" s="191">
        <f>'PLEXOS Units Built'!R23*'Capacity by State'!$D$6</f>
        <v>0.12</v>
      </c>
      <c r="S23" s="191">
        <f>'PLEXOS Units Built'!S23*'Capacity by State'!$D$6</f>
        <v>0.13</v>
      </c>
      <c r="T23" s="191">
        <f>'PLEXOS Units Built'!T23*'Capacity by State'!$D$6</f>
        <v>0.14000000000000001</v>
      </c>
      <c r="U23" s="191">
        <f>'PLEXOS Units Built'!U23*'Capacity by State'!$D$6</f>
        <v>0.06</v>
      </c>
      <c r="V23" s="191">
        <f>'PLEXOS Units Built'!V23*'Capacity by State'!$D$6</f>
        <v>0</v>
      </c>
      <c r="W23" s="191">
        <f>'PLEXOS Units Built'!W23*'Capacity by State'!$D$6</f>
        <v>0.03</v>
      </c>
      <c r="X23" s="191">
        <f>'PLEXOS Units Built'!X23*'Capacity by State'!$D$6</f>
        <v>0.05</v>
      </c>
      <c r="Y23" s="191">
        <f>'PLEXOS Units Built'!Y23*'Capacity by State'!$D$6</f>
        <v>0.14000000000000001</v>
      </c>
      <c r="Z23" s="191">
        <f>'PLEXOS Units Built'!Z23*'Capacity by State'!$D$6</f>
        <v>0.14000000000000001</v>
      </c>
      <c r="AA23" s="191">
        <f>'PLEXOS Units Built'!AA23*'Capacity by State'!$D$6</f>
        <v>2.7600000000000002</v>
      </c>
      <c r="AB23" s="191">
        <f>'PLEXOS Units Built'!AB23*'Capacity by State'!$D$6</f>
        <v>1.02</v>
      </c>
      <c r="AC23" s="191">
        <f>'PLEXOS Units Built'!AC23*'Capacity by State'!$D$6</f>
        <v>0.27</v>
      </c>
      <c r="AD23" s="191">
        <f>'PLEXOS Units Built'!AD23*'Capacity by State'!$D$6</f>
        <v>0.21999999999999997</v>
      </c>
      <c r="AE23" s="191">
        <f>'PLEXOS Units Built'!AE23*'Capacity by State'!$D$6</f>
        <v>0.01</v>
      </c>
      <c r="AF23" s="191">
        <f>'PLEXOS Units Built'!AF23*'Capacity by State'!$D$6</f>
        <v>0.03</v>
      </c>
      <c r="AG23" s="191">
        <f>'PLEXOS Units Built'!AG23*'Capacity by State'!$D$6</f>
        <v>0.05</v>
      </c>
      <c r="AH23" s="191">
        <f>'PLEXOS Units Built'!AH23*'Capacity by State'!$D$6</f>
        <v>0</v>
      </c>
      <c r="AI23" s="191">
        <f>'PLEXOS Units Built'!AI23*'Capacity by State'!$D$6</f>
        <v>0</v>
      </c>
      <c r="AJ23" s="191">
        <f>'PLEXOS Units Built'!AJ23*'Capacity by State'!$D$6</f>
        <v>0.3</v>
      </c>
      <c r="AK23" s="191">
        <f>'PLEXOS Units Built'!AK23*'Capacity by State'!$D$6</f>
        <v>0.34</v>
      </c>
      <c r="AL23" s="191">
        <f>'PLEXOS Units Built'!AL23*'Capacity by State'!$D$6</f>
        <v>0.19</v>
      </c>
      <c r="AM23" s="191">
        <f>'PLEXOS Units Built'!AM23*'Capacity by State'!$D$6</f>
        <v>0.3</v>
      </c>
      <c r="AN23" s="191">
        <f>'PLEXOS Units Built'!AN23*'Capacity by State'!$D$6</f>
        <v>0.24</v>
      </c>
      <c r="AO23" s="192">
        <f>'PLEXOS Units Built'!AO23*'Capacity by State'!$D$6</f>
        <v>0</v>
      </c>
      <c r="AP23" s="191">
        <f>'PLEXOS Units Built'!AP23*'Capacity by State'!$D$6</f>
        <v>0</v>
      </c>
      <c r="AQ23" s="191">
        <f>'PLEXOS Units Built'!AQ23*'Capacity by State'!$D$6</f>
        <v>0.03</v>
      </c>
      <c r="AR23" s="191">
        <f>'PLEXOS Units Built'!AR23*'Capacity by State'!$D$6</f>
        <v>0.06</v>
      </c>
      <c r="AS23" s="191">
        <f>'PLEXOS Units Built'!AS23*'Capacity by State'!$D$6</f>
        <v>0.05</v>
      </c>
      <c r="AT23" s="191">
        <f>'PLEXOS Units Built'!AT23*'Capacity by State'!$D$6</f>
        <v>0.12</v>
      </c>
      <c r="AU23" s="191">
        <f>'PLEXOS Units Built'!AU23*'Capacity by State'!$D$6</f>
        <v>0.05</v>
      </c>
      <c r="AV23" s="191">
        <f>'PLEXOS Units Built'!AV23*'Capacity by State'!$D$6</f>
        <v>0.17</v>
      </c>
      <c r="AW23" s="191">
        <f>'PLEXOS Units Built'!AW23*'Capacity by State'!$D$6</f>
        <v>0.06</v>
      </c>
      <c r="AX23" s="191">
        <f>'PLEXOS Units Built'!AX23*'Capacity by State'!$D$6</f>
        <v>0.03</v>
      </c>
      <c r="AY23" s="191">
        <f>'PLEXOS Units Built'!AY23*'Capacity by State'!$D$6</f>
        <v>0</v>
      </c>
      <c r="AZ23" s="191">
        <f>'PLEXOS Units Built'!AZ23*'Capacity by State'!$D$6</f>
        <v>0.01</v>
      </c>
      <c r="BA23" s="191">
        <f>'PLEXOS Units Built'!BA23*'Capacity by State'!$D$6</f>
        <v>0.05</v>
      </c>
      <c r="BB23" s="191">
        <f>'PLEXOS Units Built'!BB23*'Capacity by State'!$D$6</f>
        <v>0.16</v>
      </c>
      <c r="BC23" s="191">
        <f>'PLEXOS Units Built'!BC23*'Capacity by State'!$D$6</f>
        <v>0.10999999999999999</v>
      </c>
      <c r="BD23" s="191">
        <f>'PLEXOS Units Built'!BD23*'Capacity by State'!$D$6</f>
        <v>0.68</v>
      </c>
      <c r="BE23" s="191">
        <f>'PLEXOS Units Built'!BE23*'Capacity by State'!$D$6</f>
        <v>0</v>
      </c>
      <c r="BF23" s="191">
        <f>'PLEXOS Units Built'!BF23*'Capacity by State'!$D$6</f>
        <v>0</v>
      </c>
      <c r="BG23" s="191">
        <f>'PLEXOS Units Built'!BG23*'Capacity by State'!$D$6</f>
        <v>9.5599999999999987</v>
      </c>
      <c r="BH23" s="191">
        <f>'PLEXOS Units Built'!BH23*'Capacity by State'!$D$6</f>
        <v>3.6399999999999997</v>
      </c>
      <c r="BI23" s="191">
        <f>'PLEXOS Units Built'!BI23*'Capacity by State'!$D$6</f>
        <v>7.4399999999999995</v>
      </c>
      <c r="BJ23" s="191">
        <f>'PLEXOS Units Built'!BJ23*'Capacity by State'!$D$6</f>
        <v>0</v>
      </c>
      <c r="BK23" s="191">
        <f>'PLEXOS Units Built'!BK23*'Capacity by State'!$D$6</f>
        <v>0</v>
      </c>
      <c r="BL23" s="191">
        <f>'PLEXOS Units Built'!BL23*'Capacity by State'!$D$6</f>
        <v>0</v>
      </c>
      <c r="BM23" s="191">
        <f>'PLEXOS Units Built'!BM23*'Capacity by State'!$D$6</f>
        <v>0</v>
      </c>
      <c r="BN23" s="191">
        <f>'PLEXOS Units Built'!BN23*'Capacity by State'!$D$6</f>
        <v>0</v>
      </c>
      <c r="BO23" s="191">
        <f>'PLEXOS Units Built'!BO23*'Capacity by State'!$D$6</f>
        <v>0</v>
      </c>
      <c r="BP23" s="191">
        <f>'PLEXOS Units Built'!BP23*'Capacity by State'!$D$6</f>
        <v>0</v>
      </c>
      <c r="BQ23" s="191">
        <f>'PLEXOS Units Built'!BQ23*'Capacity by State'!$D$6</f>
        <v>0</v>
      </c>
      <c r="BR23" s="191">
        <f>'PLEXOS Units Built'!BR23*'Capacity by State'!$D$6</f>
        <v>0</v>
      </c>
      <c r="BS23" s="191">
        <f>'PLEXOS Units Built'!BS23*'Capacity by State'!$D$6</f>
        <v>4.32</v>
      </c>
      <c r="BT23" s="191">
        <f>'PLEXOS Units Built'!BT23*'Capacity by State'!$D$6</f>
        <v>0</v>
      </c>
      <c r="BU23" s="191">
        <f>'PLEXOS Units Built'!BU23*'Capacity by State'!$D$6</f>
        <v>0</v>
      </c>
      <c r="BV23" s="191">
        <f>'PLEXOS Units Built'!BV23*'Capacity by State'!$D$6</f>
        <v>0.27</v>
      </c>
      <c r="BW23" s="191">
        <f>'PLEXOS Units Built'!BW23*'Capacity by State'!$D$6</f>
        <v>0.15</v>
      </c>
      <c r="BX23" s="191">
        <f>'PLEXOS Units Built'!BX23*'Capacity by State'!$D$6</f>
        <v>0.63</v>
      </c>
      <c r="BY23" s="191">
        <f>'PLEXOS Units Built'!BY23*'Capacity by State'!$D$6</f>
        <v>1.51</v>
      </c>
      <c r="BZ23" s="191">
        <f>'PLEXOS Units Built'!BZ23*'Capacity by State'!$D$6</f>
        <v>1.7100000000000002</v>
      </c>
      <c r="CA23" s="191">
        <f>'PLEXOS Units Built'!CA23*'Capacity by State'!$D$6</f>
        <v>0.63</v>
      </c>
      <c r="CB23" s="191">
        <f>'PLEXOS Units Built'!CB23*'Capacity by State'!$D$6</f>
        <v>0.64</v>
      </c>
      <c r="CC23" s="191">
        <f>'PLEXOS Units Built'!CC23*'Capacity by State'!$D$6</f>
        <v>4.75</v>
      </c>
      <c r="CD23" s="191">
        <f>'PLEXOS Units Built'!CD23*'Capacity by State'!$D$6</f>
        <v>0</v>
      </c>
      <c r="CE23" s="191">
        <f>'PLEXOS Units Built'!CE23*'Capacity by State'!$D$6</f>
        <v>0</v>
      </c>
      <c r="CF23" s="191">
        <f>'PLEXOS Units Built'!CF23*'Capacity by State'!$D$6</f>
        <v>0</v>
      </c>
      <c r="CG23" s="191">
        <f>'PLEXOS Units Built'!CG23*'Capacity by State'!$D$6</f>
        <v>0</v>
      </c>
      <c r="CH23" s="191">
        <f>'PLEXOS Units Built'!CH23*'Capacity by State'!$D$6</f>
        <v>0</v>
      </c>
      <c r="CI23" s="191">
        <f>'PLEXOS Units Built'!CI23*'Capacity by State'!$D$6</f>
        <v>7.33</v>
      </c>
      <c r="CJ23" s="191">
        <f>'PLEXOS Units Built'!CJ23*'Capacity by State'!$D$6</f>
        <v>2.86</v>
      </c>
      <c r="CK23" s="191">
        <f>'PLEXOS Units Built'!CK23*'Capacity by State'!$D$6</f>
        <v>17.07</v>
      </c>
      <c r="CL23" s="191">
        <f>'PLEXOS Units Built'!CL23*'Capacity by State'!$D$6</f>
        <v>0</v>
      </c>
      <c r="CM23" s="191">
        <f>'PLEXOS Units Built'!CM23*'Capacity by State'!$D$6</f>
        <v>6.2</v>
      </c>
      <c r="CN23" s="191">
        <f>'PLEXOS Units Built'!CN23*'Capacity by State'!$D$6</f>
        <v>4.6100000000000003</v>
      </c>
      <c r="CO23" s="191">
        <f>'PLEXOS Units Built'!CO23*'Capacity by State'!$D$6</f>
        <v>0</v>
      </c>
      <c r="CP23" s="191">
        <f>'PLEXOS Units Built'!CP23*'Capacity by State'!$D$6</f>
        <v>0</v>
      </c>
      <c r="CQ23" s="191">
        <f>'PLEXOS Units Built'!CQ23*'Capacity by State'!$D$6</f>
        <v>0</v>
      </c>
      <c r="CR23" s="191">
        <f>'PLEXOS Units Built'!CR23*'Capacity by State'!$D$6</f>
        <v>10.5</v>
      </c>
      <c r="CS23" s="191">
        <f>'PLEXOS Units Built'!CS23*'Capacity by State'!$D$6</f>
        <v>4.97</v>
      </c>
      <c r="CT23" s="191">
        <f>'PLEXOS Units Built'!CT23*'Capacity by State'!$D$6</f>
        <v>11.879999999999999</v>
      </c>
      <c r="CU23" s="191">
        <f>'PLEXOS Units Built'!CU23*'Capacity by State'!$D$6</f>
        <v>10.85</v>
      </c>
      <c r="CV23" s="191">
        <f>'PLEXOS Units Built'!CV23*'Capacity by State'!$D$6</f>
        <v>6.24</v>
      </c>
      <c r="CW23" s="191">
        <f>'PLEXOS Units Built'!CW23*'Capacity by State'!$D$6</f>
        <v>0.01</v>
      </c>
      <c r="CX23" s="191">
        <f>'PLEXOS Units Built'!CX23*'Capacity by State'!$D$6</f>
        <v>0.34</v>
      </c>
      <c r="CY23" s="191">
        <f>'PLEXOS Units Built'!CY23*'Capacity by State'!$D$6</f>
        <v>0.34</v>
      </c>
      <c r="CZ23" s="191">
        <f>'PLEXOS Units Built'!CZ23*'Capacity by State'!$D$6</f>
        <v>0.62</v>
      </c>
      <c r="DA23" s="191">
        <f>'PLEXOS Units Built'!DA23*'Capacity by State'!$D$6</f>
        <v>0.10999999999999999</v>
      </c>
      <c r="DB23" s="191">
        <f>'PLEXOS Units Built'!DB23*'Capacity by State'!$D$6</f>
        <v>2.25</v>
      </c>
      <c r="DC23" s="191">
        <f>'PLEXOS Units Built'!DC23*'Capacity by State'!$D$6</f>
        <v>1.96</v>
      </c>
      <c r="DD23" s="191">
        <f>'PLEXOS Units Built'!DD23*'Capacity by State'!$D$6</f>
        <v>37.49</v>
      </c>
      <c r="DE23" s="191">
        <f>'PLEXOS Units Built'!DE23*'Capacity by State'!$D$6</f>
        <v>33.849999999999994</v>
      </c>
      <c r="DF23" s="191">
        <f>'PLEXOS Units Built'!DF23*'Capacity by State'!$D$6</f>
        <v>0</v>
      </c>
      <c r="DG23" s="191">
        <f>'PLEXOS Units Built'!DG23*'Capacity by State'!$D$6</f>
        <v>7.1199999999999992</v>
      </c>
      <c r="DH23" s="191">
        <f>'PLEXOS Units Built'!DH23*'Capacity by State'!$D$6</f>
        <v>5.83</v>
      </c>
      <c r="DI23" s="191">
        <f>'PLEXOS Units Built'!DI23*'Capacity by State'!$D$6</f>
        <v>0</v>
      </c>
      <c r="DJ23" s="191">
        <f>'PLEXOS Units Built'!DJ23*'Capacity by State'!$D$6</f>
        <v>0</v>
      </c>
      <c r="DK23" s="191">
        <f>'PLEXOS Units Built'!DK23*'Capacity by State'!$D$6</f>
        <v>0</v>
      </c>
      <c r="DL23" s="191">
        <f>'PLEXOS Units Built'!DL23*'Capacity by State'!$D$6</f>
        <v>0</v>
      </c>
      <c r="DM23" s="191">
        <f>'PLEXOS Units Built'!DM23*'Capacity by State'!$D$6</f>
        <v>0</v>
      </c>
      <c r="DN23" s="191">
        <f>'PLEXOS Units Built'!DN23*'Capacity by State'!$D$6</f>
        <v>0.27</v>
      </c>
      <c r="DO23" s="191">
        <f>'PLEXOS Units Built'!DO23*'Capacity by State'!$D$6</f>
        <v>0.71</v>
      </c>
      <c r="DP23" s="191">
        <f>'PLEXOS Units Built'!DP23*'Capacity by State'!$D$6</f>
        <v>0.38</v>
      </c>
      <c r="DQ23" s="191">
        <f>'PLEXOS Units Built'!DQ23*'Capacity by State'!$D$6</f>
        <v>0.02</v>
      </c>
      <c r="DR23" s="191">
        <f>'PLEXOS Units Built'!DR23*'Capacity by State'!$D$6</f>
        <v>0.08</v>
      </c>
      <c r="DS23" s="191">
        <f>'PLEXOS Units Built'!DS23*'Capacity by State'!$D$6</f>
        <v>0.19</v>
      </c>
      <c r="DT23" s="191">
        <f>'PLEXOS Units Built'!DT23*'Capacity by State'!$D$6</f>
        <v>0</v>
      </c>
      <c r="DU23" s="191">
        <f>'PLEXOS Units Built'!DU23*'Capacity by State'!$D$6</f>
        <v>0</v>
      </c>
      <c r="DV23" s="191">
        <f>'PLEXOS Units Built'!DV23*'Capacity by State'!$D$6</f>
        <v>0.05</v>
      </c>
      <c r="DW23" s="191">
        <f>'PLEXOS Units Built'!DW23*'Capacity by State'!$D$6</f>
        <v>0.3</v>
      </c>
      <c r="DX23" s="191">
        <f>'PLEXOS Units Built'!DX23*'Capacity by State'!$D$6</f>
        <v>0.35000000000000003</v>
      </c>
      <c r="DY23" s="191">
        <f>'PLEXOS Units Built'!DY23*'Capacity by State'!$D$6</f>
        <v>0.12</v>
      </c>
      <c r="DZ23" s="191">
        <f>'PLEXOS Units Built'!DZ23*'Capacity by State'!$D$6</f>
        <v>0.04</v>
      </c>
      <c r="EA23" s="191">
        <f>'PLEXOS Units Built'!EA23*'Capacity by State'!$D$6</f>
        <v>0.1</v>
      </c>
      <c r="EB23" s="191">
        <f>'PLEXOS Units Built'!EB23*'Capacity by State'!$D$6</f>
        <v>0</v>
      </c>
      <c r="EC23" s="191">
        <f>'PLEXOS Units Built'!EC23*'Capacity by State'!$D$6</f>
        <v>0</v>
      </c>
      <c r="ED23" s="191">
        <f>'PLEXOS Units Built'!ED23*'Capacity by State'!$D$6</f>
        <v>0.08</v>
      </c>
      <c r="EE23" s="191">
        <f>'PLEXOS Units Built'!EE23*'Capacity by State'!$D$6</f>
        <v>4.87</v>
      </c>
      <c r="EF23" s="191">
        <f>'PLEXOS Units Built'!EF23*'Capacity by State'!$D$6</f>
        <v>0</v>
      </c>
      <c r="EG23" s="191">
        <f>'PLEXOS Units Built'!EG23*'Capacity by State'!$D$6</f>
        <v>2.17</v>
      </c>
      <c r="EH23" s="191">
        <f>'PLEXOS Units Built'!EH23*'Capacity by State'!$D$6</f>
        <v>0.70000000000000007</v>
      </c>
      <c r="EI23" s="191">
        <f>'PLEXOS Units Built'!EI23*'Capacity by State'!$D$6</f>
        <v>0.14000000000000001</v>
      </c>
      <c r="EJ23" s="191">
        <f>'PLEXOS Units Built'!EJ23*'Capacity by State'!$D$6</f>
        <v>0</v>
      </c>
      <c r="EK23" s="191">
        <f>'PLEXOS Units Built'!EK23*'Capacity by State'!$D$6</f>
        <v>0.05</v>
      </c>
      <c r="EL23" s="191">
        <f>'PLEXOS Units Built'!EL23*'Capacity by State'!$D$6</f>
        <v>0</v>
      </c>
      <c r="EM23" s="191">
        <f>'PLEXOS Units Built'!EM23*'Capacity by State'!$D$6</f>
        <v>0</v>
      </c>
      <c r="EN23" s="191">
        <f>'PLEXOS Units Built'!EN23*'Capacity by State'!$D$6</f>
        <v>0.8899999999999999</v>
      </c>
      <c r="EO23" s="191">
        <f>'PLEXOS Units Built'!EO23*'Capacity by State'!$D$6</f>
        <v>1.1600000000000001</v>
      </c>
      <c r="EP23" s="191">
        <f>'PLEXOS Units Built'!EP23*'Capacity by State'!$D$6</f>
        <v>1.3800000000000001</v>
      </c>
      <c r="EQ23" s="191">
        <f>'PLEXOS Units Built'!EQ23*'Capacity by State'!$D$6</f>
        <v>0.03</v>
      </c>
      <c r="ER23" s="191">
        <f>'PLEXOS Units Built'!ER23*'Capacity by State'!$D$6</f>
        <v>0</v>
      </c>
      <c r="ES23" s="191">
        <f>'PLEXOS Units Built'!ES23*'Capacity by State'!$D$6</f>
        <v>0</v>
      </c>
      <c r="ET23" s="191">
        <f>'PLEXOS Units Built'!ET23*'Capacity by State'!$D$6</f>
        <v>7.0000000000000007E-2</v>
      </c>
      <c r="EU23" s="191">
        <f>'PLEXOS Units Built'!EU23*'Capacity by State'!$D$6</f>
        <v>0.16</v>
      </c>
      <c r="EV23" s="191">
        <f>'PLEXOS Units Built'!EV23*'Capacity by State'!$D$6</f>
        <v>0.34</v>
      </c>
      <c r="EW23" s="191">
        <f>'PLEXOS Units Built'!EW23*'Capacity by State'!$D$6</f>
        <v>0.2</v>
      </c>
      <c r="EX23" s="191">
        <f>'PLEXOS Units Built'!EX23*'Capacity by State'!$D$6</f>
        <v>0.70000000000000007</v>
      </c>
      <c r="EY23" s="191">
        <f>'PLEXOS Units Built'!EY23*'Capacity by State'!$D$6</f>
        <v>0.32</v>
      </c>
      <c r="EZ23" s="191">
        <f>'PLEXOS Units Built'!EZ23*'Capacity by State'!$D$6</f>
        <v>0.69000000000000006</v>
      </c>
      <c r="FA23" s="191">
        <f>'PLEXOS Units Built'!FA23*'Capacity by State'!$D$6</f>
        <v>0.10999999999999999</v>
      </c>
      <c r="FB23" s="191">
        <f>'PLEXOS Units Built'!FB23*'Capacity by State'!$D$6</f>
        <v>0.13</v>
      </c>
      <c r="FC23" s="191">
        <f>'PLEXOS Units Built'!FC23*'Capacity by State'!$D$6</f>
        <v>0</v>
      </c>
      <c r="FD23" s="191">
        <f>'PLEXOS Units Built'!FD23*'Capacity by State'!$D$6</f>
        <v>0.12</v>
      </c>
      <c r="FE23" s="191">
        <f>'PLEXOS Units Built'!FE23*'Capacity by State'!$D$6</f>
        <v>0</v>
      </c>
      <c r="FF23" s="191">
        <f>'PLEXOS Units Built'!FF23*'Capacity by State'!$D$6</f>
        <v>2.29</v>
      </c>
      <c r="FG23" s="191">
        <f>'PLEXOS Units Built'!FG23*'Capacity by State'!$D$6</f>
        <v>0.43999999999999995</v>
      </c>
    </row>
    <row r="24" spans="1:163" x14ac:dyDescent="0.25">
      <c r="A24" s="190">
        <v>2041</v>
      </c>
      <c r="B24" s="191">
        <f>'PLEXOS Units Built'!B24*'Capacity by State'!$D$6</f>
        <v>0.15</v>
      </c>
      <c r="C24" s="191">
        <f>'PLEXOS Units Built'!C24*'Capacity by State'!$D$6</f>
        <v>0.54</v>
      </c>
      <c r="D24" s="191">
        <f>'PLEXOS Units Built'!D24*'Capacity by State'!$D$6</f>
        <v>0.18</v>
      </c>
      <c r="E24" s="191">
        <f>'PLEXOS Units Built'!E24*'Capacity by State'!$D$6</f>
        <v>0.03</v>
      </c>
      <c r="F24" s="191">
        <f>'PLEXOS Units Built'!F24*'Capacity by State'!$D$6</f>
        <v>0.18</v>
      </c>
      <c r="G24" s="191">
        <f>'PLEXOS Units Built'!G24*'Capacity by State'!$D$6</f>
        <v>0.15</v>
      </c>
      <c r="H24" s="191">
        <f>'PLEXOS Units Built'!H24*'Capacity by State'!$D$6</f>
        <v>0</v>
      </c>
      <c r="I24" s="191">
        <f>'PLEXOS Units Built'!I24*'Capacity by State'!$D$6</f>
        <v>0</v>
      </c>
      <c r="J24" s="191">
        <f>'PLEXOS Units Built'!J24*'Capacity by State'!$D$6</f>
        <v>0.04</v>
      </c>
      <c r="K24" s="191">
        <f>'PLEXOS Units Built'!K24*'Capacity by State'!$D$6</f>
        <v>0.77</v>
      </c>
      <c r="L24" s="191">
        <f>'PLEXOS Units Built'!L24*'Capacity by State'!$D$6</f>
        <v>0.67</v>
      </c>
      <c r="M24" s="191">
        <f>'PLEXOS Units Built'!M24*'Capacity by State'!$D$6</f>
        <v>0.56000000000000005</v>
      </c>
      <c r="N24" s="191">
        <f>'PLEXOS Units Built'!N24*'Capacity by State'!$D$6</f>
        <v>0.35000000000000003</v>
      </c>
      <c r="O24" s="191">
        <f>'PLEXOS Units Built'!O24*'Capacity by State'!$D$6</f>
        <v>0.52</v>
      </c>
      <c r="P24" s="191">
        <f>'PLEXOS Units Built'!P24*'Capacity by State'!$D$6</f>
        <v>1.0900000000000001</v>
      </c>
      <c r="Q24" s="191">
        <f>'PLEXOS Units Built'!Q24*'Capacity by State'!$D$6</f>
        <v>1.3800000000000001</v>
      </c>
      <c r="R24" s="191">
        <f>'PLEXOS Units Built'!R24*'Capacity by State'!$D$6</f>
        <v>0.13</v>
      </c>
      <c r="S24" s="191">
        <f>'PLEXOS Units Built'!S24*'Capacity by State'!$D$6</f>
        <v>0.12</v>
      </c>
      <c r="T24" s="191">
        <f>'PLEXOS Units Built'!T24*'Capacity by State'!$D$6</f>
        <v>0.08</v>
      </c>
      <c r="U24" s="191">
        <f>'PLEXOS Units Built'!U24*'Capacity by State'!$D$6</f>
        <v>0.06</v>
      </c>
      <c r="V24" s="191">
        <f>'PLEXOS Units Built'!V24*'Capacity by State'!$D$6</f>
        <v>0</v>
      </c>
      <c r="W24" s="191">
        <f>'PLEXOS Units Built'!W24*'Capacity by State'!$D$6</f>
        <v>0.02</v>
      </c>
      <c r="X24" s="191">
        <f>'PLEXOS Units Built'!X24*'Capacity by State'!$D$6</f>
        <v>0.05</v>
      </c>
      <c r="Y24" s="191">
        <f>'PLEXOS Units Built'!Y24*'Capacity by State'!$D$6</f>
        <v>0.12</v>
      </c>
      <c r="Z24" s="191">
        <f>'PLEXOS Units Built'!Z24*'Capacity by State'!$D$6</f>
        <v>0.14000000000000001</v>
      </c>
      <c r="AA24" s="191">
        <f>'PLEXOS Units Built'!AA24*'Capacity by State'!$D$6</f>
        <v>2.67</v>
      </c>
      <c r="AB24" s="191">
        <f>'PLEXOS Units Built'!AB24*'Capacity by State'!$D$6</f>
        <v>0.99</v>
      </c>
      <c r="AC24" s="191">
        <f>'PLEXOS Units Built'!AC24*'Capacity by State'!$D$6</f>
        <v>0.22999999999999998</v>
      </c>
      <c r="AD24" s="191">
        <f>'PLEXOS Units Built'!AD24*'Capacity by State'!$D$6</f>
        <v>0.2</v>
      </c>
      <c r="AE24" s="191">
        <f>'PLEXOS Units Built'!AE24*'Capacity by State'!$D$6</f>
        <v>0</v>
      </c>
      <c r="AF24" s="191">
        <f>'PLEXOS Units Built'!AF24*'Capacity by State'!$D$6</f>
        <v>0.02</v>
      </c>
      <c r="AG24" s="191">
        <f>'PLEXOS Units Built'!AG24*'Capacity by State'!$D$6</f>
        <v>0.03</v>
      </c>
      <c r="AH24" s="191">
        <f>'PLEXOS Units Built'!AH24*'Capacity by State'!$D$6</f>
        <v>0</v>
      </c>
      <c r="AI24" s="191">
        <f>'PLEXOS Units Built'!AI24*'Capacity by State'!$D$6</f>
        <v>0</v>
      </c>
      <c r="AJ24" s="191">
        <f>'PLEXOS Units Built'!AJ24*'Capacity by State'!$D$6</f>
        <v>0</v>
      </c>
      <c r="AK24" s="191">
        <f>'PLEXOS Units Built'!AK24*'Capacity by State'!$D$6</f>
        <v>0</v>
      </c>
      <c r="AL24" s="191">
        <f>'PLEXOS Units Built'!AL24*'Capacity by State'!$D$6</f>
        <v>0</v>
      </c>
      <c r="AM24" s="191">
        <f>'PLEXOS Units Built'!AM24*'Capacity by State'!$D$6</f>
        <v>0</v>
      </c>
      <c r="AN24" s="191">
        <f>'PLEXOS Units Built'!AN24*'Capacity by State'!$D$6</f>
        <v>0</v>
      </c>
      <c r="AO24" s="192">
        <f>'PLEXOS Units Built'!AO24*'Capacity by State'!$D$6</f>
        <v>0</v>
      </c>
      <c r="AP24" s="191">
        <f>'PLEXOS Units Built'!AP24*'Capacity by State'!$D$6</f>
        <v>0.01</v>
      </c>
      <c r="AQ24" s="191">
        <f>'PLEXOS Units Built'!AQ24*'Capacity by State'!$D$6</f>
        <v>0.02</v>
      </c>
      <c r="AR24" s="191">
        <f>'PLEXOS Units Built'!AR24*'Capacity by State'!$D$6</f>
        <v>0.06</v>
      </c>
      <c r="AS24" s="191">
        <f>'PLEXOS Units Built'!AS24*'Capacity by State'!$D$6</f>
        <v>0.04</v>
      </c>
      <c r="AT24" s="191">
        <f>'PLEXOS Units Built'!AT24*'Capacity by State'!$D$6</f>
        <v>0.14000000000000001</v>
      </c>
      <c r="AU24" s="191">
        <f>'PLEXOS Units Built'!AU24*'Capacity by State'!$D$6</f>
        <v>0.06</v>
      </c>
      <c r="AV24" s="191">
        <f>'PLEXOS Units Built'!AV24*'Capacity by State'!$D$6</f>
        <v>0.19</v>
      </c>
      <c r="AW24" s="191">
        <f>'PLEXOS Units Built'!AW24*'Capacity by State'!$D$6</f>
        <v>7.0000000000000007E-2</v>
      </c>
      <c r="AX24" s="191">
        <f>'PLEXOS Units Built'!AX24*'Capacity by State'!$D$6</f>
        <v>0.02</v>
      </c>
      <c r="AY24" s="191">
        <f>'PLEXOS Units Built'!AY24*'Capacity by State'!$D$6</f>
        <v>0</v>
      </c>
      <c r="AZ24" s="191">
        <f>'PLEXOS Units Built'!AZ24*'Capacity by State'!$D$6</f>
        <v>0.01</v>
      </c>
      <c r="BA24" s="191">
        <f>'PLEXOS Units Built'!BA24*'Capacity by State'!$D$6</f>
        <v>0.05</v>
      </c>
      <c r="BB24" s="191">
        <f>'PLEXOS Units Built'!BB24*'Capacity by State'!$D$6</f>
        <v>0.15</v>
      </c>
      <c r="BC24" s="191">
        <f>'PLEXOS Units Built'!BC24*'Capacity by State'!$D$6</f>
        <v>0.09</v>
      </c>
      <c r="BD24" s="191">
        <f>'PLEXOS Units Built'!BD24*'Capacity by State'!$D$6</f>
        <v>1.6400000000000001</v>
      </c>
      <c r="BE24" s="191">
        <f>'PLEXOS Units Built'!BE24*'Capacity by State'!$D$6</f>
        <v>0</v>
      </c>
      <c r="BF24" s="191">
        <f>'PLEXOS Units Built'!BF24*'Capacity by State'!$D$6</f>
        <v>0</v>
      </c>
      <c r="BG24" s="191">
        <f>'PLEXOS Units Built'!BG24*'Capacity by State'!$D$6</f>
        <v>7.76</v>
      </c>
      <c r="BH24" s="191">
        <f>'PLEXOS Units Built'!BH24*'Capacity by State'!$D$6</f>
        <v>1.8900000000000001</v>
      </c>
      <c r="BI24" s="191">
        <f>'PLEXOS Units Built'!BI24*'Capacity by State'!$D$6</f>
        <v>7.24</v>
      </c>
      <c r="BJ24" s="191">
        <f>'PLEXOS Units Built'!BJ24*'Capacity by State'!$D$6</f>
        <v>0</v>
      </c>
      <c r="BK24" s="191">
        <f>'PLEXOS Units Built'!BK24*'Capacity by State'!$D$6</f>
        <v>0</v>
      </c>
      <c r="BL24" s="191">
        <f>'PLEXOS Units Built'!BL24*'Capacity by State'!$D$6</f>
        <v>24.25</v>
      </c>
      <c r="BM24" s="191">
        <f>'PLEXOS Units Built'!BM24*'Capacity by State'!$D$6</f>
        <v>1.62</v>
      </c>
      <c r="BN24" s="191">
        <f>'PLEXOS Units Built'!BN24*'Capacity by State'!$D$6</f>
        <v>0</v>
      </c>
      <c r="BO24" s="191">
        <f>'PLEXOS Units Built'!BO24*'Capacity by State'!$D$6</f>
        <v>0</v>
      </c>
      <c r="BP24" s="191">
        <f>'PLEXOS Units Built'!BP24*'Capacity by State'!$D$6</f>
        <v>0</v>
      </c>
      <c r="BQ24" s="191">
        <f>'PLEXOS Units Built'!BQ24*'Capacity by State'!$D$6</f>
        <v>0</v>
      </c>
      <c r="BR24" s="191">
        <f>'PLEXOS Units Built'!BR24*'Capacity by State'!$D$6</f>
        <v>14.830000000000002</v>
      </c>
      <c r="BS24" s="191">
        <f>'PLEXOS Units Built'!BS24*'Capacity by State'!$D$6</f>
        <v>9.77</v>
      </c>
      <c r="BT24" s="191">
        <f>'PLEXOS Units Built'!BT24*'Capacity by State'!$D$6</f>
        <v>0</v>
      </c>
      <c r="BU24" s="191">
        <f>'PLEXOS Units Built'!BU24*'Capacity by State'!$D$6</f>
        <v>8.629999999999999</v>
      </c>
      <c r="BV24" s="191">
        <f>'PLEXOS Units Built'!BV24*'Capacity by State'!$D$6</f>
        <v>0.25</v>
      </c>
      <c r="BW24" s="191">
        <f>'PLEXOS Units Built'!BW24*'Capacity by State'!$D$6</f>
        <v>0.13</v>
      </c>
      <c r="BX24" s="191">
        <f>'PLEXOS Units Built'!BX24*'Capacity by State'!$D$6</f>
        <v>0.29000000000000004</v>
      </c>
      <c r="BY24" s="191">
        <f>'PLEXOS Units Built'!BY24*'Capacity by State'!$D$6</f>
        <v>0.69000000000000006</v>
      </c>
      <c r="BZ24" s="191">
        <f>'PLEXOS Units Built'!BZ24*'Capacity by State'!$D$6</f>
        <v>1.19</v>
      </c>
      <c r="CA24" s="191">
        <f>'PLEXOS Units Built'!CA24*'Capacity by State'!$D$6</f>
        <v>0.42999999999999994</v>
      </c>
      <c r="CB24" s="191">
        <f>'PLEXOS Units Built'!CB24*'Capacity by State'!$D$6</f>
        <v>0.67</v>
      </c>
      <c r="CC24" s="191">
        <f>'PLEXOS Units Built'!CC24*'Capacity by State'!$D$6</f>
        <v>4.3</v>
      </c>
      <c r="CD24" s="191">
        <f>'PLEXOS Units Built'!CD24*'Capacity by State'!$D$6</f>
        <v>0.6</v>
      </c>
      <c r="CE24" s="191">
        <f>'PLEXOS Units Built'!CE24*'Capacity by State'!$D$6</f>
        <v>3.2</v>
      </c>
      <c r="CF24" s="191">
        <f>'PLEXOS Units Built'!CF24*'Capacity by State'!$D$6</f>
        <v>0</v>
      </c>
      <c r="CG24" s="191">
        <f>'PLEXOS Units Built'!CG24*'Capacity by State'!$D$6</f>
        <v>0</v>
      </c>
      <c r="CH24" s="191">
        <f>'PLEXOS Units Built'!CH24*'Capacity by State'!$D$6</f>
        <v>0</v>
      </c>
      <c r="CI24" s="191">
        <f>'PLEXOS Units Built'!CI24*'Capacity by State'!$D$6</f>
        <v>12.030000000000001</v>
      </c>
      <c r="CJ24" s="191">
        <f>'PLEXOS Units Built'!CJ24*'Capacity by State'!$D$6</f>
        <v>7.01</v>
      </c>
      <c r="CK24" s="191">
        <f>'PLEXOS Units Built'!CK24*'Capacity by State'!$D$6</f>
        <v>25.87</v>
      </c>
      <c r="CL24" s="191">
        <f>'PLEXOS Units Built'!CL24*'Capacity by State'!$D$6</f>
        <v>0</v>
      </c>
      <c r="CM24" s="191">
        <f>'PLEXOS Units Built'!CM24*'Capacity by State'!$D$6</f>
        <v>10.9</v>
      </c>
      <c r="CN24" s="191">
        <f>'PLEXOS Units Built'!CN24*'Capacity by State'!$D$6</f>
        <v>11.07</v>
      </c>
      <c r="CO24" s="191">
        <f>'PLEXOS Units Built'!CO24*'Capacity by State'!$D$6</f>
        <v>0</v>
      </c>
      <c r="CP24" s="191">
        <f>'PLEXOS Units Built'!CP24*'Capacity by State'!$D$6</f>
        <v>0</v>
      </c>
      <c r="CQ24" s="191">
        <f>'PLEXOS Units Built'!CQ24*'Capacity by State'!$D$6</f>
        <v>1.32</v>
      </c>
      <c r="CR24" s="191">
        <f>'PLEXOS Units Built'!CR24*'Capacity by State'!$D$6</f>
        <v>12.36</v>
      </c>
      <c r="CS24" s="191">
        <f>'PLEXOS Units Built'!CS24*'Capacity by State'!$D$6</f>
        <v>4.99</v>
      </c>
      <c r="CT24" s="191">
        <f>'PLEXOS Units Built'!CT24*'Capacity by State'!$D$6</f>
        <v>10.66</v>
      </c>
      <c r="CU24" s="191">
        <f>'PLEXOS Units Built'!CU24*'Capacity by State'!$D$6</f>
        <v>10.02</v>
      </c>
      <c r="CV24" s="191">
        <f>'PLEXOS Units Built'!CV24*'Capacity by State'!$D$6</f>
        <v>9.74</v>
      </c>
      <c r="CW24" s="191">
        <f>'PLEXOS Units Built'!CW24*'Capacity by State'!$D$6</f>
        <v>0</v>
      </c>
      <c r="CX24" s="191">
        <f>'PLEXOS Units Built'!CX24*'Capacity by State'!$D$6</f>
        <v>0.6</v>
      </c>
      <c r="CY24" s="191">
        <f>'PLEXOS Units Built'!CY24*'Capacity by State'!$D$6</f>
        <v>0.31</v>
      </c>
      <c r="CZ24" s="191">
        <f>'PLEXOS Units Built'!CZ24*'Capacity by State'!$D$6</f>
        <v>0.6</v>
      </c>
      <c r="DA24" s="191">
        <f>'PLEXOS Units Built'!DA24*'Capacity by State'!$D$6</f>
        <v>0.10999999999999999</v>
      </c>
      <c r="DB24" s="191">
        <f>'PLEXOS Units Built'!DB24*'Capacity by State'!$D$6</f>
        <v>2.06</v>
      </c>
      <c r="DC24" s="191">
        <f>'PLEXOS Units Built'!DC24*'Capacity by State'!$D$6</f>
        <v>1.7999999999999998</v>
      </c>
      <c r="DD24" s="191">
        <f>'PLEXOS Units Built'!DD24*'Capacity by State'!$D$6</f>
        <v>37.410000000000004</v>
      </c>
      <c r="DE24" s="191">
        <f>'PLEXOS Units Built'!DE24*'Capacity by State'!$D$6</f>
        <v>52.68</v>
      </c>
      <c r="DF24" s="191">
        <f>'PLEXOS Units Built'!DF24*'Capacity by State'!$D$6</f>
        <v>0</v>
      </c>
      <c r="DG24" s="191">
        <f>'PLEXOS Units Built'!DG24*'Capacity by State'!$D$6</f>
        <v>4.62</v>
      </c>
      <c r="DH24" s="191">
        <f>'PLEXOS Units Built'!DH24*'Capacity by State'!$D$6</f>
        <v>5.5900000000000007</v>
      </c>
      <c r="DI24" s="191">
        <f>'PLEXOS Units Built'!DI24*'Capacity by State'!$D$6</f>
        <v>0</v>
      </c>
      <c r="DJ24" s="191">
        <f>'PLEXOS Units Built'!DJ24*'Capacity by State'!$D$6</f>
        <v>0</v>
      </c>
      <c r="DK24" s="191">
        <f>'PLEXOS Units Built'!DK24*'Capacity by State'!$D$6</f>
        <v>0</v>
      </c>
      <c r="DL24" s="191">
        <f>'PLEXOS Units Built'!DL24*'Capacity by State'!$D$6</f>
        <v>0</v>
      </c>
      <c r="DM24" s="191">
        <f>'PLEXOS Units Built'!DM24*'Capacity by State'!$D$6</f>
        <v>0</v>
      </c>
      <c r="DN24" s="191">
        <f>'PLEXOS Units Built'!DN24*'Capacity by State'!$D$6</f>
        <v>0.1</v>
      </c>
      <c r="DO24" s="191">
        <f>'PLEXOS Units Built'!DO24*'Capacity by State'!$D$6</f>
        <v>0.54</v>
      </c>
      <c r="DP24" s="191">
        <f>'PLEXOS Units Built'!DP24*'Capacity by State'!$D$6</f>
        <v>0.28000000000000003</v>
      </c>
      <c r="DQ24" s="191">
        <f>'PLEXOS Units Built'!DQ24*'Capacity by State'!$D$6</f>
        <v>0.01</v>
      </c>
      <c r="DR24" s="191">
        <f>'PLEXOS Units Built'!DR24*'Capacity by State'!$D$6</f>
        <v>7.0000000000000007E-2</v>
      </c>
      <c r="DS24" s="191">
        <f>'PLEXOS Units Built'!DS24*'Capacity by State'!$D$6</f>
        <v>0.16</v>
      </c>
      <c r="DT24" s="191">
        <f>'PLEXOS Units Built'!DT24*'Capacity by State'!$D$6</f>
        <v>0</v>
      </c>
      <c r="DU24" s="191">
        <f>'PLEXOS Units Built'!DU24*'Capacity by State'!$D$6</f>
        <v>0</v>
      </c>
      <c r="DV24" s="191">
        <f>'PLEXOS Units Built'!DV24*'Capacity by State'!$D$6</f>
        <v>0.06</v>
      </c>
      <c r="DW24" s="191">
        <f>'PLEXOS Units Built'!DW24*'Capacity by State'!$D$6</f>
        <v>0.28000000000000003</v>
      </c>
      <c r="DX24" s="191">
        <f>'PLEXOS Units Built'!DX24*'Capacity by State'!$D$6</f>
        <v>0.32</v>
      </c>
      <c r="DY24" s="191">
        <f>'PLEXOS Units Built'!DY24*'Capacity by State'!$D$6</f>
        <v>0.12</v>
      </c>
      <c r="DZ24" s="191">
        <f>'PLEXOS Units Built'!DZ24*'Capacity by State'!$D$6</f>
        <v>0.03</v>
      </c>
      <c r="EA24" s="191">
        <f>'PLEXOS Units Built'!EA24*'Capacity by State'!$D$6</f>
        <v>0.1</v>
      </c>
      <c r="EB24" s="191">
        <f>'PLEXOS Units Built'!EB24*'Capacity by State'!$D$6</f>
        <v>0</v>
      </c>
      <c r="EC24" s="191">
        <f>'PLEXOS Units Built'!EC24*'Capacity by State'!$D$6</f>
        <v>0</v>
      </c>
      <c r="ED24" s="191">
        <f>'PLEXOS Units Built'!ED24*'Capacity by State'!$D$6</f>
        <v>0.12</v>
      </c>
      <c r="EE24" s="191">
        <f>'PLEXOS Units Built'!EE24*'Capacity by State'!$D$6</f>
        <v>4.6500000000000004</v>
      </c>
      <c r="EF24" s="191">
        <f>'PLEXOS Units Built'!EF24*'Capacity by State'!$D$6</f>
        <v>0</v>
      </c>
      <c r="EG24" s="191">
        <f>'PLEXOS Units Built'!EG24*'Capacity by State'!$D$6</f>
        <v>2.0499999999999998</v>
      </c>
      <c r="EH24" s="191">
        <f>'PLEXOS Units Built'!EH24*'Capacity by State'!$D$6</f>
        <v>0.79</v>
      </c>
      <c r="EI24" s="191">
        <f>'PLEXOS Units Built'!EI24*'Capacity by State'!$D$6</f>
        <v>0.32</v>
      </c>
      <c r="EJ24" s="191">
        <f>'PLEXOS Units Built'!EJ24*'Capacity by State'!$D$6</f>
        <v>0</v>
      </c>
      <c r="EK24" s="191">
        <f>'PLEXOS Units Built'!EK24*'Capacity by State'!$D$6</f>
        <v>0.08</v>
      </c>
      <c r="EL24" s="191">
        <f>'PLEXOS Units Built'!EL24*'Capacity by State'!$D$6</f>
        <v>0</v>
      </c>
      <c r="EM24" s="191">
        <f>'PLEXOS Units Built'!EM24*'Capacity by State'!$D$6</f>
        <v>0</v>
      </c>
      <c r="EN24" s="191">
        <f>'PLEXOS Units Built'!EN24*'Capacity by State'!$D$6</f>
        <v>0.86999999999999988</v>
      </c>
      <c r="EO24" s="191">
        <f>'PLEXOS Units Built'!EO24*'Capacity by State'!$D$6</f>
        <v>1.19</v>
      </c>
      <c r="EP24" s="191">
        <f>'PLEXOS Units Built'!EP24*'Capacity by State'!$D$6</f>
        <v>1.4000000000000001</v>
      </c>
      <c r="EQ24" s="191">
        <f>'PLEXOS Units Built'!EQ24*'Capacity by State'!$D$6</f>
        <v>0.75</v>
      </c>
      <c r="ER24" s="191">
        <f>'PLEXOS Units Built'!ER24*'Capacity by State'!$D$6</f>
        <v>0</v>
      </c>
      <c r="ES24" s="191">
        <f>'PLEXOS Units Built'!ES24*'Capacity by State'!$D$6</f>
        <v>0</v>
      </c>
      <c r="ET24" s="191">
        <f>'PLEXOS Units Built'!ET24*'Capacity by State'!$D$6</f>
        <v>0.04</v>
      </c>
      <c r="EU24" s="191">
        <f>'PLEXOS Units Built'!EU24*'Capacity by State'!$D$6</f>
        <v>0.16</v>
      </c>
      <c r="EV24" s="191">
        <f>'PLEXOS Units Built'!EV24*'Capacity by State'!$D$6</f>
        <v>0.3</v>
      </c>
      <c r="EW24" s="191">
        <f>'PLEXOS Units Built'!EW24*'Capacity by State'!$D$6</f>
        <v>0.18</v>
      </c>
      <c r="EX24" s="191">
        <f>'PLEXOS Units Built'!EX24*'Capacity by State'!$D$6</f>
        <v>0.63</v>
      </c>
      <c r="EY24" s="191">
        <f>'PLEXOS Units Built'!EY24*'Capacity by State'!$D$6</f>
        <v>0.29000000000000004</v>
      </c>
      <c r="EZ24" s="191">
        <f>'PLEXOS Units Built'!EZ24*'Capacity by State'!$D$6</f>
        <v>0.62</v>
      </c>
      <c r="FA24" s="191">
        <f>'PLEXOS Units Built'!FA24*'Capacity by State'!$D$6</f>
        <v>0.10999999999999999</v>
      </c>
      <c r="FB24" s="191">
        <f>'PLEXOS Units Built'!FB24*'Capacity by State'!$D$6</f>
        <v>0.14000000000000001</v>
      </c>
      <c r="FC24" s="191">
        <f>'PLEXOS Units Built'!FC24*'Capacity by State'!$D$6</f>
        <v>0</v>
      </c>
      <c r="FD24" s="191">
        <f>'PLEXOS Units Built'!FD24*'Capacity by State'!$D$6</f>
        <v>0.13</v>
      </c>
      <c r="FE24" s="191">
        <f>'PLEXOS Units Built'!FE24*'Capacity by State'!$D$6</f>
        <v>0</v>
      </c>
      <c r="FF24" s="191">
        <f>'PLEXOS Units Built'!FF24*'Capacity by State'!$D$6</f>
        <v>2.11</v>
      </c>
      <c r="FG24" s="191">
        <f>'PLEXOS Units Built'!FG24*'Capacity by State'!$D$6</f>
        <v>0.38</v>
      </c>
    </row>
    <row r="25" spans="1:163" x14ac:dyDescent="0.25">
      <c r="A25" s="190">
        <v>2042</v>
      </c>
      <c r="B25" s="191">
        <f>'PLEXOS Units Built'!B25*'Capacity by State'!$D$6</f>
        <v>1.23</v>
      </c>
      <c r="C25" s="191">
        <f>'PLEXOS Units Built'!C25*'Capacity by State'!$D$6</f>
        <v>3.93</v>
      </c>
      <c r="D25" s="191">
        <f>'PLEXOS Units Built'!D25*'Capacity by State'!$D$6</f>
        <v>1.51</v>
      </c>
      <c r="E25" s="191">
        <f>'PLEXOS Units Built'!E25*'Capacity by State'!$D$6</f>
        <v>0.51</v>
      </c>
      <c r="F25" s="191">
        <f>'PLEXOS Units Built'!F25*'Capacity by State'!$D$6</f>
        <v>0.72</v>
      </c>
      <c r="G25" s="191">
        <f>'PLEXOS Units Built'!G25*'Capacity by State'!$D$6</f>
        <v>0.21000000000000002</v>
      </c>
      <c r="H25" s="191">
        <f>'PLEXOS Units Built'!H25*'Capacity by State'!$D$6</f>
        <v>0.22999999999999998</v>
      </c>
      <c r="I25" s="191">
        <f>'PLEXOS Units Built'!I25*'Capacity by State'!$D$6</f>
        <v>0.17</v>
      </c>
      <c r="J25" s="191">
        <f>'PLEXOS Units Built'!J25*'Capacity by State'!$D$6</f>
        <v>0</v>
      </c>
      <c r="K25" s="191">
        <f>'PLEXOS Units Built'!K25*'Capacity by State'!$D$6</f>
        <v>0</v>
      </c>
      <c r="L25" s="191">
        <f>'PLEXOS Units Built'!L25*'Capacity by State'!$D$6</f>
        <v>0.66</v>
      </c>
      <c r="M25" s="191">
        <f>'PLEXOS Units Built'!M25*'Capacity by State'!$D$6</f>
        <v>0.53</v>
      </c>
      <c r="N25" s="191">
        <f>'PLEXOS Units Built'!N25*'Capacity by State'!$D$6</f>
        <v>0.21000000000000002</v>
      </c>
      <c r="O25" s="191">
        <f>'PLEXOS Units Built'!O25*'Capacity by State'!$D$6</f>
        <v>0.51</v>
      </c>
      <c r="P25" s="191">
        <f>'PLEXOS Units Built'!P25*'Capacity by State'!$D$6</f>
        <v>1.1300000000000001</v>
      </c>
      <c r="Q25" s="191">
        <f>'PLEXOS Units Built'!Q25*'Capacity by State'!$D$6</f>
        <v>1.3</v>
      </c>
      <c r="R25" s="191">
        <f>'PLEXOS Units Built'!R25*'Capacity by State'!$D$6</f>
        <v>0.03</v>
      </c>
      <c r="S25" s="191">
        <f>'PLEXOS Units Built'!S25*'Capacity by State'!$D$6</f>
        <v>0.10999999999999999</v>
      </c>
      <c r="T25" s="191">
        <f>'PLEXOS Units Built'!T25*'Capacity by State'!$D$6</f>
        <v>0.05</v>
      </c>
      <c r="U25" s="191">
        <f>'PLEXOS Units Built'!U25*'Capacity by State'!$D$6</f>
        <v>0.06</v>
      </c>
      <c r="V25" s="191">
        <f>'PLEXOS Units Built'!V25*'Capacity by State'!$D$6</f>
        <v>0</v>
      </c>
      <c r="W25" s="191">
        <f>'PLEXOS Units Built'!W25*'Capacity by State'!$D$6</f>
        <v>0.03</v>
      </c>
      <c r="X25" s="191">
        <f>'PLEXOS Units Built'!X25*'Capacity by State'!$D$6</f>
        <v>0.05</v>
      </c>
      <c r="Y25" s="191">
        <f>'PLEXOS Units Built'!Y25*'Capacity by State'!$D$6</f>
        <v>0.1</v>
      </c>
      <c r="Z25" s="191">
        <f>'PLEXOS Units Built'!Z25*'Capacity by State'!$D$6</f>
        <v>0.14000000000000001</v>
      </c>
      <c r="AA25" s="191">
        <f>'PLEXOS Units Built'!AA25*'Capacity by State'!$D$6</f>
        <v>2.6100000000000003</v>
      </c>
      <c r="AB25" s="191">
        <f>'PLEXOS Units Built'!AB25*'Capacity by State'!$D$6</f>
        <v>0.43999999999999995</v>
      </c>
      <c r="AC25" s="191">
        <f>'PLEXOS Units Built'!AC25*'Capacity by State'!$D$6</f>
        <v>0.36</v>
      </c>
      <c r="AD25" s="191">
        <f>'PLEXOS Units Built'!AD25*'Capacity by State'!$D$6</f>
        <v>0.31</v>
      </c>
      <c r="AE25" s="191">
        <f>'PLEXOS Units Built'!AE25*'Capacity by State'!$D$6</f>
        <v>0.08</v>
      </c>
      <c r="AF25" s="191">
        <f>'PLEXOS Units Built'!AF25*'Capacity by State'!$D$6</f>
        <v>0.1</v>
      </c>
      <c r="AG25" s="191">
        <f>'PLEXOS Units Built'!AG25*'Capacity by State'!$D$6</f>
        <v>0.10999999999999999</v>
      </c>
      <c r="AH25" s="191">
        <f>'PLEXOS Units Built'!AH25*'Capacity by State'!$D$6</f>
        <v>0</v>
      </c>
      <c r="AI25" s="191">
        <f>'PLEXOS Units Built'!AI25*'Capacity by State'!$D$6</f>
        <v>0.03</v>
      </c>
      <c r="AJ25" s="191">
        <f>'PLEXOS Units Built'!AJ25*'Capacity by State'!$D$6</f>
        <v>0.4</v>
      </c>
      <c r="AK25" s="191">
        <f>'PLEXOS Units Built'!AK25*'Capacity by State'!$D$6</f>
        <v>0.75</v>
      </c>
      <c r="AL25" s="191">
        <f>'PLEXOS Units Built'!AL25*'Capacity by State'!$D$6</f>
        <v>0.43999999999999995</v>
      </c>
      <c r="AM25" s="191">
        <f>'PLEXOS Units Built'!AM25*'Capacity by State'!$D$6</f>
        <v>0.35000000000000003</v>
      </c>
      <c r="AN25" s="191">
        <f>'PLEXOS Units Built'!AN25*'Capacity by State'!$D$6</f>
        <v>0.66</v>
      </c>
      <c r="AO25" s="192">
        <f>'PLEXOS Units Built'!AO25*'Capacity by State'!$D$6</f>
        <v>0</v>
      </c>
      <c r="AP25" s="191">
        <f>'PLEXOS Units Built'!AP25*'Capacity by State'!$D$6</f>
        <v>0.01</v>
      </c>
      <c r="AQ25" s="191">
        <f>'PLEXOS Units Built'!AQ25*'Capacity by State'!$D$6</f>
        <v>0.02</v>
      </c>
      <c r="AR25" s="191">
        <f>'PLEXOS Units Built'!AR25*'Capacity by State'!$D$6</f>
        <v>0.06</v>
      </c>
      <c r="AS25" s="191">
        <f>'PLEXOS Units Built'!AS25*'Capacity by State'!$D$6</f>
        <v>0.04</v>
      </c>
      <c r="AT25" s="191">
        <f>'PLEXOS Units Built'!AT25*'Capacity by State'!$D$6</f>
        <v>0.12</v>
      </c>
      <c r="AU25" s="191">
        <f>'PLEXOS Units Built'!AU25*'Capacity by State'!$D$6</f>
        <v>0.05</v>
      </c>
      <c r="AV25" s="191">
        <f>'PLEXOS Units Built'!AV25*'Capacity by State'!$D$6</f>
        <v>0.16</v>
      </c>
      <c r="AW25" s="191">
        <f>'PLEXOS Units Built'!AW25*'Capacity by State'!$D$6</f>
        <v>0.06</v>
      </c>
      <c r="AX25" s="191">
        <f>'PLEXOS Units Built'!AX25*'Capacity by State'!$D$6</f>
        <v>0.03</v>
      </c>
      <c r="AY25" s="191">
        <f>'PLEXOS Units Built'!AY25*'Capacity by State'!$D$6</f>
        <v>0.06</v>
      </c>
      <c r="AZ25" s="191">
        <f>'PLEXOS Units Built'!AZ25*'Capacity by State'!$D$6</f>
        <v>0</v>
      </c>
      <c r="BA25" s="191">
        <f>'PLEXOS Units Built'!BA25*'Capacity by State'!$D$6</f>
        <v>0.06</v>
      </c>
      <c r="BB25" s="191">
        <f>'PLEXOS Units Built'!BB25*'Capacity by State'!$D$6</f>
        <v>0.16</v>
      </c>
      <c r="BC25" s="191">
        <f>'PLEXOS Units Built'!BC25*'Capacity by State'!$D$6</f>
        <v>0.33</v>
      </c>
      <c r="BD25" s="191">
        <f>'PLEXOS Units Built'!BD25*'Capacity by State'!$D$6</f>
        <v>5.89</v>
      </c>
      <c r="BE25" s="191">
        <f>'PLEXOS Units Built'!BE25*'Capacity by State'!$D$6</f>
        <v>0.67</v>
      </c>
      <c r="BF25" s="191">
        <f>'PLEXOS Units Built'!BF25*'Capacity by State'!$D$6</f>
        <v>9.2900000000000009</v>
      </c>
      <c r="BG25" s="191">
        <f>'PLEXOS Units Built'!BG25*'Capacity by State'!$D$6</f>
        <v>7.84</v>
      </c>
      <c r="BH25" s="191">
        <f>'PLEXOS Units Built'!BH25*'Capacity by State'!$D$6</f>
        <v>1.9</v>
      </c>
      <c r="BI25" s="191">
        <f>'PLEXOS Units Built'!BI25*'Capacity by State'!$D$6</f>
        <v>7.41</v>
      </c>
      <c r="BJ25" s="191">
        <f>'PLEXOS Units Built'!BJ25*'Capacity by State'!$D$6</f>
        <v>7.1899999999999995</v>
      </c>
      <c r="BK25" s="191">
        <f>'PLEXOS Units Built'!BK25*'Capacity by State'!$D$6</f>
        <v>8.65</v>
      </c>
      <c r="BL25" s="191">
        <f>'PLEXOS Units Built'!BL25*'Capacity by State'!$D$6</f>
        <v>0</v>
      </c>
      <c r="BM25" s="191">
        <f>'PLEXOS Units Built'!BM25*'Capacity by State'!$D$6</f>
        <v>12.69</v>
      </c>
      <c r="BN25" s="191">
        <f>'PLEXOS Units Built'!BN25*'Capacity by State'!$D$6</f>
        <v>13.77</v>
      </c>
      <c r="BO25" s="191">
        <f>'PLEXOS Units Built'!BO25*'Capacity by State'!$D$6</f>
        <v>13.75</v>
      </c>
      <c r="BP25" s="191">
        <f>'PLEXOS Units Built'!BP25*'Capacity by State'!$D$6</f>
        <v>17.05</v>
      </c>
      <c r="BQ25" s="191">
        <f>'PLEXOS Units Built'!BQ25*'Capacity by State'!$D$6</f>
        <v>8.120000000000001</v>
      </c>
      <c r="BR25" s="191">
        <f>'PLEXOS Units Built'!BR25*'Capacity by State'!$D$6</f>
        <v>0</v>
      </c>
      <c r="BS25" s="191">
        <f>'PLEXOS Units Built'!BS25*'Capacity by State'!$D$6</f>
        <v>7.0399999999999991</v>
      </c>
      <c r="BT25" s="191">
        <f>'PLEXOS Units Built'!BT25*'Capacity by State'!$D$6</f>
        <v>12.32</v>
      </c>
      <c r="BU25" s="191">
        <f>'PLEXOS Units Built'!BU25*'Capacity by State'!$D$6</f>
        <v>0</v>
      </c>
      <c r="BV25" s="191">
        <f>'PLEXOS Units Built'!BV25*'Capacity by State'!$D$6</f>
        <v>0.25</v>
      </c>
      <c r="BW25" s="191">
        <f>'PLEXOS Units Built'!BW25*'Capacity by State'!$D$6</f>
        <v>0.13</v>
      </c>
      <c r="BX25" s="191">
        <f>'PLEXOS Units Built'!BX25*'Capacity by State'!$D$6</f>
        <v>0</v>
      </c>
      <c r="BY25" s="191">
        <f>'PLEXOS Units Built'!BY25*'Capacity by State'!$D$6</f>
        <v>0</v>
      </c>
      <c r="BZ25" s="191">
        <f>'PLEXOS Units Built'!BZ25*'Capacity by State'!$D$6</f>
        <v>1.18</v>
      </c>
      <c r="CA25" s="191">
        <f>'PLEXOS Units Built'!CA25*'Capacity by State'!$D$6</f>
        <v>0.42999999999999994</v>
      </c>
      <c r="CB25" s="191">
        <f>'PLEXOS Units Built'!CB25*'Capacity by State'!$D$6</f>
        <v>0.68</v>
      </c>
      <c r="CC25" s="191">
        <f>'PLEXOS Units Built'!CC25*'Capacity by State'!$D$6</f>
        <v>4.25</v>
      </c>
      <c r="CD25" s="191">
        <f>'PLEXOS Units Built'!CD25*'Capacity by State'!$D$6</f>
        <v>38.980000000000004</v>
      </c>
      <c r="CE25" s="191">
        <f>'PLEXOS Units Built'!CE25*'Capacity by State'!$D$6</f>
        <v>84.350000000000009</v>
      </c>
      <c r="CF25" s="191">
        <f>'PLEXOS Units Built'!CF25*'Capacity by State'!$D$6</f>
        <v>33.020000000000003</v>
      </c>
      <c r="CG25" s="191">
        <f>'PLEXOS Units Built'!CG25*'Capacity by State'!$D$6</f>
        <v>12.44</v>
      </c>
      <c r="CH25" s="191">
        <f>'PLEXOS Units Built'!CH25*'Capacity by State'!$D$6</f>
        <v>18.22</v>
      </c>
      <c r="CI25" s="191">
        <f>'PLEXOS Units Built'!CI25*'Capacity by State'!$D$6</f>
        <v>54.83</v>
      </c>
      <c r="CJ25" s="191">
        <f>'PLEXOS Units Built'!CJ25*'Capacity by State'!$D$6</f>
        <v>63.61</v>
      </c>
      <c r="CK25" s="191">
        <f>'PLEXOS Units Built'!CK25*'Capacity by State'!$D$6</f>
        <v>116.56</v>
      </c>
      <c r="CL25" s="191">
        <f>'PLEXOS Units Built'!CL25*'Capacity by State'!$D$6</f>
        <v>54.47</v>
      </c>
      <c r="CM25" s="191">
        <f>'PLEXOS Units Built'!CM25*'Capacity by State'!$D$6</f>
        <v>59.44</v>
      </c>
      <c r="CN25" s="191">
        <f>'PLEXOS Units Built'!CN25*'Capacity by State'!$D$6</f>
        <v>89.72</v>
      </c>
      <c r="CO25" s="191">
        <f>'PLEXOS Units Built'!CO25*'Capacity by State'!$D$6</f>
        <v>56.71</v>
      </c>
      <c r="CP25" s="191">
        <f>'PLEXOS Units Built'!CP25*'Capacity by State'!$D$6</f>
        <v>49.62</v>
      </c>
      <c r="CQ25" s="191">
        <f>'PLEXOS Units Built'!CQ25*'Capacity by State'!$D$6</f>
        <v>0</v>
      </c>
      <c r="CR25" s="191">
        <f>'PLEXOS Units Built'!CR25*'Capacity by State'!$D$6</f>
        <v>23.56</v>
      </c>
      <c r="CS25" s="191">
        <f>'PLEXOS Units Built'!CS25*'Capacity by State'!$D$6</f>
        <v>11.65</v>
      </c>
      <c r="CT25" s="191">
        <f>'PLEXOS Units Built'!CT25*'Capacity by State'!$D$6</f>
        <v>30.099999999999998</v>
      </c>
      <c r="CU25" s="191">
        <f>'PLEXOS Units Built'!CU25*'Capacity by State'!$D$6</f>
        <v>25.23</v>
      </c>
      <c r="CV25" s="191">
        <f>'PLEXOS Units Built'!CV25*'Capacity by State'!$D$6</f>
        <v>15.120000000000001</v>
      </c>
      <c r="CW25" s="191">
        <f>'PLEXOS Units Built'!CW25*'Capacity by State'!$D$6</f>
        <v>0.01</v>
      </c>
      <c r="CX25" s="191">
        <f>'PLEXOS Units Built'!CX25*'Capacity by State'!$D$6</f>
        <v>1.41</v>
      </c>
      <c r="CY25" s="191">
        <f>'PLEXOS Units Built'!CY25*'Capacity by State'!$D$6</f>
        <v>0.29000000000000004</v>
      </c>
      <c r="CZ25" s="191">
        <f>'PLEXOS Units Built'!CZ25*'Capacity by State'!$D$6</f>
        <v>0.67</v>
      </c>
      <c r="DA25" s="191">
        <f>'PLEXOS Units Built'!DA25*'Capacity by State'!$D$6</f>
        <v>0.6</v>
      </c>
      <c r="DB25" s="191">
        <f>'PLEXOS Units Built'!DB25*'Capacity by State'!$D$6</f>
        <v>1.9100000000000001</v>
      </c>
      <c r="DC25" s="191">
        <f>'PLEXOS Units Built'!DC25*'Capacity by State'!$D$6</f>
        <v>1.7999999999999998</v>
      </c>
      <c r="DD25" s="191">
        <f>'PLEXOS Units Built'!DD25*'Capacity by State'!$D$6</f>
        <v>37.909999999999997</v>
      </c>
      <c r="DE25" s="191">
        <f>'PLEXOS Units Built'!DE25*'Capacity by State'!$D$6</f>
        <v>64.2</v>
      </c>
      <c r="DF25" s="191">
        <f>'PLEXOS Units Built'!DF25*'Capacity by State'!$D$6</f>
        <v>8.3099999999999987</v>
      </c>
      <c r="DG25" s="191">
        <f>'PLEXOS Units Built'!DG25*'Capacity by State'!$D$6</f>
        <v>5.89</v>
      </c>
      <c r="DH25" s="191">
        <f>'PLEXOS Units Built'!DH25*'Capacity by State'!$D$6</f>
        <v>13.35</v>
      </c>
      <c r="DI25" s="191">
        <f>'PLEXOS Units Built'!DI25*'Capacity by State'!$D$6</f>
        <v>9.93</v>
      </c>
      <c r="DJ25" s="191">
        <f>'PLEXOS Units Built'!DJ25*'Capacity by State'!$D$6</f>
        <v>6.870000000000001</v>
      </c>
      <c r="DK25" s="191">
        <f>'PLEXOS Units Built'!DK25*'Capacity by State'!$D$6</f>
        <v>2.94</v>
      </c>
      <c r="DL25" s="191">
        <f>'PLEXOS Units Built'!DL25*'Capacity by State'!$D$6</f>
        <v>0.32</v>
      </c>
      <c r="DM25" s="191">
        <f>'PLEXOS Units Built'!DM25*'Capacity by State'!$D$6</f>
        <v>1.33</v>
      </c>
      <c r="DN25" s="191">
        <f>'PLEXOS Units Built'!DN25*'Capacity by State'!$D$6</f>
        <v>0</v>
      </c>
      <c r="DO25" s="191">
        <f>'PLEXOS Units Built'!DO25*'Capacity by State'!$D$6</f>
        <v>0</v>
      </c>
      <c r="DP25" s="191">
        <f>'PLEXOS Units Built'!DP25*'Capacity by State'!$D$6</f>
        <v>0</v>
      </c>
      <c r="DQ25" s="191">
        <f>'PLEXOS Units Built'!DQ25*'Capacity by State'!$D$6</f>
        <v>0.02</v>
      </c>
      <c r="DR25" s="191">
        <f>'PLEXOS Units Built'!DR25*'Capacity by State'!$D$6</f>
        <v>0.06</v>
      </c>
      <c r="DS25" s="191">
        <f>'PLEXOS Units Built'!DS25*'Capacity by State'!$D$6</f>
        <v>0.15</v>
      </c>
      <c r="DT25" s="191">
        <f>'PLEXOS Units Built'!DT25*'Capacity by State'!$D$6</f>
        <v>0</v>
      </c>
      <c r="DU25" s="191">
        <f>'PLEXOS Units Built'!DU25*'Capacity by State'!$D$6</f>
        <v>0</v>
      </c>
      <c r="DV25" s="191">
        <f>'PLEXOS Units Built'!DV25*'Capacity by State'!$D$6</f>
        <v>0.05</v>
      </c>
      <c r="DW25" s="191">
        <f>'PLEXOS Units Built'!DW25*'Capacity by State'!$D$6</f>
        <v>0.32</v>
      </c>
      <c r="DX25" s="191">
        <f>'PLEXOS Units Built'!DX25*'Capacity by State'!$D$6</f>
        <v>0.42000000000000004</v>
      </c>
      <c r="DY25" s="191">
        <f>'PLEXOS Units Built'!DY25*'Capacity by State'!$D$6</f>
        <v>0.13</v>
      </c>
      <c r="DZ25" s="191">
        <f>'PLEXOS Units Built'!DZ25*'Capacity by State'!$D$6</f>
        <v>0.02</v>
      </c>
      <c r="EA25" s="191">
        <f>'PLEXOS Units Built'!EA25*'Capacity by State'!$D$6</f>
        <v>0.1</v>
      </c>
      <c r="EB25" s="191">
        <f>'PLEXOS Units Built'!EB25*'Capacity by State'!$D$6</f>
        <v>0</v>
      </c>
      <c r="EC25" s="191">
        <f>'PLEXOS Units Built'!EC25*'Capacity by State'!$D$6</f>
        <v>0</v>
      </c>
      <c r="ED25" s="191">
        <f>'PLEXOS Units Built'!ED25*'Capacity by State'!$D$6</f>
        <v>0.2</v>
      </c>
      <c r="EE25" s="191">
        <f>'PLEXOS Units Built'!EE25*'Capacity by State'!$D$6</f>
        <v>4.8899999999999997</v>
      </c>
      <c r="EF25" s="191">
        <f>'PLEXOS Units Built'!EF25*'Capacity by State'!$D$6</f>
        <v>17.09</v>
      </c>
      <c r="EG25" s="191">
        <f>'PLEXOS Units Built'!EG25*'Capacity by State'!$D$6</f>
        <v>1.98</v>
      </c>
      <c r="EH25" s="191">
        <f>'PLEXOS Units Built'!EH25*'Capacity by State'!$D$6</f>
        <v>2</v>
      </c>
      <c r="EI25" s="191">
        <f>'PLEXOS Units Built'!EI25*'Capacity by State'!$D$6</f>
        <v>2.62</v>
      </c>
      <c r="EJ25" s="191">
        <f>'PLEXOS Units Built'!EJ25*'Capacity by State'!$D$6</f>
        <v>1.79</v>
      </c>
      <c r="EK25" s="191">
        <f>'PLEXOS Units Built'!EK25*'Capacity by State'!$D$6</f>
        <v>0.10999999999999999</v>
      </c>
      <c r="EL25" s="191">
        <f>'PLEXOS Units Built'!EL25*'Capacity by State'!$D$6</f>
        <v>1.21</v>
      </c>
      <c r="EM25" s="191">
        <f>'PLEXOS Units Built'!EM25*'Capacity by State'!$D$6</f>
        <v>3.03</v>
      </c>
      <c r="EN25" s="191">
        <f>'PLEXOS Units Built'!EN25*'Capacity by State'!$D$6</f>
        <v>5.3100000000000005</v>
      </c>
      <c r="EO25" s="191">
        <f>'PLEXOS Units Built'!EO25*'Capacity by State'!$D$6</f>
        <v>4.28</v>
      </c>
      <c r="EP25" s="191">
        <f>'PLEXOS Units Built'!EP25*'Capacity by State'!$D$6</f>
        <v>7.4</v>
      </c>
      <c r="EQ25" s="191">
        <f>'PLEXOS Units Built'!EQ25*'Capacity by State'!$D$6</f>
        <v>6.46</v>
      </c>
      <c r="ER25" s="191">
        <f>'PLEXOS Units Built'!ER25*'Capacity by State'!$D$6</f>
        <v>3.8</v>
      </c>
      <c r="ES25" s="191">
        <f>'PLEXOS Units Built'!ES25*'Capacity by State'!$D$6</f>
        <v>4.79</v>
      </c>
      <c r="ET25" s="191">
        <f>'PLEXOS Units Built'!ET25*'Capacity by State'!$D$6</f>
        <v>0.04</v>
      </c>
      <c r="EU25" s="191">
        <f>'PLEXOS Units Built'!EU25*'Capacity by State'!$D$6</f>
        <v>0.14000000000000001</v>
      </c>
      <c r="EV25" s="191">
        <f>'PLEXOS Units Built'!EV25*'Capacity by State'!$D$6</f>
        <v>0.25</v>
      </c>
      <c r="EW25" s="191">
        <f>'PLEXOS Units Built'!EW25*'Capacity by State'!$D$6</f>
        <v>0.16</v>
      </c>
      <c r="EX25" s="191">
        <f>'PLEXOS Units Built'!EX25*'Capacity by State'!$D$6</f>
        <v>0.55000000000000004</v>
      </c>
      <c r="EY25" s="191">
        <f>'PLEXOS Units Built'!EY25*'Capacity by State'!$D$6</f>
        <v>0.26</v>
      </c>
      <c r="EZ25" s="191">
        <f>'PLEXOS Units Built'!EZ25*'Capacity by State'!$D$6</f>
        <v>0.53</v>
      </c>
      <c r="FA25" s="191">
        <f>'PLEXOS Units Built'!FA25*'Capacity by State'!$D$6</f>
        <v>0.10999999999999999</v>
      </c>
      <c r="FB25" s="191">
        <f>'PLEXOS Units Built'!FB25*'Capacity by State'!$D$6</f>
        <v>0.14000000000000001</v>
      </c>
      <c r="FC25" s="191">
        <f>'PLEXOS Units Built'!FC25*'Capacity by State'!$D$6</f>
        <v>0.35000000000000003</v>
      </c>
      <c r="FD25" s="191">
        <f>'PLEXOS Units Built'!FD25*'Capacity by State'!$D$6</f>
        <v>0.12</v>
      </c>
      <c r="FE25" s="191">
        <f>'PLEXOS Units Built'!FE25*'Capacity by State'!$D$6</f>
        <v>0.01</v>
      </c>
      <c r="FF25" s="191">
        <f>'PLEXOS Units Built'!FF25*'Capacity by State'!$D$6</f>
        <v>1.9700000000000002</v>
      </c>
      <c r="FG25" s="191">
        <f>'PLEXOS Units Built'!FG25*'Capacity by State'!$D$6</f>
        <v>0.56000000000000005</v>
      </c>
    </row>
    <row r="26" spans="1:163" x14ac:dyDescent="0.25">
      <c r="AO26" s="180"/>
    </row>
    <row r="27" spans="1:163" x14ac:dyDescent="0.25">
      <c r="AO27" s="180"/>
    </row>
    <row r="28" spans="1:163" x14ac:dyDescent="0.25">
      <c r="A28"/>
    </row>
    <row r="29" spans="1:163" x14ac:dyDescent="0.25">
      <c r="A29"/>
    </row>
    <row r="30" spans="1:163" x14ac:dyDescent="0.25">
      <c r="A30"/>
    </row>
    <row r="31" spans="1:163" x14ac:dyDescent="0.25">
      <c r="A31" s="87" t="str" cm="1">
        <f t="array" ref="A31:U193">TRANSPOSE(A5:FG25)</f>
        <v>Year</v>
      </c>
      <c r="B31" s="87">
        <v>2023</v>
      </c>
      <c r="C31" s="87">
        <v>2024</v>
      </c>
      <c r="D31" s="87">
        <v>2025</v>
      </c>
      <c r="E31" s="87">
        <v>2026</v>
      </c>
      <c r="F31" s="87">
        <v>2027</v>
      </c>
      <c r="G31" s="87">
        <v>2028</v>
      </c>
      <c r="H31" s="87">
        <v>2029</v>
      </c>
      <c r="I31" s="87">
        <v>2030</v>
      </c>
      <c r="J31" s="87">
        <v>2031</v>
      </c>
      <c r="K31" s="87">
        <v>2032</v>
      </c>
      <c r="L31" s="87">
        <v>2033</v>
      </c>
      <c r="M31" s="87">
        <v>2034</v>
      </c>
      <c r="N31" s="87">
        <v>2035</v>
      </c>
      <c r="O31" s="87">
        <v>2036</v>
      </c>
      <c r="P31" s="87">
        <v>2037</v>
      </c>
      <c r="Q31" s="87">
        <v>2038</v>
      </c>
      <c r="R31" s="87">
        <v>2039</v>
      </c>
      <c r="S31" s="87">
        <v>2040</v>
      </c>
      <c r="T31" s="87">
        <v>2041</v>
      </c>
      <c r="U31" s="87">
        <v>2042</v>
      </c>
    </row>
    <row r="32" spans="1:163" x14ac:dyDescent="0.25">
      <c r="A32" t="str">
        <v>EE_.PX.GOE._.001.ID</v>
      </c>
      <c r="B32">
        <v>0</v>
      </c>
      <c r="C32">
        <v>7.0000000000000007E-2</v>
      </c>
      <c r="D32">
        <v>0.15</v>
      </c>
      <c r="E32">
        <v>0.10999999999999999</v>
      </c>
      <c r="F32">
        <v>0.17</v>
      </c>
      <c r="G32">
        <v>0.2</v>
      </c>
      <c r="H32">
        <v>0.26</v>
      </c>
      <c r="I32">
        <v>0.3</v>
      </c>
      <c r="J32">
        <v>0.71</v>
      </c>
      <c r="K32">
        <v>0.17</v>
      </c>
      <c r="L32">
        <v>0.35000000000000003</v>
      </c>
      <c r="M32">
        <v>0.31</v>
      </c>
      <c r="N32">
        <v>0.31</v>
      </c>
      <c r="O32">
        <v>0.28000000000000003</v>
      </c>
      <c r="P32">
        <v>0.66</v>
      </c>
      <c r="Q32">
        <v>0.21999999999999997</v>
      </c>
      <c r="R32">
        <v>0.15</v>
      </c>
      <c r="S32">
        <v>0.2</v>
      </c>
      <c r="T32">
        <v>0.15</v>
      </c>
      <c r="U32">
        <v>1.23</v>
      </c>
    </row>
    <row r="33" spans="1:21" x14ac:dyDescent="0.25">
      <c r="A33" t="str">
        <v>EE_.PX.GOE._.002.ID</v>
      </c>
      <c r="B33">
        <v>0</v>
      </c>
      <c r="C33">
        <v>0</v>
      </c>
      <c r="D33">
        <v>0</v>
      </c>
      <c r="E33">
        <v>0.21999999999999997</v>
      </c>
      <c r="F33">
        <v>0.25</v>
      </c>
      <c r="G33">
        <v>0.29000000000000004</v>
      </c>
      <c r="H33">
        <v>0.36</v>
      </c>
      <c r="I33">
        <v>0.4</v>
      </c>
      <c r="J33">
        <v>1.31</v>
      </c>
      <c r="K33">
        <v>0</v>
      </c>
      <c r="L33">
        <v>0.26</v>
      </c>
      <c r="M33">
        <v>0.42000000000000004</v>
      </c>
      <c r="N33">
        <v>0.42000000000000004</v>
      </c>
      <c r="O33">
        <v>0.44999999999999996</v>
      </c>
      <c r="P33">
        <v>1.6900000000000002</v>
      </c>
      <c r="Q33">
        <v>0.04</v>
      </c>
      <c r="R33">
        <v>0.29000000000000004</v>
      </c>
      <c r="S33">
        <v>0.43999999999999995</v>
      </c>
      <c r="T33">
        <v>0.54</v>
      </c>
      <c r="U33">
        <v>3.93</v>
      </c>
    </row>
    <row r="34" spans="1:21" x14ac:dyDescent="0.25">
      <c r="A34" t="str">
        <v>EE_.PX.GOE._.003.ID</v>
      </c>
      <c r="B34">
        <v>0</v>
      </c>
      <c r="C34">
        <v>0</v>
      </c>
      <c r="D34">
        <v>0</v>
      </c>
      <c r="E34">
        <v>0.14000000000000001</v>
      </c>
      <c r="F34">
        <v>0.17</v>
      </c>
      <c r="G34">
        <v>0.16</v>
      </c>
      <c r="H34">
        <v>0.24</v>
      </c>
      <c r="I34">
        <v>0.25</v>
      </c>
      <c r="J34">
        <v>0.87999999999999989</v>
      </c>
      <c r="K34">
        <v>0</v>
      </c>
      <c r="L34">
        <v>0</v>
      </c>
      <c r="M34">
        <v>0.19</v>
      </c>
      <c r="N34">
        <v>0.19</v>
      </c>
      <c r="O34">
        <v>0.19</v>
      </c>
      <c r="P34">
        <v>0.79</v>
      </c>
      <c r="Q34">
        <v>0</v>
      </c>
      <c r="R34">
        <v>7.0000000000000007E-2</v>
      </c>
      <c r="S34">
        <v>7.0000000000000007E-2</v>
      </c>
      <c r="T34">
        <v>0.18</v>
      </c>
      <c r="U34">
        <v>1.51</v>
      </c>
    </row>
    <row r="35" spans="1:21" x14ac:dyDescent="0.25">
      <c r="A35" t="str">
        <v>EE_.PX.GOE._.004.ID</v>
      </c>
      <c r="B35">
        <v>0</v>
      </c>
      <c r="C35">
        <v>0</v>
      </c>
      <c r="D35">
        <v>0</v>
      </c>
      <c r="E35">
        <v>0.21999999999999997</v>
      </c>
      <c r="F35">
        <v>0.24</v>
      </c>
      <c r="G35">
        <v>0.21000000000000002</v>
      </c>
      <c r="H35">
        <v>0.25</v>
      </c>
      <c r="I35">
        <v>0.24</v>
      </c>
      <c r="J35">
        <v>0.47</v>
      </c>
      <c r="K35">
        <v>0.22999999999999998</v>
      </c>
      <c r="L35">
        <v>0.2</v>
      </c>
      <c r="M35">
        <v>0.17</v>
      </c>
      <c r="N35">
        <v>0.19</v>
      </c>
      <c r="O35">
        <v>0.17</v>
      </c>
      <c r="P35">
        <v>0.52</v>
      </c>
      <c r="Q35">
        <v>0.14000000000000001</v>
      </c>
      <c r="R35">
        <v>0.06</v>
      </c>
      <c r="S35">
        <v>0</v>
      </c>
      <c r="T35">
        <v>0.03</v>
      </c>
      <c r="U35">
        <v>0.51</v>
      </c>
    </row>
    <row r="36" spans="1:21" x14ac:dyDescent="0.25">
      <c r="A36" t="str">
        <v>EE_.PX.GOE._.005.ID</v>
      </c>
      <c r="B36">
        <v>0</v>
      </c>
      <c r="C36">
        <v>0</v>
      </c>
      <c r="D36">
        <v>0</v>
      </c>
      <c r="E36">
        <v>0.10999999999999999</v>
      </c>
      <c r="F36">
        <v>0.17</v>
      </c>
      <c r="G36">
        <v>0.18</v>
      </c>
      <c r="H36">
        <v>0.24</v>
      </c>
      <c r="I36">
        <v>0.27</v>
      </c>
      <c r="J36">
        <v>0.49</v>
      </c>
      <c r="K36">
        <v>0.32</v>
      </c>
      <c r="L36">
        <v>0.33</v>
      </c>
      <c r="M36">
        <v>0.32</v>
      </c>
      <c r="N36">
        <v>0.33</v>
      </c>
      <c r="O36">
        <v>0.32</v>
      </c>
      <c r="P36">
        <v>0.73</v>
      </c>
      <c r="Q36">
        <v>0.28000000000000003</v>
      </c>
      <c r="R36">
        <v>0.2</v>
      </c>
      <c r="S36">
        <v>0.05</v>
      </c>
      <c r="T36">
        <v>0.18</v>
      </c>
      <c r="U36">
        <v>0.72</v>
      </c>
    </row>
    <row r="37" spans="1:21" x14ac:dyDescent="0.25">
      <c r="A37" t="str">
        <v>EE_.PX.GOE._.006.ID</v>
      </c>
      <c r="B37">
        <v>0</v>
      </c>
      <c r="C37">
        <v>0</v>
      </c>
      <c r="D37">
        <v>0</v>
      </c>
      <c r="E37">
        <v>0.14000000000000001</v>
      </c>
      <c r="F37">
        <v>0.19</v>
      </c>
      <c r="G37">
        <v>0.18</v>
      </c>
      <c r="H37">
        <v>0.22999999999999998</v>
      </c>
      <c r="I37">
        <v>0.25</v>
      </c>
      <c r="J37">
        <v>0.43999999999999995</v>
      </c>
      <c r="K37">
        <v>0.28000000000000003</v>
      </c>
      <c r="L37">
        <v>0.26</v>
      </c>
      <c r="M37">
        <v>0.22999999999999998</v>
      </c>
      <c r="N37">
        <v>0.36</v>
      </c>
      <c r="O37">
        <v>0.39</v>
      </c>
      <c r="P37">
        <v>0.21000000000000002</v>
      </c>
      <c r="Q37">
        <v>0.15</v>
      </c>
      <c r="R37">
        <v>0.15</v>
      </c>
      <c r="S37">
        <v>0.17</v>
      </c>
      <c r="T37">
        <v>0.15</v>
      </c>
      <c r="U37">
        <v>0.21000000000000002</v>
      </c>
    </row>
    <row r="38" spans="1:21" x14ac:dyDescent="0.25">
      <c r="A38" t="str">
        <v>EE_.PX.GOE._.007.ID</v>
      </c>
      <c r="B38">
        <v>0</v>
      </c>
      <c r="C38">
        <v>0</v>
      </c>
      <c r="D38">
        <v>0</v>
      </c>
      <c r="E38">
        <v>0.27</v>
      </c>
      <c r="F38">
        <v>0.28000000000000003</v>
      </c>
      <c r="G38">
        <v>0.31</v>
      </c>
      <c r="H38">
        <v>0.38</v>
      </c>
      <c r="I38">
        <v>0.37</v>
      </c>
      <c r="J38">
        <v>1.4000000000000001</v>
      </c>
      <c r="K38">
        <v>0</v>
      </c>
      <c r="L38">
        <v>0</v>
      </c>
      <c r="M38">
        <v>0</v>
      </c>
      <c r="N38">
        <v>0</v>
      </c>
      <c r="O38">
        <v>0</v>
      </c>
      <c r="P38">
        <v>0.01</v>
      </c>
      <c r="Q38">
        <v>0</v>
      </c>
      <c r="R38">
        <v>0</v>
      </c>
      <c r="S38">
        <v>0</v>
      </c>
      <c r="T38">
        <v>0</v>
      </c>
      <c r="U38">
        <v>0.22999999999999998</v>
      </c>
    </row>
    <row r="39" spans="1:21" x14ac:dyDescent="0.25">
      <c r="A39" t="str">
        <v>EE_.PX.GOE._.008.ID</v>
      </c>
      <c r="B39">
        <v>0</v>
      </c>
      <c r="C39">
        <v>0</v>
      </c>
      <c r="D39">
        <v>0</v>
      </c>
      <c r="E39">
        <v>0.3</v>
      </c>
      <c r="F39">
        <v>0.31</v>
      </c>
      <c r="G39">
        <v>0.32</v>
      </c>
      <c r="H39">
        <v>0.29000000000000004</v>
      </c>
      <c r="I39">
        <v>0.27</v>
      </c>
      <c r="J39">
        <v>0.06</v>
      </c>
      <c r="K39">
        <v>0.10999999999999999</v>
      </c>
      <c r="L39">
        <v>0.19</v>
      </c>
      <c r="M39">
        <v>0.10999999999999999</v>
      </c>
      <c r="N39">
        <v>0.08</v>
      </c>
      <c r="O39">
        <v>0.08</v>
      </c>
      <c r="P39">
        <v>0</v>
      </c>
      <c r="Q39">
        <v>0</v>
      </c>
      <c r="R39">
        <v>0</v>
      </c>
      <c r="S39">
        <v>0</v>
      </c>
      <c r="T39">
        <v>0</v>
      </c>
      <c r="U39">
        <v>0.17</v>
      </c>
    </row>
    <row r="40" spans="1:21" x14ac:dyDescent="0.25">
      <c r="A40" t="str">
        <v>EE_.PX.GOE._.009.ID</v>
      </c>
      <c r="B40">
        <v>0</v>
      </c>
      <c r="C40">
        <v>0.09</v>
      </c>
      <c r="D40">
        <v>0.1</v>
      </c>
      <c r="E40">
        <v>0.15</v>
      </c>
      <c r="F40">
        <v>0.17</v>
      </c>
      <c r="G40">
        <v>0.2</v>
      </c>
      <c r="H40">
        <v>0.18</v>
      </c>
      <c r="I40">
        <v>0.16</v>
      </c>
      <c r="J40">
        <v>0.04</v>
      </c>
      <c r="K40">
        <v>0.13</v>
      </c>
      <c r="L40">
        <v>0.13</v>
      </c>
      <c r="M40">
        <v>0.1</v>
      </c>
      <c r="N40">
        <v>0.09</v>
      </c>
      <c r="O40">
        <v>0.09</v>
      </c>
      <c r="P40">
        <v>0</v>
      </c>
      <c r="Q40">
        <v>0</v>
      </c>
      <c r="R40">
        <v>0.02</v>
      </c>
      <c r="S40">
        <v>0.03</v>
      </c>
      <c r="T40">
        <v>0.04</v>
      </c>
      <c r="U40">
        <v>0</v>
      </c>
    </row>
    <row r="41" spans="1:21" x14ac:dyDescent="0.25">
      <c r="A41" t="str">
        <v>EE_.PX.GOE._.010.ID</v>
      </c>
      <c r="B41">
        <v>0</v>
      </c>
      <c r="C41">
        <v>0.8899999999999999</v>
      </c>
      <c r="D41">
        <v>0.73</v>
      </c>
      <c r="E41">
        <v>0.8899999999999999</v>
      </c>
      <c r="F41">
        <v>0.97</v>
      </c>
      <c r="G41">
        <v>1.01</v>
      </c>
      <c r="H41">
        <v>0.96</v>
      </c>
      <c r="I41">
        <v>0.92999999999999994</v>
      </c>
      <c r="J41">
        <v>0.21000000000000002</v>
      </c>
      <c r="K41">
        <v>0.8</v>
      </c>
      <c r="L41">
        <v>0.89999999999999991</v>
      </c>
      <c r="M41">
        <v>0.75</v>
      </c>
      <c r="N41">
        <v>0.74</v>
      </c>
      <c r="O41">
        <v>0.8</v>
      </c>
      <c r="P41">
        <v>0</v>
      </c>
      <c r="Q41">
        <v>0.39</v>
      </c>
      <c r="R41">
        <v>0.65</v>
      </c>
      <c r="S41">
        <v>0.67</v>
      </c>
      <c r="T41">
        <v>0.77</v>
      </c>
      <c r="U41">
        <v>0</v>
      </c>
    </row>
    <row r="42" spans="1:21" x14ac:dyDescent="0.25">
      <c r="A42" t="str">
        <v>EE_.PX.GOE._.011.ID</v>
      </c>
      <c r="B42">
        <v>0</v>
      </c>
      <c r="C42">
        <v>0.08</v>
      </c>
      <c r="D42">
        <v>0.13</v>
      </c>
      <c r="E42">
        <v>0.17</v>
      </c>
      <c r="F42">
        <v>0.21999999999999997</v>
      </c>
      <c r="G42">
        <v>0.27</v>
      </c>
      <c r="H42">
        <v>0.36</v>
      </c>
      <c r="I42">
        <v>0.43999999999999995</v>
      </c>
      <c r="J42">
        <v>0.5</v>
      </c>
      <c r="K42">
        <v>0.44999999999999996</v>
      </c>
      <c r="L42">
        <v>0.48</v>
      </c>
      <c r="M42">
        <v>0.54</v>
      </c>
      <c r="N42">
        <v>0.59</v>
      </c>
      <c r="O42">
        <v>0.63</v>
      </c>
      <c r="P42">
        <v>0.52</v>
      </c>
      <c r="Q42">
        <v>0.44999999999999996</v>
      </c>
      <c r="R42">
        <v>0.43999999999999995</v>
      </c>
      <c r="S42">
        <v>0.57000000000000006</v>
      </c>
      <c r="T42">
        <v>0.67</v>
      </c>
      <c r="U42">
        <v>0.66</v>
      </c>
    </row>
    <row r="43" spans="1:21" x14ac:dyDescent="0.25">
      <c r="A43" t="str">
        <v>EE_.PX.GOE._.012.ID</v>
      </c>
      <c r="B43">
        <v>0</v>
      </c>
      <c r="C43">
        <v>0.08</v>
      </c>
      <c r="D43">
        <v>0.12</v>
      </c>
      <c r="E43">
        <v>0.17</v>
      </c>
      <c r="F43">
        <v>0.21000000000000002</v>
      </c>
      <c r="G43">
        <v>0.27</v>
      </c>
      <c r="H43">
        <v>0.36</v>
      </c>
      <c r="I43">
        <v>0.43999999999999995</v>
      </c>
      <c r="J43">
        <v>0.5</v>
      </c>
      <c r="K43">
        <v>0.44999999999999996</v>
      </c>
      <c r="L43">
        <v>0.47</v>
      </c>
      <c r="M43">
        <v>0.54</v>
      </c>
      <c r="N43">
        <v>0.58000000000000007</v>
      </c>
      <c r="O43">
        <v>0.61</v>
      </c>
      <c r="P43">
        <v>0.49</v>
      </c>
      <c r="Q43">
        <v>0.41000000000000003</v>
      </c>
      <c r="R43">
        <v>0.37</v>
      </c>
      <c r="S43">
        <v>0.48</v>
      </c>
      <c r="T43">
        <v>0.56000000000000005</v>
      </c>
      <c r="U43">
        <v>0.53</v>
      </c>
    </row>
    <row r="44" spans="1:21" x14ac:dyDescent="0.25">
      <c r="A44" t="str">
        <v>EE_.PX.GOE._.013.ID</v>
      </c>
      <c r="B44">
        <v>0</v>
      </c>
      <c r="C44">
        <v>0</v>
      </c>
      <c r="D44">
        <v>0</v>
      </c>
      <c r="E44">
        <v>0.24</v>
      </c>
      <c r="F44">
        <v>0.28000000000000003</v>
      </c>
      <c r="G44">
        <v>0.37</v>
      </c>
      <c r="H44">
        <v>0.42999999999999994</v>
      </c>
      <c r="I44">
        <v>0.48</v>
      </c>
      <c r="J44">
        <v>0.45999999999999996</v>
      </c>
      <c r="K44">
        <v>0.45999999999999996</v>
      </c>
      <c r="L44">
        <v>0.54</v>
      </c>
      <c r="M44">
        <v>0.61</v>
      </c>
      <c r="N44">
        <v>0.62</v>
      </c>
      <c r="O44">
        <v>0.64</v>
      </c>
      <c r="P44">
        <v>0.35000000000000003</v>
      </c>
      <c r="Q44">
        <v>0.3</v>
      </c>
      <c r="R44">
        <v>0.24</v>
      </c>
      <c r="S44">
        <v>0.34</v>
      </c>
      <c r="T44">
        <v>0.35000000000000003</v>
      </c>
      <c r="U44">
        <v>0.21000000000000002</v>
      </c>
    </row>
    <row r="45" spans="1:21" x14ac:dyDescent="0.25">
      <c r="A45" t="str">
        <v>EE_.PX.GOE._.014.ID</v>
      </c>
      <c r="B45">
        <v>0</v>
      </c>
      <c r="C45">
        <v>0</v>
      </c>
      <c r="D45">
        <v>0</v>
      </c>
      <c r="E45">
        <v>0.2</v>
      </c>
      <c r="F45">
        <v>0.25</v>
      </c>
      <c r="G45">
        <v>0.3</v>
      </c>
      <c r="H45">
        <v>0.42000000000000004</v>
      </c>
      <c r="I45">
        <v>0.42999999999999994</v>
      </c>
      <c r="J45">
        <v>0.47</v>
      </c>
      <c r="K45">
        <v>0.36</v>
      </c>
      <c r="L45">
        <v>0.35000000000000003</v>
      </c>
      <c r="M45">
        <v>0.45999999999999996</v>
      </c>
      <c r="N45">
        <v>0.53</v>
      </c>
      <c r="O45">
        <v>0.59</v>
      </c>
      <c r="P45">
        <v>0.44999999999999996</v>
      </c>
      <c r="Q45">
        <v>0.38</v>
      </c>
      <c r="R45">
        <v>0.33</v>
      </c>
      <c r="S45">
        <v>0.44999999999999996</v>
      </c>
      <c r="T45">
        <v>0.52</v>
      </c>
      <c r="U45">
        <v>0.51</v>
      </c>
    </row>
    <row r="46" spans="1:21" x14ac:dyDescent="0.25">
      <c r="A46" t="str">
        <v>EE_.PX.GOE._.015.ID</v>
      </c>
      <c r="B46">
        <v>0</v>
      </c>
      <c r="C46">
        <v>0</v>
      </c>
      <c r="D46">
        <v>0</v>
      </c>
      <c r="E46">
        <v>7.0000000000000007E-2</v>
      </c>
      <c r="F46">
        <v>0.12</v>
      </c>
      <c r="G46">
        <v>0.16</v>
      </c>
      <c r="H46">
        <v>0.25</v>
      </c>
      <c r="I46">
        <v>0.33</v>
      </c>
      <c r="J46">
        <v>0.42000000000000004</v>
      </c>
      <c r="K46">
        <v>0.43999999999999995</v>
      </c>
      <c r="L46">
        <v>0.49</v>
      </c>
      <c r="M46">
        <v>0.59</v>
      </c>
      <c r="N46">
        <v>0.69000000000000006</v>
      </c>
      <c r="O46">
        <v>0.79</v>
      </c>
      <c r="P46">
        <v>0.76</v>
      </c>
      <c r="Q46">
        <v>0.73</v>
      </c>
      <c r="R46">
        <v>0.75</v>
      </c>
      <c r="S46">
        <v>0.91999999999999993</v>
      </c>
      <c r="T46">
        <v>1.0900000000000001</v>
      </c>
      <c r="U46">
        <v>1.1300000000000001</v>
      </c>
    </row>
    <row r="47" spans="1:21" x14ac:dyDescent="0.25">
      <c r="A47" t="str">
        <v>EE_.PX.GOE._.016.ID</v>
      </c>
      <c r="B47">
        <v>0</v>
      </c>
      <c r="C47">
        <v>0</v>
      </c>
      <c r="D47">
        <v>0</v>
      </c>
      <c r="E47">
        <v>0.16</v>
      </c>
      <c r="F47">
        <v>0.22999999999999998</v>
      </c>
      <c r="G47">
        <v>0.33</v>
      </c>
      <c r="H47">
        <v>0.43999999999999995</v>
      </c>
      <c r="I47">
        <v>0.56000000000000005</v>
      </c>
      <c r="J47">
        <v>0.64</v>
      </c>
      <c r="K47">
        <v>0.68</v>
      </c>
      <c r="L47">
        <v>0.78</v>
      </c>
      <c r="M47">
        <v>0.94</v>
      </c>
      <c r="N47">
        <v>1.02</v>
      </c>
      <c r="O47">
        <v>1.1400000000000001</v>
      </c>
      <c r="P47">
        <v>0.94</v>
      </c>
      <c r="Q47">
        <v>0.95</v>
      </c>
      <c r="R47">
        <v>0.92999999999999994</v>
      </c>
      <c r="S47">
        <v>1.25</v>
      </c>
      <c r="T47">
        <v>1.3800000000000001</v>
      </c>
      <c r="U47">
        <v>1.3</v>
      </c>
    </row>
    <row r="48" spans="1:21" x14ac:dyDescent="0.25">
      <c r="A48" t="str">
        <v>EE_.PX.GOE._.017.ID</v>
      </c>
      <c r="B48">
        <v>0</v>
      </c>
      <c r="C48">
        <v>0</v>
      </c>
      <c r="D48">
        <v>0</v>
      </c>
      <c r="E48">
        <v>0.37</v>
      </c>
      <c r="F48">
        <v>0.41000000000000003</v>
      </c>
      <c r="G48">
        <v>0.45999999999999996</v>
      </c>
      <c r="H48">
        <v>0.5</v>
      </c>
      <c r="I48">
        <v>0.53</v>
      </c>
      <c r="J48">
        <v>0.48</v>
      </c>
      <c r="K48">
        <v>0.36</v>
      </c>
      <c r="L48">
        <v>0.35000000000000003</v>
      </c>
      <c r="M48">
        <v>0.42000000000000004</v>
      </c>
      <c r="N48">
        <v>0.38</v>
      </c>
      <c r="O48">
        <v>0.37</v>
      </c>
      <c r="P48">
        <v>0.13</v>
      </c>
      <c r="Q48">
        <v>0.04</v>
      </c>
      <c r="R48">
        <v>0</v>
      </c>
      <c r="S48">
        <v>0.12</v>
      </c>
      <c r="T48">
        <v>0.13</v>
      </c>
      <c r="U48">
        <v>0.03</v>
      </c>
    </row>
    <row r="49" spans="1:21" x14ac:dyDescent="0.25">
      <c r="A49" t="str">
        <v>EE_.PX.GOE._.018.ID</v>
      </c>
      <c r="B49">
        <v>0</v>
      </c>
      <c r="C49">
        <v>0</v>
      </c>
      <c r="D49">
        <v>0</v>
      </c>
      <c r="E49">
        <v>0.21999999999999997</v>
      </c>
      <c r="F49">
        <v>0.21999999999999997</v>
      </c>
      <c r="G49">
        <v>0.24</v>
      </c>
      <c r="H49">
        <v>0.24</v>
      </c>
      <c r="I49">
        <v>0.24</v>
      </c>
      <c r="J49">
        <v>0.24</v>
      </c>
      <c r="K49">
        <v>0.21999999999999997</v>
      </c>
      <c r="L49">
        <v>0.21000000000000002</v>
      </c>
      <c r="M49">
        <v>0.19</v>
      </c>
      <c r="N49">
        <v>0.18</v>
      </c>
      <c r="O49">
        <v>0.15</v>
      </c>
      <c r="P49">
        <v>0.15</v>
      </c>
      <c r="Q49">
        <v>0.14000000000000001</v>
      </c>
      <c r="R49">
        <v>0.13</v>
      </c>
      <c r="S49">
        <v>0.13</v>
      </c>
      <c r="T49">
        <v>0.12</v>
      </c>
      <c r="U49">
        <v>0.10999999999999999</v>
      </c>
    </row>
    <row r="50" spans="1:21" x14ac:dyDescent="0.25">
      <c r="A50" t="str">
        <v>EE_.PX.GOE._.019.ID</v>
      </c>
      <c r="B50">
        <v>0</v>
      </c>
      <c r="C50">
        <v>0</v>
      </c>
      <c r="D50">
        <v>0</v>
      </c>
      <c r="E50">
        <v>0.08</v>
      </c>
      <c r="F50">
        <v>0.12</v>
      </c>
      <c r="G50">
        <v>0.16</v>
      </c>
      <c r="H50">
        <v>0.21999999999999997</v>
      </c>
      <c r="I50">
        <v>0.28000000000000003</v>
      </c>
      <c r="J50">
        <v>0.34</v>
      </c>
      <c r="K50">
        <v>0.4</v>
      </c>
      <c r="L50">
        <v>0.43999999999999995</v>
      </c>
      <c r="M50">
        <v>0.45999999999999996</v>
      </c>
      <c r="N50">
        <v>0.45999999999999996</v>
      </c>
      <c r="O50">
        <v>0.42000000000000004</v>
      </c>
      <c r="P50">
        <v>0.37</v>
      </c>
      <c r="Q50">
        <v>0.29000000000000004</v>
      </c>
      <c r="R50">
        <v>0.21000000000000002</v>
      </c>
      <c r="S50">
        <v>0.14000000000000001</v>
      </c>
      <c r="T50">
        <v>0.08</v>
      </c>
      <c r="U50">
        <v>0.05</v>
      </c>
    </row>
    <row r="51" spans="1:21" x14ac:dyDescent="0.25">
      <c r="A51" t="str">
        <v>EE_.PX.GOE._.020.ID</v>
      </c>
      <c r="B51">
        <v>0</v>
      </c>
      <c r="C51">
        <v>0.04</v>
      </c>
      <c r="D51">
        <v>0.06</v>
      </c>
      <c r="E51">
        <v>0.06</v>
      </c>
      <c r="F51">
        <v>0.08</v>
      </c>
      <c r="G51">
        <v>0.09</v>
      </c>
      <c r="H51">
        <v>0.09</v>
      </c>
      <c r="I51">
        <v>0.1</v>
      </c>
      <c r="J51">
        <v>0.1</v>
      </c>
      <c r="K51">
        <v>0.09</v>
      </c>
      <c r="L51">
        <v>0.08</v>
      </c>
      <c r="M51">
        <v>7.0000000000000007E-2</v>
      </c>
      <c r="N51">
        <v>0.05</v>
      </c>
      <c r="O51">
        <v>0.05</v>
      </c>
      <c r="P51">
        <v>0.04</v>
      </c>
      <c r="Q51">
        <v>0.06</v>
      </c>
      <c r="R51">
        <v>0.06</v>
      </c>
      <c r="S51">
        <v>0.06</v>
      </c>
      <c r="T51">
        <v>0.06</v>
      </c>
      <c r="U51">
        <v>0.06</v>
      </c>
    </row>
    <row r="52" spans="1:21" x14ac:dyDescent="0.25">
      <c r="A52" t="str">
        <v>EE_.PX.GOE._.021.ID</v>
      </c>
      <c r="B52">
        <v>0</v>
      </c>
      <c r="C52">
        <v>0</v>
      </c>
      <c r="D52">
        <v>0</v>
      </c>
      <c r="E52">
        <v>0.14000000000000001</v>
      </c>
      <c r="F52">
        <v>0.15</v>
      </c>
      <c r="G52">
        <v>0.18</v>
      </c>
      <c r="H52">
        <v>0.2</v>
      </c>
      <c r="I52">
        <v>0.19</v>
      </c>
      <c r="J52">
        <v>0.15</v>
      </c>
      <c r="K52">
        <v>0.15</v>
      </c>
      <c r="L52">
        <v>0.1</v>
      </c>
      <c r="M52">
        <v>7.0000000000000007E-2</v>
      </c>
      <c r="N52">
        <v>0.02</v>
      </c>
      <c r="O52">
        <v>0.01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</row>
    <row r="53" spans="1:21" x14ac:dyDescent="0.25">
      <c r="A53" t="str">
        <v>EE_.PX.GOE._.022.ID</v>
      </c>
      <c r="B53">
        <v>0</v>
      </c>
      <c r="C53">
        <v>0</v>
      </c>
      <c r="D53">
        <v>0</v>
      </c>
      <c r="E53">
        <v>0.09</v>
      </c>
      <c r="F53">
        <v>0.1</v>
      </c>
      <c r="G53">
        <v>0.10999999999999999</v>
      </c>
      <c r="H53">
        <v>0.10999999999999999</v>
      </c>
      <c r="I53">
        <v>0.12</v>
      </c>
      <c r="J53">
        <v>0.10999999999999999</v>
      </c>
      <c r="K53">
        <v>0.1</v>
      </c>
      <c r="L53">
        <v>7.0000000000000007E-2</v>
      </c>
      <c r="M53">
        <v>0.06</v>
      </c>
      <c r="N53">
        <v>0.04</v>
      </c>
      <c r="O53">
        <v>0.04</v>
      </c>
      <c r="P53">
        <v>0.03</v>
      </c>
      <c r="Q53">
        <v>0.03</v>
      </c>
      <c r="R53">
        <v>0.03</v>
      </c>
      <c r="S53">
        <v>0.03</v>
      </c>
      <c r="T53">
        <v>0.02</v>
      </c>
      <c r="U53">
        <v>0.03</v>
      </c>
    </row>
    <row r="54" spans="1:21" x14ac:dyDescent="0.25">
      <c r="A54" t="str">
        <v>EE_.PX.GOE._.023.ID</v>
      </c>
      <c r="B54">
        <v>0</v>
      </c>
      <c r="C54">
        <v>0</v>
      </c>
      <c r="D54">
        <v>0</v>
      </c>
      <c r="E54">
        <v>7.0000000000000007E-2</v>
      </c>
      <c r="F54">
        <v>0.08</v>
      </c>
      <c r="G54">
        <v>0.08</v>
      </c>
      <c r="H54">
        <v>0.09</v>
      </c>
      <c r="I54">
        <v>0.1</v>
      </c>
      <c r="J54">
        <v>0.09</v>
      </c>
      <c r="K54">
        <v>0.09</v>
      </c>
      <c r="L54">
        <v>0.09</v>
      </c>
      <c r="M54">
        <v>0.08</v>
      </c>
      <c r="N54">
        <v>0.08</v>
      </c>
      <c r="O54">
        <v>7.0000000000000007E-2</v>
      </c>
      <c r="P54">
        <v>7.0000000000000007E-2</v>
      </c>
      <c r="Q54">
        <v>0.06</v>
      </c>
      <c r="R54">
        <v>0.06</v>
      </c>
      <c r="S54">
        <v>0.05</v>
      </c>
      <c r="T54">
        <v>0.05</v>
      </c>
      <c r="U54">
        <v>0.05</v>
      </c>
    </row>
    <row r="55" spans="1:21" x14ac:dyDescent="0.25">
      <c r="A55" t="str">
        <v>EE_.PX.GOE._.024.ID</v>
      </c>
      <c r="B55">
        <v>0</v>
      </c>
      <c r="C55">
        <v>0</v>
      </c>
      <c r="D55">
        <v>0</v>
      </c>
      <c r="E55">
        <v>0.10999999999999999</v>
      </c>
      <c r="F55">
        <v>0.14000000000000001</v>
      </c>
      <c r="G55">
        <v>0.16</v>
      </c>
      <c r="H55">
        <v>0.18</v>
      </c>
      <c r="I55">
        <v>0.21000000000000002</v>
      </c>
      <c r="J55">
        <v>0.21000000000000002</v>
      </c>
      <c r="K55">
        <v>0.21000000000000002</v>
      </c>
      <c r="L55">
        <v>0.21000000000000002</v>
      </c>
      <c r="M55">
        <v>0.21000000000000002</v>
      </c>
      <c r="N55">
        <v>0.19</v>
      </c>
      <c r="O55">
        <v>0.18</v>
      </c>
      <c r="P55">
        <v>0.15</v>
      </c>
      <c r="Q55">
        <v>0.14000000000000001</v>
      </c>
      <c r="R55">
        <v>0.16</v>
      </c>
      <c r="S55">
        <v>0.14000000000000001</v>
      </c>
      <c r="T55">
        <v>0.12</v>
      </c>
      <c r="U55">
        <v>0.1</v>
      </c>
    </row>
    <row r="56" spans="1:21" x14ac:dyDescent="0.25">
      <c r="A56" t="str">
        <v>EE_.PX.GOE._.025.ID</v>
      </c>
      <c r="B56">
        <v>0</v>
      </c>
      <c r="C56">
        <v>0</v>
      </c>
      <c r="D56">
        <v>0</v>
      </c>
      <c r="E56">
        <v>7.0000000000000007E-2</v>
      </c>
      <c r="F56">
        <v>0.08</v>
      </c>
      <c r="G56">
        <v>0.09</v>
      </c>
      <c r="H56">
        <v>0.1</v>
      </c>
      <c r="I56">
        <v>0.10999999999999999</v>
      </c>
      <c r="J56">
        <v>0.13</v>
      </c>
      <c r="K56">
        <v>0.14000000000000001</v>
      </c>
      <c r="L56">
        <v>0.14000000000000001</v>
      </c>
      <c r="M56">
        <v>0.15</v>
      </c>
      <c r="N56">
        <v>0.15</v>
      </c>
      <c r="O56">
        <v>0.14000000000000001</v>
      </c>
      <c r="P56">
        <v>0.14000000000000001</v>
      </c>
      <c r="Q56">
        <v>0.15</v>
      </c>
      <c r="R56">
        <v>0.13</v>
      </c>
      <c r="S56">
        <v>0.14000000000000001</v>
      </c>
      <c r="T56">
        <v>0.14000000000000001</v>
      </c>
      <c r="U56">
        <v>0.14000000000000001</v>
      </c>
    </row>
    <row r="57" spans="1:21" x14ac:dyDescent="0.25">
      <c r="A57" t="str">
        <v>EE_.PX.GOE._.026.ID</v>
      </c>
      <c r="B57">
        <v>0</v>
      </c>
      <c r="C57">
        <v>2.8100000000000005</v>
      </c>
      <c r="D57">
        <v>3.07</v>
      </c>
      <c r="E57">
        <v>3.4200000000000004</v>
      </c>
      <c r="F57">
        <v>3.7</v>
      </c>
      <c r="G57">
        <v>3.76</v>
      </c>
      <c r="H57">
        <v>3.7199999999999998</v>
      </c>
      <c r="I57">
        <v>3.65</v>
      </c>
      <c r="J57">
        <v>3.8</v>
      </c>
      <c r="K57">
        <v>3.7800000000000002</v>
      </c>
      <c r="L57">
        <v>3.61</v>
      </c>
      <c r="M57">
        <v>3.53</v>
      </c>
      <c r="N57">
        <v>3.31</v>
      </c>
      <c r="O57">
        <v>3.3800000000000003</v>
      </c>
      <c r="P57">
        <v>3.24</v>
      </c>
      <c r="Q57">
        <v>3.01</v>
      </c>
      <c r="R57">
        <v>2.7300000000000004</v>
      </c>
      <c r="S57">
        <v>2.7600000000000002</v>
      </c>
      <c r="T57">
        <v>2.67</v>
      </c>
      <c r="U57">
        <v>2.6100000000000003</v>
      </c>
    </row>
    <row r="58" spans="1:21" x14ac:dyDescent="0.25">
      <c r="A58" t="str">
        <v>EE_.PX.GOE._.027.ID</v>
      </c>
      <c r="B58">
        <v>0</v>
      </c>
      <c r="C58">
        <v>0.62</v>
      </c>
      <c r="D58">
        <v>1.27</v>
      </c>
      <c r="E58">
        <v>0.67</v>
      </c>
      <c r="F58">
        <v>0.85999999999999988</v>
      </c>
      <c r="G58">
        <v>0.94</v>
      </c>
      <c r="H58">
        <v>1.1000000000000001</v>
      </c>
      <c r="I58">
        <v>1.1700000000000002</v>
      </c>
      <c r="J58">
        <v>3.14</v>
      </c>
      <c r="K58">
        <v>0.05</v>
      </c>
      <c r="L58">
        <v>1.01</v>
      </c>
      <c r="M58">
        <v>1.3</v>
      </c>
      <c r="N58">
        <v>1.9100000000000001</v>
      </c>
      <c r="O58">
        <v>1.92</v>
      </c>
      <c r="P58">
        <v>1.06</v>
      </c>
      <c r="Q58">
        <v>0.96</v>
      </c>
      <c r="R58">
        <v>0.85000000000000009</v>
      </c>
      <c r="S58">
        <v>1.02</v>
      </c>
      <c r="T58">
        <v>0.99</v>
      </c>
      <c r="U58">
        <v>0.43999999999999995</v>
      </c>
    </row>
    <row r="59" spans="1:21" x14ac:dyDescent="0.25">
      <c r="A59" t="str">
        <v>EE_.PX.NCA._.001.CA</v>
      </c>
      <c r="B59">
        <v>0</v>
      </c>
      <c r="C59">
        <v>0.16</v>
      </c>
      <c r="D59">
        <v>0.2</v>
      </c>
      <c r="E59">
        <v>0.21000000000000002</v>
      </c>
      <c r="F59">
        <v>0.27</v>
      </c>
      <c r="G59">
        <v>0.31</v>
      </c>
      <c r="H59">
        <v>0.34</v>
      </c>
      <c r="I59">
        <v>0.4</v>
      </c>
      <c r="J59">
        <v>0.5</v>
      </c>
      <c r="K59">
        <v>0.42000000000000004</v>
      </c>
      <c r="L59">
        <v>0.48</v>
      </c>
      <c r="M59">
        <v>0.48</v>
      </c>
      <c r="N59">
        <v>0.45999999999999996</v>
      </c>
      <c r="O59">
        <v>0.1</v>
      </c>
      <c r="P59">
        <v>0.74</v>
      </c>
      <c r="Q59">
        <v>0.36</v>
      </c>
      <c r="R59">
        <v>0.32</v>
      </c>
      <c r="S59">
        <v>0.27</v>
      </c>
      <c r="T59">
        <v>0.22999999999999998</v>
      </c>
      <c r="U59">
        <v>0.36</v>
      </c>
    </row>
    <row r="60" spans="1:21" x14ac:dyDescent="0.25">
      <c r="A60" t="str">
        <v>EE_.PX.NCA._.002.CA</v>
      </c>
      <c r="B60">
        <v>0</v>
      </c>
      <c r="C60">
        <v>0</v>
      </c>
      <c r="D60">
        <v>0</v>
      </c>
      <c r="E60">
        <v>0.21000000000000002</v>
      </c>
      <c r="F60">
        <v>0.25</v>
      </c>
      <c r="G60">
        <v>0.28000000000000003</v>
      </c>
      <c r="H60">
        <v>0.3</v>
      </c>
      <c r="I60">
        <v>0.32</v>
      </c>
      <c r="J60">
        <v>0.39</v>
      </c>
      <c r="K60">
        <v>0.28000000000000003</v>
      </c>
      <c r="L60">
        <v>0.33</v>
      </c>
      <c r="M60">
        <v>0.33</v>
      </c>
      <c r="N60">
        <v>0.32</v>
      </c>
      <c r="O60">
        <v>0.04</v>
      </c>
      <c r="P60">
        <v>0.56000000000000005</v>
      </c>
      <c r="Q60">
        <v>0.28000000000000003</v>
      </c>
      <c r="R60">
        <v>0.25</v>
      </c>
      <c r="S60">
        <v>0.21999999999999997</v>
      </c>
      <c r="T60">
        <v>0.2</v>
      </c>
      <c r="U60">
        <v>0.31</v>
      </c>
    </row>
    <row r="61" spans="1:21" x14ac:dyDescent="0.25">
      <c r="A61" t="str">
        <v>EE_.PX.NCA._.003.CA</v>
      </c>
      <c r="B61">
        <v>0</v>
      </c>
      <c r="C61">
        <v>0</v>
      </c>
      <c r="D61">
        <v>0</v>
      </c>
      <c r="E61">
        <v>0.26</v>
      </c>
      <c r="F61">
        <v>0.29000000000000004</v>
      </c>
      <c r="G61">
        <v>0.28000000000000003</v>
      </c>
      <c r="H61">
        <v>0.26</v>
      </c>
      <c r="I61">
        <v>0.26</v>
      </c>
      <c r="J61">
        <v>0.3</v>
      </c>
      <c r="K61">
        <v>0.16</v>
      </c>
      <c r="L61">
        <v>0.19</v>
      </c>
      <c r="M61">
        <v>0.16</v>
      </c>
      <c r="N61">
        <v>0.13</v>
      </c>
      <c r="O61">
        <v>0</v>
      </c>
      <c r="P61">
        <v>0.19</v>
      </c>
      <c r="Q61">
        <v>0.05</v>
      </c>
      <c r="R61">
        <v>0.03</v>
      </c>
      <c r="S61">
        <v>0.01</v>
      </c>
      <c r="T61">
        <v>0</v>
      </c>
      <c r="U61">
        <v>0.08</v>
      </c>
    </row>
    <row r="62" spans="1:21" x14ac:dyDescent="0.25">
      <c r="A62" t="str">
        <v>EE_.PX.NCA._.004.CA</v>
      </c>
      <c r="B62">
        <v>0</v>
      </c>
      <c r="C62">
        <v>0</v>
      </c>
      <c r="D62">
        <v>0</v>
      </c>
      <c r="E62">
        <v>0.21000000000000002</v>
      </c>
      <c r="F62">
        <v>0.25</v>
      </c>
      <c r="G62">
        <v>0.27</v>
      </c>
      <c r="H62">
        <v>0.29000000000000004</v>
      </c>
      <c r="I62">
        <v>0.29000000000000004</v>
      </c>
      <c r="J62">
        <v>0.34</v>
      </c>
      <c r="K62">
        <v>0.21000000000000002</v>
      </c>
      <c r="L62">
        <v>0.22999999999999998</v>
      </c>
      <c r="M62">
        <v>0.21000000000000002</v>
      </c>
      <c r="N62">
        <v>0.17</v>
      </c>
      <c r="O62">
        <v>0</v>
      </c>
      <c r="P62">
        <v>0.25</v>
      </c>
      <c r="Q62">
        <v>0.08</v>
      </c>
      <c r="R62">
        <v>0.05</v>
      </c>
      <c r="S62">
        <v>0.03</v>
      </c>
      <c r="T62">
        <v>0.02</v>
      </c>
      <c r="U62">
        <v>0.1</v>
      </c>
    </row>
    <row r="63" spans="1:21" x14ac:dyDescent="0.25">
      <c r="A63" t="str">
        <v>EE_.PX.NCA._.005.CA</v>
      </c>
      <c r="B63">
        <v>0</v>
      </c>
      <c r="C63">
        <v>0</v>
      </c>
      <c r="D63">
        <v>0</v>
      </c>
      <c r="E63">
        <v>0.21000000000000002</v>
      </c>
      <c r="F63">
        <v>0.24</v>
      </c>
      <c r="G63">
        <v>0.22999999999999998</v>
      </c>
      <c r="H63">
        <v>0.21999999999999997</v>
      </c>
      <c r="I63">
        <v>0.21000000000000002</v>
      </c>
      <c r="J63">
        <v>0.24</v>
      </c>
      <c r="K63">
        <v>0.13</v>
      </c>
      <c r="L63">
        <v>0.16</v>
      </c>
      <c r="M63">
        <v>0.14000000000000001</v>
      </c>
      <c r="N63">
        <v>0.13</v>
      </c>
      <c r="O63">
        <v>0</v>
      </c>
      <c r="P63">
        <v>0.21000000000000002</v>
      </c>
      <c r="Q63">
        <v>0.08</v>
      </c>
      <c r="R63">
        <v>0.06</v>
      </c>
      <c r="S63">
        <v>0.05</v>
      </c>
      <c r="T63">
        <v>0.03</v>
      </c>
      <c r="U63">
        <v>0.10999999999999999</v>
      </c>
    </row>
    <row r="64" spans="1:21" x14ac:dyDescent="0.25">
      <c r="A64" t="str">
        <v>EE_.PX.NCA._.006.CA</v>
      </c>
      <c r="B64">
        <v>0</v>
      </c>
      <c r="C64">
        <v>0</v>
      </c>
      <c r="D64">
        <v>0</v>
      </c>
      <c r="E64">
        <v>0.27</v>
      </c>
      <c r="F64">
        <v>0.33</v>
      </c>
      <c r="G64">
        <v>0.36</v>
      </c>
      <c r="H64">
        <v>0.39</v>
      </c>
      <c r="I64">
        <v>0.38</v>
      </c>
      <c r="J64">
        <v>0.42000000000000004</v>
      </c>
      <c r="K64">
        <v>0.22999999999999998</v>
      </c>
      <c r="L64">
        <v>0.22999999999999998</v>
      </c>
      <c r="M64">
        <v>0.15</v>
      </c>
      <c r="N64">
        <v>0.09</v>
      </c>
      <c r="O64">
        <v>0</v>
      </c>
      <c r="P64">
        <v>0.03</v>
      </c>
      <c r="Q64">
        <v>0</v>
      </c>
      <c r="R64">
        <v>0</v>
      </c>
      <c r="S64">
        <v>0</v>
      </c>
      <c r="T64">
        <v>0</v>
      </c>
      <c r="U64">
        <v>0</v>
      </c>
    </row>
    <row r="65" spans="1:21" x14ac:dyDescent="0.25">
      <c r="A65" t="str">
        <v>EE_.PX.NCA._.007.CA</v>
      </c>
      <c r="B65">
        <v>0</v>
      </c>
      <c r="C65">
        <v>0</v>
      </c>
      <c r="D65">
        <v>0</v>
      </c>
      <c r="E65">
        <v>0.26</v>
      </c>
      <c r="F65">
        <v>0.29000000000000004</v>
      </c>
      <c r="G65">
        <v>0.28000000000000003</v>
      </c>
      <c r="H65">
        <v>0.27</v>
      </c>
      <c r="I65">
        <v>0.24</v>
      </c>
      <c r="J65">
        <v>0.26</v>
      </c>
      <c r="K65">
        <v>0.12</v>
      </c>
      <c r="L65">
        <v>0.14000000000000001</v>
      </c>
      <c r="M65">
        <v>0.1</v>
      </c>
      <c r="N65">
        <v>0.08</v>
      </c>
      <c r="O65">
        <v>0</v>
      </c>
      <c r="P65">
        <v>0.09</v>
      </c>
      <c r="Q65">
        <v>0.02</v>
      </c>
      <c r="R65">
        <v>0</v>
      </c>
      <c r="S65">
        <v>0</v>
      </c>
      <c r="T65">
        <v>0</v>
      </c>
      <c r="U65">
        <v>0.03</v>
      </c>
    </row>
    <row r="66" spans="1:21" x14ac:dyDescent="0.25">
      <c r="A66" t="str">
        <v>EE_.PX.NCA._.008.CA</v>
      </c>
      <c r="B66">
        <v>0</v>
      </c>
      <c r="C66">
        <v>0.05</v>
      </c>
      <c r="D66">
        <v>0.08</v>
      </c>
      <c r="E66">
        <v>0.09</v>
      </c>
      <c r="F66">
        <v>0.13</v>
      </c>
      <c r="G66">
        <v>0.13</v>
      </c>
      <c r="H66">
        <v>0.18</v>
      </c>
      <c r="I66">
        <v>0.19</v>
      </c>
      <c r="J66">
        <v>0.28000000000000003</v>
      </c>
      <c r="K66">
        <v>0.21999999999999997</v>
      </c>
      <c r="L66">
        <v>0.19</v>
      </c>
      <c r="M66">
        <v>0.2</v>
      </c>
      <c r="N66">
        <v>0.3</v>
      </c>
      <c r="O66">
        <v>0.09</v>
      </c>
      <c r="P66">
        <v>0.29000000000000004</v>
      </c>
      <c r="Q66">
        <v>0.18</v>
      </c>
      <c r="R66">
        <v>0.12</v>
      </c>
      <c r="S66">
        <v>0.3</v>
      </c>
      <c r="T66">
        <v>0</v>
      </c>
      <c r="U66">
        <v>0.4</v>
      </c>
    </row>
    <row r="67" spans="1:21" x14ac:dyDescent="0.25">
      <c r="A67" t="str">
        <v>EE_.PX.NCA._.009.CA</v>
      </c>
      <c r="B67">
        <v>0</v>
      </c>
      <c r="C67">
        <v>0</v>
      </c>
      <c r="D67">
        <v>0</v>
      </c>
      <c r="E67">
        <v>0.14000000000000001</v>
      </c>
      <c r="F67">
        <v>0.16</v>
      </c>
      <c r="G67">
        <v>0.15</v>
      </c>
      <c r="H67">
        <v>0.26</v>
      </c>
      <c r="I67">
        <v>0.17</v>
      </c>
      <c r="J67">
        <v>0.44999999999999996</v>
      </c>
      <c r="K67">
        <v>0.13</v>
      </c>
      <c r="L67">
        <v>0.21999999999999997</v>
      </c>
      <c r="M67">
        <v>0.18</v>
      </c>
      <c r="N67">
        <v>0.43999999999999995</v>
      </c>
      <c r="O67">
        <v>0.09</v>
      </c>
      <c r="P67">
        <v>0.52</v>
      </c>
      <c r="Q67">
        <v>0.09</v>
      </c>
      <c r="R67">
        <v>0.13</v>
      </c>
      <c r="S67">
        <v>0.34</v>
      </c>
      <c r="T67">
        <v>0</v>
      </c>
      <c r="U67">
        <v>0.75</v>
      </c>
    </row>
    <row r="68" spans="1:21" x14ac:dyDescent="0.25">
      <c r="A68" t="str">
        <v>EE_.PX.NCA._.010.CA</v>
      </c>
      <c r="B68">
        <v>0</v>
      </c>
      <c r="C68">
        <v>0</v>
      </c>
      <c r="D68">
        <v>0</v>
      </c>
      <c r="E68">
        <v>0.19</v>
      </c>
      <c r="F68">
        <v>0.18</v>
      </c>
      <c r="G68">
        <v>0.13</v>
      </c>
      <c r="H68">
        <v>0.26</v>
      </c>
      <c r="I68">
        <v>0.09</v>
      </c>
      <c r="J68">
        <v>0.42000000000000004</v>
      </c>
      <c r="K68">
        <v>0</v>
      </c>
      <c r="L68">
        <v>0.1</v>
      </c>
      <c r="M68">
        <v>0.06</v>
      </c>
      <c r="N68">
        <v>0.29000000000000004</v>
      </c>
      <c r="O68">
        <v>0</v>
      </c>
      <c r="P68">
        <v>0.36</v>
      </c>
      <c r="Q68">
        <v>0</v>
      </c>
      <c r="R68">
        <v>0.03</v>
      </c>
      <c r="S68">
        <v>0.19</v>
      </c>
      <c r="T68">
        <v>0</v>
      </c>
      <c r="U68">
        <v>0.43999999999999995</v>
      </c>
    </row>
    <row r="69" spans="1:21" x14ac:dyDescent="0.25">
      <c r="A69" t="str">
        <v>EE_.PX.NCA._.011.CA</v>
      </c>
      <c r="B69">
        <v>0</v>
      </c>
      <c r="C69">
        <v>0</v>
      </c>
      <c r="D69">
        <v>0</v>
      </c>
      <c r="E69">
        <v>0.13</v>
      </c>
      <c r="F69">
        <v>0.16</v>
      </c>
      <c r="G69">
        <v>0.14000000000000001</v>
      </c>
      <c r="H69">
        <v>0.22999999999999998</v>
      </c>
      <c r="I69">
        <v>0.15</v>
      </c>
      <c r="J69">
        <v>0.34</v>
      </c>
      <c r="K69">
        <v>0.14000000000000001</v>
      </c>
      <c r="L69">
        <v>0.19</v>
      </c>
      <c r="M69">
        <v>0.19</v>
      </c>
      <c r="N69">
        <v>0.36</v>
      </c>
      <c r="O69">
        <v>0.05</v>
      </c>
      <c r="P69">
        <v>0.34</v>
      </c>
      <c r="Q69">
        <v>0.04</v>
      </c>
      <c r="R69">
        <v>0.05</v>
      </c>
      <c r="S69">
        <v>0.3</v>
      </c>
      <c r="T69">
        <v>0</v>
      </c>
      <c r="U69">
        <v>0.35000000000000003</v>
      </c>
    </row>
    <row r="70" spans="1:21" x14ac:dyDescent="0.25">
      <c r="A70" t="str">
        <v>EE_.PX.NCA._.012.CA</v>
      </c>
      <c r="B70">
        <v>0</v>
      </c>
      <c r="C70">
        <v>0</v>
      </c>
      <c r="D70">
        <v>0</v>
      </c>
      <c r="E70">
        <v>0.1</v>
      </c>
      <c r="F70">
        <v>0.13</v>
      </c>
      <c r="G70">
        <v>0.14000000000000001</v>
      </c>
      <c r="H70">
        <v>0.25</v>
      </c>
      <c r="I70">
        <v>0.18</v>
      </c>
      <c r="J70">
        <v>0.45999999999999996</v>
      </c>
      <c r="K70">
        <v>0.15</v>
      </c>
      <c r="L70">
        <v>0.22999999999999998</v>
      </c>
      <c r="M70">
        <v>0.18</v>
      </c>
      <c r="N70">
        <v>0.4</v>
      </c>
      <c r="O70">
        <v>7.0000000000000007E-2</v>
      </c>
      <c r="P70">
        <v>0.53</v>
      </c>
      <c r="Q70">
        <v>7.0000000000000007E-2</v>
      </c>
      <c r="R70">
        <v>0.09</v>
      </c>
      <c r="S70">
        <v>0.24</v>
      </c>
      <c r="T70">
        <v>0</v>
      </c>
      <c r="U70">
        <v>0.66</v>
      </c>
    </row>
    <row r="71" spans="1:21" x14ac:dyDescent="0.25">
      <c r="A71" t="str">
        <v>EE_.PX.NCA._.013.CA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</row>
    <row r="72" spans="1:21" x14ac:dyDescent="0.25">
      <c r="A72" t="str">
        <v>EE_.PX.NCA._.014.CA</v>
      </c>
      <c r="B72">
        <v>0</v>
      </c>
      <c r="C72">
        <v>0</v>
      </c>
      <c r="D72">
        <v>0</v>
      </c>
      <c r="E72">
        <v>0.02</v>
      </c>
      <c r="F72">
        <v>0.02</v>
      </c>
      <c r="G72">
        <v>0.03</v>
      </c>
      <c r="H72">
        <v>0.03</v>
      </c>
      <c r="I72">
        <v>0.03</v>
      </c>
      <c r="J72">
        <v>0.03</v>
      </c>
      <c r="K72">
        <v>0.03</v>
      </c>
      <c r="L72">
        <v>0.03</v>
      </c>
      <c r="M72">
        <v>0.02</v>
      </c>
      <c r="N72">
        <v>0.03</v>
      </c>
      <c r="O72">
        <v>0.02</v>
      </c>
      <c r="P72">
        <v>0.01</v>
      </c>
      <c r="Q72">
        <v>0.02</v>
      </c>
      <c r="R72">
        <v>0.01</v>
      </c>
      <c r="S72">
        <v>0</v>
      </c>
      <c r="T72">
        <v>0.01</v>
      </c>
      <c r="U72">
        <v>0.01</v>
      </c>
    </row>
    <row r="73" spans="1:21" x14ac:dyDescent="0.25">
      <c r="A73" t="str">
        <v>EE_.PX.NCA._.015.CA</v>
      </c>
      <c r="B73">
        <v>0</v>
      </c>
      <c r="C73">
        <v>0</v>
      </c>
      <c r="D73">
        <v>0</v>
      </c>
      <c r="E73">
        <v>0.39</v>
      </c>
      <c r="F73">
        <v>0.39</v>
      </c>
      <c r="G73">
        <v>0.37</v>
      </c>
      <c r="H73">
        <v>0.32</v>
      </c>
      <c r="I73">
        <v>0.28000000000000003</v>
      </c>
      <c r="J73">
        <v>0.26</v>
      </c>
      <c r="K73">
        <v>0.24</v>
      </c>
      <c r="L73">
        <v>0.21000000000000002</v>
      </c>
      <c r="M73">
        <v>0.2</v>
      </c>
      <c r="N73">
        <v>0.19</v>
      </c>
      <c r="O73">
        <v>0.16</v>
      </c>
      <c r="P73">
        <v>0.13</v>
      </c>
      <c r="Q73">
        <v>0.10999999999999999</v>
      </c>
      <c r="R73">
        <v>0.06</v>
      </c>
      <c r="S73">
        <v>0.03</v>
      </c>
      <c r="T73">
        <v>0.02</v>
      </c>
      <c r="U73">
        <v>0.02</v>
      </c>
    </row>
    <row r="74" spans="1:21" x14ac:dyDescent="0.25">
      <c r="A74" t="str">
        <v>EE_.PX.NCA._.016.CA</v>
      </c>
      <c r="B74">
        <v>0</v>
      </c>
      <c r="C74">
        <v>0</v>
      </c>
      <c r="D74">
        <v>0.02</v>
      </c>
      <c r="E74">
        <v>0.01</v>
      </c>
      <c r="F74">
        <v>0.03</v>
      </c>
      <c r="G74">
        <v>0.03</v>
      </c>
      <c r="H74">
        <v>0.05</v>
      </c>
      <c r="I74">
        <v>0.05</v>
      </c>
      <c r="J74">
        <v>0.06</v>
      </c>
      <c r="K74">
        <v>7.0000000000000007E-2</v>
      </c>
      <c r="L74">
        <v>0.08</v>
      </c>
      <c r="M74">
        <v>7.0000000000000007E-2</v>
      </c>
      <c r="N74">
        <v>0.08</v>
      </c>
      <c r="O74">
        <v>0.08</v>
      </c>
      <c r="P74">
        <v>7.0000000000000007E-2</v>
      </c>
      <c r="Q74">
        <v>7.0000000000000007E-2</v>
      </c>
      <c r="R74">
        <v>7.0000000000000007E-2</v>
      </c>
      <c r="S74">
        <v>0.06</v>
      </c>
      <c r="T74">
        <v>0.06</v>
      </c>
      <c r="U74">
        <v>0.06</v>
      </c>
    </row>
    <row r="75" spans="1:21" x14ac:dyDescent="0.25">
      <c r="A75" t="str">
        <v>EE_.PX.NCA._.017.CA</v>
      </c>
      <c r="B75">
        <v>0</v>
      </c>
      <c r="C75">
        <v>0</v>
      </c>
      <c r="D75">
        <v>0</v>
      </c>
      <c r="E75">
        <v>0.04</v>
      </c>
      <c r="F75">
        <v>0.05</v>
      </c>
      <c r="G75">
        <v>0.06</v>
      </c>
      <c r="H75">
        <v>0.08</v>
      </c>
      <c r="I75">
        <v>0.08</v>
      </c>
      <c r="J75">
        <v>0.09</v>
      </c>
      <c r="K75">
        <v>0.09</v>
      </c>
      <c r="L75">
        <v>0.08</v>
      </c>
      <c r="M75">
        <v>0.09</v>
      </c>
      <c r="N75">
        <v>0.08</v>
      </c>
      <c r="O75">
        <v>7.0000000000000007E-2</v>
      </c>
      <c r="P75">
        <v>0.06</v>
      </c>
      <c r="Q75">
        <v>0.06</v>
      </c>
      <c r="R75">
        <v>0.06</v>
      </c>
      <c r="S75">
        <v>0.05</v>
      </c>
      <c r="T75">
        <v>0.04</v>
      </c>
      <c r="U75">
        <v>0.04</v>
      </c>
    </row>
    <row r="76" spans="1:21" x14ac:dyDescent="0.25">
      <c r="A76" t="str">
        <v>EE_.PX.NCA._.018.CA</v>
      </c>
      <c r="B76">
        <v>0</v>
      </c>
      <c r="C76">
        <v>0.02</v>
      </c>
      <c r="D76">
        <v>0.02</v>
      </c>
      <c r="E76">
        <v>0.04</v>
      </c>
      <c r="F76">
        <v>0.06</v>
      </c>
      <c r="G76">
        <v>0.08</v>
      </c>
      <c r="H76">
        <v>0.1</v>
      </c>
      <c r="I76">
        <v>0.13</v>
      </c>
      <c r="J76">
        <v>0.15</v>
      </c>
      <c r="K76">
        <v>0.16</v>
      </c>
      <c r="L76">
        <v>0.17</v>
      </c>
      <c r="M76">
        <v>0.18</v>
      </c>
      <c r="N76">
        <v>0.19</v>
      </c>
      <c r="O76">
        <v>0.17</v>
      </c>
      <c r="P76">
        <v>0.17</v>
      </c>
      <c r="Q76">
        <v>0.15</v>
      </c>
      <c r="R76">
        <v>0.14000000000000001</v>
      </c>
      <c r="S76">
        <v>0.12</v>
      </c>
      <c r="T76">
        <v>0.14000000000000001</v>
      </c>
      <c r="U76">
        <v>0.12</v>
      </c>
    </row>
    <row r="77" spans="1:21" x14ac:dyDescent="0.25">
      <c r="A77" t="str">
        <v>EE_.PX.NCA._.019.CA</v>
      </c>
      <c r="B77">
        <v>0</v>
      </c>
      <c r="C77">
        <v>0</v>
      </c>
      <c r="D77">
        <v>0.01</v>
      </c>
      <c r="E77">
        <v>0.02</v>
      </c>
      <c r="F77">
        <v>0.02</v>
      </c>
      <c r="G77">
        <v>0.03</v>
      </c>
      <c r="H77">
        <v>0.04</v>
      </c>
      <c r="I77">
        <v>0.04</v>
      </c>
      <c r="J77">
        <v>0.06</v>
      </c>
      <c r="K77">
        <v>0.06</v>
      </c>
      <c r="L77">
        <v>7.0000000000000007E-2</v>
      </c>
      <c r="M77">
        <v>7.0000000000000007E-2</v>
      </c>
      <c r="N77">
        <v>7.0000000000000007E-2</v>
      </c>
      <c r="O77">
        <v>7.0000000000000007E-2</v>
      </c>
      <c r="P77">
        <v>7.0000000000000007E-2</v>
      </c>
      <c r="Q77">
        <v>0.06</v>
      </c>
      <c r="R77">
        <v>0.06</v>
      </c>
      <c r="S77">
        <v>0.05</v>
      </c>
      <c r="T77">
        <v>0.06</v>
      </c>
      <c r="U77">
        <v>0.05</v>
      </c>
    </row>
    <row r="78" spans="1:21" x14ac:dyDescent="0.25">
      <c r="A78" t="str">
        <v>EE_.PX.NCA._.020.CA</v>
      </c>
      <c r="B78">
        <v>0</v>
      </c>
      <c r="C78">
        <v>0.03</v>
      </c>
      <c r="D78">
        <v>0.03</v>
      </c>
      <c r="E78">
        <v>0.06</v>
      </c>
      <c r="F78">
        <v>0.08</v>
      </c>
      <c r="G78">
        <v>0.10999999999999999</v>
      </c>
      <c r="H78">
        <v>0.14000000000000001</v>
      </c>
      <c r="I78">
        <v>0.18</v>
      </c>
      <c r="J78">
        <v>0.21000000000000002</v>
      </c>
      <c r="K78">
        <v>0.21999999999999997</v>
      </c>
      <c r="L78">
        <v>0.24</v>
      </c>
      <c r="M78">
        <v>0.25</v>
      </c>
      <c r="N78">
        <v>0.26</v>
      </c>
      <c r="O78">
        <v>0.25</v>
      </c>
      <c r="P78">
        <v>0.22999999999999998</v>
      </c>
      <c r="Q78">
        <v>0.21000000000000002</v>
      </c>
      <c r="R78">
        <v>0.19</v>
      </c>
      <c r="S78">
        <v>0.17</v>
      </c>
      <c r="T78">
        <v>0.19</v>
      </c>
      <c r="U78">
        <v>0.16</v>
      </c>
    </row>
    <row r="79" spans="1:21" x14ac:dyDescent="0.25">
      <c r="A79" t="str">
        <v>EE_.PX.NCA._.021.CA</v>
      </c>
      <c r="B79">
        <v>0</v>
      </c>
      <c r="C79">
        <v>0.01</v>
      </c>
      <c r="D79">
        <v>0.01</v>
      </c>
      <c r="E79">
        <v>0.01</v>
      </c>
      <c r="F79">
        <v>0.02</v>
      </c>
      <c r="G79">
        <v>0.03</v>
      </c>
      <c r="H79">
        <v>0.03</v>
      </c>
      <c r="I79">
        <v>0.05</v>
      </c>
      <c r="J79">
        <v>0.05</v>
      </c>
      <c r="K79">
        <v>0.05</v>
      </c>
      <c r="L79">
        <v>7.0000000000000007E-2</v>
      </c>
      <c r="M79">
        <v>7.0000000000000007E-2</v>
      </c>
      <c r="N79">
        <v>7.0000000000000007E-2</v>
      </c>
      <c r="O79">
        <v>7.0000000000000007E-2</v>
      </c>
      <c r="P79">
        <v>7.0000000000000007E-2</v>
      </c>
      <c r="Q79">
        <v>7.0000000000000007E-2</v>
      </c>
      <c r="R79">
        <v>7.0000000000000007E-2</v>
      </c>
      <c r="S79">
        <v>0.06</v>
      </c>
      <c r="T79">
        <v>7.0000000000000007E-2</v>
      </c>
      <c r="U79">
        <v>0.06</v>
      </c>
    </row>
    <row r="80" spans="1:21" x14ac:dyDescent="0.25">
      <c r="A80" t="str">
        <v>EE_.PX.NCA._.022.CA</v>
      </c>
      <c r="B80">
        <v>0</v>
      </c>
      <c r="C80">
        <v>0.02</v>
      </c>
      <c r="D80">
        <v>0.03</v>
      </c>
      <c r="E80">
        <v>0.02</v>
      </c>
      <c r="F80">
        <v>0.04</v>
      </c>
      <c r="G80">
        <v>0.04</v>
      </c>
      <c r="H80">
        <v>0.05</v>
      </c>
      <c r="I80">
        <v>0.05</v>
      </c>
      <c r="J80">
        <v>0.04</v>
      </c>
      <c r="K80">
        <v>0.05</v>
      </c>
      <c r="L80">
        <v>0.04</v>
      </c>
      <c r="M80">
        <v>0.04</v>
      </c>
      <c r="N80">
        <v>0.03</v>
      </c>
      <c r="O80">
        <v>0.02</v>
      </c>
      <c r="P80">
        <v>0.03</v>
      </c>
      <c r="Q80">
        <v>0.03</v>
      </c>
      <c r="R80">
        <v>0.03</v>
      </c>
      <c r="S80">
        <v>0.03</v>
      </c>
      <c r="T80">
        <v>0.02</v>
      </c>
      <c r="U80">
        <v>0.03</v>
      </c>
    </row>
    <row r="81" spans="1:21" x14ac:dyDescent="0.25">
      <c r="A81" t="str">
        <v>EE_.PX.NCA._.023.CA</v>
      </c>
      <c r="B81">
        <v>0</v>
      </c>
      <c r="C81">
        <v>0</v>
      </c>
      <c r="D81">
        <v>0</v>
      </c>
      <c r="E81">
        <v>0.05</v>
      </c>
      <c r="F81">
        <v>0.06</v>
      </c>
      <c r="G81">
        <v>0.06</v>
      </c>
      <c r="H81">
        <v>7.0000000000000007E-2</v>
      </c>
      <c r="I81">
        <v>7.0000000000000007E-2</v>
      </c>
      <c r="J81">
        <v>7.0000000000000007E-2</v>
      </c>
      <c r="K81">
        <v>0.05</v>
      </c>
      <c r="L81">
        <v>0.03</v>
      </c>
      <c r="M81">
        <v>0.02</v>
      </c>
      <c r="N81">
        <v>0.01</v>
      </c>
      <c r="O81">
        <v>0</v>
      </c>
      <c r="P81">
        <v>0.02</v>
      </c>
      <c r="Q81">
        <v>0</v>
      </c>
      <c r="R81">
        <v>0</v>
      </c>
      <c r="S81">
        <v>0</v>
      </c>
      <c r="T81">
        <v>0</v>
      </c>
      <c r="U81">
        <v>0.06</v>
      </c>
    </row>
    <row r="82" spans="1:21" x14ac:dyDescent="0.25">
      <c r="A82" t="str">
        <v>EE_.PX.NCA._.024.CA</v>
      </c>
      <c r="B82">
        <v>0</v>
      </c>
      <c r="C82">
        <v>0</v>
      </c>
      <c r="D82">
        <v>0</v>
      </c>
      <c r="E82">
        <v>0.03</v>
      </c>
      <c r="F82">
        <v>0.04</v>
      </c>
      <c r="G82">
        <v>0.04</v>
      </c>
      <c r="H82">
        <v>0.03</v>
      </c>
      <c r="I82">
        <v>0.04</v>
      </c>
      <c r="J82">
        <v>0.03</v>
      </c>
      <c r="K82">
        <v>0.02</v>
      </c>
      <c r="L82">
        <v>0.03</v>
      </c>
      <c r="M82">
        <v>0.02</v>
      </c>
      <c r="N82">
        <v>0.01</v>
      </c>
      <c r="O82">
        <v>0.02</v>
      </c>
      <c r="P82">
        <v>0.01</v>
      </c>
      <c r="Q82">
        <v>0.01</v>
      </c>
      <c r="R82">
        <v>0.01</v>
      </c>
      <c r="S82">
        <v>0.01</v>
      </c>
      <c r="T82">
        <v>0.01</v>
      </c>
      <c r="U82">
        <v>0</v>
      </c>
    </row>
    <row r="83" spans="1:21" x14ac:dyDescent="0.25">
      <c r="A83" t="str">
        <v>EE_.PX.NCA._.025.CA</v>
      </c>
      <c r="B83">
        <v>0</v>
      </c>
      <c r="C83">
        <v>0</v>
      </c>
      <c r="D83">
        <v>0</v>
      </c>
      <c r="E83">
        <v>0.02</v>
      </c>
      <c r="F83">
        <v>0.03</v>
      </c>
      <c r="G83">
        <v>0.02</v>
      </c>
      <c r="H83">
        <v>0.04</v>
      </c>
      <c r="I83">
        <v>0.03</v>
      </c>
      <c r="J83">
        <v>0.04</v>
      </c>
      <c r="K83">
        <v>0.06</v>
      </c>
      <c r="L83">
        <v>0.05</v>
      </c>
      <c r="M83">
        <v>0.06</v>
      </c>
      <c r="N83">
        <v>0.05</v>
      </c>
      <c r="O83">
        <v>0.05</v>
      </c>
      <c r="P83">
        <v>0.06</v>
      </c>
      <c r="Q83">
        <v>0.04</v>
      </c>
      <c r="R83">
        <v>0.05</v>
      </c>
      <c r="S83">
        <v>0.05</v>
      </c>
      <c r="T83">
        <v>0.05</v>
      </c>
      <c r="U83">
        <v>0.06</v>
      </c>
    </row>
    <row r="84" spans="1:21" x14ac:dyDescent="0.25">
      <c r="A84" t="str">
        <v>EE_.PX.NCA._.026.CA</v>
      </c>
      <c r="B84">
        <v>0</v>
      </c>
      <c r="C84">
        <v>0.27</v>
      </c>
      <c r="D84">
        <v>0.26</v>
      </c>
      <c r="E84">
        <v>0.35000000000000003</v>
      </c>
      <c r="F84">
        <v>0.39</v>
      </c>
      <c r="G84">
        <v>0.41000000000000003</v>
      </c>
      <c r="H84">
        <v>0.42000000000000004</v>
      </c>
      <c r="I84">
        <v>0.28000000000000003</v>
      </c>
      <c r="J84">
        <v>0.43999999999999995</v>
      </c>
      <c r="K84">
        <v>0.41000000000000003</v>
      </c>
      <c r="L84">
        <v>0.38</v>
      </c>
      <c r="M84">
        <v>0.34</v>
      </c>
      <c r="N84">
        <v>0.10999999999999999</v>
      </c>
      <c r="O84">
        <v>0.26</v>
      </c>
      <c r="P84">
        <v>0.22999999999999998</v>
      </c>
      <c r="Q84">
        <v>0.2</v>
      </c>
      <c r="R84">
        <v>0.17</v>
      </c>
      <c r="S84">
        <v>0.16</v>
      </c>
      <c r="T84">
        <v>0.15</v>
      </c>
      <c r="U84">
        <v>0.16</v>
      </c>
    </row>
    <row r="85" spans="1:21" x14ac:dyDescent="0.25">
      <c r="A85" t="str">
        <v>EE_.PX.NCA._.027.CA</v>
      </c>
      <c r="B85">
        <v>0</v>
      </c>
      <c r="C85">
        <v>0.68</v>
      </c>
      <c r="D85">
        <v>0.78</v>
      </c>
      <c r="E85">
        <v>0.72</v>
      </c>
      <c r="F85">
        <v>0.78</v>
      </c>
      <c r="G85">
        <v>0.8</v>
      </c>
      <c r="H85">
        <v>0.77</v>
      </c>
      <c r="I85">
        <v>0.75</v>
      </c>
      <c r="J85">
        <v>0.85000000000000009</v>
      </c>
      <c r="K85">
        <v>0.44999999999999996</v>
      </c>
      <c r="L85">
        <v>0.5</v>
      </c>
      <c r="M85">
        <v>0.41000000000000003</v>
      </c>
      <c r="N85">
        <v>0.36</v>
      </c>
      <c r="O85">
        <v>0</v>
      </c>
      <c r="P85">
        <v>0.55000000000000004</v>
      </c>
      <c r="Q85">
        <v>0.2</v>
      </c>
      <c r="R85">
        <v>0.15</v>
      </c>
      <c r="S85">
        <v>0.10999999999999999</v>
      </c>
      <c r="T85">
        <v>0.09</v>
      </c>
      <c r="U85">
        <v>0.33</v>
      </c>
    </row>
    <row r="86" spans="1:21" x14ac:dyDescent="0.25">
      <c r="A86" t="str">
        <v>EE_.PX.SOR._.001.OR</v>
      </c>
      <c r="B86">
        <v>0</v>
      </c>
      <c r="C86">
        <v>3.9000000000000004</v>
      </c>
      <c r="D86">
        <v>5.01</v>
      </c>
      <c r="E86">
        <v>3.84</v>
      </c>
      <c r="F86">
        <v>4.47</v>
      </c>
      <c r="G86">
        <v>3.63</v>
      </c>
      <c r="H86">
        <v>3.75</v>
      </c>
      <c r="I86">
        <v>3.96</v>
      </c>
      <c r="J86">
        <v>6.1899999999999995</v>
      </c>
      <c r="K86">
        <v>3.3600000000000003</v>
      </c>
      <c r="L86">
        <v>3.05</v>
      </c>
      <c r="M86">
        <v>2.4299999999999997</v>
      </c>
      <c r="N86">
        <v>2.8299999999999996</v>
      </c>
      <c r="O86">
        <v>0.59</v>
      </c>
      <c r="P86">
        <v>7.09</v>
      </c>
      <c r="Q86">
        <v>2.52</v>
      </c>
      <c r="R86">
        <v>1.6800000000000002</v>
      </c>
      <c r="S86">
        <v>0.68</v>
      </c>
      <c r="T86">
        <v>1.6400000000000001</v>
      </c>
      <c r="U86">
        <v>5.89</v>
      </c>
    </row>
    <row r="87" spans="1:21" x14ac:dyDescent="0.25">
      <c r="A87" t="str">
        <v>EE_.PX.SOR._.002.OR</v>
      </c>
      <c r="B87">
        <v>0</v>
      </c>
      <c r="C87">
        <v>0.14000000000000001</v>
      </c>
      <c r="D87">
        <v>0.34</v>
      </c>
      <c r="E87">
        <v>0.21999999999999997</v>
      </c>
      <c r="F87">
        <v>0.25</v>
      </c>
      <c r="G87">
        <v>0.26</v>
      </c>
      <c r="H87">
        <v>0.08</v>
      </c>
      <c r="I87">
        <v>0.05</v>
      </c>
      <c r="J87">
        <v>0.74</v>
      </c>
      <c r="K87">
        <v>0.18</v>
      </c>
      <c r="L87">
        <v>0.26</v>
      </c>
      <c r="M87">
        <v>0.26</v>
      </c>
      <c r="N87">
        <v>0</v>
      </c>
      <c r="O87">
        <v>0</v>
      </c>
      <c r="P87">
        <v>0.8</v>
      </c>
      <c r="Q87">
        <v>0.24</v>
      </c>
      <c r="R87">
        <v>0.26</v>
      </c>
      <c r="S87">
        <v>0</v>
      </c>
      <c r="T87">
        <v>0</v>
      </c>
      <c r="U87">
        <v>0.67</v>
      </c>
    </row>
    <row r="88" spans="1:21" x14ac:dyDescent="0.25">
      <c r="A88" t="str">
        <v>EE_.PX.SOR._.003.OR</v>
      </c>
      <c r="B88">
        <v>0</v>
      </c>
      <c r="C88">
        <v>2.86</v>
      </c>
      <c r="D88">
        <v>8.06</v>
      </c>
      <c r="E88">
        <v>5.8199999999999994</v>
      </c>
      <c r="F88">
        <v>6.9899999999999993</v>
      </c>
      <c r="G88">
        <v>7.65</v>
      </c>
      <c r="H88">
        <v>3.31</v>
      </c>
      <c r="I88">
        <v>2.38</v>
      </c>
      <c r="J88">
        <v>20.89</v>
      </c>
      <c r="K88">
        <v>5.33</v>
      </c>
      <c r="L88">
        <v>6.93</v>
      </c>
      <c r="M88">
        <v>6.14</v>
      </c>
      <c r="N88">
        <v>0</v>
      </c>
      <c r="O88">
        <v>0</v>
      </c>
      <c r="P88">
        <v>13.49</v>
      </c>
      <c r="Q88">
        <v>2.42</v>
      </c>
      <c r="R88">
        <v>2.23</v>
      </c>
      <c r="S88">
        <v>0</v>
      </c>
      <c r="T88">
        <v>0</v>
      </c>
      <c r="U88">
        <v>9.2900000000000009</v>
      </c>
    </row>
    <row r="89" spans="1:21" x14ac:dyDescent="0.25">
      <c r="A89" t="str">
        <v>EE_.PX.SOR._.004.OR</v>
      </c>
      <c r="B89">
        <v>0</v>
      </c>
      <c r="C89">
        <v>8.49</v>
      </c>
      <c r="D89">
        <v>9.26</v>
      </c>
      <c r="E89">
        <v>8.92</v>
      </c>
      <c r="F89">
        <v>10.280000000000001</v>
      </c>
      <c r="G89">
        <v>10.69</v>
      </c>
      <c r="H89">
        <v>10.45</v>
      </c>
      <c r="I89">
        <v>11.44</v>
      </c>
      <c r="J89">
        <v>12.05</v>
      </c>
      <c r="K89">
        <v>12.86</v>
      </c>
      <c r="L89">
        <v>12.219999999999999</v>
      </c>
      <c r="M89">
        <v>12.969999999999999</v>
      </c>
      <c r="N89">
        <v>13.34</v>
      </c>
      <c r="O89">
        <v>14.28</v>
      </c>
      <c r="P89">
        <v>13.75</v>
      </c>
      <c r="Q89">
        <v>14.510000000000002</v>
      </c>
      <c r="R89">
        <v>14.850000000000001</v>
      </c>
      <c r="S89">
        <v>9.5599999999999987</v>
      </c>
      <c r="T89">
        <v>7.76</v>
      </c>
      <c r="U89">
        <v>7.84</v>
      </c>
    </row>
    <row r="90" spans="1:21" x14ac:dyDescent="0.25">
      <c r="A90" t="str">
        <v>EE_.PX.SOR._.005.OR</v>
      </c>
      <c r="B90">
        <v>0</v>
      </c>
      <c r="C90">
        <v>0</v>
      </c>
      <c r="D90">
        <v>0</v>
      </c>
      <c r="E90">
        <v>6.61</v>
      </c>
      <c r="F90">
        <v>7.76</v>
      </c>
      <c r="G90">
        <v>7.8900000000000006</v>
      </c>
      <c r="H90">
        <v>7.4</v>
      </c>
      <c r="I90">
        <v>8.1399999999999988</v>
      </c>
      <c r="J90">
        <v>8.4599999999999991</v>
      </c>
      <c r="K90">
        <v>9</v>
      </c>
      <c r="L90">
        <v>8.06</v>
      </c>
      <c r="M90">
        <v>8.35</v>
      </c>
      <c r="N90">
        <v>8.3099999999999987</v>
      </c>
      <c r="O90">
        <v>8.86</v>
      </c>
      <c r="P90">
        <v>7.92</v>
      </c>
      <c r="Q90">
        <v>8.32</v>
      </c>
      <c r="R90">
        <v>7.9700000000000006</v>
      </c>
      <c r="S90">
        <v>3.6399999999999997</v>
      </c>
      <c r="T90">
        <v>1.8900000000000001</v>
      </c>
      <c r="U90">
        <v>1.9</v>
      </c>
    </row>
    <row r="91" spans="1:21" x14ac:dyDescent="0.25">
      <c r="A91" t="str">
        <v>EE_.PX.SOR._.006.OR</v>
      </c>
      <c r="B91">
        <v>0</v>
      </c>
      <c r="C91">
        <v>0</v>
      </c>
      <c r="D91">
        <v>0</v>
      </c>
      <c r="E91">
        <v>2.29</v>
      </c>
      <c r="F91">
        <v>2.5700000000000003</v>
      </c>
      <c r="G91">
        <v>2.62</v>
      </c>
      <c r="H91">
        <v>2.8000000000000003</v>
      </c>
      <c r="I91">
        <v>3.17</v>
      </c>
      <c r="J91">
        <v>4.8899999999999997</v>
      </c>
      <c r="K91">
        <v>3.3200000000000003</v>
      </c>
      <c r="L91">
        <v>3.51</v>
      </c>
      <c r="M91">
        <v>3.19</v>
      </c>
      <c r="N91">
        <v>3.7800000000000002</v>
      </c>
      <c r="O91">
        <v>2.7800000000000002</v>
      </c>
      <c r="P91">
        <v>7.7200000000000006</v>
      </c>
      <c r="Q91">
        <v>4.8599999999999994</v>
      </c>
      <c r="R91">
        <v>6.6400000000000006</v>
      </c>
      <c r="S91">
        <v>7.4399999999999995</v>
      </c>
      <c r="T91">
        <v>7.24</v>
      </c>
      <c r="U91">
        <v>7.41</v>
      </c>
    </row>
    <row r="92" spans="1:21" x14ac:dyDescent="0.25">
      <c r="A92" t="str">
        <v>EE_.PX.SOR._.007.OR</v>
      </c>
      <c r="B92">
        <v>0</v>
      </c>
      <c r="C92">
        <v>0</v>
      </c>
      <c r="D92">
        <v>0</v>
      </c>
      <c r="E92">
        <v>2.7300000000000004</v>
      </c>
      <c r="F92">
        <v>3.07</v>
      </c>
      <c r="G92">
        <v>3.19</v>
      </c>
      <c r="H92">
        <v>1.08</v>
      </c>
      <c r="I92">
        <v>0.66</v>
      </c>
      <c r="J92">
        <v>9.1</v>
      </c>
      <c r="K92">
        <v>2.14</v>
      </c>
      <c r="L92">
        <v>3.12</v>
      </c>
      <c r="M92">
        <v>2.9899999999999998</v>
      </c>
      <c r="N92">
        <v>0</v>
      </c>
      <c r="O92">
        <v>0</v>
      </c>
      <c r="P92">
        <v>8.25</v>
      </c>
      <c r="Q92">
        <v>2.17</v>
      </c>
      <c r="R92">
        <v>2.27</v>
      </c>
      <c r="S92">
        <v>0</v>
      </c>
      <c r="T92">
        <v>0</v>
      </c>
      <c r="U92">
        <v>7.1899999999999995</v>
      </c>
    </row>
    <row r="93" spans="1:21" x14ac:dyDescent="0.25">
      <c r="A93" t="str">
        <v>EE_.PX.SOR._.008.OR</v>
      </c>
      <c r="B93">
        <v>0</v>
      </c>
      <c r="C93">
        <v>1.6</v>
      </c>
      <c r="D93">
        <v>3.53</v>
      </c>
      <c r="E93">
        <v>2.14</v>
      </c>
      <c r="F93">
        <v>2.3400000000000003</v>
      </c>
      <c r="G93">
        <v>2.37</v>
      </c>
      <c r="H93">
        <v>0.55000000000000004</v>
      </c>
      <c r="I93">
        <v>0.87999999999999989</v>
      </c>
      <c r="J93">
        <v>6.45</v>
      </c>
      <c r="K93">
        <v>1.51</v>
      </c>
      <c r="L93">
        <v>2.37</v>
      </c>
      <c r="M93">
        <v>2.36</v>
      </c>
      <c r="N93">
        <v>0</v>
      </c>
      <c r="O93">
        <v>0</v>
      </c>
      <c r="P93">
        <v>7.16</v>
      </c>
      <c r="Q93">
        <v>2.15</v>
      </c>
      <c r="R93">
        <v>2.29</v>
      </c>
      <c r="S93">
        <v>0</v>
      </c>
      <c r="T93">
        <v>0</v>
      </c>
      <c r="U93">
        <v>8.65</v>
      </c>
    </row>
    <row r="94" spans="1:21" x14ac:dyDescent="0.25">
      <c r="A94" t="str">
        <v>EE_.PX.SOR._.009.OR</v>
      </c>
      <c r="B94">
        <v>0</v>
      </c>
      <c r="C94">
        <v>11.21</v>
      </c>
      <c r="D94">
        <v>0</v>
      </c>
      <c r="E94">
        <v>3.35</v>
      </c>
      <c r="F94">
        <v>14.28</v>
      </c>
      <c r="G94">
        <v>14.94</v>
      </c>
      <c r="H94">
        <v>17.64</v>
      </c>
      <c r="I94">
        <v>26.74</v>
      </c>
      <c r="J94">
        <v>0</v>
      </c>
      <c r="K94">
        <v>0</v>
      </c>
      <c r="L94">
        <v>15.649999999999999</v>
      </c>
      <c r="M94">
        <v>0</v>
      </c>
      <c r="N94">
        <v>18.509999999999998</v>
      </c>
      <c r="O94">
        <v>32.299999999999997</v>
      </c>
      <c r="P94">
        <v>0</v>
      </c>
      <c r="Q94">
        <v>0</v>
      </c>
      <c r="R94">
        <v>0</v>
      </c>
      <c r="S94">
        <v>0</v>
      </c>
      <c r="T94">
        <v>24.25</v>
      </c>
      <c r="U94">
        <v>0</v>
      </c>
    </row>
    <row r="95" spans="1:21" x14ac:dyDescent="0.25">
      <c r="A95" t="str">
        <v>EE_.PX.SOR._.010.OR</v>
      </c>
      <c r="B95">
        <v>0</v>
      </c>
      <c r="C95">
        <v>0</v>
      </c>
      <c r="D95">
        <v>0</v>
      </c>
      <c r="E95">
        <v>2.6900000000000004</v>
      </c>
      <c r="F95">
        <v>3.17</v>
      </c>
      <c r="G95">
        <v>3.46</v>
      </c>
      <c r="H95">
        <v>2.0499999999999998</v>
      </c>
      <c r="I95">
        <v>3.2600000000000002</v>
      </c>
      <c r="J95">
        <v>6.75</v>
      </c>
      <c r="K95">
        <v>2.72</v>
      </c>
      <c r="L95">
        <v>3.77</v>
      </c>
      <c r="M95">
        <v>3.81</v>
      </c>
      <c r="N95">
        <v>0.21000000000000002</v>
      </c>
      <c r="O95">
        <v>2.3499999999999996</v>
      </c>
      <c r="P95">
        <v>9.02</v>
      </c>
      <c r="Q95">
        <v>3.5599999999999996</v>
      </c>
      <c r="R95">
        <v>3.8200000000000003</v>
      </c>
      <c r="S95">
        <v>0</v>
      </c>
      <c r="T95">
        <v>1.62</v>
      </c>
      <c r="U95">
        <v>12.69</v>
      </c>
    </row>
    <row r="96" spans="1:21" x14ac:dyDescent="0.25">
      <c r="A96" t="str">
        <v>EE_.PX.SOR._.011.OR</v>
      </c>
      <c r="B96">
        <v>0</v>
      </c>
      <c r="C96">
        <v>2.5499999999999998</v>
      </c>
      <c r="D96">
        <v>5.620000000000001</v>
      </c>
      <c r="E96">
        <v>3.41</v>
      </c>
      <c r="F96">
        <v>3.73</v>
      </c>
      <c r="G96">
        <v>3.77</v>
      </c>
      <c r="H96">
        <v>0.8899999999999999</v>
      </c>
      <c r="I96">
        <v>1.4000000000000001</v>
      </c>
      <c r="J96">
        <v>10.27</v>
      </c>
      <c r="K96">
        <v>2.41</v>
      </c>
      <c r="L96">
        <v>3.76</v>
      </c>
      <c r="M96">
        <v>3.77</v>
      </c>
      <c r="N96">
        <v>0</v>
      </c>
      <c r="O96">
        <v>0</v>
      </c>
      <c r="P96">
        <v>11.399999999999999</v>
      </c>
      <c r="Q96">
        <v>3.4399999999999995</v>
      </c>
      <c r="R96">
        <v>3.65</v>
      </c>
      <c r="S96">
        <v>0</v>
      </c>
      <c r="T96">
        <v>0</v>
      </c>
      <c r="U96">
        <v>13.77</v>
      </c>
    </row>
    <row r="97" spans="1:21" x14ac:dyDescent="0.25">
      <c r="A97" t="str">
        <v>EE_.PX.SOR._.012.OR</v>
      </c>
      <c r="B97">
        <v>0</v>
      </c>
      <c r="C97">
        <v>2.5499999999999998</v>
      </c>
      <c r="D97">
        <v>5.61</v>
      </c>
      <c r="E97">
        <v>3.4000000000000004</v>
      </c>
      <c r="F97">
        <v>3.7199999999999998</v>
      </c>
      <c r="G97">
        <v>3.77</v>
      </c>
      <c r="H97">
        <v>0.87999999999999989</v>
      </c>
      <c r="I97">
        <v>1.4000000000000001</v>
      </c>
      <c r="J97">
        <v>10.26</v>
      </c>
      <c r="K97">
        <v>2.4</v>
      </c>
      <c r="L97">
        <v>3.76</v>
      </c>
      <c r="M97">
        <v>3.76</v>
      </c>
      <c r="N97">
        <v>0</v>
      </c>
      <c r="O97">
        <v>0</v>
      </c>
      <c r="P97">
        <v>11.379999999999999</v>
      </c>
      <c r="Q97">
        <v>3.43</v>
      </c>
      <c r="R97">
        <v>3.6399999999999997</v>
      </c>
      <c r="S97">
        <v>0</v>
      </c>
      <c r="T97">
        <v>0</v>
      </c>
      <c r="U97">
        <v>13.75</v>
      </c>
    </row>
    <row r="98" spans="1:21" x14ac:dyDescent="0.25">
      <c r="A98" t="str">
        <v>EE_.PX.SOR._.013.OR</v>
      </c>
      <c r="B98">
        <v>0</v>
      </c>
      <c r="C98">
        <v>1.77</v>
      </c>
      <c r="D98">
        <v>4.22</v>
      </c>
      <c r="E98">
        <v>3.09</v>
      </c>
      <c r="F98">
        <v>3.6399999999999997</v>
      </c>
      <c r="G98">
        <v>3.96</v>
      </c>
      <c r="H98">
        <v>1.6600000000000001</v>
      </c>
      <c r="I98">
        <v>2.1</v>
      </c>
      <c r="J98">
        <v>10.42</v>
      </c>
      <c r="K98">
        <v>3.31</v>
      </c>
      <c r="L98">
        <v>4.6400000000000006</v>
      </c>
      <c r="M98">
        <v>4.6999999999999993</v>
      </c>
      <c r="N98">
        <v>0</v>
      </c>
      <c r="O98">
        <v>0</v>
      </c>
      <c r="P98">
        <v>14.34</v>
      </c>
      <c r="Q98">
        <v>4.41</v>
      </c>
      <c r="R98">
        <v>4.6400000000000006</v>
      </c>
      <c r="S98">
        <v>0</v>
      </c>
      <c r="T98">
        <v>0</v>
      </c>
      <c r="U98">
        <v>17.05</v>
      </c>
    </row>
    <row r="99" spans="1:21" x14ac:dyDescent="0.25">
      <c r="A99" t="str">
        <v>EE_.PX.SOR._.014.OR</v>
      </c>
      <c r="B99">
        <v>0</v>
      </c>
      <c r="C99">
        <v>0.90999999999999992</v>
      </c>
      <c r="D99">
        <v>2.2200000000000002</v>
      </c>
      <c r="E99">
        <v>1.6900000000000002</v>
      </c>
      <c r="F99">
        <v>2.0100000000000002</v>
      </c>
      <c r="G99">
        <v>2.2200000000000002</v>
      </c>
      <c r="H99">
        <v>0.96</v>
      </c>
      <c r="I99">
        <v>1.3800000000000001</v>
      </c>
      <c r="J99">
        <v>5.6000000000000005</v>
      </c>
      <c r="K99">
        <v>1.81</v>
      </c>
      <c r="L99">
        <v>2.5</v>
      </c>
      <c r="M99">
        <v>2.4699999999999998</v>
      </c>
      <c r="N99">
        <v>0</v>
      </c>
      <c r="O99">
        <v>0</v>
      </c>
      <c r="P99">
        <v>7.1899999999999995</v>
      </c>
      <c r="Q99">
        <v>2.11</v>
      </c>
      <c r="R99">
        <v>2.19</v>
      </c>
      <c r="S99">
        <v>0</v>
      </c>
      <c r="T99">
        <v>0</v>
      </c>
      <c r="U99">
        <v>8.120000000000001</v>
      </c>
    </row>
    <row r="100" spans="1:21" x14ac:dyDescent="0.25">
      <c r="A100" t="str">
        <v>EE_.PX.SOR._.015.OR</v>
      </c>
      <c r="B100">
        <v>0</v>
      </c>
      <c r="C100">
        <v>7.0399999999999991</v>
      </c>
      <c r="D100">
        <v>0</v>
      </c>
      <c r="E100">
        <v>1.8399999999999999</v>
      </c>
      <c r="F100">
        <v>8.18</v>
      </c>
      <c r="G100">
        <v>8.39</v>
      </c>
      <c r="H100">
        <v>9.68</v>
      </c>
      <c r="I100">
        <v>14.62</v>
      </c>
      <c r="J100">
        <v>0</v>
      </c>
      <c r="K100">
        <v>0</v>
      </c>
      <c r="L100">
        <v>7.21</v>
      </c>
      <c r="M100">
        <v>0</v>
      </c>
      <c r="N100">
        <v>9.99</v>
      </c>
      <c r="O100">
        <v>17.93</v>
      </c>
      <c r="P100">
        <v>0</v>
      </c>
      <c r="Q100">
        <v>0</v>
      </c>
      <c r="R100">
        <v>0</v>
      </c>
      <c r="S100">
        <v>0</v>
      </c>
      <c r="T100">
        <v>14.830000000000002</v>
      </c>
      <c r="U100">
        <v>0</v>
      </c>
    </row>
    <row r="101" spans="1:21" x14ac:dyDescent="0.25">
      <c r="A101" t="str">
        <v>EE_.PX.SOR._.016.OR</v>
      </c>
      <c r="B101">
        <v>0</v>
      </c>
      <c r="C101">
        <v>3.6399999999999997</v>
      </c>
      <c r="D101">
        <v>4.08</v>
      </c>
      <c r="E101">
        <v>3.7</v>
      </c>
      <c r="F101">
        <v>3.89</v>
      </c>
      <c r="G101">
        <v>3.6799999999999997</v>
      </c>
      <c r="H101">
        <v>5.93</v>
      </c>
      <c r="I101">
        <v>5.6899999999999995</v>
      </c>
      <c r="J101">
        <v>4.8499999999999996</v>
      </c>
      <c r="K101">
        <v>2.2000000000000002</v>
      </c>
      <c r="L101">
        <v>3.69</v>
      </c>
      <c r="M101">
        <v>4.18</v>
      </c>
      <c r="N101">
        <v>6.35</v>
      </c>
      <c r="O101">
        <v>6.3100000000000005</v>
      </c>
      <c r="P101">
        <v>3.43</v>
      </c>
      <c r="Q101">
        <v>2.0699999999999998</v>
      </c>
      <c r="R101">
        <v>3.17</v>
      </c>
      <c r="S101">
        <v>4.32</v>
      </c>
      <c r="T101">
        <v>9.77</v>
      </c>
      <c r="U101">
        <v>7.0399999999999991</v>
      </c>
    </row>
    <row r="102" spans="1:21" x14ac:dyDescent="0.25">
      <c r="A102" t="str">
        <v>EE_.PX.SOR._.017.OR</v>
      </c>
      <c r="B102">
        <v>0</v>
      </c>
      <c r="C102">
        <v>1.25</v>
      </c>
      <c r="D102">
        <v>2.8499999999999996</v>
      </c>
      <c r="E102">
        <v>2.2000000000000002</v>
      </c>
      <c r="F102">
        <v>2.6500000000000004</v>
      </c>
      <c r="G102">
        <v>2.92</v>
      </c>
      <c r="H102">
        <v>1.26</v>
      </c>
      <c r="I102">
        <v>2.16</v>
      </c>
      <c r="J102">
        <v>7.1099999999999994</v>
      </c>
      <c r="K102">
        <v>2.46</v>
      </c>
      <c r="L102">
        <v>3.4399999999999995</v>
      </c>
      <c r="M102">
        <v>3.46</v>
      </c>
      <c r="N102">
        <v>0</v>
      </c>
      <c r="O102">
        <v>0</v>
      </c>
      <c r="P102">
        <v>10.540000000000001</v>
      </c>
      <c r="Q102">
        <v>3.18</v>
      </c>
      <c r="R102">
        <v>3.35</v>
      </c>
      <c r="S102">
        <v>0</v>
      </c>
      <c r="T102">
        <v>0</v>
      </c>
      <c r="U102">
        <v>12.32</v>
      </c>
    </row>
    <row r="103" spans="1:21" x14ac:dyDescent="0.25">
      <c r="A103" t="str">
        <v>EE_.PX.SOR._.018.OR</v>
      </c>
      <c r="B103">
        <v>0</v>
      </c>
      <c r="C103">
        <v>4.1399999999999997</v>
      </c>
      <c r="D103">
        <v>0</v>
      </c>
      <c r="E103">
        <v>1.34</v>
      </c>
      <c r="F103">
        <v>5.48</v>
      </c>
      <c r="G103">
        <v>5.8199999999999994</v>
      </c>
      <c r="H103">
        <v>6.9399999999999995</v>
      </c>
      <c r="I103">
        <v>10.540000000000001</v>
      </c>
      <c r="J103">
        <v>0</v>
      </c>
      <c r="K103">
        <v>0</v>
      </c>
      <c r="L103">
        <v>6.5500000000000007</v>
      </c>
      <c r="M103">
        <v>0</v>
      </c>
      <c r="N103">
        <v>7.2799999999999994</v>
      </c>
      <c r="O103">
        <v>12.58</v>
      </c>
      <c r="P103">
        <v>0</v>
      </c>
      <c r="Q103">
        <v>0</v>
      </c>
      <c r="R103">
        <v>0</v>
      </c>
      <c r="S103">
        <v>0</v>
      </c>
      <c r="T103">
        <v>8.629999999999999</v>
      </c>
      <c r="U103">
        <v>0</v>
      </c>
    </row>
    <row r="104" spans="1:21" x14ac:dyDescent="0.25">
      <c r="A104" t="str">
        <v>EE_.PX.SOR._.019.OR</v>
      </c>
      <c r="B104">
        <v>0</v>
      </c>
      <c r="C104">
        <v>0.59</v>
      </c>
      <c r="D104">
        <v>0.63</v>
      </c>
      <c r="E104">
        <v>0.63</v>
      </c>
      <c r="F104">
        <v>0.62</v>
      </c>
      <c r="G104">
        <v>0.61</v>
      </c>
      <c r="H104">
        <v>0.58000000000000007</v>
      </c>
      <c r="I104">
        <v>0.55000000000000004</v>
      </c>
      <c r="J104">
        <v>0.53</v>
      </c>
      <c r="K104">
        <v>0.49</v>
      </c>
      <c r="L104">
        <v>0.44999999999999996</v>
      </c>
      <c r="M104">
        <v>0.42000000000000004</v>
      </c>
      <c r="N104">
        <v>0.39</v>
      </c>
      <c r="O104">
        <v>0.36</v>
      </c>
      <c r="P104">
        <v>0.31</v>
      </c>
      <c r="Q104">
        <v>0.3</v>
      </c>
      <c r="R104">
        <v>0.29000000000000004</v>
      </c>
      <c r="S104">
        <v>0.27</v>
      </c>
      <c r="T104">
        <v>0.25</v>
      </c>
      <c r="U104">
        <v>0.25</v>
      </c>
    </row>
    <row r="105" spans="1:21" x14ac:dyDescent="0.25">
      <c r="A105" s="87" t="str">
        <v>EE_.PX.SOR._.020.OR</v>
      </c>
      <c r="B105">
        <v>0</v>
      </c>
      <c r="C105">
        <v>0.31</v>
      </c>
      <c r="D105">
        <v>0.34</v>
      </c>
      <c r="E105">
        <v>0.36</v>
      </c>
      <c r="F105">
        <v>0.36</v>
      </c>
      <c r="G105">
        <v>0.38</v>
      </c>
      <c r="H105">
        <v>0.37</v>
      </c>
      <c r="I105">
        <v>0.37</v>
      </c>
      <c r="J105">
        <v>0.35000000000000003</v>
      </c>
      <c r="K105">
        <v>0.34</v>
      </c>
      <c r="L105">
        <v>0.32</v>
      </c>
      <c r="M105">
        <v>0.29000000000000004</v>
      </c>
      <c r="N105">
        <v>0.27</v>
      </c>
      <c r="O105">
        <v>0.24</v>
      </c>
      <c r="P105">
        <v>0.21999999999999997</v>
      </c>
      <c r="Q105">
        <v>0.19</v>
      </c>
      <c r="R105">
        <v>0.17</v>
      </c>
      <c r="S105">
        <v>0.15</v>
      </c>
      <c r="T105">
        <v>0.13</v>
      </c>
      <c r="U105">
        <v>0.13</v>
      </c>
    </row>
    <row r="106" spans="1:21" x14ac:dyDescent="0.25">
      <c r="A106" s="87" t="str">
        <v>EE_.PX.SOR._.021.OR</v>
      </c>
      <c r="B106">
        <v>0</v>
      </c>
      <c r="C106">
        <v>0.27</v>
      </c>
      <c r="D106">
        <v>0.31</v>
      </c>
      <c r="E106">
        <v>0.37</v>
      </c>
      <c r="F106">
        <v>0.4</v>
      </c>
      <c r="G106">
        <v>0.44999999999999996</v>
      </c>
      <c r="H106">
        <v>0.48</v>
      </c>
      <c r="I106">
        <v>0.53</v>
      </c>
      <c r="J106">
        <v>0.56000000000000005</v>
      </c>
      <c r="K106">
        <v>0.58000000000000007</v>
      </c>
      <c r="L106">
        <v>0.61</v>
      </c>
      <c r="M106">
        <v>0.63</v>
      </c>
      <c r="N106">
        <v>0.64</v>
      </c>
      <c r="O106">
        <v>0.65</v>
      </c>
      <c r="P106">
        <v>0.67</v>
      </c>
      <c r="Q106">
        <v>0.64</v>
      </c>
      <c r="R106">
        <v>0.63</v>
      </c>
      <c r="S106">
        <v>0.63</v>
      </c>
      <c r="T106">
        <v>0.29000000000000004</v>
      </c>
      <c r="U106">
        <v>0</v>
      </c>
    </row>
    <row r="107" spans="1:21" x14ac:dyDescent="0.25">
      <c r="A107" s="87" t="str">
        <v>EE_.PX.SOR._.022.OR</v>
      </c>
      <c r="B107">
        <v>0</v>
      </c>
      <c r="C107">
        <v>0.65</v>
      </c>
      <c r="D107">
        <v>0.76</v>
      </c>
      <c r="E107">
        <v>0.86999999999999988</v>
      </c>
      <c r="F107">
        <v>0.97</v>
      </c>
      <c r="G107">
        <v>1.08</v>
      </c>
      <c r="H107">
        <v>1.18</v>
      </c>
      <c r="I107">
        <v>1.26</v>
      </c>
      <c r="J107">
        <v>1.34</v>
      </c>
      <c r="K107">
        <v>1.4000000000000001</v>
      </c>
      <c r="L107">
        <v>1.46</v>
      </c>
      <c r="M107">
        <v>1.51</v>
      </c>
      <c r="N107">
        <v>1.55</v>
      </c>
      <c r="O107">
        <v>1.57</v>
      </c>
      <c r="P107">
        <v>1.6</v>
      </c>
      <c r="Q107">
        <v>1.54</v>
      </c>
      <c r="R107">
        <v>1.51</v>
      </c>
      <c r="S107">
        <v>1.51</v>
      </c>
      <c r="T107">
        <v>0.69000000000000006</v>
      </c>
      <c r="U107">
        <v>0</v>
      </c>
    </row>
    <row r="108" spans="1:21" x14ac:dyDescent="0.25">
      <c r="A108" s="87" t="str">
        <v>EE_.PX.SOR._.023.OR</v>
      </c>
      <c r="B108">
        <v>0</v>
      </c>
      <c r="C108">
        <v>2.19</v>
      </c>
      <c r="D108">
        <v>2.1800000000000002</v>
      </c>
      <c r="E108">
        <v>1.5</v>
      </c>
      <c r="F108">
        <v>1.92</v>
      </c>
      <c r="G108">
        <v>1.7599999999999998</v>
      </c>
      <c r="H108">
        <v>1.28</v>
      </c>
      <c r="I108">
        <v>1.54</v>
      </c>
      <c r="J108">
        <v>1.61</v>
      </c>
      <c r="K108">
        <v>1.83</v>
      </c>
      <c r="L108">
        <v>1.2</v>
      </c>
      <c r="M108">
        <v>1.41</v>
      </c>
      <c r="N108">
        <v>1.37</v>
      </c>
      <c r="O108">
        <v>1.6600000000000001</v>
      </c>
      <c r="P108">
        <v>1.08</v>
      </c>
      <c r="Q108">
        <v>1.31</v>
      </c>
      <c r="R108">
        <v>1.34</v>
      </c>
      <c r="S108">
        <v>1.7100000000000002</v>
      </c>
      <c r="T108">
        <v>1.19</v>
      </c>
      <c r="U108">
        <v>1.18</v>
      </c>
    </row>
    <row r="109" spans="1:21" x14ac:dyDescent="0.25">
      <c r="A109" s="87" t="str">
        <v>EE_.PX.SOR._.024.OR</v>
      </c>
      <c r="B109">
        <v>0</v>
      </c>
      <c r="C109">
        <v>0.79</v>
      </c>
      <c r="D109">
        <v>0.76</v>
      </c>
      <c r="E109">
        <v>0.53</v>
      </c>
      <c r="F109">
        <v>0.68</v>
      </c>
      <c r="G109">
        <v>0.62</v>
      </c>
      <c r="H109">
        <v>0.43999999999999995</v>
      </c>
      <c r="I109">
        <v>0.55000000000000004</v>
      </c>
      <c r="J109">
        <v>0.58000000000000007</v>
      </c>
      <c r="K109">
        <v>0.66</v>
      </c>
      <c r="L109">
        <v>0.43999999999999995</v>
      </c>
      <c r="M109">
        <v>0.52</v>
      </c>
      <c r="N109">
        <v>0.5</v>
      </c>
      <c r="O109">
        <v>0.63</v>
      </c>
      <c r="P109">
        <v>0.42000000000000004</v>
      </c>
      <c r="Q109">
        <v>0.5</v>
      </c>
      <c r="R109">
        <v>0.52</v>
      </c>
      <c r="S109">
        <v>0.63</v>
      </c>
      <c r="T109">
        <v>0.42999999999999994</v>
      </c>
      <c r="U109">
        <v>0.42999999999999994</v>
      </c>
    </row>
    <row r="110" spans="1:21" x14ac:dyDescent="0.25">
      <c r="A110" s="87" t="str">
        <v>EE_.PX.SOR._.025.OR</v>
      </c>
      <c r="B110">
        <v>0</v>
      </c>
      <c r="C110">
        <v>1.6600000000000001</v>
      </c>
      <c r="D110">
        <v>1.7999999999999998</v>
      </c>
      <c r="E110">
        <v>1.85</v>
      </c>
      <c r="F110">
        <v>1.8599999999999999</v>
      </c>
      <c r="G110">
        <v>1.83</v>
      </c>
      <c r="H110">
        <v>1.75</v>
      </c>
      <c r="I110">
        <v>1.6400000000000001</v>
      </c>
      <c r="J110">
        <v>1.52</v>
      </c>
      <c r="K110">
        <v>1.37</v>
      </c>
      <c r="L110">
        <v>1.23</v>
      </c>
      <c r="M110">
        <v>1.08</v>
      </c>
      <c r="N110">
        <v>0.94</v>
      </c>
      <c r="O110">
        <v>0.82000000000000006</v>
      </c>
      <c r="P110">
        <v>0.70000000000000007</v>
      </c>
      <c r="Q110">
        <v>0.61</v>
      </c>
      <c r="R110">
        <v>0.63</v>
      </c>
      <c r="S110">
        <v>0.64</v>
      </c>
      <c r="T110">
        <v>0.67</v>
      </c>
      <c r="U110">
        <v>0.68</v>
      </c>
    </row>
    <row r="111" spans="1:21" x14ac:dyDescent="0.25">
      <c r="A111" s="87" t="str">
        <v>EE_.PX.SOR._.026.OR</v>
      </c>
      <c r="B111">
        <v>0</v>
      </c>
      <c r="C111">
        <v>15.169999999999998</v>
      </c>
      <c r="D111">
        <v>14.990000000000002</v>
      </c>
      <c r="E111">
        <v>14.290000000000001</v>
      </c>
      <c r="F111">
        <v>14.219999999999999</v>
      </c>
      <c r="G111">
        <v>13.33</v>
      </c>
      <c r="H111">
        <v>12.12</v>
      </c>
      <c r="I111">
        <v>11.530000000000001</v>
      </c>
      <c r="J111">
        <v>10.709999999999999</v>
      </c>
      <c r="K111">
        <v>9.93</v>
      </c>
      <c r="L111">
        <v>8.33</v>
      </c>
      <c r="M111">
        <v>7.66</v>
      </c>
      <c r="N111">
        <v>6.92</v>
      </c>
      <c r="O111">
        <v>6.32</v>
      </c>
      <c r="P111">
        <v>5.24</v>
      </c>
      <c r="Q111">
        <v>4.6899999999999995</v>
      </c>
      <c r="R111">
        <v>4.6000000000000005</v>
      </c>
      <c r="S111">
        <v>4.75</v>
      </c>
      <c r="T111">
        <v>4.3</v>
      </c>
      <c r="U111">
        <v>4.25</v>
      </c>
    </row>
    <row r="112" spans="1:21" x14ac:dyDescent="0.25">
      <c r="A112" s="87" t="str">
        <v>EE_.PX.SOR._.027.OR</v>
      </c>
      <c r="B112">
        <v>0</v>
      </c>
      <c r="C112">
        <v>10.56</v>
      </c>
      <c r="D112">
        <v>14.450000000000001</v>
      </c>
      <c r="E112">
        <v>11.86</v>
      </c>
      <c r="F112">
        <v>13.57</v>
      </c>
      <c r="G112">
        <v>14.32</v>
      </c>
      <c r="H112">
        <v>9.86</v>
      </c>
      <c r="I112">
        <v>17.09</v>
      </c>
      <c r="J112">
        <v>23.189999999999998</v>
      </c>
      <c r="K112">
        <v>10.84</v>
      </c>
      <c r="L112">
        <v>15.25</v>
      </c>
      <c r="M112">
        <v>14.84</v>
      </c>
      <c r="N112">
        <v>0</v>
      </c>
      <c r="O112">
        <v>15.43</v>
      </c>
      <c r="P112">
        <v>24.950000000000003</v>
      </c>
      <c r="Q112">
        <v>10.489999999999998</v>
      </c>
      <c r="R112">
        <v>10.59</v>
      </c>
      <c r="S112">
        <v>0</v>
      </c>
      <c r="T112">
        <v>0.6</v>
      </c>
      <c r="U112">
        <v>38.980000000000004</v>
      </c>
    </row>
    <row r="113" spans="1:21" x14ac:dyDescent="0.25">
      <c r="A113" s="87" t="str">
        <v>EE_.PX.UTN._.001.UT</v>
      </c>
      <c r="B113">
        <v>0</v>
      </c>
      <c r="C113">
        <v>3.59</v>
      </c>
      <c r="D113">
        <v>11.790000000000001</v>
      </c>
      <c r="E113">
        <v>5.49</v>
      </c>
      <c r="F113">
        <v>4.43</v>
      </c>
      <c r="G113">
        <v>3.3800000000000003</v>
      </c>
      <c r="H113">
        <v>7.68</v>
      </c>
      <c r="I113">
        <v>7.21</v>
      </c>
      <c r="J113">
        <v>43.92</v>
      </c>
      <c r="K113">
        <v>0</v>
      </c>
      <c r="L113">
        <v>0</v>
      </c>
      <c r="M113">
        <v>0</v>
      </c>
      <c r="N113">
        <v>0</v>
      </c>
      <c r="O113">
        <v>17.12</v>
      </c>
      <c r="P113">
        <v>34.15</v>
      </c>
      <c r="Q113">
        <v>0</v>
      </c>
      <c r="R113">
        <v>5.24</v>
      </c>
      <c r="S113">
        <v>0</v>
      </c>
      <c r="T113">
        <v>3.2</v>
      </c>
      <c r="U113">
        <v>84.350000000000009</v>
      </c>
    </row>
    <row r="114" spans="1:21" x14ac:dyDescent="0.25">
      <c r="A114" s="87" t="str">
        <v>EE_.PX.UTN._.002.UT</v>
      </c>
      <c r="B114">
        <v>0</v>
      </c>
      <c r="C114">
        <v>0</v>
      </c>
      <c r="D114">
        <v>0</v>
      </c>
      <c r="E114">
        <v>4.0200000000000005</v>
      </c>
      <c r="F114">
        <v>3.22</v>
      </c>
      <c r="G114">
        <v>2.4299999999999997</v>
      </c>
      <c r="H114">
        <v>6.27</v>
      </c>
      <c r="I114">
        <v>7.13</v>
      </c>
      <c r="J114">
        <v>39.46</v>
      </c>
      <c r="K114">
        <v>0</v>
      </c>
      <c r="L114">
        <v>0</v>
      </c>
      <c r="M114">
        <v>0</v>
      </c>
      <c r="N114">
        <v>2.9099999999999997</v>
      </c>
      <c r="O114">
        <v>6.75</v>
      </c>
      <c r="P114">
        <v>34.129999999999995</v>
      </c>
      <c r="Q114">
        <v>0</v>
      </c>
      <c r="R114">
        <v>0</v>
      </c>
      <c r="S114">
        <v>0</v>
      </c>
      <c r="T114">
        <v>0</v>
      </c>
      <c r="U114">
        <v>33.020000000000003</v>
      </c>
    </row>
    <row r="115" spans="1:21" x14ac:dyDescent="0.25">
      <c r="A115" s="87" t="str">
        <v>EE_.PX.UTN._.003.UT</v>
      </c>
      <c r="B115">
        <v>0</v>
      </c>
      <c r="C115">
        <v>0</v>
      </c>
      <c r="D115">
        <v>0</v>
      </c>
      <c r="E115">
        <v>6.4700000000000006</v>
      </c>
      <c r="F115">
        <v>5.2</v>
      </c>
      <c r="G115">
        <v>4.59</v>
      </c>
      <c r="H115">
        <v>9.9499999999999993</v>
      </c>
      <c r="I115">
        <v>12.31</v>
      </c>
      <c r="J115">
        <v>52.34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11.739999999999998</v>
      </c>
      <c r="Q115">
        <v>0</v>
      </c>
      <c r="R115">
        <v>0</v>
      </c>
      <c r="S115">
        <v>0</v>
      </c>
      <c r="T115">
        <v>0</v>
      </c>
      <c r="U115">
        <v>12.44</v>
      </c>
    </row>
    <row r="116" spans="1:21" x14ac:dyDescent="0.25">
      <c r="A116" s="87" t="str">
        <v>EE_.PX.UTN._.004.UT</v>
      </c>
      <c r="B116">
        <v>0</v>
      </c>
      <c r="C116">
        <v>0</v>
      </c>
      <c r="D116">
        <v>0</v>
      </c>
      <c r="E116">
        <v>3.8600000000000003</v>
      </c>
      <c r="F116">
        <v>2.8699999999999997</v>
      </c>
      <c r="G116">
        <v>2.7300000000000004</v>
      </c>
      <c r="H116">
        <v>6.17</v>
      </c>
      <c r="I116">
        <v>7.75</v>
      </c>
      <c r="J116">
        <v>34.85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24.25</v>
      </c>
      <c r="Q116">
        <v>0</v>
      </c>
      <c r="R116">
        <v>0</v>
      </c>
      <c r="S116">
        <v>0</v>
      </c>
      <c r="T116">
        <v>0</v>
      </c>
      <c r="U116">
        <v>18.22</v>
      </c>
    </row>
    <row r="117" spans="1:21" x14ac:dyDescent="0.25">
      <c r="A117" s="87" t="str">
        <v>EE_.PX.UTN._.005.UT</v>
      </c>
      <c r="B117">
        <v>0</v>
      </c>
      <c r="C117">
        <v>3.53</v>
      </c>
      <c r="D117">
        <v>11.200000000000001</v>
      </c>
      <c r="E117">
        <v>2.5</v>
      </c>
      <c r="F117">
        <v>1.9700000000000002</v>
      </c>
      <c r="G117">
        <v>1.37</v>
      </c>
      <c r="H117">
        <v>5.8199999999999994</v>
      </c>
      <c r="I117">
        <v>7.6</v>
      </c>
      <c r="J117">
        <v>26.389999999999997</v>
      </c>
      <c r="K117">
        <v>0</v>
      </c>
      <c r="L117">
        <v>0</v>
      </c>
      <c r="M117">
        <v>0</v>
      </c>
      <c r="N117">
        <v>0</v>
      </c>
      <c r="O117">
        <v>17.549999999999997</v>
      </c>
      <c r="P117">
        <v>14.31</v>
      </c>
      <c r="Q117">
        <v>0</v>
      </c>
      <c r="R117">
        <v>0</v>
      </c>
      <c r="S117">
        <v>7.33</v>
      </c>
      <c r="T117">
        <v>12.030000000000001</v>
      </c>
      <c r="U117">
        <v>54.83</v>
      </c>
    </row>
    <row r="118" spans="1:21" x14ac:dyDescent="0.25">
      <c r="A118" s="87" t="str">
        <v>EE_.PX.UTN._.006.UT</v>
      </c>
      <c r="B118">
        <v>0</v>
      </c>
      <c r="C118">
        <v>2.54</v>
      </c>
      <c r="D118">
        <v>7.7200000000000006</v>
      </c>
      <c r="E118">
        <v>5.0600000000000005</v>
      </c>
      <c r="F118">
        <v>5.620000000000001</v>
      </c>
      <c r="G118">
        <v>7.58</v>
      </c>
      <c r="H118">
        <v>10.129999999999999</v>
      </c>
      <c r="I118">
        <v>10.72</v>
      </c>
      <c r="J118">
        <v>33.64</v>
      </c>
      <c r="K118">
        <v>0</v>
      </c>
      <c r="L118">
        <v>7.05</v>
      </c>
      <c r="M118">
        <v>10.52</v>
      </c>
      <c r="N118">
        <v>9.69</v>
      </c>
      <c r="O118">
        <v>8.26</v>
      </c>
      <c r="P118">
        <v>27.28</v>
      </c>
      <c r="Q118">
        <v>0.06</v>
      </c>
      <c r="R118">
        <v>4.91</v>
      </c>
      <c r="S118">
        <v>2.86</v>
      </c>
      <c r="T118">
        <v>7.01</v>
      </c>
      <c r="U118">
        <v>63.61</v>
      </c>
    </row>
    <row r="119" spans="1:21" x14ac:dyDescent="0.25">
      <c r="A119" s="87" t="str">
        <v>EE_.PX.UTN._.007.UT</v>
      </c>
      <c r="B119">
        <v>0</v>
      </c>
      <c r="C119">
        <v>4.6100000000000003</v>
      </c>
      <c r="D119">
        <v>0</v>
      </c>
      <c r="E119">
        <v>7.86</v>
      </c>
      <c r="F119">
        <v>14.34</v>
      </c>
      <c r="G119">
        <v>14.790000000000001</v>
      </c>
      <c r="H119">
        <v>19.27</v>
      </c>
      <c r="I119">
        <v>21.46</v>
      </c>
      <c r="J119">
        <v>52.23</v>
      </c>
      <c r="K119">
        <v>7.5</v>
      </c>
      <c r="L119">
        <v>24.77</v>
      </c>
      <c r="M119">
        <v>23.849999999999998</v>
      </c>
      <c r="N119">
        <v>25.8</v>
      </c>
      <c r="O119">
        <v>24.689999999999998</v>
      </c>
      <c r="P119">
        <v>50.19</v>
      </c>
      <c r="Q119">
        <v>27.88</v>
      </c>
      <c r="R119">
        <v>21.85</v>
      </c>
      <c r="S119">
        <v>17.07</v>
      </c>
      <c r="T119">
        <v>25.87</v>
      </c>
      <c r="U119">
        <v>116.56</v>
      </c>
    </row>
    <row r="120" spans="1:21" x14ac:dyDescent="0.25">
      <c r="A120" s="87" t="str">
        <v>EE_.PX.UTN._.008.UT</v>
      </c>
      <c r="B120">
        <v>0</v>
      </c>
      <c r="C120">
        <v>1.8599999999999999</v>
      </c>
      <c r="D120">
        <v>0</v>
      </c>
      <c r="E120">
        <v>3.77</v>
      </c>
      <c r="F120">
        <v>3.6799999999999997</v>
      </c>
      <c r="G120">
        <v>3.3000000000000003</v>
      </c>
      <c r="H120">
        <v>6.28</v>
      </c>
      <c r="I120">
        <v>7.1</v>
      </c>
      <c r="J120">
        <v>34.1</v>
      </c>
      <c r="K120">
        <v>0</v>
      </c>
      <c r="L120">
        <v>0</v>
      </c>
      <c r="M120">
        <v>0</v>
      </c>
      <c r="N120">
        <v>2.25</v>
      </c>
      <c r="O120">
        <v>5.3500000000000005</v>
      </c>
      <c r="P120">
        <v>39.25</v>
      </c>
      <c r="Q120">
        <v>0</v>
      </c>
      <c r="R120">
        <v>0</v>
      </c>
      <c r="S120">
        <v>0</v>
      </c>
      <c r="T120">
        <v>0</v>
      </c>
      <c r="U120">
        <v>54.47</v>
      </c>
    </row>
    <row r="121" spans="1:21" x14ac:dyDescent="0.25">
      <c r="A121" s="87" t="str">
        <v>EE_.PX.UTN._.009.UT</v>
      </c>
      <c r="B121">
        <v>0</v>
      </c>
      <c r="C121">
        <v>3.2600000000000002</v>
      </c>
      <c r="D121">
        <v>0</v>
      </c>
      <c r="E121">
        <v>3.05</v>
      </c>
      <c r="F121">
        <v>4.8899999999999997</v>
      </c>
      <c r="G121">
        <v>6.24</v>
      </c>
      <c r="H121">
        <v>8.4499999999999993</v>
      </c>
      <c r="I121">
        <v>9.49</v>
      </c>
      <c r="J121">
        <v>27.810000000000002</v>
      </c>
      <c r="K121">
        <v>0</v>
      </c>
      <c r="L121">
        <v>10.06</v>
      </c>
      <c r="M121">
        <v>10.53</v>
      </c>
      <c r="N121">
        <v>12.889999999999999</v>
      </c>
      <c r="O121">
        <v>12.2</v>
      </c>
      <c r="P121">
        <v>24.92</v>
      </c>
      <c r="Q121">
        <v>11.29</v>
      </c>
      <c r="R121">
        <v>9.3000000000000007</v>
      </c>
      <c r="S121">
        <v>6.2</v>
      </c>
      <c r="T121">
        <v>10.9</v>
      </c>
      <c r="U121">
        <v>59.44</v>
      </c>
    </row>
    <row r="122" spans="1:21" x14ac:dyDescent="0.25">
      <c r="A122" s="87" t="str">
        <v>EE_.PX.UTN._.010.UT</v>
      </c>
      <c r="B122">
        <v>0</v>
      </c>
      <c r="C122">
        <v>2.2200000000000002</v>
      </c>
      <c r="D122">
        <v>0</v>
      </c>
      <c r="E122">
        <v>4</v>
      </c>
      <c r="F122">
        <v>3.8</v>
      </c>
      <c r="G122">
        <v>3.93</v>
      </c>
      <c r="H122">
        <v>7.2799999999999994</v>
      </c>
      <c r="I122">
        <v>7.9600000000000009</v>
      </c>
      <c r="J122">
        <v>34.729999999999997</v>
      </c>
      <c r="K122">
        <v>0</v>
      </c>
      <c r="L122">
        <v>0</v>
      </c>
      <c r="M122">
        <v>4.1899999999999995</v>
      </c>
      <c r="N122">
        <v>9.9700000000000006</v>
      </c>
      <c r="O122">
        <v>10.049999999999999</v>
      </c>
      <c r="P122">
        <v>43.239999999999995</v>
      </c>
      <c r="Q122">
        <v>0</v>
      </c>
      <c r="R122">
        <v>0</v>
      </c>
      <c r="S122">
        <v>4.6100000000000003</v>
      </c>
      <c r="T122">
        <v>11.07</v>
      </c>
      <c r="U122">
        <v>89.72</v>
      </c>
    </row>
    <row r="123" spans="1:21" x14ac:dyDescent="0.25">
      <c r="A123" s="87" t="str">
        <v>EE_.PX.UTN._.011.UT</v>
      </c>
      <c r="B123">
        <v>0</v>
      </c>
      <c r="C123">
        <v>5.7099999999999991</v>
      </c>
      <c r="D123">
        <v>0</v>
      </c>
      <c r="E123">
        <v>4.54</v>
      </c>
      <c r="F123">
        <v>3.22</v>
      </c>
      <c r="G123">
        <v>3.03</v>
      </c>
      <c r="H123">
        <v>6.8999999999999995</v>
      </c>
      <c r="I123">
        <v>8.89</v>
      </c>
      <c r="J123">
        <v>34.54</v>
      </c>
      <c r="K123">
        <v>0</v>
      </c>
      <c r="L123">
        <v>0</v>
      </c>
      <c r="M123">
        <v>0</v>
      </c>
      <c r="N123">
        <v>0</v>
      </c>
      <c r="O123">
        <v>7.71</v>
      </c>
      <c r="P123">
        <v>29.35</v>
      </c>
      <c r="Q123">
        <v>0</v>
      </c>
      <c r="R123">
        <v>0</v>
      </c>
      <c r="S123">
        <v>0</v>
      </c>
      <c r="T123">
        <v>0</v>
      </c>
      <c r="U123">
        <v>56.71</v>
      </c>
    </row>
    <row r="124" spans="1:21" x14ac:dyDescent="0.25">
      <c r="A124" s="87" t="str">
        <v>EE_.PX.UTN._.012.UT</v>
      </c>
      <c r="B124">
        <v>0</v>
      </c>
      <c r="C124">
        <v>5.0199999999999996</v>
      </c>
      <c r="D124">
        <v>0</v>
      </c>
      <c r="E124">
        <v>4.16</v>
      </c>
      <c r="F124">
        <v>3.21</v>
      </c>
      <c r="G124">
        <v>3.53</v>
      </c>
      <c r="H124">
        <v>6.69</v>
      </c>
      <c r="I124">
        <v>8.5399999999999991</v>
      </c>
      <c r="J124">
        <v>31.58</v>
      </c>
      <c r="K124">
        <v>0</v>
      </c>
      <c r="L124">
        <v>0</v>
      </c>
      <c r="M124">
        <v>0</v>
      </c>
      <c r="N124">
        <v>0</v>
      </c>
      <c r="O124">
        <v>7.63</v>
      </c>
      <c r="P124">
        <v>29.729999999999997</v>
      </c>
      <c r="Q124">
        <v>0</v>
      </c>
      <c r="R124">
        <v>0</v>
      </c>
      <c r="S124">
        <v>0</v>
      </c>
      <c r="T124">
        <v>0</v>
      </c>
      <c r="U124">
        <v>49.62</v>
      </c>
    </row>
    <row r="125" spans="1:21" x14ac:dyDescent="0.25">
      <c r="A125" s="87" t="str">
        <v>EE_.PX.UTN._.013.UT</v>
      </c>
      <c r="B125">
        <v>0</v>
      </c>
      <c r="C125">
        <v>8.57</v>
      </c>
      <c r="D125">
        <v>6.18</v>
      </c>
      <c r="E125">
        <v>7.91</v>
      </c>
      <c r="F125">
        <v>8.64</v>
      </c>
      <c r="G125">
        <v>8.08</v>
      </c>
      <c r="H125">
        <v>7.65</v>
      </c>
      <c r="I125">
        <v>6.42</v>
      </c>
      <c r="J125">
        <v>0</v>
      </c>
      <c r="K125">
        <v>0.04</v>
      </c>
      <c r="L125">
        <v>4.6500000000000004</v>
      </c>
      <c r="M125">
        <v>3.16</v>
      </c>
      <c r="N125">
        <v>3.06</v>
      </c>
      <c r="O125">
        <v>3.58</v>
      </c>
      <c r="P125">
        <v>0</v>
      </c>
      <c r="Q125">
        <v>0</v>
      </c>
      <c r="R125">
        <v>0</v>
      </c>
      <c r="S125">
        <v>0</v>
      </c>
      <c r="T125">
        <v>1.32</v>
      </c>
      <c r="U125">
        <v>0</v>
      </c>
    </row>
    <row r="126" spans="1:21" x14ac:dyDescent="0.25">
      <c r="A126" s="87" t="str">
        <v>EE_.PX.UTN._.014.UT</v>
      </c>
      <c r="B126">
        <v>0</v>
      </c>
      <c r="C126">
        <v>3.2800000000000002</v>
      </c>
      <c r="D126">
        <v>4.1099999999999994</v>
      </c>
      <c r="E126">
        <v>4.8</v>
      </c>
      <c r="F126">
        <v>5.64</v>
      </c>
      <c r="G126">
        <v>6.32</v>
      </c>
      <c r="H126">
        <v>8.120000000000001</v>
      </c>
      <c r="I126">
        <v>9.8000000000000007</v>
      </c>
      <c r="J126">
        <v>11.82</v>
      </c>
      <c r="K126">
        <v>9.23</v>
      </c>
      <c r="L126">
        <v>9.27</v>
      </c>
      <c r="M126">
        <v>10.600000000000001</v>
      </c>
      <c r="N126">
        <v>11.530000000000001</v>
      </c>
      <c r="O126">
        <v>14.89</v>
      </c>
      <c r="P126">
        <v>16.399999999999999</v>
      </c>
      <c r="Q126">
        <v>9.42</v>
      </c>
      <c r="R126">
        <v>7.76</v>
      </c>
      <c r="S126">
        <v>10.5</v>
      </c>
      <c r="T126">
        <v>12.36</v>
      </c>
      <c r="U126">
        <v>23.56</v>
      </c>
    </row>
    <row r="127" spans="1:21" x14ac:dyDescent="0.25">
      <c r="A127" s="87" t="str">
        <v>EE_.PX.UTN._.015.UT</v>
      </c>
      <c r="B127">
        <v>0</v>
      </c>
      <c r="C127">
        <v>1.3800000000000001</v>
      </c>
      <c r="D127">
        <v>0</v>
      </c>
      <c r="E127">
        <v>2.04</v>
      </c>
      <c r="F127">
        <v>2.4</v>
      </c>
      <c r="G127">
        <v>2.66</v>
      </c>
      <c r="H127">
        <v>3.13</v>
      </c>
      <c r="I127">
        <v>4.01</v>
      </c>
      <c r="J127">
        <v>5.24</v>
      </c>
      <c r="K127">
        <v>3.92</v>
      </c>
      <c r="L127">
        <v>4.04</v>
      </c>
      <c r="M127">
        <v>4.7299999999999995</v>
      </c>
      <c r="N127">
        <v>5.0199999999999996</v>
      </c>
      <c r="O127">
        <v>6.44</v>
      </c>
      <c r="P127">
        <v>8.23</v>
      </c>
      <c r="Q127">
        <v>4.43</v>
      </c>
      <c r="R127">
        <v>3.69</v>
      </c>
      <c r="S127">
        <v>4.97</v>
      </c>
      <c r="T127">
        <v>4.99</v>
      </c>
      <c r="U127">
        <v>11.65</v>
      </c>
    </row>
    <row r="128" spans="1:21" x14ac:dyDescent="0.25">
      <c r="A128" s="87" t="str">
        <v>EE_.PX.UTN._.016.UT</v>
      </c>
      <c r="B128">
        <v>0</v>
      </c>
      <c r="C128">
        <v>3.55</v>
      </c>
      <c r="D128">
        <v>0</v>
      </c>
      <c r="E128">
        <v>5.5100000000000007</v>
      </c>
      <c r="F128">
        <v>6.36</v>
      </c>
      <c r="G128">
        <v>6.9399999999999995</v>
      </c>
      <c r="H128">
        <v>7.3599999999999994</v>
      </c>
      <c r="I128">
        <v>8.9</v>
      </c>
      <c r="J128">
        <v>14.62</v>
      </c>
      <c r="K128">
        <v>8.85</v>
      </c>
      <c r="L128">
        <v>8.65</v>
      </c>
      <c r="M128">
        <v>9.99</v>
      </c>
      <c r="N128">
        <v>10.469999999999999</v>
      </c>
      <c r="O128">
        <v>13.29</v>
      </c>
      <c r="P128">
        <v>18.23</v>
      </c>
      <c r="Q128">
        <v>9.4499999999999993</v>
      </c>
      <c r="R128">
        <v>8.4699999999999989</v>
      </c>
      <c r="S128">
        <v>11.879999999999999</v>
      </c>
      <c r="T128">
        <v>10.66</v>
      </c>
      <c r="U128">
        <v>30.099999999999998</v>
      </c>
    </row>
    <row r="129" spans="1:21" x14ac:dyDescent="0.25">
      <c r="A129" s="87" t="str">
        <v>EE_.PX.UTN._.017.UT</v>
      </c>
      <c r="B129">
        <v>0</v>
      </c>
      <c r="C129">
        <v>1.1000000000000001</v>
      </c>
      <c r="D129">
        <v>0</v>
      </c>
      <c r="E129">
        <v>2.71</v>
      </c>
      <c r="F129">
        <v>3.53</v>
      </c>
      <c r="G129">
        <v>4.4000000000000004</v>
      </c>
      <c r="H129">
        <v>5.2700000000000005</v>
      </c>
      <c r="I129">
        <v>6.74</v>
      </c>
      <c r="J129">
        <v>10.620000000000001</v>
      </c>
      <c r="K129">
        <v>7.7700000000000005</v>
      </c>
      <c r="L129">
        <v>7.84</v>
      </c>
      <c r="M129">
        <v>8.85</v>
      </c>
      <c r="N129">
        <v>9.32</v>
      </c>
      <c r="O129">
        <v>11.44</v>
      </c>
      <c r="P129">
        <v>15.24</v>
      </c>
      <c r="Q129">
        <v>9.07</v>
      </c>
      <c r="R129">
        <v>8.27</v>
      </c>
      <c r="S129">
        <v>10.85</v>
      </c>
      <c r="T129">
        <v>10.02</v>
      </c>
      <c r="U129">
        <v>25.23</v>
      </c>
    </row>
    <row r="130" spans="1:21" x14ac:dyDescent="0.25">
      <c r="A130" s="87" t="str">
        <v>EE_.PX.UTN._.018.UT</v>
      </c>
      <c r="B130">
        <v>0</v>
      </c>
      <c r="C130">
        <v>0</v>
      </c>
      <c r="D130">
        <v>0</v>
      </c>
      <c r="E130">
        <v>7.59</v>
      </c>
      <c r="F130">
        <v>7.48</v>
      </c>
      <c r="G130">
        <v>6.6300000000000008</v>
      </c>
      <c r="H130">
        <v>6.82</v>
      </c>
      <c r="I130">
        <v>7.49</v>
      </c>
      <c r="J130">
        <v>7.73</v>
      </c>
      <c r="K130">
        <v>3.3400000000000003</v>
      </c>
      <c r="L130">
        <v>3.05</v>
      </c>
      <c r="M130">
        <v>4.29</v>
      </c>
      <c r="N130">
        <v>6.26</v>
      </c>
      <c r="O130">
        <v>8.3699999999999992</v>
      </c>
      <c r="P130">
        <v>8.4</v>
      </c>
      <c r="Q130">
        <v>4.0200000000000005</v>
      </c>
      <c r="R130">
        <v>3.5</v>
      </c>
      <c r="S130">
        <v>6.24</v>
      </c>
      <c r="T130">
        <v>9.74</v>
      </c>
      <c r="U130">
        <v>15.120000000000001</v>
      </c>
    </row>
    <row r="131" spans="1:21" x14ac:dyDescent="0.25">
      <c r="A131" s="87" t="str">
        <v>EE_.PX.UTN._.019.UT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0.01</v>
      </c>
      <c r="I131">
        <v>0</v>
      </c>
      <c r="J131">
        <v>0.01</v>
      </c>
      <c r="K131">
        <v>0.01</v>
      </c>
      <c r="L131">
        <v>0.01</v>
      </c>
      <c r="M131">
        <v>0.01</v>
      </c>
      <c r="N131">
        <v>0.02</v>
      </c>
      <c r="O131">
        <v>0.01</v>
      </c>
      <c r="P131">
        <v>0.02</v>
      </c>
      <c r="Q131">
        <v>0.01</v>
      </c>
      <c r="R131">
        <v>0.01</v>
      </c>
      <c r="S131">
        <v>0.01</v>
      </c>
      <c r="T131">
        <v>0</v>
      </c>
      <c r="U131">
        <v>0.01</v>
      </c>
    </row>
    <row r="132" spans="1:21" x14ac:dyDescent="0.25">
      <c r="A132" s="87" t="str">
        <v>EE_.PX.UTN._.020.UT</v>
      </c>
      <c r="B132">
        <v>0</v>
      </c>
      <c r="C132">
        <v>1.06</v>
      </c>
      <c r="D132">
        <v>1.5</v>
      </c>
      <c r="E132">
        <v>1.27</v>
      </c>
      <c r="F132">
        <v>1.61</v>
      </c>
      <c r="G132">
        <v>1.6600000000000001</v>
      </c>
      <c r="H132">
        <v>1.8900000000000001</v>
      </c>
      <c r="I132">
        <v>1.9300000000000002</v>
      </c>
      <c r="J132">
        <v>2.7700000000000005</v>
      </c>
      <c r="K132">
        <v>1.19</v>
      </c>
      <c r="L132">
        <v>1.24</v>
      </c>
      <c r="M132">
        <v>0.85000000000000009</v>
      </c>
      <c r="N132">
        <v>0.75</v>
      </c>
      <c r="O132">
        <v>0.55000000000000004</v>
      </c>
      <c r="P132">
        <v>1.01</v>
      </c>
      <c r="Q132">
        <v>0.42999999999999994</v>
      </c>
      <c r="R132">
        <v>0.35000000000000003</v>
      </c>
      <c r="S132">
        <v>0.34</v>
      </c>
      <c r="T132">
        <v>0.6</v>
      </c>
      <c r="U132">
        <v>1.41</v>
      </c>
    </row>
    <row r="133" spans="1:21" x14ac:dyDescent="0.25">
      <c r="A133" s="87" t="str">
        <v>EE_.PX.UTN._.021.UT</v>
      </c>
      <c r="B133">
        <v>0</v>
      </c>
      <c r="C133">
        <v>0.8</v>
      </c>
      <c r="D133">
        <v>0</v>
      </c>
      <c r="E133">
        <v>1.01</v>
      </c>
      <c r="F133">
        <v>1.1100000000000001</v>
      </c>
      <c r="G133">
        <v>1.22</v>
      </c>
      <c r="H133">
        <v>1.29</v>
      </c>
      <c r="I133">
        <v>1.28</v>
      </c>
      <c r="J133">
        <v>1.18</v>
      </c>
      <c r="K133">
        <v>1.02</v>
      </c>
      <c r="L133">
        <v>0.86999999999999988</v>
      </c>
      <c r="M133">
        <v>0.71</v>
      </c>
      <c r="N133">
        <v>0.54</v>
      </c>
      <c r="O133">
        <v>0.48</v>
      </c>
      <c r="P133">
        <v>0.39</v>
      </c>
      <c r="Q133">
        <v>0.32</v>
      </c>
      <c r="R133">
        <v>0.25</v>
      </c>
      <c r="S133">
        <v>0.34</v>
      </c>
      <c r="T133">
        <v>0.31</v>
      </c>
      <c r="U133">
        <v>0.29000000000000004</v>
      </c>
    </row>
    <row r="134" spans="1:21" x14ac:dyDescent="0.25">
      <c r="A134" s="87" t="str">
        <v>EE_.PX.UTN._.022.UT</v>
      </c>
      <c r="B134">
        <v>0</v>
      </c>
      <c r="C134">
        <v>1.19</v>
      </c>
      <c r="D134">
        <v>0</v>
      </c>
      <c r="E134">
        <v>0.85999999999999988</v>
      </c>
      <c r="F134">
        <v>0.99</v>
      </c>
      <c r="G134">
        <v>1.18</v>
      </c>
      <c r="H134">
        <v>1.29</v>
      </c>
      <c r="I134">
        <v>1.41</v>
      </c>
      <c r="J134">
        <v>1.52</v>
      </c>
      <c r="K134">
        <v>1.27</v>
      </c>
      <c r="L134">
        <v>1.35</v>
      </c>
      <c r="M134">
        <v>1.28</v>
      </c>
      <c r="N134">
        <v>1.1300000000000001</v>
      </c>
      <c r="O134">
        <v>1.03</v>
      </c>
      <c r="P134">
        <v>0.8</v>
      </c>
      <c r="Q134">
        <v>0.78</v>
      </c>
      <c r="R134">
        <v>0.64</v>
      </c>
      <c r="S134">
        <v>0.62</v>
      </c>
      <c r="T134">
        <v>0.6</v>
      </c>
      <c r="U134">
        <v>0.67</v>
      </c>
    </row>
    <row r="135" spans="1:21" x14ac:dyDescent="0.25">
      <c r="A135" s="87" t="str">
        <v>EE_.PX.UTN._.023.UT</v>
      </c>
      <c r="B135">
        <v>0</v>
      </c>
      <c r="C135">
        <v>0</v>
      </c>
      <c r="D135">
        <v>0</v>
      </c>
      <c r="E135">
        <v>0.99</v>
      </c>
      <c r="F135">
        <v>1.04</v>
      </c>
      <c r="G135">
        <v>1.1000000000000001</v>
      </c>
      <c r="H135">
        <v>1.1400000000000001</v>
      </c>
      <c r="I135">
        <v>1.1100000000000001</v>
      </c>
      <c r="J135">
        <v>1.23</v>
      </c>
      <c r="K135">
        <v>0.42000000000000004</v>
      </c>
      <c r="L135">
        <v>0.70000000000000007</v>
      </c>
      <c r="M135">
        <v>0.5</v>
      </c>
      <c r="N135">
        <v>0.31</v>
      </c>
      <c r="O135">
        <v>0.21999999999999997</v>
      </c>
      <c r="P135">
        <v>0.17</v>
      </c>
      <c r="Q135">
        <v>0</v>
      </c>
      <c r="R135">
        <v>0.10999999999999999</v>
      </c>
      <c r="S135">
        <v>0.10999999999999999</v>
      </c>
      <c r="T135">
        <v>0.10999999999999999</v>
      </c>
      <c r="U135">
        <v>0.6</v>
      </c>
    </row>
    <row r="136" spans="1:21" x14ac:dyDescent="0.25">
      <c r="A136" s="87" t="str">
        <v>EE_.PX.UTN._.024.UT</v>
      </c>
      <c r="B136">
        <v>0</v>
      </c>
      <c r="C136">
        <v>0.43999999999999995</v>
      </c>
      <c r="D136">
        <v>0</v>
      </c>
      <c r="E136">
        <v>0.96</v>
      </c>
      <c r="F136">
        <v>1.25</v>
      </c>
      <c r="G136">
        <v>1.52</v>
      </c>
      <c r="H136">
        <v>1.75</v>
      </c>
      <c r="I136">
        <v>1.9300000000000002</v>
      </c>
      <c r="J136">
        <v>2.11</v>
      </c>
      <c r="K136">
        <v>2.2800000000000002</v>
      </c>
      <c r="L136">
        <v>2.44</v>
      </c>
      <c r="M136">
        <v>2.59</v>
      </c>
      <c r="N136">
        <v>2.5300000000000002</v>
      </c>
      <c r="O136">
        <v>2.42</v>
      </c>
      <c r="P136">
        <v>2.3000000000000003</v>
      </c>
      <c r="Q136">
        <v>2.15</v>
      </c>
      <c r="R136">
        <v>2.48</v>
      </c>
      <c r="S136">
        <v>2.25</v>
      </c>
      <c r="T136">
        <v>2.06</v>
      </c>
      <c r="U136">
        <v>1.9100000000000001</v>
      </c>
    </row>
    <row r="137" spans="1:21" x14ac:dyDescent="0.25">
      <c r="A137" s="87" t="str">
        <v>EE_.PX.UTN._.025.UT</v>
      </c>
      <c r="B137">
        <v>0</v>
      </c>
      <c r="C137">
        <v>0</v>
      </c>
      <c r="D137">
        <v>0</v>
      </c>
      <c r="E137">
        <v>1.34</v>
      </c>
      <c r="F137">
        <v>1.6300000000000001</v>
      </c>
      <c r="G137">
        <v>1.85</v>
      </c>
      <c r="H137">
        <v>2.17</v>
      </c>
      <c r="I137">
        <v>2.4299999999999997</v>
      </c>
      <c r="J137">
        <v>2.58</v>
      </c>
      <c r="K137">
        <v>2.59</v>
      </c>
      <c r="L137">
        <v>2.63</v>
      </c>
      <c r="M137">
        <v>2.6</v>
      </c>
      <c r="N137">
        <v>2.5099999999999998</v>
      </c>
      <c r="O137">
        <v>2.41</v>
      </c>
      <c r="P137">
        <v>2.23</v>
      </c>
      <c r="Q137">
        <v>2.06</v>
      </c>
      <c r="R137">
        <v>2.12</v>
      </c>
      <c r="S137">
        <v>1.96</v>
      </c>
      <c r="T137">
        <v>1.7999999999999998</v>
      </c>
      <c r="U137">
        <v>1.7999999999999998</v>
      </c>
    </row>
    <row r="138" spans="1:21" x14ac:dyDescent="0.25">
      <c r="A138" s="87" t="str">
        <v>EE_.PX.UTN._.026.UT</v>
      </c>
      <c r="B138">
        <v>0</v>
      </c>
      <c r="C138">
        <v>22.509999999999998</v>
      </c>
      <c r="D138">
        <v>26.419999999999998</v>
      </c>
      <c r="E138">
        <v>30.150000000000002</v>
      </c>
      <c r="F138">
        <v>32.380000000000003</v>
      </c>
      <c r="G138">
        <v>33.99</v>
      </c>
      <c r="H138">
        <v>35.71</v>
      </c>
      <c r="I138">
        <v>35.18</v>
      </c>
      <c r="J138">
        <v>37.85</v>
      </c>
      <c r="K138">
        <v>38.79</v>
      </c>
      <c r="L138">
        <v>38.39</v>
      </c>
      <c r="M138">
        <v>38.700000000000003</v>
      </c>
      <c r="N138">
        <v>38.799999999999997</v>
      </c>
      <c r="O138">
        <v>41.260000000000005</v>
      </c>
      <c r="P138">
        <v>40.22</v>
      </c>
      <c r="Q138">
        <v>37.9</v>
      </c>
      <c r="R138">
        <v>36.659999999999997</v>
      </c>
      <c r="S138">
        <v>37.49</v>
      </c>
      <c r="T138">
        <v>37.410000000000004</v>
      </c>
      <c r="U138">
        <v>37.909999999999997</v>
      </c>
    </row>
    <row r="139" spans="1:21" x14ac:dyDescent="0.25">
      <c r="A139" s="87" t="str">
        <v>EE_.PX.UTN._.027.UT</v>
      </c>
      <c r="B139">
        <v>0</v>
      </c>
      <c r="C139">
        <v>27.27</v>
      </c>
      <c r="D139">
        <v>53.59</v>
      </c>
      <c r="E139">
        <v>20.77</v>
      </c>
      <c r="F139">
        <v>14.91</v>
      </c>
      <c r="G139">
        <v>18.919999999999998</v>
      </c>
      <c r="H139">
        <v>32.619999999999997</v>
      </c>
      <c r="I139">
        <v>40.5</v>
      </c>
      <c r="J139">
        <v>147.59</v>
      </c>
      <c r="K139">
        <v>0</v>
      </c>
      <c r="L139">
        <v>0</v>
      </c>
      <c r="M139">
        <v>0</v>
      </c>
      <c r="N139">
        <v>0</v>
      </c>
      <c r="O139">
        <v>28.68</v>
      </c>
      <c r="P139">
        <v>86.460000000000008</v>
      </c>
      <c r="Q139">
        <v>0</v>
      </c>
      <c r="R139">
        <v>22.68</v>
      </c>
      <c r="S139">
        <v>33.849999999999994</v>
      </c>
      <c r="T139">
        <v>52.68</v>
      </c>
      <c r="U139">
        <v>64.2</v>
      </c>
    </row>
    <row r="140" spans="1:21" x14ac:dyDescent="0.25">
      <c r="A140" s="87" t="str">
        <v>EE_.PX.WYC._.001.WY</v>
      </c>
      <c r="B140">
        <v>0</v>
      </c>
      <c r="C140">
        <v>1.33</v>
      </c>
      <c r="D140">
        <v>2.56</v>
      </c>
      <c r="E140">
        <v>1.06</v>
      </c>
      <c r="F140">
        <v>1.1100000000000001</v>
      </c>
      <c r="G140">
        <v>0.33</v>
      </c>
      <c r="H140">
        <v>1.1700000000000002</v>
      </c>
      <c r="I140">
        <v>1.6</v>
      </c>
      <c r="J140">
        <v>5.49</v>
      </c>
      <c r="K140">
        <v>0</v>
      </c>
      <c r="L140">
        <v>0</v>
      </c>
      <c r="M140">
        <v>0</v>
      </c>
      <c r="N140">
        <v>0</v>
      </c>
      <c r="O140">
        <v>2.8299999999999996</v>
      </c>
      <c r="P140">
        <v>2.15</v>
      </c>
      <c r="Q140">
        <v>0</v>
      </c>
      <c r="R140">
        <v>0</v>
      </c>
      <c r="S140">
        <v>0</v>
      </c>
      <c r="T140">
        <v>0</v>
      </c>
      <c r="U140">
        <v>8.3099999999999987</v>
      </c>
    </row>
    <row r="141" spans="1:21" x14ac:dyDescent="0.25">
      <c r="A141" s="87" t="str">
        <v>EE_.PX.WYC._.002.WY</v>
      </c>
      <c r="B141">
        <v>0</v>
      </c>
      <c r="C141">
        <v>0</v>
      </c>
      <c r="D141">
        <v>0</v>
      </c>
      <c r="E141">
        <v>1.06</v>
      </c>
      <c r="F141">
        <v>1.19</v>
      </c>
      <c r="G141">
        <v>1.6300000000000001</v>
      </c>
      <c r="H141">
        <v>1.9700000000000002</v>
      </c>
      <c r="I141">
        <v>2.63</v>
      </c>
      <c r="J141">
        <v>4.72</v>
      </c>
      <c r="K141">
        <v>0</v>
      </c>
      <c r="L141">
        <v>1.83</v>
      </c>
      <c r="M141">
        <v>2.46</v>
      </c>
      <c r="N141">
        <v>2.46</v>
      </c>
      <c r="O141">
        <v>10.34</v>
      </c>
      <c r="P141">
        <v>0</v>
      </c>
      <c r="Q141">
        <v>0</v>
      </c>
      <c r="R141">
        <v>0</v>
      </c>
      <c r="S141">
        <v>7.1199999999999992</v>
      </c>
      <c r="T141">
        <v>4.62</v>
      </c>
      <c r="U141">
        <v>5.89</v>
      </c>
    </row>
    <row r="142" spans="1:21" x14ac:dyDescent="0.25">
      <c r="A142" s="87" t="str">
        <v>EE_.PX.WYC._.003.WY</v>
      </c>
      <c r="B142">
        <v>0</v>
      </c>
      <c r="C142">
        <v>0</v>
      </c>
      <c r="D142">
        <v>0</v>
      </c>
      <c r="E142">
        <v>1.4000000000000001</v>
      </c>
      <c r="F142">
        <v>1.47</v>
      </c>
      <c r="G142">
        <v>0.98</v>
      </c>
      <c r="H142">
        <v>2.1</v>
      </c>
      <c r="I142">
        <v>2.96</v>
      </c>
      <c r="J142">
        <v>7.53</v>
      </c>
      <c r="K142">
        <v>0</v>
      </c>
      <c r="L142">
        <v>0</v>
      </c>
      <c r="M142">
        <v>2.5300000000000002</v>
      </c>
      <c r="N142">
        <v>2.8100000000000005</v>
      </c>
      <c r="O142">
        <v>11.49</v>
      </c>
      <c r="P142">
        <v>0</v>
      </c>
      <c r="Q142">
        <v>0</v>
      </c>
      <c r="R142">
        <v>0</v>
      </c>
      <c r="S142">
        <v>5.83</v>
      </c>
      <c r="T142">
        <v>5.5900000000000007</v>
      </c>
      <c r="U142">
        <v>13.35</v>
      </c>
    </row>
    <row r="143" spans="1:21" x14ac:dyDescent="0.25">
      <c r="A143" s="87" t="str">
        <v>EE_.PX.WYC._.004.WY</v>
      </c>
      <c r="B143">
        <v>0</v>
      </c>
      <c r="C143">
        <v>0</v>
      </c>
      <c r="D143">
        <v>0</v>
      </c>
      <c r="E143">
        <v>1.07</v>
      </c>
      <c r="F143">
        <v>1.27</v>
      </c>
      <c r="G143">
        <v>0.25</v>
      </c>
      <c r="H143">
        <v>1.46</v>
      </c>
      <c r="I143">
        <v>1.6300000000000001</v>
      </c>
      <c r="J143">
        <v>8.2099999999999991</v>
      </c>
      <c r="K143">
        <v>0</v>
      </c>
      <c r="L143">
        <v>0</v>
      </c>
      <c r="M143">
        <v>0</v>
      </c>
      <c r="N143">
        <v>0</v>
      </c>
      <c r="O143">
        <v>4.12</v>
      </c>
      <c r="P143">
        <v>5.21</v>
      </c>
      <c r="Q143">
        <v>0</v>
      </c>
      <c r="R143">
        <v>0</v>
      </c>
      <c r="S143">
        <v>0</v>
      </c>
      <c r="T143">
        <v>0</v>
      </c>
      <c r="U143">
        <v>9.93</v>
      </c>
    </row>
    <row r="144" spans="1:21" x14ac:dyDescent="0.25">
      <c r="A144" s="87" t="str">
        <v>EE_.PX.WYC._.005.WY</v>
      </c>
      <c r="B144">
        <v>0</v>
      </c>
      <c r="C144">
        <v>0</v>
      </c>
      <c r="D144">
        <v>0</v>
      </c>
      <c r="E144">
        <v>1.1600000000000001</v>
      </c>
      <c r="F144">
        <v>1.21</v>
      </c>
      <c r="G144">
        <v>0</v>
      </c>
      <c r="H144">
        <v>1.1500000000000001</v>
      </c>
      <c r="I144">
        <v>1.7199999999999998</v>
      </c>
      <c r="J144">
        <v>7.35</v>
      </c>
      <c r="K144">
        <v>0</v>
      </c>
      <c r="L144">
        <v>0</v>
      </c>
      <c r="M144">
        <v>0</v>
      </c>
      <c r="N144">
        <v>0</v>
      </c>
      <c r="O144">
        <v>3.5199999999999996</v>
      </c>
      <c r="P144">
        <v>2.79</v>
      </c>
      <c r="Q144">
        <v>0</v>
      </c>
      <c r="R144">
        <v>0</v>
      </c>
      <c r="S144">
        <v>0</v>
      </c>
      <c r="T144">
        <v>0</v>
      </c>
      <c r="U144">
        <v>6.870000000000001</v>
      </c>
    </row>
    <row r="145" spans="1:21" x14ac:dyDescent="0.25">
      <c r="A145" s="87" t="str">
        <v>EE_.PX.WYC._.006.WY</v>
      </c>
      <c r="B145">
        <v>0</v>
      </c>
      <c r="C145">
        <v>0</v>
      </c>
      <c r="D145">
        <v>0</v>
      </c>
      <c r="E145">
        <v>0.8899999999999999</v>
      </c>
      <c r="F145">
        <v>0.98</v>
      </c>
      <c r="G145">
        <v>0</v>
      </c>
      <c r="H145">
        <v>0.87999999999999989</v>
      </c>
      <c r="I145">
        <v>1.08</v>
      </c>
      <c r="J145">
        <v>6.4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4.76</v>
      </c>
      <c r="Q145">
        <v>0</v>
      </c>
      <c r="R145">
        <v>0</v>
      </c>
      <c r="S145">
        <v>0</v>
      </c>
      <c r="T145">
        <v>0</v>
      </c>
      <c r="U145">
        <v>2.94</v>
      </c>
    </row>
    <row r="146" spans="1:21" x14ac:dyDescent="0.25">
      <c r="A146" s="87" t="str">
        <v>EE_.PX.WYC._.007.WY</v>
      </c>
      <c r="B146">
        <v>0</v>
      </c>
      <c r="C146">
        <v>0</v>
      </c>
      <c r="D146">
        <v>0</v>
      </c>
      <c r="E146">
        <v>1.51</v>
      </c>
      <c r="F146">
        <v>1.57</v>
      </c>
      <c r="G146">
        <v>0</v>
      </c>
      <c r="H146">
        <v>1.27</v>
      </c>
      <c r="I146">
        <v>1.52</v>
      </c>
      <c r="J146">
        <v>9.8000000000000007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0.05</v>
      </c>
      <c r="Q146">
        <v>0</v>
      </c>
      <c r="R146">
        <v>0</v>
      </c>
      <c r="S146">
        <v>0</v>
      </c>
      <c r="T146">
        <v>0</v>
      </c>
      <c r="U146">
        <v>0.32</v>
      </c>
    </row>
    <row r="147" spans="1:21" x14ac:dyDescent="0.25">
      <c r="A147" s="87" t="str">
        <v>EE_.PX.WYC._.008.WY</v>
      </c>
      <c r="B147">
        <v>0</v>
      </c>
      <c r="C147">
        <v>0</v>
      </c>
      <c r="D147">
        <v>0</v>
      </c>
      <c r="E147">
        <v>1.3</v>
      </c>
      <c r="F147">
        <v>1.35</v>
      </c>
      <c r="G147">
        <v>0.71</v>
      </c>
      <c r="H147">
        <v>1.45</v>
      </c>
      <c r="I147">
        <v>2.08</v>
      </c>
      <c r="J147">
        <v>6.49</v>
      </c>
      <c r="K147">
        <v>0</v>
      </c>
      <c r="L147">
        <v>0</v>
      </c>
      <c r="M147">
        <v>0</v>
      </c>
      <c r="N147">
        <v>0</v>
      </c>
      <c r="O147">
        <v>0.4</v>
      </c>
      <c r="P147">
        <v>0.3</v>
      </c>
      <c r="Q147">
        <v>0</v>
      </c>
      <c r="R147">
        <v>0</v>
      </c>
      <c r="S147">
        <v>0</v>
      </c>
      <c r="T147">
        <v>0</v>
      </c>
      <c r="U147">
        <v>1.33</v>
      </c>
    </row>
    <row r="148" spans="1:21" x14ac:dyDescent="0.25">
      <c r="A148" s="87" t="str">
        <v>EE_.PX.WYC._.009.WY</v>
      </c>
      <c r="B148">
        <v>0</v>
      </c>
      <c r="C148">
        <v>1.44</v>
      </c>
      <c r="D148">
        <v>1.24</v>
      </c>
      <c r="E148">
        <v>1.5</v>
      </c>
      <c r="F148">
        <v>1.58</v>
      </c>
      <c r="G148">
        <v>1.6700000000000002</v>
      </c>
      <c r="H148">
        <v>1.1700000000000002</v>
      </c>
      <c r="I148">
        <v>1.26</v>
      </c>
      <c r="J148">
        <v>0.62</v>
      </c>
      <c r="K148">
        <v>1.1700000000000002</v>
      </c>
      <c r="L148">
        <v>1.35</v>
      </c>
      <c r="M148">
        <v>0.82000000000000006</v>
      </c>
      <c r="N148">
        <v>0.89999999999999991</v>
      </c>
      <c r="O148">
        <v>0.69000000000000006</v>
      </c>
      <c r="P148">
        <v>0.04</v>
      </c>
      <c r="Q148">
        <v>0.69000000000000006</v>
      </c>
      <c r="R148">
        <v>0.71</v>
      </c>
      <c r="S148">
        <v>0.27</v>
      </c>
      <c r="T148">
        <v>0.1</v>
      </c>
      <c r="U148">
        <v>0</v>
      </c>
    </row>
    <row r="149" spans="1:21" x14ac:dyDescent="0.25">
      <c r="A149" s="87" t="str">
        <v>EE_.PX.WYC._.010.WY</v>
      </c>
      <c r="B149">
        <v>0</v>
      </c>
      <c r="C149">
        <v>0</v>
      </c>
      <c r="D149">
        <v>0</v>
      </c>
      <c r="E149">
        <v>0.79</v>
      </c>
      <c r="F149">
        <v>0.91999999999999993</v>
      </c>
      <c r="G149">
        <v>1.1300000000000001</v>
      </c>
      <c r="H149">
        <v>1</v>
      </c>
      <c r="I149">
        <v>1.2</v>
      </c>
      <c r="J149">
        <v>0.90999999999999992</v>
      </c>
      <c r="K149">
        <v>1.3900000000000001</v>
      </c>
      <c r="L149">
        <v>1.6</v>
      </c>
      <c r="M149">
        <v>1.25</v>
      </c>
      <c r="N149">
        <v>1.32</v>
      </c>
      <c r="O149">
        <v>1.1400000000000001</v>
      </c>
      <c r="P149">
        <v>0.5</v>
      </c>
      <c r="Q149">
        <v>1.08</v>
      </c>
      <c r="R149">
        <v>1.1500000000000001</v>
      </c>
      <c r="S149">
        <v>0.71</v>
      </c>
      <c r="T149">
        <v>0.54</v>
      </c>
      <c r="U149">
        <v>0</v>
      </c>
    </row>
    <row r="150" spans="1:21" x14ac:dyDescent="0.25">
      <c r="A150" s="87" t="str">
        <v>EE_.PX.WYC._.011.WY</v>
      </c>
      <c r="B150">
        <v>0</v>
      </c>
      <c r="C150">
        <v>0</v>
      </c>
      <c r="D150">
        <v>0</v>
      </c>
      <c r="E150">
        <v>1.3</v>
      </c>
      <c r="F150">
        <v>1.37</v>
      </c>
      <c r="G150">
        <v>1.42</v>
      </c>
      <c r="H150">
        <v>0.92999999999999994</v>
      </c>
      <c r="I150">
        <v>0.99</v>
      </c>
      <c r="J150">
        <v>0.41000000000000003</v>
      </c>
      <c r="K150">
        <v>0.87999999999999989</v>
      </c>
      <c r="L150">
        <v>1</v>
      </c>
      <c r="M150">
        <v>0.55000000000000004</v>
      </c>
      <c r="N150">
        <v>0.64</v>
      </c>
      <c r="O150">
        <v>0.49</v>
      </c>
      <c r="P150">
        <v>0</v>
      </c>
      <c r="Q150">
        <v>0.52</v>
      </c>
      <c r="R150">
        <v>0.68</v>
      </c>
      <c r="S150">
        <v>0.38</v>
      </c>
      <c r="T150">
        <v>0.28000000000000003</v>
      </c>
      <c r="U150">
        <v>0</v>
      </c>
    </row>
    <row r="151" spans="1:21" x14ac:dyDescent="0.25">
      <c r="A151" s="87" t="str">
        <v>EE_.PX.WYC._.012.WY</v>
      </c>
      <c r="B151">
        <v>0</v>
      </c>
      <c r="C151">
        <v>0</v>
      </c>
      <c r="D151">
        <v>0</v>
      </c>
      <c r="E151">
        <v>0.03</v>
      </c>
      <c r="F151">
        <v>0.04</v>
      </c>
      <c r="G151">
        <v>0.04</v>
      </c>
      <c r="H151">
        <v>0.03</v>
      </c>
      <c r="I151">
        <v>0.05</v>
      </c>
      <c r="J151">
        <v>0.04</v>
      </c>
      <c r="K151">
        <v>0.03</v>
      </c>
      <c r="L151">
        <v>0.04</v>
      </c>
      <c r="M151">
        <v>0.03</v>
      </c>
      <c r="N151">
        <v>0.03</v>
      </c>
      <c r="O151">
        <v>0.02</v>
      </c>
      <c r="P151">
        <v>0.03</v>
      </c>
      <c r="Q151">
        <v>0.02</v>
      </c>
      <c r="R151">
        <v>0.01</v>
      </c>
      <c r="S151">
        <v>0.02</v>
      </c>
      <c r="T151">
        <v>0.01</v>
      </c>
      <c r="U151">
        <v>0.02</v>
      </c>
    </row>
    <row r="152" spans="1:21" x14ac:dyDescent="0.25">
      <c r="A152" s="87" t="str">
        <v>EE_.PX.WYC._.013.WY</v>
      </c>
      <c r="B152">
        <v>0</v>
      </c>
      <c r="C152">
        <v>0.1</v>
      </c>
      <c r="D152">
        <v>0.1</v>
      </c>
      <c r="E152">
        <v>0.1</v>
      </c>
      <c r="F152">
        <v>0.09</v>
      </c>
      <c r="G152">
        <v>0.1</v>
      </c>
      <c r="H152">
        <v>0.09</v>
      </c>
      <c r="I152">
        <v>0.09</v>
      </c>
      <c r="J152">
        <v>0.1</v>
      </c>
      <c r="K152">
        <v>0.09</v>
      </c>
      <c r="L152">
        <v>0.08</v>
      </c>
      <c r="M152">
        <v>0.09</v>
      </c>
      <c r="N152">
        <v>0.08</v>
      </c>
      <c r="O152">
        <v>0.09</v>
      </c>
      <c r="P152">
        <v>0.08</v>
      </c>
      <c r="Q152">
        <v>0.08</v>
      </c>
      <c r="R152">
        <v>7.0000000000000007E-2</v>
      </c>
      <c r="S152">
        <v>0.08</v>
      </c>
      <c r="T152">
        <v>7.0000000000000007E-2</v>
      </c>
      <c r="U152">
        <v>0.06</v>
      </c>
    </row>
    <row r="153" spans="1:21" x14ac:dyDescent="0.25">
      <c r="A153" s="87" t="str">
        <v>EE_.PX.WYC._.014.WY</v>
      </c>
      <c r="B153">
        <v>0</v>
      </c>
      <c r="C153">
        <v>0</v>
      </c>
      <c r="D153">
        <v>0</v>
      </c>
      <c r="E153">
        <v>0.14000000000000001</v>
      </c>
      <c r="F153">
        <v>0.15</v>
      </c>
      <c r="G153">
        <v>0.17</v>
      </c>
      <c r="H153">
        <v>0.19</v>
      </c>
      <c r="I153">
        <v>0.2</v>
      </c>
      <c r="J153">
        <v>0.2</v>
      </c>
      <c r="K153">
        <v>0.21999999999999997</v>
      </c>
      <c r="L153">
        <v>0.21999999999999997</v>
      </c>
      <c r="M153">
        <v>0.22999999999999998</v>
      </c>
      <c r="N153">
        <v>0.21999999999999997</v>
      </c>
      <c r="O153">
        <v>0.21999999999999997</v>
      </c>
      <c r="P153">
        <v>0.21000000000000002</v>
      </c>
      <c r="Q153">
        <v>0.2</v>
      </c>
      <c r="R153">
        <v>0.19</v>
      </c>
      <c r="S153">
        <v>0.19</v>
      </c>
      <c r="T153">
        <v>0.16</v>
      </c>
      <c r="U153">
        <v>0.15</v>
      </c>
    </row>
    <row r="154" spans="1:21" x14ac:dyDescent="0.25">
      <c r="A154" s="87" t="str">
        <v>EE_.PX.WYC._.015.WY</v>
      </c>
      <c r="B154">
        <v>0</v>
      </c>
      <c r="C154">
        <v>0</v>
      </c>
      <c r="D154">
        <v>0</v>
      </c>
      <c r="E154">
        <v>0.13</v>
      </c>
      <c r="F154">
        <v>0.16</v>
      </c>
      <c r="G154">
        <v>0.18</v>
      </c>
      <c r="H154">
        <v>0.21000000000000002</v>
      </c>
      <c r="I154">
        <v>0.21000000000000002</v>
      </c>
      <c r="J154">
        <v>0.21000000000000002</v>
      </c>
      <c r="K154">
        <v>0.18</v>
      </c>
      <c r="L154">
        <v>0.15</v>
      </c>
      <c r="M154">
        <v>0.1</v>
      </c>
      <c r="N154">
        <v>0.06</v>
      </c>
      <c r="O154">
        <v>0.03</v>
      </c>
      <c r="P154">
        <v>0.01</v>
      </c>
      <c r="Q154">
        <v>0</v>
      </c>
      <c r="R154">
        <v>0.01</v>
      </c>
      <c r="S154">
        <v>0</v>
      </c>
      <c r="T154">
        <v>0</v>
      </c>
      <c r="U154">
        <v>0</v>
      </c>
    </row>
    <row r="155" spans="1:21" x14ac:dyDescent="0.25">
      <c r="A155" s="87" t="str">
        <v>EE_.PX.WYC._.016.WY</v>
      </c>
      <c r="B155">
        <v>0</v>
      </c>
      <c r="C155">
        <v>0</v>
      </c>
      <c r="D155">
        <v>0</v>
      </c>
      <c r="E155">
        <v>0.26</v>
      </c>
      <c r="F155">
        <v>0.28000000000000003</v>
      </c>
      <c r="G155">
        <v>0.32</v>
      </c>
      <c r="H155">
        <v>0.34</v>
      </c>
      <c r="I155">
        <v>0.33</v>
      </c>
      <c r="J155">
        <v>0.31</v>
      </c>
      <c r="K155">
        <v>0.25</v>
      </c>
      <c r="L155">
        <v>0.19</v>
      </c>
      <c r="M155">
        <v>0.10999999999999999</v>
      </c>
      <c r="N155">
        <v>0.06</v>
      </c>
      <c r="O155">
        <v>0.01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</row>
    <row r="156" spans="1:21" x14ac:dyDescent="0.25">
      <c r="A156" s="87" t="str">
        <v>EE_.PX.WYC._.017.WY</v>
      </c>
      <c r="B156">
        <v>0</v>
      </c>
      <c r="C156">
        <v>0</v>
      </c>
      <c r="D156">
        <v>0</v>
      </c>
      <c r="E156">
        <v>0.21999999999999997</v>
      </c>
      <c r="F156">
        <v>0.24</v>
      </c>
      <c r="G156">
        <v>0.26</v>
      </c>
      <c r="H156">
        <v>0.26</v>
      </c>
      <c r="I156">
        <v>0.27</v>
      </c>
      <c r="J156">
        <v>0.21999999999999997</v>
      </c>
      <c r="K156">
        <v>0.22999999999999998</v>
      </c>
      <c r="L156">
        <v>0.17</v>
      </c>
      <c r="M156">
        <v>0.15</v>
      </c>
      <c r="N156">
        <v>0.1</v>
      </c>
      <c r="O156">
        <v>0.1</v>
      </c>
      <c r="P156">
        <v>0.04</v>
      </c>
      <c r="Q156">
        <v>0.06</v>
      </c>
      <c r="R156">
        <v>0.05</v>
      </c>
      <c r="S156">
        <v>0.05</v>
      </c>
      <c r="T156">
        <v>0.06</v>
      </c>
      <c r="U156">
        <v>0.05</v>
      </c>
    </row>
    <row r="157" spans="1:21" x14ac:dyDescent="0.25">
      <c r="A157" s="87" t="str">
        <v>EE_.PX.WYC._.018.WY</v>
      </c>
      <c r="B157">
        <v>0</v>
      </c>
      <c r="C157">
        <v>0.25</v>
      </c>
      <c r="D157">
        <v>0.42000000000000004</v>
      </c>
      <c r="E157">
        <v>0.29000000000000004</v>
      </c>
      <c r="F157">
        <v>0.29000000000000004</v>
      </c>
      <c r="G157">
        <v>0.38</v>
      </c>
      <c r="H157">
        <v>0.32</v>
      </c>
      <c r="I157">
        <v>0.35000000000000003</v>
      </c>
      <c r="J157">
        <v>0.35000000000000003</v>
      </c>
      <c r="K157">
        <v>0.4</v>
      </c>
      <c r="L157">
        <v>0.33</v>
      </c>
      <c r="M157">
        <v>0.32</v>
      </c>
      <c r="N157">
        <v>0.27</v>
      </c>
      <c r="O157">
        <v>0.32</v>
      </c>
      <c r="P157">
        <v>0.29000000000000004</v>
      </c>
      <c r="Q157">
        <v>0.29000000000000004</v>
      </c>
      <c r="R157">
        <v>0.29000000000000004</v>
      </c>
      <c r="S157">
        <v>0.3</v>
      </c>
      <c r="T157">
        <v>0.28000000000000003</v>
      </c>
      <c r="U157">
        <v>0.32</v>
      </c>
    </row>
    <row r="158" spans="1:21" x14ac:dyDescent="0.25">
      <c r="A158" s="87" t="str">
        <v>EE_.PX.WYC._.019.WY</v>
      </c>
      <c r="B158">
        <v>0</v>
      </c>
      <c r="C158">
        <v>0.03</v>
      </c>
      <c r="D158">
        <v>0.1</v>
      </c>
      <c r="E158">
        <v>0.08</v>
      </c>
      <c r="F158">
        <v>0.1</v>
      </c>
      <c r="G158">
        <v>0.16</v>
      </c>
      <c r="H158">
        <v>0.18</v>
      </c>
      <c r="I158">
        <v>0.24</v>
      </c>
      <c r="J158">
        <v>0.25</v>
      </c>
      <c r="K158">
        <v>0.32</v>
      </c>
      <c r="L158">
        <v>0.3</v>
      </c>
      <c r="M158">
        <v>0.31</v>
      </c>
      <c r="N158">
        <v>0.32</v>
      </c>
      <c r="O158">
        <v>0.33</v>
      </c>
      <c r="P158">
        <v>0.3</v>
      </c>
      <c r="Q158">
        <v>0.34</v>
      </c>
      <c r="R158">
        <v>0.35000000000000003</v>
      </c>
      <c r="S158">
        <v>0.35000000000000003</v>
      </c>
      <c r="T158">
        <v>0.32</v>
      </c>
      <c r="U158">
        <v>0.42000000000000004</v>
      </c>
    </row>
    <row r="159" spans="1:21" x14ac:dyDescent="0.25">
      <c r="A159" s="87" t="str">
        <v>EE_.PX.WYC._.020.WY</v>
      </c>
      <c r="B159">
        <v>0</v>
      </c>
      <c r="C159">
        <v>0.06</v>
      </c>
      <c r="D159">
        <v>0.08</v>
      </c>
      <c r="E159">
        <v>0.09</v>
      </c>
      <c r="F159">
        <v>0.1</v>
      </c>
      <c r="G159">
        <v>0.1</v>
      </c>
      <c r="H159">
        <v>0.10999999999999999</v>
      </c>
      <c r="I159">
        <v>0.1</v>
      </c>
      <c r="J159">
        <v>0.10999999999999999</v>
      </c>
      <c r="K159">
        <v>0.12</v>
      </c>
      <c r="L159">
        <v>0.12</v>
      </c>
      <c r="M159">
        <v>0.12</v>
      </c>
      <c r="N159">
        <v>0.13</v>
      </c>
      <c r="O159">
        <v>0.12</v>
      </c>
      <c r="P159">
        <v>0.12</v>
      </c>
      <c r="Q159">
        <v>0.13</v>
      </c>
      <c r="R159">
        <v>0.12</v>
      </c>
      <c r="S159">
        <v>0.12</v>
      </c>
      <c r="T159">
        <v>0.12</v>
      </c>
      <c r="U159">
        <v>0.13</v>
      </c>
    </row>
    <row r="160" spans="1:21" x14ac:dyDescent="0.25">
      <c r="A160" s="87" t="str">
        <v>EE_.PX.WYC._.021.WY</v>
      </c>
      <c r="B160">
        <v>0</v>
      </c>
      <c r="C160">
        <v>0.26</v>
      </c>
      <c r="D160">
        <v>0.27</v>
      </c>
      <c r="E160">
        <v>0.29000000000000004</v>
      </c>
      <c r="F160">
        <v>0.3</v>
      </c>
      <c r="G160">
        <v>0.3</v>
      </c>
      <c r="H160">
        <v>0.29000000000000004</v>
      </c>
      <c r="I160">
        <v>0.26</v>
      </c>
      <c r="J160">
        <v>0.24</v>
      </c>
      <c r="K160">
        <v>0.21000000000000002</v>
      </c>
      <c r="L160">
        <v>0.17</v>
      </c>
      <c r="M160">
        <v>0.13</v>
      </c>
      <c r="N160">
        <v>0.09</v>
      </c>
      <c r="O160">
        <v>7.0000000000000007E-2</v>
      </c>
      <c r="P160">
        <v>0.05</v>
      </c>
      <c r="Q160">
        <v>0.05</v>
      </c>
      <c r="R160">
        <v>0.03</v>
      </c>
      <c r="S160">
        <v>0.04</v>
      </c>
      <c r="T160">
        <v>0.03</v>
      </c>
      <c r="U160">
        <v>0.02</v>
      </c>
    </row>
    <row r="161" spans="1:21" x14ac:dyDescent="0.25">
      <c r="A161" s="87" t="str">
        <v>EE_.PX.WYC._.022.WY</v>
      </c>
      <c r="B161">
        <v>0</v>
      </c>
      <c r="C161">
        <v>0</v>
      </c>
      <c r="D161">
        <v>0</v>
      </c>
      <c r="E161">
        <v>0.15</v>
      </c>
      <c r="F161">
        <v>0.18</v>
      </c>
      <c r="G161">
        <v>0.22999999999999998</v>
      </c>
      <c r="H161">
        <v>0.24</v>
      </c>
      <c r="I161">
        <v>0.28000000000000003</v>
      </c>
      <c r="J161">
        <v>0.26</v>
      </c>
      <c r="K161">
        <v>0.26</v>
      </c>
      <c r="L161">
        <v>0.21999999999999997</v>
      </c>
      <c r="M161">
        <v>0.19</v>
      </c>
      <c r="N161">
        <v>0.16</v>
      </c>
      <c r="O161">
        <v>0.13</v>
      </c>
      <c r="P161">
        <v>0.12</v>
      </c>
      <c r="Q161">
        <v>0.12</v>
      </c>
      <c r="R161">
        <v>0.10999999999999999</v>
      </c>
      <c r="S161">
        <v>0.1</v>
      </c>
      <c r="T161">
        <v>0.1</v>
      </c>
      <c r="U161">
        <v>0.1</v>
      </c>
    </row>
    <row r="162" spans="1:21" x14ac:dyDescent="0.25">
      <c r="A162" s="87" t="str">
        <v>EE_.PX.WYC._.023.WY</v>
      </c>
      <c r="B162">
        <v>0</v>
      </c>
      <c r="C162">
        <v>0</v>
      </c>
      <c r="D162">
        <v>0</v>
      </c>
      <c r="E162">
        <v>0.22999999999999998</v>
      </c>
      <c r="F162">
        <v>0.25</v>
      </c>
      <c r="G162">
        <v>0.28000000000000003</v>
      </c>
      <c r="H162">
        <v>0.27</v>
      </c>
      <c r="I162">
        <v>0.27</v>
      </c>
      <c r="J162">
        <v>0.21999999999999997</v>
      </c>
      <c r="K162">
        <v>0.19</v>
      </c>
      <c r="L162">
        <v>0.13</v>
      </c>
      <c r="M162">
        <v>7.0000000000000007E-2</v>
      </c>
      <c r="N162">
        <v>0.03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</row>
    <row r="163" spans="1:21" x14ac:dyDescent="0.25">
      <c r="A163" s="87" t="str">
        <v>EE_.PX.WYC._.024.WY</v>
      </c>
      <c r="B163">
        <v>0</v>
      </c>
      <c r="C163">
        <v>0</v>
      </c>
      <c r="D163">
        <v>0</v>
      </c>
      <c r="E163">
        <v>0.65</v>
      </c>
      <c r="F163">
        <v>0.71</v>
      </c>
      <c r="G163">
        <v>0.8</v>
      </c>
      <c r="H163">
        <v>0.81</v>
      </c>
      <c r="I163">
        <v>0.79</v>
      </c>
      <c r="J163">
        <v>0.71</v>
      </c>
      <c r="K163">
        <v>0.51</v>
      </c>
      <c r="L163">
        <v>0.37</v>
      </c>
      <c r="M163">
        <v>0.21999999999999997</v>
      </c>
      <c r="N163">
        <v>7.0000000000000007E-2</v>
      </c>
      <c r="O163">
        <v>0.03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</row>
    <row r="164" spans="1:21" x14ac:dyDescent="0.25">
      <c r="A164" s="87" t="str">
        <v>EE_.PX.WYC._.025.WY</v>
      </c>
      <c r="B164">
        <v>0</v>
      </c>
      <c r="C164">
        <v>0</v>
      </c>
      <c r="D164">
        <v>0</v>
      </c>
      <c r="E164">
        <v>0.19</v>
      </c>
      <c r="F164">
        <v>0.19</v>
      </c>
      <c r="G164">
        <v>0.16</v>
      </c>
      <c r="H164">
        <v>0.2</v>
      </c>
      <c r="I164">
        <v>0.21000000000000002</v>
      </c>
      <c r="J164">
        <v>0.36</v>
      </c>
      <c r="K164">
        <v>0.08</v>
      </c>
      <c r="L164">
        <v>0.10999999999999999</v>
      </c>
      <c r="M164">
        <v>0.09</v>
      </c>
      <c r="N164">
        <v>0.12</v>
      </c>
      <c r="O164">
        <v>0.19</v>
      </c>
      <c r="P164">
        <v>0.15</v>
      </c>
      <c r="Q164">
        <v>7.0000000000000007E-2</v>
      </c>
      <c r="R164">
        <v>0.05</v>
      </c>
      <c r="S164">
        <v>0.08</v>
      </c>
      <c r="T164">
        <v>0.12</v>
      </c>
      <c r="U164">
        <v>0.2</v>
      </c>
    </row>
    <row r="165" spans="1:21" x14ac:dyDescent="0.25">
      <c r="A165" s="87" t="str">
        <v>EE_.PX.WYC._.026.WY</v>
      </c>
      <c r="B165">
        <v>0</v>
      </c>
      <c r="C165">
        <v>3.57</v>
      </c>
      <c r="D165">
        <v>4.92</v>
      </c>
      <c r="E165">
        <v>5.08</v>
      </c>
      <c r="F165">
        <v>5.49</v>
      </c>
      <c r="G165">
        <v>6.04</v>
      </c>
      <c r="H165">
        <v>6.04</v>
      </c>
      <c r="I165">
        <v>6.37</v>
      </c>
      <c r="J165">
        <v>6.6000000000000005</v>
      </c>
      <c r="K165">
        <v>6.9499999999999993</v>
      </c>
      <c r="L165">
        <v>6.46</v>
      </c>
      <c r="M165">
        <v>6.49</v>
      </c>
      <c r="N165">
        <v>6.28</v>
      </c>
      <c r="O165">
        <v>6.49</v>
      </c>
      <c r="P165">
        <v>6.13</v>
      </c>
      <c r="Q165">
        <v>5.58</v>
      </c>
      <c r="R165">
        <v>5.12</v>
      </c>
      <c r="S165">
        <v>4.87</v>
      </c>
      <c r="T165">
        <v>4.6500000000000004</v>
      </c>
      <c r="U165">
        <v>4.8899999999999997</v>
      </c>
    </row>
    <row r="166" spans="1:21" x14ac:dyDescent="0.25">
      <c r="A166" s="87" t="str">
        <v>EE_.PX.WYC._.027.WY</v>
      </c>
      <c r="B166">
        <v>0</v>
      </c>
      <c r="C166">
        <v>3.25</v>
      </c>
      <c r="D166">
        <v>9.6</v>
      </c>
      <c r="E166">
        <v>3.62</v>
      </c>
      <c r="F166">
        <v>3.77</v>
      </c>
      <c r="G166">
        <v>0</v>
      </c>
      <c r="H166">
        <v>2.9899999999999998</v>
      </c>
      <c r="I166">
        <v>4.3499999999999996</v>
      </c>
      <c r="J166">
        <v>22.86</v>
      </c>
      <c r="K166">
        <v>0</v>
      </c>
      <c r="L166">
        <v>0</v>
      </c>
      <c r="M166">
        <v>0</v>
      </c>
      <c r="N166">
        <v>0</v>
      </c>
      <c r="O166">
        <v>1.73</v>
      </c>
      <c r="P166">
        <v>9.48</v>
      </c>
      <c r="Q166">
        <v>0</v>
      </c>
      <c r="R166">
        <v>0</v>
      </c>
      <c r="S166">
        <v>0</v>
      </c>
      <c r="T166">
        <v>0</v>
      </c>
      <c r="U166">
        <v>17.09</v>
      </c>
    </row>
    <row r="167" spans="1:21" x14ac:dyDescent="0.25">
      <c r="A167" s="87" t="str">
        <v>EE_.PX.YAK._.001.WA</v>
      </c>
      <c r="B167">
        <v>0</v>
      </c>
      <c r="C167">
        <v>0.48</v>
      </c>
      <c r="D167">
        <v>0.87999999999999989</v>
      </c>
      <c r="E167">
        <v>0.75</v>
      </c>
      <c r="F167">
        <v>0.8899999999999999</v>
      </c>
      <c r="G167">
        <v>0.82000000000000006</v>
      </c>
      <c r="H167">
        <v>1.3</v>
      </c>
      <c r="I167">
        <v>1.5</v>
      </c>
      <c r="J167">
        <v>2.2800000000000002</v>
      </c>
      <c r="K167">
        <v>1.29</v>
      </c>
      <c r="L167">
        <v>2.0300000000000002</v>
      </c>
      <c r="M167">
        <v>2.06</v>
      </c>
      <c r="N167">
        <v>2.06</v>
      </c>
      <c r="O167">
        <v>2.1800000000000002</v>
      </c>
      <c r="P167">
        <v>2.27</v>
      </c>
      <c r="Q167">
        <v>2.29</v>
      </c>
      <c r="R167">
        <v>2.27</v>
      </c>
      <c r="S167">
        <v>2.17</v>
      </c>
      <c r="T167">
        <v>2.0499999999999998</v>
      </c>
      <c r="U167">
        <v>1.98</v>
      </c>
    </row>
    <row r="168" spans="1:21" x14ac:dyDescent="0.25">
      <c r="A168" s="87" t="str">
        <v>EE_.PX.YAK._.002.WA</v>
      </c>
      <c r="B168">
        <v>0</v>
      </c>
      <c r="C168">
        <v>0.68</v>
      </c>
      <c r="D168">
        <v>1.1600000000000001</v>
      </c>
      <c r="E168">
        <v>0.8899999999999999</v>
      </c>
      <c r="F168">
        <v>0.91999999999999993</v>
      </c>
      <c r="G168">
        <v>0.49</v>
      </c>
      <c r="H168">
        <v>0.96</v>
      </c>
      <c r="I168">
        <v>1.1500000000000001</v>
      </c>
      <c r="J168">
        <v>2.38</v>
      </c>
      <c r="K168">
        <v>0.43999999999999995</v>
      </c>
      <c r="L168">
        <v>0.42999999999999994</v>
      </c>
      <c r="M168">
        <v>0</v>
      </c>
      <c r="N168">
        <v>0.5</v>
      </c>
      <c r="O168">
        <v>0.54</v>
      </c>
      <c r="P168">
        <v>2.74</v>
      </c>
      <c r="Q168">
        <v>0.21999999999999997</v>
      </c>
      <c r="R168">
        <v>0.1</v>
      </c>
      <c r="S168">
        <v>0.70000000000000007</v>
      </c>
      <c r="T168">
        <v>0.79</v>
      </c>
      <c r="U168">
        <v>2</v>
      </c>
    </row>
    <row r="169" spans="1:21" x14ac:dyDescent="0.25">
      <c r="A169" s="87" t="str">
        <v>EE_.PX.YAK._.003.WA</v>
      </c>
      <c r="B169">
        <v>0</v>
      </c>
      <c r="C169">
        <v>0.97</v>
      </c>
      <c r="D169">
        <v>1.07</v>
      </c>
      <c r="E169">
        <v>1.1100000000000001</v>
      </c>
      <c r="F169">
        <v>1.19</v>
      </c>
      <c r="G169">
        <v>1.22</v>
      </c>
      <c r="H169">
        <v>1.2</v>
      </c>
      <c r="I169">
        <v>1.18</v>
      </c>
      <c r="J169">
        <v>1.33</v>
      </c>
      <c r="K169">
        <v>0.76</v>
      </c>
      <c r="L169">
        <v>0.86999999999999988</v>
      </c>
      <c r="M169">
        <v>0.72</v>
      </c>
      <c r="N169">
        <v>0.6</v>
      </c>
      <c r="O169">
        <v>0.54</v>
      </c>
      <c r="P169">
        <v>1.53</v>
      </c>
      <c r="Q169">
        <v>0.15</v>
      </c>
      <c r="R169">
        <v>0</v>
      </c>
      <c r="S169">
        <v>0.14000000000000001</v>
      </c>
      <c r="T169">
        <v>0.32</v>
      </c>
      <c r="U169">
        <v>2.62</v>
      </c>
    </row>
    <row r="170" spans="1:21" x14ac:dyDescent="0.25">
      <c r="A170" s="87" t="str">
        <v>EE_.PX.YAK._.004.WA</v>
      </c>
      <c r="B170">
        <v>0</v>
      </c>
      <c r="C170">
        <v>0.66</v>
      </c>
      <c r="D170">
        <v>1.07</v>
      </c>
      <c r="E170">
        <v>0.8</v>
      </c>
      <c r="F170">
        <v>0.8</v>
      </c>
      <c r="G170">
        <v>0.4</v>
      </c>
      <c r="H170">
        <v>0.8</v>
      </c>
      <c r="I170">
        <v>0.97</v>
      </c>
      <c r="J170">
        <v>2.0100000000000002</v>
      </c>
      <c r="K170">
        <v>0.29000000000000004</v>
      </c>
      <c r="L170">
        <v>0.27</v>
      </c>
      <c r="M170">
        <v>0</v>
      </c>
      <c r="N170">
        <v>0.34</v>
      </c>
      <c r="O170">
        <v>0.4</v>
      </c>
      <c r="P170">
        <v>1.79</v>
      </c>
      <c r="Q170">
        <v>0</v>
      </c>
      <c r="R170">
        <v>0</v>
      </c>
      <c r="S170">
        <v>0</v>
      </c>
      <c r="T170">
        <v>0</v>
      </c>
      <c r="U170">
        <v>1.79</v>
      </c>
    </row>
    <row r="171" spans="1:21" x14ac:dyDescent="0.25">
      <c r="A171" s="87" t="str">
        <v>EE_.PX.YAK._.005.WA</v>
      </c>
      <c r="B171">
        <v>0</v>
      </c>
      <c r="C171">
        <v>1.52</v>
      </c>
      <c r="D171">
        <v>1.73</v>
      </c>
      <c r="E171">
        <v>1.73</v>
      </c>
      <c r="F171">
        <v>1.7599999999999998</v>
      </c>
      <c r="G171">
        <v>1.81</v>
      </c>
      <c r="H171">
        <v>1.6800000000000002</v>
      </c>
      <c r="I171">
        <v>1.53</v>
      </c>
      <c r="J171">
        <v>1.28</v>
      </c>
      <c r="K171">
        <v>0.76</v>
      </c>
      <c r="L171">
        <v>0.52</v>
      </c>
      <c r="M171">
        <v>0.21999999999999997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0.05</v>
      </c>
      <c r="T171">
        <v>0.08</v>
      </c>
      <c r="U171">
        <v>0.10999999999999999</v>
      </c>
    </row>
    <row r="172" spans="1:21" x14ac:dyDescent="0.25">
      <c r="A172" s="87" t="str">
        <v>EE_.PX.YAK._.006.WA</v>
      </c>
      <c r="B172">
        <v>0</v>
      </c>
      <c r="C172">
        <v>0.70000000000000007</v>
      </c>
      <c r="D172">
        <v>1.1400000000000001</v>
      </c>
      <c r="E172">
        <v>0.81</v>
      </c>
      <c r="F172">
        <v>0.78</v>
      </c>
      <c r="G172">
        <v>0.34</v>
      </c>
      <c r="H172">
        <v>0.71</v>
      </c>
      <c r="I172">
        <v>0.85999999999999988</v>
      </c>
      <c r="J172">
        <v>1.8399999999999999</v>
      </c>
      <c r="K172">
        <v>0.10999999999999999</v>
      </c>
      <c r="L172">
        <v>0.10999999999999999</v>
      </c>
      <c r="M172">
        <v>0</v>
      </c>
      <c r="N172">
        <v>0</v>
      </c>
      <c r="O172">
        <v>0</v>
      </c>
      <c r="P172">
        <v>1.6600000000000001</v>
      </c>
      <c r="Q172">
        <v>0</v>
      </c>
      <c r="R172">
        <v>0</v>
      </c>
      <c r="S172">
        <v>0</v>
      </c>
      <c r="T172">
        <v>0</v>
      </c>
      <c r="U172">
        <v>1.21</v>
      </c>
    </row>
    <row r="173" spans="1:21" x14ac:dyDescent="0.25">
      <c r="A173" s="87" t="str">
        <v>EE_.PX.YAK._.007.WA</v>
      </c>
      <c r="B173">
        <v>0</v>
      </c>
      <c r="C173">
        <v>0.83000000000000007</v>
      </c>
      <c r="D173">
        <v>0.8</v>
      </c>
      <c r="E173">
        <v>0.8</v>
      </c>
      <c r="F173">
        <v>0.84000000000000008</v>
      </c>
      <c r="G173">
        <v>0.41000000000000003</v>
      </c>
      <c r="H173">
        <v>0.85000000000000009</v>
      </c>
      <c r="I173">
        <v>1.06</v>
      </c>
      <c r="J173">
        <v>2.2200000000000002</v>
      </c>
      <c r="K173">
        <v>0.42999999999999994</v>
      </c>
      <c r="L173">
        <v>0.45999999999999996</v>
      </c>
      <c r="M173">
        <v>0.35000000000000003</v>
      </c>
      <c r="N173">
        <v>0.70000000000000007</v>
      </c>
      <c r="O173">
        <v>1.02</v>
      </c>
      <c r="P173">
        <v>2.52</v>
      </c>
      <c r="Q173">
        <v>0.18</v>
      </c>
      <c r="R173">
        <v>0.22999999999999998</v>
      </c>
      <c r="S173">
        <v>0</v>
      </c>
      <c r="T173">
        <v>0</v>
      </c>
      <c r="U173">
        <v>3.03</v>
      </c>
    </row>
    <row r="174" spans="1:21" x14ac:dyDescent="0.25">
      <c r="A174" s="87" t="str">
        <v>EE_.PX.YAK._.008.WA</v>
      </c>
      <c r="B174">
        <v>0</v>
      </c>
      <c r="C174">
        <v>0.38</v>
      </c>
      <c r="D174">
        <v>0.67</v>
      </c>
      <c r="E174">
        <v>0.06</v>
      </c>
      <c r="F174">
        <v>0.34</v>
      </c>
      <c r="G174">
        <v>0.58000000000000007</v>
      </c>
      <c r="H174">
        <v>0.76</v>
      </c>
      <c r="I174">
        <v>0.94</v>
      </c>
      <c r="J174">
        <v>2.5</v>
      </c>
      <c r="K174">
        <v>0</v>
      </c>
      <c r="L174">
        <v>1.18</v>
      </c>
      <c r="M174">
        <v>1.45</v>
      </c>
      <c r="N174">
        <v>1.48</v>
      </c>
      <c r="O174">
        <v>1.45</v>
      </c>
      <c r="P174">
        <v>1.9300000000000002</v>
      </c>
      <c r="Q174">
        <v>0</v>
      </c>
      <c r="R174">
        <v>1.03</v>
      </c>
      <c r="S174">
        <v>0.8899999999999999</v>
      </c>
      <c r="T174">
        <v>0.86999999999999988</v>
      </c>
      <c r="U174">
        <v>5.3100000000000005</v>
      </c>
    </row>
    <row r="175" spans="1:21" x14ac:dyDescent="0.25">
      <c r="A175" s="87" t="str">
        <v>EE_.PX.YAK._.009.WA</v>
      </c>
      <c r="B175">
        <v>0</v>
      </c>
      <c r="C175">
        <v>0.09</v>
      </c>
      <c r="D175">
        <v>0.21999999999999997</v>
      </c>
      <c r="E175">
        <v>0.17</v>
      </c>
      <c r="F175">
        <v>0.3</v>
      </c>
      <c r="G175">
        <v>0.48</v>
      </c>
      <c r="H175">
        <v>0.64</v>
      </c>
      <c r="I175">
        <v>0.79</v>
      </c>
      <c r="J175">
        <v>1.7000000000000002</v>
      </c>
      <c r="K175">
        <v>0.17</v>
      </c>
      <c r="L175">
        <v>1.33</v>
      </c>
      <c r="M175">
        <v>1.28</v>
      </c>
      <c r="N175">
        <v>1.35</v>
      </c>
      <c r="O175">
        <v>1.34</v>
      </c>
      <c r="P175">
        <v>1.1100000000000001</v>
      </c>
      <c r="Q175">
        <v>0.97</v>
      </c>
      <c r="R175">
        <v>1.22</v>
      </c>
      <c r="S175">
        <v>1.1600000000000001</v>
      </c>
      <c r="T175">
        <v>1.19</v>
      </c>
      <c r="U175">
        <v>4.28</v>
      </c>
    </row>
    <row r="176" spans="1:21" x14ac:dyDescent="0.25">
      <c r="A176" s="87" t="str">
        <v>EE_.PX.YAK._.010.WA</v>
      </c>
      <c r="B176">
        <v>0</v>
      </c>
      <c r="C176">
        <v>0.48</v>
      </c>
      <c r="D176">
        <v>0.89999999999999991</v>
      </c>
      <c r="E176">
        <v>0.09</v>
      </c>
      <c r="F176">
        <v>0.42000000000000004</v>
      </c>
      <c r="G176">
        <v>0.72</v>
      </c>
      <c r="H176">
        <v>0.87999999999999989</v>
      </c>
      <c r="I176">
        <v>1.03</v>
      </c>
      <c r="J176">
        <v>3.02</v>
      </c>
      <c r="K176">
        <v>0</v>
      </c>
      <c r="L176">
        <v>0.77</v>
      </c>
      <c r="M176">
        <v>1.45</v>
      </c>
      <c r="N176">
        <v>1.53</v>
      </c>
      <c r="O176">
        <v>1.54</v>
      </c>
      <c r="P176">
        <v>2.63</v>
      </c>
      <c r="Q176">
        <v>0</v>
      </c>
      <c r="R176">
        <v>1.1500000000000001</v>
      </c>
      <c r="S176">
        <v>1.3800000000000001</v>
      </c>
      <c r="T176">
        <v>1.4000000000000001</v>
      </c>
      <c r="U176">
        <v>7.4</v>
      </c>
    </row>
    <row r="177" spans="1:21" x14ac:dyDescent="0.25">
      <c r="A177" s="87" t="str">
        <v>EE_.PX.YAK._.011.WA</v>
      </c>
      <c r="B177">
        <v>0</v>
      </c>
      <c r="C177">
        <v>0.65</v>
      </c>
      <c r="D177">
        <v>1.35</v>
      </c>
      <c r="E177">
        <v>0.38</v>
      </c>
      <c r="F177">
        <v>0.41000000000000003</v>
      </c>
      <c r="G177">
        <v>0.85999999999999988</v>
      </c>
      <c r="H177">
        <v>0.84000000000000008</v>
      </c>
      <c r="I177">
        <v>0.83000000000000007</v>
      </c>
      <c r="J177">
        <v>3.37</v>
      </c>
      <c r="K177">
        <v>0</v>
      </c>
      <c r="L177">
        <v>0</v>
      </c>
      <c r="M177">
        <v>0</v>
      </c>
      <c r="N177">
        <v>0.84000000000000008</v>
      </c>
      <c r="O177">
        <v>0.87999999999999989</v>
      </c>
      <c r="P177">
        <v>2.58</v>
      </c>
      <c r="Q177">
        <v>0</v>
      </c>
      <c r="R177">
        <v>0</v>
      </c>
      <c r="S177">
        <v>0.03</v>
      </c>
      <c r="T177">
        <v>0.75</v>
      </c>
      <c r="U177">
        <v>6.46</v>
      </c>
    </row>
    <row r="178" spans="1:21" x14ac:dyDescent="0.25">
      <c r="A178" s="87" t="str">
        <v>EE_.PX.YAK._.012.WA</v>
      </c>
      <c r="B178">
        <v>0</v>
      </c>
      <c r="C178">
        <v>0.87999999999999989</v>
      </c>
      <c r="D178">
        <v>2.0100000000000002</v>
      </c>
      <c r="E178">
        <v>0.43999999999999995</v>
      </c>
      <c r="F178">
        <v>0.2</v>
      </c>
      <c r="G178">
        <v>0.96</v>
      </c>
      <c r="H178">
        <v>0.85999999999999988</v>
      </c>
      <c r="I178">
        <v>0.75</v>
      </c>
      <c r="J178">
        <v>3.84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1.43</v>
      </c>
      <c r="Q178">
        <v>0</v>
      </c>
      <c r="R178">
        <v>0</v>
      </c>
      <c r="S178">
        <v>0</v>
      </c>
      <c r="T178">
        <v>0</v>
      </c>
      <c r="U178">
        <v>3.8</v>
      </c>
    </row>
    <row r="179" spans="1:21" x14ac:dyDescent="0.25">
      <c r="A179" s="87" t="str">
        <v>EE_.PX.YAK._.013.WA</v>
      </c>
      <c r="B179">
        <v>0</v>
      </c>
      <c r="C179">
        <v>0.57000000000000006</v>
      </c>
      <c r="D179">
        <v>1.1100000000000001</v>
      </c>
      <c r="E179">
        <v>0.34</v>
      </c>
      <c r="F179">
        <v>0.62</v>
      </c>
      <c r="G179">
        <v>0.96</v>
      </c>
      <c r="H179">
        <v>1.03</v>
      </c>
      <c r="I179">
        <v>1.06</v>
      </c>
      <c r="J179">
        <v>3.4000000000000004</v>
      </c>
      <c r="K179">
        <v>0</v>
      </c>
      <c r="L179">
        <v>0</v>
      </c>
      <c r="M179">
        <v>0.70000000000000007</v>
      </c>
      <c r="N179">
        <v>0.94</v>
      </c>
      <c r="O179">
        <v>0.83000000000000007</v>
      </c>
      <c r="P179">
        <v>2.21</v>
      </c>
      <c r="Q179">
        <v>0</v>
      </c>
      <c r="R179">
        <v>0</v>
      </c>
      <c r="S179">
        <v>0</v>
      </c>
      <c r="T179">
        <v>0</v>
      </c>
      <c r="U179">
        <v>4.79</v>
      </c>
    </row>
    <row r="180" spans="1:21" x14ac:dyDescent="0.25">
      <c r="A180" s="87" t="str">
        <v>EE_.PX.YAK._.014.WA</v>
      </c>
      <c r="B180">
        <v>0</v>
      </c>
      <c r="C180">
        <v>0.01</v>
      </c>
      <c r="D180">
        <v>0.02</v>
      </c>
      <c r="E180">
        <v>0.02</v>
      </c>
      <c r="F180">
        <v>0.04</v>
      </c>
      <c r="G180">
        <v>0.06</v>
      </c>
      <c r="H180">
        <v>7.0000000000000007E-2</v>
      </c>
      <c r="I180">
        <v>0.09</v>
      </c>
      <c r="J180">
        <v>0.10999999999999999</v>
      </c>
      <c r="K180">
        <v>0.13</v>
      </c>
      <c r="L180">
        <v>0.14000000000000001</v>
      </c>
      <c r="M180">
        <v>0.15</v>
      </c>
      <c r="N180">
        <v>0.14000000000000001</v>
      </c>
      <c r="O180">
        <v>0.14000000000000001</v>
      </c>
      <c r="P180">
        <v>0.12</v>
      </c>
      <c r="Q180">
        <v>0.1</v>
      </c>
      <c r="R180">
        <v>0.08</v>
      </c>
      <c r="S180">
        <v>7.0000000000000007E-2</v>
      </c>
      <c r="T180">
        <v>0.04</v>
      </c>
      <c r="U180">
        <v>0.04</v>
      </c>
    </row>
    <row r="181" spans="1:21" x14ac:dyDescent="0.25">
      <c r="A181" s="87" t="str">
        <v>EE_.PX.YAK._.015.WA</v>
      </c>
      <c r="B181">
        <v>0</v>
      </c>
      <c r="C181">
        <v>0.05</v>
      </c>
      <c r="D181">
        <v>0.05</v>
      </c>
      <c r="E181">
        <v>7.0000000000000007E-2</v>
      </c>
      <c r="F181">
        <v>7.0000000000000007E-2</v>
      </c>
      <c r="G181">
        <v>7.0000000000000007E-2</v>
      </c>
      <c r="H181">
        <v>0.09</v>
      </c>
      <c r="I181">
        <v>0.09</v>
      </c>
      <c r="J181">
        <v>0.1</v>
      </c>
      <c r="K181">
        <v>0.10999999999999999</v>
      </c>
      <c r="L181">
        <v>0.10999999999999999</v>
      </c>
      <c r="M181">
        <v>0.13</v>
      </c>
      <c r="N181">
        <v>0.13</v>
      </c>
      <c r="O181">
        <v>0.15</v>
      </c>
      <c r="P181">
        <v>0.14000000000000001</v>
      </c>
      <c r="Q181">
        <v>0.15</v>
      </c>
      <c r="R181">
        <v>0.14000000000000001</v>
      </c>
      <c r="S181">
        <v>0.16</v>
      </c>
      <c r="T181">
        <v>0.16</v>
      </c>
      <c r="U181">
        <v>0.14000000000000001</v>
      </c>
    </row>
    <row r="182" spans="1:21" x14ac:dyDescent="0.25">
      <c r="A182" s="87" t="str">
        <v>EE_.PX.YAK._.016.WA</v>
      </c>
      <c r="B182">
        <v>0</v>
      </c>
      <c r="C182">
        <v>0.1</v>
      </c>
      <c r="D182">
        <v>0.17</v>
      </c>
      <c r="E182">
        <v>0.22999999999999998</v>
      </c>
      <c r="F182">
        <v>0.31</v>
      </c>
      <c r="G182">
        <v>0.37</v>
      </c>
      <c r="H182">
        <v>0.43999999999999995</v>
      </c>
      <c r="I182">
        <v>0.48</v>
      </c>
      <c r="J182">
        <v>0.53</v>
      </c>
      <c r="K182">
        <v>0.53</v>
      </c>
      <c r="L182">
        <v>0.52</v>
      </c>
      <c r="M182">
        <v>0.54</v>
      </c>
      <c r="N182">
        <v>0.51</v>
      </c>
      <c r="O182">
        <v>0.47</v>
      </c>
      <c r="P182">
        <v>0.42999999999999994</v>
      </c>
      <c r="Q182">
        <v>0.36</v>
      </c>
      <c r="R182">
        <v>0.4</v>
      </c>
      <c r="S182">
        <v>0.34</v>
      </c>
      <c r="T182">
        <v>0.3</v>
      </c>
      <c r="U182">
        <v>0.25</v>
      </c>
    </row>
    <row r="183" spans="1:21" x14ac:dyDescent="0.25">
      <c r="A183" s="87" t="str">
        <v>EE_.PX.YAK._.017.WA</v>
      </c>
      <c r="B183">
        <v>0</v>
      </c>
      <c r="C183">
        <v>0.06</v>
      </c>
      <c r="D183">
        <v>0.09</v>
      </c>
      <c r="E183">
        <v>0.14000000000000001</v>
      </c>
      <c r="F183">
        <v>0.17</v>
      </c>
      <c r="G183">
        <v>0.22999999999999998</v>
      </c>
      <c r="H183">
        <v>0.27</v>
      </c>
      <c r="I183">
        <v>0.31</v>
      </c>
      <c r="J183">
        <v>0.34</v>
      </c>
      <c r="K183">
        <v>0.35000000000000003</v>
      </c>
      <c r="L183">
        <v>0.35000000000000003</v>
      </c>
      <c r="M183">
        <v>0.32</v>
      </c>
      <c r="N183">
        <v>0.31</v>
      </c>
      <c r="O183">
        <v>0.27</v>
      </c>
      <c r="P183">
        <v>0.25</v>
      </c>
      <c r="Q183">
        <v>0.21999999999999997</v>
      </c>
      <c r="R183">
        <v>0.21999999999999997</v>
      </c>
      <c r="S183">
        <v>0.2</v>
      </c>
      <c r="T183">
        <v>0.18</v>
      </c>
      <c r="U183">
        <v>0.16</v>
      </c>
    </row>
    <row r="184" spans="1:21" x14ac:dyDescent="0.25">
      <c r="A184" s="87" t="str">
        <v>EE_.PX.YAK._.018.WA</v>
      </c>
      <c r="B184">
        <v>0</v>
      </c>
      <c r="C184">
        <v>0.06</v>
      </c>
      <c r="D184">
        <v>0.10999999999999999</v>
      </c>
      <c r="E184">
        <v>0.16</v>
      </c>
      <c r="F184">
        <v>0.25</v>
      </c>
      <c r="G184">
        <v>0.33</v>
      </c>
      <c r="H184">
        <v>0.42999999999999994</v>
      </c>
      <c r="I184">
        <v>0.55000000000000004</v>
      </c>
      <c r="J184">
        <v>0.64</v>
      </c>
      <c r="K184">
        <v>0.74</v>
      </c>
      <c r="L184">
        <v>0.76</v>
      </c>
      <c r="M184">
        <v>0.77</v>
      </c>
      <c r="N184">
        <v>0.78</v>
      </c>
      <c r="O184">
        <v>0.75</v>
      </c>
      <c r="P184">
        <v>0.72</v>
      </c>
      <c r="Q184">
        <v>0.68</v>
      </c>
      <c r="R184">
        <v>0.63</v>
      </c>
      <c r="S184">
        <v>0.70000000000000007</v>
      </c>
      <c r="T184">
        <v>0.63</v>
      </c>
      <c r="U184">
        <v>0.55000000000000004</v>
      </c>
    </row>
    <row r="185" spans="1:21" x14ac:dyDescent="0.25">
      <c r="A185" s="87" t="str">
        <v>EE_.PX.YAK._.019.WA</v>
      </c>
      <c r="B185">
        <v>0</v>
      </c>
      <c r="C185">
        <v>0.02</v>
      </c>
      <c r="D185">
        <v>0.05</v>
      </c>
      <c r="E185">
        <v>7.0000000000000007E-2</v>
      </c>
      <c r="F185">
        <v>0.1</v>
      </c>
      <c r="G185">
        <v>0.14000000000000001</v>
      </c>
      <c r="H185">
        <v>0.18</v>
      </c>
      <c r="I185">
        <v>0.21999999999999997</v>
      </c>
      <c r="J185">
        <v>0.27</v>
      </c>
      <c r="K185">
        <v>0.3</v>
      </c>
      <c r="L185">
        <v>0.32</v>
      </c>
      <c r="M185">
        <v>0.33</v>
      </c>
      <c r="N185">
        <v>0.33</v>
      </c>
      <c r="O185">
        <v>0.33</v>
      </c>
      <c r="P185">
        <v>0.32</v>
      </c>
      <c r="Q185">
        <v>0.31</v>
      </c>
      <c r="R185">
        <v>0.29000000000000004</v>
      </c>
      <c r="S185">
        <v>0.32</v>
      </c>
      <c r="T185">
        <v>0.29000000000000004</v>
      </c>
      <c r="U185">
        <v>0.26</v>
      </c>
    </row>
    <row r="186" spans="1:21" x14ac:dyDescent="0.25">
      <c r="A186" s="87" t="str">
        <v>EE_.PX.YAK._.020.WA</v>
      </c>
      <c r="B186">
        <v>0</v>
      </c>
      <c r="C186">
        <v>0.06</v>
      </c>
      <c r="D186">
        <v>0.10999999999999999</v>
      </c>
      <c r="E186">
        <v>0.17</v>
      </c>
      <c r="F186">
        <v>0.24</v>
      </c>
      <c r="G186">
        <v>0.33</v>
      </c>
      <c r="H186">
        <v>0.42999999999999994</v>
      </c>
      <c r="I186">
        <v>0.54</v>
      </c>
      <c r="J186">
        <v>0.64</v>
      </c>
      <c r="K186">
        <v>0.73</v>
      </c>
      <c r="L186">
        <v>0.75</v>
      </c>
      <c r="M186">
        <v>0.76</v>
      </c>
      <c r="N186">
        <v>0.76</v>
      </c>
      <c r="O186">
        <v>0.74</v>
      </c>
      <c r="P186">
        <v>0.71</v>
      </c>
      <c r="Q186">
        <v>0.67</v>
      </c>
      <c r="R186">
        <v>0.62</v>
      </c>
      <c r="S186">
        <v>0.69000000000000006</v>
      </c>
      <c r="T186">
        <v>0.62</v>
      </c>
      <c r="U186">
        <v>0.53</v>
      </c>
    </row>
    <row r="187" spans="1:21" x14ac:dyDescent="0.25">
      <c r="A187" s="87" t="str">
        <v>EE_.PX.YAK._.021.WA</v>
      </c>
      <c r="B187">
        <v>0</v>
      </c>
      <c r="C187">
        <v>0.14000000000000001</v>
      </c>
      <c r="D187">
        <v>0.16</v>
      </c>
      <c r="E187">
        <v>0.18</v>
      </c>
      <c r="F187">
        <v>0.21000000000000002</v>
      </c>
      <c r="G187">
        <v>0.22999999999999998</v>
      </c>
      <c r="H187">
        <v>0.25</v>
      </c>
      <c r="I187">
        <v>0.25</v>
      </c>
      <c r="J187">
        <v>0.25</v>
      </c>
      <c r="K187">
        <v>0.21999999999999997</v>
      </c>
      <c r="L187">
        <v>0.19</v>
      </c>
      <c r="M187">
        <v>0.16</v>
      </c>
      <c r="N187">
        <v>0.14000000000000001</v>
      </c>
      <c r="O187">
        <v>0.13</v>
      </c>
      <c r="P187">
        <v>0.10999999999999999</v>
      </c>
      <c r="Q187">
        <v>0.10999999999999999</v>
      </c>
      <c r="R187">
        <v>0.10999999999999999</v>
      </c>
      <c r="S187">
        <v>0.10999999999999999</v>
      </c>
      <c r="T187">
        <v>0.10999999999999999</v>
      </c>
      <c r="U187">
        <v>0.10999999999999999</v>
      </c>
    </row>
    <row r="188" spans="1:21" x14ac:dyDescent="0.25">
      <c r="A188" s="87" t="str">
        <v>EE_.PX.YAK._.022.WA</v>
      </c>
      <c r="B188">
        <v>0</v>
      </c>
      <c r="C188">
        <v>0.19</v>
      </c>
      <c r="D188">
        <v>0.2</v>
      </c>
      <c r="E188">
        <v>0.21000000000000002</v>
      </c>
      <c r="F188">
        <v>0.21000000000000002</v>
      </c>
      <c r="G188">
        <v>0.24</v>
      </c>
      <c r="H188">
        <v>0.24</v>
      </c>
      <c r="I188">
        <v>0.24</v>
      </c>
      <c r="J188">
        <v>0.22999999999999998</v>
      </c>
      <c r="K188">
        <v>0.2</v>
      </c>
      <c r="L188">
        <v>0.2</v>
      </c>
      <c r="M188">
        <v>0.18</v>
      </c>
      <c r="N188">
        <v>0.16</v>
      </c>
      <c r="O188">
        <v>0.14000000000000001</v>
      </c>
      <c r="P188">
        <v>0.14000000000000001</v>
      </c>
      <c r="Q188">
        <v>0.14000000000000001</v>
      </c>
      <c r="R188">
        <v>0.14000000000000001</v>
      </c>
      <c r="S188">
        <v>0.13</v>
      </c>
      <c r="T188">
        <v>0.14000000000000001</v>
      </c>
      <c r="U188">
        <v>0.14000000000000001</v>
      </c>
    </row>
    <row r="189" spans="1:21" x14ac:dyDescent="0.25">
      <c r="A189" s="87" t="str">
        <v>EE_.PX.YAK._.023.WA</v>
      </c>
      <c r="B189">
        <v>0</v>
      </c>
      <c r="C189">
        <v>0.22999999999999998</v>
      </c>
      <c r="D189">
        <v>0.34</v>
      </c>
      <c r="E189">
        <v>0.29000000000000004</v>
      </c>
      <c r="F189">
        <v>0.3</v>
      </c>
      <c r="G189">
        <v>0.29000000000000004</v>
      </c>
      <c r="H189">
        <v>0.33</v>
      </c>
      <c r="I189">
        <v>0.34</v>
      </c>
      <c r="J189">
        <v>0.56000000000000005</v>
      </c>
      <c r="K189">
        <v>0.15</v>
      </c>
      <c r="L189">
        <v>0.15</v>
      </c>
      <c r="M189">
        <v>7.0000000000000007E-2</v>
      </c>
      <c r="N189">
        <v>0.04</v>
      </c>
      <c r="O189">
        <v>0.08</v>
      </c>
      <c r="P189">
        <v>0.22999999999999998</v>
      </c>
      <c r="Q189">
        <v>0</v>
      </c>
      <c r="R189">
        <v>0</v>
      </c>
      <c r="S189">
        <v>0</v>
      </c>
      <c r="T189">
        <v>0</v>
      </c>
      <c r="U189">
        <v>0.35000000000000003</v>
      </c>
    </row>
    <row r="190" spans="1:21" x14ac:dyDescent="0.25">
      <c r="A190" s="87" t="str">
        <v>EE_.PX.YAK._.024.WA</v>
      </c>
      <c r="B190">
        <v>0</v>
      </c>
      <c r="C190">
        <v>0.17</v>
      </c>
      <c r="D190">
        <v>0.18</v>
      </c>
      <c r="E190">
        <v>0.18</v>
      </c>
      <c r="F190">
        <v>0.18</v>
      </c>
      <c r="G190">
        <v>0.17</v>
      </c>
      <c r="H190">
        <v>0.17</v>
      </c>
      <c r="I190">
        <v>0.17</v>
      </c>
      <c r="J190">
        <v>0.17</v>
      </c>
      <c r="K190">
        <v>0.16</v>
      </c>
      <c r="L190">
        <v>0.15</v>
      </c>
      <c r="M190">
        <v>0.16</v>
      </c>
      <c r="N190">
        <v>0.15</v>
      </c>
      <c r="O190">
        <v>0.15</v>
      </c>
      <c r="P190">
        <v>0.15</v>
      </c>
      <c r="Q190">
        <v>0.13</v>
      </c>
      <c r="R190">
        <v>0.12</v>
      </c>
      <c r="S190">
        <v>0.12</v>
      </c>
      <c r="T190">
        <v>0.13</v>
      </c>
      <c r="U190">
        <v>0.12</v>
      </c>
    </row>
    <row r="191" spans="1:21" x14ac:dyDescent="0.25">
      <c r="A191" s="87" t="str">
        <v>EE_.PX.YAK._.025.WA</v>
      </c>
      <c r="B191">
        <v>0</v>
      </c>
      <c r="C191">
        <v>0.24</v>
      </c>
      <c r="D191">
        <v>0.25</v>
      </c>
      <c r="E191">
        <v>0.18</v>
      </c>
      <c r="F191">
        <v>0.2</v>
      </c>
      <c r="G191">
        <v>0.21000000000000002</v>
      </c>
      <c r="H191">
        <v>0.22999999999999998</v>
      </c>
      <c r="I191">
        <v>0.21999999999999997</v>
      </c>
      <c r="J191">
        <v>0.2</v>
      </c>
      <c r="K191">
        <v>0.16</v>
      </c>
      <c r="L191">
        <v>0.12</v>
      </c>
      <c r="M191">
        <v>0.08</v>
      </c>
      <c r="N191">
        <v>0.05</v>
      </c>
      <c r="O191">
        <v>0.02</v>
      </c>
      <c r="P191">
        <v>0.01</v>
      </c>
      <c r="Q191">
        <v>0.01</v>
      </c>
      <c r="R191">
        <v>0</v>
      </c>
      <c r="S191">
        <v>0</v>
      </c>
      <c r="T191">
        <v>0</v>
      </c>
      <c r="U191">
        <v>0.01</v>
      </c>
    </row>
    <row r="192" spans="1:21" x14ac:dyDescent="0.25">
      <c r="A192" s="87" t="str">
        <v>EE_.PX.YAK._.026.WA</v>
      </c>
      <c r="B192">
        <v>0</v>
      </c>
      <c r="C192">
        <v>3.02</v>
      </c>
      <c r="D192">
        <v>3.31</v>
      </c>
      <c r="E192">
        <v>3.81</v>
      </c>
      <c r="F192">
        <v>4.25</v>
      </c>
      <c r="G192">
        <v>4.67</v>
      </c>
      <c r="H192">
        <v>4.91</v>
      </c>
      <c r="I192">
        <v>4.9399999999999995</v>
      </c>
      <c r="J192">
        <v>5.07</v>
      </c>
      <c r="K192">
        <v>5.07</v>
      </c>
      <c r="L192">
        <v>4.62</v>
      </c>
      <c r="M192">
        <v>4.3</v>
      </c>
      <c r="N192">
        <v>3.71</v>
      </c>
      <c r="O192">
        <v>3.6799999999999997</v>
      </c>
      <c r="P192">
        <v>3.07</v>
      </c>
      <c r="Q192">
        <v>2.79</v>
      </c>
      <c r="R192">
        <v>2.3899999999999997</v>
      </c>
      <c r="S192">
        <v>2.29</v>
      </c>
      <c r="T192">
        <v>2.11</v>
      </c>
      <c r="U192">
        <v>1.9700000000000002</v>
      </c>
    </row>
    <row r="193" spans="1:21" x14ac:dyDescent="0.25">
      <c r="A193" s="87" t="str">
        <v>EE_.PX.YAK._.027.WA</v>
      </c>
      <c r="B193">
        <v>0</v>
      </c>
      <c r="C193">
        <v>3.17</v>
      </c>
      <c r="D193">
        <v>3.4799999999999995</v>
      </c>
      <c r="E193">
        <v>3.57</v>
      </c>
      <c r="F193">
        <v>3.69</v>
      </c>
      <c r="G193">
        <v>3.77</v>
      </c>
      <c r="H193">
        <v>3.5199999999999996</v>
      </c>
      <c r="I193">
        <v>3.2800000000000002</v>
      </c>
      <c r="J193">
        <v>3.05</v>
      </c>
      <c r="K193">
        <v>2.3000000000000003</v>
      </c>
      <c r="L193">
        <v>1.9</v>
      </c>
      <c r="M193">
        <v>1.43</v>
      </c>
      <c r="N193">
        <v>0.96</v>
      </c>
      <c r="O193">
        <v>0.65</v>
      </c>
      <c r="P193">
        <v>0.95</v>
      </c>
      <c r="Q193">
        <v>0.57000000000000006</v>
      </c>
      <c r="R193">
        <v>0.56000000000000005</v>
      </c>
      <c r="S193">
        <v>0.43999999999999995</v>
      </c>
      <c r="T193">
        <v>0.38</v>
      </c>
      <c r="U193">
        <v>0.56000000000000005</v>
      </c>
    </row>
  </sheetData>
  <pageMargins left="0.7" right="0.7" top="0.75" bottom="0.75" header="0.3" footer="0.3"/>
  <pageSetup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0">
    <tabColor theme="9" tint="-0.249977111117893"/>
    <pageSetUpPr fitToPage="1"/>
  </sheetPr>
  <dimension ref="A1:FG21"/>
  <sheetViews>
    <sheetView workbookViewId="0">
      <pane xSplit="1" ySplit="1" topLeftCell="B2" activePane="bottomRight" state="frozen"/>
      <selection activeCell="F50" sqref="A1:AN3261"/>
      <selection pane="topRight" activeCell="F50" sqref="A1:AN3261"/>
      <selection pane="bottomLeft" activeCell="F50" sqref="A1:AN3261"/>
      <selection pane="bottomRight" activeCell="I14" sqref="I14"/>
    </sheetView>
  </sheetViews>
  <sheetFormatPr defaultColWidth="9.109375" defaultRowHeight="12.6" x14ac:dyDescent="0.25"/>
  <cols>
    <col min="1" max="90" width="12.44140625" customWidth="1"/>
  </cols>
  <sheetData>
    <row r="1" spans="1:163" x14ac:dyDescent="0.25">
      <c r="A1" s="175" t="str">
        <f>'[2]PLEXOS EE CostperMWh wCredits a'!A1</f>
        <v>Year</v>
      </c>
      <c r="B1" s="175" t="str">
        <f>'[2]PLEXOS EE CostperMWh wCredits a'!B1</f>
        <v>EE_.PX.GOE._.001.ID</v>
      </c>
      <c r="C1" s="175" t="str">
        <f>'[2]PLEXOS EE CostperMWh wCredits a'!C1</f>
        <v>EE_.PX.GOE._.002.ID</v>
      </c>
      <c r="D1" s="175" t="str">
        <f>'[2]PLEXOS EE CostperMWh wCredits a'!D1</f>
        <v>EE_.PX.GOE._.003.ID</v>
      </c>
      <c r="E1" s="175" t="str">
        <f>'[2]PLEXOS EE CostperMWh wCredits a'!E1</f>
        <v>EE_.PX.GOE._.004.ID</v>
      </c>
      <c r="F1" s="175" t="str">
        <f>'[2]PLEXOS EE CostperMWh wCredits a'!F1</f>
        <v>EE_.PX.GOE._.005.ID</v>
      </c>
      <c r="G1" s="175" t="str">
        <f>'[2]PLEXOS EE CostperMWh wCredits a'!G1</f>
        <v>EE_.PX.GOE._.006.ID</v>
      </c>
      <c r="H1" s="175" t="str">
        <f>'[2]PLEXOS EE CostperMWh wCredits a'!H1</f>
        <v>EE_.PX.GOE._.007.ID</v>
      </c>
      <c r="I1" s="175" t="str">
        <f>'[2]PLEXOS EE CostperMWh wCredits a'!I1</f>
        <v>EE_.PX.GOE._.008.ID</v>
      </c>
      <c r="J1" s="175" t="str">
        <f>'[2]PLEXOS EE CostperMWh wCredits a'!J1</f>
        <v>EE_.PX.GOE._.009.ID</v>
      </c>
      <c r="K1" s="175" t="str">
        <f>'[2]PLEXOS EE CostperMWh wCredits a'!K1</f>
        <v>EE_.PX.GOE._.010.ID</v>
      </c>
      <c r="L1" s="175" t="str">
        <f>'[2]PLEXOS EE CostperMWh wCredits a'!L1</f>
        <v>EE_.PX.GOE._.011.ID</v>
      </c>
      <c r="M1" s="175" t="str">
        <f>'[2]PLEXOS EE CostperMWh wCredits a'!M1</f>
        <v>EE_.PX.GOE._.012.ID</v>
      </c>
      <c r="N1" s="175" t="str">
        <f>'[2]PLEXOS EE CostperMWh wCredits a'!N1</f>
        <v>EE_.PX.GOE._.013.ID</v>
      </c>
      <c r="O1" s="175" t="str">
        <f>'[2]PLEXOS EE CostperMWh wCredits a'!O1</f>
        <v>EE_.PX.GOE._.014.ID</v>
      </c>
      <c r="P1" s="175" t="str">
        <f>'[2]PLEXOS EE CostperMWh wCredits a'!P1</f>
        <v>EE_.PX.GOE._.015.ID</v>
      </c>
      <c r="Q1" s="175" t="str">
        <f>'[2]PLEXOS EE CostperMWh wCredits a'!Q1</f>
        <v>EE_.PX.GOE._.016.ID</v>
      </c>
      <c r="R1" s="175" t="str">
        <f>'[2]PLEXOS EE CostperMWh wCredits a'!R1</f>
        <v>EE_.PX.GOE._.017.ID</v>
      </c>
      <c r="S1" s="175" t="str">
        <f>'[2]PLEXOS EE CostperMWh wCredits a'!S1</f>
        <v>EE_.PX.GOE._.018.ID</v>
      </c>
      <c r="T1" s="175" t="str">
        <f>'[2]PLEXOS EE CostperMWh wCredits a'!T1</f>
        <v>EE_.PX.GOE._.019.ID</v>
      </c>
      <c r="U1" s="175" t="str">
        <f>'[2]PLEXOS EE CostperMWh wCredits a'!U1</f>
        <v>EE_.PX.GOE._.020.ID</v>
      </c>
      <c r="V1" s="175" t="str">
        <f>'[2]PLEXOS EE CostperMWh wCredits a'!V1</f>
        <v>EE_.PX.GOE._.021.ID</v>
      </c>
      <c r="W1" s="175" t="str">
        <f>'[2]PLEXOS EE CostperMWh wCredits a'!W1</f>
        <v>EE_.PX.GOE._.022.ID</v>
      </c>
      <c r="X1" s="175" t="str">
        <f>'[2]PLEXOS EE CostperMWh wCredits a'!X1</f>
        <v>EE_.PX.GOE._.023.ID</v>
      </c>
      <c r="Y1" s="175" t="str">
        <f>'[2]PLEXOS EE CostperMWh wCredits a'!Y1</f>
        <v>EE_.PX.GOE._.024.ID</v>
      </c>
      <c r="Z1" s="175" t="str">
        <f>'[2]PLEXOS EE CostperMWh wCredits a'!Z1</f>
        <v>EE_.PX.GOE._.025.ID</v>
      </c>
      <c r="AA1" s="175" t="str">
        <f>'[2]PLEXOS EE CostperMWh wCredits a'!AA1</f>
        <v>EE_.PX.GOE._.026.ID</v>
      </c>
      <c r="AB1" s="175" t="str">
        <f>'[2]PLEXOS EE CostperMWh wCredits a'!AB1</f>
        <v>EE_.PX.GOE._.027.ID</v>
      </c>
      <c r="AC1" s="175" t="str">
        <f>'[2]PLEXOS EE CostperMWh wCredits a'!AC1</f>
        <v>EE_.PX.NCA._.001.CA</v>
      </c>
      <c r="AD1" s="175" t="str">
        <f>'[2]PLEXOS EE CostperMWh wCredits a'!AD1</f>
        <v>EE_.PX.NCA._.002.CA</v>
      </c>
      <c r="AE1" s="175" t="str">
        <f>'[2]PLEXOS EE CostperMWh wCredits a'!AE1</f>
        <v>EE_.PX.NCA._.003.CA</v>
      </c>
      <c r="AF1" s="175" t="str">
        <f>'[2]PLEXOS EE CostperMWh wCredits a'!AF1</f>
        <v>EE_.PX.NCA._.004.CA</v>
      </c>
      <c r="AG1" s="175" t="str">
        <f>'[2]PLEXOS EE CostperMWh wCredits a'!AG1</f>
        <v>EE_.PX.NCA._.005.CA</v>
      </c>
      <c r="AH1" s="175" t="str">
        <f>'[2]PLEXOS EE CostperMWh wCredits a'!AH1</f>
        <v>EE_.PX.NCA._.006.CA</v>
      </c>
      <c r="AI1" s="175" t="str">
        <f>'[2]PLEXOS EE CostperMWh wCredits a'!AI1</f>
        <v>EE_.PX.NCA._.007.CA</v>
      </c>
      <c r="AJ1" s="175" t="str">
        <f>'[2]PLEXOS EE CostperMWh wCredits a'!AJ1</f>
        <v>EE_.PX.NCA._.008.CA</v>
      </c>
      <c r="AK1" s="175" t="str">
        <f>'[2]PLEXOS EE CostperMWh wCredits a'!AK1</f>
        <v>EE_.PX.NCA._.009.CA</v>
      </c>
      <c r="AL1" s="175" t="str">
        <f>'[2]PLEXOS EE CostperMWh wCredits a'!AL1</f>
        <v>EE_.PX.NCA._.010.CA</v>
      </c>
      <c r="AM1" s="175" t="str">
        <f>'[2]PLEXOS EE CostperMWh wCredits a'!AM1</f>
        <v>EE_.PX.NCA._.011.CA</v>
      </c>
      <c r="AN1" s="175" t="str">
        <f>'[2]PLEXOS EE CostperMWh wCredits a'!AN1</f>
        <v>EE_.PX.NCA._.012.CA</v>
      </c>
      <c r="AO1" s="175" t="str">
        <f>'[2]PLEXOS EE CostperMWh wCredits a'!AO1</f>
        <v>EE_.PX.NCA._.013.CA</v>
      </c>
      <c r="AP1" s="175" t="str">
        <f>'[2]PLEXOS EE CostperMWh wCredits a'!AP1</f>
        <v>EE_.PX.NCA._.014.CA</v>
      </c>
      <c r="AQ1" s="175" t="str">
        <f>'[2]PLEXOS EE CostperMWh wCredits a'!AQ1</f>
        <v>EE_.PX.NCA._.015.CA</v>
      </c>
      <c r="AR1" s="175" t="str">
        <f>'[2]PLEXOS EE CostperMWh wCredits a'!AR1</f>
        <v>EE_.PX.NCA._.016.CA</v>
      </c>
      <c r="AS1" s="175" t="str">
        <f>'[2]PLEXOS EE CostperMWh wCredits a'!AS1</f>
        <v>EE_.PX.NCA._.017.CA</v>
      </c>
      <c r="AT1" s="175" t="str">
        <f>'[2]PLEXOS EE CostperMWh wCredits a'!AT1</f>
        <v>EE_.PX.NCA._.018.CA</v>
      </c>
      <c r="AU1" s="175" t="str">
        <f>'[2]PLEXOS EE CostperMWh wCredits a'!AU1</f>
        <v>EE_.PX.NCA._.019.CA</v>
      </c>
      <c r="AV1" s="175" t="str">
        <f>'[2]PLEXOS EE CostperMWh wCredits a'!AV1</f>
        <v>EE_.PX.NCA._.020.CA</v>
      </c>
      <c r="AW1" s="175" t="str">
        <f>'[2]PLEXOS EE CostperMWh wCredits a'!AW1</f>
        <v>EE_.PX.NCA._.021.CA</v>
      </c>
      <c r="AX1" s="175" t="str">
        <f>'[2]PLEXOS EE CostperMWh wCredits a'!AX1</f>
        <v>EE_.PX.NCA._.022.CA</v>
      </c>
      <c r="AY1" s="175" t="str">
        <f>'[2]PLEXOS EE CostperMWh wCredits a'!AY1</f>
        <v>EE_.PX.NCA._.023.CA</v>
      </c>
      <c r="AZ1" s="175" t="str">
        <f>'[2]PLEXOS EE CostperMWh wCredits a'!AZ1</f>
        <v>EE_.PX.NCA._.024.CA</v>
      </c>
      <c r="BA1" s="175" t="str">
        <f>'[2]PLEXOS EE CostperMWh wCredits a'!BA1</f>
        <v>EE_.PX.NCA._.025.CA</v>
      </c>
      <c r="BB1" s="175" t="str">
        <f>'[2]PLEXOS EE CostperMWh wCredits a'!BB1</f>
        <v>EE_.PX.NCA._.026.CA</v>
      </c>
      <c r="BC1" s="175" t="str">
        <f>'[2]PLEXOS EE CostperMWh wCredits a'!BC1</f>
        <v>EE_.PX.NCA._.027.CA</v>
      </c>
      <c r="BD1" s="175" t="str">
        <f>'[2]PLEXOS EE CostperMWh wCredits a'!BD1</f>
        <v>EE_.PX.SOR._.001.OR</v>
      </c>
      <c r="BE1" s="175" t="str">
        <f>'[2]PLEXOS EE CostperMWh wCredits a'!BE1</f>
        <v>EE_.PX.SOR._.002.OR</v>
      </c>
      <c r="BF1" s="175" t="str">
        <f>'[2]PLEXOS EE CostperMWh wCredits a'!BF1</f>
        <v>EE_.PX.SOR._.003.OR</v>
      </c>
      <c r="BG1" s="175" t="str">
        <f>'[2]PLEXOS EE CostperMWh wCredits a'!BG1</f>
        <v>EE_.PX.SOR._.004.OR</v>
      </c>
      <c r="BH1" s="175" t="str">
        <f>'[2]PLEXOS EE CostperMWh wCredits a'!BH1</f>
        <v>EE_.PX.SOR._.005.OR</v>
      </c>
      <c r="BI1" s="175" t="str">
        <f>'[2]PLEXOS EE CostperMWh wCredits a'!BI1</f>
        <v>EE_.PX.SOR._.006.OR</v>
      </c>
      <c r="BJ1" s="175" t="str">
        <f>'[2]PLEXOS EE CostperMWh wCredits a'!BJ1</f>
        <v>EE_.PX.SOR._.007.OR</v>
      </c>
      <c r="BK1" s="175" t="str">
        <f>'[2]PLEXOS EE CostperMWh wCredits a'!BK1</f>
        <v>EE_.PX.SOR._.008.OR</v>
      </c>
      <c r="BL1" s="175" t="str">
        <f>'[2]PLEXOS EE CostperMWh wCredits a'!BL1</f>
        <v>EE_.PX.SOR._.009.OR</v>
      </c>
      <c r="BM1" s="175" t="str">
        <f>'[2]PLEXOS EE CostperMWh wCredits a'!BM1</f>
        <v>EE_.PX.SOR._.010.OR</v>
      </c>
      <c r="BN1" s="175" t="str">
        <f>'[2]PLEXOS EE CostperMWh wCredits a'!BN1</f>
        <v>EE_.PX.SOR._.011.OR</v>
      </c>
      <c r="BO1" s="175" t="str">
        <f>'[2]PLEXOS EE CostperMWh wCredits a'!BO1</f>
        <v>EE_.PX.SOR._.012.OR</v>
      </c>
      <c r="BP1" s="175" t="str">
        <f>'[2]PLEXOS EE CostperMWh wCredits a'!BP1</f>
        <v>EE_.PX.SOR._.013.OR</v>
      </c>
      <c r="BQ1" s="175" t="str">
        <f>'[2]PLEXOS EE CostperMWh wCredits a'!BQ1</f>
        <v>EE_.PX.SOR._.014.OR</v>
      </c>
      <c r="BR1" s="175" t="str">
        <f>'[2]PLEXOS EE CostperMWh wCredits a'!BR1</f>
        <v>EE_.PX.SOR._.015.OR</v>
      </c>
      <c r="BS1" s="175" t="str">
        <f>'[2]PLEXOS EE CostperMWh wCredits a'!BS1</f>
        <v>EE_.PX.SOR._.016.OR</v>
      </c>
      <c r="BT1" s="175" t="str">
        <f>'[2]PLEXOS EE CostperMWh wCredits a'!BT1</f>
        <v>EE_.PX.SOR._.017.OR</v>
      </c>
      <c r="BU1" s="175" t="str">
        <f>'[2]PLEXOS EE CostperMWh wCredits a'!BU1</f>
        <v>EE_.PX.SOR._.018.OR</v>
      </c>
      <c r="BV1" s="175" t="str">
        <f>'[2]PLEXOS EE CostperMWh wCredits a'!BV1</f>
        <v>EE_.PX.SOR._.019.OR</v>
      </c>
      <c r="BW1" s="175" t="str">
        <f>'[2]PLEXOS EE CostperMWh wCredits a'!BW1</f>
        <v>EE_.PX.SOR._.020.OR</v>
      </c>
      <c r="BX1" s="175" t="str">
        <f>'[2]PLEXOS EE CostperMWh wCredits a'!BX1</f>
        <v>EE_.PX.SOR._.021.OR</v>
      </c>
      <c r="BY1" s="175" t="str">
        <f>'[2]PLEXOS EE CostperMWh wCredits a'!BY1</f>
        <v>EE_.PX.SOR._.022.OR</v>
      </c>
      <c r="BZ1" s="175" t="str">
        <f>'[2]PLEXOS EE CostperMWh wCredits a'!BZ1</f>
        <v>EE_.PX.SOR._.023.OR</v>
      </c>
      <c r="CA1" s="175" t="str">
        <f>'[2]PLEXOS EE CostperMWh wCredits a'!CA1</f>
        <v>EE_.PX.SOR._.024.OR</v>
      </c>
      <c r="CB1" s="175" t="str">
        <f>'[2]PLEXOS EE CostperMWh wCredits a'!CB1</f>
        <v>EE_.PX.SOR._.025.OR</v>
      </c>
      <c r="CC1" s="175" t="str">
        <f>'[2]PLEXOS EE CostperMWh wCredits a'!CC1</f>
        <v>EE_.PX.SOR._.026.OR</v>
      </c>
      <c r="CD1" s="175" t="str">
        <f>'[2]PLEXOS EE CostperMWh wCredits a'!CD1</f>
        <v>EE_.PX.SOR._.027.OR</v>
      </c>
      <c r="CE1" s="175" t="str">
        <f>'[2]PLEXOS EE CostperMWh wCredits a'!CE1</f>
        <v>EE_.PX.UTN._.001.UT</v>
      </c>
      <c r="CF1" s="175" t="str">
        <f>'[2]PLEXOS EE CostperMWh wCredits a'!CF1</f>
        <v>EE_.PX.UTN._.002.UT</v>
      </c>
      <c r="CG1" s="175" t="str">
        <f>'[2]PLEXOS EE CostperMWh wCredits a'!CG1</f>
        <v>EE_.PX.UTN._.003.UT</v>
      </c>
      <c r="CH1" s="175" t="str">
        <f>'[2]PLEXOS EE CostperMWh wCredits a'!CH1</f>
        <v>EE_.PX.UTN._.004.UT</v>
      </c>
      <c r="CI1" s="175" t="str">
        <f>'[2]PLEXOS EE CostperMWh wCredits a'!CI1</f>
        <v>EE_.PX.UTN._.005.UT</v>
      </c>
      <c r="CJ1" s="175" t="str">
        <f>'[2]PLEXOS EE CostperMWh wCredits a'!CJ1</f>
        <v>EE_.PX.UTN._.006.UT</v>
      </c>
      <c r="CK1" s="175" t="str">
        <f>'[2]PLEXOS EE CostperMWh wCredits a'!CK1</f>
        <v>EE_.PX.UTN._.007.UT</v>
      </c>
      <c r="CL1" s="175" t="str">
        <f>'[2]PLEXOS EE CostperMWh wCredits a'!CL1</f>
        <v>EE_.PX.UTN._.008.UT</v>
      </c>
      <c r="CM1" s="175" t="str">
        <f>'[2]PLEXOS EE CostperMWh wCredits a'!CM1</f>
        <v>EE_.PX.UTN._.009.UT</v>
      </c>
      <c r="CN1" s="175" t="str">
        <f>'[2]PLEXOS EE CostperMWh wCredits a'!CN1</f>
        <v>EE_.PX.UTN._.010.UT</v>
      </c>
      <c r="CO1" s="175" t="str">
        <f>'[2]PLEXOS EE CostperMWh wCredits a'!CO1</f>
        <v>EE_.PX.UTN._.011.UT</v>
      </c>
      <c r="CP1" s="175" t="str">
        <f>'[2]PLEXOS EE CostperMWh wCredits a'!CP1</f>
        <v>EE_.PX.UTN._.012.UT</v>
      </c>
      <c r="CQ1" s="175" t="str">
        <f>'[2]PLEXOS EE CostperMWh wCredits a'!CQ1</f>
        <v>EE_.PX.UTN._.013.UT</v>
      </c>
      <c r="CR1" s="175" t="str">
        <f>'[2]PLEXOS EE CostperMWh wCredits a'!CR1</f>
        <v>EE_.PX.UTN._.014.UT</v>
      </c>
      <c r="CS1" s="175" t="str">
        <f>'[2]PLEXOS EE CostperMWh wCredits a'!CS1</f>
        <v>EE_.PX.UTN._.015.UT</v>
      </c>
      <c r="CT1" s="175" t="str">
        <f>'[2]PLEXOS EE CostperMWh wCredits a'!CT1</f>
        <v>EE_.PX.UTN._.016.UT</v>
      </c>
      <c r="CU1" s="175" t="str">
        <f>'[2]PLEXOS EE CostperMWh wCredits a'!CU1</f>
        <v>EE_.PX.UTN._.017.UT</v>
      </c>
      <c r="CV1" s="175" t="str">
        <f>'[2]PLEXOS EE CostperMWh wCredits a'!CV1</f>
        <v>EE_.PX.UTN._.018.UT</v>
      </c>
      <c r="CW1" s="175" t="str">
        <f>'[2]PLEXOS EE CostperMWh wCredits a'!CW1</f>
        <v>EE_.PX.UTN._.019.UT</v>
      </c>
      <c r="CX1" s="175" t="str">
        <f>'[2]PLEXOS EE CostperMWh wCredits a'!CX1</f>
        <v>EE_.PX.UTN._.020.UT</v>
      </c>
      <c r="CY1" s="175" t="str">
        <f>'[2]PLEXOS EE CostperMWh wCredits a'!CY1</f>
        <v>EE_.PX.UTN._.021.UT</v>
      </c>
      <c r="CZ1" s="175" t="str">
        <f>'[2]PLEXOS EE CostperMWh wCredits a'!CZ1</f>
        <v>EE_.PX.UTN._.022.UT</v>
      </c>
      <c r="DA1" s="175" t="str">
        <f>'[2]PLEXOS EE CostperMWh wCredits a'!DA1</f>
        <v>EE_.PX.UTN._.023.UT</v>
      </c>
      <c r="DB1" s="175" t="str">
        <f>'[2]PLEXOS EE CostperMWh wCredits a'!DB1</f>
        <v>EE_.PX.UTN._.024.UT</v>
      </c>
      <c r="DC1" s="175" t="str">
        <f>'[2]PLEXOS EE CostperMWh wCredits a'!DC1</f>
        <v>EE_.PX.UTN._.025.UT</v>
      </c>
      <c r="DD1" s="175" t="str">
        <f>'[2]PLEXOS EE CostperMWh wCredits a'!DD1</f>
        <v>EE_.PX.UTN._.026.UT</v>
      </c>
      <c r="DE1" s="175" t="str">
        <f>'[2]PLEXOS EE CostperMWh wCredits a'!DE1</f>
        <v>EE_.PX.UTN._.027.UT</v>
      </c>
      <c r="DF1" s="175" t="str">
        <f>'[2]PLEXOS EE CostperMWh wCredits a'!DF1</f>
        <v>EE_.PX.WYC._.001.WY</v>
      </c>
      <c r="DG1" s="175" t="str">
        <f>'[2]PLEXOS EE CostperMWh wCredits a'!DG1</f>
        <v>EE_.PX.WYC._.002.WY</v>
      </c>
      <c r="DH1" s="175" t="str">
        <f>'[2]PLEXOS EE CostperMWh wCredits a'!DH1</f>
        <v>EE_.PX.WYC._.003.WY</v>
      </c>
      <c r="DI1" s="175" t="str">
        <f>'[2]PLEXOS EE CostperMWh wCredits a'!DI1</f>
        <v>EE_.PX.WYC._.004.WY</v>
      </c>
      <c r="DJ1" s="175" t="str">
        <f>'[2]PLEXOS EE CostperMWh wCredits a'!DJ1</f>
        <v>EE_.PX.WYC._.005.WY</v>
      </c>
      <c r="DK1" s="175" t="str">
        <f>'[2]PLEXOS EE CostperMWh wCredits a'!DK1</f>
        <v>EE_.PX.WYC._.006.WY</v>
      </c>
      <c r="DL1" s="175" t="str">
        <f>'[2]PLEXOS EE CostperMWh wCredits a'!DL1</f>
        <v>EE_.PX.WYC._.007.WY</v>
      </c>
      <c r="DM1" s="175" t="str">
        <f>'[2]PLEXOS EE CostperMWh wCredits a'!DM1</f>
        <v>EE_.PX.WYC._.008.WY</v>
      </c>
      <c r="DN1" s="175" t="str">
        <f>'[2]PLEXOS EE CostperMWh wCredits a'!DN1</f>
        <v>EE_.PX.WYC._.009.WY</v>
      </c>
      <c r="DO1" s="175" t="str">
        <f>'[2]PLEXOS EE CostperMWh wCredits a'!DO1</f>
        <v>EE_.PX.WYC._.010.WY</v>
      </c>
      <c r="DP1" s="175" t="str">
        <f>'[2]PLEXOS EE CostperMWh wCredits a'!DP1</f>
        <v>EE_.PX.WYC._.011.WY</v>
      </c>
      <c r="DQ1" s="175" t="str">
        <f>'[2]PLEXOS EE CostperMWh wCredits a'!DQ1</f>
        <v>EE_.PX.WYC._.012.WY</v>
      </c>
      <c r="DR1" s="175" t="str">
        <f>'[2]PLEXOS EE CostperMWh wCredits a'!DR1</f>
        <v>EE_.PX.WYC._.013.WY</v>
      </c>
      <c r="DS1" s="175" t="str">
        <f>'[2]PLEXOS EE CostperMWh wCredits a'!DS1</f>
        <v>EE_.PX.WYC._.014.WY</v>
      </c>
      <c r="DT1" s="175" t="str">
        <f>'[2]PLEXOS EE CostperMWh wCredits a'!DT1</f>
        <v>EE_.PX.WYC._.015.WY</v>
      </c>
      <c r="DU1" s="175" t="str">
        <f>'[2]PLEXOS EE CostperMWh wCredits a'!DU1</f>
        <v>EE_.PX.WYC._.016.WY</v>
      </c>
      <c r="DV1" s="175" t="str">
        <f>'[2]PLEXOS EE CostperMWh wCredits a'!DV1</f>
        <v>EE_.PX.WYC._.017.WY</v>
      </c>
      <c r="DW1" s="175" t="str">
        <f>'[2]PLEXOS EE CostperMWh wCredits a'!DW1</f>
        <v>EE_.PX.WYC._.018.WY</v>
      </c>
      <c r="DX1" s="175" t="str">
        <f>'[2]PLEXOS EE CostperMWh wCredits a'!DX1</f>
        <v>EE_.PX.WYC._.019.WY</v>
      </c>
      <c r="DY1" s="175" t="str">
        <f>'[2]PLEXOS EE CostperMWh wCredits a'!DY1</f>
        <v>EE_.PX.WYC._.020.WY</v>
      </c>
      <c r="DZ1" s="175" t="str">
        <f>'[2]PLEXOS EE CostperMWh wCredits a'!DZ1</f>
        <v>EE_.PX.WYC._.021.WY</v>
      </c>
      <c r="EA1" s="175" t="str">
        <f>'[2]PLEXOS EE CostperMWh wCredits a'!EA1</f>
        <v>EE_.PX.WYC._.022.WY</v>
      </c>
      <c r="EB1" s="175" t="str">
        <f>'[2]PLEXOS EE CostperMWh wCredits a'!EB1</f>
        <v>EE_.PX.WYC._.023.WY</v>
      </c>
      <c r="EC1" s="175" t="str">
        <f>'[2]PLEXOS EE CostperMWh wCredits a'!EC1</f>
        <v>EE_.PX.WYC._.024.WY</v>
      </c>
      <c r="ED1" s="175" t="str">
        <f>'[2]PLEXOS EE CostperMWh wCredits a'!ED1</f>
        <v>EE_.PX.WYC._.025.WY</v>
      </c>
      <c r="EE1" s="175" t="str">
        <f>'[2]PLEXOS EE CostperMWh wCredits a'!EE1</f>
        <v>EE_.PX.WYC._.026.WY</v>
      </c>
      <c r="EF1" s="175" t="str">
        <f>'[2]PLEXOS EE CostperMWh wCredits a'!EF1</f>
        <v>EE_.PX.WYC._.027.WY</v>
      </c>
      <c r="EG1" s="175" t="str">
        <f>'[2]PLEXOS EE CostperMWh wCredits a'!EG1</f>
        <v>EE_.PX.YAK._.001.WA</v>
      </c>
      <c r="EH1" s="175" t="str">
        <f>'[2]PLEXOS EE CostperMWh wCredits a'!EH1</f>
        <v>EE_.PX.YAK._.002.WA</v>
      </c>
      <c r="EI1" s="175" t="str">
        <f>'[2]PLEXOS EE CostperMWh wCredits a'!EI1</f>
        <v>EE_.PX.YAK._.003.WA</v>
      </c>
      <c r="EJ1" s="175" t="str">
        <f>'[2]PLEXOS EE CostperMWh wCredits a'!EJ1</f>
        <v>EE_.PX.YAK._.004.WA</v>
      </c>
      <c r="EK1" s="175" t="str">
        <f>'[2]PLEXOS EE CostperMWh wCredits a'!EK1</f>
        <v>EE_.PX.YAK._.005.WA</v>
      </c>
      <c r="EL1" s="175" t="str">
        <f>'[2]PLEXOS EE CostperMWh wCredits a'!EL1</f>
        <v>EE_.PX.YAK._.006.WA</v>
      </c>
      <c r="EM1" s="175" t="str">
        <f>'[2]PLEXOS EE CostperMWh wCredits a'!EM1</f>
        <v>EE_.PX.YAK._.007.WA</v>
      </c>
      <c r="EN1" s="175" t="str">
        <f>'[2]PLEXOS EE CostperMWh wCredits a'!EN1</f>
        <v>EE_.PX.YAK._.008.WA</v>
      </c>
      <c r="EO1" s="175" t="str">
        <f>'[2]PLEXOS EE CostperMWh wCredits a'!EO1</f>
        <v>EE_.PX.YAK._.009.WA</v>
      </c>
      <c r="EP1" s="175" t="str">
        <f>'[2]PLEXOS EE CostperMWh wCredits a'!EP1</f>
        <v>EE_.PX.YAK._.010.WA</v>
      </c>
      <c r="EQ1" s="175" t="str">
        <f>'[2]PLEXOS EE CostperMWh wCredits a'!EQ1</f>
        <v>EE_.PX.YAK._.011.WA</v>
      </c>
      <c r="ER1" s="175" t="str">
        <f>'[2]PLEXOS EE CostperMWh wCredits a'!ER1</f>
        <v>EE_.PX.YAK._.012.WA</v>
      </c>
      <c r="ES1" s="175" t="str">
        <f>'[2]PLEXOS EE CostperMWh wCredits a'!ES1</f>
        <v>EE_.PX.YAK._.013.WA</v>
      </c>
      <c r="ET1" s="175" t="str">
        <f>'[2]PLEXOS EE CostperMWh wCredits a'!ET1</f>
        <v>EE_.PX.YAK._.014.WA</v>
      </c>
      <c r="EU1" s="175" t="str">
        <f>'[2]PLEXOS EE CostperMWh wCredits a'!EU1</f>
        <v>EE_.PX.YAK._.015.WA</v>
      </c>
      <c r="EV1" s="175" t="str">
        <f>'[2]PLEXOS EE CostperMWh wCredits a'!EV1</f>
        <v>EE_.PX.YAK._.016.WA</v>
      </c>
      <c r="EW1" s="175" t="str">
        <f>'[2]PLEXOS EE CostperMWh wCredits a'!EW1</f>
        <v>EE_.PX.YAK._.017.WA</v>
      </c>
      <c r="EX1" s="175" t="str">
        <f>'[2]PLEXOS EE CostperMWh wCredits a'!EX1</f>
        <v>EE_.PX.YAK._.018.WA</v>
      </c>
      <c r="EY1" s="175" t="str">
        <f>'[2]PLEXOS EE CostperMWh wCredits a'!EY1</f>
        <v>EE_.PX.YAK._.019.WA</v>
      </c>
      <c r="EZ1" s="175" t="str">
        <f>'[2]PLEXOS EE CostperMWh wCredits a'!EZ1</f>
        <v>EE_.PX.YAK._.020.WA</v>
      </c>
      <c r="FA1" s="175" t="str">
        <f>'[2]PLEXOS EE CostperMWh wCredits a'!FA1</f>
        <v>EE_.PX.YAK._.021.WA</v>
      </c>
      <c r="FB1" s="175" t="str">
        <f>'[2]PLEXOS EE CostperMWh wCredits a'!FB1</f>
        <v>EE_.PX.YAK._.022.WA</v>
      </c>
      <c r="FC1" s="175" t="str">
        <f>'[2]PLEXOS EE CostperMWh wCredits a'!FC1</f>
        <v>EE_.PX.YAK._.023.WA</v>
      </c>
      <c r="FD1" s="175" t="str">
        <f>'[2]PLEXOS EE CostperMWh wCredits a'!FD1</f>
        <v>EE_.PX.YAK._.024.WA</v>
      </c>
      <c r="FE1" s="175" t="str">
        <f>'[2]PLEXOS EE CostperMWh wCredits a'!FE1</f>
        <v>EE_.PX.YAK._.025.WA</v>
      </c>
      <c r="FF1" s="175" t="str">
        <f>'[2]PLEXOS EE CostperMWh wCredits a'!FF1</f>
        <v>EE_.PX.YAK._.026.WA</v>
      </c>
      <c r="FG1" s="175" t="str">
        <f>'[2]PLEXOS EE CostperMWh wCredits a'!FG1</f>
        <v>EE_.PX.YAK._.027.WA</v>
      </c>
    </row>
    <row r="2" spans="1:163" x14ac:dyDescent="0.25">
      <c r="A2" s="175">
        <f>'[2]PLEXOS EE CostperMWh wCredits a'!A2</f>
        <v>2023</v>
      </c>
      <c r="B2" s="175">
        <f>ROUND('[2]PLEXOS EE CostperMWh wCredits a'!B2,2)</f>
        <v>54.46</v>
      </c>
      <c r="C2" s="175">
        <f>ROUND('[2]PLEXOS EE CostperMWh wCredits a'!C2,2)</f>
        <v>69.290000000000006</v>
      </c>
      <c r="D2" s="175">
        <f>ROUND('[2]PLEXOS EE CostperMWh wCredits a'!D2,2)</f>
        <v>71.260000000000005</v>
      </c>
      <c r="E2" s="175">
        <f>ROUND('[2]PLEXOS EE CostperMWh wCredits a'!E2,2)</f>
        <v>91.81</v>
      </c>
      <c r="F2" s="175">
        <f>ROUND('[2]PLEXOS EE CostperMWh wCredits a'!F2,2)</f>
        <v>124.71</v>
      </c>
      <c r="G2" s="175">
        <f>ROUND('[2]PLEXOS EE CostperMWh wCredits a'!G2,2)</f>
        <v>143.61000000000001</v>
      </c>
      <c r="H2" s="175">
        <f>ROUND('[2]PLEXOS EE CostperMWh wCredits a'!H2,2)</f>
        <v>230.09</v>
      </c>
      <c r="I2" s="175">
        <f>ROUND('[2]PLEXOS EE CostperMWh wCredits a'!I2,2)</f>
        <v>1490.53</v>
      </c>
      <c r="J2" s="175">
        <f>ROUND('[2]PLEXOS EE CostperMWh wCredits a'!J2,2)</f>
        <v>26.54</v>
      </c>
      <c r="K2" s="175">
        <f>ROUND('[2]PLEXOS EE CostperMWh wCredits a'!K2,2)</f>
        <v>26.44</v>
      </c>
      <c r="L2" s="175">
        <f>ROUND('[2]PLEXOS EE CostperMWh wCredits a'!L2,2)</f>
        <v>43.25</v>
      </c>
      <c r="M2" s="175">
        <f>ROUND('[2]PLEXOS EE CostperMWh wCredits a'!M2,2)</f>
        <v>48.52</v>
      </c>
      <c r="N2" s="175">
        <f>ROUND('[2]PLEXOS EE CostperMWh wCredits a'!N2,2)</f>
        <v>61.27</v>
      </c>
      <c r="O2" s="175">
        <f>ROUND('[2]PLEXOS EE CostperMWh wCredits a'!O2,2)</f>
        <v>71.94</v>
      </c>
      <c r="P2" s="175">
        <f>ROUND('[2]PLEXOS EE CostperMWh wCredits a'!P2,2)</f>
        <v>192.48</v>
      </c>
      <c r="Q2" s="175">
        <f>ROUND('[2]PLEXOS EE CostperMWh wCredits a'!Q2,2)</f>
        <v>205.35</v>
      </c>
      <c r="R2" s="175">
        <f>ROUND('[2]PLEXOS EE CostperMWh wCredits a'!R2,2)</f>
        <v>545.14</v>
      </c>
      <c r="S2" s="175">
        <f>ROUND('[2]PLEXOS EE CostperMWh wCredits a'!S2,2)</f>
        <v>120.3</v>
      </c>
      <c r="T2" s="175">
        <f>ROUND('[2]PLEXOS EE CostperMWh wCredits a'!T2,2)</f>
        <v>732.92</v>
      </c>
      <c r="U2" s="175">
        <f>ROUND('[2]PLEXOS EE CostperMWh wCredits a'!U2,2)</f>
        <v>43.39</v>
      </c>
      <c r="V2" s="175">
        <f>ROUND('[2]PLEXOS EE CostperMWh wCredits a'!V2,2)</f>
        <v>59.93</v>
      </c>
      <c r="W2" s="175">
        <f>ROUND('[2]PLEXOS EE CostperMWh wCredits a'!W2,2)</f>
        <v>89.59</v>
      </c>
      <c r="X2" s="175">
        <f>ROUND('[2]PLEXOS EE CostperMWh wCredits a'!X2,2)</f>
        <v>160.72999999999999</v>
      </c>
      <c r="Y2" s="175">
        <f>ROUND('[2]PLEXOS EE CostperMWh wCredits a'!Y2,2)</f>
        <v>181.69</v>
      </c>
      <c r="Z2" s="175">
        <f>ROUND('[2]PLEXOS EE CostperMWh wCredits a'!Z2,2)</f>
        <v>1197.81</v>
      </c>
      <c r="AA2" s="175">
        <f>ROUND('[2]PLEXOS EE CostperMWh wCredits a'!AA2,2)</f>
        <v>7.14</v>
      </c>
      <c r="AB2" s="175">
        <f>ROUND('[2]PLEXOS EE CostperMWh wCredits a'!AB2,2)</f>
        <v>19.010000000000002</v>
      </c>
      <c r="AC2" s="175">
        <f>ROUND('[2]PLEXOS EE CostperMWh wCredits a'!AC2,2)</f>
        <v>86.31</v>
      </c>
      <c r="AD2" s="175">
        <f>ROUND('[2]PLEXOS EE CostperMWh wCredits a'!AD2,2)</f>
        <v>138.72</v>
      </c>
      <c r="AE2" s="175">
        <f>ROUND('[2]PLEXOS EE CostperMWh wCredits a'!AE2,2)</f>
        <v>155.82</v>
      </c>
      <c r="AF2" s="175">
        <f>ROUND('[2]PLEXOS EE CostperMWh wCredits a'!AF2,2)</f>
        <v>219.03</v>
      </c>
      <c r="AG2" s="175">
        <f>ROUND('[2]PLEXOS EE CostperMWh wCredits a'!AG2,2)</f>
        <v>275.74</v>
      </c>
      <c r="AH2" s="175">
        <f>ROUND('[2]PLEXOS EE CostperMWh wCredits a'!AH2,2)</f>
        <v>543.95000000000005</v>
      </c>
      <c r="AI2" s="175">
        <f>ROUND('[2]PLEXOS EE CostperMWh wCredits a'!AI2,2)</f>
        <v>4646.79</v>
      </c>
      <c r="AJ2" s="175">
        <f>ROUND('[2]PLEXOS EE CostperMWh wCredits a'!AJ2,2)</f>
        <v>91.4</v>
      </c>
      <c r="AK2" s="175">
        <f>ROUND('[2]PLEXOS EE CostperMWh wCredits a'!AK2,2)</f>
        <v>153.13999999999999</v>
      </c>
      <c r="AL2" s="175">
        <f>ROUND('[2]PLEXOS EE CostperMWh wCredits a'!AL2,2)</f>
        <v>191.75</v>
      </c>
      <c r="AM2" s="175">
        <f>ROUND('[2]PLEXOS EE CostperMWh wCredits a'!AM2,2)</f>
        <v>260.52</v>
      </c>
      <c r="AN2" s="175">
        <f>ROUND('[2]PLEXOS EE CostperMWh wCredits a'!AN2,2)</f>
        <v>2289.2399999999998</v>
      </c>
      <c r="AO2" s="175">
        <f>ROUND('[2]PLEXOS EE CostperMWh wCredits a'!AO2,2)</f>
        <v>1434.63</v>
      </c>
      <c r="AP2" s="175">
        <f>ROUND('[2]PLEXOS EE CostperMWh wCredits a'!AP2,2)</f>
        <v>120.15</v>
      </c>
      <c r="AQ2" s="175">
        <f>ROUND('[2]PLEXOS EE CostperMWh wCredits a'!AQ2,2)</f>
        <v>167.59</v>
      </c>
      <c r="AR2" s="175">
        <f>ROUND('[2]PLEXOS EE CostperMWh wCredits a'!AR2,2)</f>
        <v>61.52</v>
      </c>
      <c r="AS2" s="175">
        <f>ROUND('[2]PLEXOS EE CostperMWh wCredits a'!AS2,2)</f>
        <v>2070.75</v>
      </c>
      <c r="AT2" s="175">
        <f>ROUND('[2]PLEXOS EE CostperMWh wCredits a'!AT2,2)</f>
        <v>62.68</v>
      </c>
      <c r="AU2" s="175">
        <f>ROUND('[2]PLEXOS EE CostperMWh wCredits a'!AU2,2)</f>
        <v>65.42</v>
      </c>
      <c r="AV2" s="175">
        <f>ROUND('[2]PLEXOS EE CostperMWh wCredits a'!AV2,2)</f>
        <v>75.319999999999993</v>
      </c>
      <c r="AW2" s="175">
        <f>ROUND('[2]PLEXOS EE CostperMWh wCredits a'!AW2,2)</f>
        <v>81.489999999999995</v>
      </c>
      <c r="AX2" s="175">
        <f>ROUND('[2]PLEXOS EE CostperMWh wCredits a'!AX2,2)</f>
        <v>104.03</v>
      </c>
      <c r="AY2" s="175">
        <f>ROUND('[2]PLEXOS EE CostperMWh wCredits a'!AY2,2)</f>
        <v>172.15</v>
      </c>
      <c r="AZ2" s="175">
        <f>ROUND('[2]PLEXOS EE CostperMWh wCredits a'!AZ2,2)</f>
        <v>217.2</v>
      </c>
      <c r="BA2" s="175">
        <f>ROUND('[2]PLEXOS EE CostperMWh wCredits a'!BA2,2)</f>
        <v>368.51</v>
      </c>
      <c r="BB2" s="175">
        <f>ROUND('[2]PLEXOS EE CostperMWh wCredits a'!BB2,2)</f>
        <v>-4624.7</v>
      </c>
      <c r="BC2" s="175">
        <f>ROUND('[2]PLEXOS EE CostperMWh wCredits a'!BC2,2)</f>
        <v>21.25</v>
      </c>
      <c r="BD2" s="175">
        <f>ROUND('[2]PLEXOS EE CostperMWh wCredits a'!BD2,2)</f>
        <v>54.94</v>
      </c>
      <c r="BE2" s="175">
        <f>ROUND('[2]PLEXOS EE CostperMWh wCredits a'!BE2,2)</f>
        <v>51.2</v>
      </c>
      <c r="BF2" s="175">
        <f>ROUND('[2]PLEXOS EE CostperMWh wCredits a'!BF2,2)</f>
        <v>53.34</v>
      </c>
      <c r="BG2" s="175">
        <f>ROUND('[2]PLEXOS EE CostperMWh wCredits a'!BG2,2)</f>
        <v>133.36000000000001</v>
      </c>
      <c r="BH2" s="175">
        <f>ROUND('[2]PLEXOS EE CostperMWh wCredits a'!BH2,2)</f>
        <v>186.72</v>
      </c>
      <c r="BI2" s="175">
        <f>ROUND('[2]PLEXOS EE CostperMWh wCredits a'!BI2,2)</f>
        <v>229.3</v>
      </c>
      <c r="BJ2" s="175">
        <f>ROUND('[2]PLEXOS EE CostperMWh wCredits a'!BJ2,2)</f>
        <v>903.29</v>
      </c>
      <c r="BK2" s="175">
        <f>ROUND('[2]PLEXOS EE CostperMWh wCredits a'!BK2,2)</f>
        <v>44.15</v>
      </c>
      <c r="BL2" s="175">
        <f>ROUND('[2]PLEXOS EE CostperMWh wCredits a'!BL2,2)</f>
        <v>182.65</v>
      </c>
      <c r="BM2" s="175">
        <f>ROUND('[2]PLEXOS EE CostperMWh wCredits a'!BM2,2)</f>
        <v>512.47</v>
      </c>
      <c r="BN2" s="175">
        <f>ROUND('[2]PLEXOS EE CostperMWh wCredits a'!BN2,2)</f>
        <v>44.15</v>
      </c>
      <c r="BO2" s="175">
        <f>ROUND('[2]PLEXOS EE CostperMWh wCredits a'!BO2,2)</f>
        <v>44.15</v>
      </c>
      <c r="BP2" s="175">
        <f>ROUND('[2]PLEXOS EE CostperMWh wCredits a'!BP2,2)</f>
        <v>44.82</v>
      </c>
      <c r="BQ2" s="175">
        <f>ROUND('[2]PLEXOS EE CostperMWh wCredits a'!BQ2,2)</f>
        <v>49.59</v>
      </c>
      <c r="BR2" s="175">
        <f>ROUND('[2]PLEXOS EE CostperMWh wCredits a'!BR2,2)</f>
        <v>51.09</v>
      </c>
      <c r="BS2" s="175">
        <f>ROUND('[2]PLEXOS EE CostperMWh wCredits a'!BS2,2)</f>
        <v>82.15</v>
      </c>
      <c r="BT2" s="175">
        <f>ROUND('[2]PLEXOS EE CostperMWh wCredits a'!BT2,2)</f>
        <v>113.95</v>
      </c>
      <c r="BU2" s="175">
        <f>ROUND('[2]PLEXOS EE CostperMWh wCredits a'!BU2,2)</f>
        <v>134.65</v>
      </c>
      <c r="BV2" s="175">
        <f>ROUND('[2]PLEXOS EE CostperMWh wCredits a'!BV2,2)</f>
        <v>45.26</v>
      </c>
      <c r="BW2" s="175">
        <f>ROUND('[2]PLEXOS EE CostperMWh wCredits a'!BW2,2)</f>
        <v>54.18</v>
      </c>
      <c r="BX2" s="175">
        <f>ROUND('[2]PLEXOS EE CostperMWh wCredits a'!BX2,2)</f>
        <v>55.07</v>
      </c>
      <c r="BY2" s="175">
        <f>ROUND('[2]PLEXOS EE CostperMWh wCredits a'!BY2,2)</f>
        <v>55.07</v>
      </c>
      <c r="BZ2" s="175">
        <f>ROUND('[2]PLEXOS EE CostperMWh wCredits a'!BZ2,2)</f>
        <v>54.3</v>
      </c>
      <c r="CA2" s="175">
        <f>ROUND('[2]PLEXOS EE CostperMWh wCredits a'!CA2,2)</f>
        <v>109.58</v>
      </c>
      <c r="CB2" s="175">
        <f>ROUND('[2]PLEXOS EE CostperMWh wCredits a'!CB2,2)</f>
        <v>180.05</v>
      </c>
      <c r="CC2" s="175">
        <f>ROUND('[2]PLEXOS EE CostperMWh wCredits a'!CC2,2)</f>
        <v>16.79</v>
      </c>
      <c r="CD2" s="175">
        <f>ROUND('[2]PLEXOS EE CostperMWh wCredits a'!CD2,2)</f>
        <v>13.54</v>
      </c>
      <c r="CE2" s="175">
        <f>ROUND('[2]PLEXOS EE CostperMWh wCredits a'!CE2,2)</f>
        <v>47.07</v>
      </c>
      <c r="CF2" s="175">
        <f>ROUND('[2]PLEXOS EE CostperMWh wCredits a'!CF2,2)</f>
        <v>168.61</v>
      </c>
      <c r="CG2" s="175">
        <f>ROUND('[2]PLEXOS EE CostperMWh wCredits a'!CG2,2)</f>
        <v>224.43</v>
      </c>
      <c r="CH2" s="175">
        <f>ROUND('[2]PLEXOS EE CostperMWh wCredits a'!CH2,2)</f>
        <v>1554.72</v>
      </c>
      <c r="CI2" s="175">
        <f>ROUND('[2]PLEXOS EE CostperMWh wCredits a'!CI2,2)</f>
        <v>54.02</v>
      </c>
      <c r="CJ2" s="175">
        <f>ROUND('[2]PLEXOS EE CostperMWh wCredits a'!CJ2,2)</f>
        <v>59.34</v>
      </c>
      <c r="CK2" s="175">
        <f>ROUND('[2]PLEXOS EE CostperMWh wCredits a'!CK2,2)</f>
        <v>73.680000000000007</v>
      </c>
      <c r="CL2" s="175">
        <f>ROUND('[2]PLEXOS EE CostperMWh wCredits a'!CL2,2)</f>
        <v>68.59</v>
      </c>
      <c r="CM2" s="175">
        <f>ROUND('[2]PLEXOS EE CostperMWh wCredits a'!CM2,2)</f>
        <v>70.97</v>
      </c>
      <c r="CN2" s="175">
        <f>ROUND('[2]PLEXOS EE CostperMWh wCredits a'!CN2,2)</f>
        <v>86.14</v>
      </c>
      <c r="CO2" s="175">
        <f>ROUND('[2]PLEXOS EE CostperMWh wCredits a'!CO2,2)</f>
        <v>78.099999999999994</v>
      </c>
      <c r="CP2" s="175">
        <f>ROUND('[2]PLEXOS EE CostperMWh wCredits a'!CP2,2)</f>
        <v>96.99</v>
      </c>
      <c r="CQ2" s="175">
        <f>ROUND('[2]PLEXOS EE CostperMWh wCredits a'!CQ2,2)</f>
        <v>33.21</v>
      </c>
      <c r="CR2" s="175">
        <f>ROUND('[2]PLEXOS EE CostperMWh wCredits a'!CR2,2)</f>
        <v>60.04</v>
      </c>
      <c r="CS2" s="175">
        <f>ROUND('[2]PLEXOS EE CostperMWh wCredits a'!CS2,2)</f>
        <v>76.22</v>
      </c>
      <c r="CT2" s="175">
        <f>ROUND('[2]PLEXOS EE CostperMWh wCredits a'!CT2,2)</f>
        <v>90.45</v>
      </c>
      <c r="CU2" s="175">
        <f>ROUND('[2]PLEXOS EE CostperMWh wCredits a'!CU2,2)</f>
        <v>109.88</v>
      </c>
      <c r="CV2" s="175">
        <f>ROUND('[2]PLEXOS EE CostperMWh wCredits a'!CV2,2)</f>
        <v>353.59</v>
      </c>
      <c r="CW2" s="175">
        <f>ROUND('[2]PLEXOS EE CostperMWh wCredits a'!CW2,2)</f>
        <v>248.16</v>
      </c>
      <c r="CX2" s="175">
        <f>ROUND('[2]PLEXOS EE CostperMWh wCredits a'!CX2,2)</f>
        <v>53.57</v>
      </c>
      <c r="CY2" s="175">
        <f>ROUND('[2]PLEXOS EE CostperMWh wCredits a'!CY2,2)</f>
        <v>72.099999999999994</v>
      </c>
      <c r="CZ2" s="175">
        <f>ROUND('[2]PLEXOS EE CostperMWh wCredits a'!CZ2,2)</f>
        <v>119.96</v>
      </c>
      <c r="DA2" s="175">
        <f>ROUND('[2]PLEXOS EE CostperMWh wCredits a'!DA2,2)</f>
        <v>166.6</v>
      </c>
      <c r="DB2" s="175">
        <f>ROUND('[2]PLEXOS EE CostperMWh wCredits a'!DB2,2)</f>
        <v>144.11000000000001</v>
      </c>
      <c r="DC2" s="175">
        <f>ROUND('[2]PLEXOS EE CostperMWh wCredits a'!DC2,2)</f>
        <v>1038.6600000000001</v>
      </c>
      <c r="DD2" s="175">
        <f>ROUND('[2]PLEXOS EE CostperMWh wCredits a'!DD2,2)</f>
        <v>7.03</v>
      </c>
      <c r="DE2" s="175">
        <f>ROUND('[2]PLEXOS EE CostperMWh wCredits a'!DE2,2)</f>
        <v>17.59</v>
      </c>
      <c r="DF2" s="175">
        <f>ROUND('[2]PLEXOS EE CostperMWh wCredits a'!DF2,2)</f>
        <v>50.63</v>
      </c>
      <c r="DG2" s="175">
        <f>ROUND('[2]PLEXOS EE CostperMWh wCredits a'!DG2,2)</f>
        <v>65.87</v>
      </c>
      <c r="DH2" s="175">
        <f>ROUND('[2]PLEXOS EE CostperMWh wCredits a'!DH2,2)</f>
        <v>78.45</v>
      </c>
      <c r="DI2" s="175">
        <f>ROUND('[2]PLEXOS EE CostperMWh wCredits a'!DI2,2)</f>
        <v>79.27</v>
      </c>
      <c r="DJ2" s="175">
        <f>ROUND('[2]PLEXOS EE CostperMWh wCredits a'!DJ2,2)</f>
        <v>98.57</v>
      </c>
      <c r="DK2" s="175">
        <f>ROUND('[2]PLEXOS EE CostperMWh wCredits a'!DK2,2)</f>
        <v>132.41999999999999</v>
      </c>
      <c r="DL2" s="175">
        <f>ROUND('[2]PLEXOS EE CostperMWh wCredits a'!DL2,2)</f>
        <v>212.51</v>
      </c>
      <c r="DM2" s="175">
        <f>ROUND('[2]PLEXOS EE CostperMWh wCredits a'!DM2,2)</f>
        <v>1671.07</v>
      </c>
      <c r="DN2" s="175">
        <f>ROUND('[2]PLEXOS EE CostperMWh wCredits a'!DN2,2)</f>
        <v>32.89</v>
      </c>
      <c r="DO2" s="175">
        <f>ROUND('[2]PLEXOS EE CostperMWh wCredits a'!DO2,2)</f>
        <v>77.150000000000006</v>
      </c>
      <c r="DP2" s="175">
        <f>ROUND('[2]PLEXOS EE CostperMWh wCredits a'!DP2,2)</f>
        <v>419.05</v>
      </c>
      <c r="DQ2" s="175">
        <f>ROUND('[2]PLEXOS EE CostperMWh wCredits a'!DQ2,2)</f>
        <v>230.22</v>
      </c>
      <c r="DR2" s="175">
        <f>ROUND('[2]PLEXOS EE CostperMWh wCredits a'!DR2,2)</f>
        <v>39.409999999999997</v>
      </c>
      <c r="DS2" s="175">
        <f>ROUND('[2]PLEXOS EE CostperMWh wCredits a'!DS2,2)</f>
        <v>182.3</v>
      </c>
      <c r="DT2" s="175">
        <f>ROUND('[2]PLEXOS EE CostperMWh wCredits a'!DT2,2)</f>
        <v>217.47</v>
      </c>
      <c r="DU2" s="175">
        <f>ROUND('[2]PLEXOS EE CostperMWh wCredits a'!DU2,2)</f>
        <v>217.61</v>
      </c>
      <c r="DV2" s="175">
        <f>ROUND('[2]PLEXOS EE CostperMWh wCredits a'!DV2,2)</f>
        <v>1238.93</v>
      </c>
      <c r="DW2" s="175">
        <f>ROUND('[2]PLEXOS EE CostperMWh wCredits a'!DW2,2)</f>
        <v>34.24</v>
      </c>
      <c r="DX2" s="175">
        <f>ROUND('[2]PLEXOS EE CostperMWh wCredits a'!DX2,2)</f>
        <v>51.24</v>
      </c>
      <c r="DY2" s="175">
        <f>ROUND('[2]PLEXOS EE CostperMWh wCredits a'!DY2,2)</f>
        <v>51.12</v>
      </c>
      <c r="DZ2" s="175">
        <f>ROUND('[2]PLEXOS EE CostperMWh wCredits a'!DZ2,2)</f>
        <v>53.87</v>
      </c>
      <c r="EA2" s="175">
        <f>ROUND('[2]PLEXOS EE CostperMWh wCredits a'!EA2,2)</f>
        <v>65.150000000000006</v>
      </c>
      <c r="EB2" s="175">
        <f>ROUND('[2]PLEXOS EE CostperMWh wCredits a'!EB2,2)</f>
        <v>96.94</v>
      </c>
      <c r="EC2" s="175">
        <f>ROUND('[2]PLEXOS EE CostperMWh wCredits a'!EC2,2)</f>
        <v>103.24</v>
      </c>
      <c r="ED2" s="175">
        <f>ROUND('[2]PLEXOS EE CostperMWh wCredits a'!ED2,2)</f>
        <v>142.30000000000001</v>
      </c>
      <c r="EE2" s="175">
        <f>ROUND('[2]PLEXOS EE CostperMWh wCredits a'!EE2,2)</f>
        <v>13.51</v>
      </c>
      <c r="EF2" s="175">
        <f>ROUND('[2]PLEXOS EE CostperMWh wCredits a'!EF2,2)</f>
        <v>20.59</v>
      </c>
      <c r="EG2" s="175">
        <f>ROUND('[2]PLEXOS EE CostperMWh wCredits a'!EG2,2)</f>
        <v>80.86</v>
      </c>
      <c r="EH2" s="175">
        <f>ROUND('[2]PLEXOS EE CostperMWh wCredits a'!EH2,2)</f>
        <v>105.58</v>
      </c>
      <c r="EI2" s="175">
        <f>ROUND('[2]PLEXOS EE CostperMWh wCredits a'!EI2,2)</f>
        <v>164.28</v>
      </c>
      <c r="EJ2" s="175">
        <f>ROUND('[2]PLEXOS EE CostperMWh wCredits a'!EJ2,2)</f>
        <v>228.74</v>
      </c>
      <c r="EK2" s="175">
        <f>ROUND('[2]PLEXOS EE CostperMWh wCredits a'!EK2,2)</f>
        <v>273.05</v>
      </c>
      <c r="EL2" s="175">
        <f>ROUND('[2]PLEXOS EE CostperMWh wCredits a'!EL2,2)</f>
        <v>329.24</v>
      </c>
      <c r="EM2" s="175">
        <f>ROUND('[2]PLEXOS EE CostperMWh wCredits a'!EM2,2)</f>
        <v>2824.25</v>
      </c>
      <c r="EN2" s="175">
        <f>ROUND('[2]PLEXOS EE CostperMWh wCredits a'!EN2,2)</f>
        <v>88.84</v>
      </c>
      <c r="EO2" s="175">
        <f>ROUND('[2]PLEXOS EE CostperMWh wCredits a'!EO2,2)</f>
        <v>119.89</v>
      </c>
      <c r="EP2" s="175">
        <f>ROUND('[2]PLEXOS EE CostperMWh wCredits a'!EP2,2)</f>
        <v>125.23</v>
      </c>
      <c r="EQ2" s="175">
        <f>ROUND('[2]PLEXOS EE CostperMWh wCredits a'!EQ2,2)</f>
        <v>189.41</v>
      </c>
      <c r="ER2" s="175">
        <f>ROUND('[2]PLEXOS EE CostperMWh wCredits a'!ER2,2)</f>
        <v>265.87</v>
      </c>
      <c r="ES2" s="175">
        <f>ROUND('[2]PLEXOS EE CostperMWh wCredits a'!ES2,2)</f>
        <v>1029.05</v>
      </c>
      <c r="ET2" s="175">
        <f>ROUND('[2]PLEXOS EE CostperMWh wCredits a'!ET2,2)</f>
        <v>1051.18</v>
      </c>
      <c r="EU2" s="175">
        <f>ROUND('[2]PLEXOS EE CostperMWh wCredits a'!EU2,2)</f>
        <v>49.05</v>
      </c>
      <c r="EV2" s="175">
        <f>ROUND('[2]PLEXOS EE CostperMWh wCredits a'!EV2,2)</f>
        <v>319.44</v>
      </c>
      <c r="EW2" s="175">
        <f>ROUND('[2]PLEXOS EE CostperMWh wCredits a'!EW2,2)</f>
        <v>1636.89</v>
      </c>
      <c r="EX2" s="175">
        <f>ROUND('[2]PLEXOS EE CostperMWh wCredits a'!EX2,2)</f>
        <v>50.58</v>
      </c>
      <c r="EY2" s="175">
        <f>ROUND('[2]PLEXOS EE CostperMWh wCredits a'!EY2,2)</f>
        <v>69.28</v>
      </c>
      <c r="EZ2" s="175">
        <f>ROUND('[2]PLEXOS EE CostperMWh wCredits a'!EZ2,2)</f>
        <v>64.27</v>
      </c>
      <c r="FA2" s="175">
        <f>ROUND('[2]PLEXOS EE CostperMWh wCredits a'!FA2,2)</f>
        <v>74.040000000000006</v>
      </c>
      <c r="FB2" s="175">
        <f>ROUND('[2]PLEXOS EE CostperMWh wCredits a'!FB2,2)</f>
        <v>86.67</v>
      </c>
      <c r="FC2" s="175">
        <f>ROUND('[2]PLEXOS EE CostperMWh wCredits a'!FC2,2)</f>
        <v>136.13</v>
      </c>
      <c r="FD2" s="175">
        <f>ROUND('[2]PLEXOS EE CostperMWh wCredits a'!FD2,2)</f>
        <v>187.96</v>
      </c>
      <c r="FE2" s="175">
        <f>ROUND('[2]PLEXOS EE CostperMWh wCredits a'!FE2,2)</f>
        <v>276.70999999999998</v>
      </c>
      <c r="FF2" s="175">
        <f>ROUND('[2]PLEXOS EE CostperMWh wCredits a'!FF2,2)</f>
        <v>-1229.72</v>
      </c>
      <c r="FG2" s="175">
        <f>ROUND('[2]PLEXOS EE CostperMWh wCredits a'!FG2,2)</f>
        <v>-4.8</v>
      </c>
    </row>
    <row r="3" spans="1:163" x14ac:dyDescent="0.25">
      <c r="A3" s="175">
        <f>'[2]PLEXOS EE CostperMWh wCredits a'!A3</f>
        <v>2024</v>
      </c>
      <c r="B3" s="175">
        <f>ROUND('[2]PLEXOS EE CostperMWh wCredits a'!B3,2)</f>
        <v>57.16</v>
      </c>
      <c r="C3" s="175">
        <f>ROUND('[2]PLEXOS EE CostperMWh wCredits a'!C3,2)</f>
        <v>73.13</v>
      </c>
      <c r="D3" s="175">
        <f>ROUND('[2]PLEXOS EE CostperMWh wCredits a'!D3,2)</f>
        <v>73.11</v>
      </c>
      <c r="E3" s="175">
        <f>ROUND('[2]PLEXOS EE CostperMWh wCredits a'!E3,2)</f>
        <v>92.92</v>
      </c>
      <c r="F3" s="175">
        <f>ROUND('[2]PLEXOS EE CostperMWh wCredits a'!F3,2)</f>
        <v>126.69</v>
      </c>
      <c r="G3" s="175">
        <f>ROUND('[2]PLEXOS EE CostperMWh wCredits a'!G3,2)</f>
        <v>144.76</v>
      </c>
      <c r="H3" s="175">
        <f>ROUND('[2]PLEXOS EE CostperMWh wCredits a'!H3,2)</f>
        <v>232.07</v>
      </c>
      <c r="I3" s="175">
        <f>ROUND('[2]PLEXOS EE CostperMWh wCredits a'!I3,2)</f>
        <v>1456.64</v>
      </c>
      <c r="J3" s="175">
        <f>ROUND('[2]PLEXOS EE CostperMWh wCredits a'!J3,2)</f>
        <v>27.18</v>
      </c>
      <c r="K3" s="175">
        <f>ROUND('[2]PLEXOS EE CostperMWh wCredits a'!K3,2)</f>
        <v>27.21</v>
      </c>
      <c r="L3" s="175">
        <f>ROUND('[2]PLEXOS EE CostperMWh wCredits a'!L3,2)</f>
        <v>43.54</v>
      </c>
      <c r="M3" s="175">
        <f>ROUND('[2]PLEXOS EE CostperMWh wCredits a'!M3,2)</f>
        <v>48.76</v>
      </c>
      <c r="N3" s="175">
        <f>ROUND('[2]PLEXOS EE CostperMWh wCredits a'!N3,2)</f>
        <v>61.3</v>
      </c>
      <c r="O3" s="175">
        <f>ROUND('[2]PLEXOS EE CostperMWh wCredits a'!O3,2)</f>
        <v>73.98</v>
      </c>
      <c r="P3" s="175">
        <f>ROUND('[2]PLEXOS EE CostperMWh wCredits a'!P3,2)</f>
        <v>194.21</v>
      </c>
      <c r="Q3" s="175">
        <f>ROUND('[2]PLEXOS EE CostperMWh wCredits a'!Q3,2)</f>
        <v>207.08</v>
      </c>
      <c r="R3" s="175">
        <f>ROUND('[2]PLEXOS EE CostperMWh wCredits a'!R3,2)</f>
        <v>544.97</v>
      </c>
      <c r="S3" s="175">
        <f>ROUND('[2]PLEXOS EE CostperMWh wCredits a'!S3,2)</f>
        <v>122.67</v>
      </c>
      <c r="T3" s="175">
        <f>ROUND('[2]PLEXOS EE CostperMWh wCredits a'!T3,2)</f>
        <v>629.29999999999995</v>
      </c>
      <c r="U3" s="175">
        <f>ROUND('[2]PLEXOS EE CostperMWh wCredits a'!U3,2)</f>
        <v>44.03</v>
      </c>
      <c r="V3" s="175">
        <f>ROUND('[2]PLEXOS EE CostperMWh wCredits a'!V3,2)</f>
        <v>60.15</v>
      </c>
      <c r="W3" s="175">
        <f>ROUND('[2]PLEXOS EE CostperMWh wCredits a'!W3,2)</f>
        <v>90.25</v>
      </c>
      <c r="X3" s="175">
        <f>ROUND('[2]PLEXOS EE CostperMWh wCredits a'!X3,2)</f>
        <v>159.96</v>
      </c>
      <c r="Y3" s="175">
        <f>ROUND('[2]PLEXOS EE CostperMWh wCredits a'!Y3,2)</f>
        <v>178.77</v>
      </c>
      <c r="Z3" s="175">
        <f>ROUND('[2]PLEXOS EE CostperMWh wCredits a'!Z3,2)</f>
        <v>1051.92</v>
      </c>
      <c r="AA3" s="175">
        <f>ROUND('[2]PLEXOS EE CostperMWh wCredits a'!AA3,2)</f>
        <v>8.6999999999999993</v>
      </c>
      <c r="AB3" s="175">
        <f>ROUND('[2]PLEXOS EE CostperMWh wCredits a'!AB3,2)</f>
        <v>20.97</v>
      </c>
      <c r="AC3" s="175">
        <f>ROUND('[2]PLEXOS EE CostperMWh wCredits a'!AC3,2)</f>
        <v>89.04</v>
      </c>
      <c r="AD3" s="175">
        <f>ROUND('[2]PLEXOS EE CostperMWh wCredits a'!AD3,2)</f>
        <v>140.25</v>
      </c>
      <c r="AE3" s="175">
        <f>ROUND('[2]PLEXOS EE CostperMWh wCredits a'!AE3,2)</f>
        <v>157.21</v>
      </c>
      <c r="AF3" s="175">
        <f>ROUND('[2]PLEXOS EE CostperMWh wCredits a'!AF3,2)</f>
        <v>222.13</v>
      </c>
      <c r="AG3" s="175">
        <f>ROUND('[2]PLEXOS EE CostperMWh wCredits a'!AG3,2)</f>
        <v>280.25</v>
      </c>
      <c r="AH3" s="175">
        <f>ROUND('[2]PLEXOS EE CostperMWh wCredits a'!AH3,2)</f>
        <v>551.94000000000005</v>
      </c>
      <c r="AI3" s="175">
        <f>ROUND('[2]PLEXOS EE CostperMWh wCredits a'!AI3,2)</f>
        <v>4557.3599999999997</v>
      </c>
      <c r="AJ3" s="175">
        <f>ROUND('[2]PLEXOS EE CostperMWh wCredits a'!AJ3,2)</f>
        <v>93.22</v>
      </c>
      <c r="AK3" s="175">
        <f>ROUND('[2]PLEXOS EE CostperMWh wCredits a'!AK3,2)</f>
        <v>155.12</v>
      </c>
      <c r="AL3" s="175">
        <f>ROUND('[2]PLEXOS EE CostperMWh wCredits a'!AL3,2)</f>
        <v>193.84</v>
      </c>
      <c r="AM3" s="175">
        <f>ROUND('[2]PLEXOS EE CostperMWh wCredits a'!AM3,2)</f>
        <v>265.94</v>
      </c>
      <c r="AN3" s="175">
        <f>ROUND('[2]PLEXOS EE CostperMWh wCredits a'!AN3,2)</f>
        <v>2220.7600000000002</v>
      </c>
      <c r="AO3" s="175">
        <f>ROUND('[2]PLEXOS EE CostperMWh wCredits a'!AO3,2)</f>
        <v>1435.66</v>
      </c>
      <c r="AP3" s="175">
        <f>ROUND('[2]PLEXOS EE CostperMWh wCredits a'!AP3,2)</f>
        <v>123.78</v>
      </c>
      <c r="AQ3" s="175">
        <f>ROUND('[2]PLEXOS EE CostperMWh wCredits a'!AQ3,2)</f>
        <v>172.52</v>
      </c>
      <c r="AR3" s="175">
        <f>ROUND('[2]PLEXOS EE CostperMWh wCredits a'!AR3,2)</f>
        <v>59.66</v>
      </c>
      <c r="AS3" s="175">
        <f>ROUND('[2]PLEXOS EE CostperMWh wCredits a'!AS3,2)</f>
        <v>1779.99</v>
      </c>
      <c r="AT3" s="175">
        <f>ROUND('[2]PLEXOS EE CostperMWh wCredits a'!AT3,2)</f>
        <v>62.73</v>
      </c>
      <c r="AU3" s="175">
        <f>ROUND('[2]PLEXOS EE CostperMWh wCredits a'!AU3,2)</f>
        <v>65.48</v>
      </c>
      <c r="AV3" s="175">
        <f>ROUND('[2]PLEXOS EE CostperMWh wCredits a'!AV3,2)</f>
        <v>70.27</v>
      </c>
      <c r="AW3" s="175">
        <f>ROUND('[2]PLEXOS EE CostperMWh wCredits a'!AW3,2)</f>
        <v>81.22</v>
      </c>
      <c r="AX3" s="175">
        <f>ROUND('[2]PLEXOS EE CostperMWh wCredits a'!AX3,2)</f>
        <v>103.65</v>
      </c>
      <c r="AY3" s="175">
        <f>ROUND('[2]PLEXOS EE CostperMWh wCredits a'!AY3,2)</f>
        <v>172.04</v>
      </c>
      <c r="AZ3" s="175">
        <f>ROUND('[2]PLEXOS EE CostperMWh wCredits a'!AZ3,2)</f>
        <v>217.16</v>
      </c>
      <c r="BA3" s="175">
        <f>ROUND('[2]PLEXOS EE CostperMWh wCredits a'!BA3,2)</f>
        <v>375.2</v>
      </c>
      <c r="BB3" s="175">
        <f>ROUND('[2]PLEXOS EE CostperMWh wCredits a'!BB3,2)</f>
        <v>-3522.25</v>
      </c>
      <c r="BC3" s="175">
        <f>ROUND('[2]PLEXOS EE CostperMWh wCredits a'!BC3,2)</f>
        <v>21.55</v>
      </c>
      <c r="BD3" s="175">
        <f>ROUND('[2]PLEXOS EE CostperMWh wCredits a'!BD3,2)</f>
        <v>55.48</v>
      </c>
      <c r="BE3" s="175">
        <f>ROUND('[2]PLEXOS EE CostperMWh wCredits a'!BE3,2)</f>
        <v>51.91</v>
      </c>
      <c r="BF3" s="175">
        <f>ROUND('[2]PLEXOS EE CostperMWh wCredits a'!BF3,2)</f>
        <v>54.4</v>
      </c>
      <c r="BG3" s="175">
        <f>ROUND('[2]PLEXOS EE CostperMWh wCredits a'!BG3,2)</f>
        <v>138.9</v>
      </c>
      <c r="BH3" s="175">
        <f>ROUND('[2]PLEXOS EE CostperMWh wCredits a'!BH3,2)</f>
        <v>187.8</v>
      </c>
      <c r="BI3" s="175">
        <f>ROUND('[2]PLEXOS EE CostperMWh wCredits a'!BI3,2)</f>
        <v>248.63</v>
      </c>
      <c r="BJ3" s="175">
        <f>ROUND('[2]PLEXOS EE CostperMWh wCredits a'!BJ3,2)</f>
        <v>919.55</v>
      </c>
      <c r="BK3" s="175">
        <f>ROUND('[2]PLEXOS EE CostperMWh wCredits a'!BK3,2)</f>
        <v>45.43</v>
      </c>
      <c r="BL3" s="175">
        <f>ROUND('[2]PLEXOS EE CostperMWh wCredits a'!BL3,2)</f>
        <v>184.46</v>
      </c>
      <c r="BM3" s="175">
        <f>ROUND('[2]PLEXOS EE CostperMWh wCredits a'!BM3,2)</f>
        <v>625.98</v>
      </c>
      <c r="BN3" s="175">
        <f>ROUND('[2]PLEXOS EE CostperMWh wCredits a'!BN3,2)</f>
        <v>45.43</v>
      </c>
      <c r="BO3" s="175">
        <f>ROUND('[2]PLEXOS EE CostperMWh wCredits a'!BO3,2)</f>
        <v>45.43</v>
      </c>
      <c r="BP3" s="175">
        <f>ROUND('[2]PLEXOS EE CostperMWh wCredits a'!BP3,2)</f>
        <v>46.1</v>
      </c>
      <c r="BQ3" s="175">
        <f>ROUND('[2]PLEXOS EE CostperMWh wCredits a'!BQ3,2)</f>
        <v>50.93</v>
      </c>
      <c r="BR3" s="175">
        <f>ROUND('[2]PLEXOS EE CostperMWh wCredits a'!BR3,2)</f>
        <v>52.31</v>
      </c>
      <c r="BS3" s="175">
        <f>ROUND('[2]PLEXOS EE CostperMWh wCredits a'!BS3,2)</f>
        <v>83.38</v>
      </c>
      <c r="BT3" s="175">
        <f>ROUND('[2]PLEXOS EE CostperMWh wCredits a'!BT3,2)</f>
        <v>115.42</v>
      </c>
      <c r="BU3" s="175">
        <f>ROUND('[2]PLEXOS EE CostperMWh wCredits a'!BU3,2)</f>
        <v>135.84</v>
      </c>
      <c r="BV3" s="175">
        <f>ROUND('[2]PLEXOS EE CostperMWh wCredits a'!BV3,2)</f>
        <v>45.7</v>
      </c>
      <c r="BW3" s="175">
        <f>ROUND('[2]PLEXOS EE CostperMWh wCredits a'!BW3,2)</f>
        <v>54.62</v>
      </c>
      <c r="BX3" s="175">
        <f>ROUND('[2]PLEXOS EE CostperMWh wCredits a'!BX3,2)</f>
        <v>55.92</v>
      </c>
      <c r="BY3" s="175">
        <f>ROUND('[2]PLEXOS EE CostperMWh wCredits a'!BY3,2)</f>
        <v>55.92</v>
      </c>
      <c r="BZ3" s="175">
        <f>ROUND('[2]PLEXOS EE CostperMWh wCredits a'!BZ3,2)</f>
        <v>54.43</v>
      </c>
      <c r="CA3" s="175">
        <f>ROUND('[2]PLEXOS EE CostperMWh wCredits a'!CA3,2)</f>
        <v>109.76</v>
      </c>
      <c r="CB3" s="175">
        <f>ROUND('[2]PLEXOS EE CostperMWh wCredits a'!CB3,2)</f>
        <v>179.71</v>
      </c>
      <c r="CC3" s="175">
        <f>ROUND('[2]PLEXOS EE CostperMWh wCredits a'!CC3,2)</f>
        <v>13.71</v>
      </c>
      <c r="CD3" s="175">
        <f>ROUND('[2]PLEXOS EE CostperMWh wCredits a'!CD3,2)</f>
        <v>14.61</v>
      </c>
      <c r="CE3" s="175">
        <f>ROUND('[2]PLEXOS EE CostperMWh wCredits a'!CE3,2)</f>
        <v>50.14</v>
      </c>
      <c r="CF3" s="175">
        <f>ROUND('[2]PLEXOS EE CostperMWh wCredits a'!CF3,2)</f>
        <v>174.28</v>
      </c>
      <c r="CG3" s="175">
        <f>ROUND('[2]PLEXOS EE CostperMWh wCredits a'!CG3,2)</f>
        <v>228.26</v>
      </c>
      <c r="CH3" s="175">
        <f>ROUND('[2]PLEXOS EE CostperMWh wCredits a'!CH3,2)</f>
        <v>1493.2</v>
      </c>
      <c r="CI3" s="175">
        <f>ROUND('[2]PLEXOS EE CostperMWh wCredits a'!CI3,2)</f>
        <v>56.75</v>
      </c>
      <c r="CJ3" s="175">
        <f>ROUND('[2]PLEXOS EE CostperMWh wCredits a'!CJ3,2)</f>
        <v>62.95</v>
      </c>
      <c r="CK3" s="175">
        <f>ROUND('[2]PLEXOS EE CostperMWh wCredits a'!CK3,2)</f>
        <v>77.97</v>
      </c>
      <c r="CL3" s="175">
        <f>ROUND('[2]PLEXOS EE CostperMWh wCredits a'!CL3,2)</f>
        <v>71.47</v>
      </c>
      <c r="CM3" s="175">
        <f>ROUND('[2]PLEXOS EE CostperMWh wCredits a'!CM3,2)</f>
        <v>75.86</v>
      </c>
      <c r="CN3" s="175">
        <f>ROUND('[2]PLEXOS EE CostperMWh wCredits a'!CN3,2)</f>
        <v>89.86</v>
      </c>
      <c r="CO3" s="175">
        <f>ROUND('[2]PLEXOS EE CostperMWh wCredits a'!CO3,2)</f>
        <v>81.099999999999994</v>
      </c>
      <c r="CP3" s="175">
        <f>ROUND('[2]PLEXOS EE CostperMWh wCredits a'!CP3,2)</f>
        <v>99.48</v>
      </c>
      <c r="CQ3" s="175">
        <f>ROUND('[2]PLEXOS EE CostperMWh wCredits a'!CQ3,2)</f>
        <v>33.79</v>
      </c>
      <c r="CR3" s="175">
        <f>ROUND('[2]PLEXOS EE CostperMWh wCredits a'!CR3,2)</f>
        <v>59.23</v>
      </c>
      <c r="CS3" s="175">
        <f>ROUND('[2]PLEXOS EE CostperMWh wCredits a'!CS3,2)</f>
        <v>78.78</v>
      </c>
      <c r="CT3" s="175">
        <f>ROUND('[2]PLEXOS EE CostperMWh wCredits a'!CT3,2)</f>
        <v>91.35</v>
      </c>
      <c r="CU3" s="175">
        <f>ROUND('[2]PLEXOS EE CostperMWh wCredits a'!CU3,2)</f>
        <v>110.38</v>
      </c>
      <c r="CV3" s="175">
        <f>ROUND('[2]PLEXOS EE CostperMWh wCredits a'!CV3,2)</f>
        <v>350.93</v>
      </c>
      <c r="CW3" s="175">
        <f>ROUND('[2]PLEXOS EE CostperMWh wCredits a'!CW3,2)</f>
        <v>282.83999999999997</v>
      </c>
      <c r="CX3" s="175">
        <f>ROUND('[2]PLEXOS EE CostperMWh wCredits a'!CX3,2)</f>
        <v>54.45</v>
      </c>
      <c r="CY3" s="175">
        <f>ROUND('[2]PLEXOS EE CostperMWh wCredits a'!CY3,2)</f>
        <v>72.27</v>
      </c>
      <c r="CZ3" s="175">
        <f>ROUND('[2]PLEXOS EE CostperMWh wCredits a'!CZ3,2)</f>
        <v>119.02</v>
      </c>
      <c r="DA3" s="175">
        <f>ROUND('[2]PLEXOS EE CostperMWh wCredits a'!DA3,2)</f>
        <v>164.87</v>
      </c>
      <c r="DB3" s="175">
        <f>ROUND('[2]PLEXOS EE CostperMWh wCredits a'!DB3,2)</f>
        <v>145</v>
      </c>
      <c r="DC3" s="175">
        <f>ROUND('[2]PLEXOS EE CostperMWh wCredits a'!DC3,2)</f>
        <v>967.37</v>
      </c>
      <c r="DD3" s="175">
        <f>ROUND('[2]PLEXOS EE CostperMWh wCredits a'!DD3,2)</f>
        <v>6.96</v>
      </c>
      <c r="DE3" s="175">
        <f>ROUND('[2]PLEXOS EE CostperMWh wCredits a'!DE3,2)</f>
        <v>20.100000000000001</v>
      </c>
      <c r="DF3" s="175">
        <f>ROUND('[2]PLEXOS EE CostperMWh wCredits a'!DF3,2)</f>
        <v>52.37</v>
      </c>
      <c r="DG3" s="175">
        <f>ROUND('[2]PLEXOS EE CostperMWh wCredits a'!DG3,2)</f>
        <v>68.11</v>
      </c>
      <c r="DH3" s="175">
        <f>ROUND('[2]PLEXOS EE CostperMWh wCredits a'!DH3,2)</f>
        <v>81.150000000000006</v>
      </c>
      <c r="DI3" s="175">
        <f>ROUND('[2]PLEXOS EE CostperMWh wCredits a'!DI3,2)</f>
        <v>81.150000000000006</v>
      </c>
      <c r="DJ3" s="175">
        <f>ROUND('[2]PLEXOS EE CostperMWh wCredits a'!DJ3,2)</f>
        <v>100.03</v>
      </c>
      <c r="DK3" s="175">
        <f>ROUND('[2]PLEXOS EE CostperMWh wCredits a'!DK3,2)</f>
        <v>132.69999999999999</v>
      </c>
      <c r="DL3" s="175">
        <f>ROUND('[2]PLEXOS EE CostperMWh wCredits a'!DL3,2)</f>
        <v>214.31</v>
      </c>
      <c r="DM3" s="175">
        <f>ROUND('[2]PLEXOS EE CostperMWh wCredits a'!DM3,2)</f>
        <v>1608.78</v>
      </c>
      <c r="DN3" s="175">
        <f>ROUND('[2]PLEXOS EE CostperMWh wCredits a'!DN3,2)</f>
        <v>33.53</v>
      </c>
      <c r="DO3" s="175">
        <f>ROUND('[2]PLEXOS EE CostperMWh wCredits a'!DO3,2)</f>
        <v>77.349999999999994</v>
      </c>
      <c r="DP3" s="175">
        <f>ROUND('[2]PLEXOS EE CostperMWh wCredits a'!DP3,2)</f>
        <v>417.66</v>
      </c>
      <c r="DQ3" s="175">
        <f>ROUND('[2]PLEXOS EE CostperMWh wCredits a'!DQ3,2)</f>
        <v>230.56</v>
      </c>
      <c r="DR3" s="175">
        <f>ROUND('[2]PLEXOS EE CostperMWh wCredits a'!DR3,2)</f>
        <v>39.36</v>
      </c>
      <c r="DS3" s="175">
        <f>ROUND('[2]PLEXOS EE CostperMWh wCredits a'!DS3,2)</f>
        <v>179.49</v>
      </c>
      <c r="DT3" s="175">
        <f>ROUND('[2]PLEXOS EE CostperMWh wCredits a'!DT3,2)</f>
        <v>216.56</v>
      </c>
      <c r="DU3" s="175">
        <f>ROUND('[2]PLEXOS EE CostperMWh wCredits a'!DU3,2)</f>
        <v>217.63</v>
      </c>
      <c r="DV3" s="175">
        <f>ROUND('[2]PLEXOS EE CostperMWh wCredits a'!DV3,2)</f>
        <v>1135.19</v>
      </c>
      <c r="DW3" s="175">
        <f>ROUND('[2]PLEXOS EE CostperMWh wCredits a'!DW3,2)</f>
        <v>33.97</v>
      </c>
      <c r="DX3" s="175">
        <f>ROUND('[2]PLEXOS EE CostperMWh wCredits a'!DX3,2)</f>
        <v>52.56</v>
      </c>
      <c r="DY3" s="175">
        <f>ROUND('[2]PLEXOS EE CostperMWh wCredits a'!DY3,2)</f>
        <v>51.32</v>
      </c>
      <c r="DZ3" s="175">
        <f>ROUND('[2]PLEXOS EE CostperMWh wCredits a'!DZ3,2)</f>
        <v>54.04</v>
      </c>
      <c r="EA3" s="175">
        <f>ROUND('[2]PLEXOS EE CostperMWh wCredits a'!EA3,2)</f>
        <v>65.599999999999994</v>
      </c>
      <c r="EB3" s="175">
        <f>ROUND('[2]PLEXOS EE CostperMWh wCredits a'!EB3,2)</f>
        <v>97.53</v>
      </c>
      <c r="EC3" s="175">
        <f>ROUND('[2]PLEXOS EE CostperMWh wCredits a'!EC3,2)</f>
        <v>103.3</v>
      </c>
      <c r="ED3" s="175">
        <f>ROUND('[2]PLEXOS EE CostperMWh wCredits a'!ED3,2)</f>
        <v>141.65</v>
      </c>
      <c r="EE3" s="175">
        <f>ROUND('[2]PLEXOS EE CostperMWh wCredits a'!EE3,2)</f>
        <v>11.1</v>
      </c>
      <c r="EF3" s="175">
        <f>ROUND('[2]PLEXOS EE CostperMWh wCredits a'!EF3,2)</f>
        <v>21.35</v>
      </c>
      <c r="EG3" s="175">
        <f>ROUND('[2]PLEXOS EE CostperMWh wCredits a'!EG3,2)</f>
        <v>86.07</v>
      </c>
      <c r="EH3" s="175">
        <f>ROUND('[2]PLEXOS EE CostperMWh wCredits a'!EH3,2)</f>
        <v>107.09</v>
      </c>
      <c r="EI3" s="175">
        <f>ROUND('[2]PLEXOS EE CostperMWh wCredits a'!EI3,2)</f>
        <v>166.32</v>
      </c>
      <c r="EJ3" s="175">
        <f>ROUND('[2]PLEXOS EE CostperMWh wCredits a'!EJ3,2)</f>
        <v>230.9</v>
      </c>
      <c r="EK3" s="175">
        <f>ROUND('[2]PLEXOS EE CostperMWh wCredits a'!EK3,2)</f>
        <v>277.91000000000003</v>
      </c>
      <c r="EL3" s="175">
        <f>ROUND('[2]PLEXOS EE CostperMWh wCredits a'!EL3,2)</f>
        <v>332.65</v>
      </c>
      <c r="EM3" s="175">
        <f>ROUND('[2]PLEXOS EE CostperMWh wCredits a'!EM3,2)</f>
        <v>2727.13</v>
      </c>
      <c r="EN3" s="175">
        <f>ROUND('[2]PLEXOS EE CostperMWh wCredits a'!EN3,2)</f>
        <v>89.15</v>
      </c>
      <c r="EO3" s="175">
        <f>ROUND('[2]PLEXOS EE CostperMWh wCredits a'!EO3,2)</f>
        <v>123</v>
      </c>
      <c r="EP3" s="175">
        <f>ROUND('[2]PLEXOS EE CostperMWh wCredits a'!EP3,2)</f>
        <v>129.19</v>
      </c>
      <c r="EQ3" s="175">
        <f>ROUND('[2]PLEXOS EE CostperMWh wCredits a'!EQ3,2)</f>
        <v>190.77</v>
      </c>
      <c r="ER3" s="175">
        <f>ROUND('[2]PLEXOS EE CostperMWh wCredits a'!ER3,2)</f>
        <v>267.61</v>
      </c>
      <c r="ES3" s="175">
        <f>ROUND('[2]PLEXOS EE CostperMWh wCredits a'!ES3,2)</f>
        <v>1025.5999999999999</v>
      </c>
      <c r="ET3" s="175">
        <f>ROUND('[2]PLEXOS EE CostperMWh wCredits a'!ET3,2)</f>
        <v>1026.22</v>
      </c>
      <c r="EU3" s="175">
        <f>ROUND('[2]PLEXOS EE CostperMWh wCredits a'!EU3,2)</f>
        <v>49.92</v>
      </c>
      <c r="EV3" s="175">
        <f>ROUND('[2]PLEXOS EE CostperMWh wCredits a'!EV3,2)</f>
        <v>320.67</v>
      </c>
      <c r="EW3" s="175">
        <f>ROUND('[2]PLEXOS EE CostperMWh wCredits a'!EW3,2)</f>
        <v>1471.24</v>
      </c>
      <c r="EX3" s="175">
        <f>ROUND('[2]PLEXOS EE CostperMWh wCredits a'!EX3,2)</f>
        <v>50.34</v>
      </c>
      <c r="EY3" s="175">
        <f>ROUND('[2]PLEXOS EE CostperMWh wCredits a'!EY3,2)</f>
        <v>58.53</v>
      </c>
      <c r="EZ3" s="175">
        <f>ROUND('[2]PLEXOS EE CostperMWh wCredits a'!EZ3,2)</f>
        <v>64.430000000000007</v>
      </c>
      <c r="FA3" s="175">
        <f>ROUND('[2]PLEXOS EE CostperMWh wCredits a'!FA3,2)</f>
        <v>75.23</v>
      </c>
      <c r="FB3" s="175">
        <f>ROUND('[2]PLEXOS EE CostperMWh wCredits a'!FB3,2)</f>
        <v>87.95</v>
      </c>
      <c r="FC3" s="175">
        <f>ROUND('[2]PLEXOS EE CostperMWh wCredits a'!FC3,2)</f>
        <v>137.93</v>
      </c>
      <c r="FD3" s="175">
        <f>ROUND('[2]PLEXOS EE CostperMWh wCredits a'!FD3,2)</f>
        <v>188.94</v>
      </c>
      <c r="FE3" s="175">
        <f>ROUND('[2]PLEXOS EE CostperMWh wCredits a'!FE3,2)</f>
        <v>276.70999999999998</v>
      </c>
      <c r="FF3" s="175">
        <f>ROUND('[2]PLEXOS EE CostperMWh wCredits a'!FF3,2)</f>
        <v>-961.23</v>
      </c>
      <c r="FG3" s="175">
        <f>ROUND('[2]PLEXOS EE CostperMWh wCredits a'!FG3,2)</f>
        <v>-1.69</v>
      </c>
    </row>
    <row r="4" spans="1:163" x14ac:dyDescent="0.25">
      <c r="A4" s="175">
        <f>'[2]PLEXOS EE CostperMWh wCredits a'!A4</f>
        <v>2025</v>
      </c>
      <c r="B4" s="175">
        <f>ROUND('[2]PLEXOS EE CostperMWh wCredits a'!B4,2)</f>
        <v>58.61</v>
      </c>
      <c r="C4" s="175">
        <f>ROUND('[2]PLEXOS EE CostperMWh wCredits a'!C4,2)</f>
        <v>75.61</v>
      </c>
      <c r="D4" s="175">
        <f>ROUND('[2]PLEXOS EE CostperMWh wCredits a'!D4,2)</f>
        <v>75.180000000000007</v>
      </c>
      <c r="E4" s="175">
        <f>ROUND('[2]PLEXOS EE CostperMWh wCredits a'!E4,2)</f>
        <v>94.57</v>
      </c>
      <c r="F4" s="175">
        <f>ROUND('[2]PLEXOS EE CostperMWh wCredits a'!F4,2)</f>
        <v>129.06</v>
      </c>
      <c r="G4" s="175">
        <f>ROUND('[2]PLEXOS EE CostperMWh wCredits a'!G4,2)</f>
        <v>146.25</v>
      </c>
      <c r="H4" s="175">
        <f>ROUND('[2]PLEXOS EE CostperMWh wCredits a'!H4,2)</f>
        <v>232.96</v>
      </c>
      <c r="I4" s="175">
        <f>ROUND('[2]PLEXOS EE CostperMWh wCredits a'!I4,2)</f>
        <v>1420.55</v>
      </c>
      <c r="J4" s="175">
        <f>ROUND('[2]PLEXOS EE CostperMWh wCredits a'!J4,2)</f>
        <v>29.97</v>
      </c>
      <c r="K4" s="175">
        <f>ROUND('[2]PLEXOS EE CostperMWh wCredits a'!K4,2)</f>
        <v>30.19</v>
      </c>
      <c r="L4" s="175">
        <f>ROUND('[2]PLEXOS EE CostperMWh wCredits a'!L4,2)</f>
        <v>45.18</v>
      </c>
      <c r="M4" s="175">
        <f>ROUND('[2]PLEXOS EE CostperMWh wCredits a'!M4,2)</f>
        <v>50.31</v>
      </c>
      <c r="N4" s="175">
        <f>ROUND('[2]PLEXOS EE CostperMWh wCredits a'!N4,2)</f>
        <v>62.98</v>
      </c>
      <c r="O4" s="175">
        <f>ROUND('[2]PLEXOS EE CostperMWh wCredits a'!O4,2)</f>
        <v>77.650000000000006</v>
      </c>
      <c r="P4" s="175">
        <f>ROUND('[2]PLEXOS EE CostperMWh wCredits a'!P4,2)</f>
        <v>194.11</v>
      </c>
      <c r="Q4" s="175">
        <f>ROUND('[2]PLEXOS EE CostperMWh wCredits a'!Q4,2)</f>
        <v>209.15</v>
      </c>
      <c r="R4" s="175">
        <f>ROUND('[2]PLEXOS EE CostperMWh wCredits a'!R4,2)</f>
        <v>543.41</v>
      </c>
      <c r="S4" s="175">
        <f>ROUND('[2]PLEXOS EE CostperMWh wCredits a'!S4,2)</f>
        <v>122.97</v>
      </c>
      <c r="T4" s="175">
        <f>ROUND('[2]PLEXOS EE CostperMWh wCredits a'!T4,2)</f>
        <v>549.41999999999996</v>
      </c>
      <c r="U4" s="175">
        <f>ROUND('[2]PLEXOS EE CostperMWh wCredits a'!U4,2)</f>
        <v>44.51</v>
      </c>
      <c r="V4" s="175">
        <f>ROUND('[2]PLEXOS EE CostperMWh wCredits a'!V4,2)</f>
        <v>60.55</v>
      </c>
      <c r="W4" s="175">
        <f>ROUND('[2]PLEXOS EE CostperMWh wCredits a'!W4,2)</f>
        <v>90.73</v>
      </c>
      <c r="X4" s="175">
        <f>ROUND('[2]PLEXOS EE CostperMWh wCredits a'!X4,2)</f>
        <v>159.08000000000001</v>
      </c>
      <c r="Y4" s="175">
        <f>ROUND('[2]PLEXOS EE CostperMWh wCredits a'!Y4,2)</f>
        <v>176.31</v>
      </c>
      <c r="Z4" s="175">
        <f>ROUND('[2]PLEXOS EE CostperMWh wCredits a'!Z4,2)</f>
        <v>935.37</v>
      </c>
      <c r="AA4" s="175">
        <f>ROUND('[2]PLEXOS EE CostperMWh wCredits a'!AA4,2)</f>
        <v>9.64</v>
      </c>
      <c r="AB4" s="175">
        <f>ROUND('[2]PLEXOS EE CostperMWh wCredits a'!AB4,2)</f>
        <v>21.7</v>
      </c>
      <c r="AC4" s="175">
        <f>ROUND('[2]PLEXOS EE CostperMWh wCredits a'!AC4,2)</f>
        <v>90.41</v>
      </c>
      <c r="AD4" s="175">
        <f>ROUND('[2]PLEXOS EE CostperMWh wCredits a'!AD4,2)</f>
        <v>140.16</v>
      </c>
      <c r="AE4" s="175">
        <f>ROUND('[2]PLEXOS EE CostperMWh wCredits a'!AE4,2)</f>
        <v>158.51</v>
      </c>
      <c r="AF4" s="175">
        <f>ROUND('[2]PLEXOS EE CostperMWh wCredits a'!AF4,2)</f>
        <v>223.66</v>
      </c>
      <c r="AG4" s="175">
        <f>ROUND('[2]PLEXOS EE CostperMWh wCredits a'!AG4,2)</f>
        <v>285.26</v>
      </c>
      <c r="AH4" s="175">
        <f>ROUND('[2]PLEXOS EE CostperMWh wCredits a'!AH4,2)</f>
        <v>559.53</v>
      </c>
      <c r="AI4" s="175">
        <f>ROUND('[2]PLEXOS EE CostperMWh wCredits a'!AI4,2)</f>
        <v>4445.18</v>
      </c>
      <c r="AJ4" s="175">
        <f>ROUND('[2]PLEXOS EE CostperMWh wCredits a'!AJ4,2)</f>
        <v>95.28</v>
      </c>
      <c r="AK4" s="175">
        <f>ROUND('[2]PLEXOS EE CostperMWh wCredits a'!AK4,2)</f>
        <v>157.57</v>
      </c>
      <c r="AL4" s="175">
        <f>ROUND('[2]PLEXOS EE CostperMWh wCredits a'!AL4,2)</f>
        <v>196.6</v>
      </c>
      <c r="AM4" s="175">
        <f>ROUND('[2]PLEXOS EE CostperMWh wCredits a'!AM4,2)</f>
        <v>272.88</v>
      </c>
      <c r="AN4" s="175">
        <f>ROUND('[2]PLEXOS EE CostperMWh wCredits a'!AN4,2)</f>
        <v>2116.0100000000002</v>
      </c>
      <c r="AO4" s="175">
        <f>ROUND('[2]PLEXOS EE CostperMWh wCredits a'!AO4,2)</f>
        <v>1437.35</v>
      </c>
      <c r="AP4" s="175">
        <f>ROUND('[2]PLEXOS EE CostperMWh wCredits a'!AP4,2)</f>
        <v>125.42</v>
      </c>
      <c r="AQ4" s="175">
        <f>ROUND('[2]PLEXOS EE CostperMWh wCredits a'!AQ4,2)</f>
        <v>176.75</v>
      </c>
      <c r="AR4" s="175">
        <f>ROUND('[2]PLEXOS EE CostperMWh wCredits a'!AR4,2)</f>
        <v>59.66</v>
      </c>
      <c r="AS4" s="175">
        <f>ROUND('[2]PLEXOS EE CostperMWh wCredits a'!AS4,2)</f>
        <v>1604.99</v>
      </c>
      <c r="AT4" s="175">
        <f>ROUND('[2]PLEXOS EE CostperMWh wCredits a'!AT4,2)</f>
        <v>63.06</v>
      </c>
      <c r="AU4" s="175">
        <f>ROUND('[2]PLEXOS EE CostperMWh wCredits a'!AU4,2)</f>
        <v>65.83</v>
      </c>
      <c r="AV4" s="175">
        <f>ROUND('[2]PLEXOS EE CostperMWh wCredits a'!AV4,2)</f>
        <v>70.56</v>
      </c>
      <c r="AW4" s="175">
        <f>ROUND('[2]PLEXOS EE CostperMWh wCredits a'!AW4,2)</f>
        <v>81.11</v>
      </c>
      <c r="AX4" s="175">
        <f>ROUND('[2]PLEXOS EE CostperMWh wCredits a'!AX4,2)</f>
        <v>103.26</v>
      </c>
      <c r="AY4" s="175">
        <f>ROUND('[2]PLEXOS EE CostperMWh wCredits a'!AY4,2)</f>
        <v>172.04</v>
      </c>
      <c r="AZ4" s="175">
        <f>ROUND('[2]PLEXOS EE CostperMWh wCredits a'!AZ4,2)</f>
        <v>217.16</v>
      </c>
      <c r="BA4" s="175">
        <f>ROUND('[2]PLEXOS EE CostperMWh wCredits a'!BA4,2)</f>
        <v>387.18</v>
      </c>
      <c r="BB4" s="175">
        <f>ROUND('[2]PLEXOS EE CostperMWh wCredits a'!BB4,2)</f>
        <v>-2939.24</v>
      </c>
      <c r="BC4" s="175">
        <f>ROUND('[2]PLEXOS EE CostperMWh wCredits a'!BC4,2)</f>
        <v>19.41</v>
      </c>
      <c r="BD4" s="175">
        <f>ROUND('[2]PLEXOS EE CostperMWh wCredits a'!BD4,2)</f>
        <v>57.9</v>
      </c>
      <c r="BE4" s="175">
        <f>ROUND('[2]PLEXOS EE CostperMWh wCredits a'!BE4,2)</f>
        <v>54.28</v>
      </c>
      <c r="BF4" s="175">
        <f>ROUND('[2]PLEXOS EE CostperMWh wCredits a'!BF4,2)</f>
        <v>56.79</v>
      </c>
      <c r="BG4" s="175">
        <f>ROUND('[2]PLEXOS EE CostperMWh wCredits a'!BG4,2)</f>
        <v>142.69999999999999</v>
      </c>
      <c r="BH4" s="175">
        <f>ROUND('[2]PLEXOS EE CostperMWh wCredits a'!BH4,2)</f>
        <v>188.15</v>
      </c>
      <c r="BI4" s="175">
        <f>ROUND('[2]PLEXOS EE CostperMWh wCredits a'!BI4,2)</f>
        <v>257.99</v>
      </c>
      <c r="BJ4" s="175">
        <f>ROUND('[2]PLEXOS EE CostperMWh wCredits a'!BJ4,2)</f>
        <v>927.3</v>
      </c>
      <c r="BK4" s="175">
        <f>ROUND('[2]PLEXOS EE CostperMWh wCredits a'!BK4,2)</f>
        <v>47.68</v>
      </c>
      <c r="BL4" s="175">
        <f>ROUND('[2]PLEXOS EE CostperMWh wCredits a'!BL4,2)</f>
        <v>186.03</v>
      </c>
      <c r="BM4" s="175">
        <f>ROUND('[2]PLEXOS EE CostperMWh wCredits a'!BM4,2)</f>
        <v>663.82</v>
      </c>
      <c r="BN4" s="175">
        <f>ROUND('[2]PLEXOS EE CostperMWh wCredits a'!BN4,2)</f>
        <v>47.68</v>
      </c>
      <c r="BO4" s="175">
        <f>ROUND('[2]PLEXOS EE CostperMWh wCredits a'!BO4,2)</f>
        <v>47.68</v>
      </c>
      <c r="BP4" s="175">
        <f>ROUND('[2]PLEXOS EE CostperMWh wCredits a'!BP4,2)</f>
        <v>48.35</v>
      </c>
      <c r="BQ4" s="175">
        <f>ROUND('[2]PLEXOS EE CostperMWh wCredits a'!BQ4,2)</f>
        <v>52.98</v>
      </c>
      <c r="BR4" s="175">
        <f>ROUND('[2]PLEXOS EE CostperMWh wCredits a'!BR4,2)</f>
        <v>53.7</v>
      </c>
      <c r="BS4" s="175">
        <f>ROUND('[2]PLEXOS EE CostperMWh wCredits a'!BS4,2)</f>
        <v>86.18</v>
      </c>
      <c r="BT4" s="175">
        <f>ROUND('[2]PLEXOS EE CostperMWh wCredits a'!BT4,2)</f>
        <v>117.77</v>
      </c>
      <c r="BU4" s="175">
        <f>ROUND('[2]PLEXOS EE CostperMWh wCredits a'!BU4,2)</f>
        <v>137.16</v>
      </c>
      <c r="BV4" s="175">
        <f>ROUND('[2]PLEXOS EE CostperMWh wCredits a'!BV4,2)</f>
        <v>46.51</v>
      </c>
      <c r="BW4" s="175">
        <f>ROUND('[2]PLEXOS EE CostperMWh wCredits a'!BW4,2)</f>
        <v>55.38</v>
      </c>
      <c r="BX4" s="175">
        <f>ROUND('[2]PLEXOS EE CostperMWh wCredits a'!BX4,2)</f>
        <v>56.94</v>
      </c>
      <c r="BY4" s="175">
        <f>ROUND('[2]PLEXOS EE CostperMWh wCredits a'!BY4,2)</f>
        <v>56.94</v>
      </c>
      <c r="BZ4" s="175">
        <f>ROUND('[2]PLEXOS EE CostperMWh wCredits a'!BZ4,2)</f>
        <v>55.21</v>
      </c>
      <c r="CA4" s="175">
        <f>ROUND('[2]PLEXOS EE CostperMWh wCredits a'!CA4,2)</f>
        <v>110.65</v>
      </c>
      <c r="CB4" s="175">
        <f>ROUND('[2]PLEXOS EE CostperMWh wCredits a'!CB4,2)</f>
        <v>180.3</v>
      </c>
      <c r="CC4" s="175">
        <f>ROUND('[2]PLEXOS EE CostperMWh wCredits a'!CC4,2)</f>
        <v>12.98</v>
      </c>
      <c r="CD4" s="175">
        <f>ROUND('[2]PLEXOS EE CostperMWh wCredits a'!CD4,2)</f>
        <v>17.39</v>
      </c>
      <c r="CE4" s="175">
        <f>ROUND('[2]PLEXOS EE CostperMWh wCredits a'!CE4,2)</f>
        <v>51.66</v>
      </c>
      <c r="CF4" s="175">
        <f>ROUND('[2]PLEXOS EE CostperMWh wCredits a'!CF4,2)</f>
        <v>179.37</v>
      </c>
      <c r="CG4" s="175">
        <f>ROUND('[2]PLEXOS EE CostperMWh wCredits a'!CG4,2)</f>
        <v>232.22</v>
      </c>
      <c r="CH4" s="175">
        <f>ROUND('[2]PLEXOS EE CostperMWh wCredits a'!CH4,2)</f>
        <v>1422.83</v>
      </c>
      <c r="CI4" s="175">
        <f>ROUND('[2]PLEXOS EE CostperMWh wCredits a'!CI4,2)</f>
        <v>57.65</v>
      </c>
      <c r="CJ4" s="175">
        <f>ROUND('[2]PLEXOS EE CostperMWh wCredits a'!CJ4,2)</f>
        <v>65.48</v>
      </c>
      <c r="CK4" s="175">
        <f>ROUND('[2]PLEXOS EE CostperMWh wCredits a'!CK4,2)</f>
        <v>80.66</v>
      </c>
      <c r="CL4" s="175">
        <f>ROUND('[2]PLEXOS EE CostperMWh wCredits a'!CL4,2)</f>
        <v>73.099999999999994</v>
      </c>
      <c r="CM4" s="175">
        <f>ROUND('[2]PLEXOS EE CostperMWh wCredits a'!CM4,2)</f>
        <v>79.680000000000007</v>
      </c>
      <c r="CN4" s="175">
        <f>ROUND('[2]PLEXOS EE CostperMWh wCredits a'!CN4,2)</f>
        <v>92.14</v>
      </c>
      <c r="CO4" s="175">
        <f>ROUND('[2]PLEXOS EE CostperMWh wCredits a'!CO4,2)</f>
        <v>83.3</v>
      </c>
      <c r="CP4" s="175">
        <f>ROUND('[2]PLEXOS EE CostperMWh wCredits a'!CP4,2)</f>
        <v>101.6</v>
      </c>
      <c r="CQ4" s="175">
        <f>ROUND('[2]PLEXOS EE CostperMWh wCredits a'!CQ4,2)</f>
        <v>37.36</v>
      </c>
      <c r="CR4" s="175">
        <f>ROUND('[2]PLEXOS EE CostperMWh wCredits a'!CR4,2)</f>
        <v>60.51</v>
      </c>
      <c r="CS4" s="175">
        <f>ROUND('[2]PLEXOS EE CostperMWh wCredits a'!CS4,2)</f>
        <v>82.95</v>
      </c>
      <c r="CT4" s="175">
        <f>ROUND('[2]PLEXOS EE CostperMWh wCredits a'!CT4,2)</f>
        <v>93.57</v>
      </c>
      <c r="CU4" s="175">
        <f>ROUND('[2]PLEXOS EE CostperMWh wCredits a'!CU4,2)</f>
        <v>112.34</v>
      </c>
      <c r="CV4" s="175">
        <f>ROUND('[2]PLEXOS EE CostperMWh wCredits a'!CV4,2)</f>
        <v>349.83</v>
      </c>
      <c r="CW4" s="175">
        <f>ROUND('[2]PLEXOS EE CostperMWh wCredits a'!CW4,2)</f>
        <v>311.42</v>
      </c>
      <c r="CX4" s="175">
        <f>ROUND('[2]PLEXOS EE CostperMWh wCredits a'!CX4,2)</f>
        <v>55.16</v>
      </c>
      <c r="CY4" s="175">
        <f>ROUND('[2]PLEXOS EE CostperMWh wCredits a'!CY4,2)</f>
        <v>72.23</v>
      </c>
      <c r="CZ4" s="175">
        <f>ROUND('[2]PLEXOS EE CostperMWh wCredits a'!CZ4,2)</f>
        <v>117.99</v>
      </c>
      <c r="DA4" s="175">
        <f>ROUND('[2]PLEXOS EE CostperMWh wCredits a'!DA4,2)</f>
        <v>163.12</v>
      </c>
      <c r="DB4" s="175">
        <f>ROUND('[2]PLEXOS EE CostperMWh wCredits a'!DB4,2)</f>
        <v>145.16999999999999</v>
      </c>
      <c r="DC4" s="175">
        <f>ROUND('[2]PLEXOS EE CostperMWh wCredits a'!DC4,2)</f>
        <v>898.23</v>
      </c>
      <c r="DD4" s="175">
        <f>ROUND('[2]PLEXOS EE CostperMWh wCredits a'!DD4,2)</f>
        <v>7.13</v>
      </c>
      <c r="DE4" s="175">
        <f>ROUND('[2]PLEXOS EE CostperMWh wCredits a'!DE4,2)</f>
        <v>21.55</v>
      </c>
      <c r="DF4" s="175">
        <f>ROUND('[2]PLEXOS EE CostperMWh wCredits a'!DF4,2)</f>
        <v>53.38</v>
      </c>
      <c r="DG4" s="175">
        <f>ROUND('[2]PLEXOS EE CostperMWh wCredits a'!DG4,2)</f>
        <v>69.52</v>
      </c>
      <c r="DH4" s="175">
        <f>ROUND('[2]PLEXOS EE CostperMWh wCredits a'!DH4,2)</f>
        <v>82.87</v>
      </c>
      <c r="DI4" s="175">
        <f>ROUND('[2]PLEXOS EE CostperMWh wCredits a'!DI4,2)</f>
        <v>82.38</v>
      </c>
      <c r="DJ4" s="175">
        <f>ROUND('[2]PLEXOS EE CostperMWh wCredits a'!DJ4,2)</f>
        <v>100.76</v>
      </c>
      <c r="DK4" s="175">
        <f>ROUND('[2]PLEXOS EE CostperMWh wCredits a'!DK4,2)</f>
        <v>132.33000000000001</v>
      </c>
      <c r="DL4" s="175">
        <f>ROUND('[2]PLEXOS EE CostperMWh wCredits a'!DL4,2)</f>
        <v>215.67</v>
      </c>
      <c r="DM4" s="175">
        <f>ROUND('[2]PLEXOS EE CostperMWh wCredits a'!DM4,2)</f>
        <v>1539.46</v>
      </c>
      <c r="DN4" s="175">
        <f>ROUND('[2]PLEXOS EE CostperMWh wCredits a'!DN4,2)</f>
        <v>34.44</v>
      </c>
      <c r="DO4" s="175">
        <f>ROUND('[2]PLEXOS EE CostperMWh wCredits a'!DO4,2)</f>
        <v>77.790000000000006</v>
      </c>
      <c r="DP4" s="175">
        <f>ROUND('[2]PLEXOS EE CostperMWh wCredits a'!DP4,2)</f>
        <v>415.67</v>
      </c>
      <c r="DQ4" s="175">
        <f>ROUND('[2]PLEXOS EE CostperMWh wCredits a'!DQ4,2)</f>
        <v>230.53</v>
      </c>
      <c r="DR4" s="175">
        <f>ROUND('[2]PLEXOS EE CostperMWh wCredits a'!DR4,2)</f>
        <v>39.15</v>
      </c>
      <c r="DS4" s="175">
        <f>ROUND('[2]PLEXOS EE CostperMWh wCredits a'!DS4,2)</f>
        <v>176.06</v>
      </c>
      <c r="DT4" s="175">
        <f>ROUND('[2]PLEXOS EE CostperMWh wCredits a'!DT4,2)</f>
        <v>215.76</v>
      </c>
      <c r="DU4" s="175">
        <f>ROUND('[2]PLEXOS EE CostperMWh wCredits a'!DU4,2)</f>
        <v>217.62</v>
      </c>
      <c r="DV4" s="175">
        <f>ROUND('[2]PLEXOS EE CostperMWh wCredits a'!DV4,2)</f>
        <v>1054.8599999999999</v>
      </c>
      <c r="DW4" s="175">
        <f>ROUND('[2]PLEXOS EE CostperMWh wCredits a'!DW4,2)</f>
        <v>33.619999999999997</v>
      </c>
      <c r="DX4" s="175">
        <f>ROUND('[2]PLEXOS EE CostperMWh wCredits a'!DX4,2)</f>
        <v>53.57</v>
      </c>
      <c r="DY4" s="175">
        <f>ROUND('[2]PLEXOS EE CostperMWh wCredits a'!DY4,2)</f>
        <v>51.52</v>
      </c>
      <c r="DZ4" s="175">
        <f>ROUND('[2]PLEXOS EE CostperMWh wCredits a'!DZ4,2)</f>
        <v>54.23</v>
      </c>
      <c r="EA4" s="175">
        <f>ROUND('[2]PLEXOS EE CostperMWh wCredits a'!EA4,2)</f>
        <v>66.209999999999994</v>
      </c>
      <c r="EB4" s="175">
        <f>ROUND('[2]PLEXOS EE CostperMWh wCredits a'!EB4,2)</f>
        <v>97.97</v>
      </c>
      <c r="EC4" s="175">
        <f>ROUND('[2]PLEXOS EE CostperMWh wCredits a'!EC4,2)</f>
        <v>103.32</v>
      </c>
      <c r="ED4" s="175">
        <f>ROUND('[2]PLEXOS EE CostperMWh wCredits a'!ED4,2)</f>
        <v>140.84</v>
      </c>
      <c r="EE4" s="175">
        <f>ROUND('[2]PLEXOS EE CostperMWh wCredits a'!EE4,2)</f>
        <v>10.63</v>
      </c>
      <c r="EF4" s="175">
        <f>ROUND('[2]PLEXOS EE CostperMWh wCredits a'!EF4,2)</f>
        <v>21.3</v>
      </c>
      <c r="EG4" s="175">
        <f>ROUND('[2]PLEXOS EE CostperMWh wCredits a'!EG4,2)</f>
        <v>91.82</v>
      </c>
      <c r="EH4" s="175">
        <f>ROUND('[2]PLEXOS EE CostperMWh wCredits a'!EH4,2)</f>
        <v>111.71</v>
      </c>
      <c r="EI4" s="175">
        <f>ROUND('[2]PLEXOS EE CostperMWh wCredits a'!EI4,2)</f>
        <v>169.7</v>
      </c>
      <c r="EJ4" s="175">
        <f>ROUND('[2]PLEXOS EE CostperMWh wCredits a'!EJ4,2)</f>
        <v>234.2</v>
      </c>
      <c r="EK4" s="175">
        <f>ROUND('[2]PLEXOS EE CostperMWh wCredits a'!EK4,2)</f>
        <v>284.92</v>
      </c>
      <c r="EL4" s="175">
        <f>ROUND('[2]PLEXOS EE CostperMWh wCredits a'!EL4,2)</f>
        <v>338.79</v>
      </c>
      <c r="EM4" s="175">
        <f>ROUND('[2]PLEXOS EE CostperMWh wCredits a'!EM4,2)</f>
        <v>2624.2</v>
      </c>
      <c r="EN4" s="175">
        <f>ROUND('[2]PLEXOS EE CostperMWh wCredits a'!EN4,2)</f>
        <v>91.85</v>
      </c>
      <c r="EO4" s="175">
        <f>ROUND('[2]PLEXOS EE CostperMWh wCredits a'!EO4,2)</f>
        <v>127.48</v>
      </c>
      <c r="EP4" s="175">
        <f>ROUND('[2]PLEXOS EE CostperMWh wCredits a'!EP4,2)</f>
        <v>135.66999999999999</v>
      </c>
      <c r="EQ4" s="175">
        <f>ROUND('[2]PLEXOS EE CostperMWh wCredits a'!EQ4,2)</f>
        <v>194.4</v>
      </c>
      <c r="ER4" s="175">
        <f>ROUND('[2]PLEXOS EE CostperMWh wCredits a'!ER4,2)</f>
        <v>271.74</v>
      </c>
      <c r="ES4" s="175">
        <f>ROUND('[2]PLEXOS EE CostperMWh wCredits a'!ES4,2)</f>
        <v>1020.97</v>
      </c>
      <c r="ET4" s="175">
        <f>ROUND('[2]PLEXOS EE CostperMWh wCredits a'!ET4,2)</f>
        <v>1035.1500000000001</v>
      </c>
      <c r="EU4" s="175">
        <f>ROUND('[2]PLEXOS EE CostperMWh wCredits a'!EU4,2)</f>
        <v>50.52</v>
      </c>
      <c r="EV4" s="175">
        <f>ROUND('[2]PLEXOS EE CostperMWh wCredits a'!EV4,2)</f>
        <v>321.60000000000002</v>
      </c>
      <c r="EW4" s="175">
        <f>ROUND('[2]PLEXOS EE CostperMWh wCredits a'!EW4,2)</f>
        <v>1318.41</v>
      </c>
      <c r="EX4" s="175">
        <f>ROUND('[2]PLEXOS EE CostperMWh wCredits a'!EX4,2)</f>
        <v>51.27</v>
      </c>
      <c r="EY4" s="175">
        <f>ROUND('[2]PLEXOS EE CostperMWh wCredits a'!EY4,2)</f>
        <v>59.52</v>
      </c>
      <c r="EZ4" s="175">
        <f>ROUND('[2]PLEXOS EE CostperMWh wCredits a'!EZ4,2)</f>
        <v>65.010000000000005</v>
      </c>
      <c r="FA4" s="175">
        <f>ROUND('[2]PLEXOS EE CostperMWh wCredits a'!FA4,2)</f>
        <v>75.849999999999994</v>
      </c>
      <c r="FB4" s="175">
        <f>ROUND('[2]PLEXOS EE CostperMWh wCredits a'!FB4,2)</f>
        <v>88.62</v>
      </c>
      <c r="FC4" s="175">
        <f>ROUND('[2]PLEXOS EE CostperMWh wCredits a'!FC4,2)</f>
        <v>139.87</v>
      </c>
      <c r="FD4" s="175">
        <f>ROUND('[2]PLEXOS EE CostperMWh wCredits a'!FD4,2)</f>
        <v>189.55</v>
      </c>
      <c r="FE4" s="175">
        <f>ROUND('[2]PLEXOS EE CostperMWh wCredits a'!FE4,2)</f>
        <v>276.36</v>
      </c>
      <c r="FF4" s="175">
        <f>ROUND('[2]PLEXOS EE CostperMWh wCredits a'!FF4,2)</f>
        <v>-767.42</v>
      </c>
      <c r="FG4" s="175">
        <f>ROUND('[2]PLEXOS EE CostperMWh wCredits a'!FG4,2)</f>
        <v>0.81</v>
      </c>
    </row>
    <row r="5" spans="1:163" x14ac:dyDescent="0.25">
      <c r="A5" s="175">
        <f>'[2]PLEXOS EE CostperMWh wCredits a'!A5</f>
        <v>2026</v>
      </c>
      <c r="B5" s="175">
        <f>ROUND('[2]PLEXOS EE CostperMWh wCredits a'!B5,2)</f>
        <v>59.26</v>
      </c>
      <c r="C5" s="175">
        <f>ROUND('[2]PLEXOS EE CostperMWh wCredits a'!C5,2)</f>
        <v>77.39</v>
      </c>
      <c r="D5" s="175">
        <f>ROUND('[2]PLEXOS EE CostperMWh wCredits a'!D5,2)</f>
        <v>76.02</v>
      </c>
      <c r="E5" s="175">
        <f>ROUND('[2]PLEXOS EE CostperMWh wCredits a'!E5,2)</f>
        <v>95.27</v>
      </c>
      <c r="F5" s="175">
        <f>ROUND('[2]PLEXOS EE CostperMWh wCredits a'!F5,2)</f>
        <v>130.31</v>
      </c>
      <c r="G5" s="175">
        <f>ROUND('[2]PLEXOS EE CostperMWh wCredits a'!G5,2)</f>
        <v>147.11000000000001</v>
      </c>
      <c r="H5" s="175">
        <f>ROUND('[2]PLEXOS EE CostperMWh wCredits a'!H5,2)</f>
        <v>232.84</v>
      </c>
      <c r="I5" s="175">
        <f>ROUND('[2]PLEXOS EE CostperMWh wCredits a'!I5,2)</f>
        <v>1388.4</v>
      </c>
      <c r="J5" s="175">
        <f>ROUND('[2]PLEXOS EE CostperMWh wCredits a'!J5,2)</f>
        <v>30.57</v>
      </c>
      <c r="K5" s="175">
        <f>ROUND('[2]PLEXOS EE CostperMWh wCredits a'!K5,2)</f>
        <v>31.01</v>
      </c>
      <c r="L5" s="175">
        <f>ROUND('[2]PLEXOS EE CostperMWh wCredits a'!L5,2)</f>
        <v>45.53</v>
      </c>
      <c r="M5" s="175">
        <f>ROUND('[2]PLEXOS EE CostperMWh wCredits a'!M5,2)</f>
        <v>50.66</v>
      </c>
      <c r="N5" s="175">
        <f>ROUND('[2]PLEXOS EE CostperMWh wCredits a'!N5,2)</f>
        <v>63.19</v>
      </c>
      <c r="O5" s="175">
        <f>ROUND('[2]PLEXOS EE CostperMWh wCredits a'!O5,2)</f>
        <v>81.63</v>
      </c>
      <c r="P5" s="175">
        <f>ROUND('[2]PLEXOS EE CostperMWh wCredits a'!P5,2)</f>
        <v>191.73</v>
      </c>
      <c r="Q5" s="175">
        <f>ROUND('[2]PLEXOS EE CostperMWh wCredits a'!Q5,2)</f>
        <v>208.68</v>
      </c>
      <c r="R5" s="175">
        <f>ROUND('[2]PLEXOS EE CostperMWh wCredits a'!R5,2)</f>
        <v>538.34</v>
      </c>
      <c r="S5" s="175">
        <f>ROUND('[2]PLEXOS EE CostperMWh wCredits a'!S5,2)</f>
        <v>122.75</v>
      </c>
      <c r="T5" s="175">
        <f>ROUND('[2]PLEXOS EE CostperMWh wCredits a'!T5,2)</f>
        <v>490.32</v>
      </c>
      <c r="U5" s="175">
        <f>ROUND('[2]PLEXOS EE CostperMWh wCredits a'!U5,2)</f>
        <v>45.09</v>
      </c>
      <c r="V5" s="175">
        <f>ROUND('[2]PLEXOS EE CostperMWh wCredits a'!V5,2)</f>
        <v>60.77</v>
      </c>
      <c r="W5" s="175">
        <f>ROUND('[2]PLEXOS EE CostperMWh wCredits a'!W5,2)</f>
        <v>90.94</v>
      </c>
      <c r="X5" s="175">
        <f>ROUND('[2]PLEXOS EE CostperMWh wCredits a'!X5,2)</f>
        <v>156.97999999999999</v>
      </c>
      <c r="Y5" s="175">
        <f>ROUND('[2]PLEXOS EE CostperMWh wCredits a'!Y5,2)</f>
        <v>174.41</v>
      </c>
      <c r="Z5" s="175">
        <f>ROUND('[2]PLEXOS EE CostperMWh wCredits a'!Z5,2)</f>
        <v>856.2</v>
      </c>
      <c r="AA5" s="175">
        <f>ROUND('[2]PLEXOS EE CostperMWh wCredits a'!AA5,2)</f>
        <v>9.9700000000000006</v>
      </c>
      <c r="AB5" s="175">
        <f>ROUND('[2]PLEXOS EE CostperMWh wCredits a'!AB5,2)</f>
        <v>21.71</v>
      </c>
      <c r="AC5" s="175">
        <f>ROUND('[2]PLEXOS EE CostperMWh wCredits a'!AC5,2)</f>
        <v>91.35</v>
      </c>
      <c r="AD5" s="175">
        <f>ROUND('[2]PLEXOS EE CostperMWh wCredits a'!AD5,2)</f>
        <v>140.13999999999999</v>
      </c>
      <c r="AE5" s="175">
        <f>ROUND('[2]PLEXOS EE CostperMWh wCredits a'!AE5,2)</f>
        <v>159.84</v>
      </c>
      <c r="AF5" s="175">
        <f>ROUND('[2]PLEXOS EE CostperMWh wCredits a'!AF5,2)</f>
        <v>224.68</v>
      </c>
      <c r="AG5" s="175">
        <f>ROUND('[2]PLEXOS EE CostperMWh wCredits a'!AG5,2)</f>
        <v>289.97000000000003</v>
      </c>
      <c r="AH5" s="175">
        <f>ROUND('[2]PLEXOS EE CostperMWh wCredits a'!AH5,2)</f>
        <v>567.97</v>
      </c>
      <c r="AI5" s="175">
        <f>ROUND('[2]PLEXOS EE CostperMWh wCredits a'!AI5,2)</f>
        <v>4328.82</v>
      </c>
      <c r="AJ5" s="175">
        <f>ROUND('[2]PLEXOS EE CostperMWh wCredits a'!AJ5,2)</f>
        <v>96.7</v>
      </c>
      <c r="AK5" s="175">
        <f>ROUND('[2]PLEXOS EE CostperMWh wCredits a'!AK5,2)</f>
        <v>159.66999999999999</v>
      </c>
      <c r="AL5" s="175">
        <f>ROUND('[2]PLEXOS EE CostperMWh wCredits a'!AL5,2)</f>
        <v>199.24</v>
      </c>
      <c r="AM5" s="175">
        <f>ROUND('[2]PLEXOS EE CostperMWh wCredits a'!AM5,2)</f>
        <v>279.87</v>
      </c>
      <c r="AN5" s="175">
        <f>ROUND('[2]PLEXOS EE CostperMWh wCredits a'!AN5,2)</f>
        <v>1791.24</v>
      </c>
      <c r="AO5" s="175">
        <f>ROUND('[2]PLEXOS EE CostperMWh wCredits a'!AO5,2)</f>
        <v>1438.22</v>
      </c>
      <c r="AP5" s="175">
        <f>ROUND('[2]PLEXOS EE CostperMWh wCredits a'!AP5,2)</f>
        <v>126.48</v>
      </c>
      <c r="AQ5" s="175">
        <f>ROUND('[2]PLEXOS EE CostperMWh wCredits a'!AQ5,2)</f>
        <v>181.45</v>
      </c>
      <c r="AR5" s="175">
        <f>ROUND('[2]PLEXOS EE CostperMWh wCredits a'!AR5,2)</f>
        <v>59.79</v>
      </c>
      <c r="AS5" s="175">
        <f>ROUND('[2]PLEXOS EE CostperMWh wCredits a'!AS5,2)</f>
        <v>1492.85</v>
      </c>
      <c r="AT5" s="175">
        <f>ROUND('[2]PLEXOS EE CostperMWh wCredits a'!AT5,2)</f>
        <v>63.4</v>
      </c>
      <c r="AU5" s="175">
        <f>ROUND('[2]PLEXOS EE CostperMWh wCredits a'!AU5,2)</f>
        <v>66.17</v>
      </c>
      <c r="AV5" s="175">
        <f>ROUND('[2]PLEXOS EE CostperMWh wCredits a'!AV5,2)</f>
        <v>70.87</v>
      </c>
      <c r="AW5" s="175">
        <f>ROUND('[2]PLEXOS EE CostperMWh wCredits a'!AW5,2)</f>
        <v>81.040000000000006</v>
      </c>
      <c r="AX5" s="175">
        <f>ROUND('[2]PLEXOS EE CostperMWh wCredits a'!AX5,2)</f>
        <v>102.8</v>
      </c>
      <c r="AY5" s="175">
        <f>ROUND('[2]PLEXOS EE CostperMWh wCredits a'!AY5,2)</f>
        <v>171.98</v>
      </c>
      <c r="AZ5" s="175">
        <f>ROUND('[2]PLEXOS EE CostperMWh wCredits a'!AZ5,2)</f>
        <v>216.54</v>
      </c>
      <c r="BA5" s="175">
        <f>ROUND('[2]PLEXOS EE CostperMWh wCredits a'!BA5,2)</f>
        <v>412.25</v>
      </c>
      <c r="BB5" s="175">
        <f>ROUND('[2]PLEXOS EE CostperMWh wCredits a'!BB5,2)</f>
        <v>-2319.42</v>
      </c>
      <c r="BC5" s="175">
        <f>ROUND('[2]PLEXOS EE CostperMWh wCredits a'!BC5,2)</f>
        <v>15.78</v>
      </c>
      <c r="BD5" s="175">
        <f>ROUND('[2]PLEXOS EE CostperMWh wCredits a'!BD5,2)</f>
        <v>61.36</v>
      </c>
      <c r="BE5" s="175">
        <f>ROUND('[2]PLEXOS EE CostperMWh wCredits a'!BE5,2)</f>
        <v>56.56</v>
      </c>
      <c r="BF5" s="175">
        <f>ROUND('[2]PLEXOS EE CostperMWh wCredits a'!BF5,2)</f>
        <v>58.97</v>
      </c>
      <c r="BG5" s="175">
        <f>ROUND('[2]PLEXOS EE CostperMWh wCredits a'!BG5,2)</f>
        <v>147.16</v>
      </c>
      <c r="BH5" s="175">
        <f>ROUND('[2]PLEXOS EE CostperMWh wCredits a'!BH5,2)</f>
        <v>189.97</v>
      </c>
      <c r="BI5" s="175">
        <f>ROUND('[2]PLEXOS EE CostperMWh wCredits a'!BI5,2)</f>
        <v>263.04000000000002</v>
      </c>
      <c r="BJ5" s="175">
        <f>ROUND('[2]PLEXOS EE CostperMWh wCredits a'!BJ5,2)</f>
        <v>931.94</v>
      </c>
      <c r="BK5" s="175">
        <f>ROUND('[2]PLEXOS EE CostperMWh wCredits a'!BK5,2)</f>
        <v>48.8</v>
      </c>
      <c r="BL5" s="175">
        <f>ROUND('[2]PLEXOS EE CostperMWh wCredits a'!BL5,2)</f>
        <v>186.95</v>
      </c>
      <c r="BM5" s="175">
        <f>ROUND('[2]PLEXOS EE CostperMWh wCredits a'!BM5,2)</f>
        <v>689.19</v>
      </c>
      <c r="BN5" s="175">
        <f>ROUND('[2]PLEXOS EE CostperMWh wCredits a'!BN5,2)</f>
        <v>48.8</v>
      </c>
      <c r="BO5" s="175">
        <f>ROUND('[2]PLEXOS EE CostperMWh wCredits a'!BO5,2)</f>
        <v>48.8</v>
      </c>
      <c r="BP5" s="175">
        <f>ROUND('[2]PLEXOS EE CostperMWh wCredits a'!BP5,2)</f>
        <v>49.47</v>
      </c>
      <c r="BQ5" s="175">
        <f>ROUND('[2]PLEXOS EE CostperMWh wCredits a'!BQ5,2)</f>
        <v>54.01</v>
      </c>
      <c r="BR5" s="175">
        <f>ROUND('[2]PLEXOS EE CostperMWh wCredits a'!BR5,2)</f>
        <v>54.49</v>
      </c>
      <c r="BS5" s="175">
        <f>ROUND('[2]PLEXOS EE CostperMWh wCredits a'!BS5,2)</f>
        <v>87.53</v>
      </c>
      <c r="BT5" s="175">
        <f>ROUND('[2]PLEXOS EE CostperMWh wCredits a'!BT5,2)</f>
        <v>118.88</v>
      </c>
      <c r="BU5" s="175">
        <f>ROUND('[2]PLEXOS EE CostperMWh wCredits a'!BU5,2)</f>
        <v>137.94</v>
      </c>
      <c r="BV5" s="175">
        <f>ROUND('[2]PLEXOS EE CostperMWh wCredits a'!BV5,2)</f>
        <v>48.47</v>
      </c>
      <c r="BW5" s="175">
        <f>ROUND('[2]PLEXOS EE CostperMWh wCredits a'!BW5,2)</f>
        <v>57.55</v>
      </c>
      <c r="BX5" s="175">
        <f>ROUND('[2]PLEXOS EE CostperMWh wCredits a'!BX5,2)</f>
        <v>59.09</v>
      </c>
      <c r="BY5" s="175">
        <f>ROUND('[2]PLEXOS EE CostperMWh wCredits a'!BY5,2)</f>
        <v>59.09</v>
      </c>
      <c r="BZ5" s="175">
        <f>ROUND('[2]PLEXOS EE CostperMWh wCredits a'!BZ5,2)</f>
        <v>57.23</v>
      </c>
      <c r="CA5" s="175">
        <f>ROUND('[2]PLEXOS EE CostperMWh wCredits a'!CA5,2)</f>
        <v>112.75</v>
      </c>
      <c r="CB5" s="175">
        <f>ROUND('[2]PLEXOS EE CostperMWh wCredits a'!CB5,2)</f>
        <v>182.19</v>
      </c>
      <c r="CC5" s="175">
        <f>ROUND('[2]PLEXOS EE CostperMWh wCredits a'!CC5,2)</f>
        <v>14.43</v>
      </c>
      <c r="CD5" s="175">
        <f>ROUND('[2]PLEXOS EE CostperMWh wCredits a'!CD5,2)</f>
        <v>20.04</v>
      </c>
      <c r="CE5" s="175">
        <f>ROUND('[2]PLEXOS EE CostperMWh wCredits a'!CE5,2)</f>
        <v>52.59</v>
      </c>
      <c r="CF5" s="175">
        <f>ROUND('[2]PLEXOS EE CostperMWh wCredits a'!CF5,2)</f>
        <v>184.31</v>
      </c>
      <c r="CG5" s="175">
        <f>ROUND('[2]PLEXOS EE CostperMWh wCredits a'!CG5,2)</f>
        <v>236.41</v>
      </c>
      <c r="CH5" s="175">
        <f>ROUND('[2]PLEXOS EE CostperMWh wCredits a'!CH5,2)</f>
        <v>1365.96</v>
      </c>
      <c r="CI5" s="175">
        <f>ROUND('[2]PLEXOS EE CostperMWh wCredits a'!CI5,2)</f>
        <v>57.4</v>
      </c>
      <c r="CJ5" s="175">
        <f>ROUND('[2]PLEXOS EE CostperMWh wCredits a'!CJ5,2)</f>
        <v>67.73</v>
      </c>
      <c r="CK5" s="175">
        <f>ROUND('[2]PLEXOS EE CostperMWh wCredits a'!CK5,2)</f>
        <v>82.65</v>
      </c>
      <c r="CL5" s="175">
        <f>ROUND('[2]PLEXOS EE CostperMWh wCredits a'!CL5,2)</f>
        <v>74.11</v>
      </c>
      <c r="CM5" s="175">
        <f>ROUND('[2]PLEXOS EE CostperMWh wCredits a'!CM5,2)</f>
        <v>83.71</v>
      </c>
      <c r="CN5" s="175">
        <f>ROUND('[2]PLEXOS EE CostperMWh wCredits a'!CN5,2)</f>
        <v>93.39</v>
      </c>
      <c r="CO5" s="175">
        <f>ROUND('[2]PLEXOS EE CostperMWh wCredits a'!CO5,2)</f>
        <v>84.7</v>
      </c>
      <c r="CP5" s="175">
        <f>ROUND('[2]PLEXOS EE CostperMWh wCredits a'!CP5,2)</f>
        <v>102.89</v>
      </c>
      <c r="CQ5" s="175">
        <f>ROUND('[2]PLEXOS EE CostperMWh wCredits a'!CQ5,2)</f>
        <v>38.369999999999997</v>
      </c>
      <c r="CR5" s="175">
        <f>ROUND('[2]PLEXOS EE CostperMWh wCredits a'!CR5,2)</f>
        <v>60.13</v>
      </c>
      <c r="CS5" s="175">
        <f>ROUND('[2]PLEXOS EE CostperMWh wCredits a'!CS5,2)</f>
        <v>85.26</v>
      </c>
      <c r="CT5" s="175">
        <f>ROUND('[2]PLEXOS EE CostperMWh wCredits a'!CT5,2)</f>
        <v>94.41</v>
      </c>
      <c r="CU5" s="175">
        <f>ROUND('[2]PLEXOS EE CostperMWh wCredits a'!CU5,2)</f>
        <v>113.06</v>
      </c>
      <c r="CV5" s="175">
        <f>ROUND('[2]PLEXOS EE CostperMWh wCredits a'!CV5,2)</f>
        <v>346.76</v>
      </c>
      <c r="CW5" s="175">
        <f>ROUND('[2]PLEXOS EE CostperMWh wCredits a'!CW5,2)</f>
        <v>328.14</v>
      </c>
      <c r="CX5" s="175">
        <f>ROUND('[2]PLEXOS EE CostperMWh wCredits a'!CX5,2)</f>
        <v>55.74</v>
      </c>
      <c r="CY5" s="175">
        <f>ROUND('[2]PLEXOS EE CostperMWh wCredits a'!CY5,2)</f>
        <v>72.19</v>
      </c>
      <c r="CZ5" s="175">
        <f>ROUND('[2]PLEXOS EE CostperMWh wCredits a'!CZ5,2)</f>
        <v>114.87</v>
      </c>
      <c r="DA5" s="175">
        <f>ROUND('[2]PLEXOS EE CostperMWh wCredits a'!DA5,2)</f>
        <v>160.22</v>
      </c>
      <c r="DB5" s="175">
        <f>ROUND('[2]PLEXOS EE CostperMWh wCredits a'!DB5,2)</f>
        <v>145.37</v>
      </c>
      <c r="DC5" s="175">
        <f>ROUND('[2]PLEXOS EE CostperMWh wCredits a'!DC5,2)</f>
        <v>847.26</v>
      </c>
      <c r="DD5" s="175">
        <f>ROUND('[2]PLEXOS EE CostperMWh wCredits a'!DD5,2)</f>
        <v>7.29</v>
      </c>
      <c r="DE5" s="175">
        <f>ROUND('[2]PLEXOS EE CostperMWh wCredits a'!DE5,2)</f>
        <v>22.56</v>
      </c>
      <c r="DF5" s="175">
        <f>ROUND('[2]PLEXOS EE CostperMWh wCredits a'!DF5,2)</f>
        <v>52.82</v>
      </c>
      <c r="DG5" s="175">
        <f>ROUND('[2]PLEXOS EE CostperMWh wCredits a'!DG5,2)</f>
        <v>69.959999999999994</v>
      </c>
      <c r="DH5" s="175">
        <f>ROUND('[2]PLEXOS EE CostperMWh wCredits a'!DH5,2)</f>
        <v>84.21</v>
      </c>
      <c r="DI5" s="175">
        <f>ROUND('[2]PLEXOS EE CostperMWh wCredits a'!DI5,2)</f>
        <v>83.36</v>
      </c>
      <c r="DJ5" s="175">
        <f>ROUND('[2]PLEXOS EE CostperMWh wCredits a'!DJ5,2)</f>
        <v>101.72</v>
      </c>
      <c r="DK5" s="175">
        <f>ROUND('[2]PLEXOS EE CostperMWh wCredits a'!DK5,2)</f>
        <v>131.93</v>
      </c>
      <c r="DL5" s="175">
        <f>ROUND('[2]PLEXOS EE CostperMWh wCredits a'!DL5,2)</f>
        <v>216.83</v>
      </c>
      <c r="DM5" s="175">
        <f>ROUND('[2]PLEXOS EE CostperMWh wCredits a'!DM5,2)</f>
        <v>1477.94</v>
      </c>
      <c r="DN5" s="175">
        <f>ROUND('[2]PLEXOS EE CostperMWh wCredits a'!DN5,2)</f>
        <v>35.049999999999997</v>
      </c>
      <c r="DO5" s="175">
        <f>ROUND('[2]PLEXOS EE CostperMWh wCredits a'!DO5,2)</f>
        <v>78.150000000000006</v>
      </c>
      <c r="DP5" s="175">
        <f>ROUND('[2]PLEXOS EE CostperMWh wCredits a'!DP5,2)</f>
        <v>412.9</v>
      </c>
      <c r="DQ5" s="175">
        <f>ROUND('[2]PLEXOS EE CostperMWh wCredits a'!DQ5,2)</f>
        <v>232.75</v>
      </c>
      <c r="DR5" s="175">
        <f>ROUND('[2]PLEXOS EE CostperMWh wCredits a'!DR5,2)</f>
        <v>39.08</v>
      </c>
      <c r="DS5" s="175">
        <f>ROUND('[2]PLEXOS EE CostperMWh wCredits a'!DS5,2)</f>
        <v>172.17</v>
      </c>
      <c r="DT5" s="175">
        <f>ROUND('[2]PLEXOS EE CostperMWh wCredits a'!DT5,2)</f>
        <v>215.19</v>
      </c>
      <c r="DU5" s="175">
        <f>ROUND('[2]PLEXOS EE CostperMWh wCredits a'!DU5,2)</f>
        <v>217.63</v>
      </c>
      <c r="DV5" s="175">
        <f>ROUND('[2]PLEXOS EE CostperMWh wCredits a'!DV5,2)</f>
        <v>1006.26</v>
      </c>
      <c r="DW5" s="175">
        <f>ROUND('[2]PLEXOS EE CostperMWh wCredits a'!DW5,2)</f>
        <v>33.729999999999997</v>
      </c>
      <c r="DX5" s="175">
        <f>ROUND('[2]PLEXOS EE CostperMWh wCredits a'!DX5,2)</f>
        <v>53.76</v>
      </c>
      <c r="DY5" s="175">
        <f>ROUND('[2]PLEXOS EE CostperMWh wCredits a'!DY5,2)</f>
        <v>51.75</v>
      </c>
      <c r="DZ5" s="175">
        <f>ROUND('[2]PLEXOS EE CostperMWh wCredits a'!DZ5,2)</f>
        <v>54.41</v>
      </c>
      <c r="EA5" s="175">
        <f>ROUND('[2]PLEXOS EE CostperMWh wCredits a'!EA5,2)</f>
        <v>66.48</v>
      </c>
      <c r="EB5" s="175">
        <f>ROUND('[2]PLEXOS EE CostperMWh wCredits a'!EB5,2)</f>
        <v>98.19</v>
      </c>
      <c r="EC5" s="175">
        <f>ROUND('[2]PLEXOS EE CostperMWh wCredits a'!EC5,2)</f>
        <v>103.35</v>
      </c>
      <c r="ED5" s="175">
        <f>ROUND('[2]PLEXOS EE CostperMWh wCredits a'!ED5,2)</f>
        <v>139.49</v>
      </c>
      <c r="EE5" s="175">
        <f>ROUND('[2]PLEXOS EE CostperMWh wCredits a'!EE5,2)</f>
        <v>10.78</v>
      </c>
      <c r="EF5" s="175">
        <f>ROUND('[2]PLEXOS EE CostperMWh wCredits a'!EF5,2)</f>
        <v>21.2</v>
      </c>
      <c r="EG5" s="175">
        <f>ROUND('[2]PLEXOS EE CostperMWh wCredits a'!EG5,2)</f>
        <v>97.1</v>
      </c>
      <c r="EH5" s="175">
        <f>ROUND('[2]PLEXOS EE CostperMWh wCredits a'!EH5,2)</f>
        <v>116.03</v>
      </c>
      <c r="EI5" s="175">
        <f>ROUND('[2]PLEXOS EE CostperMWh wCredits a'!EI5,2)</f>
        <v>173.13</v>
      </c>
      <c r="EJ5" s="175">
        <f>ROUND('[2]PLEXOS EE CostperMWh wCredits a'!EJ5,2)</f>
        <v>237.35</v>
      </c>
      <c r="EK5" s="175">
        <f>ROUND('[2]PLEXOS EE CostperMWh wCredits a'!EK5,2)</f>
        <v>290.77999999999997</v>
      </c>
      <c r="EL5" s="175">
        <f>ROUND('[2]PLEXOS EE CostperMWh wCredits a'!EL5,2)</f>
        <v>344.11</v>
      </c>
      <c r="EM5" s="175">
        <f>ROUND('[2]PLEXOS EE CostperMWh wCredits a'!EM5,2)</f>
        <v>2529.48</v>
      </c>
      <c r="EN5" s="175">
        <f>ROUND('[2]PLEXOS EE CostperMWh wCredits a'!EN5,2)</f>
        <v>92.63</v>
      </c>
      <c r="EO5" s="175">
        <f>ROUND('[2]PLEXOS EE CostperMWh wCredits a'!EO5,2)</f>
        <v>130.94</v>
      </c>
      <c r="EP5" s="175">
        <f>ROUND('[2]PLEXOS EE CostperMWh wCredits a'!EP5,2)</f>
        <v>144.11000000000001</v>
      </c>
      <c r="EQ5" s="175">
        <f>ROUND('[2]PLEXOS EE CostperMWh wCredits a'!EQ5,2)</f>
        <v>196.88</v>
      </c>
      <c r="ER5" s="175">
        <f>ROUND('[2]PLEXOS EE CostperMWh wCredits a'!ER5,2)</f>
        <v>274.70999999999998</v>
      </c>
      <c r="ES5" s="175">
        <f>ROUND('[2]PLEXOS EE CostperMWh wCredits a'!ES5,2)</f>
        <v>1023.03</v>
      </c>
      <c r="ET5" s="175">
        <f>ROUND('[2]PLEXOS EE CostperMWh wCredits a'!ET5,2)</f>
        <v>1045.1199999999999</v>
      </c>
      <c r="EU5" s="175">
        <f>ROUND('[2]PLEXOS EE CostperMWh wCredits a'!EU5,2)</f>
        <v>52.33</v>
      </c>
      <c r="EV5" s="175">
        <f>ROUND('[2]PLEXOS EE CostperMWh wCredits a'!EV5,2)</f>
        <v>323.72000000000003</v>
      </c>
      <c r="EW5" s="175">
        <f>ROUND('[2]PLEXOS EE CostperMWh wCredits a'!EW5,2)</f>
        <v>1199.8699999999999</v>
      </c>
      <c r="EX5" s="175">
        <f>ROUND('[2]PLEXOS EE CostperMWh wCredits a'!EX5,2)</f>
        <v>53.37</v>
      </c>
      <c r="EY5" s="175">
        <f>ROUND('[2]PLEXOS EE CostperMWh wCredits a'!EY5,2)</f>
        <v>61.64</v>
      </c>
      <c r="EZ5" s="175">
        <f>ROUND('[2]PLEXOS EE CostperMWh wCredits a'!EZ5,2)</f>
        <v>66.849999999999994</v>
      </c>
      <c r="FA5" s="175">
        <f>ROUND('[2]PLEXOS EE CostperMWh wCredits a'!FA5,2)</f>
        <v>77.540000000000006</v>
      </c>
      <c r="FB5" s="175">
        <f>ROUND('[2]PLEXOS EE CostperMWh wCredits a'!FB5,2)</f>
        <v>90.14</v>
      </c>
      <c r="FC5" s="175">
        <f>ROUND('[2]PLEXOS EE CostperMWh wCredits a'!FC5,2)</f>
        <v>142.57</v>
      </c>
      <c r="FD5" s="175">
        <f>ROUND('[2]PLEXOS EE CostperMWh wCredits a'!FD5,2)</f>
        <v>191.04</v>
      </c>
      <c r="FE5" s="175">
        <f>ROUND('[2]PLEXOS EE CostperMWh wCredits a'!FE5,2)</f>
        <v>276.39</v>
      </c>
      <c r="FF5" s="175">
        <f>ROUND('[2]PLEXOS EE CostperMWh wCredits a'!FF5,2)</f>
        <v>-624.28</v>
      </c>
      <c r="FG5" s="175">
        <f>ROUND('[2]PLEXOS EE CostperMWh wCredits a'!FG5,2)</f>
        <v>4.37</v>
      </c>
    </row>
    <row r="6" spans="1:163" x14ac:dyDescent="0.25">
      <c r="A6" s="175">
        <f>'[2]PLEXOS EE CostperMWh wCredits a'!A6</f>
        <v>2027</v>
      </c>
      <c r="B6" s="175">
        <f>ROUND('[2]PLEXOS EE CostperMWh wCredits a'!B6,2)</f>
        <v>59.64</v>
      </c>
      <c r="C6" s="175">
        <f>ROUND('[2]PLEXOS EE CostperMWh wCredits a'!C6,2)</f>
        <v>78.91</v>
      </c>
      <c r="D6" s="175">
        <f>ROUND('[2]PLEXOS EE CostperMWh wCredits a'!D6,2)</f>
        <v>77.16</v>
      </c>
      <c r="E6" s="175">
        <f>ROUND('[2]PLEXOS EE CostperMWh wCredits a'!E6,2)</f>
        <v>95.99</v>
      </c>
      <c r="F6" s="175">
        <f>ROUND('[2]PLEXOS EE CostperMWh wCredits a'!F6,2)</f>
        <v>131.35</v>
      </c>
      <c r="G6" s="175">
        <f>ROUND('[2]PLEXOS EE CostperMWh wCredits a'!G6,2)</f>
        <v>147.9</v>
      </c>
      <c r="H6" s="175">
        <f>ROUND('[2]PLEXOS EE CostperMWh wCredits a'!H6,2)</f>
        <v>232.83</v>
      </c>
      <c r="I6" s="175">
        <f>ROUND('[2]PLEXOS EE CostperMWh wCredits a'!I6,2)</f>
        <v>1357.32</v>
      </c>
      <c r="J6" s="175">
        <f>ROUND('[2]PLEXOS EE CostperMWh wCredits a'!J6,2)</f>
        <v>31.14</v>
      </c>
      <c r="K6" s="175">
        <f>ROUND('[2]PLEXOS EE CostperMWh wCredits a'!K6,2)</f>
        <v>31.82</v>
      </c>
      <c r="L6" s="175">
        <f>ROUND('[2]PLEXOS EE CostperMWh wCredits a'!L6,2)</f>
        <v>45.86</v>
      </c>
      <c r="M6" s="175">
        <f>ROUND('[2]PLEXOS EE CostperMWh wCredits a'!M6,2)</f>
        <v>51</v>
      </c>
      <c r="N6" s="175">
        <f>ROUND('[2]PLEXOS EE CostperMWh wCredits a'!N6,2)</f>
        <v>63.19</v>
      </c>
      <c r="O6" s="175">
        <f>ROUND('[2]PLEXOS EE CostperMWh wCredits a'!O6,2)</f>
        <v>85.55</v>
      </c>
      <c r="P6" s="175">
        <f>ROUND('[2]PLEXOS EE CostperMWh wCredits a'!P6,2)</f>
        <v>189.18</v>
      </c>
      <c r="Q6" s="175">
        <f>ROUND('[2]PLEXOS EE CostperMWh wCredits a'!Q6,2)</f>
        <v>207.58</v>
      </c>
      <c r="R6" s="175">
        <f>ROUND('[2]PLEXOS EE CostperMWh wCredits a'!R6,2)</f>
        <v>531.32000000000005</v>
      </c>
      <c r="S6" s="175">
        <f>ROUND('[2]PLEXOS EE CostperMWh wCredits a'!S6,2)</f>
        <v>122.28</v>
      </c>
      <c r="T6" s="175">
        <f>ROUND('[2]PLEXOS EE CostperMWh wCredits a'!T6,2)</f>
        <v>447.58</v>
      </c>
      <c r="U6" s="175">
        <f>ROUND('[2]PLEXOS EE CostperMWh wCredits a'!U6,2)</f>
        <v>45.73</v>
      </c>
      <c r="V6" s="175">
        <f>ROUND('[2]PLEXOS EE CostperMWh wCredits a'!V6,2)</f>
        <v>60.96</v>
      </c>
      <c r="W6" s="175">
        <f>ROUND('[2]PLEXOS EE CostperMWh wCredits a'!W6,2)</f>
        <v>91.07</v>
      </c>
      <c r="X6" s="175">
        <f>ROUND('[2]PLEXOS EE CostperMWh wCredits a'!X6,2)</f>
        <v>155.54</v>
      </c>
      <c r="Y6" s="175">
        <f>ROUND('[2]PLEXOS EE CostperMWh wCredits a'!Y6,2)</f>
        <v>172.91</v>
      </c>
      <c r="Z6" s="175">
        <f>ROUND('[2]PLEXOS EE CostperMWh wCredits a'!Z6,2)</f>
        <v>801.15</v>
      </c>
      <c r="AA6" s="175">
        <f>ROUND('[2]PLEXOS EE CostperMWh wCredits a'!AA6,2)</f>
        <v>10.41</v>
      </c>
      <c r="AB6" s="175">
        <f>ROUND('[2]PLEXOS EE CostperMWh wCredits a'!AB6,2)</f>
        <v>21.79</v>
      </c>
      <c r="AC6" s="175">
        <f>ROUND('[2]PLEXOS EE CostperMWh wCredits a'!AC6,2)</f>
        <v>91.94</v>
      </c>
      <c r="AD6" s="175">
        <f>ROUND('[2]PLEXOS EE CostperMWh wCredits a'!AD6,2)</f>
        <v>140.09</v>
      </c>
      <c r="AE6" s="175">
        <f>ROUND('[2]PLEXOS EE CostperMWh wCredits a'!AE6,2)</f>
        <v>161.26</v>
      </c>
      <c r="AF6" s="175">
        <f>ROUND('[2]PLEXOS EE CostperMWh wCredits a'!AF6,2)</f>
        <v>225.48</v>
      </c>
      <c r="AG6" s="175">
        <f>ROUND('[2]PLEXOS EE CostperMWh wCredits a'!AG6,2)</f>
        <v>294.66000000000003</v>
      </c>
      <c r="AH6" s="175">
        <f>ROUND('[2]PLEXOS EE CostperMWh wCredits a'!AH6,2)</f>
        <v>577.39</v>
      </c>
      <c r="AI6" s="175">
        <f>ROUND('[2]PLEXOS EE CostperMWh wCredits a'!AI6,2)</f>
        <v>4204.24</v>
      </c>
      <c r="AJ6" s="175">
        <f>ROUND('[2]PLEXOS EE CostperMWh wCredits a'!AJ6,2)</f>
        <v>97.7</v>
      </c>
      <c r="AK6" s="175">
        <f>ROUND('[2]PLEXOS EE CostperMWh wCredits a'!AK6,2)</f>
        <v>161.58000000000001</v>
      </c>
      <c r="AL6" s="175">
        <f>ROUND('[2]PLEXOS EE CostperMWh wCredits a'!AL6,2)</f>
        <v>201.85</v>
      </c>
      <c r="AM6" s="175">
        <f>ROUND('[2]PLEXOS EE CostperMWh wCredits a'!AM6,2)</f>
        <v>286.76</v>
      </c>
      <c r="AN6" s="175">
        <f>ROUND('[2]PLEXOS EE CostperMWh wCredits a'!AN6,2)</f>
        <v>1572.93</v>
      </c>
      <c r="AO6" s="175">
        <f>ROUND('[2]PLEXOS EE CostperMWh wCredits a'!AO6,2)</f>
        <v>1438.64</v>
      </c>
      <c r="AP6" s="175">
        <f>ROUND('[2]PLEXOS EE CostperMWh wCredits a'!AP6,2)</f>
        <v>127.03</v>
      </c>
      <c r="AQ6" s="175">
        <f>ROUND('[2]PLEXOS EE CostperMWh wCredits a'!AQ6,2)</f>
        <v>186.9</v>
      </c>
      <c r="AR6" s="175">
        <f>ROUND('[2]PLEXOS EE CostperMWh wCredits a'!AR6,2)</f>
        <v>59.98</v>
      </c>
      <c r="AS6" s="175">
        <f>ROUND('[2]PLEXOS EE CostperMWh wCredits a'!AS6,2)</f>
        <v>1417.91</v>
      </c>
      <c r="AT6" s="175">
        <f>ROUND('[2]PLEXOS EE CostperMWh wCredits a'!AT6,2)</f>
        <v>63.72</v>
      </c>
      <c r="AU6" s="175">
        <f>ROUND('[2]PLEXOS EE CostperMWh wCredits a'!AU6,2)</f>
        <v>66.489999999999995</v>
      </c>
      <c r="AV6" s="175">
        <f>ROUND('[2]PLEXOS EE CostperMWh wCredits a'!AV6,2)</f>
        <v>71.17</v>
      </c>
      <c r="AW6" s="175">
        <f>ROUND('[2]PLEXOS EE CostperMWh wCredits a'!AW6,2)</f>
        <v>81.11</v>
      </c>
      <c r="AX6" s="175">
        <f>ROUND('[2]PLEXOS EE CostperMWh wCredits a'!AX6,2)</f>
        <v>102.51</v>
      </c>
      <c r="AY6" s="175">
        <f>ROUND('[2]PLEXOS EE CostperMWh wCredits a'!AY6,2)</f>
        <v>171.91</v>
      </c>
      <c r="AZ6" s="175">
        <f>ROUND('[2]PLEXOS EE CostperMWh wCredits a'!AZ6,2)</f>
        <v>216.29</v>
      </c>
      <c r="BA6" s="175">
        <f>ROUND('[2]PLEXOS EE CostperMWh wCredits a'!BA6,2)</f>
        <v>440.69</v>
      </c>
      <c r="BB6" s="175">
        <f>ROUND('[2]PLEXOS EE CostperMWh wCredits a'!BB6,2)</f>
        <v>-1920.72</v>
      </c>
      <c r="BC6" s="175">
        <f>ROUND('[2]PLEXOS EE CostperMWh wCredits a'!BC6,2)</f>
        <v>11.26</v>
      </c>
      <c r="BD6" s="175">
        <f>ROUND('[2]PLEXOS EE CostperMWh wCredits a'!BD6,2)</f>
        <v>63.57</v>
      </c>
      <c r="BE6" s="175">
        <f>ROUND('[2]PLEXOS EE CostperMWh wCredits a'!BE6,2)</f>
        <v>58.18</v>
      </c>
      <c r="BF6" s="175">
        <f>ROUND('[2]PLEXOS EE CostperMWh wCredits a'!BF6,2)</f>
        <v>60.56</v>
      </c>
      <c r="BG6" s="175">
        <f>ROUND('[2]PLEXOS EE CostperMWh wCredits a'!BG6,2)</f>
        <v>151.07</v>
      </c>
      <c r="BH6" s="175">
        <f>ROUND('[2]PLEXOS EE CostperMWh wCredits a'!BH6,2)</f>
        <v>192.94</v>
      </c>
      <c r="BI6" s="175">
        <f>ROUND('[2]PLEXOS EE CostperMWh wCredits a'!BI6,2)</f>
        <v>269.58999999999997</v>
      </c>
      <c r="BJ6" s="175">
        <f>ROUND('[2]PLEXOS EE CostperMWh wCredits a'!BJ6,2)</f>
        <v>934.93</v>
      </c>
      <c r="BK6" s="175">
        <f>ROUND('[2]PLEXOS EE CostperMWh wCredits a'!BK6,2)</f>
        <v>49.5</v>
      </c>
      <c r="BL6" s="175">
        <f>ROUND('[2]PLEXOS EE CostperMWh wCredits a'!BL6,2)</f>
        <v>187.7</v>
      </c>
      <c r="BM6" s="175">
        <f>ROUND('[2]PLEXOS EE CostperMWh wCredits a'!BM6,2)</f>
        <v>706.95</v>
      </c>
      <c r="BN6" s="175">
        <f>ROUND('[2]PLEXOS EE CostperMWh wCredits a'!BN6,2)</f>
        <v>49.5</v>
      </c>
      <c r="BO6" s="175">
        <f>ROUND('[2]PLEXOS EE CostperMWh wCredits a'!BO6,2)</f>
        <v>49.5</v>
      </c>
      <c r="BP6" s="175">
        <f>ROUND('[2]PLEXOS EE CostperMWh wCredits a'!BP6,2)</f>
        <v>50.17</v>
      </c>
      <c r="BQ6" s="175">
        <f>ROUND('[2]PLEXOS EE CostperMWh wCredits a'!BQ6,2)</f>
        <v>54.68</v>
      </c>
      <c r="BR6" s="175">
        <f>ROUND('[2]PLEXOS EE CostperMWh wCredits a'!BR6,2)</f>
        <v>55.15</v>
      </c>
      <c r="BS6" s="175">
        <f>ROUND('[2]PLEXOS EE CostperMWh wCredits a'!BS6,2)</f>
        <v>88.4</v>
      </c>
      <c r="BT6" s="175">
        <f>ROUND('[2]PLEXOS EE CostperMWh wCredits a'!BT6,2)</f>
        <v>119.54</v>
      </c>
      <c r="BU6" s="175">
        <f>ROUND('[2]PLEXOS EE CostperMWh wCredits a'!BU6,2)</f>
        <v>138.6</v>
      </c>
      <c r="BV6" s="175">
        <f>ROUND('[2]PLEXOS EE CostperMWh wCredits a'!BV6,2)</f>
        <v>49.52</v>
      </c>
      <c r="BW6" s="175">
        <f>ROUND('[2]PLEXOS EE CostperMWh wCredits a'!BW6,2)</f>
        <v>58.56</v>
      </c>
      <c r="BX6" s="175">
        <f>ROUND('[2]PLEXOS EE CostperMWh wCredits a'!BX6,2)</f>
        <v>60.15</v>
      </c>
      <c r="BY6" s="175">
        <f>ROUND('[2]PLEXOS EE CostperMWh wCredits a'!BY6,2)</f>
        <v>60.15</v>
      </c>
      <c r="BZ6" s="175">
        <f>ROUND('[2]PLEXOS EE CostperMWh wCredits a'!BZ6,2)</f>
        <v>58.28</v>
      </c>
      <c r="CA6" s="175">
        <f>ROUND('[2]PLEXOS EE CostperMWh wCredits a'!CA6,2)</f>
        <v>113.89</v>
      </c>
      <c r="CB6" s="175">
        <f>ROUND('[2]PLEXOS EE CostperMWh wCredits a'!CB6,2)</f>
        <v>183.26</v>
      </c>
      <c r="CC6" s="175">
        <f>ROUND('[2]PLEXOS EE CostperMWh wCredits a'!CC6,2)</f>
        <v>14.98</v>
      </c>
      <c r="CD6" s="175">
        <f>ROUND('[2]PLEXOS EE CostperMWh wCredits a'!CD6,2)</f>
        <v>21.95</v>
      </c>
      <c r="CE6" s="175">
        <f>ROUND('[2]PLEXOS EE CostperMWh wCredits a'!CE6,2)</f>
        <v>53.15</v>
      </c>
      <c r="CF6" s="175">
        <f>ROUND('[2]PLEXOS EE CostperMWh wCredits a'!CF6,2)</f>
        <v>189.73</v>
      </c>
      <c r="CG6" s="175">
        <f>ROUND('[2]PLEXOS EE CostperMWh wCredits a'!CG6,2)</f>
        <v>241.03</v>
      </c>
      <c r="CH6" s="175">
        <f>ROUND('[2]PLEXOS EE CostperMWh wCredits a'!CH6,2)</f>
        <v>1301.1500000000001</v>
      </c>
      <c r="CI6" s="175">
        <f>ROUND('[2]PLEXOS EE CostperMWh wCredits a'!CI6,2)</f>
        <v>57.46</v>
      </c>
      <c r="CJ6" s="175">
        <f>ROUND('[2]PLEXOS EE CostperMWh wCredits a'!CJ6,2)</f>
        <v>69.2</v>
      </c>
      <c r="CK6" s="175">
        <f>ROUND('[2]PLEXOS EE CostperMWh wCredits a'!CK6,2)</f>
        <v>84.08</v>
      </c>
      <c r="CL6" s="175">
        <f>ROUND('[2]PLEXOS EE CostperMWh wCredits a'!CL6,2)</f>
        <v>74.62</v>
      </c>
      <c r="CM6" s="175">
        <f>ROUND('[2]PLEXOS EE CostperMWh wCredits a'!CM6,2)</f>
        <v>86.8</v>
      </c>
      <c r="CN6" s="175">
        <f>ROUND('[2]PLEXOS EE CostperMWh wCredits a'!CN6,2)</f>
        <v>94.26</v>
      </c>
      <c r="CO6" s="175">
        <f>ROUND('[2]PLEXOS EE CostperMWh wCredits a'!CO6,2)</f>
        <v>86.26</v>
      </c>
      <c r="CP6" s="175">
        <f>ROUND('[2]PLEXOS EE CostperMWh wCredits a'!CP6,2)</f>
        <v>104.69</v>
      </c>
      <c r="CQ6" s="175">
        <f>ROUND('[2]PLEXOS EE CostperMWh wCredits a'!CQ6,2)</f>
        <v>39.65</v>
      </c>
      <c r="CR6" s="175">
        <f>ROUND('[2]PLEXOS EE CostperMWh wCredits a'!CR6,2)</f>
        <v>60.17</v>
      </c>
      <c r="CS6" s="175">
        <f>ROUND('[2]PLEXOS EE CostperMWh wCredits a'!CS6,2)</f>
        <v>87.84</v>
      </c>
      <c r="CT6" s="175">
        <f>ROUND('[2]PLEXOS EE CostperMWh wCredits a'!CT6,2)</f>
        <v>95.56</v>
      </c>
      <c r="CU6" s="175">
        <f>ROUND('[2]PLEXOS EE CostperMWh wCredits a'!CU6,2)</f>
        <v>114.16</v>
      </c>
      <c r="CV6" s="175">
        <f>ROUND('[2]PLEXOS EE CostperMWh wCredits a'!CV6,2)</f>
        <v>343.88</v>
      </c>
      <c r="CW6" s="175">
        <f>ROUND('[2]PLEXOS EE CostperMWh wCredits a'!CW6,2)</f>
        <v>335.68</v>
      </c>
      <c r="CX6" s="175">
        <f>ROUND('[2]PLEXOS EE CostperMWh wCredits a'!CX6,2)</f>
        <v>56.15</v>
      </c>
      <c r="CY6" s="175">
        <f>ROUND('[2]PLEXOS EE CostperMWh wCredits a'!CY6,2)</f>
        <v>72.180000000000007</v>
      </c>
      <c r="CZ6" s="175">
        <f>ROUND('[2]PLEXOS EE CostperMWh wCredits a'!CZ6,2)</f>
        <v>113.03</v>
      </c>
      <c r="DA6" s="175">
        <f>ROUND('[2]PLEXOS EE CostperMWh wCredits a'!DA6,2)</f>
        <v>157.93</v>
      </c>
      <c r="DB6" s="175">
        <f>ROUND('[2]PLEXOS EE CostperMWh wCredits a'!DB6,2)</f>
        <v>145.56</v>
      </c>
      <c r="DC6" s="175">
        <f>ROUND('[2]PLEXOS EE CostperMWh wCredits a'!DC6,2)</f>
        <v>803.15</v>
      </c>
      <c r="DD6" s="175">
        <f>ROUND('[2]PLEXOS EE CostperMWh wCredits a'!DD6,2)</f>
        <v>7.5</v>
      </c>
      <c r="DE6" s="175">
        <f>ROUND('[2]PLEXOS EE CostperMWh wCredits a'!DE6,2)</f>
        <v>23.86</v>
      </c>
      <c r="DF6" s="175">
        <f>ROUND('[2]PLEXOS EE CostperMWh wCredits a'!DF6,2)</f>
        <v>53.14</v>
      </c>
      <c r="DG6" s="175">
        <f>ROUND('[2]PLEXOS EE CostperMWh wCredits a'!DG6,2)</f>
        <v>70.38</v>
      </c>
      <c r="DH6" s="175">
        <f>ROUND('[2]PLEXOS EE CostperMWh wCredits a'!DH6,2)</f>
        <v>84.82</v>
      </c>
      <c r="DI6" s="175">
        <f>ROUND('[2]PLEXOS EE CostperMWh wCredits a'!DI6,2)</f>
        <v>84.24</v>
      </c>
      <c r="DJ6" s="175">
        <f>ROUND('[2]PLEXOS EE CostperMWh wCredits a'!DJ6,2)</f>
        <v>102.54</v>
      </c>
      <c r="DK6" s="175">
        <f>ROUND('[2]PLEXOS EE CostperMWh wCredits a'!DK6,2)</f>
        <v>131.53</v>
      </c>
      <c r="DL6" s="175">
        <f>ROUND('[2]PLEXOS EE CostperMWh wCredits a'!DL6,2)</f>
        <v>218.13</v>
      </c>
      <c r="DM6" s="175">
        <f>ROUND('[2]PLEXOS EE CostperMWh wCredits a'!DM6,2)</f>
        <v>1417.72</v>
      </c>
      <c r="DN6" s="175">
        <f>ROUND('[2]PLEXOS EE CostperMWh wCredits a'!DN6,2)</f>
        <v>35.86</v>
      </c>
      <c r="DO6" s="175">
        <f>ROUND('[2]PLEXOS EE CostperMWh wCredits a'!DO6,2)</f>
        <v>78.66</v>
      </c>
      <c r="DP6" s="175">
        <f>ROUND('[2]PLEXOS EE CostperMWh wCredits a'!DP6,2)</f>
        <v>409.34</v>
      </c>
      <c r="DQ6" s="175">
        <f>ROUND('[2]PLEXOS EE CostperMWh wCredits a'!DQ6,2)</f>
        <v>236.25</v>
      </c>
      <c r="DR6" s="175">
        <f>ROUND('[2]PLEXOS EE CostperMWh wCredits a'!DR6,2)</f>
        <v>39.020000000000003</v>
      </c>
      <c r="DS6" s="175">
        <f>ROUND('[2]PLEXOS EE CostperMWh wCredits a'!DS6,2)</f>
        <v>169.61</v>
      </c>
      <c r="DT6" s="175">
        <f>ROUND('[2]PLEXOS EE CostperMWh wCredits a'!DT6,2)</f>
        <v>214.72</v>
      </c>
      <c r="DU6" s="175">
        <f>ROUND('[2]PLEXOS EE CostperMWh wCredits a'!DU6,2)</f>
        <v>217.64</v>
      </c>
      <c r="DV6" s="175">
        <f>ROUND('[2]PLEXOS EE CostperMWh wCredits a'!DV6,2)</f>
        <v>975.03</v>
      </c>
      <c r="DW6" s="175">
        <f>ROUND('[2]PLEXOS EE CostperMWh wCredits a'!DW6,2)</f>
        <v>33.880000000000003</v>
      </c>
      <c r="DX6" s="175">
        <f>ROUND('[2]PLEXOS EE CostperMWh wCredits a'!DX6,2)</f>
        <v>53.94</v>
      </c>
      <c r="DY6" s="175">
        <f>ROUND('[2]PLEXOS EE CostperMWh wCredits a'!DY6,2)</f>
        <v>52.01</v>
      </c>
      <c r="DZ6" s="175">
        <f>ROUND('[2]PLEXOS EE CostperMWh wCredits a'!DZ6,2)</f>
        <v>54.62</v>
      </c>
      <c r="EA6" s="175">
        <f>ROUND('[2]PLEXOS EE CostperMWh wCredits a'!EA6,2)</f>
        <v>66.75</v>
      </c>
      <c r="EB6" s="175">
        <f>ROUND('[2]PLEXOS EE CostperMWh wCredits a'!EB6,2)</f>
        <v>98.28</v>
      </c>
      <c r="EC6" s="175">
        <f>ROUND('[2]PLEXOS EE CostperMWh wCredits a'!EC6,2)</f>
        <v>103.38</v>
      </c>
      <c r="ED6" s="175">
        <f>ROUND('[2]PLEXOS EE CostperMWh wCredits a'!ED6,2)</f>
        <v>138.51</v>
      </c>
      <c r="EE6" s="175">
        <f>ROUND('[2]PLEXOS EE CostperMWh wCredits a'!EE6,2)</f>
        <v>11.01</v>
      </c>
      <c r="EF6" s="175">
        <f>ROUND('[2]PLEXOS EE CostperMWh wCredits a'!EF6,2)</f>
        <v>21.22</v>
      </c>
      <c r="EG6" s="175">
        <f>ROUND('[2]PLEXOS EE CostperMWh wCredits a'!EG6,2)</f>
        <v>100.1</v>
      </c>
      <c r="EH6" s="175">
        <f>ROUND('[2]PLEXOS EE CostperMWh wCredits a'!EH6,2)</f>
        <v>118.7</v>
      </c>
      <c r="EI6" s="175">
        <f>ROUND('[2]PLEXOS EE CostperMWh wCredits a'!EI6,2)</f>
        <v>175.05</v>
      </c>
      <c r="EJ6" s="175">
        <f>ROUND('[2]PLEXOS EE CostperMWh wCredits a'!EJ6,2)</f>
        <v>238.78</v>
      </c>
      <c r="EK6" s="175">
        <f>ROUND('[2]PLEXOS EE CostperMWh wCredits a'!EK6,2)</f>
        <v>294.85000000000002</v>
      </c>
      <c r="EL6" s="175">
        <f>ROUND('[2]PLEXOS EE CostperMWh wCredits a'!EL6,2)</f>
        <v>347.94</v>
      </c>
      <c r="EM6" s="175">
        <f>ROUND('[2]PLEXOS EE CostperMWh wCredits a'!EM6,2)</f>
        <v>2434.08</v>
      </c>
      <c r="EN6" s="175">
        <f>ROUND('[2]PLEXOS EE CostperMWh wCredits a'!EN6,2)</f>
        <v>92.44</v>
      </c>
      <c r="EO6" s="175">
        <f>ROUND('[2]PLEXOS EE CostperMWh wCredits a'!EO6,2)</f>
        <v>132.91999999999999</v>
      </c>
      <c r="EP6" s="175">
        <f>ROUND('[2]PLEXOS EE CostperMWh wCredits a'!EP6,2)</f>
        <v>150.91</v>
      </c>
      <c r="EQ6" s="175">
        <f>ROUND('[2]PLEXOS EE CostperMWh wCredits a'!EQ6,2)</f>
        <v>198.51</v>
      </c>
      <c r="ER6" s="175">
        <f>ROUND('[2]PLEXOS EE CostperMWh wCredits a'!ER6,2)</f>
        <v>276.89</v>
      </c>
      <c r="ES6" s="175">
        <f>ROUND('[2]PLEXOS EE CostperMWh wCredits a'!ES6,2)</f>
        <v>1016.41</v>
      </c>
      <c r="ET6" s="175">
        <f>ROUND('[2]PLEXOS EE CostperMWh wCredits a'!ET6,2)</f>
        <v>1049.8</v>
      </c>
      <c r="EU6" s="175">
        <f>ROUND('[2]PLEXOS EE CostperMWh wCredits a'!EU6,2)</f>
        <v>53.05</v>
      </c>
      <c r="EV6" s="175">
        <f>ROUND('[2]PLEXOS EE CostperMWh wCredits a'!EV6,2)</f>
        <v>324.41000000000003</v>
      </c>
      <c r="EW6" s="175">
        <f>ROUND('[2]PLEXOS EE CostperMWh wCredits a'!EW6,2)</f>
        <v>1111.3599999999999</v>
      </c>
      <c r="EX6" s="175">
        <f>ROUND('[2]PLEXOS EE CostperMWh wCredits a'!EX6,2)</f>
        <v>54.39</v>
      </c>
      <c r="EY6" s="175">
        <f>ROUND('[2]PLEXOS EE CostperMWh wCredits a'!EY6,2)</f>
        <v>62.67</v>
      </c>
      <c r="EZ6" s="175">
        <f>ROUND('[2]PLEXOS EE CostperMWh wCredits a'!EZ6,2)</f>
        <v>67.75</v>
      </c>
      <c r="FA6" s="175">
        <f>ROUND('[2]PLEXOS EE CostperMWh wCredits a'!FA6,2)</f>
        <v>78.31</v>
      </c>
      <c r="FB6" s="175">
        <f>ROUND('[2]PLEXOS EE CostperMWh wCredits a'!FB6,2)</f>
        <v>90.84</v>
      </c>
      <c r="FC6" s="175">
        <f>ROUND('[2]PLEXOS EE CostperMWh wCredits a'!FC6,2)</f>
        <v>143.82</v>
      </c>
      <c r="FD6" s="175">
        <f>ROUND('[2]PLEXOS EE CostperMWh wCredits a'!FD6,2)</f>
        <v>191.72</v>
      </c>
      <c r="FE6" s="175">
        <f>ROUND('[2]PLEXOS EE CostperMWh wCredits a'!FE6,2)</f>
        <v>275.76</v>
      </c>
      <c r="FF6" s="175">
        <f>ROUND('[2]PLEXOS EE CostperMWh wCredits a'!FF6,2)</f>
        <v>-523.96</v>
      </c>
      <c r="FG6" s="175">
        <f>ROUND('[2]PLEXOS EE CostperMWh wCredits a'!FG6,2)</f>
        <v>6.65</v>
      </c>
    </row>
    <row r="7" spans="1:163" x14ac:dyDescent="0.25">
      <c r="A7" s="175">
        <f>'[2]PLEXOS EE CostperMWh wCredits a'!A7</f>
        <v>2028</v>
      </c>
      <c r="B7" s="175">
        <f>ROUND('[2]PLEXOS EE CostperMWh wCredits a'!B7,2)</f>
        <v>60.21</v>
      </c>
      <c r="C7" s="175">
        <f>ROUND('[2]PLEXOS EE CostperMWh wCredits a'!C7,2)</f>
        <v>80.41</v>
      </c>
      <c r="D7" s="175">
        <f>ROUND('[2]PLEXOS EE CostperMWh wCredits a'!D7,2)</f>
        <v>78.64</v>
      </c>
      <c r="E7" s="175">
        <f>ROUND('[2]PLEXOS EE CostperMWh wCredits a'!E7,2)</f>
        <v>97.09</v>
      </c>
      <c r="F7" s="175">
        <f>ROUND('[2]PLEXOS EE CostperMWh wCredits a'!F7,2)</f>
        <v>132.74</v>
      </c>
      <c r="G7" s="175">
        <f>ROUND('[2]PLEXOS EE CostperMWh wCredits a'!G7,2)</f>
        <v>148.96</v>
      </c>
      <c r="H7" s="175">
        <f>ROUND('[2]PLEXOS EE CostperMWh wCredits a'!H7,2)</f>
        <v>233.12</v>
      </c>
      <c r="I7" s="175">
        <f>ROUND('[2]PLEXOS EE CostperMWh wCredits a'!I7,2)</f>
        <v>1321.97</v>
      </c>
      <c r="J7" s="175">
        <f>ROUND('[2]PLEXOS EE CostperMWh wCredits a'!J7,2)</f>
        <v>32.49</v>
      </c>
      <c r="K7" s="175">
        <f>ROUND('[2]PLEXOS EE CostperMWh wCredits a'!K7,2)</f>
        <v>33.43</v>
      </c>
      <c r="L7" s="175">
        <f>ROUND('[2]PLEXOS EE CostperMWh wCredits a'!L7,2)</f>
        <v>46.74</v>
      </c>
      <c r="M7" s="175">
        <f>ROUND('[2]PLEXOS EE CostperMWh wCredits a'!M7,2)</f>
        <v>51.85</v>
      </c>
      <c r="N7" s="175">
        <f>ROUND('[2]PLEXOS EE CostperMWh wCredits a'!N7,2)</f>
        <v>63.7</v>
      </c>
      <c r="O7" s="175">
        <f>ROUND('[2]PLEXOS EE CostperMWh wCredits a'!O7,2)</f>
        <v>89.85</v>
      </c>
      <c r="P7" s="175">
        <f>ROUND('[2]PLEXOS EE CostperMWh wCredits a'!P7,2)</f>
        <v>187.44</v>
      </c>
      <c r="Q7" s="175">
        <f>ROUND('[2]PLEXOS EE CostperMWh wCredits a'!Q7,2)</f>
        <v>206.97</v>
      </c>
      <c r="R7" s="175">
        <f>ROUND('[2]PLEXOS EE CostperMWh wCredits a'!R7,2)</f>
        <v>523.6</v>
      </c>
      <c r="S7" s="175">
        <f>ROUND('[2]PLEXOS EE CostperMWh wCredits a'!S7,2)</f>
        <v>121.63</v>
      </c>
      <c r="T7" s="175">
        <f>ROUND('[2]PLEXOS EE CostperMWh wCredits a'!T7,2)</f>
        <v>416.42</v>
      </c>
      <c r="U7" s="175">
        <f>ROUND('[2]PLEXOS EE CostperMWh wCredits a'!U7,2)</f>
        <v>46.42</v>
      </c>
      <c r="V7" s="175">
        <f>ROUND('[2]PLEXOS EE CostperMWh wCredits a'!V7,2)</f>
        <v>61.28</v>
      </c>
      <c r="W7" s="175">
        <f>ROUND('[2]PLEXOS EE CostperMWh wCredits a'!W7,2)</f>
        <v>91.18</v>
      </c>
      <c r="X7" s="175">
        <f>ROUND('[2]PLEXOS EE CostperMWh wCredits a'!X7,2)</f>
        <v>154.57</v>
      </c>
      <c r="Y7" s="175">
        <f>ROUND('[2]PLEXOS EE CostperMWh wCredits a'!Y7,2)</f>
        <v>171.87</v>
      </c>
      <c r="Z7" s="175">
        <f>ROUND('[2]PLEXOS EE CostperMWh wCredits a'!Z7,2)</f>
        <v>767.04</v>
      </c>
      <c r="AA7" s="175">
        <f>ROUND('[2]PLEXOS EE CostperMWh wCredits a'!AA7,2)</f>
        <v>10.96</v>
      </c>
      <c r="AB7" s="175">
        <f>ROUND('[2]PLEXOS EE CostperMWh wCredits a'!AB7,2)</f>
        <v>22.1</v>
      </c>
      <c r="AC7" s="175">
        <f>ROUND('[2]PLEXOS EE CostperMWh wCredits a'!AC7,2)</f>
        <v>92.52</v>
      </c>
      <c r="AD7" s="175">
        <f>ROUND('[2]PLEXOS EE CostperMWh wCredits a'!AD7,2)</f>
        <v>139.97999999999999</v>
      </c>
      <c r="AE7" s="175">
        <f>ROUND('[2]PLEXOS EE CostperMWh wCredits a'!AE7,2)</f>
        <v>163.06</v>
      </c>
      <c r="AF7" s="175">
        <f>ROUND('[2]PLEXOS EE CostperMWh wCredits a'!AF7,2)</f>
        <v>226.66</v>
      </c>
      <c r="AG7" s="175">
        <f>ROUND('[2]PLEXOS EE CostperMWh wCredits a'!AG7,2)</f>
        <v>300.57</v>
      </c>
      <c r="AH7" s="175">
        <f>ROUND('[2]PLEXOS EE CostperMWh wCredits a'!AH7,2)</f>
        <v>587.30999999999995</v>
      </c>
      <c r="AI7" s="175">
        <f>ROUND('[2]PLEXOS EE CostperMWh wCredits a'!AI7,2)</f>
        <v>4058.06</v>
      </c>
      <c r="AJ7" s="175">
        <f>ROUND('[2]PLEXOS EE CostperMWh wCredits a'!AJ7,2)</f>
        <v>98.79</v>
      </c>
      <c r="AK7" s="175">
        <f>ROUND('[2]PLEXOS EE CostperMWh wCredits a'!AK7,2)</f>
        <v>163.94</v>
      </c>
      <c r="AL7" s="175">
        <f>ROUND('[2]PLEXOS EE CostperMWh wCredits a'!AL7,2)</f>
        <v>205.15</v>
      </c>
      <c r="AM7" s="175">
        <f>ROUND('[2]PLEXOS EE CostperMWh wCredits a'!AM7,2)</f>
        <v>294.19</v>
      </c>
      <c r="AN7" s="175">
        <f>ROUND('[2]PLEXOS EE CostperMWh wCredits a'!AN7,2)</f>
        <v>1420.42</v>
      </c>
      <c r="AO7" s="175">
        <f>ROUND('[2]PLEXOS EE CostperMWh wCredits a'!AO7,2)</f>
        <v>1439.73</v>
      </c>
      <c r="AP7" s="175">
        <f>ROUND('[2]PLEXOS EE CostperMWh wCredits a'!AP7,2)</f>
        <v>126.85</v>
      </c>
      <c r="AQ7" s="175">
        <f>ROUND('[2]PLEXOS EE CostperMWh wCredits a'!AQ7,2)</f>
        <v>193.72</v>
      </c>
      <c r="AR7" s="175">
        <f>ROUND('[2]PLEXOS EE CostperMWh wCredits a'!AR7,2)</f>
        <v>60.21</v>
      </c>
      <c r="AS7" s="175">
        <f>ROUND('[2]PLEXOS EE CostperMWh wCredits a'!AS7,2)</f>
        <v>1366.19</v>
      </c>
      <c r="AT7" s="175">
        <f>ROUND('[2]PLEXOS EE CostperMWh wCredits a'!AT7,2)</f>
        <v>64.06</v>
      </c>
      <c r="AU7" s="175">
        <f>ROUND('[2]PLEXOS EE CostperMWh wCredits a'!AU7,2)</f>
        <v>66.83</v>
      </c>
      <c r="AV7" s="175">
        <f>ROUND('[2]PLEXOS EE CostperMWh wCredits a'!AV7,2)</f>
        <v>71.510000000000005</v>
      </c>
      <c r="AW7" s="175">
        <f>ROUND('[2]PLEXOS EE CostperMWh wCredits a'!AW7,2)</f>
        <v>81.28</v>
      </c>
      <c r="AX7" s="175">
        <f>ROUND('[2]PLEXOS EE CostperMWh wCredits a'!AX7,2)</f>
        <v>102.39</v>
      </c>
      <c r="AY7" s="175">
        <f>ROUND('[2]PLEXOS EE CostperMWh wCredits a'!AY7,2)</f>
        <v>171.93</v>
      </c>
      <c r="AZ7" s="175">
        <f>ROUND('[2]PLEXOS EE CostperMWh wCredits a'!AZ7,2)</f>
        <v>215.51</v>
      </c>
      <c r="BA7" s="175">
        <f>ROUND('[2]PLEXOS EE CostperMWh wCredits a'!BA7,2)</f>
        <v>471.36</v>
      </c>
      <c r="BB7" s="175">
        <f>ROUND('[2]PLEXOS EE CostperMWh wCredits a'!BB7,2)</f>
        <v>-1614.68</v>
      </c>
      <c r="BC7" s="175">
        <f>ROUND('[2]PLEXOS EE CostperMWh wCredits a'!BC7,2)</f>
        <v>6.1</v>
      </c>
      <c r="BD7" s="175">
        <f>ROUND('[2]PLEXOS EE CostperMWh wCredits a'!BD7,2)</f>
        <v>66.27</v>
      </c>
      <c r="BE7" s="175">
        <f>ROUND('[2]PLEXOS EE CostperMWh wCredits a'!BE7,2)</f>
        <v>60.28</v>
      </c>
      <c r="BF7" s="175">
        <f>ROUND('[2]PLEXOS EE CostperMWh wCredits a'!BF7,2)</f>
        <v>62.6</v>
      </c>
      <c r="BG7" s="175">
        <f>ROUND('[2]PLEXOS EE CostperMWh wCredits a'!BG7,2)</f>
        <v>155.51</v>
      </c>
      <c r="BH7" s="175">
        <f>ROUND('[2]PLEXOS EE CostperMWh wCredits a'!BH7,2)</f>
        <v>196.63</v>
      </c>
      <c r="BI7" s="175">
        <f>ROUND('[2]PLEXOS EE CostperMWh wCredits a'!BI7,2)</f>
        <v>276.44</v>
      </c>
      <c r="BJ7" s="175">
        <f>ROUND('[2]PLEXOS EE CostperMWh wCredits a'!BJ7,2)</f>
        <v>937.88</v>
      </c>
      <c r="BK7" s="175">
        <f>ROUND('[2]PLEXOS EE CostperMWh wCredits a'!BK7,2)</f>
        <v>51.08</v>
      </c>
      <c r="BL7" s="175">
        <f>ROUND('[2]PLEXOS EE CostperMWh wCredits a'!BL7,2)</f>
        <v>189.19</v>
      </c>
      <c r="BM7" s="175">
        <f>ROUND('[2]PLEXOS EE CostperMWh wCredits a'!BM7,2)</f>
        <v>723.04</v>
      </c>
      <c r="BN7" s="175">
        <f>ROUND('[2]PLEXOS EE CostperMWh wCredits a'!BN7,2)</f>
        <v>51.08</v>
      </c>
      <c r="BO7" s="175">
        <f>ROUND('[2]PLEXOS EE CostperMWh wCredits a'!BO7,2)</f>
        <v>51.08</v>
      </c>
      <c r="BP7" s="175">
        <f>ROUND('[2]PLEXOS EE CostperMWh wCredits a'!BP7,2)</f>
        <v>51.75</v>
      </c>
      <c r="BQ7" s="175">
        <f>ROUND('[2]PLEXOS EE CostperMWh wCredits a'!BQ7,2)</f>
        <v>56.21</v>
      </c>
      <c r="BR7" s="175">
        <f>ROUND('[2]PLEXOS EE CostperMWh wCredits a'!BR7,2)</f>
        <v>56.59</v>
      </c>
      <c r="BS7" s="175">
        <f>ROUND('[2]PLEXOS EE CostperMWh wCredits a'!BS7,2)</f>
        <v>90.27</v>
      </c>
      <c r="BT7" s="175">
        <f>ROUND('[2]PLEXOS EE CostperMWh wCredits a'!BT7,2)</f>
        <v>121.1</v>
      </c>
      <c r="BU7" s="175">
        <f>ROUND('[2]PLEXOS EE CostperMWh wCredits a'!BU7,2)</f>
        <v>140.01</v>
      </c>
      <c r="BV7" s="175">
        <f>ROUND('[2]PLEXOS EE CostperMWh wCredits a'!BV7,2)</f>
        <v>51.56</v>
      </c>
      <c r="BW7" s="175">
        <f>ROUND('[2]PLEXOS EE CostperMWh wCredits a'!BW7,2)</f>
        <v>60.58</v>
      </c>
      <c r="BX7" s="175">
        <f>ROUND('[2]PLEXOS EE CostperMWh wCredits a'!BX7,2)</f>
        <v>61.72</v>
      </c>
      <c r="BY7" s="175">
        <f>ROUND('[2]PLEXOS EE CostperMWh wCredits a'!BY7,2)</f>
        <v>61.72</v>
      </c>
      <c r="BZ7" s="175">
        <f>ROUND('[2]PLEXOS EE CostperMWh wCredits a'!BZ7,2)</f>
        <v>60.31</v>
      </c>
      <c r="CA7" s="175">
        <f>ROUND('[2]PLEXOS EE CostperMWh wCredits a'!CA7,2)</f>
        <v>116.03</v>
      </c>
      <c r="CB7" s="175">
        <f>ROUND('[2]PLEXOS EE CostperMWh wCredits a'!CB7,2)</f>
        <v>185.36</v>
      </c>
      <c r="CC7" s="175">
        <f>ROUND('[2]PLEXOS EE CostperMWh wCredits a'!CC7,2)</f>
        <v>16.690000000000001</v>
      </c>
      <c r="CD7" s="175">
        <f>ROUND('[2]PLEXOS EE CostperMWh wCredits a'!CD7,2)</f>
        <v>24.52</v>
      </c>
      <c r="CE7" s="175">
        <f>ROUND('[2]PLEXOS EE CostperMWh wCredits a'!CE7,2)</f>
        <v>53.61</v>
      </c>
      <c r="CF7" s="175">
        <f>ROUND('[2]PLEXOS EE CostperMWh wCredits a'!CF7,2)</f>
        <v>195.92</v>
      </c>
      <c r="CG7" s="175">
        <f>ROUND('[2]PLEXOS EE CostperMWh wCredits a'!CG7,2)</f>
        <v>245.88</v>
      </c>
      <c r="CH7" s="175">
        <f>ROUND('[2]PLEXOS EE CostperMWh wCredits a'!CH7,2)</f>
        <v>1226.71</v>
      </c>
      <c r="CI7" s="175">
        <f>ROUND('[2]PLEXOS EE CostperMWh wCredits a'!CI7,2)</f>
        <v>58.07</v>
      </c>
      <c r="CJ7" s="175">
        <f>ROUND('[2]PLEXOS EE CostperMWh wCredits a'!CJ7,2)</f>
        <v>70.349999999999994</v>
      </c>
      <c r="CK7" s="175">
        <f>ROUND('[2]PLEXOS EE CostperMWh wCredits a'!CK7,2)</f>
        <v>85.14</v>
      </c>
      <c r="CL7" s="175">
        <f>ROUND('[2]PLEXOS EE CostperMWh wCredits a'!CL7,2)</f>
        <v>75.36</v>
      </c>
      <c r="CM7" s="175">
        <f>ROUND('[2]PLEXOS EE CostperMWh wCredits a'!CM7,2)</f>
        <v>89.41</v>
      </c>
      <c r="CN7" s="175">
        <f>ROUND('[2]PLEXOS EE CostperMWh wCredits a'!CN7,2)</f>
        <v>94.79</v>
      </c>
      <c r="CO7" s="175">
        <f>ROUND('[2]PLEXOS EE CostperMWh wCredits a'!CO7,2)</f>
        <v>88.22</v>
      </c>
      <c r="CP7" s="175">
        <f>ROUND('[2]PLEXOS EE CostperMWh wCredits a'!CP7,2)</f>
        <v>106.94</v>
      </c>
      <c r="CQ7" s="175">
        <f>ROUND('[2]PLEXOS EE CostperMWh wCredits a'!CQ7,2)</f>
        <v>41.52</v>
      </c>
      <c r="CR7" s="175">
        <f>ROUND('[2]PLEXOS EE CostperMWh wCredits a'!CR7,2)</f>
        <v>60.94</v>
      </c>
      <c r="CS7" s="175">
        <f>ROUND('[2]PLEXOS EE CostperMWh wCredits a'!CS7,2)</f>
        <v>91.37</v>
      </c>
      <c r="CT7" s="175">
        <f>ROUND('[2]PLEXOS EE CostperMWh wCredits a'!CT7,2)</f>
        <v>97.52</v>
      </c>
      <c r="CU7" s="175">
        <f>ROUND('[2]PLEXOS EE CostperMWh wCredits a'!CU7,2)</f>
        <v>116.06</v>
      </c>
      <c r="CV7" s="175">
        <f>ROUND('[2]PLEXOS EE CostperMWh wCredits a'!CV7,2)</f>
        <v>341.61</v>
      </c>
      <c r="CW7" s="175">
        <f>ROUND('[2]PLEXOS EE CostperMWh wCredits a'!CW7,2)</f>
        <v>342.52</v>
      </c>
      <c r="CX7" s="175">
        <f>ROUND('[2]PLEXOS EE CostperMWh wCredits a'!CX7,2)</f>
        <v>56.57</v>
      </c>
      <c r="CY7" s="175">
        <f>ROUND('[2]PLEXOS EE CostperMWh wCredits a'!CY7,2)</f>
        <v>72.22</v>
      </c>
      <c r="CZ7" s="175">
        <f>ROUND('[2]PLEXOS EE CostperMWh wCredits a'!CZ7,2)</f>
        <v>112.05</v>
      </c>
      <c r="DA7" s="175">
        <f>ROUND('[2]PLEXOS EE CostperMWh wCredits a'!DA7,2)</f>
        <v>156.11000000000001</v>
      </c>
      <c r="DB7" s="175">
        <f>ROUND('[2]PLEXOS EE CostperMWh wCredits a'!DB7,2)</f>
        <v>145.78</v>
      </c>
      <c r="DC7" s="175">
        <f>ROUND('[2]PLEXOS EE CostperMWh wCredits a'!DC7,2)</f>
        <v>764.85</v>
      </c>
      <c r="DD7" s="175">
        <f>ROUND('[2]PLEXOS EE CostperMWh wCredits a'!DD7,2)</f>
        <v>7.8</v>
      </c>
      <c r="DE7" s="175">
        <f>ROUND('[2]PLEXOS EE CostperMWh wCredits a'!DE7,2)</f>
        <v>25.59</v>
      </c>
      <c r="DF7" s="175">
        <f>ROUND('[2]PLEXOS EE CostperMWh wCredits a'!DF7,2)</f>
        <v>53.65</v>
      </c>
      <c r="DG7" s="175">
        <f>ROUND('[2]PLEXOS EE CostperMWh wCredits a'!DG7,2)</f>
        <v>70.680000000000007</v>
      </c>
      <c r="DH7" s="175">
        <f>ROUND('[2]PLEXOS EE CostperMWh wCredits a'!DH7,2)</f>
        <v>85.27</v>
      </c>
      <c r="DI7" s="175">
        <f>ROUND('[2]PLEXOS EE CostperMWh wCredits a'!DI7,2)</f>
        <v>85.18</v>
      </c>
      <c r="DJ7" s="175">
        <f>ROUND('[2]PLEXOS EE CostperMWh wCredits a'!DJ7,2)</f>
        <v>103.48</v>
      </c>
      <c r="DK7" s="175">
        <f>ROUND('[2]PLEXOS EE CostperMWh wCredits a'!DK7,2)</f>
        <v>131.25</v>
      </c>
      <c r="DL7" s="175">
        <f>ROUND('[2]PLEXOS EE CostperMWh wCredits a'!DL7,2)</f>
        <v>219.73</v>
      </c>
      <c r="DM7" s="175">
        <f>ROUND('[2]PLEXOS EE CostperMWh wCredits a'!DM7,2)</f>
        <v>1348.63</v>
      </c>
      <c r="DN7" s="175">
        <f>ROUND('[2]PLEXOS EE CostperMWh wCredits a'!DN7,2)</f>
        <v>37</v>
      </c>
      <c r="DO7" s="175">
        <f>ROUND('[2]PLEXOS EE CostperMWh wCredits a'!DO7,2)</f>
        <v>79.45</v>
      </c>
      <c r="DP7" s="175">
        <f>ROUND('[2]PLEXOS EE CostperMWh wCredits a'!DP7,2)</f>
        <v>405.06</v>
      </c>
      <c r="DQ7" s="175">
        <f>ROUND('[2]PLEXOS EE CostperMWh wCredits a'!DQ7,2)</f>
        <v>239.9</v>
      </c>
      <c r="DR7" s="175">
        <f>ROUND('[2]PLEXOS EE CostperMWh wCredits a'!DR7,2)</f>
        <v>38.97</v>
      </c>
      <c r="DS7" s="175">
        <f>ROUND('[2]PLEXOS EE CostperMWh wCredits a'!DS7,2)</f>
        <v>167.8</v>
      </c>
      <c r="DT7" s="175">
        <f>ROUND('[2]PLEXOS EE CostperMWh wCredits a'!DT7,2)</f>
        <v>214.4</v>
      </c>
      <c r="DU7" s="175">
        <f>ROUND('[2]PLEXOS EE CostperMWh wCredits a'!DU7,2)</f>
        <v>217.67</v>
      </c>
      <c r="DV7" s="175">
        <f>ROUND('[2]PLEXOS EE CostperMWh wCredits a'!DV7,2)</f>
        <v>952.88</v>
      </c>
      <c r="DW7" s="175">
        <f>ROUND('[2]PLEXOS EE CostperMWh wCredits a'!DW7,2)</f>
        <v>33.979999999999997</v>
      </c>
      <c r="DX7" s="175">
        <f>ROUND('[2]PLEXOS EE CostperMWh wCredits a'!DX7,2)</f>
        <v>54.2</v>
      </c>
      <c r="DY7" s="175">
        <f>ROUND('[2]PLEXOS EE CostperMWh wCredits a'!DY7,2)</f>
        <v>52.35</v>
      </c>
      <c r="DZ7" s="175">
        <f>ROUND('[2]PLEXOS EE CostperMWh wCredits a'!DZ7,2)</f>
        <v>54.94</v>
      </c>
      <c r="EA7" s="175">
        <f>ROUND('[2]PLEXOS EE CostperMWh wCredits a'!EA7,2)</f>
        <v>67.13</v>
      </c>
      <c r="EB7" s="175">
        <f>ROUND('[2]PLEXOS EE CostperMWh wCredits a'!EB7,2)</f>
        <v>98.29</v>
      </c>
      <c r="EC7" s="175">
        <f>ROUND('[2]PLEXOS EE CostperMWh wCredits a'!EC7,2)</f>
        <v>103.43</v>
      </c>
      <c r="ED7" s="175">
        <f>ROUND('[2]PLEXOS EE CostperMWh wCredits a'!ED7,2)</f>
        <v>137.85</v>
      </c>
      <c r="EE7" s="175">
        <f>ROUND('[2]PLEXOS EE CostperMWh wCredits a'!EE7,2)</f>
        <v>11.22</v>
      </c>
      <c r="EF7" s="175">
        <f>ROUND('[2]PLEXOS EE CostperMWh wCredits a'!EF7,2)</f>
        <v>21.35</v>
      </c>
      <c r="EG7" s="175">
        <f>ROUND('[2]PLEXOS EE CostperMWh wCredits a'!EG7,2)</f>
        <v>102.63</v>
      </c>
      <c r="EH7" s="175">
        <f>ROUND('[2]PLEXOS EE CostperMWh wCredits a'!EH7,2)</f>
        <v>121.23</v>
      </c>
      <c r="EI7" s="175">
        <f>ROUND('[2]PLEXOS EE CostperMWh wCredits a'!EI7,2)</f>
        <v>176.81</v>
      </c>
      <c r="EJ7" s="175">
        <f>ROUND('[2]PLEXOS EE CostperMWh wCredits a'!EJ7,2)</f>
        <v>240.01</v>
      </c>
      <c r="EK7" s="175">
        <f>ROUND('[2]PLEXOS EE CostperMWh wCredits a'!EK7,2)</f>
        <v>299.47000000000003</v>
      </c>
      <c r="EL7" s="175">
        <f>ROUND('[2]PLEXOS EE CostperMWh wCredits a'!EL7,2)</f>
        <v>352.15</v>
      </c>
      <c r="EM7" s="175">
        <f>ROUND('[2]PLEXOS EE CostperMWh wCredits a'!EM7,2)</f>
        <v>2328.35</v>
      </c>
      <c r="EN7" s="175">
        <f>ROUND('[2]PLEXOS EE CostperMWh wCredits a'!EN7,2)</f>
        <v>92.66</v>
      </c>
      <c r="EO7" s="175">
        <f>ROUND('[2]PLEXOS EE CostperMWh wCredits a'!EO7,2)</f>
        <v>134.84</v>
      </c>
      <c r="EP7" s="175">
        <f>ROUND('[2]PLEXOS EE CostperMWh wCredits a'!EP7,2)</f>
        <v>157.03</v>
      </c>
      <c r="EQ7" s="175">
        <f>ROUND('[2]PLEXOS EE CostperMWh wCredits a'!EQ7,2)</f>
        <v>200.45</v>
      </c>
      <c r="ER7" s="175">
        <f>ROUND('[2]PLEXOS EE CostperMWh wCredits a'!ER7,2)</f>
        <v>279.51</v>
      </c>
      <c r="ES7" s="175">
        <f>ROUND('[2]PLEXOS EE CostperMWh wCredits a'!ES7,2)</f>
        <v>1003.41</v>
      </c>
      <c r="ET7" s="175">
        <f>ROUND('[2]PLEXOS EE CostperMWh wCredits a'!ET7,2)</f>
        <v>1049.3699999999999</v>
      </c>
      <c r="EU7" s="175">
        <f>ROUND('[2]PLEXOS EE CostperMWh wCredits a'!EU7,2)</f>
        <v>54.15</v>
      </c>
      <c r="EV7" s="175">
        <f>ROUND('[2]PLEXOS EE CostperMWh wCredits a'!EV7,2)</f>
        <v>325.62</v>
      </c>
      <c r="EW7" s="175">
        <f>ROUND('[2]PLEXOS EE CostperMWh wCredits a'!EW7,2)</f>
        <v>1047.53</v>
      </c>
      <c r="EX7" s="175">
        <f>ROUND('[2]PLEXOS EE CostperMWh wCredits a'!EX7,2)</f>
        <v>55.92</v>
      </c>
      <c r="EY7" s="175">
        <f>ROUND('[2]PLEXOS EE CostperMWh wCredits a'!EY7,2)</f>
        <v>64.19</v>
      </c>
      <c r="EZ7" s="175">
        <f>ROUND('[2]PLEXOS EE CostperMWh wCredits a'!EZ7,2)</f>
        <v>69.2</v>
      </c>
      <c r="FA7" s="175">
        <f>ROUND('[2]PLEXOS EE CostperMWh wCredits a'!FA7,2)</f>
        <v>79.34</v>
      </c>
      <c r="FB7" s="175">
        <f>ROUND('[2]PLEXOS EE CostperMWh wCredits a'!FB7,2)</f>
        <v>91.8</v>
      </c>
      <c r="FC7" s="175">
        <f>ROUND('[2]PLEXOS EE CostperMWh wCredits a'!FC7,2)</f>
        <v>145.31</v>
      </c>
      <c r="FD7" s="175">
        <f>ROUND('[2]PLEXOS EE CostperMWh wCredits a'!FD7,2)</f>
        <v>192.55</v>
      </c>
      <c r="FE7" s="175">
        <f>ROUND('[2]PLEXOS EE CostperMWh wCredits a'!FE7,2)</f>
        <v>276</v>
      </c>
      <c r="FF7" s="175">
        <f>ROUND('[2]PLEXOS EE CostperMWh wCredits a'!FF7,2)</f>
        <v>-437.68</v>
      </c>
      <c r="FG7" s="175">
        <f>ROUND('[2]PLEXOS EE CostperMWh wCredits a'!FG7,2)</f>
        <v>8.75</v>
      </c>
    </row>
    <row r="8" spans="1:163" x14ac:dyDescent="0.25">
      <c r="A8" s="175">
        <f>'[2]PLEXOS EE CostperMWh wCredits a'!A8</f>
        <v>2029</v>
      </c>
      <c r="B8" s="175">
        <f>ROUND('[2]PLEXOS EE CostperMWh wCredits a'!B8,2)</f>
        <v>60.36</v>
      </c>
      <c r="C8" s="175">
        <f>ROUND('[2]PLEXOS EE CostperMWh wCredits a'!C8,2)</f>
        <v>81.5</v>
      </c>
      <c r="D8" s="175">
        <f>ROUND('[2]PLEXOS EE CostperMWh wCredits a'!D8,2)</f>
        <v>79.55</v>
      </c>
      <c r="E8" s="175">
        <f>ROUND('[2]PLEXOS EE CostperMWh wCredits a'!E8,2)</f>
        <v>97.77</v>
      </c>
      <c r="F8" s="175">
        <f>ROUND('[2]PLEXOS EE CostperMWh wCredits a'!F8,2)</f>
        <v>133.57</v>
      </c>
      <c r="G8" s="175">
        <f>ROUND('[2]PLEXOS EE CostperMWh wCredits a'!G8,2)</f>
        <v>149.61000000000001</v>
      </c>
      <c r="H8" s="175">
        <f>ROUND('[2]PLEXOS EE CostperMWh wCredits a'!H8,2)</f>
        <v>232.74</v>
      </c>
      <c r="I8" s="175">
        <f>ROUND('[2]PLEXOS EE CostperMWh wCredits a'!I8,2)</f>
        <v>1284.57</v>
      </c>
      <c r="J8" s="175">
        <f>ROUND('[2]PLEXOS EE CostperMWh wCredits a'!J8,2)</f>
        <v>33.01</v>
      </c>
      <c r="K8" s="175">
        <f>ROUND('[2]PLEXOS EE CostperMWh wCredits a'!K8,2)</f>
        <v>34.159999999999997</v>
      </c>
      <c r="L8" s="175">
        <f>ROUND('[2]PLEXOS EE CostperMWh wCredits a'!L8,2)</f>
        <v>46.92</v>
      </c>
      <c r="M8" s="175">
        <f>ROUND('[2]PLEXOS EE CostperMWh wCredits a'!M8,2)</f>
        <v>52.05</v>
      </c>
      <c r="N8" s="175">
        <f>ROUND('[2]PLEXOS EE CostperMWh wCredits a'!N8,2)</f>
        <v>63.33</v>
      </c>
      <c r="O8" s="175">
        <f>ROUND('[2]PLEXOS EE CostperMWh wCredits a'!O8,2)</f>
        <v>93.27</v>
      </c>
      <c r="P8" s="175">
        <f>ROUND('[2]PLEXOS EE CostperMWh wCredits a'!P8,2)</f>
        <v>185.76</v>
      </c>
      <c r="Q8" s="175">
        <f>ROUND('[2]PLEXOS EE CostperMWh wCredits a'!Q8,2)</f>
        <v>205.88</v>
      </c>
      <c r="R8" s="175">
        <f>ROUND('[2]PLEXOS EE CostperMWh wCredits a'!R8,2)</f>
        <v>515.05999999999995</v>
      </c>
      <c r="S8" s="175">
        <f>ROUND('[2]PLEXOS EE CostperMWh wCredits a'!S8,2)</f>
        <v>121.02</v>
      </c>
      <c r="T8" s="175">
        <f>ROUND('[2]PLEXOS EE CostperMWh wCredits a'!T8,2)</f>
        <v>392.99</v>
      </c>
      <c r="U8" s="175">
        <f>ROUND('[2]PLEXOS EE CostperMWh wCredits a'!U8,2)</f>
        <v>46.98</v>
      </c>
      <c r="V8" s="175">
        <f>ROUND('[2]PLEXOS EE CostperMWh wCredits a'!V8,2)</f>
        <v>61.41</v>
      </c>
      <c r="W8" s="175">
        <f>ROUND('[2]PLEXOS EE CostperMWh wCredits a'!W8,2)</f>
        <v>91.18</v>
      </c>
      <c r="X8" s="175">
        <f>ROUND('[2]PLEXOS EE CostperMWh wCredits a'!X8,2)</f>
        <v>153.75</v>
      </c>
      <c r="Y8" s="175">
        <f>ROUND('[2]PLEXOS EE CostperMWh wCredits a'!Y8,2)</f>
        <v>171.02</v>
      </c>
      <c r="Z8" s="175">
        <f>ROUND('[2]PLEXOS EE CostperMWh wCredits a'!Z8,2)</f>
        <v>734.41</v>
      </c>
      <c r="AA8" s="175">
        <f>ROUND('[2]PLEXOS EE CostperMWh wCredits a'!AA8,2)</f>
        <v>11.42</v>
      </c>
      <c r="AB8" s="175">
        <f>ROUND('[2]PLEXOS EE CostperMWh wCredits a'!AB8,2)</f>
        <v>22.11</v>
      </c>
      <c r="AC8" s="175">
        <f>ROUND('[2]PLEXOS EE CostperMWh wCredits a'!AC8,2)</f>
        <v>93.09</v>
      </c>
      <c r="AD8" s="175">
        <f>ROUND('[2]PLEXOS EE CostperMWh wCredits a'!AD8,2)</f>
        <v>139.93</v>
      </c>
      <c r="AE8" s="175">
        <f>ROUND('[2]PLEXOS EE CostperMWh wCredits a'!AE8,2)</f>
        <v>165.02</v>
      </c>
      <c r="AF8" s="175">
        <f>ROUND('[2]PLEXOS EE CostperMWh wCredits a'!AF8,2)</f>
        <v>227.79</v>
      </c>
      <c r="AG8" s="175">
        <f>ROUND('[2]PLEXOS EE CostperMWh wCredits a'!AG8,2)</f>
        <v>306.95</v>
      </c>
      <c r="AH8" s="175">
        <f>ROUND('[2]PLEXOS EE CostperMWh wCredits a'!AH8,2)</f>
        <v>597.66</v>
      </c>
      <c r="AI8" s="175">
        <f>ROUND('[2]PLEXOS EE CostperMWh wCredits a'!AI8,2)</f>
        <v>3896.93</v>
      </c>
      <c r="AJ8" s="175">
        <f>ROUND('[2]PLEXOS EE CostperMWh wCredits a'!AJ8,2)</f>
        <v>99.8</v>
      </c>
      <c r="AK8" s="175">
        <f>ROUND('[2]PLEXOS EE CostperMWh wCredits a'!AK8,2)</f>
        <v>166.64</v>
      </c>
      <c r="AL8" s="175">
        <f>ROUND('[2]PLEXOS EE CostperMWh wCredits a'!AL8,2)</f>
        <v>209.13</v>
      </c>
      <c r="AM8" s="175">
        <f>ROUND('[2]PLEXOS EE CostperMWh wCredits a'!AM8,2)</f>
        <v>301.92</v>
      </c>
      <c r="AN8" s="175">
        <f>ROUND('[2]PLEXOS EE CostperMWh wCredits a'!AN8,2)</f>
        <v>1310.3800000000001</v>
      </c>
      <c r="AO8" s="175">
        <f>ROUND('[2]PLEXOS EE CostperMWh wCredits a'!AO8,2)</f>
        <v>1440.61</v>
      </c>
      <c r="AP8" s="175">
        <f>ROUND('[2]PLEXOS EE CostperMWh wCredits a'!AP8,2)</f>
        <v>126.19</v>
      </c>
      <c r="AQ8" s="175">
        <f>ROUND('[2]PLEXOS EE CostperMWh wCredits a'!AQ8,2)</f>
        <v>202.25</v>
      </c>
      <c r="AR8" s="175">
        <f>ROUND('[2]PLEXOS EE CostperMWh wCredits a'!AR8,2)</f>
        <v>60.35</v>
      </c>
      <c r="AS8" s="175">
        <f>ROUND('[2]PLEXOS EE CostperMWh wCredits a'!AS8,2)</f>
        <v>1328.38</v>
      </c>
      <c r="AT8" s="175">
        <f>ROUND('[2]PLEXOS EE CostperMWh wCredits a'!AT8,2)</f>
        <v>64.27</v>
      </c>
      <c r="AU8" s="175">
        <f>ROUND('[2]PLEXOS EE CostperMWh wCredits a'!AU8,2)</f>
        <v>67.040000000000006</v>
      </c>
      <c r="AV8" s="175">
        <f>ROUND('[2]PLEXOS EE CostperMWh wCredits a'!AV8,2)</f>
        <v>71.709999999999994</v>
      </c>
      <c r="AW8" s="175">
        <f>ROUND('[2]PLEXOS EE CostperMWh wCredits a'!AW8,2)</f>
        <v>81.37</v>
      </c>
      <c r="AX8" s="175">
        <f>ROUND('[2]PLEXOS EE CostperMWh wCredits a'!AX8,2)</f>
        <v>102.3</v>
      </c>
      <c r="AY8" s="175">
        <f>ROUND('[2]PLEXOS EE CostperMWh wCredits a'!AY8,2)</f>
        <v>171.86</v>
      </c>
      <c r="AZ8" s="175">
        <f>ROUND('[2]PLEXOS EE CostperMWh wCredits a'!AZ8,2)</f>
        <v>214.78</v>
      </c>
      <c r="BA8" s="175">
        <f>ROUND('[2]PLEXOS EE CostperMWh wCredits a'!BA8,2)</f>
        <v>503.06</v>
      </c>
      <c r="BB8" s="175">
        <f>ROUND('[2]PLEXOS EE CostperMWh wCredits a'!BB8,2)</f>
        <v>-1398.58</v>
      </c>
      <c r="BC8" s="175">
        <f>ROUND('[2]PLEXOS EE CostperMWh wCredits a'!BC8,2)</f>
        <v>0.52</v>
      </c>
      <c r="BD8" s="175">
        <f>ROUND('[2]PLEXOS EE CostperMWh wCredits a'!BD8,2)</f>
        <v>66.58</v>
      </c>
      <c r="BE8" s="175">
        <f>ROUND('[2]PLEXOS EE CostperMWh wCredits a'!BE8,2)</f>
        <v>60.81</v>
      </c>
      <c r="BF8" s="175">
        <f>ROUND('[2]PLEXOS EE CostperMWh wCredits a'!BF8,2)</f>
        <v>63</v>
      </c>
      <c r="BG8" s="175">
        <f>ROUND('[2]PLEXOS EE CostperMWh wCredits a'!BG8,2)</f>
        <v>155.82</v>
      </c>
      <c r="BH8" s="175">
        <f>ROUND('[2]PLEXOS EE CostperMWh wCredits a'!BH8,2)</f>
        <v>196.91</v>
      </c>
      <c r="BI8" s="175">
        <f>ROUND('[2]PLEXOS EE CostperMWh wCredits a'!BI8,2)</f>
        <v>280.66000000000003</v>
      </c>
      <c r="BJ8" s="175">
        <f>ROUND('[2]PLEXOS EE CostperMWh wCredits a'!BJ8,2)</f>
        <v>938.66</v>
      </c>
      <c r="BK8" s="175">
        <f>ROUND('[2]PLEXOS EE CostperMWh wCredits a'!BK8,2)</f>
        <v>51.81</v>
      </c>
      <c r="BL8" s="175">
        <f>ROUND('[2]PLEXOS EE CostperMWh wCredits a'!BL8,2)</f>
        <v>189.52</v>
      </c>
      <c r="BM8" s="175">
        <f>ROUND('[2]PLEXOS EE CostperMWh wCredits a'!BM8,2)</f>
        <v>737</v>
      </c>
      <c r="BN8" s="175">
        <f>ROUND('[2]PLEXOS EE CostperMWh wCredits a'!BN8,2)</f>
        <v>51.81</v>
      </c>
      <c r="BO8" s="175">
        <f>ROUND('[2]PLEXOS EE CostperMWh wCredits a'!BO8,2)</f>
        <v>51.81</v>
      </c>
      <c r="BP8" s="175">
        <f>ROUND('[2]PLEXOS EE CostperMWh wCredits a'!BP8,2)</f>
        <v>52.48</v>
      </c>
      <c r="BQ8" s="175">
        <f>ROUND('[2]PLEXOS EE CostperMWh wCredits a'!BQ8,2)</f>
        <v>56.81</v>
      </c>
      <c r="BR8" s="175">
        <f>ROUND('[2]PLEXOS EE CostperMWh wCredits a'!BR8,2)</f>
        <v>56.87</v>
      </c>
      <c r="BS8" s="175">
        <f>ROUND('[2]PLEXOS EE CostperMWh wCredits a'!BS8,2)</f>
        <v>91.17</v>
      </c>
      <c r="BT8" s="175">
        <f>ROUND('[2]PLEXOS EE CostperMWh wCredits a'!BT8,2)</f>
        <v>121.8</v>
      </c>
      <c r="BU8" s="175">
        <f>ROUND('[2]PLEXOS EE CostperMWh wCredits a'!BU8,2)</f>
        <v>140.26</v>
      </c>
      <c r="BV8" s="175">
        <f>ROUND('[2]PLEXOS EE CostperMWh wCredits a'!BV8,2)</f>
        <v>51.84</v>
      </c>
      <c r="BW8" s="175">
        <f>ROUND('[2]PLEXOS EE CostperMWh wCredits a'!BW8,2)</f>
        <v>60.86</v>
      </c>
      <c r="BX8" s="175">
        <f>ROUND('[2]PLEXOS EE CostperMWh wCredits a'!BX8,2)</f>
        <v>62.23</v>
      </c>
      <c r="BY8" s="175">
        <f>ROUND('[2]PLEXOS EE CostperMWh wCredits a'!BY8,2)</f>
        <v>62.23</v>
      </c>
      <c r="BZ8" s="175">
        <f>ROUND('[2]PLEXOS EE CostperMWh wCredits a'!BZ8,2)</f>
        <v>60.64</v>
      </c>
      <c r="CA8" s="175">
        <f>ROUND('[2]PLEXOS EE CostperMWh wCredits a'!CA8,2)</f>
        <v>116.43</v>
      </c>
      <c r="CB8" s="175">
        <f>ROUND('[2]PLEXOS EE CostperMWh wCredits a'!CB8,2)</f>
        <v>185.72</v>
      </c>
      <c r="CC8" s="175">
        <f>ROUND('[2]PLEXOS EE CostperMWh wCredits a'!CC8,2)</f>
        <v>16.73</v>
      </c>
      <c r="CD8" s="175">
        <f>ROUND('[2]PLEXOS EE CostperMWh wCredits a'!CD8,2)</f>
        <v>25.21</v>
      </c>
      <c r="CE8" s="175">
        <f>ROUND('[2]PLEXOS EE CostperMWh wCredits a'!CE8,2)</f>
        <v>53.87</v>
      </c>
      <c r="CF8" s="175">
        <f>ROUND('[2]PLEXOS EE CostperMWh wCredits a'!CF8,2)</f>
        <v>201.5</v>
      </c>
      <c r="CG8" s="175">
        <f>ROUND('[2]PLEXOS EE CostperMWh wCredits a'!CG8,2)</f>
        <v>249.43</v>
      </c>
      <c r="CH8" s="175">
        <f>ROUND('[2]PLEXOS EE CostperMWh wCredits a'!CH8,2)</f>
        <v>1149.29</v>
      </c>
      <c r="CI8" s="175">
        <f>ROUND('[2]PLEXOS EE CostperMWh wCredits a'!CI8,2)</f>
        <v>57.88</v>
      </c>
      <c r="CJ8" s="175">
        <f>ROUND('[2]PLEXOS EE CostperMWh wCredits a'!CJ8,2)</f>
        <v>71.2</v>
      </c>
      <c r="CK8" s="175">
        <f>ROUND('[2]PLEXOS EE CostperMWh wCredits a'!CK8,2)</f>
        <v>85.8</v>
      </c>
      <c r="CL8" s="175">
        <f>ROUND('[2]PLEXOS EE CostperMWh wCredits a'!CL8,2)</f>
        <v>75.599999999999994</v>
      </c>
      <c r="CM8" s="175">
        <f>ROUND('[2]PLEXOS EE CostperMWh wCredits a'!CM8,2)</f>
        <v>91.37</v>
      </c>
      <c r="CN8" s="175">
        <f>ROUND('[2]PLEXOS EE CostperMWh wCredits a'!CN8,2)</f>
        <v>94.95</v>
      </c>
      <c r="CO8" s="175">
        <f>ROUND('[2]PLEXOS EE CostperMWh wCredits a'!CO8,2)</f>
        <v>89.38</v>
      </c>
      <c r="CP8" s="175">
        <f>ROUND('[2]PLEXOS EE CostperMWh wCredits a'!CP8,2)</f>
        <v>108.37</v>
      </c>
      <c r="CQ8" s="175">
        <f>ROUND('[2]PLEXOS EE CostperMWh wCredits a'!CQ8,2)</f>
        <v>42.03</v>
      </c>
      <c r="CR8" s="175">
        <f>ROUND('[2]PLEXOS EE CostperMWh wCredits a'!CR8,2)</f>
        <v>60.49</v>
      </c>
      <c r="CS8" s="175">
        <f>ROUND('[2]PLEXOS EE CostperMWh wCredits a'!CS8,2)</f>
        <v>93.51</v>
      </c>
      <c r="CT8" s="175">
        <f>ROUND('[2]PLEXOS EE CostperMWh wCredits a'!CT8,2)</f>
        <v>98.18</v>
      </c>
      <c r="CU8" s="175">
        <f>ROUND('[2]PLEXOS EE CostperMWh wCredits a'!CU8,2)</f>
        <v>116.67</v>
      </c>
      <c r="CV8" s="175">
        <f>ROUND('[2]PLEXOS EE CostperMWh wCredits a'!CV8,2)</f>
        <v>337.84</v>
      </c>
      <c r="CW8" s="175">
        <f>ROUND('[2]PLEXOS EE CostperMWh wCredits a'!CW8,2)</f>
        <v>350.24</v>
      </c>
      <c r="CX8" s="175">
        <f>ROUND('[2]PLEXOS EE CostperMWh wCredits a'!CX8,2)</f>
        <v>56.84</v>
      </c>
      <c r="CY8" s="175">
        <f>ROUND('[2]PLEXOS EE CostperMWh wCredits a'!CY8,2)</f>
        <v>72.209999999999994</v>
      </c>
      <c r="CZ8" s="175">
        <f>ROUND('[2]PLEXOS EE CostperMWh wCredits a'!CZ8,2)</f>
        <v>111.45</v>
      </c>
      <c r="DA8" s="175">
        <f>ROUND('[2]PLEXOS EE CostperMWh wCredits a'!DA8,2)</f>
        <v>154.65</v>
      </c>
      <c r="DB8" s="175">
        <f>ROUND('[2]PLEXOS EE CostperMWh wCredits a'!DB8,2)</f>
        <v>146</v>
      </c>
      <c r="DC8" s="175">
        <f>ROUND('[2]PLEXOS EE CostperMWh wCredits a'!DC8,2)</f>
        <v>719.66</v>
      </c>
      <c r="DD8" s="175">
        <f>ROUND('[2]PLEXOS EE CostperMWh wCredits a'!DD8,2)</f>
        <v>7.96</v>
      </c>
      <c r="DE8" s="175">
        <f>ROUND('[2]PLEXOS EE CostperMWh wCredits a'!DE8,2)</f>
        <v>26.54</v>
      </c>
      <c r="DF8" s="175">
        <f>ROUND('[2]PLEXOS EE CostperMWh wCredits a'!DF8,2)</f>
        <v>53.88</v>
      </c>
      <c r="DG8" s="175">
        <f>ROUND('[2]PLEXOS EE CostperMWh wCredits a'!DG8,2)</f>
        <v>70.8</v>
      </c>
      <c r="DH8" s="175">
        <f>ROUND('[2]PLEXOS EE CostperMWh wCredits a'!DH8,2)</f>
        <v>85.49</v>
      </c>
      <c r="DI8" s="175">
        <f>ROUND('[2]PLEXOS EE CostperMWh wCredits a'!DI8,2)</f>
        <v>85.72</v>
      </c>
      <c r="DJ8" s="175">
        <f>ROUND('[2]PLEXOS EE CostperMWh wCredits a'!DJ8,2)</f>
        <v>104.16</v>
      </c>
      <c r="DK8" s="175">
        <f>ROUND('[2]PLEXOS EE CostperMWh wCredits a'!DK8,2)</f>
        <v>130.63999999999999</v>
      </c>
      <c r="DL8" s="175">
        <f>ROUND('[2]PLEXOS EE CostperMWh wCredits a'!DL8,2)</f>
        <v>220.92</v>
      </c>
      <c r="DM8" s="175">
        <f>ROUND('[2]PLEXOS EE CostperMWh wCredits a'!DM8,2)</f>
        <v>1276.76</v>
      </c>
      <c r="DN8" s="175">
        <f>ROUND('[2]PLEXOS EE CostperMWh wCredits a'!DN8,2)</f>
        <v>37.5</v>
      </c>
      <c r="DO8" s="175">
        <f>ROUND('[2]PLEXOS EE CostperMWh wCredits a'!DO8,2)</f>
        <v>79.650000000000006</v>
      </c>
      <c r="DP8" s="175">
        <f>ROUND('[2]PLEXOS EE CostperMWh wCredits a'!DP8,2)</f>
        <v>399.18</v>
      </c>
      <c r="DQ8" s="175">
        <f>ROUND('[2]PLEXOS EE CostperMWh wCredits a'!DQ8,2)</f>
        <v>244.77</v>
      </c>
      <c r="DR8" s="175">
        <f>ROUND('[2]PLEXOS EE CostperMWh wCredits a'!DR8,2)</f>
        <v>38.89</v>
      </c>
      <c r="DS8" s="175">
        <f>ROUND('[2]PLEXOS EE CostperMWh wCredits a'!DS8,2)</f>
        <v>166.48</v>
      </c>
      <c r="DT8" s="175">
        <f>ROUND('[2]PLEXOS EE CostperMWh wCredits a'!DT8,2)</f>
        <v>214.15</v>
      </c>
      <c r="DU8" s="175">
        <f>ROUND('[2]PLEXOS EE CostperMWh wCredits a'!DU8,2)</f>
        <v>217.68</v>
      </c>
      <c r="DV8" s="175">
        <f>ROUND('[2]PLEXOS EE CostperMWh wCredits a'!DV8,2)</f>
        <v>927.49</v>
      </c>
      <c r="DW8" s="175">
        <f>ROUND('[2]PLEXOS EE CostperMWh wCredits a'!DW8,2)</f>
        <v>34.11</v>
      </c>
      <c r="DX8" s="175">
        <f>ROUND('[2]PLEXOS EE CostperMWh wCredits a'!DX8,2)</f>
        <v>54.33</v>
      </c>
      <c r="DY8" s="175">
        <f>ROUND('[2]PLEXOS EE CostperMWh wCredits a'!DY8,2)</f>
        <v>52.74</v>
      </c>
      <c r="DZ8" s="175">
        <f>ROUND('[2]PLEXOS EE CostperMWh wCredits a'!DZ8,2)</f>
        <v>55.25</v>
      </c>
      <c r="EA8" s="175">
        <f>ROUND('[2]PLEXOS EE CostperMWh wCredits a'!EA8,2)</f>
        <v>67.400000000000006</v>
      </c>
      <c r="EB8" s="175">
        <f>ROUND('[2]PLEXOS EE CostperMWh wCredits a'!EB8,2)</f>
        <v>98.2</v>
      </c>
      <c r="EC8" s="175">
        <f>ROUND('[2]PLEXOS EE CostperMWh wCredits a'!EC8,2)</f>
        <v>103.46</v>
      </c>
      <c r="ED8" s="175">
        <f>ROUND('[2]PLEXOS EE CostperMWh wCredits a'!ED8,2)</f>
        <v>137.41</v>
      </c>
      <c r="EE8" s="175">
        <f>ROUND('[2]PLEXOS EE CostperMWh wCredits a'!EE8,2)</f>
        <v>11.41</v>
      </c>
      <c r="EF8" s="175">
        <f>ROUND('[2]PLEXOS EE CostperMWh wCredits a'!EF8,2)</f>
        <v>21.22</v>
      </c>
      <c r="EG8" s="175">
        <f>ROUND('[2]PLEXOS EE CostperMWh wCredits a'!EG8,2)</f>
        <v>103.63</v>
      </c>
      <c r="EH8" s="175">
        <f>ROUND('[2]PLEXOS EE CostperMWh wCredits a'!EH8,2)</f>
        <v>122.56</v>
      </c>
      <c r="EI8" s="175">
        <f>ROUND('[2]PLEXOS EE CostperMWh wCredits a'!EI8,2)</f>
        <v>177.36</v>
      </c>
      <c r="EJ8" s="175">
        <f>ROUND('[2]PLEXOS EE CostperMWh wCredits a'!EJ8,2)</f>
        <v>239.85</v>
      </c>
      <c r="EK8" s="175">
        <f>ROUND('[2]PLEXOS EE CostperMWh wCredits a'!EK8,2)</f>
        <v>303.35000000000002</v>
      </c>
      <c r="EL8" s="175">
        <f>ROUND('[2]PLEXOS EE CostperMWh wCredits a'!EL8,2)</f>
        <v>355.72</v>
      </c>
      <c r="EM8" s="175">
        <f>ROUND('[2]PLEXOS EE CostperMWh wCredits a'!EM8,2)</f>
        <v>2219.85</v>
      </c>
      <c r="EN8" s="175">
        <f>ROUND('[2]PLEXOS EE CostperMWh wCredits a'!EN8,2)</f>
        <v>92.51</v>
      </c>
      <c r="EO8" s="175">
        <f>ROUND('[2]PLEXOS EE CostperMWh wCredits a'!EO8,2)</f>
        <v>136.06</v>
      </c>
      <c r="EP8" s="175">
        <f>ROUND('[2]PLEXOS EE CostperMWh wCredits a'!EP8,2)</f>
        <v>161.78</v>
      </c>
      <c r="EQ8" s="175">
        <f>ROUND('[2]PLEXOS EE CostperMWh wCredits a'!EQ8,2)</f>
        <v>201.96</v>
      </c>
      <c r="ER8" s="175">
        <f>ROUND('[2]PLEXOS EE CostperMWh wCredits a'!ER8,2)</f>
        <v>281.64999999999998</v>
      </c>
      <c r="ES8" s="175">
        <f>ROUND('[2]PLEXOS EE CostperMWh wCredits a'!ES8,2)</f>
        <v>985.37</v>
      </c>
      <c r="ET8" s="175">
        <f>ROUND('[2]PLEXOS EE CostperMWh wCredits a'!ET8,2)</f>
        <v>1055.52</v>
      </c>
      <c r="EU8" s="175">
        <f>ROUND('[2]PLEXOS EE CostperMWh wCredits a'!EU8,2)</f>
        <v>54.42</v>
      </c>
      <c r="EV8" s="175">
        <f>ROUND('[2]PLEXOS EE CostperMWh wCredits a'!EV8,2)</f>
        <v>325.98</v>
      </c>
      <c r="EW8" s="175">
        <f>ROUND('[2]PLEXOS EE CostperMWh wCredits a'!EW8,2)</f>
        <v>998.57</v>
      </c>
      <c r="EX8" s="175">
        <f>ROUND('[2]PLEXOS EE CostperMWh wCredits a'!EX8,2)</f>
        <v>56.4</v>
      </c>
      <c r="EY8" s="175">
        <f>ROUND('[2]PLEXOS EE CostperMWh wCredits a'!EY8,2)</f>
        <v>64.67</v>
      </c>
      <c r="EZ8" s="175">
        <f>ROUND('[2]PLEXOS EE CostperMWh wCredits a'!EZ8,2)</f>
        <v>69.64</v>
      </c>
      <c r="FA8" s="175">
        <f>ROUND('[2]PLEXOS EE CostperMWh wCredits a'!FA8,2)</f>
        <v>79.55</v>
      </c>
      <c r="FB8" s="175">
        <f>ROUND('[2]PLEXOS EE CostperMWh wCredits a'!FB8,2)</f>
        <v>91.9</v>
      </c>
      <c r="FC8" s="175">
        <f>ROUND('[2]PLEXOS EE CostperMWh wCredits a'!FC8,2)</f>
        <v>145.78</v>
      </c>
      <c r="FD8" s="175">
        <f>ROUND('[2]PLEXOS EE CostperMWh wCredits a'!FD8,2)</f>
        <v>192.59</v>
      </c>
      <c r="FE8" s="175">
        <f>ROUND('[2]PLEXOS EE CostperMWh wCredits a'!FE8,2)</f>
        <v>275.54000000000002</v>
      </c>
      <c r="FF8" s="175">
        <f>ROUND('[2]PLEXOS EE CostperMWh wCredits a'!FF8,2)</f>
        <v>-376.28</v>
      </c>
      <c r="FG8" s="175">
        <f>ROUND('[2]PLEXOS EE CostperMWh wCredits a'!FG8,2)</f>
        <v>9.7200000000000006</v>
      </c>
    </row>
    <row r="9" spans="1:163" x14ac:dyDescent="0.25">
      <c r="A9" s="175">
        <f>'[2]PLEXOS EE CostperMWh wCredits a'!A9</f>
        <v>2030</v>
      </c>
      <c r="B9" s="175">
        <f>ROUND('[2]PLEXOS EE CostperMWh wCredits a'!B9,2)</f>
        <v>60.46</v>
      </c>
      <c r="C9" s="175">
        <f>ROUND('[2]PLEXOS EE CostperMWh wCredits a'!C9,2)</f>
        <v>82.55</v>
      </c>
      <c r="D9" s="175">
        <f>ROUND('[2]PLEXOS EE CostperMWh wCredits a'!D9,2)</f>
        <v>80.47</v>
      </c>
      <c r="E9" s="175">
        <f>ROUND('[2]PLEXOS EE CostperMWh wCredits a'!E9,2)</f>
        <v>98.85</v>
      </c>
      <c r="F9" s="175">
        <f>ROUND('[2]PLEXOS EE CostperMWh wCredits a'!F9,2)</f>
        <v>134.30000000000001</v>
      </c>
      <c r="G9" s="175">
        <f>ROUND('[2]PLEXOS EE CostperMWh wCredits a'!G9,2)</f>
        <v>150.19999999999999</v>
      </c>
      <c r="H9" s="175">
        <f>ROUND('[2]PLEXOS EE CostperMWh wCredits a'!H9,2)</f>
        <v>232.44</v>
      </c>
      <c r="I9" s="175">
        <f>ROUND('[2]PLEXOS EE CostperMWh wCredits a'!I9,2)</f>
        <v>1252.92</v>
      </c>
      <c r="J9" s="175">
        <f>ROUND('[2]PLEXOS EE CostperMWh wCredits a'!J9,2)</f>
        <v>33.450000000000003</v>
      </c>
      <c r="K9" s="175">
        <f>ROUND('[2]PLEXOS EE CostperMWh wCredits a'!K9,2)</f>
        <v>34.85</v>
      </c>
      <c r="L9" s="175">
        <f>ROUND('[2]PLEXOS EE CostperMWh wCredits a'!L9,2)</f>
        <v>47.16</v>
      </c>
      <c r="M9" s="175">
        <f>ROUND('[2]PLEXOS EE CostperMWh wCredits a'!M9,2)</f>
        <v>52.29</v>
      </c>
      <c r="N9" s="175">
        <f>ROUND('[2]PLEXOS EE CostperMWh wCredits a'!N9,2)</f>
        <v>62.97</v>
      </c>
      <c r="O9" s="175">
        <f>ROUND('[2]PLEXOS EE CostperMWh wCredits a'!O9,2)</f>
        <v>97.2</v>
      </c>
      <c r="P9" s="175">
        <f>ROUND('[2]PLEXOS EE CostperMWh wCredits a'!P9,2)</f>
        <v>184.41</v>
      </c>
      <c r="Q9" s="175">
        <f>ROUND('[2]PLEXOS EE CostperMWh wCredits a'!Q9,2)</f>
        <v>204.95</v>
      </c>
      <c r="R9" s="175">
        <f>ROUND('[2]PLEXOS EE CostperMWh wCredits a'!R9,2)</f>
        <v>507.27</v>
      </c>
      <c r="S9" s="175">
        <f>ROUND('[2]PLEXOS EE CostperMWh wCredits a'!S9,2)</f>
        <v>120.43</v>
      </c>
      <c r="T9" s="175">
        <f>ROUND('[2]PLEXOS EE CostperMWh wCredits a'!T9,2)</f>
        <v>375.5</v>
      </c>
      <c r="U9" s="175">
        <f>ROUND('[2]PLEXOS EE CostperMWh wCredits a'!U9,2)</f>
        <v>47.54</v>
      </c>
      <c r="V9" s="175">
        <f>ROUND('[2]PLEXOS EE CostperMWh wCredits a'!V9,2)</f>
        <v>61.52</v>
      </c>
      <c r="W9" s="175">
        <f>ROUND('[2]PLEXOS EE CostperMWh wCredits a'!W9,2)</f>
        <v>91.2</v>
      </c>
      <c r="X9" s="175">
        <f>ROUND('[2]PLEXOS EE CostperMWh wCredits a'!X9,2)</f>
        <v>153.11000000000001</v>
      </c>
      <c r="Y9" s="175">
        <f>ROUND('[2]PLEXOS EE CostperMWh wCredits a'!Y9,2)</f>
        <v>170.28</v>
      </c>
      <c r="Z9" s="175">
        <f>ROUND('[2]PLEXOS EE CostperMWh wCredits a'!Z9,2)</f>
        <v>706.61</v>
      </c>
      <c r="AA9" s="175">
        <f>ROUND('[2]PLEXOS EE CostperMWh wCredits a'!AA9,2)</f>
        <v>11.97</v>
      </c>
      <c r="AB9" s="175">
        <f>ROUND('[2]PLEXOS EE CostperMWh wCredits a'!AB9,2)</f>
        <v>22.2</v>
      </c>
      <c r="AC9" s="175">
        <f>ROUND('[2]PLEXOS EE CostperMWh wCredits a'!AC9,2)</f>
        <v>93.9</v>
      </c>
      <c r="AD9" s="175">
        <f>ROUND('[2]PLEXOS EE CostperMWh wCredits a'!AD9,2)</f>
        <v>140.18</v>
      </c>
      <c r="AE9" s="175">
        <f>ROUND('[2]PLEXOS EE CostperMWh wCredits a'!AE9,2)</f>
        <v>167.34</v>
      </c>
      <c r="AF9" s="175">
        <f>ROUND('[2]PLEXOS EE CostperMWh wCredits a'!AF9,2)</f>
        <v>228.97</v>
      </c>
      <c r="AG9" s="175">
        <f>ROUND('[2]PLEXOS EE CostperMWh wCredits a'!AG9,2)</f>
        <v>313.47000000000003</v>
      </c>
      <c r="AH9" s="175">
        <f>ROUND('[2]PLEXOS EE CostperMWh wCredits a'!AH9,2)</f>
        <v>606.82000000000005</v>
      </c>
      <c r="AI9" s="175">
        <f>ROUND('[2]PLEXOS EE CostperMWh wCredits a'!AI9,2)</f>
        <v>3738.02</v>
      </c>
      <c r="AJ9" s="175">
        <f>ROUND('[2]PLEXOS EE CostperMWh wCredits a'!AJ9,2)</f>
        <v>100.69</v>
      </c>
      <c r="AK9" s="175">
        <f>ROUND('[2]PLEXOS EE CostperMWh wCredits a'!AK9,2)</f>
        <v>169.3</v>
      </c>
      <c r="AL9" s="175">
        <f>ROUND('[2]PLEXOS EE CostperMWh wCredits a'!AL9,2)</f>
        <v>213.37</v>
      </c>
      <c r="AM9" s="175">
        <f>ROUND('[2]PLEXOS EE CostperMWh wCredits a'!AM9,2)</f>
        <v>309.16000000000003</v>
      </c>
      <c r="AN9" s="175">
        <f>ROUND('[2]PLEXOS EE CostperMWh wCredits a'!AN9,2)</f>
        <v>1228.8699999999999</v>
      </c>
      <c r="AO9" s="175">
        <f>ROUND('[2]PLEXOS EE CostperMWh wCredits a'!AO9,2)</f>
        <v>1441.15</v>
      </c>
      <c r="AP9" s="175">
        <f>ROUND('[2]PLEXOS EE CostperMWh wCredits a'!AP9,2)</f>
        <v>125.33</v>
      </c>
      <c r="AQ9" s="175">
        <f>ROUND('[2]PLEXOS EE CostperMWh wCredits a'!AQ9,2)</f>
        <v>212.2</v>
      </c>
      <c r="AR9" s="175">
        <f>ROUND('[2]PLEXOS EE CostperMWh wCredits a'!AR9,2)</f>
        <v>60.46</v>
      </c>
      <c r="AS9" s="175">
        <f>ROUND('[2]PLEXOS EE CostperMWh wCredits a'!AS9,2)</f>
        <v>1301.46</v>
      </c>
      <c r="AT9" s="175">
        <f>ROUND('[2]PLEXOS EE CostperMWh wCredits a'!AT9,2)</f>
        <v>64.42</v>
      </c>
      <c r="AU9" s="175">
        <f>ROUND('[2]PLEXOS EE CostperMWh wCredits a'!AU9,2)</f>
        <v>67.180000000000007</v>
      </c>
      <c r="AV9" s="175">
        <f>ROUND('[2]PLEXOS EE CostperMWh wCredits a'!AV9,2)</f>
        <v>71.86</v>
      </c>
      <c r="AW9" s="175">
        <f>ROUND('[2]PLEXOS EE CostperMWh wCredits a'!AW9,2)</f>
        <v>81.489999999999995</v>
      </c>
      <c r="AX9" s="175">
        <f>ROUND('[2]PLEXOS EE CostperMWh wCredits a'!AX9,2)</f>
        <v>102.3</v>
      </c>
      <c r="AY9" s="175">
        <f>ROUND('[2]PLEXOS EE CostperMWh wCredits a'!AY9,2)</f>
        <v>171.68</v>
      </c>
      <c r="AZ9" s="175">
        <f>ROUND('[2]PLEXOS EE CostperMWh wCredits a'!AZ9,2)</f>
        <v>214.02</v>
      </c>
      <c r="BA9" s="175">
        <f>ROUND('[2]PLEXOS EE CostperMWh wCredits a'!BA9,2)</f>
        <v>533.21</v>
      </c>
      <c r="BB9" s="175">
        <f>ROUND('[2]PLEXOS EE CostperMWh wCredits a'!BB9,2)</f>
        <v>-1306.4100000000001</v>
      </c>
      <c r="BC9" s="175">
        <f>ROUND('[2]PLEXOS EE CostperMWh wCredits a'!BC9,2)</f>
        <v>-5.86</v>
      </c>
      <c r="BD9" s="175">
        <f>ROUND('[2]PLEXOS EE CostperMWh wCredits a'!BD9,2)</f>
        <v>67.58</v>
      </c>
      <c r="BE9" s="175">
        <f>ROUND('[2]PLEXOS EE CostperMWh wCredits a'!BE9,2)</f>
        <v>61.84</v>
      </c>
      <c r="BF9" s="175">
        <f>ROUND('[2]PLEXOS EE CostperMWh wCredits a'!BF9,2)</f>
        <v>63.96</v>
      </c>
      <c r="BG9" s="175">
        <f>ROUND('[2]PLEXOS EE CostperMWh wCredits a'!BG9,2)</f>
        <v>157.28</v>
      </c>
      <c r="BH9" s="175">
        <f>ROUND('[2]PLEXOS EE CostperMWh wCredits a'!BH9,2)</f>
        <v>198.5</v>
      </c>
      <c r="BI9" s="175">
        <f>ROUND('[2]PLEXOS EE CostperMWh wCredits a'!BI9,2)</f>
        <v>286.82</v>
      </c>
      <c r="BJ9" s="175">
        <f>ROUND('[2]PLEXOS EE CostperMWh wCredits a'!BJ9,2)</f>
        <v>940.09</v>
      </c>
      <c r="BK9" s="175">
        <f>ROUND('[2]PLEXOS EE CostperMWh wCredits a'!BK9,2)</f>
        <v>52.9</v>
      </c>
      <c r="BL9" s="175">
        <f>ROUND('[2]PLEXOS EE CostperMWh wCredits a'!BL9,2)</f>
        <v>190.91</v>
      </c>
      <c r="BM9" s="175">
        <f>ROUND('[2]PLEXOS EE CostperMWh wCredits a'!BM9,2)</f>
        <v>749.35</v>
      </c>
      <c r="BN9" s="175">
        <f>ROUND('[2]PLEXOS EE CostperMWh wCredits a'!BN9,2)</f>
        <v>52.9</v>
      </c>
      <c r="BO9" s="175">
        <f>ROUND('[2]PLEXOS EE CostperMWh wCredits a'!BO9,2)</f>
        <v>52.9</v>
      </c>
      <c r="BP9" s="175">
        <f>ROUND('[2]PLEXOS EE CostperMWh wCredits a'!BP9,2)</f>
        <v>53.57</v>
      </c>
      <c r="BQ9" s="175">
        <f>ROUND('[2]PLEXOS EE CostperMWh wCredits a'!BQ9,2)</f>
        <v>57.95</v>
      </c>
      <c r="BR9" s="175">
        <f>ROUND('[2]PLEXOS EE CostperMWh wCredits a'!BR9,2)</f>
        <v>58.2</v>
      </c>
      <c r="BS9" s="175">
        <f>ROUND('[2]PLEXOS EE CostperMWh wCredits a'!BS9,2)</f>
        <v>92.33</v>
      </c>
      <c r="BT9" s="175">
        <f>ROUND('[2]PLEXOS EE CostperMWh wCredits a'!BT9,2)</f>
        <v>122.84</v>
      </c>
      <c r="BU9" s="175">
        <f>ROUND('[2]PLEXOS EE CostperMWh wCredits a'!BU9,2)</f>
        <v>141.61000000000001</v>
      </c>
      <c r="BV9" s="175">
        <f>ROUND('[2]PLEXOS EE CostperMWh wCredits a'!BV9,2)</f>
        <v>52.4</v>
      </c>
      <c r="BW9" s="175">
        <f>ROUND('[2]PLEXOS EE CostperMWh wCredits a'!BW9,2)</f>
        <v>61.42</v>
      </c>
      <c r="BX9" s="175">
        <f>ROUND('[2]PLEXOS EE CostperMWh wCredits a'!BX9,2)</f>
        <v>62.88</v>
      </c>
      <c r="BY9" s="175">
        <f>ROUND('[2]PLEXOS EE CostperMWh wCredits a'!BY9,2)</f>
        <v>62.88</v>
      </c>
      <c r="BZ9" s="175">
        <f>ROUND('[2]PLEXOS EE CostperMWh wCredits a'!BZ9,2)</f>
        <v>61.2</v>
      </c>
      <c r="CA9" s="175">
        <f>ROUND('[2]PLEXOS EE CostperMWh wCredits a'!CA9,2)</f>
        <v>117.05</v>
      </c>
      <c r="CB9" s="175">
        <f>ROUND('[2]PLEXOS EE CostperMWh wCredits a'!CB9,2)</f>
        <v>186.36</v>
      </c>
      <c r="CC9" s="175">
        <f>ROUND('[2]PLEXOS EE CostperMWh wCredits a'!CC9,2)</f>
        <v>17.170000000000002</v>
      </c>
      <c r="CD9" s="175">
        <f>ROUND('[2]PLEXOS EE CostperMWh wCredits a'!CD9,2)</f>
        <v>26.39</v>
      </c>
      <c r="CE9" s="175">
        <f>ROUND('[2]PLEXOS EE CostperMWh wCredits a'!CE9,2)</f>
        <v>53.84</v>
      </c>
      <c r="CF9" s="175">
        <f>ROUND('[2]PLEXOS EE CostperMWh wCredits a'!CF9,2)</f>
        <v>207.04</v>
      </c>
      <c r="CG9" s="175">
        <f>ROUND('[2]PLEXOS EE CostperMWh wCredits a'!CG9,2)</f>
        <v>252.51</v>
      </c>
      <c r="CH9" s="175">
        <f>ROUND('[2]PLEXOS EE CostperMWh wCredits a'!CH9,2)</f>
        <v>1081.74</v>
      </c>
      <c r="CI9" s="175">
        <f>ROUND('[2]PLEXOS EE CostperMWh wCredits a'!CI9,2)</f>
        <v>57.72</v>
      </c>
      <c r="CJ9" s="175">
        <f>ROUND('[2]PLEXOS EE CostperMWh wCredits a'!CJ9,2)</f>
        <v>72.09</v>
      </c>
      <c r="CK9" s="175">
        <f>ROUND('[2]PLEXOS EE CostperMWh wCredits a'!CK9,2)</f>
        <v>86.28</v>
      </c>
      <c r="CL9" s="175">
        <f>ROUND('[2]PLEXOS EE CostperMWh wCredits a'!CL9,2)</f>
        <v>75.91</v>
      </c>
      <c r="CM9" s="175">
        <f>ROUND('[2]PLEXOS EE CostperMWh wCredits a'!CM9,2)</f>
        <v>92.83</v>
      </c>
      <c r="CN9" s="175">
        <f>ROUND('[2]PLEXOS EE CostperMWh wCredits a'!CN9,2)</f>
        <v>95.03</v>
      </c>
      <c r="CO9" s="175">
        <f>ROUND('[2]PLEXOS EE CostperMWh wCredits a'!CO9,2)</f>
        <v>90.54</v>
      </c>
      <c r="CP9" s="175">
        <f>ROUND('[2]PLEXOS EE CostperMWh wCredits a'!CP9,2)</f>
        <v>109.85</v>
      </c>
      <c r="CQ9" s="175">
        <f>ROUND('[2]PLEXOS EE CostperMWh wCredits a'!CQ9,2)</f>
        <v>42.37</v>
      </c>
      <c r="CR9" s="175">
        <f>ROUND('[2]PLEXOS EE CostperMWh wCredits a'!CR9,2)</f>
        <v>60.17</v>
      </c>
      <c r="CS9" s="175">
        <f>ROUND('[2]PLEXOS EE CostperMWh wCredits a'!CS9,2)</f>
        <v>95.71</v>
      </c>
      <c r="CT9" s="175">
        <f>ROUND('[2]PLEXOS EE CostperMWh wCredits a'!CT9,2)</f>
        <v>98.95</v>
      </c>
      <c r="CU9" s="175">
        <f>ROUND('[2]PLEXOS EE CostperMWh wCredits a'!CU9,2)</f>
        <v>117.37</v>
      </c>
      <c r="CV9" s="175">
        <f>ROUND('[2]PLEXOS EE CostperMWh wCredits a'!CV9,2)</f>
        <v>333.93</v>
      </c>
      <c r="CW9" s="175">
        <f>ROUND('[2]PLEXOS EE CostperMWh wCredits a'!CW9,2)</f>
        <v>353.73</v>
      </c>
      <c r="CX9" s="175">
        <f>ROUND('[2]PLEXOS EE CostperMWh wCredits a'!CX9,2)</f>
        <v>57.08</v>
      </c>
      <c r="CY9" s="175">
        <f>ROUND('[2]PLEXOS EE CostperMWh wCredits a'!CY9,2)</f>
        <v>72.260000000000005</v>
      </c>
      <c r="CZ9" s="175">
        <f>ROUND('[2]PLEXOS EE CostperMWh wCredits a'!CZ9,2)</f>
        <v>111.04</v>
      </c>
      <c r="DA9" s="175">
        <f>ROUND('[2]PLEXOS EE CostperMWh wCredits a'!DA9,2)</f>
        <v>153.57</v>
      </c>
      <c r="DB9" s="175">
        <f>ROUND('[2]PLEXOS EE CostperMWh wCredits a'!DB9,2)</f>
        <v>146.16</v>
      </c>
      <c r="DC9" s="175">
        <f>ROUND('[2]PLEXOS EE CostperMWh wCredits a'!DC9,2)</f>
        <v>683.36</v>
      </c>
      <c r="DD9" s="175">
        <f>ROUND('[2]PLEXOS EE CostperMWh wCredits a'!DD9,2)</f>
        <v>8.18</v>
      </c>
      <c r="DE9" s="175">
        <f>ROUND('[2]PLEXOS EE CostperMWh wCredits a'!DE9,2)</f>
        <v>27.42</v>
      </c>
      <c r="DF9" s="175">
        <f>ROUND('[2]PLEXOS EE CostperMWh wCredits a'!DF9,2)</f>
        <v>53.92</v>
      </c>
      <c r="DG9" s="175">
        <f>ROUND('[2]PLEXOS EE CostperMWh wCredits a'!DG9,2)</f>
        <v>70.540000000000006</v>
      </c>
      <c r="DH9" s="175">
        <f>ROUND('[2]PLEXOS EE CostperMWh wCredits a'!DH9,2)</f>
        <v>85.5</v>
      </c>
      <c r="DI9" s="175">
        <f>ROUND('[2]PLEXOS EE CostperMWh wCredits a'!DI9,2)</f>
        <v>86.02</v>
      </c>
      <c r="DJ9" s="175">
        <f>ROUND('[2]PLEXOS EE CostperMWh wCredits a'!DJ9,2)</f>
        <v>105</v>
      </c>
      <c r="DK9" s="175">
        <f>ROUND('[2]PLEXOS EE CostperMWh wCredits a'!DK9,2)</f>
        <v>130.21</v>
      </c>
      <c r="DL9" s="175">
        <f>ROUND('[2]PLEXOS EE CostperMWh wCredits a'!DL9,2)</f>
        <v>221.99</v>
      </c>
      <c r="DM9" s="175">
        <f>ROUND('[2]PLEXOS EE CostperMWh wCredits a'!DM9,2)</f>
        <v>1212.45</v>
      </c>
      <c r="DN9" s="175">
        <f>ROUND('[2]PLEXOS EE CostperMWh wCredits a'!DN9,2)</f>
        <v>37.69</v>
      </c>
      <c r="DO9" s="175">
        <f>ROUND('[2]PLEXOS EE CostperMWh wCredits a'!DO9,2)</f>
        <v>79.59</v>
      </c>
      <c r="DP9" s="175">
        <f>ROUND('[2]PLEXOS EE CostperMWh wCredits a'!DP9,2)</f>
        <v>392.1</v>
      </c>
      <c r="DQ9" s="175">
        <f>ROUND('[2]PLEXOS EE CostperMWh wCredits a'!DQ9,2)</f>
        <v>250.76</v>
      </c>
      <c r="DR9" s="175">
        <f>ROUND('[2]PLEXOS EE CostperMWh wCredits a'!DR9,2)</f>
        <v>38.840000000000003</v>
      </c>
      <c r="DS9" s="175">
        <f>ROUND('[2]PLEXOS EE CostperMWh wCredits a'!DS9,2)</f>
        <v>165.45</v>
      </c>
      <c r="DT9" s="175">
        <f>ROUND('[2]PLEXOS EE CostperMWh wCredits a'!DT9,2)</f>
        <v>213.95</v>
      </c>
      <c r="DU9" s="175">
        <f>ROUND('[2]PLEXOS EE CostperMWh wCredits a'!DU9,2)</f>
        <v>217.7</v>
      </c>
      <c r="DV9" s="175">
        <f>ROUND('[2]PLEXOS EE CostperMWh wCredits a'!DV9,2)</f>
        <v>906.06</v>
      </c>
      <c r="DW9" s="175">
        <f>ROUND('[2]PLEXOS EE CostperMWh wCredits a'!DW9,2)</f>
        <v>34.21</v>
      </c>
      <c r="DX9" s="175">
        <f>ROUND('[2]PLEXOS EE CostperMWh wCredits a'!DX9,2)</f>
        <v>54.49</v>
      </c>
      <c r="DY9" s="175">
        <f>ROUND('[2]PLEXOS EE CostperMWh wCredits a'!DY9,2)</f>
        <v>53.2</v>
      </c>
      <c r="DZ9" s="175">
        <f>ROUND('[2]PLEXOS EE CostperMWh wCredits a'!DZ9,2)</f>
        <v>55.59</v>
      </c>
      <c r="EA9" s="175">
        <f>ROUND('[2]PLEXOS EE CostperMWh wCredits a'!EA9,2)</f>
        <v>67.72</v>
      </c>
      <c r="EB9" s="175">
        <f>ROUND('[2]PLEXOS EE CostperMWh wCredits a'!EB9,2)</f>
        <v>98.13</v>
      </c>
      <c r="EC9" s="175">
        <f>ROUND('[2]PLEXOS EE CostperMWh wCredits a'!EC9,2)</f>
        <v>103.49</v>
      </c>
      <c r="ED9" s="175">
        <f>ROUND('[2]PLEXOS EE CostperMWh wCredits a'!ED9,2)</f>
        <v>137.16999999999999</v>
      </c>
      <c r="EE9" s="175">
        <f>ROUND('[2]PLEXOS EE CostperMWh wCredits a'!EE9,2)</f>
        <v>11.6</v>
      </c>
      <c r="EF9" s="175">
        <f>ROUND('[2]PLEXOS EE CostperMWh wCredits a'!EF9,2)</f>
        <v>20.96</v>
      </c>
      <c r="EG9" s="175">
        <f>ROUND('[2]PLEXOS EE CostperMWh wCredits a'!EG9,2)</f>
        <v>105.06</v>
      </c>
      <c r="EH9" s="175">
        <f>ROUND('[2]PLEXOS EE CostperMWh wCredits a'!EH9,2)</f>
        <v>124.81</v>
      </c>
      <c r="EI9" s="175">
        <f>ROUND('[2]PLEXOS EE CostperMWh wCredits a'!EI9,2)</f>
        <v>179.28</v>
      </c>
      <c r="EJ9" s="175">
        <f>ROUND('[2]PLEXOS EE CostperMWh wCredits a'!EJ9,2)</f>
        <v>240.9</v>
      </c>
      <c r="EK9" s="175">
        <f>ROUND('[2]PLEXOS EE CostperMWh wCredits a'!EK9,2)</f>
        <v>307.17</v>
      </c>
      <c r="EL9" s="175">
        <f>ROUND('[2]PLEXOS EE CostperMWh wCredits a'!EL9,2)</f>
        <v>359.43</v>
      </c>
      <c r="EM9" s="175">
        <f>ROUND('[2]PLEXOS EE CostperMWh wCredits a'!EM9,2)</f>
        <v>2125.1799999999998</v>
      </c>
      <c r="EN9" s="175">
        <f>ROUND('[2]PLEXOS EE CostperMWh wCredits a'!EN9,2)</f>
        <v>92.78</v>
      </c>
      <c r="EO9" s="175">
        <f>ROUND('[2]PLEXOS EE CostperMWh wCredits a'!EO9,2)</f>
        <v>137.35</v>
      </c>
      <c r="EP9" s="175">
        <f>ROUND('[2]PLEXOS EE CostperMWh wCredits a'!EP9,2)</f>
        <v>165.97</v>
      </c>
      <c r="EQ9" s="175">
        <f>ROUND('[2]PLEXOS EE CostperMWh wCredits a'!EQ9,2)</f>
        <v>203.86</v>
      </c>
      <c r="ER9" s="175">
        <f>ROUND('[2]PLEXOS EE CostperMWh wCredits a'!ER9,2)</f>
        <v>284.20999999999998</v>
      </c>
      <c r="ES9" s="175">
        <f>ROUND('[2]PLEXOS EE CostperMWh wCredits a'!ES9,2)</f>
        <v>966.31</v>
      </c>
      <c r="ET9" s="175">
        <f>ROUND('[2]PLEXOS EE CostperMWh wCredits a'!ET9,2)</f>
        <v>1059.48</v>
      </c>
      <c r="EU9" s="175">
        <f>ROUND('[2]PLEXOS EE CostperMWh wCredits a'!EU9,2)</f>
        <v>54.98</v>
      </c>
      <c r="EV9" s="175">
        <f>ROUND('[2]PLEXOS EE CostperMWh wCredits a'!EV9,2)</f>
        <v>326.41000000000003</v>
      </c>
      <c r="EW9" s="175">
        <f>ROUND('[2]PLEXOS EE CostperMWh wCredits a'!EW9,2)</f>
        <v>965.82</v>
      </c>
      <c r="EX9" s="175">
        <f>ROUND('[2]PLEXOS EE CostperMWh wCredits a'!EX9,2)</f>
        <v>57.04</v>
      </c>
      <c r="EY9" s="175">
        <f>ROUND('[2]PLEXOS EE CostperMWh wCredits a'!EY9,2)</f>
        <v>65.31</v>
      </c>
      <c r="EZ9" s="175">
        <f>ROUND('[2]PLEXOS EE CostperMWh wCredits a'!EZ9,2)</f>
        <v>70.25</v>
      </c>
      <c r="FA9" s="175">
        <f>ROUND('[2]PLEXOS EE CostperMWh wCredits a'!FA9,2)</f>
        <v>80.16</v>
      </c>
      <c r="FB9" s="175">
        <f>ROUND('[2]PLEXOS EE CostperMWh wCredits a'!FB9,2)</f>
        <v>92.42</v>
      </c>
      <c r="FC9" s="175">
        <f>ROUND('[2]PLEXOS EE CostperMWh wCredits a'!FC9,2)</f>
        <v>146.44999999999999</v>
      </c>
      <c r="FD9" s="175">
        <f>ROUND('[2]PLEXOS EE CostperMWh wCredits a'!FD9,2)</f>
        <v>193.04</v>
      </c>
      <c r="FE9" s="175">
        <f>ROUND('[2]PLEXOS EE CostperMWh wCredits a'!FE9,2)</f>
        <v>275.63</v>
      </c>
      <c r="FF9" s="175">
        <f>ROUND('[2]PLEXOS EE CostperMWh wCredits a'!FF9,2)</f>
        <v>-330.72</v>
      </c>
      <c r="FG9" s="175">
        <f>ROUND('[2]PLEXOS EE CostperMWh wCredits a'!FG9,2)</f>
        <v>11.23</v>
      </c>
    </row>
    <row r="10" spans="1:163" x14ac:dyDescent="0.25">
      <c r="A10" s="175">
        <f>'[2]PLEXOS EE CostperMWh wCredits a'!A10</f>
        <v>2031</v>
      </c>
      <c r="B10" s="175">
        <f>ROUND('[2]PLEXOS EE CostperMWh wCredits a'!B10,2)</f>
        <v>60.43</v>
      </c>
      <c r="C10" s="175">
        <f>ROUND('[2]PLEXOS EE CostperMWh wCredits a'!C10,2)</f>
        <v>83.44</v>
      </c>
      <c r="D10" s="175">
        <f>ROUND('[2]PLEXOS EE CostperMWh wCredits a'!D10,2)</f>
        <v>81.38</v>
      </c>
      <c r="E10" s="175">
        <f>ROUND('[2]PLEXOS EE CostperMWh wCredits a'!E10,2)</f>
        <v>99.91</v>
      </c>
      <c r="F10" s="175">
        <f>ROUND('[2]PLEXOS EE CostperMWh wCredits a'!F10,2)</f>
        <v>134.91999999999999</v>
      </c>
      <c r="G10" s="175">
        <f>ROUND('[2]PLEXOS EE CostperMWh wCredits a'!G10,2)</f>
        <v>150.69</v>
      </c>
      <c r="H10" s="175">
        <f>ROUND('[2]PLEXOS EE CostperMWh wCredits a'!H10,2)</f>
        <v>232.06</v>
      </c>
      <c r="I10" s="175">
        <f>ROUND('[2]PLEXOS EE CostperMWh wCredits a'!I10,2)</f>
        <v>1228.96</v>
      </c>
      <c r="J10" s="175">
        <f>ROUND('[2]PLEXOS EE CostperMWh wCredits a'!J10,2)</f>
        <v>34.130000000000003</v>
      </c>
      <c r="K10" s="175">
        <f>ROUND('[2]PLEXOS EE CostperMWh wCredits a'!K10,2)</f>
        <v>35.78</v>
      </c>
      <c r="L10" s="175">
        <f>ROUND('[2]PLEXOS EE CostperMWh wCredits a'!L10,2)</f>
        <v>47.59</v>
      </c>
      <c r="M10" s="175">
        <f>ROUND('[2]PLEXOS EE CostperMWh wCredits a'!M10,2)</f>
        <v>52.7</v>
      </c>
      <c r="N10" s="175">
        <f>ROUND('[2]PLEXOS EE CostperMWh wCredits a'!N10,2)</f>
        <v>62.88</v>
      </c>
      <c r="O10" s="175">
        <f>ROUND('[2]PLEXOS EE CostperMWh wCredits a'!O10,2)</f>
        <v>101.31</v>
      </c>
      <c r="P10" s="175">
        <f>ROUND('[2]PLEXOS EE CostperMWh wCredits a'!P10,2)</f>
        <v>183.66</v>
      </c>
      <c r="Q10" s="175">
        <f>ROUND('[2]PLEXOS EE CostperMWh wCredits a'!Q10,2)</f>
        <v>204.49</v>
      </c>
      <c r="R10" s="175">
        <f>ROUND('[2]PLEXOS EE CostperMWh wCredits a'!R10,2)</f>
        <v>501.26</v>
      </c>
      <c r="S10" s="175">
        <f>ROUND('[2]PLEXOS EE CostperMWh wCredits a'!S10,2)</f>
        <v>119.83</v>
      </c>
      <c r="T10" s="175">
        <f>ROUND('[2]PLEXOS EE CostperMWh wCredits a'!T10,2)</f>
        <v>362.42</v>
      </c>
      <c r="U10" s="175">
        <f>ROUND('[2]PLEXOS EE CostperMWh wCredits a'!U10,2)</f>
        <v>48.04</v>
      </c>
      <c r="V10" s="175">
        <f>ROUND('[2]PLEXOS EE CostperMWh wCredits a'!V10,2)</f>
        <v>61.58</v>
      </c>
      <c r="W10" s="175">
        <f>ROUND('[2]PLEXOS EE CostperMWh wCredits a'!W10,2)</f>
        <v>91.2</v>
      </c>
      <c r="X10" s="175">
        <f>ROUND('[2]PLEXOS EE CostperMWh wCredits a'!X10,2)</f>
        <v>152.54</v>
      </c>
      <c r="Y10" s="175">
        <f>ROUND('[2]PLEXOS EE CostperMWh wCredits a'!Y10,2)</f>
        <v>169.51</v>
      </c>
      <c r="Z10" s="175">
        <f>ROUND('[2]PLEXOS EE CostperMWh wCredits a'!Z10,2)</f>
        <v>684.72</v>
      </c>
      <c r="AA10" s="175">
        <f>ROUND('[2]PLEXOS EE CostperMWh wCredits a'!AA10,2)</f>
        <v>12.41</v>
      </c>
      <c r="AB10" s="175">
        <f>ROUND('[2]PLEXOS EE CostperMWh wCredits a'!AB10,2)</f>
        <v>22.3</v>
      </c>
      <c r="AC10" s="175">
        <f>ROUND('[2]PLEXOS EE CostperMWh wCredits a'!AC10,2)</f>
        <v>94.5</v>
      </c>
      <c r="AD10" s="175">
        <f>ROUND('[2]PLEXOS EE CostperMWh wCredits a'!AD10,2)</f>
        <v>140.35</v>
      </c>
      <c r="AE10" s="175">
        <f>ROUND('[2]PLEXOS EE CostperMWh wCredits a'!AE10,2)</f>
        <v>169.2</v>
      </c>
      <c r="AF10" s="175">
        <f>ROUND('[2]PLEXOS EE CostperMWh wCredits a'!AF10,2)</f>
        <v>229.63</v>
      </c>
      <c r="AG10" s="175">
        <f>ROUND('[2]PLEXOS EE CostperMWh wCredits a'!AG10,2)</f>
        <v>319.39</v>
      </c>
      <c r="AH10" s="175">
        <f>ROUND('[2]PLEXOS EE CostperMWh wCredits a'!AH10,2)</f>
        <v>615.66</v>
      </c>
      <c r="AI10" s="175">
        <f>ROUND('[2]PLEXOS EE CostperMWh wCredits a'!AI10,2)</f>
        <v>3590.29</v>
      </c>
      <c r="AJ10" s="175">
        <f>ROUND('[2]PLEXOS EE CostperMWh wCredits a'!AJ10,2)</f>
        <v>101.04</v>
      </c>
      <c r="AK10" s="175">
        <f>ROUND('[2]PLEXOS EE CostperMWh wCredits a'!AK10,2)</f>
        <v>171.28</v>
      </c>
      <c r="AL10" s="175">
        <f>ROUND('[2]PLEXOS EE CostperMWh wCredits a'!AL10,2)</f>
        <v>217.19</v>
      </c>
      <c r="AM10" s="175">
        <f>ROUND('[2]PLEXOS EE CostperMWh wCredits a'!AM10,2)</f>
        <v>315.07</v>
      </c>
      <c r="AN10" s="175">
        <f>ROUND('[2]PLEXOS EE CostperMWh wCredits a'!AN10,2)</f>
        <v>1167.5</v>
      </c>
      <c r="AO10" s="175">
        <f>ROUND('[2]PLEXOS EE CostperMWh wCredits a'!AO10,2)</f>
        <v>1442.41</v>
      </c>
      <c r="AP10" s="175">
        <f>ROUND('[2]PLEXOS EE CostperMWh wCredits a'!AP10,2)</f>
        <v>124.53</v>
      </c>
      <c r="AQ10" s="175">
        <f>ROUND('[2]PLEXOS EE CostperMWh wCredits a'!AQ10,2)</f>
        <v>223.37</v>
      </c>
      <c r="AR10" s="175">
        <f>ROUND('[2]PLEXOS EE CostperMWh wCredits a'!AR10,2)</f>
        <v>60.55</v>
      </c>
      <c r="AS10" s="175">
        <f>ROUND('[2]PLEXOS EE CostperMWh wCredits a'!AS10,2)</f>
        <v>1281.83</v>
      </c>
      <c r="AT10" s="175">
        <f>ROUND('[2]PLEXOS EE CostperMWh wCredits a'!AT10,2)</f>
        <v>64.53</v>
      </c>
      <c r="AU10" s="175">
        <f>ROUND('[2]PLEXOS EE CostperMWh wCredits a'!AU10,2)</f>
        <v>67.3</v>
      </c>
      <c r="AV10" s="175">
        <f>ROUND('[2]PLEXOS EE CostperMWh wCredits a'!AV10,2)</f>
        <v>71.959999999999994</v>
      </c>
      <c r="AW10" s="175">
        <f>ROUND('[2]PLEXOS EE CostperMWh wCredits a'!AW10,2)</f>
        <v>81.61</v>
      </c>
      <c r="AX10" s="175">
        <f>ROUND('[2]PLEXOS EE CostperMWh wCredits a'!AX10,2)</f>
        <v>102.39</v>
      </c>
      <c r="AY10" s="175">
        <f>ROUND('[2]PLEXOS EE CostperMWh wCredits a'!AY10,2)</f>
        <v>171.34</v>
      </c>
      <c r="AZ10" s="175">
        <f>ROUND('[2]PLEXOS EE CostperMWh wCredits a'!AZ10,2)</f>
        <v>213.07</v>
      </c>
      <c r="BA10" s="175">
        <f>ROUND('[2]PLEXOS EE CostperMWh wCredits a'!BA10,2)</f>
        <v>560.94000000000005</v>
      </c>
      <c r="BB10" s="175">
        <f>ROUND('[2]PLEXOS EE CostperMWh wCredits a'!BB10,2)</f>
        <v>-1162.55</v>
      </c>
      <c r="BC10" s="175">
        <f>ROUND('[2]PLEXOS EE CostperMWh wCredits a'!BC10,2)</f>
        <v>-13.42</v>
      </c>
      <c r="BD10" s="175">
        <f>ROUND('[2]PLEXOS EE CostperMWh wCredits a'!BD10,2)</f>
        <v>67.41</v>
      </c>
      <c r="BE10" s="175">
        <f>ROUND('[2]PLEXOS EE CostperMWh wCredits a'!BE10,2)</f>
        <v>61.63</v>
      </c>
      <c r="BF10" s="175">
        <f>ROUND('[2]PLEXOS EE CostperMWh wCredits a'!BF10,2)</f>
        <v>63.72</v>
      </c>
      <c r="BG10" s="175">
        <f>ROUND('[2]PLEXOS EE CostperMWh wCredits a'!BG10,2)</f>
        <v>158.31</v>
      </c>
      <c r="BH10" s="175">
        <f>ROUND('[2]PLEXOS EE CostperMWh wCredits a'!BH10,2)</f>
        <v>199.63</v>
      </c>
      <c r="BI10" s="175">
        <f>ROUND('[2]PLEXOS EE CostperMWh wCredits a'!BI10,2)</f>
        <v>292.64999999999998</v>
      </c>
      <c r="BJ10" s="175">
        <f>ROUND('[2]PLEXOS EE CostperMWh wCredits a'!BJ10,2)</f>
        <v>940.63</v>
      </c>
      <c r="BK10" s="175">
        <f>ROUND('[2]PLEXOS EE CostperMWh wCredits a'!BK10,2)</f>
        <v>52.66</v>
      </c>
      <c r="BL10" s="175">
        <f>ROUND('[2]PLEXOS EE CostperMWh wCredits a'!BL10,2)</f>
        <v>189.78</v>
      </c>
      <c r="BM10" s="175">
        <f>ROUND('[2]PLEXOS EE CostperMWh wCredits a'!BM10,2)</f>
        <v>759.59</v>
      </c>
      <c r="BN10" s="175">
        <f>ROUND('[2]PLEXOS EE CostperMWh wCredits a'!BN10,2)</f>
        <v>52.66</v>
      </c>
      <c r="BO10" s="175">
        <f>ROUND('[2]PLEXOS EE CostperMWh wCredits a'!BO10,2)</f>
        <v>52.66</v>
      </c>
      <c r="BP10" s="175">
        <f>ROUND('[2]PLEXOS EE CostperMWh wCredits a'!BP10,2)</f>
        <v>53.33</v>
      </c>
      <c r="BQ10" s="175">
        <f>ROUND('[2]PLEXOS EE CostperMWh wCredits a'!BQ10,2)</f>
        <v>57.47</v>
      </c>
      <c r="BR10" s="175">
        <f>ROUND('[2]PLEXOS EE CostperMWh wCredits a'!BR10,2)</f>
        <v>57.03</v>
      </c>
      <c r="BS10" s="175">
        <f>ROUND('[2]PLEXOS EE CostperMWh wCredits a'!BS10,2)</f>
        <v>92.3</v>
      </c>
      <c r="BT10" s="175">
        <f>ROUND('[2]PLEXOS EE CostperMWh wCredits a'!BT10,2)</f>
        <v>122.58</v>
      </c>
      <c r="BU10" s="175">
        <f>ROUND('[2]PLEXOS EE CostperMWh wCredits a'!BU10,2)</f>
        <v>140.38</v>
      </c>
      <c r="BV10" s="175">
        <f>ROUND('[2]PLEXOS EE CostperMWh wCredits a'!BV10,2)</f>
        <v>52.7</v>
      </c>
      <c r="BW10" s="175">
        <f>ROUND('[2]PLEXOS EE CostperMWh wCredits a'!BW10,2)</f>
        <v>61.72</v>
      </c>
      <c r="BX10" s="175">
        <f>ROUND('[2]PLEXOS EE CostperMWh wCredits a'!BX10,2)</f>
        <v>63.25</v>
      </c>
      <c r="BY10" s="175">
        <f>ROUND('[2]PLEXOS EE CostperMWh wCredits a'!BY10,2)</f>
        <v>63.25</v>
      </c>
      <c r="BZ10" s="175">
        <f>ROUND('[2]PLEXOS EE CostperMWh wCredits a'!BZ10,2)</f>
        <v>61.48</v>
      </c>
      <c r="CA10" s="175">
        <f>ROUND('[2]PLEXOS EE CostperMWh wCredits a'!CA10,2)</f>
        <v>117.38</v>
      </c>
      <c r="CB10" s="175">
        <f>ROUND('[2]PLEXOS EE CostperMWh wCredits a'!CB10,2)</f>
        <v>186.75</v>
      </c>
      <c r="CC10" s="175">
        <f>ROUND('[2]PLEXOS EE CostperMWh wCredits a'!CC10,2)</f>
        <v>17.350000000000001</v>
      </c>
      <c r="CD10" s="175">
        <f>ROUND('[2]PLEXOS EE CostperMWh wCredits a'!CD10,2)</f>
        <v>26.49</v>
      </c>
      <c r="CE10" s="175">
        <f>ROUND('[2]PLEXOS EE CostperMWh wCredits a'!CE10,2)</f>
        <v>53.8</v>
      </c>
      <c r="CF10" s="175">
        <f>ROUND('[2]PLEXOS EE CostperMWh wCredits a'!CF10,2)</f>
        <v>212.52</v>
      </c>
      <c r="CG10" s="175">
        <f>ROUND('[2]PLEXOS EE CostperMWh wCredits a'!CG10,2)</f>
        <v>255.19</v>
      </c>
      <c r="CH10" s="175">
        <f>ROUND('[2]PLEXOS EE CostperMWh wCredits a'!CH10,2)</f>
        <v>1025.79</v>
      </c>
      <c r="CI10" s="175">
        <f>ROUND('[2]PLEXOS EE CostperMWh wCredits a'!CI10,2)</f>
        <v>57.83</v>
      </c>
      <c r="CJ10" s="175">
        <f>ROUND('[2]PLEXOS EE CostperMWh wCredits a'!CJ10,2)</f>
        <v>72.88</v>
      </c>
      <c r="CK10" s="175">
        <f>ROUND('[2]PLEXOS EE CostperMWh wCredits a'!CK10,2)</f>
        <v>86.69</v>
      </c>
      <c r="CL10" s="175">
        <f>ROUND('[2]PLEXOS EE CostperMWh wCredits a'!CL10,2)</f>
        <v>76.37</v>
      </c>
      <c r="CM10" s="175">
        <f>ROUND('[2]PLEXOS EE CostperMWh wCredits a'!CM10,2)</f>
        <v>93.94</v>
      </c>
      <c r="CN10" s="175">
        <f>ROUND('[2]PLEXOS EE CostperMWh wCredits a'!CN10,2)</f>
        <v>95</v>
      </c>
      <c r="CO10" s="175">
        <f>ROUND('[2]PLEXOS EE CostperMWh wCredits a'!CO10,2)</f>
        <v>91.78</v>
      </c>
      <c r="CP10" s="175">
        <f>ROUND('[2]PLEXOS EE CostperMWh wCredits a'!CP10,2)</f>
        <v>111.5</v>
      </c>
      <c r="CQ10" s="175">
        <f>ROUND('[2]PLEXOS EE CostperMWh wCredits a'!CQ10,2)</f>
        <v>42.85</v>
      </c>
      <c r="CR10" s="175">
        <f>ROUND('[2]PLEXOS EE CostperMWh wCredits a'!CR10,2)</f>
        <v>60.23</v>
      </c>
      <c r="CS10" s="175">
        <f>ROUND('[2]PLEXOS EE CostperMWh wCredits a'!CS10,2)</f>
        <v>98.14</v>
      </c>
      <c r="CT10" s="175">
        <f>ROUND('[2]PLEXOS EE CostperMWh wCredits a'!CT10,2)</f>
        <v>100.06</v>
      </c>
      <c r="CU10" s="175">
        <f>ROUND('[2]PLEXOS EE CostperMWh wCredits a'!CU10,2)</f>
        <v>118.39</v>
      </c>
      <c r="CV10" s="175">
        <f>ROUND('[2]PLEXOS EE CostperMWh wCredits a'!CV10,2)</f>
        <v>330.18</v>
      </c>
      <c r="CW10" s="175">
        <f>ROUND('[2]PLEXOS EE CostperMWh wCredits a'!CW10,2)</f>
        <v>356.99</v>
      </c>
      <c r="CX10" s="175">
        <f>ROUND('[2]PLEXOS EE CostperMWh wCredits a'!CX10,2)</f>
        <v>57.28</v>
      </c>
      <c r="CY10" s="175">
        <f>ROUND('[2]PLEXOS EE CostperMWh wCredits a'!CY10,2)</f>
        <v>72.33</v>
      </c>
      <c r="CZ10" s="175">
        <f>ROUND('[2]PLEXOS EE CostperMWh wCredits a'!CZ10,2)</f>
        <v>110.77</v>
      </c>
      <c r="DA10" s="175">
        <f>ROUND('[2]PLEXOS EE CostperMWh wCredits a'!DA10,2)</f>
        <v>152.77000000000001</v>
      </c>
      <c r="DB10" s="175">
        <f>ROUND('[2]PLEXOS EE CostperMWh wCredits a'!DB10,2)</f>
        <v>146.28</v>
      </c>
      <c r="DC10" s="175">
        <f>ROUND('[2]PLEXOS EE CostperMWh wCredits a'!DC10,2)</f>
        <v>651.66999999999996</v>
      </c>
      <c r="DD10" s="175">
        <f>ROUND('[2]PLEXOS EE CostperMWh wCredits a'!DD10,2)</f>
        <v>8.35</v>
      </c>
      <c r="DE10" s="175">
        <f>ROUND('[2]PLEXOS EE CostperMWh wCredits a'!DE10,2)</f>
        <v>28.42</v>
      </c>
      <c r="DF10" s="175">
        <f>ROUND('[2]PLEXOS EE CostperMWh wCredits a'!DF10,2)</f>
        <v>54.28</v>
      </c>
      <c r="DG10" s="175">
        <f>ROUND('[2]PLEXOS EE CostperMWh wCredits a'!DG10,2)</f>
        <v>70.680000000000007</v>
      </c>
      <c r="DH10" s="175">
        <f>ROUND('[2]PLEXOS EE CostperMWh wCredits a'!DH10,2)</f>
        <v>85.79</v>
      </c>
      <c r="DI10" s="175">
        <f>ROUND('[2]PLEXOS EE CostperMWh wCredits a'!DI10,2)</f>
        <v>86.64</v>
      </c>
      <c r="DJ10" s="175">
        <f>ROUND('[2]PLEXOS EE CostperMWh wCredits a'!DJ10,2)</f>
        <v>106.22</v>
      </c>
      <c r="DK10" s="175">
        <f>ROUND('[2]PLEXOS EE CostperMWh wCredits a'!DK10,2)</f>
        <v>130.24</v>
      </c>
      <c r="DL10" s="175">
        <f>ROUND('[2]PLEXOS EE CostperMWh wCredits a'!DL10,2)</f>
        <v>223.38</v>
      </c>
      <c r="DM10" s="175">
        <f>ROUND('[2]PLEXOS EE CostperMWh wCredits a'!DM10,2)</f>
        <v>1159.83</v>
      </c>
      <c r="DN10" s="175">
        <f>ROUND('[2]PLEXOS EE CostperMWh wCredits a'!DN10,2)</f>
        <v>38.26</v>
      </c>
      <c r="DO10" s="175">
        <f>ROUND('[2]PLEXOS EE CostperMWh wCredits a'!DO10,2)</f>
        <v>80.11</v>
      </c>
      <c r="DP10" s="175">
        <f>ROUND('[2]PLEXOS EE CostperMWh wCredits a'!DP10,2)</f>
        <v>385.04</v>
      </c>
      <c r="DQ10" s="175">
        <f>ROUND('[2]PLEXOS EE CostperMWh wCredits a'!DQ10,2)</f>
        <v>258.22000000000003</v>
      </c>
      <c r="DR10" s="175">
        <f>ROUND('[2]PLEXOS EE CostperMWh wCredits a'!DR10,2)</f>
        <v>38.79</v>
      </c>
      <c r="DS10" s="175">
        <f>ROUND('[2]PLEXOS EE CostperMWh wCredits a'!DS10,2)</f>
        <v>164.54</v>
      </c>
      <c r="DT10" s="175">
        <f>ROUND('[2]PLEXOS EE CostperMWh wCredits a'!DT10,2)</f>
        <v>213.75</v>
      </c>
      <c r="DU10" s="175">
        <f>ROUND('[2]PLEXOS EE CostperMWh wCredits a'!DU10,2)</f>
        <v>217.72</v>
      </c>
      <c r="DV10" s="175">
        <f>ROUND('[2]PLEXOS EE CostperMWh wCredits a'!DV10,2)</f>
        <v>892.16</v>
      </c>
      <c r="DW10" s="175">
        <f>ROUND('[2]PLEXOS EE CostperMWh wCredits a'!DW10,2)</f>
        <v>34.25</v>
      </c>
      <c r="DX10" s="175">
        <f>ROUND('[2]PLEXOS EE CostperMWh wCredits a'!DX10,2)</f>
        <v>54.59</v>
      </c>
      <c r="DY10" s="175">
        <f>ROUND('[2]PLEXOS EE CostperMWh wCredits a'!DY10,2)</f>
        <v>53.71</v>
      </c>
      <c r="DZ10" s="175">
        <f>ROUND('[2]PLEXOS EE CostperMWh wCredits a'!DZ10,2)</f>
        <v>55.9</v>
      </c>
      <c r="EA10" s="175">
        <f>ROUND('[2]PLEXOS EE CostperMWh wCredits a'!EA10,2)</f>
        <v>67.98</v>
      </c>
      <c r="EB10" s="175">
        <f>ROUND('[2]PLEXOS EE CostperMWh wCredits a'!EB10,2)</f>
        <v>98.08</v>
      </c>
      <c r="EC10" s="175">
        <f>ROUND('[2]PLEXOS EE CostperMWh wCredits a'!EC10,2)</f>
        <v>103.53</v>
      </c>
      <c r="ED10" s="175">
        <f>ROUND('[2]PLEXOS EE CostperMWh wCredits a'!ED10,2)</f>
        <v>137.11000000000001</v>
      </c>
      <c r="EE10" s="175">
        <f>ROUND('[2]PLEXOS EE CostperMWh wCredits a'!EE10,2)</f>
        <v>11.72</v>
      </c>
      <c r="EF10" s="175">
        <f>ROUND('[2]PLEXOS EE CostperMWh wCredits a'!EF10,2)</f>
        <v>21.17</v>
      </c>
      <c r="EG10" s="175">
        <f>ROUND('[2]PLEXOS EE CostperMWh wCredits a'!EG10,2)</f>
        <v>105.84</v>
      </c>
      <c r="EH10" s="175">
        <f>ROUND('[2]PLEXOS EE CostperMWh wCredits a'!EH10,2)</f>
        <v>126.76</v>
      </c>
      <c r="EI10" s="175">
        <f>ROUND('[2]PLEXOS EE CostperMWh wCredits a'!EI10,2)</f>
        <v>180.74</v>
      </c>
      <c r="EJ10" s="175">
        <f>ROUND('[2]PLEXOS EE CostperMWh wCredits a'!EJ10,2)</f>
        <v>241.35</v>
      </c>
      <c r="EK10" s="175">
        <f>ROUND('[2]PLEXOS EE CostperMWh wCredits a'!EK10,2)</f>
        <v>309.70999999999998</v>
      </c>
      <c r="EL10" s="175">
        <f>ROUND('[2]PLEXOS EE CostperMWh wCredits a'!EL10,2)</f>
        <v>362.37</v>
      </c>
      <c r="EM10" s="175">
        <f>ROUND('[2]PLEXOS EE CostperMWh wCredits a'!EM10,2)</f>
        <v>2043.82</v>
      </c>
      <c r="EN10" s="175">
        <f>ROUND('[2]PLEXOS EE CostperMWh wCredits a'!EN10,2)</f>
        <v>92.88</v>
      </c>
      <c r="EO10" s="175">
        <f>ROUND('[2]PLEXOS EE CostperMWh wCredits a'!EO10,2)</f>
        <v>138.24</v>
      </c>
      <c r="EP10" s="175">
        <f>ROUND('[2]PLEXOS EE CostperMWh wCredits a'!EP10,2)</f>
        <v>169.25</v>
      </c>
      <c r="EQ10" s="175">
        <f>ROUND('[2]PLEXOS EE CostperMWh wCredits a'!EQ10,2)</f>
        <v>205.64</v>
      </c>
      <c r="ER10" s="175">
        <f>ROUND('[2]PLEXOS EE CostperMWh wCredits a'!ER10,2)</f>
        <v>286.56</v>
      </c>
      <c r="ES10" s="175">
        <f>ROUND('[2]PLEXOS EE CostperMWh wCredits a'!ES10,2)</f>
        <v>947.7</v>
      </c>
      <c r="ET10" s="175">
        <f>ROUND('[2]PLEXOS EE CostperMWh wCredits a'!ET10,2)</f>
        <v>1063.1099999999999</v>
      </c>
      <c r="EU10" s="175">
        <f>ROUND('[2]PLEXOS EE CostperMWh wCredits a'!EU10,2)</f>
        <v>55.3</v>
      </c>
      <c r="EV10" s="175">
        <f>ROUND('[2]PLEXOS EE CostperMWh wCredits a'!EV10,2)</f>
        <v>326.61</v>
      </c>
      <c r="EW10" s="175">
        <f>ROUND('[2]PLEXOS EE CostperMWh wCredits a'!EW10,2)</f>
        <v>944.67</v>
      </c>
      <c r="EX10" s="175">
        <f>ROUND('[2]PLEXOS EE CostperMWh wCredits a'!EX10,2)</f>
        <v>57.4</v>
      </c>
      <c r="EY10" s="175">
        <f>ROUND('[2]PLEXOS EE CostperMWh wCredits a'!EY10,2)</f>
        <v>65.680000000000007</v>
      </c>
      <c r="EZ10" s="175">
        <f>ROUND('[2]PLEXOS EE CostperMWh wCredits a'!EZ10,2)</f>
        <v>70.599999999999994</v>
      </c>
      <c r="FA10" s="175">
        <f>ROUND('[2]PLEXOS EE CostperMWh wCredits a'!FA10,2)</f>
        <v>80.56</v>
      </c>
      <c r="FB10" s="175">
        <f>ROUND('[2]PLEXOS EE CostperMWh wCredits a'!FB10,2)</f>
        <v>92.68</v>
      </c>
      <c r="FC10" s="175">
        <f>ROUND('[2]PLEXOS EE CostperMWh wCredits a'!FC10,2)</f>
        <v>146.69</v>
      </c>
      <c r="FD10" s="175">
        <f>ROUND('[2]PLEXOS EE CostperMWh wCredits a'!FD10,2)</f>
        <v>193.26</v>
      </c>
      <c r="FE10" s="175">
        <f>ROUND('[2]PLEXOS EE CostperMWh wCredits a'!FE10,2)</f>
        <v>275.60000000000002</v>
      </c>
      <c r="FF10" s="175">
        <f>ROUND('[2]PLEXOS EE CostperMWh wCredits a'!FF10,2)</f>
        <v>-293.19</v>
      </c>
      <c r="FG10" s="175">
        <f>ROUND('[2]PLEXOS EE CostperMWh wCredits a'!FG10,2)</f>
        <v>12.5</v>
      </c>
    </row>
    <row r="11" spans="1:163" x14ac:dyDescent="0.25">
      <c r="A11" s="175">
        <f>'[2]PLEXOS EE CostperMWh wCredits a'!A11</f>
        <v>2032</v>
      </c>
      <c r="B11" s="175">
        <f>ROUND('[2]PLEXOS EE CostperMWh wCredits a'!B11,2)</f>
        <v>61.05</v>
      </c>
      <c r="C11" s="175">
        <f>ROUND('[2]PLEXOS EE CostperMWh wCredits a'!C11,2)</f>
        <v>85.17</v>
      </c>
      <c r="D11" s="175">
        <f>ROUND('[2]PLEXOS EE CostperMWh wCredits a'!D11,2)</f>
        <v>82.74</v>
      </c>
      <c r="E11" s="175">
        <f>ROUND('[2]PLEXOS EE CostperMWh wCredits a'!E11,2)</f>
        <v>101.36</v>
      </c>
      <c r="F11" s="175">
        <f>ROUND('[2]PLEXOS EE CostperMWh wCredits a'!F11,2)</f>
        <v>135.77000000000001</v>
      </c>
      <c r="G11" s="175">
        <f>ROUND('[2]PLEXOS EE CostperMWh wCredits a'!G11,2)</f>
        <v>151.33000000000001</v>
      </c>
      <c r="H11" s="175">
        <f>ROUND('[2]PLEXOS EE CostperMWh wCredits a'!H11,2)</f>
        <v>232.09</v>
      </c>
      <c r="I11" s="175">
        <f>ROUND('[2]PLEXOS EE CostperMWh wCredits a'!I11,2)</f>
        <v>1214.32</v>
      </c>
      <c r="J11" s="175">
        <f>ROUND('[2]PLEXOS EE CostperMWh wCredits a'!J11,2)</f>
        <v>34.35</v>
      </c>
      <c r="K11" s="175">
        <f>ROUND('[2]PLEXOS EE CostperMWh wCredits a'!K11,2)</f>
        <v>36.159999999999997</v>
      </c>
      <c r="L11" s="175">
        <f>ROUND('[2]PLEXOS EE CostperMWh wCredits a'!L11,2)</f>
        <v>47.57</v>
      </c>
      <c r="M11" s="175">
        <f>ROUND('[2]PLEXOS EE CostperMWh wCredits a'!M11,2)</f>
        <v>52.71</v>
      </c>
      <c r="N11" s="175">
        <f>ROUND('[2]PLEXOS EE CostperMWh wCredits a'!N11,2)</f>
        <v>62.4</v>
      </c>
      <c r="O11" s="175">
        <f>ROUND('[2]PLEXOS EE CostperMWh wCredits a'!O11,2)</f>
        <v>105.07</v>
      </c>
      <c r="P11" s="175">
        <f>ROUND('[2]PLEXOS EE CostperMWh wCredits a'!P11,2)</f>
        <v>182.5</v>
      </c>
      <c r="Q11" s="175">
        <f>ROUND('[2]PLEXOS EE CostperMWh wCredits a'!Q11,2)</f>
        <v>203.69</v>
      </c>
      <c r="R11" s="175">
        <f>ROUND('[2]PLEXOS EE CostperMWh wCredits a'!R11,2)</f>
        <v>496.51</v>
      </c>
      <c r="S11" s="175">
        <f>ROUND('[2]PLEXOS EE CostperMWh wCredits a'!S11,2)</f>
        <v>119.36</v>
      </c>
      <c r="T11" s="175">
        <f>ROUND('[2]PLEXOS EE CostperMWh wCredits a'!T11,2)</f>
        <v>352.54</v>
      </c>
      <c r="U11" s="175">
        <f>ROUND('[2]PLEXOS EE CostperMWh wCredits a'!U11,2)</f>
        <v>48.51</v>
      </c>
      <c r="V11" s="175">
        <f>ROUND('[2]PLEXOS EE CostperMWh wCredits a'!V11,2)</f>
        <v>61.56</v>
      </c>
      <c r="W11" s="175">
        <f>ROUND('[2]PLEXOS EE CostperMWh wCredits a'!W11,2)</f>
        <v>91.19</v>
      </c>
      <c r="X11" s="175">
        <f>ROUND('[2]PLEXOS EE CostperMWh wCredits a'!X11,2)</f>
        <v>152.06</v>
      </c>
      <c r="Y11" s="175">
        <f>ROUND('[2]PLEXOS EE CostperMWh wCredits a'!Y11,2)</f>
        <v>168.8</v>
      </c>
      <c r="Z11" s="175">
        <f>ROUND('[2]PLEXOS EE CostperMWh wCredits a'!Z11,2)</f>
        <v>667.8</v>
      </c>
      <c r="AA11" s="175">
        <f>ROUND('[2]PLEXOS EE CostperMWh wCredits a'!AA11,2)</f>
        <v>12.82</v>
      </c>
      <c r="AB11" s="175">
        <f>ROUND('[2]PLEXOS EE CostperMWh wCredits a'!AB11,2)</f>
        <v>22.89</v>
      </c>
      <c r="AC11" s="175">
        <f>ROUND('[2]PLEXOS EE CostperMWh wCredits a'!AC11,2)</f>
        <v>95.09</v>
      </c>
      <c r="AD11" s="175">
        <f>ROUND('[2]PLEXOS EE CostperMWh wCredits a'!AD11,2)</f>
        <v>140.87</v>
      </c>
      <c r="AE11" s="175">
        <f>ROUND('[2]PLEXOS EE CostperMWh wCredits a'!AE11,2)</f>
        <v>171.51</v>
      </c>
      <c r="AF11" s="175">
        <f>ROUND('[2]PLEXOS EE CostperMWh wCredits a'!AF11,2)</f>
        <v>230.3</v>
      </c>
      <c r="AG11" s="175">
        <f>ROUND('[2]PLEXOS EE CostperMWh wCredits a'!AG11,2)</f>
        <v>325.12</v>
      </c>
      <c r="AH11" s="175">
        <f>ROUND('[2]PLEXOS EE CostperMWh wCredits a'!AH11,2)</f>
        <v>624.34</v>
      </c>
      <c r="AI11" s="175">
        <f>ROUND('[2]PLEXOS EE CostperMWh wCredits a'!AI11,2)</f>
        <v>3459.18</v>
      </c>
      <c r="AJ11" s="175">
        <f>ROUND('[2]PLEXOS EE CostperMWh wCredits a'!AJ11,2)</f>
        <v>101.96</v>
      </c>
      <c r="AK11" s="175">
        <f>ROUND('[2]PLEXOS EE CostperMWh wCredits a'!AK11,2)</f>
        <v>173.92</v>
      </c>
      <c r="AL11" s="175">
        <f>ROUND('[2]PLEXOS EE CostperMWh wCredits a'!AL11,2)</f>
        <v>221.6</v>
      </c>
      <c r="AM11" s="175">
        <f>ROUND('[2]PLEXOS EE CostperMWh wCredits a'!AM11,2)</f>
        <v>320.64</v>
      </c>
      <c r="AN11" s="175">
        <f>ROUND('[2]PLEXOS EE CostperMWh wCredits a'!AN11,2)</f>
        <v>1121.2</v>
      </c>
      <c r="AO11" s="175">
        <f>ROUND('[2]PLEXOS EE CostperMWh wCredits a'!AO11,2)</f>
        <v>1442.41</v>
      </c>
      <c r="AP11" s="175">
        <f>ROUND('[2]PLEXOS EE CostperMWh wCredits a'!AP11,2)</f>
        <v>123.79</v>
      </c>
      <c r="AQ11" s="175">
        <f>ROUND('[2]PLEXOS EE CostperMWh wCredits a'!AQ11,2)</f>
        <v>235.36</v>
      </c>
      <c r="AR11" s="175">
        <f>ROUND('[2]PLEXOS EE CostperMWh wCredits a'!AR11,2)</f>
        <v>60.64</v>
      </c>
      <c r="AS11" s="175">
        <f>ROUND('[2]PLEXOS EE CostperMWh wCredits a'!AS11,2)</f>
        <v>1269.55</v>
      </c>
      <c r="AT11" s="175">
        <f>ROUND('[2]PLEXOS EE CostperMWh wCredits a'!AT11,2)</f>
        <v>64.62</v>
      </c>
      <c r="AU11" s="175">
        <f>ROUND('[2]PLEXOS EE CostperMWh wCredits a'!AU11,2)</f>
        <v>67.42</v>
      </c>
      <c r="AV11" s="175">
        <f>ROUND('[2]PLEXOS EE CostperMWh wCredits a'!AV11,2)</f>
        <v>72.05</v>
      </c>
      <c r="AW11" s="175">
        <f>ROUND('[2]PLEXOS EE CostperMWh wCredits a'!AW11,2)</f>
        <v>81.760000000000005</v>
      </c>
      <c r="AX11" s="175">
        <f>ROUND('[2]PLEXOS EE CostperMWh wCredits a'!AX11,2)</f>
        <v>102.59</v>
      </c>
      <c r="AY11" s="175">
        <f>ROUND('[2]PLEXOS EE CostperMWh wCredits a'!AY11,2)</f>
        <v>170.93</v>
      </c>
      <c r="AZ11" s="175">
        <f>ROUND('[2]PLEXOS EE CostperMWh wCredits a'!AZ11,2)</f>
        <v>211.92</v>
      </c>
      <c r="BA11" s="175">
        <f>ROUND('[2]PLEXOS EE CostperMWh wCredits a'!BA11,2)</f>
        <v>586.04999999999995</v>
      </c>
      <c r="BB11" s="175">
        <f>ROUND('[2]PLEXOS EE CostperMWh wCredits a'!BB11,2)</f>
        <v>-1052.79</v>
      </c>
      <c r="BC11" s="175">
        <f>ROUND('[2]PLEXOS EE CostperMWh wCredits a'!BC11,2)</f>
        <v>-21.78</v>
      </c>
      <c r="BD11" s="175">
        <f>ROUND('[2]PLEXOS EE CostperMWh wCredits a'!BD11,2)</f>
        <v>68.16</v>
      </c>
      <c r="BE11" s="175">
        <f>ROUND('[2]PLEXOS EE CostperMWh wCredits a'!BE11,2)</f>
        <v>62.53</v>
      </c>
      <c r="BF11" s="175">
        <f>ROUND('[2]PLEXOS EE CostperMWh wCredits a'!BF11,2)</f>
        <v>64.61</v>
      </c>
      <c r="BG11" s="175">
        <f>ROUND('[2]PLEXOS EE CostperMWh wCredits a'!BG11,2)</f>
        <v>159.09</v>
      </c>
      <c r="BH11" s="175">
        <f>ROUND('[2]PLEXOS EE CostperMWh wCredits a'!BH11,2)</f>
        <v>200.94</v>
      </c>
      <c r="BI11" s="175">
        <f>ROUND('[2]PLEXOS EE CostperMWh wCredits a'!BI11,2)</f>
        <v>300.06</v>
      </c>
      <c r="BJ11" s="175">
        <f>ROUND('[2]PLEXOS EE CostperMWh wCredits a'!BJ11,2)</f>
        <v>942.62</v>
      </c>
      <c r="BK11" s="175">
        <f>ROUND('[2]PLEXOS EE CostperMWh wCredits a'!BK11,2)</f>
        <v>53.73</v>
      </c>
      <c r="BL11" s="175">
        <f>ROUND('[2]PLEXOS EE CostperMWh wCredits a'!BL11,2)</f>
        <v>191.88</v>
      </c>
      <c r="BM11" s="175">
        <f>ROUND('[2]PLEXOS EE CostperMWh wCredits a'!BM11,2)</f>
        <v>770.17</v>
      </c>
      <c r="BN11" s="175">
        <f>ROUND('[2]PLEXOS EE CostperMWh wCredits a'!BN11,2)</f>
        <v>53.73</v>
      </c>
      <c r="BO11" s="175">
        <f>ROUND('[2]PLEXOS EE CostperMWh wCredits a'!BO11,2)</f>
        <v>53.73</v>
      </c>
      <c r="BP11" s="175">
        <f>ROUND('[2]PLEXOS EE CostperMWh wCredits a'!BP11,2)</f>
        <v>54.4</v>
      </c>
      <c r="BQ11" s="175">
        <f>ROUND('[2]PLEXOS EE CostperMWh wCredits a'!BQ11,2)</f>
        <v>58.79</v>
      </c>
      <c r="BR11" s="175">
        <f>ROUND('[2]PLEXOS EE CostperMWh wCredits a'!BR11,2)</f>
        <v>59.05</v>
      </c>
      <c r="BS11" s="175">
        <f>ROUND('[2]PLEXOS EE CostperMWh wCredits a'!BS11,2)</f>
        <v>93.31</v>
      </c>
      <c r="BT11" s="175">
        <f>ROUND('[2]PLEXOS EE CostperMWh wCredits a'!BT11,2)</f>
        <v>123.6</v>
      </c>
      <c r="BU11" s="175">
        <f>ROUND('[2]PLEXOS EE CostperMWh wCredits a'!BU11,2)</f>
        <v>142.44999999999999</v>
      </c>
      <c r="BV11" s="175">
        <f>ROUND('[2]PLEXOS EE CostperMWh wCredits a'!BV11,2)</f>
        <v>52.75</v>
      </c>
      <c r="BW11" s="175">
        <f>ROUND('[2]PLEXOS EE CostperMWh wCredits a'!BW11,2)</f>
        <v>61.76</v>
      </c>
      <c r="BX11" s="175">
        <f>ROUND('[2]PLEXOS EE CostperMWh wCredits a'!BX11,2)</f>
        <v>63.37</v>
      </c>
      <c r="BY11" s="175">
        <f>ROUND('[2]PLEXOS EE CostperMWh wCredits a'!BY11,2)</f>
        <v>63.37</v>
      </c>
      <c r="BZ11" s="175">
        <f>ROUND('[2]PLEXOS EE CostperMWh wCredits a'!BZ11,2)</f>
        <v>61.49</v>
      </c>
      <c r="CA11" s="175">
        <f>ROUND('[2]PLEXOS EE CostperMWh wCredits a'!CA11,2)</f>
        <v>117.43</v>
      </c>
      <c r="CB11" s="175">
        <f>ROUND('[2]PLEXOS EE CostperMWh wCredits a'!CB11,2)</f>
        <v>186.91</v>
      </c>
      <c r="CC11" s="175">
        <f>ROUND('[2]PLEXOS EE CostperMWh wCredits a'!CC11,2)</f>
        <v>17.27</v>
      </c>
      <c r="CD11" s="175">
        <f>ROUND('[2]PLEXOS EE CostperMWh wCredits a'!CD11,2)</f>
        <v>27.37</v>
      </c>
      <c r="CE11" s="175">
        <f>ROUND('[2]PLEXOS EE CostperMWh wCredits a'!CE11,2)</f>
        <v>54.03</v>
      </c>
      <c r="CF11" s="175">
        <f>ROUND('[2]PLEXOS EE CostperMWh wCredits a'!CF11,2)</f>
        <v>217.71</v>
      </c>
      <c r="CG11" s="175">
        <f>ROUND('[2]PLEXOS EE CostperMWh wCredits a'!CG11,2)</f>
        <v>257.5</v>
      </c>
      <c r="CH11" s="175">
        <f>ROUND('[2]PLEXOS EE CostperMWh wCredits a'!CH11,2)</f>
        <v>982.92</v>
      </c>
      <c r="CI11" s="175">
        <f>ROUND('[2]PLEXOS EE CostperMWh wCredits a'!CI11,2)</f>
        <v>57.99</v>
      </c>
      <c r="CJ11" s="175">
        <f>ROUND('[2]PLEXOS EE CostperMWh wCredits a'!CJ11,2)</f>
        <v>73.739999999999995</v>
      </c>
      <c r="CK11" s="175">
        <f>ROUND('[2]PLEXOS EE CostperMWh wCredits a'!CK11,2)</f>
        <v>87.18</v>
      </c>
      <c r="CL11" s="175">
        <f>ROUND('[2]PLEXOS EE CostperMWh wCredits a'!CL11,2)</f>
        <v>77.03</v>
      </c>
      <c r="CM11" s="175">
        <f>ROUND('[2]PLEXOS EE CostperMWh wCredits a'!CM11,2)</f>
        <v>94.9</v>
      </c>
      <c r="CN11" s="175">
        <f>ROUND('[2]PLEXOS EE CostperMWh wCredits a'!CN11,2)</f>
        <v>95.11</v>
      </c>
      <c r="CO11" s="175">
        <f>ROUND('[2]PLEXOS EE CostperMWh wCredits a'!CO11,2)</f>
        <v>93.22</v>
      </c>
      <c r="CP11" s="175">
        <f>ROUND('[2]PLEXOS EE CostperMWh wCredits a'!CP11,2)</f>
        <v>113.31</v>
      </c>
      <c r="CQ11" s="175">
        <f>ROUND('[2]PLEXOS EE CostperMWh wCredits a'!CQ11,2)</f>
        <v>42.91</v>
      </c>
      <c r="CR11" s="175">
        <f>ROUND('[2]PLEXOS EE CostperMWh wCredits a'!CR11,2)</f>
        <v>59.93</v>
      </c>
      <c r="CS11" s="175">
        <f>ROUND('[2]PLEXOS EE CostperMWh wCredits a'!CS11,2)</f>
        <v>99.72</v>
      </c>
      <c r="CT11" s="175">
        <f>ROUND('[2]PLEXOS EE CostperMWh wCredits a'!CT11,2)</f>
        <v>100.61</v>
      </c>
      <c r="CU11" s="175">
        <f>ROUND('[2]PLEXOS EE CostperMWh wCredits a'!CU11,2)</f>
        <v>118.88</v>
      </c>
      <c r="CV11" s="175">
        <f>ROUND('[2]PLEXOS EE CostperMWh wCredits a'!CV11,2)</f>
        <v>325.73</v>
      </c>
      <c r="CW11" s="175">
        <f>ROUND('[2]PLEXOS EE CostperMWh wCredits a'!CW11,2)</f>
        <v>359.26</v>
      </c>
      <c r="CX11" s="175">
        <f>ROUND('[2]PLEXOS EE CostperMWh wCredits a'!CX11,2)</f>
        <v>57.45</v>
      </c>
      <c r="CY11" s="175">
        <f>ROUND('[2]PLEXOS EE CostperMWh wCredits a'!CY11,2)</f>
        <v>72.47</v>
      </c>
      <c r="CZ11" s="175">
        <f>ROUND('[2]PLEXOS EE CostperMWh wCredits a'!CZ11,2)</f>
        <v>110.54</v>
      </c>
      <c r="DA11" s="175">
        <f>ROUND('[2]PLEXOS EE CostperMWh wCredits a'!DA11,2)</f>
        <v>152.31</v>
      </c>
      <c r="DB11" s="175">
        <f>ROUND('[2]PLEXOS EE CostperMWh wCredits a'!DB11,2)</f>
        <v>146.36000000000001</v>
      </c>
      <c r="DC11" s="175">
        <f>ROUND('[2]PLEXOS EE CostperMWh wCredits a'!DC11,2)</f>
        <v>626.87</v>
      </c>
      <c r="DD11" s="175">
        <f>ROUND('[2]PLEXOS EE CostperMWh wCredits a'!DD11,2)</f>
        <v>8.58</v>
      </c>
      <c r="DE11" s="175">
        <f>ROUND('[2]PLEXOS EE CostperMWh wCredits a'!DE11,2)</f>
        <v>29.18</v>
      </c>
      <c r="DF11" s="175">
        <f>ROUND('[2]PLEXOS EE CostperMWh wCredits a'!DF11,2)</f>
        <v>54.64</v>
      </c>
      <c r="DG11" s="175">
        <f>ROUND('[2]PLEXOS EE CostperMWh wCredits a'!DG11,2)</f>
        <v>70.83</v>
      </c>
      <c r="DH11" s="175">
        <f>ROUND('[2]PLEXOS EE CostperMWh wCredits a'!DH11,2)</f>
        <v>86.17</v>
      </c>
      <c r="DI11" s="175">
        <f>ROUND('[2]PLEXOS EE CostperMWh wCredits a'!DI11,2)</f>
        <v>87.22</v>
      </c>
      <c r="DJ11" s="175">
        <f>ROUND('[2]PLEXOS EE CostperMWh wCredits a'!DJ11,2)</f>
        <v>107.6</v>
      </c>
      <c r="DK11" s="175">
        <f>ROUND('[2]PLEXOS EE CostperMWh wCredits a'!DK11,2)</f>
        <v>130.43</v>
      </c>
      <c r="DL11" s="175">
        <f>ROUND('[2]PLEXOS EE CostperMWh wCredits a'!DL11,2)</f>
        <v>224.55</v>
      </c>
      <c r="DM11" s="175">
        <f>ROUND('[2]PLEXOS EE CostperMWh wCredits a'!DM11,2)</f>
        <v>1122.69</v>
      </c>
      <c r="DN11" s="175">
        <f>ROUND('[2]PLEXOS EE CostperMWh wCredits a'!DN11,2)</f>
        <v>38.71</v>
      </c>
      <c r="DO11" s="175">
        <f>ROUND('[2]PLEXOS EE CostperMWh wCredits a'!DO11,2)</f>
        <v>80.56</v>
      </c>
      <c r="DP11" s="175">
        <f>ROUND('[2]PLEXOS EE CostperMWh wCredits a'!DP11,2)</f>
        <v>377.42</v>
      </c>
      <c r="DQ11" s="175">
        <f>ROUND('[2]PLEXOS EE CostperMWh wCredits a'!DQ11,2)</f>
        <v>266.98</v>
      </c>
      <c r="DR11" s="175">
        <f>ROUND('[2]PLEXOS EE CostperMWh wCredits a'!DR11,2)</f>
        <v>38.729999999999997</v>
      </c>
      <c r="DS11" s="175">
        <f>ROUND('[2]PLEXOS EE CostperMWh wCredits a'!DS11,2)</f>
        <v>163.86</v>
      </c>
      <c r="DT11" s="175">
        <f>ROUND('[2]PLEXOS EE CostperMWh wCredits a'!DT11,2)</f>
        <v>213.58</v>
      </c>
      <c r="DU11" s="175">
        <f>ROUND('[2]PLEXOS EE CostperMWh wCredits a'!DU11,2)</f>
        <v>217.73</v>
      </c>
      <c r="DV11" s="175">
        <f>ROUND('[2]PLEXOS EE CostperMWh wCredits a'!DV11,2)</f>
        <v>885.56</v>
      </c>
      <c r="DW11" s="175">
        <f>ROUND('[2]PLEXOS EE CostperMWh wCredits a'!DW11,2)</f>
        <v>34.22</v>
      </c>
      <c r="DX11" s="175">
        <f>ROUND('[2]PLEXOS EE CostperMWh wCredits a'!DX11,2)</f>
        <v>54.69</v>
      </c>
      <c r="DY11" s="175">
        <f>ROUND('[2]PLEXOS EE CostperMWh wCredits a'!DY11,2)</f>
        <v>54.26</v>
      </c>
      <c r="DZ11" s="175">
        <f>ROUND('[2]PLEXOS EE CostperMWh wCredits a'!DZ11,2)</f>
        <v>56.19</v>
      </c>
      <c r="EA11" s="175">
        <f>ROUND('[2]PLEXOS EE CostperMWh wCredits a'!EA11,2)</f>
        <v>68.3</v>
      </c>
      <c r="EB11" s="175">
        <f>ROUND('[2]PLEXOS EE CostperMWh wCredits a'!EB11,2)</f>
        <v>98.04</v>
      </c>
      <c r="EC11" s="175">
        <f>ROUND('[2]PLEXOS EE CostperMWh wCredits a'!EC11,2)</f>
        <v>103.56</v>
      </c>
      <c r="ED11" s="175">
        <f>ROUND('[2]PLEXOS EE CostperMWh wCredits a'!ED11,2)</f>
        <v>137.22</v>
      </c>
      <c r="EE11" s="175">
        <f>ROUND('[2]PLEXOS EE CostperMWh wCredits a'!EE11,2)</f>
        <v>11.79</v>
      </c>
      <c r="EF11" s="175">
        <f>ROUND('[2]PLEXOS EE CostperMWh wCredits a'!EF11,2)</f>
        <v>21.5</v>
      </c>
      <c r="EG11" s="175">
        <f>ROUND('[2]PLEXOS EE CostperMWh wCredits a'!EG11,2)</f>
        <v>106.79</v>
      </c>
      <c r="EH11" s="175">
        <f>ROUND('[2]PLEXOS EE CostperMWh wCredits a'!EH11,2)</f>
        <v>128.87</v>
      </c>
      <c r="EI11" s="175">
        <f>ROUND('[2]PLEXOS EE CostperMWh wCredits a'!EI11,2)</f>
        <v>182.43</v>
      </c>
      <c r="EJ11" s="175">
        <f>ROUND('[2]PLEXOS EE CostperMWh wCredits a'!EJ11,2)</f>
        <v>241.71</v>
      </c>
      <c r="EK11" s="175">
        <f>ROUND('[2]PLEXOS EE CostperMWh wCredits a'!EK11,2)</f>
        <v>311.10000000000002</v>
      </c>
      <c r="EL11" s="175">
        <f>ROUND('[2]PLEXOS EE CostperMWh wCredits a'!EL11,2)</f>
        <v>364.72</v>
      </c>
      <c r="EM11" s="175">
        <f>ROUND('[2]PLEXOS EE CostperMWh wCredits a'!EM11,2)</f>
        <v>1977.71</v>
      </c>
      <c r="EN11" s="175">
        <f>ROUND('[2]PLEXOS EE CostperMWh wCredits a'!EN11,2)</f>
        <v>92.98</v>
      </c>
      <c r="EO11" s="175">
        <f>ROUND('[2]PLEXOS EE CostperMWh wCredits a'!EO11,2)</f>
        <v>138.93</v>
      </c>
      <c r="EP11" s="175">
        <f>ROUND('[2]PLEXOS EE CostperMWh wCredits a'!EP11,2)</f>
        <v>171.91</v>
      </c>
      <c r="EQ11" s="175">
        <f>ROUND('[2]PLEXOS EE CostperMWh wCredits a'!EQ11,2)</f>
        <v>207.43</v>
      </c>
      <c r="ER11" s="175">
        <f>ROUND('[2]PLEXOS EE CostperMWh wCredits a'!ER11,2)</f>
        <v>288.92</v>
      </c>
      <c r="ES11" s="175">
        <f>ROUND('[2]PLEXOS EE CostperMWh wCredits a'!ES11,2)</f>
        <v>930.66</v>
      </c>
      <c r="ET11" s="175">
        <f>ROUND('[2]PLEXOS EE CostperMWh wCredits a'!ET11,2)</f>
        <v>1065.4100000000001</v>
      </c>
      <c r="EU11" s="175">
        <f>ROUND('[2]PLEXOS EE CostperMWh wCredits a'!EU11,2)</f>
        <v>55.39</v>
      </c>
      <c r="EV11" s="175">
        <f>ROUND('[2]PLEXOS EE CostperMWh wCredits a'!EV11,2)</f>
        <v>326.55</v>
      </c>
      <c r="EW11" s="175">
        <f>ROUND('[2]PLEXOS EE CostperMWh wCredits a'!EW11,2)</f>
        <v>932.84</v>
      </c>
      <c r="EX11" s="175">
        <f>ROUND('[2]PLEXOS EE CostperMWh wCredits a'!EX11,2)</f>
        <v>57.5</v>
      </c>
      <c r="EY11" s="175">
        <f>ROUND('[2]PLEXOS EE CostperMWh wCredits a'!EY11,2)</f>
        <v>65.790000000000006</v>
      </c>
      <c r="EZ11" s="175">
        <f>ROUND('[2]PLEXOS EE CostperMWh wCredits a'!EZ11,2)</f>
        <v>70.69</v>
      </c>
      <c r="FA11" s="175">
        <f>ROUND('[2]PLEXOS EE CostperMWh wCredits a'!FA11,2)</f>
        <v>80.739999999999995</v>
      </c>
      <c r="FB11" s="175">
        <f>ROUND('[2]PLEXOS EE CostperMWh wCredits a'!FB11,2)</f>
        <v>92.71</v>
      </c>
      <c r="FC11" s="175">
        <f>ROUND('[2]PLEXOS EE CostperMWh wCredits a'!FC11,2)</f>
        <v>146.55000000000001</v>
      </c>
      <c r="FD11" s="175">
        <f>ROUND('[2]PLEXOS EE CostperMWh wCredits a'!FD11,2)</f>
        <v>193.24</v>
      </c>
      <c r="FE11" s="175">
        <f>ROUND('[2]PLEXOS EE CostperMWh wCredits a'!FE11,2)</f>
        <v>275.56</v>
      </c>
      <c r="FF11" s="175">
        <f>ROUND('[2]PLEXOS EE CostperMWh wCredits a'!FF11,2)</f>
        <v>-264.62</v>
      </c>
      <c r="FG11" s="175">
        <f>ROUND('[2]PLEXOS EE CostperMWh wCredits a'!FG11,2)</f>
        <v>14.16</v>
      </c>
    </row>
    <row r="12" spans="1:163" x14ac:dyDescent="0.25">
      <c r="A12" s="175">
        <f>'[2]PLEXOS EE CostperMWh wCredits a'!A12</f>
        <v>2033</v>
      </c>
      <c r="B12" s="175">
        <f>ROUND('[2]PLEXOS EE CostperMWh wCredits a'!B12,2)</f>
        <v>61.4</v>
      </c>
      <c r="C12" s="175">
        <f>ROUND('[2]PLEXOS EE CostperMWh wCredits a'!C12,2)</f>
        <v>86.7</v>
      </c>
      <c r="D12" s="175">
        <f>ROUND('[2]PLEXOS EE CostperMWh wCredits a'!D12,2)</f>
        <v>83.84</v>
      </c>
      <c r="E12" s="175">
        <f>ROUND('[2]PLEXOS EE CostperMWh wCredits a'!E12,2)</f>
        <v>102.61</v>
      </c>
      <c r="F12" s="175">
        <f>ROUND('[2]PLEXOS EE CostperMWh wCredits a'!F12,2)</f>
        <v>136.31</v>
      </c>
      <c r="G12" s="175">
        <f>ROUND('[2]PLEXOS EE CostperMWh wCredits a'!G12,2)</f>
        <v>151.69999999999999</v>
      </c>
      <c r="H12" s="175">
        <f>ROUND('[2]PLEXOS EE CostperMWh wCredits a'!H12,2)</f>
        <v>232</v>
      </c>
      <c r="I12" s="175">
        <f>ROUND('[2]PLEXOS EE CostperMWh wCredits a'!I12,2)</f>
        <v>1207.81</v>
      </c>
      <c r="J12" s="175">
        <f>ROUND('[2]PLEXOS EE CostperMWh wCredits a'!J12,2)</f>
        <v>34.340000000000003</v>
      </c>
      <c r="K12" s="175">
        <f>ROUND('[2]PLEXOS EE CostperMWh wCredits a'!K12,2)</f>
        <v>36.33</v>
      </c>
      <c r="L12" s="175">
        <f>ROUND('[2]PLEXOS EE CostperMWh wCredits a'!L12,2)</f>
        <v>47.47</v>
      </c>
      <c r="M12" s="175">
        <f>ROUND('[2]PLEXOS EE CostperMWh wCredits a'!M12,2)</f>
        <v>52.62</v>
      </c>
      <c r="N12" s="175">
        <f>ROUND('[2]PLEXOS EE CostperMWh wCredits a'!N12,2)</f>
        <v>61.88</v>
      </c>
      <c r="O12" s="175">
        <f>ROUND('[2]PLEXOS EE CostperMWh wCredits a'!O12,2)</f>
        <v>108.94</v>
      </c>
      <c r="P12" s="175">
        <f>ROUND('[2]PLEXOS EE CostperMWh wCredits a'!P12,2)</f>
        <v>181.8</v>
      </c>
      <c r="Q12" s="175">
        <f>ROUND('[2]PLEXOS EE CostperMWh wCredits a'!Q12,2)</f>
        <v>203.21</v>
      </c>
      <c r="R12" s="175">
        <f>ROUND('[2]PLEXOS EE CostperMWh wCredits a'!R12,2)</f>
        <v>493.77</v>
      </c>
      <c r="S12" s="175">
        <f>ROUND('[2]PLEXOS EE CostperMWh wCredits a'!S12,2)</f>
        <v>119.27</v>
      </c>
      <c r="T12" s="175">
        <f>ROUND('[2]PLEXOS EE CostperMWh wCredits a'!T12,2)</f>
        <v>345.09</v>
      </c>
      <c r="U12" s="175">
        <f>ROUND('[2]PLEXOS EE CostperMWh wCredits a'!U12,2)</f>
        <v>48.84</v>
      </c>
      <c r="V12" s="175">
        <f>ROUND('[2]PLEXOS EE CostperMWh wCredits a'!V12,2)</f>
        <v>61.4</v>
      </c>
      <c r="W12" s="175">
        <f>ROUND('[2]PLEXOS EE CostperMWh wCredits a'!W12,2)</f>
        <v>91.15</v>
      </c>
      <c r="X12" s="175">
        <f>ROUND('[2]PLEXOS EE CostperMWh wCredits a'!X12,2)</f>
        <v>151.5</v>
      </c>
      <c r="Y12" s="175">
        <f>ROUND('[2]PLEXOS EE CostperMWh wCredits a'!Y12,2)</f>
        <v>167.97</v>
      </c>
      <c r="Z12" s="175">
        <f>ROUND('[2]PLEXOS EE CostperMWh wCredits a'!Z12,2)</f>
        <v>652.09</v>
      </c>
      <c r="AA12" s="175">
        <f>ROUND('[2]PLEXOS EE CostperMWh wCredits a'!AA12,2)</f>
        <v>13.16</v>
      </c>
      <c r="AB12" s="175">
        <f>ROUND('[2]PLEXOS EE CostperMWh wCredits a'!AB12,2)</f>
        <v>23.31</v>
      </c>
      <c r="AC12" s="175">
        <f>ROUND('[2]PLEXOS EE CostperMWh wCredits a'!AC12,2)</f>
        <v>95.57</v>
      </c>
      <c r="AD12" s="175">
        <f>ROUND('[2]PLEXOS EE CostperMWh wCredits a'!AD12,2)</f>
        <v>141.25</v>
      </c>
      <c r="AE12" s="175">
        <f>ROUND('[2]PLEXOS EE CostperMWh wCredits a'!AE12,2)</f>
        <v>173.4</v>
      </c>
      <c r="AF12" s="175">
        <f>ROUND('[2]PLEXOS EE CostperMWh wCredits a'!AF12,2)</f>
        <v>230.75</v>
      </c>
      <c r="AG12" s="175">
        <f>ROUND('[2]PLEXOS EE CostperMWh wCredits a'!AG12,2)</f>
        <v>330.21</v>
      </c>
      <c r="AH12" s="175">
        <f>ROUND('[2]PLEXOS EE CostperMWh wCredits a'!AH12,2)</f>
        <v>632.46</v>
      </c>
      <c r="AI12" s="175">
        <f>ROUND('[2]PLEXOS EE CostperMWh wCredits a'!AI12,2)</f>
        <v>3346.09</v>
      </c>
      <c r="AJ12" s="175">
        <f>ROUND('[2]PLEXOS EE CostperMWh wCredits a'!AJ12,2)</f>
        <v>102.55</v>
      </c>
      <c r="AK12" s="175">
        <f>ROUND('[2]PLEXOS EE CostperMWh wCredits a'!AK12,2)</f>
        <v>175.72</v>
      </c>
      <c r="AL12" s="175">
        <f>ROUND('[2]PLEXOS EE CostperMWh wCredits a'!AL12,2)</f>
        <v>225.28</v>
      </c>
      <c r="AM12" s="175">
        <f>ROUND('[2]PLEXOS EE CostperMWh wCredits a'!AM12,2)</f>
        <v>324.69</v>
      </c>
      <c r="AN12" s="175">
        <f>ROUND('[2]PLEXOS EE CostperMWh wCredits a'!AN12,2)</f>
        <v>1085.9000000000001</v>
      </c>
      <c r="AO12" s="175">
        <f>ROUND('[2]PLEXOS EE CostperMWh wCredits a'!AO12,2)</f>
        <v>1442.41</v>
      </c>
      <c r="AP12" s="175">
        <f>ROUND('[2]PLEXOS EE CostperMWh wCredits a'!AP12,2)</f>
        <v>123.29</v>
      </c>
      <c r="AQ12" s="175">
        <f>ROUND('[2]PLEXOS EE CostperMWh wCredits a'!AQ12,2)</f>
        <v>247.95</v>
      </c>
      <c r="AR12" s="175">
        <f>ROUND('[2]PLEXOS EE CostperMWh wCredits a'!AR12,2)</f>
        <v>60.54</v>
      </c>
      <c r="AS12" s="175">
        <f>ROUND('[2]PLEXOS EE CostperMWh wCredits a'!AS12,2)</f>
        <v>1261.4000000000001</v>
      </c>
      <c r="AT12" s="175">
        <f>ROUND('[2]PLEXOS EE CostperMWh wCredits a'!AT12,2)</f>
        <v>64.510000000000005</v>
      </c>
      <c r="AU12" s="175">
        <f>ROUND('[2]PLEXOS EE CostperMWh wCredits a'!AU12,2)</f>
        <v>67.33</v>
      </c>
      <c r="AV12" s="175">
        <f>ROUND('[2]PLEXOS EE CostperMWh wCredits a'!AV12,2)</f>
        <v>71.930000000000007</v>
      </c>
      <c r="AW12" s="175">
        <f>ROUND('[2]PLEXOS EE CostperMWh wCredits a'!AW12,2)</f>
        <v>81.77</v>
      </c>
      <c r="AX12" s="175">
        <f>ROUND('[2]PLEXOS EE CostperMWh wCredits a'!AX12,2)</f>
        <v>102.81</v>
      </c>
      <c r="AY12" s="175">
        <f>ROUND('[2]PLEXOS EE CostperMWh wCredits a'!AY12,2)</f>
        <v>170.29</v>
      </c>
      <c r="AZ12" s="175">
        <f>ROUND('[2]PLEXOS EE CostperMWh wCredits a'!AZ12,2)</f>
        <v>210.7</v>
      </c>
      <c r="BA12" s="175">
        <f>ROUND('[2]PLEXOS EE CostperMWh wCredits a'!BA12,2)</f>
        <v>609.29999999999995</v>
      </c>
      <c r="BB12" s="175">
        <f>ROUND('[2]PLEXOS EE CostperMWh wCredits a'!BB12,2)</f>
        <v>-965.63</v>
      </c>
      <c r="BC12" s="175">
        <f>ROUND('[2]PLEXOS EE CostperMWh wCredits a'!BC12,2)</f>
        <v>-30.9</v>
      </c>
      <c r="BD12" s="175">
        <f>ROUND('[2]PLEXOS EE CostperMWh wCredits a'!BD12,2)</f>
        <v>67.84</v>
      </c>
      <c r="BE12" s="175">
        <f>ROUND('[2]PLEXOS EE CostperMWh wCredits a'!BE12,2)</f>
        <v>62.29</v>
      </c>
      <c r="BF12" s="175">
        <f>ROUND('[2]PLEXOS EE CostperMWh wCredits a'!BF12,2)</f>
        <v>64.33</v>
      </c>
      <c r="BG12" s="175">
        <f>ROUND('[2]PLEXOS EE CostperMWh wCredits a'!BG12,2)</f>
        <v>159.85</v>
      </c>
      <c r="BH12" s="175">
        <f>ROUND('[2]PLEXOS EE CostperMWh wCredits a'!BH12,2)</f>
        <v>201.89</v>
      </c>
      <c r="BI12" s="175">
        <f>ROUND('[2]PLEXOS EE CostperMWh wCredits a'!BI12,2)</f>
        <v>306.3</v>
      </c>
      <c r="BJ12" s="175">
        <f>ROUND('[2]PLEXOS EE CostperMWh wCredits a'!BJ12,2)</f>
        <v>944.18</v>
      </c>
      <c r="BK12" s="175">
        <f>ROUND('[2]PLEXOS EE CostperMWh wCredits a'!BK12,2)</f>
        <v>53.49</v>
      </c>
      <c r="BL12" s="175">
        <f>ROUND('[2]PLEXOS EE CostperMWh wCredits a'!BL12,2)</f>
        <v>191.42</v>
      </c>
      <c r="BM12" s="175">
        <f>ROUND('[2]PLEXOS EE CostperMWh wCredits a'!BM12,2)</f>
        <v>779.58</v>
      </c>
      <c r="BN12" s="175">
        <f>ROUND('[2]PLEXOS EE CostperMWh wCredits a'!BN12,2)</f>
        <v>53.49</v>
      </c>
      <c r="BO12" s="175">
        <f>ROUND('[2]PLEXOS EE CostperMWh wCredits a'!BO12,2)</f>
        <v>53.49</v>
      </c>
      <c r="BP12" s="175">
        <f>ROUND('[2]PLEXOS EE CostperMWh wCredits a'!BP12,2)</f>
        <v>54.16</v>
      </c>
      <c r="BQ12" s="175">
        <f>ROUND('[2]PLEXOS EE CostperMWh wCredits a'!BQ12,2)</f>
        <v>58.49</v>
      </c>
      <c r="BR12" s="175">
        <f>ROUND('[2]PLEXOS EE CostperMWh wCredits a'!BR12,2)</f>
        <v>58.52</v>
      </c>
      <c r="BS12" s="175">
        <f>ROUND('[2]PLEXOS EE CostperMWh wCredits a'!BS12,2)</f>
        <v>93.13</v>
      </c>
      <c r="BT12" s="175">
        <f>ROUND('[2]PLEXOS EE CostperMWh wCredits a'!BT12,2)</f>
        <v>123.33</v>
      </c>
      <c r="BU12" s="175">
        <f>ROUND('[2]PLEXOS EE CostperMWh wCredits a'!BU12,2)</f>
        <v>141.9</v>
      </c>
      <c r="BV12" s="175">
        <f>ROUND('[2]PLEXOS EE CostperMWh wCredits a'!BV12,2)</f>
        <v>52.71</v>
      </c>
      <c r="BW12" s="175">
        <f>ROUND('[2]PLEXOS EE CostperMWh wCredits a'!BW12,2)</f>
        <v>61.7</v>
      </c>
      <c r="BX12" s="175">
        <f>ROUND('[2]PLEXOS EE CostperMWh wCredits a'!BX12,2)</f>
        <v>63.25</v>
      </c>
      <c r="BY12" s="175">
        <f>ROUND('[2]PLEXOS EE CostperMWh wCredits a'!BY12,2)</f>
        <v>63.25</v>
      </c>
      <c r="BZ12" s="175">
        <f>ROUND('[2]PLEXOS EE CostperMWh wCredits a'!BZ12,2)</f>
        <v>61.43</v>
      </c>
      <c r="CA12" s="175">
        <f>ROUND('[2]PLEXOS EE CostperMWh wCredits a'!CA12,2)</f>
        <v>117.42</v>
      </c>
      <c r="CB12" s="175">
        <f>ROUND('[2]PLEXOS EE CostperMWh wCredits a'!CB12,2)</f>
        <v>186.98</v>
      </c>
      <c r="CC12" s="175">
        <f>ROUND('[2]PLEXOS EE CostperMWh wCredits a'!CC12,2)</f>
        <v>17.11</v>
      </c>
      <c r="CD12" s="175">
        <f>ROUND('[2]PLEXOS EE CostperMWh wCredits a'!CD12,2)</f>
        <v>27.3</v>
      </c>
      <c r="CE12" s="175">
        <f>ROUND('[2]PLEXOS EE CostperMWh wCredits a'!CE12,2)</f>
        <v>54.28</v>
      </c>
      <c r="CF12" s="175">
        <f>ROUND('[2]PLEXOS EE CostperMWh wCredits a'!CF12,2)</f>
        <v>222.56</v>
      </c>
      <c r="CG12" s="175">
        <f>ROUND('[2]PLEXOS EE CostperMWh wCredits a'!CG12,2)</f>
        <v>259.45999999999998</v>
      </c>
      <c r="CH12" s="175">
        <f>ROUND('[2]PLEXOS EE CostperMWh wCredits a'!CH12,2)</f>
        <v>951.45</v>
      </c>
      <c r="CI12" s="175">
        <f>ROUND('[2]PLEXOS EE CostperMWh wCredits a'!CI12,2)</f>
        <v>58.32</v>
      </c>
      <c r="CJ12" s="175">
        <f>ROUND('[2]PLEXOS EE CostperMWh wCredits a'!CJ12,2)</f>
        <v>74.540000000000006</v>
      </c>
      <c r="CK12" s="175">
        <f>ROUND('[2]PLEXOS EE CostperMWh wCredits a'!CK12,2)</f>
        <v>87.59</v>
      </c>
      <c r="CL12" s="175">
        <f>ROUND('[2]PLEXOS EE CostperMWh wCredits a'!CL12,2)</f>
        <v>77.77</v>
      </c>
      <c r="CM12" s="175">
        <f>ROUND('[2]PLEXOS EE CostperMWh wCredits a'!CM12,2)</f>
        <v>95.69</v>
      </c>
      <c r="CN12" s="175">
        <f>ROUND('[2]PLEXOS EE CostperMWh wCredits a'!CN12,2)</f>
        <v>95.27</v>
      </c>
      <c r="CO12" s="175">
        <f>ROUND('[2]PLEXOS EE CostperMWh wCredits a'!CO12,2)</f>
        <v>94.65</v>
      </c>
      <c r="CP12" s="175">
        <f>ROUND('[2]PLEXOS EE CostperMWh wCredits a'!CP12,2)</f>
        <v>115.19</v>
      </c>
      <c r="CQ12" s="175">
        <f>ROUND('[2]PLEXOS EE CostperMWh wCredits a'!CQ12,2)</f>
        <v>42.87</v>
      </c>
      <c r="CR12" s="175">
        <f>ROUND('[2]PLEXOS EE CostperMWh wCredits a'!CR12,2)</f>
        <v>59.91</v>
      </c>
      <c r="CS12" s="175">
        <f>ROUND('[2]PLEXOS EE CostperMWh wCredits a'!CS12,2)</f>
        <v>101.49</v>
      </c>
      <c r="CT12" s="175">
        <f>ROUND('[2]PLEXOS EE CostperMWh wCredits a'!CT12,2)</f>
        <v>101.39</v>
      </c>
      <c r="CU12" s="175">
        <f>ROUND('[2]PLEXOS EE CostperMWh wCredits a'!CU12,2)</f>
        <v>119.58</v>
      </c>
      <c r="CV12" s="175">
        <f>ROUND('[2]PLEXOS EE CostperMWh wCredits a'!CV12,2)</f>
        <v>321.42</v>
      </c>
      <c r="CW12" s="175">
        <f>ROUND('[2]PLEXOS EE CostperMWh wCredits a'!CW12,2)</f>
        <v>361.51</v>
      </c>
      <c r="CX12" s="175">
        <f>ROUND('[2]PLEXOS EE CostperMWh wCredits a'!CX12,2)</f>
        <v>57.49</v>
      </c>
      <c r="CY12" s="175">
        <f>ROUND('[2]PLEXOS EE CostperMWh wCredits a'!CY12,2)</f>
        <v>72.62</v>
      </c>
      <c r="CZ12" s="175">
        <f>ROUND('[2]PLEXOS EE CostperMWh wCredits a'!CZ12,2)</f>
        <v>110.28</v>
      </c>
      <c r="DA12" s="175">
        <f>ROUND('[2]PLEXOS EE CostperMWh wCredits a'!DA12,2)</f>
        <v>151.91</v>
      </c>
      <c r="DB12" s="175">
        <f>ROUND('[2]PLEXOS EE CostperMWh wCredits a'!DB12,2)</f>
        <v>146.30000000000001</v>
      </c>
      <c r="DC12" s="175">
        <f>ROUND('[2]PLEXOS EE CostperMWh wCredits a'!DC12,2)</f>
        <v>604.30999999999995</v>
      </c>
      <c r="DD12" s="175">
        <f>ROUND('[2]PLEXOS EE CostperMWh wCredits a'!DD12,2)</f>
        <v>8.74</v>
      </c>
      <c r="DE12" s="175">
        <f>ROUND('[2]PLEXOS EE CostperMWh wCredits a'!DE12,2)</f>
        <v>30.02</v>
      </c>
      <c r="DF12" s="175">
        <f>ROUND('[2]PLEXOS EE CostperMWh wCredits a'!DF12,2)</f>
        <v>54.98</v>
      </c>
      <c r="DG12" s="175">
        <f>ROUND('[2]PLEXOS EE CostperMWh wCredits a'!DG12,2)</f>
        <v>71.05</v>
      </c>
      <c r="DH12" s="175">
        <f>ROUND('[2]PLEXOS EE CostperMWh wCredits a'!DH12,2)</f>
        <v>86.68</v>
      </c>
      <c r="DI12" s="175">
        <f>ROUND('[2]PLEXOS EE CostperMWh wCredits a'!DI12,2)</f>
        <v>87.76</v>
      </c>
      <c r="DJ12" s="175">
        <f>ROUND('[2]PLEXOS EE CostperMWh wCredits a'!DJ12,2)</f>
        <v>109.05</v>
      </c>
      <c r="DK12" s="175">
        <f>ROUND('[2]PLEXOS EE CostperMWh wCredits a'!DK12,2)</f>
        <v>130.66999999999999</v>
      </c>
      <c r="DL12" s="175">
        <f>ROUND('[2]PLEXOS EE CostperMWh wCredits a'!DL12,2)</f>
        <v>225.8</v>
      </c>
      <c r="DM12" s="175">
        <f>ROUND('[2]PLEXOS EE CostperMWh wCredits a'!DM12,2)</f>
        <v>1096.69</v>
      </c>
      <c r="DN12" s="175">
        <f>ROUND('[2]PLEXOS EE CostperMWh wCredits a'!DN12,2)</f>
        <v>38.75</v>
      </c>
      <c r="DO12" s="175">
        <f>ROUND('[2]PLEXOS EE CostperMWh wCredits a'!DO12,2)</f>
        <v>80.78</v>
      </c>
      <c r="DP12" s="175">
        <f>ROUND('[2]PLEXOS EE CostperMWh wCredits a'!DP12,2)</f>
        <v>369.28</v>
      </c>
      <c r="DQ12" s="175">
        <f>ROUND('[2]PLEXOS EE CostperMWh wCredits a'!DQ12,2)</f>
        <v>276.77</v>
      </c>
      <c r="DR12" s="175">
        <f>ROUND('[2]PLEXOS EE CostperMWh wCredits a'!DR12,2)</f>
        <v>38.69</v>
      </c>
      <c r="DS12" s="175">
        <f>ROUND('[2]PLEXOS EE CostperMWh wCredits a'!DS12,2)</f>
        <v>163.30000000000001</v>
      </c>
      <c r="DT12" s="175">
        <f>ROUND('[2]PLEXOS EE CostperMWh wCredits a'!DT12,2)</f>
        <v>213.36</v>
      </c>
      <c r="DU12" s="175">
        <f>ROUND('[2]PLEXOS EE CostperMWh wCredits a'!DU12,2)</f>
        <v>217.72</v>
      </c>
      <c r="DV12" s="175">
        <f>ROUND('[2]PLEXOS EE CostperMWh wCredits a'!DV12,2)</f>
        <v>882.59</v>
      </c>
      <c r="DW12" s="175">
        <f>ROUND('[2]PLEXOS EE CostperMWh wCredits a'!DW12,2)</f>
        <v>34.18</v>
      </c>
      <c r="DX12" s="175">
        <f>ROUND('[2]PLEXOS EE CostperMWh wCredits a'!DX12,2)</f>
        <v>54.74</v>
      </c>
      <c r="DY12" s="175">
        <f>ROUND('[2]PLEXOS EE CostperMWh wCredits a'!DY12,2)</f>
        <v>54.79</v>
      </c>
      <c r="DZ12" s="175">
        <f>ROUND('[2]PLEXOS EE CostperMWh wCredits a'!DZ12,2)</f>
        <v>56.41</v>
      </c>
      <c r="EA12" s="175">
        <f>ROUND('[2]PLEXOS EE CostperMWh wCredits a'!EA12,2)</f>
        <v>68.540000000000006</v>
      </c>
      <c r="EB12" s="175">
        <f>ROUND('[2]PLEXOS EE CostperMWh wCredits a'!EB12,2)</f>
        <v>97.97</v>
      </c>
      <c r="EC12" s="175">
        <f>ROUND('[2]PLEXOS EE CostperMWh wCredits a'!EC12,2)</f>
        <v>103.57</v>
      </c>
      <c r="ED12" s="175">
        <f>ROUND('[2]PLEXOS EE CostperMWh wCredits a'!ED12,2)</f>
        <v>137.41</v>
      </c>
      <c r="EE12" s="175">
        <f>ROUND('[2]PLEXOS EE CostperMWh wCredits a'!EE12,2)</f>
        <v>11.8</v>
      </c>
      <c r="EF12" s="175">
        <f>ROUND('[2]PLEXOS EE CostperMWh wCredits a'!EF12,2)</f>
        <v>21.79</v>
      </c>
      <c r="EG12" s="175">
        <f>ROUND('[2]PLEXOS EE CostperMWh wCredits a'!EG12,2)</f>
        <v>107.39</v>
      </c>
      <c r="EH12" s="175">
        <f>ROUND('[2]PLEXOS EE CostperMWh wCredits a'!EH12,2)</f>
        <v>130.72</v>
      </c>
      <c r="EI12" s="175">
        <f>ROUND('[2]PLEXOS EE CostperMWh wCredits a'!EI12,2)</f>
        <v>183.65</v>
      </c>
      <c r="EJ12" s="175">
        <f>ROUND('[2]PLEXOS EE CostperMWh wCredits a'!EJ12,2)</f>
        <v>241.61</v>
      </c>
      <c r="EK12" s="175">
        <f>ROUND('[2]PLEXOS EE CostperMWh wCredits a'!EK12,2)</f>
        <v>311.42</v>
      </c>
      <c r="EL12" s="175">
        <f>ROUND('[2]PLEXOS EE CostperMWh wCredits a'!EL12,2)</f>
        <v>366.29</v>
      </c>
      <c r="EM12" s="175">
        <f>ROUND('[2]PLEXOS EE CostperMWh wCredits a'!EM12,2)</f>
        <v>1926.15</v>
      </c>
      <c r="EN12" s="175">
        <f>ROUND('[2]PLEXOS EE CostperMWh wCredits a'!EN12,2)</f>
        <v>92.69</v>
      </c>
      <c r="EO12" s="175">
        <f>ROUND('[2]PLEXOS EE CostperMWh wCredits a'!EO12,2)</f>
        <v>139.29</v>
      </c>
      <c r="EP12" s="175">
        <f>ROUND('[2]PLEXOS EE CostperMWh wCredits a'!EP12,2)</f>
        <v>173.97</v>
      </c>
      <c r="EQ12" s="175">
        <f>ROUND('[2]PLEXOS EE CostperMWh wCredits a'!EQ12,2)</f>
        <v>208.96</v>
      </c>
      <c r="ER12" s="175">
        <f>ROUND('[2]PLEXOS EE CostperMWh wCredits a'!ER12,2)</f>
        <v>290.85000000000002</v>
      </c>
      <c r="ES12" s="175">
        <f>ROUND('[2]PLEXOS EE CostperMWh wCredits a'!ES12,2)</f>
        <v>915.16</v>
      </c>
      <c r="ET12" s="175">
        <f>ROUND('[2]PLEXOS EE CostperMWh wCredits a'!ET12,2)</f>
        <v>1071.5</v>
      </c>
      <c r="EU12" s="175">
        <f>ROUND('[2]PLEXOS EE CostperMWh wCredits a'!EU12,2)</f>
        <v>55.43</v>
      </c>
      <c r="EV12" s="175">
        <f>ROUND('[2]PLEXOS EE CostperMWh wCredits a'!EV12,2)</f>
        <v>326.44</v>
      </c>
      <c r="EW12" s="175">
        <f>ROUND('[2]PLEXOS EE CostperMWh wCredits a'!EW12,2)</f>
        <v>925.31</v>
      </c>
      <c r="EX12" s="175">
        <f>ROUND('[2]PLEXOS EE CostperMWh wCredits a'!EX12,2)</f>
        <v>57.38</v>
      </c>
      <c r="EY12" s="175">
        <f>ROUND('[2]PLEXOS EE CostperMWh wCredits a'!EY12,2)</f>
        <v>65.69</v>
      </c>
      <c r="EZ12" s="175">
        <f>ROUND('[2]PLEXOS EE CostperMWh wCredits a'!EZ12,2)</f>
        <v>70.569999999999993</v>
      </c>
      <c r="FA12" s="175">
        <f>ROUND('[2]PLEXOS EE CostperMWh wCredits a'!FA12,2)</f>
        <v>80.88</v>
      </c>
      <c r="FB12" s="175">
        <f>ROUND('[2]PLEXOS EE CostperMWh wCredits a'!FB12,2)</f>
        <v>92.72</v>
      </c>
      <c r="FC12" s="175">
        <f>ROUND('[2]PLEXOS EE CostperMWh wCredits a'!FC12,2)</f>
        <v>146.18</v>
      </c>
      <c r="FD12" s="175">
        <f>ROUND('[2]PLEXOS EE CostperMWh wCredits a'!FD12,2)</f>
        <v>193.22</v>
      </c>
      <c r="FE12" s="175">
        <f>ROUND('[2]PLEXOS EE CostperMWh wCredits a'!FE12,2)</f>
        <v>275.56</v>
      </c>
      <c r="FF12" s="175">
        <f>ROUND('[2]PLEXOS EE CostperMWh wCredits a'!FF12,2)</f>
        <v>-241.93</v>
      </c>
      <c r="FG12" s="175">
        <f>ROUND('[2]PLEXOS EE CostperMWh wCredits a'!FG12,2)</f>
        <v>15.35</v>
      </c>
    </row>
    <row r="13" spans="1:163" x14ac:dyDescent="0.25">
      <c r="A13" s="175">
        <f>'[2]PLEXOS EE CostperMWh wCredits a'!A13</f>
        <v>2034</v>
      </c>
      <c r="B13" s="175">
        <f>ROUND('[2]PLEXOS EE CostperMWh wCredits a'!B13,2)</f>
        <v>61.45</v>
      </c>
      <c r="C13" s="175">
        <f>ROUND('[2]PLEXOS EE CostperMWh wCredits a'!C13,2)</f>
        <v>88.07</v>
      </c>
      <c r="D13" s="175">
        <f>ROUND('[2]PLEXOS EE CostperMWh wCredits a'!D13,2)</f>
        <v>84.67</v>
      </c>
      <c r="E13" s="175">
        <f>ROUND('[2]PLEXOS EE CostperMWh wCredits a'!E13,2)</f>
        <v>103.35</v>
      </c>
      <c r="F13" s="175">
        <f>ROUND('[2]PLEXOS EE CostperMWh wCredits a'!F13,2)</f>
        <v>136.43</v>
      </c>
      <c r="G13" s="175">
        <f>ROUND('[2]PLEXOS EE CostperMWh wCredits a'!G13,2)</f>
        <v>151.63999999999999</v>
      </c>
      <c r="H13" s="175">
        <f>ROUND('[2]PLEXOS EE CostperMWh wCredits a'!H13,2)</f>
        <v>231.76</v>
      </c>
      <c r="I13" s="175">
        <f>ROUND('[2]PLEXOS EE CostperMWh wCredits a'!I13,2)</f>
        <v>1207.83</v>
      </c>
      <c r="J13" s="175">
        <f>ROUND('[2]PLEXOS EE CostperMWh wCredits a'!J13,2)</f>
        <v>33.729999999999997</v>
      </c>
      <c r="K13" s="175">
        <f>ROUND('[2]PLEXOS EE CostperMWh wCredits a'!K13,2)</f>
        <v>35.92</v>
      </c>
      <c r="L13" s="175">
        <f>ROUND('[2]PLEXOS EE CostperMWh wCredits a'!L13,2)</f>
        <v>46.97</v>
      </c>
      <c r="M13" s="175">
        <f>ROUND('[2]PLEXOS EE CostperMWh wCredits a'!M13,2)</f>
        <v>52.14</v>
      </c>
      <c r="N13" s="175">
        <f>ROUND('[2]PLEXOS EE CostperMWh wCredits a'!N13,2)</f>
        <v>60.99</v>
      </c>
      <c r="O13" s="175">
        <f>ROUND('[2]PLEXOS EE CostperMWh wCredits a'!O13,2)</f>
        <v>111.94</v>
      </c>
      <c r="P13" s="175">
        <f>ROUND('[2]PLEXOS EE CostperMWh wCredits a'!P13,2)</f>
        <v>180.61</v>
      </c>
      <c r="Q13" s="175">
        <f>ROUND('[2]PLEXOS EE CostperMWh wCredits a'!Q13,2)</f>
        <v>202.31</v>
      </c>
      <c r="R13" s="175">
        <f>ROUND('[2]PLEXOS EE CostperMWh wCredits a'!R13,2)</f>
        <v>492.05</v>
      </c>
      <c r="S13" s="175">
        <f>ROUND('[2]PLEXOS EE CostperMWh wCredits a'!S13,2)</f>
        <v>119.34</v>
      </c>
      <c r="T13" s="175">
        <f>ROUND('[2]PLEXOS EE CostperMWh wCredits a'!T13,2)</f>
        <v>339.5</v>
      </c>
      <c r="U13" s="175">
        <f>ROUND('[2]PLEXOS EE CostperMWh wCredits a'!U13,2)</f>
        <v>49.14</v>
      </c>
      <c r="V13" s="175">
        <f>ROUND('[2]PLEXOS EE CostperMWh wCredits a'!V13,2)</f>
        <v>61.17</v>
      </c>
      <c r="W13" s="175">
        <f>ROUND('[2]PLEXOS EE CostperMWh wCredits a'!W13,2)</f>
        <v>91.08</v>
      </c>
      <c r="X13" s="175">
        <f>ROUND('[2]PLEXOS EE CostperMWh wCredits a'!X13,2)</f>
        <v>150.97</v>
      </c>
      <c r="Y13" s="175">
        <f>ROUND('[2]PLEXOS EE CostperMWh wCredits a'!Y13,2)</f>
        <v>167.07</v>
      </c>
      <c r="Z13" s="175">
        <f>ROUND('[2]PLEXOS EE CostperMWh wCredits a'!Z13,2)</f>
        <v>637.9</v>
      </c>
      <c r="AA13" s="175">
        <f>ROUND('[2]PLEXOS EE CostperMWh wCredits a'!AA13,2)</f>
        <v>13.41</v>
      </c>
      <c r="AB13" s="175">
        <f>ROUND('[2]PLEXOS EE CostperMWh wCredits a'!AB13,2)</f>
        <v>23.43</v>
      </c>
      <c r="AC13" s="175">
        <f>ROUND('[2]PLEXOS EE CostperMWh wCredits a'!AC13,2)</f>
        <v>96.06</v>
      </c>
      <c r="AD13" s="175">
        <f>ROUND('[2]PLEXOS EE CostperMWh wCredits a'!AD13,2)</f>
        <v>141.78</v>
      </c>
      <c r="AE13" s="175">
        <f>ROUND('[2]PLEXOS EE CostperMWh wCredits a'!AE13,2)</f>
        <v>175.28</v>
      </c>
      <c r="AF13" s="175">
        <f>ROUND('[2]PLEXOS EE CostperMWh wCredits a'!AF13,2)</f>
        <v>231.22</v>
      </c>
      <c r="AG13" s="175">
        <f>ROUND('[2]PLEXOS EE CostperMWh wCredits a'!AG13,2)</f>
        <v>334.73</v>
      </c>
      <c r="AH13" s="175">
        <f>ROUND('[2]PLEXOS EE CostperMWh wCredits a'!AH13,2)</f>
        <v>639.35</v>
      </c>
      <c r="AI13" s="175">
        <f>ROUND('[2]PLEXOS EE CostperMWh wCredits a'!AI13,2)</f>
        <v>3251.02</v>
      </c>
      <c r="AJ13" s="175">
        <f>ROUND('[2]PLEXOS EE CostperMWh wCredits a'!AJ13,2)</f>
        <v>102.91</v>
      </c>
      <c r="AK13" s="175">
        <f>ROUND('[2]PLEXOS EE CostperMWh wCredits a'!AK13,2)</f>
        <v>177.22</v>
      </c>
      <c r="AL13" s="175">
        <f>ROUND('[2]PLEXOS EE CostperMWh wCredits a'!AL13,2)</f>
        <v>228.56</v>
      </c>
      <c r="AM13" s="175">
        <f>ROUND('[2]PLEXOS EE CostperMWh wCredits a'!AM13,2)</f>
        <v>327.78</v>
      </c>
      <c r="AN13" s="175">
        <f>ROUND('[2]PLEXOS EE CostperMWh wCredits a'!AN13,2)</f>
        <v>1058.69</v>
      </c>
      <c r="AO13" s="175">
        <f>ROUND('[2]PLEXOS EE CostperMWh wCredits a'!AO13,2)</f>
        <v>1442.41</v>
      </c>
      <c r="AP13" s="175">
        <f>ROUND('[2]PLEXOS EE CostperMWh wCredits a'!AP13,2)</f>
        <v>122.93</v>
      </c>
      <c r="AQ13" s="175">
        <f>ROUND('[2]PLEXOS EE CostperMWh wCredits a'!AQ13,2)</f>
        <v>260.10000000000002</v>
      </c>
      <c r="AR13" s="175">
        <f>ROUND('[2]PLEXOS EE CostperMWh wCredits a'!AR13,2)</f>
        <v>60.4</v>
      </c>
      <c r="AS13" s="175">
        <f>ROUND('[2]PLEXOS EE CostperMWh wCredits a'!AS13,2)</f>
        <v>1255.71</v>
      </c>
      <c r="AT13" s="175">
        <f>ROUND('[2]PLEXOS EE CostperMWh wCredits a'!AT13,2)</f>
        <v>64.34</v>
      </c>
      <c r="AU13" s="175">
        <f>ROUND('[2]PLEXOS EE CostperMWh wCredits a'!AU13,2)</f>
        <v>67.180000000000007</v>
      </c>
      <c r="AV13" s="175">
        <f>ROUND('[2]PLEXOS EE CostperMWh wCredits a'!AV13,2)</f>
        <v>71.77</v>
      </c>
      <c r="AW13" s="175">
        <f>ROUND('[2]PLEXOS EE CostperMWh wCredits a'!AW13,2)</f>
        <v>81.75</v>
      </c>
      <c r="AX13" s="175">
        <f>ROUND('[2]PLEXOS EE CostperMWh wCredits a'!AX13,2)</f>
        <v>103.09</v>
      </c>
      <c r="AY13" s="175">
        <f>ROUND('[2]PLEXOS EE CostperMWh wCredits a'!AY13,2)</f>
        <v>169.52</v>
      </c>
      <c r="AZ13" s="175">
        <f>ROUND('[2]PLEXOS EE CostperMWh wCredits a'!AZ13,2)</f>
        <v>209.53</v>
      </c>
      <c r="BA13" s="175">
        <f>ROUND('[2]PLEXOS EE CostperMWh wCredits a'!BA13,2)</f>
        <v>630.41</v>
      </c>
      <c r="BB13" s="175">
        <f>ROUND('[2]PLEXOS EE CostperMWh wCredits a'!BB13,2)</f>
        <v>-901.66</v>
      </c>
      <c r="BC13" s="175">
        <f>ROUND('[2]PLEXOS EE CostperMWh wCredits a'!BC13,2)</f>
        <v>-40.44</v>
      </c>
      <c r="BD13" s="175">
        <f>ROUND('[2]PLEXOS EE CostperMWh wCredits a'!BD13,2)</f>
        <v>67.44</v>
      </c>
      <c r="BE13" s="175">
        <f>ROUND('[2]PLEXOS EE CostperMWh wCredits a'!BE13,2)</f>
        <v>61.8</v>
      </c>
      <c r="BF13" s="175">
        <f>ROUND('[2]PLEXOS EE CostperMWh wCredits a'!BF13,2)</f>
        <v>63.84</v>
      </c>
      <c r="BG13" s="175">
        <f>ROUND('[2]PLEXOS EE CostperMWh wCredits a'!BG13,2)</f>
        <v>160.80000000000001</v>
      </c>
      <c r="BH13" s="175">
        <f>ROUND('[2]PLEXOS EE CostperMWh wCredits a'!BH13,2)</f>
        <v>202.77</v>
      </c>
      <c r="BI13" s="175">
        <f>ROUND('[2]PLEXOS EE CostperMWh wCredits a'!BI13,2)</f>
        <v>312.39999999999998</v>
      </c>
      <c r="BJ13" s="175">
        <f>ROUND('[2]PLEXOS EE CostperMWh wCredits a'!BJ13,2)</f>
        <v>946.55</v>
      </c>
      <c r="BK13" s="175">
        <f>ROUND('[2]PLEXOS EE CostperMWh wCredits a'!BK13,2)</f>
        <v>52.84</v>
      </c>
      <c r="BL13" s="175">
        <f>ROUND('[2]PLEXOS EE CostperMWh wCredits a'!BL13,2)</f>
        <v>190.74</v>
      </c>
      <c r="BM13" s="175">
        <f>ROUND('[2]PLEXOS EE CostperMWh wCredits a'!BM13,2)</f>
        <v>787.75</v>
      </c>
      <c r="BN13" s="175">
        <f>ROUND('[2]PLEXOS EE CostperMWh wCredits a'!BN13,2)</f>
        <v>52.84</v>
      </c>
      <c r="BO13" s="175">
        <f>ROUND('[2]PLEXOS EE CostperMWh wCredits a'!BO13,2)</f>
        <v>52.84</v>
      </c>
      <c r="BP13" s="175">
        <f>ROUND('[2]PLEXOS EE CostperMWh wCredits a'!BP13,2)</f>
        <v>53.51</v>
      </c>
      <c r="BQ13" s="175">
        <f>ROUND('[2]PLEXOS EE CostperMWh wCredits a'!BQ13,2)</f>
        <v>57.83</v>
      </c>
      <c r="BR13" s="175">
        <f>ROUND('[2]PLEXOS EE CostperMWh wCredits a'!BR13,2)</f>
        <v>57.76</v>
      </c>
      <c r="BS13" s="175">
        <f>ROUND('[2]PLEXOS EE CostperMWh wCredits a'!BS13,2)</f>
        <v>92.45</v>
      </c>
      <c r="BT13" s="175">
        <f>ROUND('[2]PLEXOS EE CostperMWh wCredits a'!BT13,2)</f>
        <v>122.63</v>
      </c>
      <c r="BU13" s="175">
        <f>ROUND('[2]PLEXOS EE CostperMWh wCredits a'!BU13,2)</f>
        <v>141.13</v>
      </c>
      <c r="BV13" s="175">
        <f>ROUND('[2]PLEXOS EE CostperMWh wCredits a'!BV13,2)</f>
        <v>52.75</v>
      </c>
      <c r="BW13" s="175">
        <f>ROUND('[2]PLEXOS EE CostperMWh wCredits a'!BW13,2)</f>
        <v>61.77</v>
      </c>
      <c r="BX13" s="175">
        <f>ROUND('[2]PLEXOS EE CostperMWh wCredits a'!BX13,2)</f>
        <v>63.19</v>
      </c>
      <c r="BY13" s="175">
        <f>ROUND('[2]PLEXOS EE CostperMWh wCredits a'!BY13,2)</f>
        <v>63.19</v>
      </c>
      <c r="BZ13" s="175">
        <f>ROUND('[2]PLEXOS EE CostperMWh wCredits a'!BZ13,2)</f>
        <v>61.41</v>
      </c>
      <c r="CA13" s="175">
        <f>ROUND('[2]PLEXOS EE CostperMWh wCredits a'!CA13,2)</f>
        <v>117.45</v>
      </c>
      <c r="CB13" s="175">
        <f>ROUND('[2]PLEXOS EE CostperMWh wCredits a'!CB13,2)</f>
        <v>187.13</v>
      </c>
      <c r="CC13" s="175">
        <f>ROUND('[2]PLEXOS EE CostperMWh wCredits a'!CC13,2)</f>
        <v>17.190000000000001</v>
      </c>
      <c r="CD13" s="175">
        <f>ROUND('[2]PLEXOS EE CostperMWh wCredits a'!CD13,2)</f>
        <v>26.91</v>
      </c>
      <c r="CE13" s="175">
        <f>ROUND('[2]PLEXOS EE CostperMWh wCredits a'!CE13,2)</f>
        <v>54.25</v>
      </c>
      <c r="CF13" s="175">
        <f>ROUND('[2]PLEXOS EE CostperMWh wCredits a'!CF13,2)</f>
        <v>226.52</v>
      </c>
      <c r="CG13" s="175">
        <f>ROUND('[2]PLEXOS EE CostperMWh wCredits a'!CG13,2)</f>
        <v>260.66000000000003</v>
      </c>
      <c r="CH13" s="175">
        <f>ROUND('[2]PLEXOS EE CostperMWh wCredits a'!CH13,2)</f>
        <v>929.13</v>
      </c>
      <c r="CI13" s="175">
        <f>ROUND('[2]PLEXOS EE CostperMWh wCredits a'!CI13,2)</f>
        <v>58.2</v>
      </c>
      <c r="CJ13" s="175">
        <f>ROUND('[2]PLEXOS EE CostperMWh wCredits a'!CJ13,2)</f>
        <v>75.05</v>
      </c>
      <c r="CK13" s="175">
        <f>ROUND('[2]PLEXOS EE CostperMWh wCredits a'!CK13,2)</f>
        <v>87.92</v>
      </c>
      <c r="CL13" s="175">
        <f>ROUND('[2]PLEXOS EE CostperMWh wCredits a'!CL13,2)</f>
        <v>78.28</v>
      </c>
      <c r="CM13" s="175">
        <f>ROUND('[2]PLEXOS EE CostperMWh wCredits a'!CM13,2)</f>
        <v>96.13</v>
      </c>
      <c r="CN13" s="175">
        <f>ROUND('[2]PLEXOS EE CostperMWh wCredits a'!CN13,2)</f>
        <v>95.26</v>
      </c>
      <c r="CO13" s="175">
        <f>ROUND('[2]PLEXOS EE CostperMWh wCredits a'!CO13,2)</f>
        <v>95.7</v>
      </c>
      <c r="CP13" s="175">
        <f>ROUND('[2]PLEXOS EE CostperMWh wCredits a'!CP13,2)</f>
        <v>116.66</v>
      </c>
      <c r="CQ13" s="175">
        <f>ROUND('[2]PLEXOS EE CostperMWh wCredits a'!CQ13,2)</f>
        <v>41.86</v>
      </c>
      <c r="CR13" s="175">
        <f>ROUND('[2]PLEXOS EE CostperMWh wCredits a'!CR13,2)</f>
        <v>59.19</v>
      </c>
      <c r="CS13" s="175">
        <f>ROUND('[2]PLEXOS EE CostperMWh wCredits a'!CS13,2)</f>
        <v>102.05</v>
      </c>
      <c r="CT13" s="175">
        <f>ROUND('[2]PLEXOS EE CostperMWh wCredits a'!CT13,2)</f>
        <v>101.27</v>
      </c>
      <c r="CU13" s="175">
        <f>ROUND('[2]PLEXOS EE CostperMWh wCredits a'!CU13,2)</f>
        <v>119.42</v>
      </c>
      <c r="CV13" s="175">
        <f>ROUND('[2]PLEXOS EE CostperMWh wCredits a'!CV13,2)</f>
        <v>316.07</v>
      </c>
      <c r="CW13" s="175">
        <f>ROUND('[2]PLEXOS EE CostperMWh wCredits a'!CW13,2)</f>
        <v>362.83</v>
      </c>
      <c r="CX13" s="175">
        <f>ROUND('[2]PLEXOS EE CostperMWh wCredits a'!CX13,2)</f>
        <v>57.43</v>
      </c>
      <c r="CY13" s="175">
        <f>ROUND('[2]PLEXOS EE CostperMWh wCredits a'!CY13,2)</f>
        <v>72.8</v>
      </c>
      <c r="CZ13" s="175">
        <f>ROUND('[2]PLEXOS EE CostperMWh wCredits a'!CZ13,2)</f>
        <v>109.98</v>
      </c>
      <c r="DA13" s="175">
        <f>ROUND('[2]PLEXOS EE CostperMWh wCredits a'!DA13,2)</f>
        <v>151.74</v>
      </c>
      <c r="DB13" s="175">
        <f>ROUND('[2]PLEXOS EE CostperMWh wCredits a'!DB13,2)</f>
        <v>146.16999999999999</v>
      </c>
      <c r="DC13" s="175">
        <f>ROUND('[2]PLEXOS EE CostperMWh wCredits a'!DC13,2)</f>
        <v>583.38</v>
      </c>
      <c r="DD13" s="175">
        <f>ROUND('[2]PLEXOS EE CostperMWh wCredits a'!DD13,2)</f>
        <v>8.86</v>
      </c>
      <c r="DE13" s="175">
        <f>ROUND('[2]PLEXOS EE CostperMWh wCredits a'!DE13,2)</f>
        <v>30</v>
      </c>
      <c r="DF13" s="175">
        <f>ROUND('[2]PLEXOS EE CostperMWh wCredits a'!DF13,2)</f>
        <v>55.14</v>
      </c>
      <c r="DG13" s="175">
        <f>ROUND('[2]PLEXOS EE CostperMWh wCredits a'!DG13,2)</f>
        <v>71.14</v>
      </c>
      <c r="DH13" s="175">
        <f>ROUND('[2]PLEXOS EE CostperMWh wCredits a'!DH13,2)</f>
        <v>87.15</v>
      </c>
      <c r="DI13" s="175">
        <f>ROUND('[2]PLEXOS EE CostperMWh wCredits a'!DI13,2)</f>
        <v>88.19</v>
      </c>
      <c r="DJ13" s="175">
        <f>ROUND('[2]PLEXOS EE CostperMWh wCredits a'!DJ13,2)</f>
        <v>110.41</v>
      </c>
      <c r="DK13" s="175">
        <f>ROUND('[2]PLEXOS EE CostperMWh wCredits a'!DK13,2)</f>
        <v>130.85</v>
      </c>
      <c r="DL13" s="175">
        <f>ROUND('[2]PLEXOS EE CostperMWh wCredits a'!DL13,2)</f>
        <v>227.01</v>
      </c>
      <c r="DM13" s="175">
        <f>ROUND('[2]PLEXOS EE CostperMWh wCredits a'!DM13,2)</f>
        <v>1081.82</v>
      </c>
      <c r="DN13" s="175">
        <f>ROUND('[2]PLEXOS EE CostperMWh wCredits a'!DN13,2)</f>
        <v>38.64</v>
      </c>
      <c r="DO13" s="175">
        <f>ROUND('[2]PLEXOS EE CostperMWh wCredits a'!DO13,2)</f>
        <v>80.959999999999994</v>
      </c>
      <c r="DP13" s="175">
        <f>ROUND('[2]PLEXOS EE CostperMWh wCredits a'!DP13,2)</f>
        <v>361.08</v>
      </c>
      <c r="DQ13" s="175">
        <f>ROUND('[2]PLEXOS EE CostperMWh wCredits a'!DQ13,2)</f>
        <v>286.75</v>
      </c>
      <c r="DR13" s="175">
        <f>ROUND('[2]PLEXOS EE CostperMWh wCredits a'!DR13,2)</f>
        <v>38.659999999999997</v>
      </c>
      <c r="DS13" s="175">
        <f>ROUND('[2]PLEXOS EE CostperMWh wCredits a'!DS13,2)</f>
        <v>162.84</v>
      </c>
      <c r="DT13" s="175">
        <f>ROUND('[2]PLEXOS EE CostperMWh wCredits a'!DT13,2)</f>
        <v>213.09</v>
      </c>
      <c r="DU13" s="175">
        <f>ROUND('[2]PLEXOS EE CostperMWh wCredits a'!DU13,2)</f>
        <v>217.72</v>
      </c>
      <c r="DV13" s="175">
        <f>ROUND('[2]PLEXOS EE CostperMWh wCredits a'!DV13,2)</f>
        <v>881.84</v>
      </c>
      <c r="DW13" s="175">
        <f>ROUND('[2]PLEXOS EE CostperMWh wCredits a'!DW13,2)</f>
        <v>34.119999999999997</v>
      </c>
      <c r="DX13" s="175">
        <f>ROUND('[2]PLEXOS EE CostperMWh wCredits a'!DX13,2)</f>
        <v>54.8</v>
      </c>
      <c r="DY13" s="175">
        <f>ROUND('[2]PLEXOS EE CostperMWh wCredits a'!DY13,2)</f>
        <v>55.32</v>
      </c>
      <c r="DZ13" s="175">
        <f>ROUND('[2]PLEXOS EE CostperMWh wCredits a'!DZ13,2)</f>
        <v>56.58</v>
      </c>
      <c r="EA13" s="175">
        <f>ROUND('[2]PLEXOS EE CostperMWh wCredits a'!EA13,2)</f>
        <v>68.81</v>
      </c>
      <c r="EB13" s="175">
        <f>ROUND('[2]PLEXOS EE CostperMWh wCredits a'!EB13,2)</f>
        <v>97.88</v>
      </c>
      <c r="EC13" s="175">
        <f>ROUND('[2]PLEXOS EE CostperMWh wCredits a'!EC13,2)</f>
        <v>103.58</v>
      </c>
      <c r="ED13" s="175">
        <f>ROUND('[2]PLEXOS EE CostperMWh wCredits a'!ED13,2)</f>
        <v>137.69</v>
      </c>
      <c r="EE13" s="175">
        <f>ROUND('[2]PLEXOS EE CostperMWh wCredits a'!EE13,2)</f>
        <v>11.68</v>
      </c>
      <c r="EF13" s="175">
        <f>ROUND('[2]PLEXOS EE CostperMWh wCredits a'!EF13,2)</f>
        <v>22</v>
      </c>
      <c r="EG13" s="175">
        <f>ROUND('[2]PLEXOS EE CostperMWh wCredits a'!EG13,2)</f>
        <v>108.16</v>
      </c>
      <c r="EH13" s="175">
        <f>ROUND('[2]PLEXOS EE CostperMWh wCredits a'!EH13,2)</f>
        <v>132.56</v>
      </c>
      <c r="EI13" s="175">
        <f>ROUND('[2]PLEXOS EE CostperMWh wCredits a'!EI13,2)</f>
        <v>184.47</v>
      </c>
      <c r="EJ13" s="175">
        <f>ROUND('[2]PLEXOS EE CostperMWh wCredits a'!EJ13,2)</f>
        <v>241.1</v>
      </c>
      <c r="EK13" s="175">
        <f>ROUND('[2]PLEXOS EE CostperMWh wCredits a'!EK13,2)</f>
        <v>310.99</v>
      </c>
      <c r="EL13" s="175">
        <f>ROUND('[2]PLEXOS EE CostperMWh wCredits a'!EL13,2)</f>
        <v>367.37</v>
      </c>
      <c r="EM13" s="175">
        <f>ROUND('[2]PLEXOS EE CostperMWh wCredits a'!EM13,2)</f>
        <v>1885.94</v>
      </c>
      <c r="EN13" s="175">
        <f>ROUND('[2]PLEXOS EE CostperMWh wCredits a'!EN13,2)</f>
        <v>92.26</v>
      </c>
      <c r="EO13" s="175">
        <f>ROUND('[2]PLEXOS EE CostperMWh wCredits a'!EO13,2)</f>
        <v>139.41</v>
      </c>
      <c r="EP13" s="175">
        <f>ROUND('[2]PLEXOS EE CostperMWh wCredits a'!EP13,2)</f>
        <v>175.52</v>
      </c>
      <c r="EQ13" s="175">
        <f>ROUND('[2]PLEXOS EE CostperMWh wCredits a'!EQ13,2)</f>
        <v>210.38</v>
      </c>
      <c r="ER13" s="175">
        <f>ROUND('[2]PLEXOS EE CostperMWh wCredits a'!ER13,2)</f>
        <v>292.7</v>
      </c>
      <c r="ES13" s="175">
        <f>ROUND('[2]PLEXOS EE CostperMWh wCredits a'!ES13,2)</f>
        <v>901.32</v>
      </c>
      <c r="ET13" s="175">
        <f>ROUND('[2]PLEXOS EE CostperMWh wCredits a'!ET13,2)</f>
        <v>1074.77</v>
      </c>
      <c r="EU13" s="175">
        <f>ROUND('[2]PLEXOS EE CostperMWh wCredits a'!EU13,2)</f>
        <v>55.6</v>
      </c>
      <c r="EV13" s="175">
        <f>ROUND('[2]PLEXOS EE CostperMWh wCredits a'!EV13,2)</f>
        <v>326.41000000000003</v>
      </c>
      <c r="EW13" s="175">
        <f>ROUND('[2]PLEXOS EE CostperMWh wCredits a'!EW13,2)</f>
        <v>920.47</v>
      </c>
      <c r="EX13" s="175">
        <f>ROUND('[2]PLEXOS EE CostperMWh wCredits a'!EX13,2)</f>
        <v>57.34</v>
      </c>
      <c r="EY13" s="175">
        <f>ROUND('[2]PLEXOS EE CostperMWh wCredits a'!EY13,2)</f>
        <v>65.67</v>
      </c>
      <c r="EZ13" s="175">
        <f>ROUND('[2]PLEXOS EE CostperMWh wCredits a'!EZ13,2)</f>
        <v>70.52</v>
      </c>
      <c r="FA13" s="175">
        <f>ROUND('[2]PLEXOS EE CostperMWh wCredits a'!FA13,2)</f>
        <v>81.19</v>
      </c>
      <c r="FB13" s="175">
        <f>ROUND('[2]PLEXOS EE CostperMWh wCredits a'!FB13,2)</f>
        <v>92.93</v>
      </c>
      <c r="FC13" s="175">
        <f>ROUND('[2]PLEXOS EE CostperMWh wCredits a'!FC13,2)</f>
        <v>145.84</v>
      </c>
      <c r="FD13" s="175">
        <f>ROUND('[2]PLEXOS EE CostperMWh wCredits a'!FD13,2)</f>
        <v>193.38</v>
      </c>
      <c r="FE13" s="175">
        <f>ROUND('[2]PLEXOS EE CostperMWh wCredits a'!FE13,2)</f>
        <v>275.76</v>
      </c>
      <c r="FF13" s="175">
        <f>ROUND('[2]PLEXOS EE CostperMWh wCredits a'!FF13,2)</f>
        <v>-224.24</v>
      </c>
      <c r="FG13" s="175">
        <f>ROUND('[2]PLEXOS EE CostperMWh wCredits a'!FG13,2)</f>
        <v>16.5</v>
      </c>
    </row>
    <row r="14" spans="1:163" x14ac:dyDescent="0.25">
      <c r="A14" s="175">
        <f>'[2]PLEXOS EE CostperMWh wCredits a'!A14</f>
        <v>2035</v>
      </c>
      <c r="B14" s="175">
        <f>ROUND('[2]PLEXOS EE CostperMWh wCredits a'!B14,2)</f>
        <v>61.39</v>
      </c>
      <c r="C14" s="175">
        <f>ROUND('[2]PLEXOS EE CostperMWh wCredits a'!C14,2)</f>
        <v>89.4</v>
      </c>
      <c r="D14" s="175">
        <f>ROUND('[2]PLEXOS EE CostperMWh wCredits a'!D14,2)</f>
        <v>85.38</v>
      </c>
      <c r="E14" s="175">
        <f>ROUND('[2]PLEXOS EE CostperMWh wCredits a'!E14,2)</f>
        <v>103.68</v>
      </c>
      <c r="F14" s="175">
        <f>ROUND('[2]PLEXOS EE CostperMWh wCredits a'!F14,2)</f>
        <v>136.28</v>
      </c>
      <c r="G14" s="175">
        <f>ROUND('[2]PLEXOS EE CostperMWh wCredits a'!G14,2)</f>
        <v>151.28</v>
      </c>
      <c r="H14" s="175">
        <f>ROUND('[2]PLEXOS EE CostperMWh wCredits a'!H14,2)</f>
        <v>231.32</v>
      </c>
      <c r="I14" s="175">
        <f>ROUND('[2]PLEXOS EE CostperMWh wCredits a'!I14,2)</f>
        <v>1212.1500000000001</v>
      </c>
      <c r="J14" s="175">
        <f>ROUND('[2]PLEXOS EE CostperMWh wCredits a'!J14,2)</f>
        <v>32.36</v>
      </c>
      <c r="K14" s="175">
        <f>ROUND('[2]PLEXOS EE CostperMWh wCredits a'!K14,2)</f>
        <v>34.82</v>
      </c>
      <c r="L14" s="175">
        <f>ROUND('[2]PLEXOS EE CostperMWh wCredits a'!L14,2)</f>
        <v>46.01</v>
      </c>
      <c r="M14" s="175">
        <f>ROUND('[2]PLEXOS EE CostperMWh wCredits a'!M14,2)</f>
        <v>51.22</v>
      </c>
      <c r="N14" s="175">
        <f>ROUND('[2]PLEXOS EE CostperMWh wCredits a'!N14,2)</f>
        <v>59.66</v>
      </c>
      <c r="O14" s="175">
        <f>ROUND('[2]PLEXOS EE CostperMWh wCredits a'!O14,2)</f>
        <v>114.11</v>
      </c>
      <c r="P14" s="175">
        <f>ROUND('[2]PLEXOS EE CostperMWh wCredits a'!P14,2)</f>
        <v>178.93</v>
      </c>
      <c r="Q14" s="175">
        <f>ROUND('[2]PLEXOS EE CostperMWh wCredits a'!Q14,2)</f>
        <v>201.04</v>
      </c>
      <c r="R14" s="175">
        <f>ROUND('[2]PLEXOS EE CostperMWh wCredits a'!R14,2)</f>
        <v>491.03</v>
      </c>
      <c r="S14" s="175">
        <f>ROUND('[2]PLEXOS EE CostperMWh wCredits a'!S14,2)</f>
        <v>119.63</v>
      </c>
      <c r="T14" s="175">
        <f>ROUND('[2]PLEXOS EE CostperMWh wCredits a'!T14,2)</f>
        <v>335.4</v>
      </c>
      <c r="U14" s="175">
        <f>ROUND('[2]PLEXOS EE CostperMWh wCredits a'!U14,2)</f>
        <v>49.35</v>
      </c>
      <c r="V14" s="175">
        <f>ROUND('[2]PLEXOS EE CostperMWh wCredits a'!V14,2)</f>
        <v>60.82</v>
      </c>
      <c r="W14" s="175">
        <f>ROUND('[2]PLEXOS EE CostperMWh wCredits a'!W14,2)</f>
        <v>90.97</v>
      </c>
      <c r="X14" s="175">
        <f>ROUND('[2]PLEXOS EE CostperMWh wCredits a'!X14,2)</f>
        <v>150.47</v>
      </c>
      <c r="Y14" s="175">
        <f>ROUND('[2]PLEXOS EE CostperMWh wCredits a'!Y14,2)</f>
        <v>166.15</v>
      </c>
      <c r="Z14" s="175">
        <f>ROUND('[2]PLEXOS EE CostperMWh wCredits a'!Z14,2)</f>
        <v>625.45000000000005</v>
      </c>
      <c r="AA14" s="175">
        <f>ROUND('[2]PLEXOS EE CostperMWh wCredits a'!AA14,2)</f>
        <v>13.61</v>
      </c>
      <c r="AB14" s="175">
        <f>ROUND('[2]PLEXOS EE CostperMWh wCredits a'!AB14,2)</f>
        <v>23.3</v>
      </c>
      <c r="AC14" s="175">
        <f>ROUND('[2]PLEXOS EE CostperMWh wCredits a'!AC14,2)</f>
        <v>96.75</v>
      </c>
      <c r="AD14" s="175">
        <f>ROUND('[2]PLEXOS EE CostperMWh wCredits a'!AD14,2)</f>
        <v>142.59</v>
      </c>
      <c r="AE14" s="175">
        <f>ROUND('[2]PLEXOS EE CostperMWh wCredits a'!AE14,2)</f>
        <v>177.33</v>
      </c>
      <c r="AF14" s="175">
        <f>ROUND('[2]PLEXOS EE CostperMWh wCredits a'!AF14,2)</f>
        <v>231.97</v>
      </c>
      <c r="AG14" s="175">
        <f>ROUND('[2]PLEXOS EE CostperMWh wCredits a'!AG14,2)</f>
        <v>338.81</v>
      </c>
      <c r="AH14" s="175">
        <f>ROUND('[2]PLEXOS EE CostperMWh wCredits a'!AH14,2)</f>
        <v>644.20000000000005</v>
      </c>
      <c r="AI14" s="175">
        <f>ROUND('[2]PLEXOS EE CostperMWh wCredits a'!AI14,2)</f>
        <v>3173.09</v>
      </c>
      <c r="AJ14" s="175">
        <f>ROUND('[2]PLEXOS EE CostperMWh wCredits a'!AJ14,2)</f>
        <v>103.11</v>
      </c>
      <c r="AK14" s="175">
        <f>ROUND('[2]PLEXOS EE CostperMWh wCredits a'!AK14,2)</f>
        <v>178.54</v>
      </c>
      <c r="AL14" s="175">
        <f>ROUND('[2]PLEXOS EE CostperMWh wCredits a'!AL14,2)</f>
        <v>231.45</v>
      </c>
      <c r="AM14" s="175">
        <f>ROUND('[2]PLEXOS EE CostperMWh wCredits a'!AM14,2)</f>
        <v>330.31</v>
      </c>
      <c r="AN14" s="175">
        <f>ROUND('[2]PLEXOS EE CostperMWh wCredits a'!AN14,2)</f>
        <v>1037.92</v>
      </c>
      <c r="AO14" s="175">
        <f>ROUND('[2]PLEXOS EE CostperMWh wCredits a'!AO14,2)</f>
        <v>1442.41</v>
      </c>
      <c r="AP14" s="175">
        <f>ROUND('[2]PLEXOS EE CostperMWh wCredits a'!AP14,2)</f>
        <v>122.77</v>
      </c>
      <c r="AQ14" s="175">
        <f>ROUND('[2]PLEXOS EE CostperMWh wCredits a'!AQ14,2)</f>
        <v>271.29000000000002</v>
      </c>
      <c r="AR14" s="175">
        <f>ROUND('[2]PLEXOS EE CostperMWh wCredits a'!AR14,2)</f>
        <v>60.09</v>
      </c>
      <c r="AS14" s="175">
        <f>ROUND('[2]PLEXOS EE CostperMWh wCredits a'!AS14,2)</f>
        <v>1252.44</v>
      </c>
      <c r="AT14" s="175">
        <f>ROUND('[2]PLEXOS EE CostperMWh wCredits a'!AT14,2)</f>
        <v>64.010000000000005</v>
      </c>
      <c r="AU14" s="175">
        <f>ROUND('[2]PLEXOS EE CostperMWh wCredits a'!AU14,2)</f>
        <v>66.87</v>
      </c>
      <c r="AV14" s="175">
        <f>ROUND('[2]PLEXOS EE CostperMWh wCredits a'!AV14,2)</f>
        <v>71.430000000000007</v>
      </c>
      <c r="AW14" s="175">
        <f>ROUND('[2]PLEXOS EE CostperMWh wCredits a'!AW14,2)</f>
        <v>81.63</v>
      </c>
      <c r="AX14" s="175">
        <f>ROUND('[2]PLEXOS EE CostperMWh wCredits a'!AX14,2)</f>
        <v>103.33</v>
      </c>
      <c r="AY14" s="175">
        <f>ROUND('[2]PLEXOS EE CostperMWh wCredits a'!AY14,2)</f>
        <v>168.63</v>
      </c>
      <c r="AZ14" s="175">
        <f>ROUND('[2]PLEXOS EE CostperMWh wCredits a'!AZ14,2)</f>
        <v>208.41</v>
      </c>
      <c r="BA14" s="175">
        <f>ROUND('[2]PLEXOS EE CostperMWh wCredits a'!BA14,2)</f>
        <v>648.48</v>
      </c>
      <c r="BB14" s="175">
        <f>ROUND('[2]PLEXOS EE CostperMWh wCredits a'!BB14,2)</f>
        <v>-890.65</v>
      </c>
      <c r="BC14" s="175">
        <f>ROUND('[2]PLEXOS EE CostperMWh wCredits a'!BC14,2)</f>
        <v>-49.05</v>
      </c>
      <c r="BD14" s="175">
        <f>ROUND('[2]PLEXOS EE CostperMWh wCredits a'!BD14,2)</f>
        <v>66.739999999999995</v>
      </c>
      <c r="BE14" s="175">
        <f>ROUND('[2]PLEXOS EE CostperMWh wCredits a'!BE14,2)</f>
        <v>60.94</v>
      </c>
      <c r="BF14" s="175">
        <f>ROUND('[2]PLEXOS EE CostperMWh wCredits a'!BF14,2)</f>
        <v>62.99</v>
      </c>
      <c r="BG14" s="175">
        <f>ROUND('[2]PLEXOS EE CostperMWh wCredits a'!BG14,2)</f>
        <v>161.51</v>
      </c>
      <c r="BH14" s="175">
        <f>ROUND('[2]PLEXOS EE CostperMWh wCredits a'!BH14,2)</f>
        <v>203.3</v>
      </c>
      <c r="BI14" s="175">
        <f>ROUND('[2]PLEXOS EE CostperMWh wCredits a'!BI14,2)</f>
        <v>318.45</v>
      </c>
      <c r="BJ14" s="175">
        <f>ROUND('[2]PLEXOS EE CostperMWh wCredits a'!BJ14,2)</f>
        <v>949.6</v>
      </c>
      <c r="BK14" s="175">
        <f>ROUND('[2]PLEXOS EE CostperMWh wCredits a'!BK14,2)</f>
        <v>51.77</v>
      </c>
      <c r="BL14" s="175">
        <f>ROUND('[2]PLEXOS EE CostperMWh wCredits a'!BL14,2)</f>
        <v>190.27</v>
      </c>
      <c r="BM14" s="175">
        <f>ROUND('[2]PLEXOS EE CostperMWh wCredits a'!BM14,2)</f>
        <v>795.01</v>
      </c>
      <c r="BN14" s="175">
        <f>ROUND('[2]PLEXOS EE CostperMWh wCredits a'!BN14,2)</f>
        <v>51.77</v>
      </c>
      <c r="BO14" s="175">
        <f>ROUND('[2]PLEXOS EE CostperMWh wCredits a'!BO14,2)</f>
        <v>51.77</v>
      </c>
      <c r="BP14" s="175">
        <f>ROUND('[2]PLEXOS EE CostperMWh wCredits a'!BP14,2)</f>
        <v>52.44</v>
      </c>
      <c r="BQ14" s="175">
        <f>ROUND('[2]PLEXOS EE CostperMWh wCredits a'!BQ14,2)</f>
        <v>56.91</v>
      </c>
      <c r="BR14" s="175">
        <f>ROUND('[2]PLEXOS EE CostperMWh wCredits a'!BR14,2)</f>
        <v>57.19</v>
      </c>
      <c r="BS14" s="175">
        <f>ROUND('[2]PLEXOS EE CostperMWh wCredits a'!BS14,2)</f>
        <v>91.24</v>
      </c>
      <c r="BT14" s="175">
        <f>ROUND('[2]PLEXOS EE CostperMWh wCredits a'!BT14,2)</f>
        <v>121.51</v>
      </c>
      <c r="BU14" s="175">
        <f>ROUND('[2]PLEXOS EE CostperMWh wCredits a'!BU14,2)</f>
        <v>140.59</v>
      </c>
      <c r="BV14" s="175">
        <f>ROUND('[2]PLEXOS EE CostperMWh wCredits a'!BV14,2)</f>
        <v>52.26</v>
      </c>
      <c r="BW14" s="175">
        <f>ROUND('[2]PLEXOS EE CostperMWh wCredits a'!BW14,2)</f>
        <v>61.26</v>
      </c>
      <c r="BX14" s="175">
        <f>ROUND('[2]PLEXOS EE CostperMWh wCredits a'!BX14,2)</f>
        <v>62.46</v>
      </c>
      <c r="BY14" s="175">
        <f>ROUND('[2]PLEXOS EE CostperMWh wCredits a'!BY14,2)</f>
        <v>62.46</v>
      </c>
      <c r="BZ14" s="175">
        <f>ROUND('[2]PLEXOS EE CostperMWh wCredits a'!BZ14,2)</f>
        <v>60.85</v>
      </c>
      <c r="CA14" s="175">
        <f>ROUND('[2]PLEXOS EE CostperMWh wCredits a'!CA14,2)</f>
        <v>116.94</v>
      </c>
      <c r="CB14" s="175">
        <f>ROUND('[2]PLEXOS EE CostperMWh wCredits a'!CB14,2)</f>
        <v>186.75</v>
      </c>
      <c r="CC14" s="175">
        <f>ROUND('[2]PLEXOS EE CostperMWh wCredits a'!CC14,2)</f>
        <v>16.71</v>
      </c>
      <c r="CD14" s="175">
        <f>ROUND('[2]PLEXOS EE CostperMWh wCredits a'!CD14,2)</f>
        <v>26.07</v>
      </c>
      <c r="CE14" s="175">
        <f>ROUND('[2]PLEXOS EE CostperMWh wCredits a'!CE14,2)</f>
        <v>54.12</v>
      </c>
      <c r="CF14" s="175">
        <f>ROUND('[2]PLEXOS EE CostperMWh wCredits a'!CF14,2)</f>
        <v>229.73</v>
      </c>
      <c r="CG14" s="175">
        <f>ROUND('[2]PLEXOS EE CostperMWh wCredits a'!CG14,2)</f>
        <v>261.3</v>
      </c>
      <c r="CH14" s="175">
        <f>ROUND('[2]PLEXOS EE CostperMWh wCredits a'!CH14,2)</f>
        <v>913.55</v>
      </c>
      <c r="CI14" s="175">
        <f>ROUND('[2]PLEXOS EE CostperMWh wCredits a'!CI14,2)</f>
        <v>57.86</v>
      </c>
      <c r="CJ14" s="175">
        <f>ROUND('[2]PLEXOS EE CostperMWh wCredits a'!CJ14,2)</f>
        <v>75.42</v>
      </c>
      <c r="CK14" s="175">
        <f>ROUND('[2]PLEXOS EE CostperMWh wCredits a'!CK14,2)</f>
        <v>88.22</v>
      </c>
      <c r="CL14" s="175">
        <f>ROUND('[2]PLEXOS EE CostperMWh wCredits a'!CL14,2)</f>
        <v>78.7</v>
      </c>
      <c r="CM14" s="175">
        <f>ROUND('[2]PLEXOS EE CostperMWh wCredits a'!CM14,2)</f>
        <v>96.47</v>
      </c>
      <c r="CN14" s="175">
        <f>ROUND('[2]PLEXOS EE CostperMWh wCredits a'!CN14,2)</f>
        <v>95.24</v>
      </c>
      <c r="CO14" s="175">
        <f>ROUND('[2]PLEXOS EE CostperMWh wCredits a'!CO14,2)</f>
        <v>96.52</v>
      </c>
      <c r="CP14" s="175">
        <f>ROUND('[2]PLEXOS EE CostperMWh wCredits a'!CP14,2)</f>
        <v>117.84</v>
      </c>
      <c r="CQ14" s="175">
        <f>ROUND('[2]PLEXOS EE CostperMWh wCredits a'!CQ14,2)</f>
        <v>39.700000000000003</v>
      </c>
      <c r="CR14" s="175">
        <f>ROUND('[2]PLEXOS EE CostperMWh wCredits a'!CR14,2)</f>
        <v>57.85</v>
      </c>
      <c r="CS14" s="175">
        <f>ROUND('[2]PLEXOS EE CostperMWh wCredits a'!CS14,2)</f>
        <v>101.68</v>
      </c>
      <c r="CT14" s="175">
        <f>ROUND('[2]PLEXOS EE CostperMWh wCredits a'!CT14,2)</f>
        <v>100.39</v>
      </c>
      <c r="CU14" s="175">
        <f>ROUND('[2]PLEXOS EE CostperMWh wCredits a'!CU14,2)</f>
        <v>118.5</v>
      </c>
      <c r="CV14" s="175">
        <f>ROUND('[2]PLEXOS EE CostperMWh wCredits a'!CV14,2)</f>
        <v>309.75</v>
      </c>
      <c r="CW14" s="175">
        <f>ROUND('[2]PLEXOS EE CostperMWh wCredits a'!CW14,2)</f>
        <v>363.89</v>
      </c>
      <c r="CX14" s="175">
        <f>ROUND('[2]PLEXOS EE CostperMWh wCredits a'!CX14,2)</f>
        <v>57.25</v>
      </c>
      <c r="CY14" s="175">
        <f>ROUND('[2]PLEXOS EE CostperMWh wCredits a'!CY14,2)</f>
        <v>72.98</v>
      </c>
      <c r="CZ14" s="175">
        <f>ROUND('[2]PLEXOS EE CostperMWh wCredits a'!CZ14,2)</f>
        <v>109.66</v>
      </c>
      <c r="DA14" s="175">
        <f>ROUND('[2]PLEXOS EE CostperMWh wCredits a'!DA14,2)</f>
        <v>151.65</v>
      </c>
      <c r="DB14" s="175">
        <f>ROUND('[2]PLEXOS EE CostperMWh wCredits a'!DB14,2)</f>
        <v>145.91</v>
      </c>
      <c r="DC14" s="175">
        <f>ROUND('[2]PLEXOS EE CostperMWh wCredits a'!DC14,2)</f>
        <v>564.96</v>
      </c>
      <c r="DD14" s="175">
        <f>ROUND('[2]PLEXOS EE CostperMWh wCredits a'!DD14,2)</f>
        <v>8.92</v>
      </c>
      <c r="DE14" s="175">
        <f>ROUND('[2]PLEXOS EE CostperMWh wCredits a'!DE14,2)</f>
        <v>29.3</v>
      </c>
      <c r="DF14" s="175">
        <f>ROUND('[2]PLEXOS EE CostperMWh wCredits a'!DF14,2)</f>
        <v>55.12</v>
      </c>
      <c r="DG14" s="175">
        <f>ROUND('[2]PLEXOS EE CostperMWh wCredits a'!DG14,2)</f>
        <v>71.14</v>
      </c>
      <c r="DH14" s="175">
        <f>ROUND('[2]PLEXOS EE CostperMWh wCredits a'!DH14,2)</f>
        <v>87.61</v>
      </c>
      <c r="DI14" s="175">
        <f>ROUND('[2]PLEXOS EE CostperMWh wCredits a'!DI14,2)</f>
        <v>88.49</v>
      </c>
      <c r="DJ14" s="175">
        <f>ROUND('[2]PLEXOS EE CostperMWh wCredits a'!DJ14,2)</f>
        <v>111.65</v>
      </c>
      <c r="DK14" s="175">
        <f>ROUND('[2]PLEXOS EE CostperMWh wCredits a'!DK14,2)</f>
        <v>130.94999999999999</v>
      </c>
      <c r="DL14" s="175">
        <f>ROUND('[2]PLEXOS EE CostperMWh wCredits a'!DL14,2)</f>
        <v>228.02</v>
      </c>
      <c r="DM14" s="175">
        <f>ROUND('[2]PLEXOS EE CostperMWh wCredits a'!DM14,2)</f>
        <v>1075.0999999999999</v>
      </c>
      <c r="DN14" s="175">
        <f>ROUND('[2]PLEXOS EE CostperMWh wCredits a'!DN14,2)</f>
        <v>38.1</v>
      </c>
      <c r="DO14" s="175">
        <f>ROUND('[2]PLEXOS EE CostperMWh wCredits a'!DO14,2)</f>
        <v>80.819999999999993</v>
      </c>
      <c r="DP14" s="175">
        <f>ROUND('[2]PLEXOS EE CostperMWh wCredits a'!DP14,2)</f>
        <v>352.93</v>
      </c>
      <c r="DQ14" s="175">
        <f>ROUND('[2]PLEXOS EE CostperMWh wCredits a'!DQ14,2)</f>
        <v>296.33</v>
      </c>
      <c r="DR14" s="175">
        <f>ROUND('[2]PLEXOS EE CostperMWh wCredits a'!DR14,2)</f>
        <v>38.65</v>
      </c>
      <c r="DS14" s="175">
        <f>ROUND('[2]PLEXOS EE CostperMWh wCredits a'!DS14,2)</f>
        <v>162.46</v>
      </c>
      <c r="DT14" s="175">
        <f>ROUND('[2]PLEXOS EE CostperMWh wCredits a'!DT14,2)</f>
        <v>212.79</v>
      </c>
      <c r="DU14" s="175">
        <f>ROUND('[2]PLEXOS EE CostperMWh wCredits a'!DU14,2)</f>
        <v>217.71</v>
      </c>
      <c r="DV14" s="175">
        <f>ROUND('[2]PLEXOS EE CostperMWh wCredits a'!DV14,2)</f>
        <v>881.38</v>
      </c>
      <c r="DW14" s="175">
        <f>ROUND('[2]PLEXOS EE CostperMWh wCredits a'!DW14,2)</f>
        <v>34.06</v>
      </c>
      <c r="DX14" s="175">
        <f>ROUND('[2]PLEXOS EE CostperMWh wCredits a'!DX14,2)</f>
        <v>54.86</v>
      </c>
      <c r="DY14" s="175">
        <f>ROUND('[2]PLEXOS EE CostperMWh wCredits a'!DY14,2)</f>
        <v>55.84</v>
      </c>
      <c r="DZ14" s="175">
        <f>ROUND('[2]PLEXOS EE CostperMWh wCredits a'!DZ14,2)</f>
        <v>56.71</v>
      </c>
      <c r="EA14" s="175">
        <f>ROUND('[2]PLEXOS EE CostperMWh wCredits a'!EA14,2)</f>
        <v>69.06</v>
      </c>
      <c r="EB14" s="175">
        <f>ROUND('[2]PLEXOS EE CostperMWh wCredits a'!EB14,2)</f>
        <v>97.74</v>
      </c>
      <c r="EC14" s="175">
        <f>ROUND('[2]PLEXOS EE CostperMWh wCredits a'!EC14,2)</f>
        <v>103.59</v>
      </c>
      <c r="ED14" s="175">
        <f>ROUND('[2]PLEXOS EE CostperMWh wCredits a'!ED14,2)</f>
        <v>137.97</v>
      </c>
      <c r="EE14" s="175">
        <f>ROUND('[2]PLEXOS EE CostperMWh wCredits a'!EE14,2)</f>
        <v>11.51</v>
      </c>
      <c r="EF14" s="175">
        <f>ROUND('[2]PLEXOS EE CostperMWh wCredits a'!EF14,2)</f>
        <v>22.03</v>
      </c>
      <c r="EG14" s="175">
        <f>ROUND('[2]PLEXOS EE CostperMWh wCredits a'!EG14,2)</f>
        <v>108.17</v>
      </c>
      <c r="EH14" s="175">
        <f>ROUND('[2]PLEXOS EE CostperMWh wCredits a'!EH14,2)</f>
        <v>133.63999999999999</v>
      </c>
      <c r="EI14" s="175">
        <f>ROUND('[2]PLEXOS EE CostperMWh wCredits a'!EI14,2)</f>
        <v>184.28</v>
      </c>
      <c r="EJ14" s="175">
        <f>ROUND('[2]PLEXOS EE CostperMWh wCredits a'!EJ14,2)</f>
        <v>239.64</v>
      </c>
      <c r="EK14" s="175">
        <f>ROUND('[2]PLEXOS EE CostperMWh wCredits a'!EK14,2)</f>
        <v>309.26</v>
      </c>
      <c r="EL14" s="175">
        <f>ROUND('[2]PLEXOS EE CostperMWh wCredits a'!EL14,2)</f>
        <v>367.39</v>
      </c>
      <c r="EM14" s="175">
        <f>ROUND('[2]PLEXOS EE CostperMWh wCredits a'!EM14,2)</f>
        <v>1854.76</v>
      </c>
      <c r="EN14" s="175">
        <f>ROUND('[2]PLEXOS EE CostperMWh wCredits a'!EN14,2)</f>
        <v>91.11</v>
      </c>
      <c r="EO14" s="175">
        <f>ROUND('[2]PLEXOS EE CostperMWh wCredits a'!EO14,2)</f>
        <v>138.77000000000001</v>
      </c>
      <c r="EP14" s="175">
        <f>ROUND('[2]PLEXOS EE CostperMWh wCredits a'!EP14,2)</f>
        <v>176.16</v>
      </c>
      <c r="EQ14" s="175">
        <f>ROUND('[2]PLEXOS EE CostperMWh wCredits a'!EQ14,2)</f>
        <v>211.09</v>
      </c>
      <c r="ER14" s="175">
        <f>ROUND('[2]PLEXOS EE CostperMWh wCredits a'!ER14,2)</f>
        <v>293.76</v>
      </c>
      <c r="ES14" s="175">
        <f>ROUND('[2]PLEXOS EE CostperMWh wCredits a'!ES14,2)</f>
        <v>888.57</v>
      </c>
      <c r="ET14" s="175">
        <f>ROUND('[2]PLEXOS EE CostperMWh wCredits a'!ET14,2)</f>
        <v>1075.1199999999999</v>
      </c>
      <c r="EU14" s="175">
        <f>ROUND('[2]PLEXOS EE CostperMWh wCredits a'!EU14,2)</f>
        <v>55.15</v>
      </c>
      <c r="EV14" s="175">
        <f>ROUND('[2]PLEXOS EE CostperMWh wCredits a'!EV14,2)</f>
        <v>325.83999999999997</v>
      </c>
      <c r="EW14" s="175">
        <f>ROUND('[2]PLEXOS EE CostperMWh wCredits a'!EW14,2)</f>
        <v>917.82</v>
      </c>
      <c r="EX14" s="175">
        <f>ROUND('[2]PLEXOS EE CostperMWh wCredits a'!EX14,2)</f>
        <v>56.62</v>
      </c>
      <c r="EY14" s="175">
        <f>ROUND('[2]PLEXOS EE CostperMWh wCredits a'!EY14,2)</f>
        <v>64.98</v>
      </c>
      <c r="EZ14" s="175">
        <f>ROUND('[2]PLEXOS EE CostperMWh wCredits a'!EZ14,2)</f>
        <v>69.8</v>
      </c>
      <c r="FA14" s="175">
        <f>ROUND('[2]PLEXOS EE CostperMWh wCredits a'!FA14,2)</f>
        <v>80.89</v>
      </c>
      <c r="FB14" s="175">
        <f>ROUND('[2]PLEXOS EE CostperMWh wCredits a'!FB14,2)</f>
        <v>92.53</v>
      </c>
      <c r="FC14" s="175">
        <f>ROUND('[2]PLEXOS EE CostperMWh wCredits a'!FC14,2)</f>
        <v>144.78</v>
      </c>
      <c r="FD14" s="175">
        <f>ROUND('[2]PLEXOS EE CostperMWh wCredits a'!FD14,2)</f>
        <v>192.99</v>
      </c>
      <c r="FE14" s="175">
        <f>ROUND('[2]PLEXOS EE CostperMWh wCredits a'!FE14,2)</f>
        <v>275.42</v>
      </c>
      <c r="FF14" s="175">
        <f>ROUND('[2]PLEXOS EE CostperMWh wCredits a'!FF14,2)</f>
        <v>-211.77</v>
      </c>
      <c r="FG14" s="175">
        <f>ROUND('[2]PLEXOS EE CostperMWh wCredits a'!FG14,2)</f>
        <v>16.86</v>
      </c>
    </row>
    <row r="15" spans="1:163" x14ac:dyDescent="0.25">
      <c r="A15" s="175">
        <f>'[2]PLEXOS EE CostperMWh wCredits a'!A15</f>
        <v>2036</v>
      </c>
      <c r="B15" s="175">
        <f>ROUND('[2]PLEXOS EE CostperMWh wCredits a'!B15,2)</f>
        <v>61.08</v>
      </c>
      <c r="C15" s="175">
        <f>ROUND('[2]PLEXOS EE CostperMWh wCredits a'!C15,2)</f>
        <v>90.86</v>
      </c>
      <c r="D15" s="175">
        <f>ROUND('[2]PLEXOS EE CostperMWh wCredits a'!D15,2)</f>
        <v>85.69</v>
      </c>
      <c r="E15" s="175">
        <f>ROUND('[2]PLEXOS EE CostperMWh wCredits a'!E15,2)</f>
        <v>103.31</v>
      </c>
      <c r="F15" s="175">
        <f>ROUND('[2]PLEXOS EE CostperMWh wCredits a'!F15,2)</f>
        <v>135.55000000000001</v>
      </c>
      <c r="G15" s="175">
        <f>ROUND('[2]PLEXOS EE CostperMWh wCredits a'!G15,2)</f>
        <v>150.29</v>
      </c>
      <c r="H15" s="175">
        <f>ROUND('[2]PLEXOS EE CostperMWh wCredits a'!H15,2)</f>
        <v>230.74</v>
      </c>
      <c r="I15" s="175">
        <f>ROUND('[2]PLEXOS EE CostperMWh wCredits a'!I15,2)</f>
        <v>1218.5999999999999</v>
      </c>
      <c r="J15" s="175">
        <f>ROUND('[2]PLEXOS EE CostperMWh wCredits a'!J15,2)</f>
        <v>29.05</v>
      </c>
      <c r="K15" s="175">
        <f>ROUND('[2]PLEXOS EE CostperMWh wCredits a'!K15,2)</f>
        <v>32.01</v>
      </c>
      <c r="L15" s="175">
        <f>ROUND('[2]PLEXOS EE CostperMWh wCredits a'!L15,2)</f>
        <v>43.82</v>
      </c>
      <c r="M15" s="175">
        <f>ROUND('[2]PLEXOS EE CostperMWh wCredits a'!M15,2)</f>
        <v>49.11</v>
      </c>
      <c r="N15" s="175">
        <f>ROUND('[2]PLEXOS EE CostperMWh wCredits a'!N15,2)</f>
        <v>57.05</v>
      </c>
      <c r="O15" s="175">
        <f>ROUND('[2]PLEXOS EE CostperMWh wCredits a'!O15,2)</f>
        <v>114.84</v>
      </c>
      <c r="P15" s="175">
        <f>ROUND('[2]PLEXOS EE CostperMWh wCredits a'!P15,2)</f>
        <v>175.82</v>
      </c>
      <c r="Q15" s="175">
        <f>ROUND('[2]PLEXOS EE CostperMWh wCredits a'!Q15,2)</f>
        <v>198.47</v>
      </c>
      <c r="R15" s="175">
        <f>ROUND('[2]PLEXOS EE CostperMWh wCredits a'!R15,2)</f>
        <v>489.49</v>
      </c>
      <c r="S15" s="175">
        <f>ROUND('[2]PLEXOS EE CostperMWh wCredits a'!S15,2)</f>
        <v>120</v>
      </c>
      <c r="T15" s="175">
        <f>ROUND('[2]PLEXOS EE CostperMWh wCredits a'!T15,2)</f>
        <v>332.51</v>
      </c>
      <c r="U15" s="175">
        <f>ROUND('[2]PLEXOS EE CostperMWh wCredits a'!U15,2)</f>
        <v>49.34</v>
      </c>
      <c r="V15" s="175">
        <f>ROUND('[2]PLEXOS EE CostperMWh wCredits a'!V15,2)</f>
        <v>60.1</v>
      </c>
      <c r="W15" s="175">
        <f>ROUND('[2]PLEXOS EE CostperMWh wCredits a'!W15,2)</f>
        <v>90.75</v>
      </c>
      <c r="X15" s="175">
        <f>ROUND('[2]PLEXOS EE CostperMWh wCredits a'!X15,2)</f>
        <v>149.91999999999999</v>
      </c>
      <c r="Y15" s="175">
        <f>ROUND('[2]PLEXOS EE CostperMWh wCredits a'!Y15,2)</f>
        <v>164.9</v>
      </c>
      <c r="Z15" s="175">
        <f>ROUND('[2]PLEXOS EE CostperMWh wCredits a'!Z15,2)</f>
        <v>615.12</v>
      </c>
      <c r="AA15" s="175">
        <f>ROUND('[2]PLEXOS EE CostperMWh wCredits a'!AA15,2)</f>
        <v>13.47</v>
      </c>
      <c r="AB15" s="175">
        <f>ROUND('[2]PLEXOS EE CostperMWh wCredits a'!AB15,2)</f>
        <v>22.54</v>
      </c>
      <c r="AC15" s="175">
        <f>ROUND('[2]PLEXOS EE CostperMWh wCredits a'!AC15,2)</f>
        <v>97.43</v>
      </c>
      <c r="AD15" s="175">
        <f>ROUND('[2]PLEXOS EE CostperMWh wCredits a'!AD15,2)</f>
        <v>143.38999999999999</v>
      </c>
      <c r="AE15" s="175">
        <f>ROUND('[2]PLEXOS EE CostperMWh wCredits a'!AE15,2)</f>
        <v>179.02</v>
      </c>
      <c r="AF15" s="175">
        <f>ROUND('[2]PLEXOS EE CostperMWh wCredits a'!AF15,2)</f>
        <v>232.65</v>
      </c>
      <c r="AG15" s="175">
        <f>ROUND('[2]PLEXOS EE CostperMWh wCredits a'!AG15,2)</f>
        <v>342.21</v>
      </c>
      <c r="AH15" s="175">
        <f>ROUND('[2]PLEXOS EE CostperMWh wCredits a'!AH15,2)</f>
        <v>646.6</v>
      </c>
      <c r="AI15" s="175">
        <f>ROUND('[2]PLEXOS EE CostperMWh wCredits a'!AI15,2)</f>
        <v>3109.59</v>
      </c>
      <c r="AJ15" s="175">
        <f>ROUND('[2]PLEXOS EE CostperMWh wCredits a'!AJ15,2)</f>
        <v>102.41</v>
      </c>
      <c r="AK15" s="175">
        <f>ROUND('[2]PLEXOS EE CostperMWh wCredits a'!AK15,2)</f>
        <v>178.89</v>
      </c>
      <c r="AL15" s="175">
        <f>ROUND('[2]PLEXOS EE CostperMWh wCredits a'!AL15,2)</f>
        <v>233.27</v>
      </c>
      <c r="AM15" s="175">
        <f>ROUND('[2]PLEXOS EE CostperMWh wCredits a'!AM15,2)</f>
        <v>331.61</v>
      </c>
      <c r="AN15" s="175">
        <f>ROUND('[2]PLEXOS EE CostperMWh wCredits a'!AN15,2)</f>
        <v>1020.89</v>
      </c>
      <c r="AO15" s="175">
        <f>ROUND('[2]PLEXOS EE CostperMWh wCredits a'!AO15,2)</f>
        <v>1442.41</v>
      </c>
      <c r="AP15" s="175">
        <f>ROUND('[2]PLEXOS EE CostperMWh wCredits a'!AP15,2)</f>
        <v>122.69</v>
      </c>
      <c r="AQ15" s="175">
        <f>ROUND('[2]PLEXOS EE CostperMWh wCredits a'!AQ15,2)</f>
        <v>281.06</v>
      </c>
      <c r="AR15" s="175">
        <f>ROUND('[2]PLEXOS EE CostperMWh wCredits a'!AR15,2)</f>
        <v>59.16</v>
      </c>
      <c r="AS15" s="175">
        <f>ROUND('[2]PLEXOS EE CostperMWh wCredits a'!AS15,2)</f>
        <v>1250.33</v>
      </c>
      <c r="AT15" s="175">
        <f>ROUND('[2]PLEXOS EE CostperMWh wCredits a'!AT15,2)</f>
        <v>63.01</v>
      </c>
      <c r="AU15" s="175">
        <f>ROUND('[2]PLEXOS EE CostperMWh wCredits a'!AU15,2)</f>
        <v>65.89</v>
      </c>
      <c r="AV15" s="175">
        <f>ROUND('[2]PLEXOS EE CostperMWh wCredits a'!AV15,2)</f>
        <v>70.44</v>
      </c>
      <c r="AW15" s="175">
        <f>ROUND('[2]PLEXOS EE CostperMWh wCredits a'!AW15,2)</f>
        <v>81.13</v>
      </c>
      <c r="AX15" s="175">
        <f>ROUND('[2]PLEXOS EE CostperMWh wCredits a'!AX15,2)</f>
        <v>103.43</v>
      </c>
      <c r="AY15" s="175">
        <f>ROUND('[2]PLEXOS EE CostperMWh wCredits a'!AY15,2)</f>
        <v>167.4</v>
      </c>
      <c r="AZ15" s="175">
        <f>ROUND('[2]PLEXOS EE CostperMWh wCredits a'!AZ15,2)</f>
        <v>207.24</v>
      </c>
      <c r="BA15" s="175">
        <f>ROUND('[2]PLEXOS EE CostperMWh wCredits a'!BA15,2)</f>
        <v>665.34</v>
      </c>
      <c r="BB15" s="175">
        <f>ROUND('[2]PLEXOS EE CostperMWh wCredits a'!BB15,2)</f>
        <v>-850.14</v>
      </c>
      <c r="BC15" s="175">
        <f>ROUND('[2]PLEXOS EE CostperMWh wCredits a'!BC15,2)</f>
        <v>-57.3</v>
      </c>
      <c r="BD15" s="175">
        <f>ROUND('[2]PLEXOS EE CostperMWh wCredits a'!BD15,2)</f>
        <v>65.19</v>
      </c>
      <c r="BE15" s="175">
        <f>ROUND('[2]PLEXOS EE CostperMWh wCredits a'!BE15,2)</f>
        <v>58.65</v>
      </c>
      <c r="BF15" s="175">
        <f>ROUND('[2]PLEXOS EE CostperMWh wCredits a'!BF15,2)</f>
        <v>60.78</v>
      </c>
      <c r="BG15" s="175">
        <f>ROUND('[2]PLEXOS EE CostperMWh wCredits a'!BG15,2)</f>
        <v>162.5</v>
      </c>
      <c r="BH15" s="175">
        <f>ROUND('[2]PLEXOS EE CostperMWh wCredits a'!BH15,2)</f>
        <v>203.55</v>
      </c>
      <c r="BI15" s="175">
        <f>ROUND('[2]PLEXOS EE CostperMWh wCredits a'!BI15,2)</f>
        <v>324.39999999999998</v>
      </c>
      <c r="BJ15" s="175">
        <f>ROUND('[2]PLEXOS EE CostperMWh wCredits a'!BJ15,2)</f>
        <v>952.39</v>
      </c>
      <c r="BK15" s="175">
        <f>ROUND('[2]PLEXOS EE CostperMWh wCredits a'!BK15,2)</f>
        <v>48.68</v>
      </c>
      <c r="BL15" s="175">
        <f>ROUND('[2]PLEXOS EE CostperMWh wCredits a'!BL15,2)</f>
        <v>188.7</v>
      </c>
      <c r="BM15" s="175">
        <f>ROUND('[2]PLEXOS EE CostperMWh wCredits a'!BM15,2)</f>
        <v>798.98</v>
      </c>
      <c r="BN15" s="175">
        <f>ROUND('[2]PLEXOS EE CostperMWh wCredits a'!BN15,2)</f>
        <v>48.68</v>
      </c>
      <c r="BO15" s="175">
        <f>ROUND('[2]PLEXOS EE CostperMWh wCredits a'!BO15,2)</f>
        <v>48.68</v>
      </c>
      <c r="BP15" s="175">
        <f>ROUND('[2]PLEXOS EE CostperMWh wCredits a'!BP15,2)</f>
        <v>49.35</v>
      </c>
      <c r="BQ15" s="175">
        <f>ROUND('[2]PLEXOS EE CostperMWh wCredits a'!BQ15,2)</f>
        <v>54.16</v>
      </c>
      <c r="BR15" s="175">
        <f>ROUND('[2]PLEXOS EE CostperMWh wCredits a'!BR15,2)</f>
        <v>55.5</v>
      </c>
      <c r="BS15" s="175">
        <f>ROUND('[2]PLEXOS EE CostperMWh wCredits a'!BS15,2)</f>
        <v>87.76</v>
      </c>
      <c r="BT15" s="175">
        <f>ROUND('[2]PLEXOS EE CostperMWh wCredits a'!BT15,2)</f>
        <v>118.33</v>
      </c>
      <c r="BU15" s="175">
        <f>ROUND('[2]PLEXOS EE CostperMWh wCredits a'!BU15,2)</f>
        <v>139</v>
      </c>
      <c r="BV15" s="175">
        <f>ROUND('[2]PLEXOS EE CostperMWh wCredits a'!BV15,2)</f>
        <v>51.71</v>
      </c>
      <c r="BW15" s="175">
        <f>ROUND('[2]PLEXOS EE CostperMWh wCredits a'!BW15,2)</f>
        <v>60.82</v>
      </c>
      <c r="BX15" s="175">
        <f>ROUND('[2]PLEXOS EE CostperMWh wCredits a'!BX15,2)</f>
        <v>61.22</v>
      </c>
      <c r="BY15" s="175">
        <f>ROUND('[2]PLEXOS EE CostperMWh wCredits a'!BY15,2)</f>
        <v>61.22</v>
      </c>
      <c r="BZ15" s="175">
        <f>ROUND('[2]PLEXOS EE CostperMWh wCredits a'!BZ15,2)</f>
        <v>60.13</v>
      </c>
      <c r="CA15" s="175">
        <f>ROUND('[2]PLEXOS EE CostperMWh wCredits a'!CA15,2)</f>
        <v>116.24</v>
      </c>
      <c r="CB15" s="175">
        <f>ROUND('[2]PLEXOS EE CostperMWh wCredits a'!CB15,2)</f>
        <v>186.19</v>
      </c>
      <c r="CC15" s="175">
        <f>ROUND('[2]PLEXOS EE CostperMWh wCredits a'!CC15,2)</f>
        <v>16.600000000000001</v>
      </c>
      <c r="CD15" s="175">
        <f>ROUND('[2]PLEXOS EE CostperMWh wCredits a'!CD15,2)</f>
        <v>23.74</v>
      </c>
      <c r="CE15" s="175">
        <f>ROUND('[2]PLEXOS EE CostperMWh wCredits a'!CE15,2)</f>
        <v>53.92</v>
      </c>
      <c r="CF15" s="175">
        <f>ROUND('[2]PLEXOS EE CostperMWh wCredits a'!CF15,2)</f>
        <v>232.06</v>
      </c>
      <c r="CG15" s="175">
        <f>ROUND('[2]PLEXOS EE CostperMWh wCredits a'!CG15,2)</f>
        <v>261.36</v>
      </c>
      <c r="CH15" s="175">
        <f>ROUND('[2]PLEXOS EE CostperMWh wCredits a'!CH15,2)</f>
        <v>902.35</v>
      </c>
      <c r="CI15" s="175">
        <f>ROUND('[2]PLEXOS EE CostperMWh wCredits a'!CI15,2)</f>
        <v>57.22</v>
      </c>
      <c r="CJ15" s="175">
        <f>ROUND('[2]PLEXOS EE CostperMWh wCredits a'!CJ15,2)</f>
        <v>75.760000000000005</v>
      </c>
      <c r="CK15" s="175">
        <f>ROUND('[2]PLEXOS EE CostperMWh wCredits a'!CK15,2)</f>
        <v>88.51</v>
      </c>
      <c r="CL15" s="175">
        <f>ROUND('[2]PLEXOS EE CostperMWh wCredits a'!CL15,2)</f>
        <v>78.97</v>
      </c>
      <c r="CM15" s="175">
        <f>ROUND('[2]PLEXOS EE CostperMWh wCredits a'!CM15,2)</f>
        <v>96.74</v>
      </c>
      <c r="CN15" s="175">
        <f>ROUND('[2]PLEXOS EE CostperMWh wCredits a'!CN15,2)</f>
        <v>95.34</v>
      </c>
      <c r="CO15" s="175">
        <f>ROUND('[2]PLEXOS EE CostperMWh wCredits a'!CO15,2)</f>
        <v>97.24</v>
      </c>
      <c r="CP15" s="175">
        <f>ROUND('[2]PLEXOS EE CostperMWh wCredits a'!CP15,2)</f>
        <v>118.62</v>
      </c>
      <c r="CQ15" s="175">
        <f>ROUND('[2]PLEXOS EE CostperMWh wCredits a'!CQ15,2)</f>
        <v>34.93</v>
      </c>
      <c r="CR15" s="175">
        <f>ROUND('[2]PLEXOS EE CostperMWh wCredits a'!CR15,2)</f>
        <v>55.39</v>
      </c>
      <c r="CS15" s="175">
        <f>ROUND('[2]PLEXOS EE CostperMWh wCredits a'!CS15,2)</f>
        <v>99.96</v>
      </c>
      <c r="CT15" s="175">
        <f>ROUND('[2]PLEXOS EE CostperMWh wCredits a'!CT15,2)</f>
        <v>98.29</v>
      </c>
      <c r="CU15" s="175">
        <f>ROUND('[2]PLEXOS EE CostperMWh wCredits a'!CU15,2)</f>
        <v>116.37</v>
      </c>
      <c r="CV15" s="175">
        <f>ROUND('[2]PLEXOS EE CostperMWh wCredits a'!CV15,2)</f>
        <v>302.02999999999997</v>
      </c>
      <c r="CW15" s="175">
        <f>ROUND('[2]PLEXOS EE CostperMWh wCredits a'!CW15,2)</f>
        <v>364.64</v>
      </c>
      <c r="CX15" s="175">
        <f>ROUND('[2]PLEXOS EE CostperMWh wCredits a'!CX15,2)</f>
        <v>56.78</v>
      </c>
      <c r="CY15" s="175">
        <f>ROUND('[2]PLEXOS EE CostperMWh wCredits a'!CY15,2)</f>
        <v>73.16</v>
      </c>
      <c r="CZ15" s="175">
        <f>ROUND('[2]PLEXOS EE CostperMWh wCredits a'!CZ15,2)</f>
        <v>109.35</v>
      </c>
      <c r="DA15" s="175">
        <f>ROUND('[2]PLEXOS EE CostperMWh wCredits a'!DA15,2)</f>
        <v>151.49</v>
      </c>
      <c r="DB15" s="175">
        <f>ROUND('[2]PLEXOS EE CostperMWh wCredits a'!DB15,2)</f>
        <v>145.13999999999999</v>
      </c>
      <c r="DC15" s="175">
        <f>ROUND('[2]PLEXOS EE CostperMWh wCredits a'!DC15,2)</f>
        <v>548.4</v>
      </c>
      <c r="DD15" s="175">
        <f>ROUND('[2]PLEXOS EE CostperMWh wCredits a'!DD15,2)</f>
        <v>8.69</v>
      </c>
      <c r="DE15" s="175">
        <f>ROUND('[2]PLEXOS EE CostperMWh wCredits a'!DE15,2)</f>
        <v>27.5</v>
      </c>
      <c r="DF15" s="175">
        <f>ROUND('[2]PLEXOS EE CostperMWh wCredits a'!DF15,2)</f>
        <v>55.06</v>
      </c>
      <c r="DG15" s="175">
        <f>ROUND('[2]PLEXOS EE CostperMWh wCredits a'!DG15,2)</f>
        <v>71.209999999999994</v>
      </c>
      <c r="DH15" s="175">
        <f>ROUND('[2]PLEXOS EE CostperMWh wCredits a'!DH15,2)</f>
        <v>88.25</v>
      </c>
      <c r="DI15" s="175">
        <f>ROUND('[2]PLEXOS EE CostperMWh wCredits a'!DI15,2)</f>
        <v>88.77</v>
      </c>
      <c r="DJ15" s="175">
        <f>ROUND('[2]PLEXOS EE CostperMWh wCredits a'!DJ15,2)</f>
        <v>112.84</v>
      </c>
      <c r="DK15" s="175">
        <f>ROUND('[2]PLEXOS EE CostperMWh wCredits a'!DK15,2)</f>
        <v>131.06</v>
      </c>
      <c r="DL15" s="175">
        <f>ROUND('[2]PLEXOS EE CostperMWh wCredits a'!DL15,2)</f>
        <v>228.98</v>
      </c>
      <c r="DM15" s="175">
        <f>ROUND('[2]PLEXOS EE CostperMWh wCredits a'!DM15,2)</f>
        <v>1072.82</v>
      </c>
      <c r="DN15" s="175">
        <f>ROUND('[2]PLEXOS EE CostperMWh wCredits a'!DN15,2)</f>
        <v>36.96</v>
      </c>
      <c r="DO15" s="175">
        <f>ROUND('[2]PLEXOS EE CostperMWh wCredits a'!DO15,2)</f>
        <v>80.3</v>
      </c>
      <c r="DP15" s="175">
        <f>ROUND('[2]PLEXOS EE CostperMWh wCredits a'!DP15,2)</f>
        <v>345</v>
      </c>
      <c r="DQ15" s="175">
        <f>ROUND('[2]PLEXOS EE CostperMWh wCredits a'!DQ15,2)</f>
        <v>304.45999999999998</v>
      </c>
      <c r="DR15" s="175">
        <f>ROUND('[2]PLEXOS EE CostperMWh wCredits a'!DR15,2)</f>
        <v>38.64</v>
      </c>
      <c r="DS15" s="175">
        <f>ROUND('[2]PLEXOS EE CostperMWh wCredits a'!DS15,2)</f>
        <v>162.11000000000001</v>
      </c>
      <c r="DT15" s="175">
        <f>ROUND('[2]PLEXOS EE CostperMWh wCredits a'!DT15,2)</f>
        <v>212.45</v>
      </c>
      <c r="DU15" s="175">
        <f>ROUND('[2]PLEXOS EE CostperMWh wCredits a'!DU15,2)</f>
        <v>217.68</v>
      </c>
      <c r="DV15" s="175">
        <f>ROUND('[2]PLEXOS EE CostperMWh wCredits a'!DV15,2)</f>
        <v>879.88</v>
      </c>
      <c r="DW15" s="175">
        <f>ROUND('[2]PLEXOS EE CostperMWh wCredits a'!DW15,2)</f>
        <v>33.92</v>
      </c>
      <c r="DX15" s="175">
        <f>ROUND('[2]PLEXOS EE CostperMWh wCredits a'!DX15,2)</f>
        <v>54.89</v>
      </c>
      <c r="DY15" s="175">
        <f>ROUND('[2]PLEXOS EE CostperMWh wCredits a'!DY15,2)</f>
        <v>56.35</v>
      </c>
      <c r="DZ15" s="175">
        <f>ROUND('[2]PLEXOS EE CostperMWh wCredits a'!DZ15,2)</f>
        <v>56.75</v>
      </c>
      <c r="EA15" s="175">
        <f>ROUND('[2]PLEXOS EE CostperMWh wCredits a'!EA15,2)</f>
        <v>69.3</v>
      </c>
      <c r="EB15" s="175">
        <f>ROUND('[2]PLEXOS EE CostperMWh wCredits a'!EB15,2)</f>
        <v>97.54</v>
      </c>
      <c r="EC15" s="175">
        <f>ROUND('[2]PLEXOS EE CostperMWh wCredits a'!EC15,2)</f>
        <v>103.58</v>
      </c>
      <c r="ED15" s="175">
        <f>ROUND('[2]PLEXOS EE CostperMWh wCredits a'!ED15,2)</f>
        <v>138.30000000000001</v>
      </c>
      <c r="EE15" s="175">
        <f>ROUND('[2]PLEXOS EE CostperMWh wCredits a'!EE15,2)</f>
        <v>11.14</v>
      </c>
      <c r="EF15" s="175">
        <f>ROUND('[2]PLEXOS EE CostperMWh wCredits a'!EF15,2)</f>
        <v>21.9</v>
      </c>
      <c r="EG15" s="175">
        <f>ROUND('[2]PLEXOS EE CostperMWh wCredits a'!EG15,2)</f>
        <v>108.5</v>
      </c>
      <c r="EH15" s="175">
        <f>ROUND('[2]PLEXOS EE CostperMWh wCredits a'!EH15,2)</f>
        <v>134.37</v>
      </c>
      <c r="EI15" s="175">
        <f>ROUND('[2]PLEXOS EE CostperMWh wCredits a'!EI15,2)</f>
        <v>183.43</v>
      </c>
      <c r="EJ15" s="175">
        <f>ROUND('[2]PLEXOS EE CostperMWh wCredits a'!EJ15,2)</f>
        <v>237.61</v>
      </c>
      <c r="EK15" s="175">
        <f>ROUND('[2]PLEXOS EE CostperMWh wCredits a'!EK15,2)</f>
        <v>306.93</v>
      </c>
      <c r="EL15" s="175">
        <f>ROUND('[2]PLEXOS EE CostperMWh wCredits a'!EL15,2)</f>
        <v>366.33</v>
      </c>
      <c r="EM15" s="175">
        <f>ROUND('[2]PLEXOS EE CostperMWh wCredits a'!EM15,2)</f>
        <v>1830.45</v>
      </c>
      <c r="EN15" s="175">
        <f>ROUND('[2]PLEXOS EE CostperMWh wCredits a'!EN15,2)</f>
        <v>88.23</v>
      </c>
      <c r="EO15" s="175">
        <f>ROUND('[2]PLEXOS EE CostperMWh wCredits a'!EO15,2)</f>
        <v>136.47</v>
      </c>
      <c r="EP15" s="175">
        <f>ROUND('[2]PLEXOS EE CostperMWh wCredits a'!EP15,2)</f>
        <v>175.04</v>
      </c>
      <c r="EQ15" s="175">
        <f>ROUND('[2]PLEXOS EE CostperMWh wCredits a'!EQ15,2)</f>
        <v>210.21</v>
      </c>
      <c r="ER15" s="175">
        <f>ROUND('[2]PLEXOS EE CostperMWh wCredits a'!ER15,2)</f>
        <v>293.24</v>
      </c>
      <c r="ES15" s="175">
        <f>ROUND('[2]PLEXOS EE CostperMWh wCredits a'!ES15,2)</f>
        <v>875.79</v>
      </c>
      <c r="ET15" s="175">
        <f>ROUND('[2]PLEXOS EE CostperMWh wCredits a'!ET15,2)</f>
        <v>1072.44</v>
      </c>
      <c r="EU15" s="175">
        <f>ROUND('[2]PLEXOS EE CostperMWh wCredits a'!EU15,2)</f>
        <v>54.7</v>
      </c>
      <c r="EV15" s="175">
        <f>ROUND('[2]PLEXOS EE CostperMWh wCredits a'!EV15,2)</f>
        <v>325.07</v>
      </c>
      <c r="EW15" s="175">
        <f>ROUND('[2]PLEXOS EE CostperMWh wCredits a'!EW15,2)</f>
        <v>917.63</v>
      </c>
      <c r="EX15" s="175">
        <f>ROUND('[2]PLEXOS EE CostperMWh wCredits a'!EX15,2)</f>
        <v>55.4</v>
      </c>
      <c r="EY15" s="175">
        <f>ROUND('[2]PLEXOS EE CostperMWh wCredits a'!EY15,2)</f>
        <v>63.84</v>
      </c>
      <c r="EZ15" s="175">
        <f>ROUND('[2]PLEXOS EE CostperMWh wCredits a'!EZ15,2)</f>
        <v>68.61</v>
      </c>
      <c r="FA15" s="175">
        <f>ROUND('[2]PLEXOS EE CostperMWh wCredits a'!FA15,2)</f>
        <v>80.900000000000006</v>
      </c>
      <c r="FB15" s="175">
        <f>ROUND('[2]PLEXOS EE CostperMWh wCredits a'!FB15,2)</f>
        <v>92.57</v>
      </c>
      <c r="FC15" s="175">
        <f>ROUND('[2]PLEXOS EE CostperMWh wCredits a'!FC15,2)</f>
        <v>143.69999999999999</v>
      </c>
      <c r="FD15" s="175">
        <f>ROUND('[2]PLEXOS EE CostperMWh wCredits a'!FD15,2)</f>
        <v>193.09</v>
      </c>
      <c r="FE15" s="175">
        <f>ROUND('[2]PLEXOS EE CostperMWh wCredits a'!FE15,2)</f>
        <v>275.36</v>
      </c>
      <c r="FF15" s="175">
        <f>ROUND('[2]PLEXOS EE CostperMWh wCredits a'!FF15,2)</f>
        <v>-200.49</v>
      </c>
      <c r="FG15" s="175">
        <f>ROUND('[2]PLEXOS EE CostperMWh wCredits a'!FG15,2)</f>
        <v>16.329999999999998</v>
      </c>
    </row>
    <row r="16" spans="1:163" x14ac:dyDescent="0.25">
      <c r="A16" s="175">
        <f>'[2]PLEXOS EE CostperMWh wCredits a'!A16</f>
        <v>2037</v>
      </c>
      <c r="B16" s="175">
        <f>ROUND('[2]PLEXOS EE CostperMWh wCredits a'!B16,2)</f>
        <v>61.83</v>
      </c>
      <c r="C16" s="175">
        <f>ROUND('[2]PLEXOS EE CostperMWh wCredits a'!C16,2)</f>
        <v>92.51</v>
      </c>
      <c r="D16" s="175">
        <f>ROUND('[2]PLEXOS EE CostperMWh wCredits a'!D16,2)</f>
        <v>87.47</v>
      </c>
      <c r="E16" s="175">
        <f>ROUND('[2]PLEXOS EE CostperMWh wCredits a'!E16,2)</f>
        <v>104.62</v>
      </c>
      <c r="F16" s="175">
        <f>ROUND('[2]PLEXOS EE CostperMWh wCredits a'!F16,2)</f>
        <v>136.65</v>
      </c>
      <c r="G16" s="175">
        <f>ROUND('[2]PLEXOS EE CostperMWh wCredits a'!G16,2)</f>
        <v>151.41999999999999</v>
      </c>
      <c r="H16" s="175">
        <f>ROUND('[2]PLEXOS EE CostperMWh wCredits a'!H16,2)</f>
        <v>231.55</v>
      </c>
      <c r="I16" s="175">
        <f>ROUND('[2]PLEXOS EE CostperMWh wCredits a'!I16,2)</f>
        <v>1227.93</v>
      </c>
      <c r="J16" s="175">
        <f>ROUND('[2]PLEXOS EE CostperMWh wCredits a'!J16,2)</f>
        <v>30.88</v>
      </c>
      <c r="K16" s="175">
        <f>ROUND('[2]PLEXOS EE CostperMWh wCredits a'!K16,2)</f>
        <v>33.85</v>
      </c>
      <c r="L16" s="175">
        <f>ROUND('[2]PLEXOS EE CostperMWh wCredits a'!L16,2)</f>
        <v>45.08</v>
      </c>
      <c r="M16" s="175">
        <f>ROUND('[2]PLEXOS EE CostperMWh wCredits a'!M16,2)</f>
        <v>50.31</v>
      </c>
      <c r="N16" s="175">
        <f>ROUND('[2]PLEXOS EE CostperMWh wCredits a'!N16,2)</f>
        <v>58.24</v>
      </c>
      <c r="O16" s="175">
        <f>ROUND('[2]PLEXOS EE CostperMWh wCredits a'!O16,2)</f>
        <v>119.03</v>
      </c>
      <c r="P16" s="175">
        <f>ROUND('[2]PLEXOS EE CostperMWh wCredits a'!P16,2)</f>
        <v>176.92</v>
      </c>
      <c r="Q16" s="175">
        <f>ROUND('[2]PLEXOS EE CostperMWh wCredits a'!Q16,2)</f>
        <v>199.91</v>
      </c>
      <c r="R16" s="175">
        <f>ROUND('[2]PLEXOS EE CostperMWh wCredits a'!R16,2)</f>
        <v>492.15</v>
      </c>
      <c r="S16" s="175">
        <f>ROUND('[2]PLEXOS EE CostperMWh wCredits a'!S16,2)</f>
        <v>120.23</v>
      </c>
      <c r="T16" s="175">
        <f>ROUND('[2]PLEXOS EE CostperMWh wCredits a'!T16,2)</f>
        <v>330.57</v>
      </c>
      <c r="U16" s="175">
        <f>ROUND('[2]PLEXOS EE CostperMWh wCredits a'!U16,2)</f>
        <v>49.79</v>
      </c>
      <c r="V16" s="175">
        <f>ROUND('[2]PLEXOS EE CostperMWh wCredits a'!V16,2)</f>
        <v>60.25</v>
      </c>
      <c r="W16" s="175">
        <f>ROUND('[2]PLEXOS EE CostperMWh wCredits a'!W16,2)</f>
        <v>90.8</v>
      </c>
      <c r="X16" s="175">
        <f>ROUND('[2]PLEXOS EE CostperMWh wCredits a'!X16,2)</f>
        <v>149.80000000000001</v>
      </c>
      <c r="Y16" s="175">
        <f>ROUND('[2]PLEXOS EE CostperMWh wCredits a'!Y16,2)</f>
        <v>164.9</v>
      </c>
      <c r="Z16" s="175">
        <f>ROUND('[2]PLEXOS EE CostperMWh wCredits a'!Z16,2)</f>
        <v>607.46</v>
      </c>
      <c r="AA16" s="175">
        <f>ROUND('[2]PLEXOS EE CostperMWh wCredits a'!AA16,2)</f>
        <v>13.78</v>
      </c>
      <c r="AB16" s="175">
        <f>ROUND('[2]PLEXOS EE CostperMWh wCredits a'!AB16,2)</f>
        <v>23.58</v>
      </c>
      <c r="AC16" s="175">
        <f>ROUND('[2]PLEXOS EE CostperMWh wCredits a'!AC16,2)</f>
        <v>97.86</v>
      </c>
      <c r="AD16" s="175">
        <f>ROUND('[2]PLEXOS EE CostperMWh wCredits a'!AD16,2)</f>
        <v>144.21</v>
      </c>
      <c r="AE16" s="175">
        <f>ROUND('[2]PLEXOS EE CostperMWh wCredits a'!AE16,2)</f>
        <v>180.58</v>
      </c>
      <c r="AF16" s="175">
        <f>ROUND('[2]PLEXOS EE CostperMWh wCredits a'!AF16,2)</f>
        <v>233.67</v>
      </c>
      <c r="AG16" s="175">
        <f>ROUND('[2]PLEXOS EE CostperMWh wCredits a'!AG16,2)</f>
        <v>345.52</v>
      </c>
      <c r="AH16" s="175">
        <f>ROUND('[2]PLEXOS EE CostperMWh wCredits a'!AH16,2)</f>
        <v>644.33000000000004</v>
      </c>
      <c r="AI16" s="175">
        <f>ROUND('[2]PLEXOS EE CostperMWh wCredits a'!AI16,2)</f>
        <v>3061.43</v>
      </c>
      <c r="AJ16" s="175">
        <f>ROUND('[2]PLEXOS EE CostperMWh wCredits a'!AJ16,2)</f>
        <v>102.57</v>
      </c>
      <c r="AK16" s="175">
        <f>ROUND('[2]PLEXOS EE CostperMWh wCredits a'!AK16,2)</f>
        <v>179.95</v>
      </c>
      <c r="AL16" s="175">
        <f>ROUND('[2]PLEXOS EE CostperMWh wCredits a'!AL16,2)</f>
        <v>235.65</v>
      </c>
      <c r="AM16" s="175">
        <f>ROUND('[2]PLEXOS EE CostperMWh wCredits a'!AM16,2)</f>
        <v>333.29</v>
      </c>
      <c r="AN16" s="175">
        <f>ROUND('[2]PLEXOS EE CostperMWh wCredits a'!AN16,2)</f>
        <v>1008.02</v>
      </c>
      <c r="AO16" s="175">
        <f>ROUND('[2]PLEXOS EE CostperMWh wCredits a'!AO16,2)</f>
        <v>1442.41</v>
      </c>
      <c r="AP16" s="175">
        <f>ROUND('[2]PLEXOS EE CostperMWh wCredits a'!AP16,2)</f>
        <v>122.59</v>
      </c>
      <c r="AQ16" s="175">
        <f>ROUND('[2]PLEXOS EE CostperMWh wCredits a'!AQ16,2)</f>
        <v>288.72000000000003</v>
      </c>
      <c r="AR16" s="175">
        <f>ROUND('[2]PLEXOS EE CostperMWh wCredits a'!AR16,2)</f>
        <v>59.36</v>
      </c>
      <c r="AS16" s="175">
        <f>ROUND('[2]PLEXOS EE CostperMWh wCredits a'!AS16,2)</f>
        <v>1249.9100000000001</v>
      </c>
      <c r="AT16" s="175">
        <f>ROUND('[2]PLEXOS EE CostperMWh wCredits a'!AT16,2)</f>
        <v>63.21</v>
      </c>
      <c r="AU16" s="175">
        <f>ROUND('[2]PLEXOS EE CostperMWh wCredits a'!AU16,2)</f>
        <v>66.11</v>
      </c>
      <c r="AV16" s="175">
        <f>ROUND('[2]PLEXOS EE CostperMWh wCredits a'!AV16,2)</f>
        <v>70.63</v>
      </c>
      <c r="AW16" s="175">
        <f>ROUND('[2]PLEXOS EE CostperMWh wCredits a'!AW16,2)</f>
        <v>81.400000000000006</v>
      </c>
      <c r="AX16" s="175">
        <f>ROUND('[2]PLEXOS EE CostperMWh wCredits a'!AX16,2)</f>
        <v>103.72</v>
      </c>
      <c r="AY16" s="175">
        <f>ROUND('[2]PLEXOS EE CostperMWh wCredits a'!AY16,2)</f>
        <v>166.81</v>
      </c>
      <c r="AZ16" s="175">
        <f>ROUND('[2]PLEXOS EE CostperMWh wCredits a'!AZ16,2)</f>
        <v>206.49</v>
      </c>
      <c r="BA16" s="175">
        <f>ROUND('[2]PLEXOS EE CostperMWh wCredits a'!BA16,2)</f>
        <v>681.66</v>
      </c>
      <c r="BB16" s="175">
        <f>ROUND('[2]PLEXOS EE CostperMWh wCredits a'!BB16,2)</f>
        <v>-819.5</v>
      </c>
      <c r="BC16" s="175">
        <f>ROUND('[2]PLEXOS EE CostperMWh wCredits a'!BC16,2)</f>
        <v>-62.76</v>
      </c>
      <c r="BD16" s="175">
        <f>ROUND('[2]PLEXOS EE CostperMWh wCredits a'!BD16,2)</f>
        <v>65.22</v>
      </c>
      <c r="BE16" s="175">
        <f>ROUND('[2]PLEXOS EE CostperMWh wCredits a'!BE16,2)</f>
        <v>58.86</v>
      </c>
      <c r="BF16" s="175">
        <f>ROUND('[2]PLEXOS EE CostperMWh wCredits a'!BF16,2)</f>
        <v>60.98</v>
      </c>
      <c r="BG16" s="175">
        <f>ROUND('[2]PLEXOS EE CostperMWh wCredits a'!BG16,2)</f>
        <v>162.97999999999999</v>
      </c>
      <c r="BH16" s="175">
        <f>ROUND('[2]PLEXOS EE CostperMWh wCredits a'!BH16,2)</f>
        <v>204.17</v>
      </c>
      <c r="BI16" s="175">
        <f>ROUND('[2]PLEXOS EE CostperMWh wCredits a'!BI16,2)</f>
        <v>331.7</v>
      </c>
      <c r="BJ16" s="175">
        <f>ROUND('[2]PLEXOS EE CostperMWh wCredits a'!BJ16,2)</f>
        <v>958.38</v>
      </c>
      <c r="BK16" s="175">
        <f>ROUND('[2]PLEXOS EE CostperMWh wCredits a'!BK16,2)</f>
        <v>49.35</v>
      </c>
      <c r="BL16" s="175">
        <f>ROUND('[2]PLEXOS EE CostperMWh wCredits a'!BL16,2)</f>
        <v>189.31</v>
      </c>
      <c r="BM16" s="175">
        <f>ROUND('[2]PLEXOS EE CostperMWh wCredits a'!BM16,2)</f>
        <v>807.64</v>
      </c>
      <c r="BN16" s="175">
        <f>ROUND('[2]PLEXOS EE CostperMWh wCredits a'!BN16,2)</f>
        <v>49.35</v>
      </c>
      <c r="BO16" s="175">
        <f>ROUND('[2]PLEXOS EE CostperMWh wCredits a'!BO16,2)</f>
        <v>49.35</v>
      </c>
      <c r="BP16" s="175">
        <f>ROUND('[2]PLEXOS EE CostperMWh wCredits a'!BP16,2)</f>
        <v>50.02</v>
      </c>
      <c r="BQ16" s="175">
        <f>ROUND('[2]PLEXOS EE CostperMWh wCredits a'!BQ16,2)</f>
        <v>54.81</v>
      </c>
      <c r="BR16" s="175">
        <f>ROUND('[2]PLEXOS EE CostperMWh wCredits a'!BR16,2)</f>
        <v>56</v>
      </c>
      <c r="BS16" s="175">
        <f>ROUND('[2]PLEXOS EE CostperMWh wCredits a'!BS16,2)</f>
        <v>88.64</v>
      </c>
      <c r="BT16" s="175">
        <f>ROUND('[2]PLEXOS EE CostperMWh wCredits a'!BT16,2)</f>
        <v>118.99</v>
      </c>
      <c r="BU16" s="175">
        <f>ROUND('[2]PLEXOS EE CostperMWh wCredits a'!BU16,2)</f>
        <v>139.49</v>
      </c>
      <c r="BV16" s="175">
        <f>ROUND('[2]PLEXOS EE CostperMWh wCredits a'!BV16,2)</f>
        <v>51.48</v>
      </c>
      <c r="BW16" s="175">
        <f>ROUND('[2]PLEXOS EE CostperMWh wCredits a'!BW16,2)</f>
        <v>60.43</v>
      </c>
      <c r="BX16" s="175">
        <f>ROUND('[2]PLEXOS EE CostperMWh wCredits a'!BX16,2)</f>
        <v>61.11</v>
      </c>
      <c r="BY16" s="175">
        <f>ROUND('[2]PLEXOS EE CostperMWh wCredits a'!BY16,2)</f>
        <v>61.11</v>
      </c>
      <c r="BZ16" s="175">
        <f>ROUND('[2]PLEXOS EE CostperMWh wCredits a'!BZ16,2)</f>
        <v>59.89</v>
      </c>
      <c r="CA16" s="175">
        <f>ROUND('[2]PLEXOS EE CostperMWh wCredits a'!CA16,2)</f>
        <v>116.05</v>
      </c>
      <c r="CB16" s="175">
        <f>ROUND('[2]PLEXOS EE CostperMWh wCredits a'!CB16,2)</f>
        <v>186.2</v>
      </c>
      <c r="CC16" s="175">
        <f>ROUND('[2]PLEXOS EE CostperMWh wCredits a'!CC16,2)</f>
        <v>16.21</v>
      </c>
      <c r="CD16" s="175">
        <f>ROUND('[2]PLEXOS EE CostperMWh wCredits a'!CD16,2)</f>
        <v>24.09</v>
      </c>
      <c r="CE16" s="175">
        <f>ROUND('[2]PLEXOS EE CostperMWh wCredits a'!CE16,2)</f>
        <v>54.5</v>
      </c>
      <c r="CF16" s="175">
        <f>ROUND('[2]PLEXOS EE CostperMWh wCredits a'!CF16,2)</f>
        <v>234.78</v>
      </c>
      <c r="CG16" s="175">
        <f>ROUND('[2]PLEXOS EE CostperMWh wCredits a'!CG16,2)</f>
        <v>262.39</v>
      </c>
      <c r="CH16" s="175">
        <f>ROUND('[2]PLEXOS EE CostperMWh wCredits a'!CH16,2)</f>
        <v>896.64</v>
      </c>
      <c r="CI16" s="175">
        <f>ROUND('[2]PLEXOS EE CostperMWh wCredits a'!CI16,2)</f>
        <v>58.3</v>
      </c>
      <c r="CJ16" s="175">
        <f>ROUND('[2]PLEXOS EE CostperMWh wCredits a'!CJ16,2)</f>
        <v>76.53</v>
      </c>
      <c r="CK16" s="175">
        <f>ROUND('[2]PLEXOS EE CostperMWh wCredits a'!CK16,2)</f>
        <v>88.78</v>
      </c>
      <c r="CL16" s="175">
        <f>ROUND('[2]PLEXOS EE CostperMWh wCredits a'!CL16,2)</f>
        <v>80.34</v>
      </c>
      <c r="CM16" s="175">
        <f>ROUND('[2]PLEXOS EE CostperMWh wCredits a'!CM16,2)</f>
        <v>97.56</v>
      </c>
      <c r="CN16" s="175">
        <f>ROUND('[2]PLEXOS EE CostperMWh wCredits a'!CN16,2)</f>
        <v>96.22</v>
      </c>
      <c r="CO16" s="175">
        <f>ROUND('[2]PLEXOS EE CostperMWh wCredits a'!CO16,2)</f>
        <v>99.44</v>
      </c>
      <c r="CP16" s="175">
        <f>ROUND('[2]PLEXOS EE CostperMWh wCredits a'!CP16,2)</f>
        <v>120.86</v>
      </c>
      <c r="CQ16" s="175">
        <f>ROUND('[2]PLEXOS EE CostperMWh wCredits a'!CQ16,2)</f>
        <v>38.47</v>
      </c>
      <c r="CR16" s="175">
        <f>ROUND('[2]PLEXOS EE CostperMWh wCredits a'!CR16,2)</f>
        <v>57.26</v>
      </c>
      <c r="CS16" s="175">
        <f>ROUND('[2]PLEXOS EE CostperMWh wCredits a'!CS16,2)</f>
        <v>102.81</v>
      </c>
      <c r="CT16" s="175">
        <f>ROUND('[2]PLEXOS EE CostperMWh wCredits a'!CT16,2)</f>
        <v>100.62</v>
      </c>
      <c r="CU16" s="175">
        <f>ROUND('[2]PLEXOS EE CostperMWh wCredits a'!CU16,2)</f>
        <v>118.69</v>
      </c>
      <c r="CV16" s="175">
        <f>ROUND('[2]PLEXOS EE CostperMWh wCredits a'!CV16,2)</f>
        <v>298.64999999999998</v>
      </c>
      <c r="CW16" s="175">
        <f>ROUND('[2]PLEXOS EE CostperMWh wCredits a'!CW16,2)</f>
        <v>364.77</v>
      </c>
      <c r="CX16" s="175">
        <f>ROUND('[2]PLEXOS EE CostperMWh wCredits a'!CX16,2)</f>
        <v>56.99</v>
      </c>
      <c r="CY16" s="175">
        <f>ROUND('[2]PLEXOS EE CostperMWh wCredits a'!CY16,2)</f>
        <v>73.42</v>
      </c>
      <c r="CZ16" s="175">
        <f>ROUND('[2]PLEXOS EE CostperMWh wCredits a'!CZ16,2)</f>
        <v>109.29</v>
      </c>
      <c r="DA16" s="175">
        <f>ROUND('[2]PLEXOS EE CostperMWh wCredits a'!DA16,2)</f>
        <v>151.87</v>
      </c>
      <c r="DB16" s="175">
        <f>ROUND('[2]PLEXOS EE CostperMWh wCredits a'!DB16,2)</f>
        <v>145.80000000000001</v>
      </c>
      <c r="DC16" s="175">
        <f>ROUND('[2]PLEXOS EE CostperMWh wCredits a'!DC16,2)</f>
        <v>535.07000000000005</v>
      </c>
      <c r="DD16" s="175">
        <f>ROUND('[2]PLEXOS EE CostperMWh wCredits a'!DD16,2)</f>
        <v>9</v>
      </c>
      <c r="DE16" s="175">
        <f>ROUND('[2]PLEXOS EE CostperMWh wCredits a'!DE16,2)</f>
        <v>28.48</v>
      </c>
      <c r="DF16" s="175">
        <f>ROUND('[2]PLEXOS EE CostperMWh wCredits a'!DF16,2)</f>
        <v>55.12</v>
      </c>
      <c r="DG16" s="175">
        <f>ROUND('[2]PLEXOS EE CostperMWh wCredits a'!DG16,2)</f>
        <v>71.459999999999994</v>
      </c>
      <c r="DH16" s="175">
        <f>ROUND('[2]PLEXOS EE CostperMWh wCredits a'!DH16,2)</f>
        <v>89.03</v>
      </c>
      <c r="DI16" s="175">
        <f>ROUND('[2]PLEXOS EE CostperMWh wCredits a'!DI16,2)</f>
        <v>89.38</v>
      </c>
      <c r="DJ16" s="175">
        <f>ROUND('[2]PLEXOS EE CostperMWh wCredits a'!DJ16,2)</f>
        <v>114.31</v>
      </c>
      <c r="DK16" s="175">
        <f>ROUND('[2]PLEXOS EE CostperMWh wCredits a'!DK16,2)</f>
        <v>131.66</v>
      </c>
      <c r="DL16" s="175">
        <f>ROUND('[2]PLEXOS EE CostperMWh wCredits a'!DL16,2)</f>
        <v>230.29</v>
      </c>
      <c r="DM16" s="175">
        <f>ROUND('[2]PLEXOS EE CostperMWh wCredits a'!DM16,2)</f>
        <v>1072.73</v>
      </c>
      <c r="DN16" s="175">
        <f>ROUND('[2]PLEXOS EE CostperMWh wCredits a'!DN16,2)</f>
        <v>36.99</v>
      </c>
      <c r="DO16" s="175">
        <f>ROUND('[2]PLEXOS EE CostperMWh wCredits a'!DO16,2)</f>
        <v>80.81</v>
      </c>
      <c r="DP16" s="175">
        <f>ROUND('[2]PLEXOS EE CostperMWh wCredits a'!DP16,2)</f>
        <v>338.48</v>
      </c>
      <c r="DQ16" s="175">
        <f>ROUND('[2]PLEXOS EE CostperMWh wCredits a'!DQ16,2)</f>
        <v>310.45999999999998</v>
      </c>
      <c r="DR16" s="175">
        <f>ROUND('[2]PLEXOS EE CostperMWh wCredits a'!DR16,2)</f>
        <v>38.630000000000003</v>
      </c>
      <c r="DS16" s="175">
        <f>ROUND('[2]PLEXOS EE CostperMWh wCredits a'!DS16,2)</f>
        <v>162.03</v>
      </c>
      <c r="DT16" s="175">
        <f>ROUND('[2]PLEXOS EE CostperMWh wCredits a'!DT16,2)</f>
        <v>212.21</v>
      </c>
      <c r="DU16" s="175">
        <f>ROUND('[2]PLEXOS EE CostperMWh wCredits a'!DU16,2)</f>
        <v>217.68</v>
      </c>
      <c r="DV16" s="175">
        <f>ROUND('[2]PLEXOS EE CostperMWh wCredits a'!DV16,2)</f>
        <v>877.89</v>
      </c>
      <c r="DW16" s="175">
        <f>ROUND('[2]PLEXOS EE CostperMWh wCredits a'!DW16,2)</f>
        <v>33.85</v>
      </c>
      <c r="DX16" s="175">
        <f>ROUND('[2]PLEXOS EE CostperMWh wCredits a'!DX16,2)</f>
        <v>55</v>
      </c>
      <c r="DY16" s="175">
        <f>ROUND('[2]PLEXOS EE CostperMWh wCredits a'!DY16,2)</f>
        <v>56.85</v>
      </c>
      <c r="DZ16" s="175">
        <f>ROUND('[2]PLEXOS EE CostperMWh wCredits a'!DZ16,2)</f>
        <v>56.93</v>
      </c>
      <c r="EA16" s="175">
        <f>ROUND('[2]PLEXOS EE CostperMWh wCredits a'!EA16,2)</f>
        <v>69.58</v>
      </c>
      <c r="EB16" s="175">
        <f>ROUND('[2]PLEXOS EE CostperMWh wCredits a'!EB16,2)</f>
        <v>97.55</v>
      </c>
      <c r="EC16" s="175">
        <f>ROUND('[2]PLEXOS EE CostperMWh wCredits a'!EC16,2)</f>
        <v>103.61</v>
      </c>
      <c r="ED16" s="175">
        <f>ROUND('[2]PLEXOS EE CostperMWh wCredits a'!ED16,2)</f>
        <v>138.72</v>
      </c>
      <c r="EE16" s="175">
        <f>ROUND('[2]PLEXOS EE CostperMWh wCredits a'!EE16,2)</f>
        <v>10.97</v>
      </c>
      <c r="EF16" s="175">
        <f>ROUND('[2]PLEXOS EE CostperMWh wCredits a'!EF16,2)</f>
        <v>22.13</v>
      </c>
      <c r="EG16" s="175">
        <f>ROUND('[2]PLEXOS EE CostperMWh wCredits a'!EG16,2)</f>
        <v>108.31</v>
      </c>
      <c r="EH16" s="175">
        <f>ROUND('[2]PLEXOS EE CostperMWh wCredits a'!EH16,2)</f>
        <v>136.05000000000001</v>
      </c>
      <c r="EI16" s="175">
        <f>ROUND('[2]PLEXOS EE CostperMWh wCredits a'!EI16,2)</f>
        <v>183.88</v>
      </c>
      <c r="EJ16" s="175">
        <f>ROUND('[2]PLEXOS EE CostperMWh wCredits a'!EJ16,2)</f>
        <v>237.06</v>
      </c>
      <c r="EK16" s="175">
        <f>ROUND('[2]PLEXOS EE CostperMWh wCredits a'!EK16,2)</f>
        <v>305.91000000000003</v>
      </c>
      <c r="EL16" s="175">
        <f>ROUND('[2]PLEXOS EE CostperMWh wCredits a'!EL16,2)</f>
        <v>367.19</v>
      </c>
      <c r="EM16" s="175">
        <f>ROUND('[2]PLEXOS EE CostperMWh wCredits a'!EM16,2)</f>
        <v>1814.36</v>
      </c>
      <c r="EN16" s="175">
        <f>ROUND('[2]PLEXOS EE CostperMWh wCredits a'!EN16,2)</f>
        <v>89.16</v>
      </c>
      <c r="EO16" s="175">
        <f>ROUND('[2]PLEXOS EE CostperMWh wCredits a'!EO16,2)</f>
        <v>137.80000000000001</v>
      </c>
      <c r="EP16" s="175">
        <f>ROUND('[2]PLEXOS EE CostperMWh wCredits a'!EP16,2)</f>
        <v>177.44</v>
      </c>
      <c r="EQ16" s="175">
        <f>ROUND('[2]PLEXOS EE CostperMWh wCredits a'!EQ16,2)</f>
        <v>212.69</v>
      </c>
      <c r="ER16" s="175">
        <f>ROUND('[2]PLEXOS EE CostperMWh wCredits a'!ER16,2)</f>
        <v>295.13</v>
      </c>
      <c r="ES16" s="175">
        <f>ROUND('[2]PLEXOS EE CostperMWh wCredits a'!ES16,2)</f>
        <v>868.15</v>
      </c>
      <c r="ET16" s="175">
        <f>ROUND('[2]PLEXOS EE CostperMWh wCredits a'!ET16,2)</f>
        <v>1067.3800000000001</v>
      </c>
      <c r="EU16" s="175">
        <f>ROUND('[2]PLEXOS EE CostperMWh wCredits a'!EU16,2)</f>
        <v>54.53</v>
      </c>
      <c r="EV16" s="175">
        <f>ROUND('[2]PLEXOS EE CostperMWh wCredits a'!EV16,2)</f>
        <v>325.35000000000002</v>
      </c>
      <c r="EW16" s="175">
        <f>ROUND('[2]PLEXOS EE CostperMWh wCredits a'!EW16,2)</f>
        <v>919</v>
      </c>
      <c r="EX16" s="175">
        <f>ROUND('[2]PLEXOS EE CostperMWh wCredits a'!EX16,2)</f>
        <v>55.32</v>
      </c>
      <c r="EY16" s="175">
        <f>ROUND('[2]PLEXOS EE CostperMWh wCredits a'!EY16,2)</f>
        <v>63.75</v>
      </c>
      <c r="EZ16" s="175">
        <f>ROUND('[2]PLEXOS EE CostperMWh wCredits a'!EZ16,2)</f>
        <v>68.5</v>
      </c>
      <c r="FA16" s="175">
        <f>ROUND('[2]PLEXOS EE CostperMWh wCredits a'!FA16,2)</f>
        <v>80.52</v>
      </c>
      <c r="FB16" s="175">
        <f>ROUND('[2]PLEXOS EE CostperMWh wCredits a'!FB16,2)</f>
        <v>92.13</v>
      </c>
      <c r="FC16" s="175">
        <f>ROUND('[2]PLEXOS EE CostperMWh wCredits a'!FC16,2)</f>
        <v>143.02000000000001</v>
      </c>
      <c r="FD16" s="175">
        <f>ROUND('[2]PLEXOS EE CostperMWh wCredits a'!FD16,2)</f>
        <v>192.62</v>
      </c>
      <c r="FE16" s="175">
        <f>ROUND('[2]PLEXOS EE CostperMWh wCredits a'!FE16,2)</f>
        <v>274.95</v>
      </c>
      <c r="FF16" s="175">
        <f>ROUND('[2]PLEXOS EE CostperMWh wCredits a'!FF16,2)</f>
        <v>-191.98</v>
      </c>
      <c r="FG16" s="175">
        <f>ROUND('[2]PLEXOS EE CostperMWh wCredits a'!FG16,2)</f>
        <v>17.28</v>
      </c>
    </row>
    <row r="17" spans="1:163" x14ac:dyDescent="0.25">
      <c r="A17" s="175">
        <f>'[2]PLEXOS EE CostperMWh wCredits a'!A17</f>
        <v>2038</v>
      </c>
      <c r="B17" s="175">
        <f>ROUND('[2]PLEXOS EE CostperMWh wCredits a'!B17,2)</f>
        <v>61.88</v>
      </c>
      <c r="C17" s="175">
        <f>ROUND('[2]PLEXOS EE CostperMWh wCredits a'!C17,2)</f>
        <v>93.72</v>
      </c>
      <c r="D17" s="175">
        <f>ROUND('[2]PLEXOS EE CostperMWh wCredits a'!D17,2)</f>
        <v>88.23</v>
      </c>
      <c r="E17" s="175">
        <f>ROUND('[2]PLEXOS EE CostperMWh wCredits a'!E17,2)</f>
        <v>104.7</v>
      </c>
      <c r="F17" s="175">
        <f>ROUND('[2]PLEXOS EE CostperMWh wCredits a'!F17,2)</f>
        <v>136.63999999999999</v>
      </c>
      <c r="G17" s="175">
        <f>ROUND('[2]PLEXOS EE CostperMWh wCredits a'!G17,2)</f>
        <v>151.41999999999999</v>
      </c>
      <c r="H17" s="175">
        <f>ROUND('[2]PLEXOS EE CostperMWh wCredits a'!H17,2)</f>
        <v>231.46</v>
      </c>
      <c r="I17" s="175">
        <f>ROUND('[2]PLEXOS EE CostperMWh wCredits a'!I17,2)</f>
        <v>1234.58</v>
      </c>
      <c r="J17" s="175">
        <f>ROUND('[2]PLEXOS EE CostperMWh wCredits a'!J17,2)</f>
        <v>29.94</v>
      </c>
      <c r="K17" s="175">
        <f>ROUND('[2]PLEXOS EE CostperMWh wCredits a'!K17,2)</f>
        <v>33.06</v>
      </c>
      <c r="L17" s="175">
        <f>ROUND('[2]PLEXOS EE CostperMWh wCredits a'!L17,2)</f>
        <v>44.39</v>
      </c>
      <c r="M17" s="175">
        <f>ROUND('[2]PLEXOS EE CostperMWh wCredits a'!M17,2)</f>
        <v>49.63</v>
      </c>
      <c r="N17" s="175">
        <f>ROUND('[2]PLEXOS EE CostperMWh wCredits a'!N17,2)</f>
        <v>57.29</v>
      </c>
      <c r="O17" s="175">
        <f>ROUND('[2]PLEXOS EE CostperMWh wCredits a'!O17,2)</f>
        <v>120.99</v>
      </c>
      <c r="P17" s="175">
        <f>ROUND('[2]PLEXOS EE CostperMWh wCredits a'!P17,2)</f>
        <v>175.61</v>
      </c>
      <c r="Q17" s="175">
        <f>ROUND('[2]PLEXOS EE CostperMWh wCredits a'!Q17,2)</f>
        <v>199.06</v>
      </c>
      <c r="R17" s="175">
        <f>ROUND('[2]PLEXOS EE CostperMWh wCredits a'!R17,2)</f>
        <v>492.76</v>
      </c>
      <c r="S17" s="175">
        <f>ROUND('[2]PLEXOS EE CostperMWh wCredits a'!S17,2)</f>
        <v>120.47</v>
      </c>
      <c r="T17" s="175">
        <f>ROUND('[2]PLEXOS EE CostperMWh wCredits a'!T17,2)</f>
        <v>329.39</v>
      </c>
      <c r="U17" s="175">
        <f>ROUND('[2]PLEXOS EE CostperMWh wCredits a'!U17,2)</f>
        <v>50.16</v>
      </c>
      <c r="V17" s="175">
        <f>ROUND('[2]PLEXOS EE CostperMWh wCredits a'!V17,2)</f>
        <v>60.13</v>
      </c>
      <c r="W17" s="175">
        <f>ROUND('[2]PLEXOS EE CostperMWh wCredits a'!W17,2)</f>
        <v>90.75</v>
      </c>
      <c r="X17" s="175">
        <f>ROUND('[2]PLEXOS EE CostperMWh wCredits a'!X17,2)</f>
        <v>149.55000000000001</v>
      </c>
      <c r="Y17" s="175">
        <f>ROUND('[2]PLEXOS EE CostperMWh wCredits a'!Y17,2)</f>
        <v>164.57</v>
      </c>
      <c r="Z17" s="175">
        <f>ROUND('[2]PLEXOS EE CostperMWh wCredits a'!Z17,2)</f>
        <v>601.63</v>
      </c>
      <c r="AA17" s="175">
        <f>ROUND('[2]PLEXOS EE CostperMWh wCredits a'!AA17,2)</f>
        <v>13.98</v>
      </c>
      <c r="AB17" s="175">
        <f>ROUND('[2]PLEXOS EE CostperMWh wCredits a'!AB17,2)</f>
        <v>23.41</v>
      </c>
      <c r="AC17" s="175">
        <f>ROUND('[2]PLEXOS EE CostperMWh wCredits a'!AC17,2)</f>
        <v>98.13</v>
      </c>
      <c r="AD17" s="175">
        <f>ROUND('[2]PLEXOS EE CostperMWh wCredits a'!AD17,2)</f>
        <v>144.84</v>
      </c>
      <c r="AE17" s="175">
        <f>ROUND('[2]PLEXOS EE CostperMWh wCredits a'!AE17,2)</f>
        <v>181.66</v>
      </c>
      <c r="AF17" s="175">
        <f>ROUND('[2]PLEXOS EE CostperMWh wCredits a'!AF17,2)</f>
        <v>234.63</v>
      </c>
      <c r="AG17" s="175">
        <f>ROUND('[2]PLEXOS EE CostperMWh wCredits a'!AG17,2)</f>
        <v>348.05</v>
      </c>
      <c r="AH17" s="175">
        <f>ROUND('[2]PLEXOS EE CostperMWh wCredits a'!AH17,2)</f>
        <v>640.25</v>
      </c>
      <c r="AI17" s="175">
        <f>ROUND('[2]PLEXOS EE CostperMWh wCredits a'!AI17,2)</f>
        <v>3021.54</v>
      </c>
      <c r="AJ17" s="175">
        <f>ROUND('[2]PLEXOS EE CostperMWh wCredits a'!AJ17,2)</f>
        <v>102.14</v>
      </c>
      <c r="AK17" s="175">
        <f>ROUND('[2]PLEXOS EE CostperMWh wCredits a'!AK17,2)</f>
        <v>180.28</v>
      </c>
      <c r="AL17" s="175">
        <f>ROUND('[2]PLEXOS EE CostperMWh wCredits a'!AL17,2)</f>
        <v>237.42</v>
      </c>
      <c r="AM17" s="175">
        <f>ROUND('[2]PLEXOS EE CostperMWh wCredits a'!AM17,2)</f>
        <v>334.37</v>
      </c>
      <c r="AN17" s="175">
        <f>ROUND('[2]PLEXOS EE CostperMWh wCredits a'!AN17,2)</f>
        <v>996.27</v>
      </c>
      <c r="AO17" s="175">
        <f>ROUND('[2]PLEXOS EE CostperMWh wCredits a'!AO17,2)</f>
        <v>1442.41</v>
      </c>
      <c r="AP17" s="175">
        <f>ROUND('[2]PLEXOS EE CostperMWh wCredits a'!AP17,2)</f>
        <v>122.53</v>
      </c>
      <c r="AQ17" s="175">
        <f>ROUND('[2]PLEXOS EE CostperMWh wCredits a'!AQ17,2)</f>
        <v>294.58</v>
      </c>
      <c r="AR17" s="175">
        <f>ROUND('[2]PLEXOS EE CostperMWh wCredits a'!AR17,2)</f>
        <v>59.41</v>
      </c>
      <c r="AS17" s="175">
        <f>ROUND('[2]PLEXOS EE CostperMWh wCredits a'!AS17,2)</f>
        <v>1250.3800000000001</v>
      </c>
      <c r="AT17" s="175">
        <f>ROUND('[2]PLEXOS EE CostperMWh wCredits a'!AT17,2)</f>
        <v>63.25</v>
      </c>
      <c r="AU17" s="175">
        <f>ROUND('[2]PLEXOS EE CostperMWh wCredits a'!AU17,2)</f>
        <v>66.17</v>
      </c>
      <c r="AV17" s="175">
        <f>ROUND('[2]PLEXOS EE CostperMWh wCredits a'!AV17,2)</f>
        <v>70.67</v>
      </c>
      <c r="AW17" s="175">
        <f>ROUND('[2]PLEXOS EE CostperMWh wCredits a'!AW17,2)</f>
        <v>81.540000000000006</v>
      </c>
      <c r="AX17" s="175">
        <f>ROUND('[2]PLEXOS EE CostperMWh wCredits a'!AX17,2)</f>
        <v>103.94</v>
      </c>
      <c r="AY17" s="175">
        <f>ROUND('[2]PLEXOS EE CostperMWh wCredits a'!AY17,2)</f>
        <v>166.1</v>
      </c>
      <c r="AZ17" s="175">
        <f>ROUND('[2]PLEXOS EE CostperMWh wCredits a'!AZ17,2)</f>
        <v>205.66</v>
      </c>
      <c r="BA17" s="175">
        <f>ROUND('[2]PLEXOS EE CostperMWh wCredits a'!BA17,2)</f>
        <v>696.37</v>
      </c>
      <c r="BB17" s="175">
        <f>ROUND('[2]PLEXOS EE CostperMWh wCredits a'!BB17,2)</f>
        <v>-791.82</v>
      </c>
      <c r="BC17" s="175">
        <f>ROUND('[2]PLEXOS EE CostperMWh wCredits a'!BC17,2)</f>
        <v>-67.3</v>
      </c>
      <c r="BD17" s="175">
        <f>ROUND('[2]PLEXOS EE CostperMWh wCredits a'!BD17,2)</f>
        <v>64.930000000000007</v>
      </c>
      <c r="BE17" s="175">
        <f>ROUND('[2]PLEXOS EE CostperMWh wCredits a'!BE17,2)</f>
        <v>58.14</v>
      </c>
      <c r="BF17" s="175">
        <f>ROUND('[2]PLEXOS EE CostperMWh wCredits a'!BF17,2)</f>
        <v>60.32</v>
      </c>
      <c r="BG17" s="175">
        <f>ROUND('[2]PLEXOS EE CostperMWh wCredits a'!BG17,2)</f>
        <v>164.71</v>
      </c>
      <c r="BH17" s="175">
        <f>ROUND('[2]PLEXOS EE CostperMWh wCredits a'!BH17,2)</f>
        <v>205.47</v>
      </c>
      <c r="BI17" s="175">
        <f>ROUND('[2]PLEXOS EE CostperMWh wCredits a'!BI17,2)</f>
        <v>339.42</v>
      </c>
      <c r="BJ17" s="175">
        <f>ROUND('[2]PLEXOS EE CostperMWh wCredits a'!BJ17,2)</f>
        <v>964.58</v>
      </c>
      <c r="BK17" s="175">
        <f>ROUND('[2]PLEXOS EE CostperMWh wCredits a'!BK17,2)</f>
        <v>48.22</v>
      </c>
      <c r="BL17" s="175">
        <f>ROUND('[2]PLEXOS EE CostperMWh wCredits a'!BL17,2)</f>
        <v>188.35</v>
      </c>
      <c r="BM17" s="175">
        <f>ROUND('[2]PLEXOS EE CostperMWh wCredits a'!BM17,2)</f>
        <v>813.75</v>
      </c>
      <c r="BN17" s="175">
        <f>ROUND('[2]PLEXOS EE CostperMWh wCredits a'!BN17,2)</f>
        <v>48.22</v>
      </c>
      <c r="BO17" s="175">
        <f>ROUND('[2]PLEXOS EE CostperMWh wCredits a'!BO17,2)</f>
        <v>48.22</v>
      </c>
      <c r="BP17" s="175">
        <f>ROUND('[2]PLEXOS EE CostperMWh wCredits a'!BP17,2)</f>
        <v>48.89</v>
      </c>
      <c r="BQ17" s="175">
        <f>ROUND('[2]PLEXOS EE CostperMWh wCredits a'!BQ17,2)</f>
        <v>53.71</v>
      </c>
      <c r="BR17" s="175">
        <f>ROUND('[2]PLEXOS EE CostperMWh wCredits a'!BR17,2)</f>
        <v>54.91</v>
      </c>
      <c r="BS17" s="175">
        <f>ROUND('[2]PLEXOS EE CostperMWh wCredits a'!BS17,2)</f>
        <v>87.5</v>
      </c>
      <c r="BT17" s="175">
        <f>ROUND('[2]PLEXOS EE CostperMWh wCredits a'!BT17,2)</f>
        <v>117.79</v>
      </c>
      <c r="BU17" s="175">
        <f>ROUND('[2]PLEXOS EE CostperMWh wCredits a'!BU17,2)</f>
        <v>138.41999999999999</v>
      </c>
      <c r="BV17" s="175">
        <f>ROUND('[2]PLEXOS EE CostperMWh wCredits a'!BV17,2)</f>
        <v>51.9</v>
      </c>
      <c r="BW17" s="175">
        <f>ROUND('[2]PLEXOS EE CostperMWh wCredits a'!BW17,2)</f>
        <v>60.8</v>
      </c>
      <c r="BX17" s="175">
        <f>ROUND('[2]PLEXOS EE CostperMWh wCredits a'!BX17,2)</f>
        <v>61.48</v>
      </c>
      <c r="BY17" s="175">
        <f>ROUND('[2]PLEXOS EE CostperMWh wCredits a'!BY17,2)</f>
        <v>61.48</v>
      </c>
      <c r="BZ17" s="175">
        <f>ROUND('[2]PLEXOS EE CostperMWh wCredits a'!BZ17,2)</f>
        <v>60.25</v>
      </c>
      <c r="CA17" s="175">
        <f>ROUND('[2]PLEXOS EE CostperMWh wCredits a'!CA17,2)</f>
        <v>116.47</v>
      </c>
      <c r="CB17" s="175">
        <f>ROUND('[2]PLEXOS EE CostperMWh wCredits a'!CB17,2)</f>
        <v>186.65</v>
      </c>
      <c r="CC17" s="175">
        <f>ROUND('[2]PLEXOS EE CostperMWh wCredits a'!CC17,2)</f>
        <v>16.63</v>
      </c>
      <c r="CD17" s="175">
        <f>ROUND('[2]PLEXOS EE CostperMWh wCredits a'!CD17,2)</f>
        <v>23.47</v>
      </c>
      <c r="CE17" s="175">
        <f>ROUND('[2]PLEXOS EE CostperMWh wCredits a'!CE17,2)</f>
        <v>54.32</v>
      </c>
      <c r="CF17" s="175">
        <f>ROUND('[2]PLEXOS EE CostperMWh wCredits a'!CF17,2)</f>
        <v>235.88</v>
      </c>
      <c r="CG17" s="175">
        <f>ROUND('[2]PLEXOS EE CostperMWh wCredits a'!CG17,2)</f>
        <v>262.07</v>
      </c>
      <c r="CH17" s="175">
        <f>ROUND('[2]PLEXOS EE CostperMWh wCredits a'!CH17,2)</f>
        <v>891.25</v>
      </c>
      <c r="CI17" s="175">
        <f>ROUND('[2]PLEXOS EE CostperMWh wCredits a'!CI17,2)</f>
        <v>58.01</v>
      </c>
      <c r="CJ17" s="175">
        <f>ROUND('[2]PLEXOS EE CostperMWh wCredits a'!CJ17,2)</f>
        <v>76.760000000000005</v>
      </c>
      <c r="CK17" s="175">
        <f>ROUND('[2]PLEXOS EE CostperMWh wCredits a'!CK17,2)</f>
        <v>89.07</v>
      </c>
      <c r="CL17" s="175">
        <f>ROUND('[2]PLEXOS EE CostperMWh wCredits a'!CL17,2)</f>
        <v>80.849999999999994</v>
      </c>
      <c r="CM17" s="175">
        <f>ROUND('[2]PLEXOS EE CostperMWh wCredits a'!CM17,2)</f>
        <v>97.84</v>
      </c>
      <c r="CN17" s="175">
        <f>ROUND('[2]PLEXOS EE CostperMWh wCredits a'!CN17,2)</f>
        <v>96.59</v>
      </c>
      <c r="CO17" s="175">
        <f>ROUND('[2]PLEXOS EE CostperMWh wCredits a'!CO17,2)</f>
        <v>100.41</v>
      </c>
      <c r="CP17" s="175">
        <f>ROUND('[2]PLEXOS EE CostperMWh wCredits a'!CP17,2)</f>
        <v>121.64</v>
      </c>
      <c r="CQ17" s="175">
        <f>ROUND('[2]PLEXOS EE CostperMWh wCredits a'!CQ17,2)</f>
        <v>36.630000000000003</v>
      </c>
      <c r="CR17" s="175">
        <f>ROUND('[2]PLEXOS EE CostperMWh wCredits a'!CR17,2)</f>
        <v>56.06</v>
      </c>
      <c r="CS17" s="175">
        <f>ROUND('[2]PLEXOS EE CostperMWh wCredits a'!CS17,2)</f>
        <v>102.11</v>
      </c>
      <c r="CT17" s="175">
        <f>ROUND('[2]PLEXOS EE CostperMWh wCredits a'!CT17,2)</f>
        <v>99.63</v>
      </c>
      <c r="CU17" s="175">
        <f>ROUND('[2]PLEXOS EE CostperMWh wCredits a'!CU17,2)</f>
        <v>117.7</v>
      </c>
      <c r="CV17" s="175">
        <f>ROUND('[2]PLEXOS EE CostperMWh wCredits a'!CV17,2)</f>
        <v>292.12</v>
      </c>
      <c r="CW17" s="175">
        <f>ROUND('[2]PLEXOS EE CostperMWh wCredits a'!CW17,2)</f>
        <v>364.33</v>
      </c>
      <c r="CX17" s="175">
        <f>ROUND('[2]PLEXOS EE CostperMWh wCredits a'!CX17,2)</f>
        <v>56.96</v>
      </c>
      <c r="CY17" s="175">
        <f>ROUND('[2]PLEXOS EE CostperMWh wCredits a'!CY17,2)</f>
        <v>73.62</v>
      </c>
      <c r="CZ17" s="175">
        <f>ROUND('[2]PLEXOS EE CostperMWh wCredits a'!CZ17,2)</f>
        <v>109.05</v>
      </c>
      <c r="DA17" s="175">
        <f>ROUND('[2]PLEXOS EE CostperMWh wCredits a'!DA17,2)</f>
        <v>152.01</v>
      </c>
      <c r="DB17" s="175">
        <f>ROUND('[2]PLEXOS EE CostperMWh wCredits a'!DB17,2)</f>
        <v>145.9</v>
      </c>
      <c r="DC17" s="175">
        <f>ROUND('[2]PLEXOS EE CostperMWh wCredits a'!DC17,2)</f>
        <v>525.20000000000005</v>
      </c>
      <c r="DD17" s="175">
        <f>ROUND('[2]PLEXOS EE CostperMWh wCredits a'!DD17,2)</f>
        <v>9.25</v>
      </c>
      <c r="DE17" s="175">
        <f>ROUND('[2]PLEXOS EE CostperMWh wCredits a'!DE17,2)</f>
        <v>27.02</v>
      </c>
      <c r="DF17" s="175">
        <f>ROUND('[2]PLEXOS EE CostperMWh wCredits a'!DF17,2)</f>
        <v>55.05</v>
      </c>
      <c r="DG17" s="175">
        <f>ROUND('[2]PLEXOS EE CostperMWh wCredits a'!DG17,2)</f>
        <v>71.62</v>
      </c>
      <c r="DH17" s="175">
        <f>ROUND('[2]PLEXOS EE CostperMWh wCredits a'!DH17,2)</f>
        <v>89.69</v>
      </c>
      <c r="DI17" s="175">
        <f>ROUND('[2]PLEXOS EE CostperMWh wCredits a'!DI17,2)</f>
        <v>89.85</v>
      </c>
      <c r="DJ17" s="175">
        <f>ROUND('[2]PLEXOS EE CostperMWh wCredits a'!DJ17,2)</f>
        <v>115.5</v>
      </c>
      <c r="DK17" s="175">
        <f>ROUND('[2]PLEXOS EE CostperMWh wCredits a'!DK17,2)</f>
        <v>131.97999999999999</v>
      </c>
      <c r="DL17" s="175">
        <f>ROUND('[2]PLEXOS EE CostperMWh wCredits a'!DL17,2)</f>
        <v>231.46</v>
      </c>
      <c r="DM17" s="175">
        <f>ROUND('[2]PLEXOS EE CostperMWh wCredits a'!DM17,2)</f>
        <v>1073.1400000000001</v>
      </c>
      <c r="DN17" s="175">
        <f>ROUND('[2]PLEXOS EE CostperMWh wCredits a'!DN17,2)</f>
        <v>36.590000000000003</v>
      </c>
      <c r="DO17" s="175">
        <f>ROUND('[2]PLEXOS EE CostperMWh wCredits a'!DO17,2)</f>
        <v>80.97</v>
      </c>
      <c r="DP17" s="175">
        <f>ROUND('[2]PLEXOS EE CostperMWh wCredits a'!DP17,2)</f>
        <v>331.86</v>
      </c>
      <c r="DQ17" s="175">
        <f>ROUND('[2]PLEXOS EE CostperMWh wCredits a'!DQ17,2)</f>
        <v>314.49</v>
      </c>
      <c r="DR17" s="175">
        <f>ROUND('[2]PLEXOS EE CostperMWh wCredits a'!DR17,2)</f>
        <v>38.619999999999997</v>
      </c>
      <c r="DS17" s="175">
        <f>ROUND('[2]PLEXOS EE CostperMWh wCredits a'!DS17,2)</f>
        <v>161.93</v>
      </c>
      <c r="DT17" s="175">
        <f>ROUND('[2]PLEXOS EE CostperMWh wCredits a'!DT17,2)</f>
        <v>211.98</v>
      </c>
      <c r="DU17" s="175">
        <f>ROUND('[2]PLEXOS EE CostperMWh wCredits a'!DU17,2)</f>
        <v>217.68</v>
      </c>
      <c r="DV17" s="175">
        <f>ROUND('[2]PLEXOS EE CostperMWh wCredits a'!DV17,2)</f>
        <v>877.05</v>
      </c>
      <c r="DW17" s="175">
        <f>ROUND('[2]PLEXOS EE CostperMWh wCredits a'!DW17,2)</f>
        <v>33.770000000000003</v>
      </c>
      <c r="DX17" s="175">
        <f>ROUND('[2]PLEXOS EE CostperMWh wCredits a'!DX17,2)</f>
        <v>55.08</v>
      </c>
      <c r="DY17" s="175">
        <f>ROUND('[2]PLEXOS EE CostperMWh wCredits a'!DY17,2)</f>
        <v>57.33</v>
      </c>
      <c r="DZ17" s="175">
        <f>ROUND('[2]PLEXOS EE CostperMWh wCredits a'!DZ17,2)</f>
        <v>57.1</v>
      </c>
      <c r="EA17" s="175">
        <f>ROUND('[2]PLEXOS EE CostperMWh wCredits a'!EA17,2)</f>
        <v>69.84</v>
      </c>
      <c r="EB17" s="175">
        <f>ROUND('[2]PLEXOS EE CostperMWh wCredits a'!EB17,2)</f>
        <v>97.5</v>
      </c>
      <c r="EC17" s="175">
        <f>ROUND('[2]PLEXOS EE CostperMWh wCredits a'!EC17,2)</f>
        <v>103.63</v>
      </c>
      <c r="ED17" s="175">
        <f>ROUND('[2]PLEXOS EE CostperMWh wCredits a'!ED17,2)</f>
        <v>139.06</v>
      </c>
      <c r="EE17" s="175">
        <f>ROUND('[2]PLEXOS EE CostperMWh wCredits a'!EE17,2)</f>
        <v>10.85</v>
      </c>
      <c r="EF17" s="175">
        <f>ROUND('[2]PLEXOS EE CostperMWh wCredits a'!EF17,2)</f>
        <v>22.1</v>
      </c>
      <c r="EG17" s="175">
        <f>ROUND('[2]PLEXOS EE CostperMWh wCredits a'!EG17,2)</f>
        <v>108.88</v>
      </c>
      <c r="EH17" s="175">
        <f>ROUND('[2]PLEXOS EE CostperMWh wCredits a'!EH17,2)</f>
        <v>137.93</v>
      </c>
      <c r="EI17" s="175">
        <f>ROUND('[2]PLEXOS EE CostperMWh wCredits a'!EI17,2)</f>
        <v>184.44</v>
      </c>
      <c r="EJ17" s="175">
        <f>ROUND('[2]PLEXOS EE CostperMWh wCredits a'!EJ17,2)</f>
        <v>236.67</v>
      </c>
      <c r="EK17" s="175">
        <f>ROUND('[2]PLEXOS EE CostperMWh wCredits a'!EK17,2)</f>
        <v>305.54000000000002</v>
      </c>
      <c r="EL17" s="175">
        <f>ROUND('[2]PLEXOS EE CostperMWh wCredits a'!EL17,2)</f>
        <v>368.15</v>
      </c>
      <c r="EM17" s="175">
        <f>ROUND('[2]PLEXOS EE CostperMWh wCredits a'!EM17,2)</f>
        <v>1802.34</v>
      </c>
      <c r="EN17" s="175">
        <f>ROUND('[2]PLEXOS EE CostperMWh wCredits a'!EN17,2)</f>
        <v>89.59</v>
      </c>
      <c r="EO17" s="175">
        <f>ROUND('[2]PLEXOS EE CostperMWh wCredits a'!EO17,2)</f>
        <v>138.63</v>
      </c>
      <c r="EP17" s="175">
        <f>ROUND('[2]PLEXOS EE CostperMWh wCredits a'!EP17,2)</f>
        <v>179.25</v>
      </c>
      <c r="EQ17" s="175">
        <f>ROUND('[2]PLEXOS EE CostperMWh wCredits a'!EQ17,2)</f>
        <v>214.72</v>
      </c>
      <c r="ER17" s="175">
        <f>ROUND('[2]PLEXOS EE CostperMWh wCredits a'!ER17,2)</f>
        <v>297.33999999999997</v>
      </c>
      <c r="ES17" s="175">
        <f>ROUND('[2]PLEXOS EE CostperMWh wCredits a'!ES17,2)</f>
        <v>861.46</v>
      </c>
      <c r="ET17" s="175">
        <f>ROUND('[2]PLEXOS EE CostperMWh wCredits a'!ET17,2)</f>
        <v>1059.8900000000001</v>
      </c>
      <c r="EU17" s="175">
        <f>ROUND('[2]PLEXOS EE CostperMWh wCredits a'!EU17,2)</f>
        <v>54.93</v>
      </c>
      <c r="EV17" s="175">
        <f>ROUND('[2]PLEXOS EE CostperMWh wCredits a'!EV17,2)</f>
        <v>325.77999999999997</v>
      </c>
      <c r="EW17" s="175">
        <f>ROUND('[2]PLEXOS EE CostperMWh wCredits a'!EW17,2)</f>
        <v>922.21</v>
      </c>
      <c r="EX17" s="175">
        <f>ROUND('[2]PLEXOS EE CostperMWh wCredits a'!EX17,2)</f>
        <v>55.7</v>
      </c>
      <c r="EY17" s="175">
        <f>ROUND('[2]PLEXOS EE CostperMWh wCredits a'!EY17,2)</f>
        <v>64.14</v>
      </c>
      <c r="EZ17" s="175">
        <f>ROUND('[2]PLEXOS EE CostperMWh wCredits a'!EZ17,2)</f>
        <v>68.87</v>
      </c>
      <c r="FA17" s="175">
        <f>ROUND('[2]PLEXOS EE CostperMWh wCredits a'!FA17,2)</f>
        <v>80.8</v>
      </c>
      <c r="FB17" s="175">
        <f>ROUND('[2]PLEXOS EE CostperMWh wCredits a'!FB17,2)</f>
        <v>92.36</v>
      </c>
      <c r="FC17" s="175">
        <f>ROUND('[2]PLEXOS EE CostperMWh wCredits a'!FC17,2)</f>
        <v>142.85</v>
      </c>
      <c r="FD17" s="175">
        <f>ROUND('[2]PLEXOS EE CostperMWh wCredits a'!FD17,2)</f>
        <v>192.75</v>
      </c>
      <c r="FE17" s="175">
        <f>ROUND('[2]PLEXOS EE CostperMWh wCredits a'!FE17,2)</f>
        <v>275.11</v>
      </c>
      <c r="FF17" s="175">
        <f>ROUND('[2]PLEXOS EE CostperMWh wCredits a'!FF17,2)</f>
        <v>-184.23</v>
      </c>
      <c r="FG17" s="175">
        <f>ROUND('[2]PLEXOS EE CostperMWh wCredits a'!FG17,2)</f>
        <v>18.14</v>
      </c>
    </row>
    <row r="18" spans="1:163" x14ac:dyDescent="0.25">
      <c r="A18" s="175">
        <f>'[2]PLEXOS EE CostperMWh wCredits a'!A18</f>
        <v>2039</v>
      </c>
      <c r="B18" s="175">
        <f>ROUND('[2]PLEXOS EE CostperMWh wCredits a'!B18,2)</f>
        <v>62.16</v>
      </c>
      <c r="C18" s="175">
        <f>ROUND('[2]PLEXOS EE CostperMWh wCredits a'!C18,2)</f>
        <v>94.93</v>
      </c>
      <c r="D18" s="175">
        <f>ROUND('[2]PLEXOS EE CostperMWh wCredits a'!D18,2)</f>
        <v>89.23</v>
      </c>
      <c r="E18" s="175">
        <f>ROUND('[2]PLEXOS EE CostperMWh wCredits a'!E18,2)</f>
        <v>105.03</v>
      </c>
      <c r="F18" s="175">
        <f>ROUND('[2]PLEXOS EE CostperMWh wCredits a'!F18,2)</f>
        <v>136.97999999999999</v>
      </c>
      <c r="G18" s="175">
        <f>ROUND('[2]PLEXOS EE CostperMWh wCredits a'!G18,2)</f>
        <v>151.94999999999999</v>
      </c>
      <c r="H18" s="175">
        <f>ROUND('[2]PLEXOS EE CostperMWh wCredits a'!H18,2)</f>
        <v>231.65</v>
      </c>
      <c r="I18" s="175">
        <f>ROUND('[2]PLEXOS EE CostperMWh wCredits a'!I18,2)</f>
        <v>1239.6600000000001</v>
      </c>
      <c r="J18" s="175">
        <f>ROUND('[2]PLEXOS EE CostperMWh wCredits a'!J18,2)</f>
        <v>29.84</v>
      </c>
      <c r="K18" s="175">
        <f>ROUND('[2]PLEXOS EE CostperMWh wCredits a'!K18,2)</f>
        <v>33</v>
      </c>
      <c r="L18" s="175">
        <f>ROUND('[2]PLEXOS EE CostperMWh wCredits a'!L18,2)</f>
        <v>44.2</v>
      </c>
      <c r="M18" s="175">
        <f>ROUND('[2]PLEXOS EE CostperMWh wCredits a'!M18,2)</f>
        <v>49.44</v>
      </c>
      <c r="N18" s="175">
        <f>ROUND('[2]PLEXOS EE CostperMWh wCredits a'!N18,2)</f>
        <v>56.95</v>
      </c>
      <c r="O18" s="175">
        <f>ROUND('[2]PLEXOS EE CostperMWh wCredits a'!O18,2)</f>
        <v>123.48</v>
      </c>
      <c r="P18" s="175">
        <f>ROUND('[2]PLEXOS EE CostperMWh wCredits a'!P18,2)</f>
        <v>174.98</v>
      </c>
      <c r="Q18" s="175">
        <f>ROUND('[2]PLEXOS EE CostperMWh wCredits a'!Q18,2)</f>
        <v>198.85</v>
      </c>
      <c r="R18" s="175">
        <f>ROUND('[2]PLEXOS EE CostperMWh wCredits a'!R18,2)</f>
        <v>493.45</v>
      </c>
      <c r="S18" s="175">
        <f>ROUND('[2]PLEXOS EE CostperMWh wCredits a'!S18,2)</f>
        <v>120.74</v>
      </c>
      <c r="T18" s="175">
        <f>ROUND('[2]PLEXOS EE CostperMWh wCredits a'!T18,2)</f>
        <v>328.78</v>
      </c>
      <c r="U18" s="175">
        <f>ROUND('[2]PLEXOS EE CostperMWh wCredits a'!U18,2)</f>
        <v>50.53</v>
      </c>
      <c r="V18" s="175">
        <f>ROUND('[2]PLEXOS EE CostperMWh wCredits a'!V18,2)</f>
        <v>60.07</v>
      </c>
      <c r="W18" s="175">
        <f>ROUND('[2]PLEXOS EE CostperMWh wCredits a'!W18,2)</f>
        <v>90.71</v>
      </c>
      <c r="X18" s="175">
        <f>ROUND('[2]PLEXOS EE CostperMWh wCredits a'!X18,2)</f>
        <v>149.36000000000001</v>
      </c>
      <c r="Y18" s="175">
        <f>ROUND('[2]PLEXOS EE CostperMWh wCredits a'!Y18,2)</f>
        <v>164.18</v>
      </c>
      <c r="Z18" s="175">
        <f>ROUND('[2]PLEXOS EE CostperMWh wCredits a'!Z18,2)</f>
        <v>597.09</v>
      </c>
      <c r="AA18" s="175">
        <f>ROUND('[2]PLEXOS EE CostperMWh wCredits a'!AA18,2)</f>
        <v>14.15</v>
      </c>
      <c r="AB18" s="175">
        <f>ROUND('[2]PLEXOS EE CostperMWh wCredits a'!AB18,2)</f>
        <v>23.52</v>
      </c>
      <c r="AC18" s="175">
        <f>ROUND('[2]PLEXOS EE CostperMWh wCredits a'!AC18,2)</f>
        <v>98.52</v>
      </c>
      <c r="AD18" s="175">
        <f>ROUND('[2]PLEXOS EE CostperMWh wCredits a'!AD18,2)</f>
        <v>145.66</v>
      </c>
      <c r="AE18" s="175">
        <f>ROUND('[2]PLEXOS EE CostperMWh wCredits a'!AE18,2)</f>
        <v>182.93</v>
      </c>
      <c r="AF18" s="175">
        <f>ROUND('[2]PLEXOS EE CostperMWh wCredits a'!AF18,2)</f>
        <v>236.14</v>
      </c>
      <c r="AG18" s="175">
        <f>ROUND('[2]PLEXOS EE CostperMWh wCredits a'!AG18,2)</f>
        <v>350.61</v>
      </c>
      <c r="AH18" s="175">
        <f>ROUND('[2]PLEXOS EE CostperMWh wCredits a'!AH18,2)</f>
        <v>637.80999999999995</v>
      </c>
      <c r="AI18" s="175">
        <f>ROUND('[2]PLEXOS EE CostperMWh wCredits a'!AI18,2)</f>
        <v>2990.79</v>
      </c>
      <c r="AJ18" s="175">
        <f>ROUND('[2]PLEXOS EE CostperMWh wCredits a'!AJ18,2)</f>
        <v>102.17</v>
      </c>
      <c r="AK18" s="175">
        <f>ROUND('[2]PLEXOS EE CostperMWh wCredits a'!AK18,2)</f>
        <v>181.04</v>
      </c>
      <c r="AL18" s="175">
        <f>ROUND('[2]PLEXOS EE CostperMWh wCredits a'!AL18,2)</f>
        <v>239.35</v>
      </c>
      <c r="AM18" s="175">
        <f>ROUND('[2]PLEXOS EE CostperMWh wCredits a'!AM18,2)</f>
        <v>335.63</v>
      </c>
      <c r="AN18" s="175">
        <f>ROUND('[2]PLEXOS EE CostperMWh wCredits a'!AN18,2)</f>
        <v>986.81</v>
      </c>
      <c r="AO18" s="175">
        <f>ROUND('[2]PLEXOS EE CostperMWh wCredits a'!AO18,2)</f>
        <v>1442.41</v>
      </c>
      <c r="AP18" s="175">
        <f>ROUND('[2]PLEXOS EE CostperMWh wCredits a'!AP18,2)</f>
        <v>122.29</v>
      </c>
      <c r="AQ18" s="175">
        <f>ROUND('[2]PLEXOS EE CostperMWh wCredits a'!AQ18,2)</f>
        <v>299.42</v>
      </c>
      <c r="AR18" s="175">
        <f>ROUND('[2]PLEXOS EE CostperMWh wCredits a'!AR18,2)</f>
        <v>59.44</v>
      </c>
      <c r="AS18" s="175">
        <f>ROUND('[2]PLEXOS EE CostperMWh wCredits a'!AS18,2)</f>
        <v>1249.5999999999999</v>
      </c>
      <c r="AT18" s="175">
        <f>ROUND('[2]PLEXOS EE CostperMWh wCredits a'!AT18,2)</f>
        <v>63.27</v>
      </c>
      <c r="AU18" s="175">
        <f>ROUND('[2]PLEXOS EE CostperMWh wCredits a'!AU18,2)</f>
        <v>66.209999999999994</v>
      </c>
      <c r="AV18" s="175">
        <f>ROUND('[2]PLEXOS EE CostperMWh wCredits a'!AV18,2)</f>
        <v>70.69</v>
      </c>
      <c r="AW18" s="175">
        <f>ROUND('[2]PLEXOS EE CostperMWh wCredits a'!AW18,2)</f>
        <v>81.66</v>
      </c>
      <c r="AX18" s="175">
        <f>ROUND('[2]PLEXOS EE CostperMWh wCredits a'!AX18,2)</f>
        <v>104.13</v>
      </c>
      <c r="AY18" s="175">
        <f>ROUND('[2]PLEXOS EE CostperMWh wCredits a'!AY18,2)</f>
        <v>165.49</v>
      </c>
      <c r="AZ18" s="175">
        <f>ROUND('[2]PLEXOS EE CostperMWh wCredits a'!AZ18,2)</f>
        <v>204.96</v>
      </c>
      <c r="BA18" s="175">
        <f>ROUND('[2]PLEXOS EE CostperMWh wCredits a'!BA18,2)</f>
        <v>709.88</v>
      </c>
      <c r="BB18" s="175">
        <f>ROUND('[2]PLEXOS EE CostperMWh wCredits a'!BB18,2)</f>
        <v>-770.21</v>
      </c>
      <c r="BC18" s="175">
        <f>ROUND('[2]PLEXOS EE CostperMWh wCredits a'!BC18,2)</f>
        <v>-69.84</v>
      </c>
      <c r="BD18" s="175">
        <f>ROUND('[2]PLEXOS EE CostperMWh wCredits a'!BD18,2)</f>
        <v>64.61</v>
      </c>
      <c r="BE18" s="175">
        <f>ROUND('[2]PLEXOS EE CostperMWh wCredits a'!BE18,2)</f>
        <v>57.52</v>
      </c>
      <c r="BF18" s="175">
        <f>ROUND('[2]PLEXOS EE CostperMWh wCredits a'!BF18,2)</f>
        <v>59.76</v>
      </c>
      <c r="BG18" s="175">
        <f>ROUND('[2]PLEXOS EE CostperMWh wCredits a'!BG18,2)</f>
        <v>166.11</v>
      </c>
      <c r="BH18" s="175">
        <f>ROUND('[2]PLEXOS EE CostperMWh wCredits a'!BH18,2)</f>
        <v>206.01</v>
      </c>
      <c r="BI18" s="175">
        <f>ROUND('[2]PLEXOS EE CostperMWh wCredits a'!BI18,2)</f>
        <v>345.57</v>
      </c>
      <c r="BJ18" s="175">
        <f>ROUND('[2]PLEXOS EE CostperMWh wCredits a'!BJ18,2)</f>
        <v>971.16</v>
      </c>
      <c r="BK18" s="175">
        <f>ROUND('[2]PLEXOS EE CostperMWh wCredits a'!BK18,2)</f>
        <v>47.36</v>
      </c>
      <c r="BL18" s="175">
        <f>ROUND('[2]PLEXOS EE CostperMWh wCredits a'!BL18,2)</f>
        <v>187.72</v>
      </c>
      <c r="BM18" s="175">
        <f>ROUND('[2]PLEXOS EE CostperMWh wCredits a'!BM18,2)</f>
        <v>819.42</v>
      </c>
      <c r="BN18" s="175">
        <f>ROUND('[2]PLEXOS EE CostperMWh wCredits a'!BN18,2)</f>
        <v>47.36</v>
      </c>
      <c r="BO18" s="175">
        <f>ROUND('[2]PLEXOS EE CostperMWh wCredits a'!BO18,2)</f>
        <v>47.36</v>
      </c>
      <c r="BP18" s="175">
        <f>ROUND('[2]PLEXOS EE CostperMWh wCredits a'!BP18,2)</f>
        <v>48.03</v>
      </c>
      <c r="BQ18" s="175">
        <f>ROUND('[2]PLEXOS EE CostperMWh wCredits a'!BQ18,2)</f>
        <v>52.9</v>
      </c>
      <c r="BR18" s="175">
        <f>ROUND('[2]PLEXOS EE CostperMWh wCredits a'!BR18,2)</f>
        <v>54.15</v>
      </c>
      <c r="BS18" s="175">
        <f>ROUND('[2]PLEXOS EE CostperMWh wCredits a'!BS18,2)</f>
        <v>86.64</v>
      </c>
      <c r="BT18" s="175">
        <f>ROUND('[2]PLEXOS EE CostperMWh wCredits a'!BT18,2)</f>
        <v>116.86</v>
      </c>
      <c r="BU18" s="175">
        <f>ROUND('[2]PLEXOS EE CostperMWh wCredits a'!BU18,2)</f>
        <v>137.66999999999999</v>
      </c>
      <c r="BV18" s="175">
        <f>ROUND('[2]PLEXOS EE CostperMWh wCredits a'!BV18,2)</f>
        <v>51.96</v>
      </c>
      <c r="BW18" s="175">
        <f>ROUND('[2]PLEXOS EE CostperMWh wCredits a'!BW18,2)</f>
        <v>60.81</v>
      </c>
      <c r="BX18" s="175">
        <f>ROUND('[2]PLEXOS EE CostperMWh wCredits a'!BX18,2)</f>
        <v>61.46</v>
      </c>
      <c r="BY18" s="175">
        <f>ROUND('[2]PLEXOS EE CostperMWh wCredits a'!BY18,2)</f>
        <v>61.46</v>
      </c>
      <c r="BZ18" s="175">
        <f>ROUND('[2]PLEXOS EE CostperMWh wCredits a'!BZ18,2)</f>
        <v>60.24</v>
      </c>
      <c r="CA18" s="175">
        <f>ROUND('[2]PLEXOS EE CostperMWh wCredits a'!CA18,2)</f>
        <v>116.5</v>
      </c>
      <c r="CB18" s="175">
        <f>ROUND('[2]PLEXOS EE CostperMWh wCredits a'!CB18,2)</f>
        <v>186.65</v>
      </c>
      <c r="CC18" s="175">
        <f>ROUND('[2]PLEXOS EE CostperMWh wCredits a'!CC18,2)</f>
        <v>16.75</v>
      </c>
      <c r="CD18" s="175">
        <f>ROUND('[2]PLEXOS EE CostperMWh wCredits a'!CD18,2)</f>
        <v>22.93</v>
      </c>
      <c r="CE18" s="175">
        <f>ROUND('[2]PLEXOS EE CostperMWh wCredits a'!CE18,2)</f>
        <v>54.41</v>
      </c>
      <c r="CF18" s="175">
        <f>ROUND('[2]PLEXOS EE CostperMWh wCredits a'!CF18,2)</f>
        <v>236.78</v>
      </c>
      <c r="CG18" s="175">
        <f>ROUND('[2]PLEXOS EE CostperMWh wCredits a'!CG18,2)</f>
        <v>261.99</v>
      </c>
      <c r="CH18" s="175">
        <f>ROUND('[2]PLEXOS EE CostperMWh wCredits a'!CH18,2)</f>
        <v>886.49</v>
      </c>
      <c r="CI18" s="175">
        <f>ROUND('[2]PLEXOS EE CostperMWh wCredits a'!CI18,2)</f>
        <v>58.18</v>
      </c>
      <c r="CJ18" s="175">
        <f>ROUND('[2]PLEXOS EE CostperMWh wCredits a'!CJ18,2)</f>
        <v>77.14</v>
      </c>
      <c r="CK18" s="175">
        <f>ROUND('[2]PLEXOS EE CostperMWh wCredits a'!CK18,2)</f>
        <v>89.31</v>
      </c>
      <c r="CL18" s="175">
        <f>ROUND('[2]PLEXOS EE CostperMWh wCredits a'!CL18,2)</f>
        <v>81.599999999999994</v>
      </c>
      <c r="CM18" s="175">
        <f>ROUND('[2]PLEXOS EE CostperMWh wCredits a'!CM18,2)</f>
        <v>98.3</v>
      </c>
      <c r="CN18" s="175">
        <f>ROUND('[2]PLEXOS EE CostperMWh wCredits a'!CN18,2)</f>
        <v>97.23</v>
      </c>
      <c r="CO18" s="175">
        <f>ROUND('[2]PLEXOS EE CostperMWh wCredits a'!CO18,2)</f>
        <v>101.77</v>
      </c>
      <c r="CP18" s="175">
        <f>ROUND('[2]PLEXOS EE CostperMWh wCredits a'!CP18,2)</f>
        <v>122.7</v>
      </c>
      <c r="CQ18" s="175">
        <f>ROUND('[2]PLEXOS EE CostperMWh wCredits a'!CQ18,2)</f>
        <v>36.32</v>
      </c>
      <c r="CR18" s="175">
        <f>ROUND('[2]PLEXOS EE CostperMWh wCredits a'!CR18,2)</f>
        <v>55.87</v>
      </c>
      <c r="CS18" s="175">
        <f>ROUND('[2]PLEXOS EE CostperMWh wCredits a'!CS18,2)</f>
        <v>102.6</v>
      </c>
      <c r="CT18" s="175">
        <f>ROUND('[2]PLEXOS EE CostperMWh wCredits a'!CT18,2)</f>
        <v>99.74</v>
      </c>
      <c r="CU18" s="175">
        <f>ROUND('[2]PLEXOS EE CostperMWh wCredits a'!CU18,2)</f>
        <v>117.81</v>
      </c>
      <c r="CV18" s="175">
        <f>ROUND('[2]PLEXOS EE CostperMWh wCredits a'!CV18,2)</f>
        <v>286.39</v>
      </c>
      <c r="CW18" s="175">
        <f>ROUND('[2]PLEXOS EE CostperMWh wCredits a'!CW18,2)</f>
        <v>363.49</v>
      </c>
      <c r="CX18" s="175">
        <f>ROUND('[2]PLEXOS EE CostperMWh wCredits a'!CX18,2)</f>
        <v>56.97</v>
      </c>
      <c r="CY18" s="175">
        <f>ROUND('[2]PLEXOS EE CostperMWh wCredits a'!CY18,2)</f>
        <v>73.790000000000006</v>
      </c>
      <c r="CZ18" s="175">
        <f>ROUND('[2]PLEXOS EE CostperMWh wCredits a'!CZ18,2)</f>
        <v>108.8</v>
      </c>
      <c r="DA18" s="175">
        <f>ROUND('[2]PLEXOS EE CostperMWh wCredits a'!DA18,2)</f>
        <v>152.16</v>
      </c>
      <c r="DB18" s="175">
        <f>ROUND('[2]PLEXOS EE CostperMWh wCredits a'!DB18,2)</f>
        <v>145.94</v>
      </c>
      <c r="DC18" s="175">
        <f>ROUND('[2]PLEXOS EE CostperMWh wCredits a'!DC18,2)</f>
        <v>515.44000000000005</v>
      </c>
      <c r="DD18" s="175">
        <f>ROUND('[2]PLEXOS EE CostperMWh wCredits a'!DD18,2)</f>
        <v>9.48</v>
      </c>
      <c r="DE18" s="175">
        <f>ROUND('[2]PLEXOS EE CostperMWh wCredits a'!DE18,2)</f>
        <v>26.21</v>
      </c>
      <c r="DF18" s="175">
        <f>ROUND('[2]PLEXOS EE CostperMWh wCredits a'!DF18,2)</f>
        <v>55.1</v>
      </c>
      <c r="DG18" s="175">
        <f>ROUND('[2]PLEXOS EE CostperMWh wCredits a'!DG18,2)</f>
        <v>71.930000000000007</v>
      </c>
      <c r="DH18" s="175">
        <f>ROUND('[2]PLEXOS EE CostperMWh wCredits a'!DH18,2)</f>
        <v>90.34</v>
      </c>
      <c r="DI18" s="175">
        <f>ROUND('[2]PLEXOS EE CostperMWh wCredits a'!DI18,2)</f>
        <v>90.47</v>
      </c>
      <c r="DJ18" s="175">
        <f>ROUND('[2]PLEXOS EE CostperMWh wCredits a'!DJ18,2)</f>
        <v>116.71</v>
      </c>
      <c r="DK18" s="175">
        <f>ROUND('[2]PLEXOS EE CostperMWh wCredits a'!DK18,2)</f>
        <v>132.4</v>
      </c>
      <c r="DL18" s="175">
        <f>ROUND('[2]PLEXOS EE CostperMWh wCredits a'!DL18,2)</f>
        <v>232.91</v>
      </c>
      <c r="DM18" s="175">
        <f>ROUND('[2]PLEXOS EE CostperMWh wCredits a'!DM18,2)</f>
        <v>1071.58</v>
      </c>
      <c r="DN18" s="175">
        <f>ROUND('[2]PLEXOS EE CostperMWh wCredits a'!DN18,2)</f>
        <v>36.729999999999997</v>
      </c>
      <c r="DO18" s="175">
        <f>ROUND('[2]PLEXOS EE CostperMWh wCredits a'!DO18,2)</f>
        <v>81.63</v>
      </c>
      <c r="DP18" s="175">
        <f>ROUND('[2]PLEXOS EE CostperMWh wCredits a'!DP18,2)</f>
        <v>326.13</v>
      </c>
      <c r="DQ18" s="175">
        <f>ROUND('[2]PLEXOS EE CostperMWh wCredits a'!DQ18,2)</f>
        <v>316.58</v>
      </c>
      <c r="DR18" s="175">
        <f>ROUND('[2]PLEXOS EE CostperMWh wCredits a'!DR18,2)</f>
        <v>38.619999999999997</v>
      </c>
      <c r="DS18" s="175">
        <f>ROUND('[2]PLEXOS EE CostperMWh wCredits a'!DS18,2)</f>
        <v>161.85</v>
      </c>
      <c r="DT18" s="175">
        <f>ROUND('[2]PLEXOS EE CostperMWh wCredits a'!DT18,2)</f>
        <v>211.73</v>
      </c>
      <c r="DU18" s="175">
        <f>ROUND('[2]PLEXOS EE CostperMWh wCredits a'!DU18,2)</f>
        <v>217.68</v>
      </c>
      <c r="DV18" s="175">
        <f>ROUND('[2]PLEXOS EE CostperMWh wCredits a'!DV18,2)</f>
        <v>875.88</v>
      </c>
      <c r="DW18" s="175">
        <f>ROUND('[2]PLEXOS EE CostperMWh wCredits a'!DW18,2)</f>
        <v>33.69</v>
      </c>
      <c r="DX18" s="175">
        <f>ROUND('[2]PLEXOS EE CostperMWh wCredits a'!DX18,2)</f>
        <v>55.15</v>
      </c>
      <c r="DY18" s="175">
        <f>ROUND('[2]PLEXOS EE CostperMWh wCredits a'!DY18,2)</f>
        <v>57.8</v>
      </c>
      <c r="DZ18" s="175">
        <f>ROUND('[2]PLEXOS EE CostperMWh wCredits a'!DZ18,2)</f>
        <v>57.3</v>
      </c>
      <c r="EA18" s="175">
        <f>ROUND('[2]PLEXOS EE CostperMWh wCredits a'!EA18,2)</f>
        <v>70.08</v>
      </c>
      <c r="EB18" s="175">
        <f>ROUND('[2]PLEXOS EE CostperMWh wCredits a'!EB18,2)</f>
        <v>97.48</v>
      </c>
      <c r="EC18" s="175">
        <f>ROUND('[2]PLEXOS EE CostperMWh wCredits a'!EC18,2)</f>
        <v>103.65</v>
      </c>
      <c r="ED18" s="175">
        <f>ROUND('[2]PLEXOS EE CostperMWh wCredits a'!ED18,2)</f>
        <v>139.33000000000001</v>
      </c>
      <c r="EE18" s="175">
        <f>ROUND('[2]PLEXOS EE CostperMWh wCredits a'!EE18,2)</f>
        <v>10.76</v>
      </c>
      <c r="EF18" s="175">
        <f>ROUND('[2]PLEXOS EE CostperMWh wCredits a'!EF18,2)</f>
        <v>22.27</v>
      </c>
      <c r="EG18" s="175">
        <f>ROUND('[2]PLEXOS EE CostperMWh wCredits a'!EG18,2)</f>
        <v>109.51</v>
      </c>
      <c r="EH18" s="175">
        <f>ROUND('[2]PLEXOS EE CostperMWh wCredits a'!EH18,2)</f>
        <v>139.69</v>
      </c>
      <c r="EI18" s="175">
        <f>ROUND('[2]PLEXOS EE CostperMWh wCredits a'!EI18,2)</f>
        <v>184.91</v>
      </c>
      <c r="EJ18" s="175">
        <f>ROUND('[2]PLEXOS EE CostperMWh wCredits a'!EJ18,2)</f>
        <v>236.24</v>
      </c>
      <c r="EK18" s="175">
        <f>ROUND('[2]PLEXOS EE CostperMWh wCredits a'!EK18,2)</f>
        <v>305.10000000000002</v>
      </c>
      <c r="EL18" s="175">
        <f>ROUND('[2]PLEXOS EE CostperMWh wCredits a'!EL18,2)</f>
        <v>368.77</v>
      </c>
      <c r="EM18" s="175">
        <f>ROUND('[2]PLEXOS EE CostperMWh wCredits a'!EM18,2)</f>
        <v>1791.95</v>
      </c>
      <c r="EN18" s="175">
        <f>ROUND('[2]PLEXOS EE CostperMWh wCredits a'!EN18,2)</f>
        <v>89.65</v>
      </c>
      <c r="EO18" s="175">
        <f>ROUND('[2]PLEXOS EE CostperMWh wCredits a'!EO18,2)</f>
        <v>139.06</v>
      </c>
      <c r="EP18" s="175">
        <f>ROUND('[2]PLEXOS EE CostperMWh wCredits a'!EP18,2)</f>
        <v>180.62</v>
      </c>
      <c r="EQ18" s="175">
        <f>ROUND('[2]PLEXOS EE CostperMWh wCredits a'!EQ18,2)</f>
        <v>216.34</v>
      </c>
      <c r="ER18" s="175">
        <f>ROUND('[2]PLEXOS EE CostperMWh wCredits a'!ER18,2)</f>
        <v>298.98</v>
      </c>
      <c r="ES18" s="175">
        <f>ROUND('[2]PLEXOS EE CostperMWh wCredits a'!ES18,2)</f>
        <v>853.98</v>
      </c>
      <c r="ET18" s="175">
        <f>ROUND('[2]PLEXOS EE CostperMWh wCredits a'!ET18,2)</f>
        <v>1050.92</v>
      </c>
      <c r="EU18" s="175">
        <f>ROUND('[2]PLEXOS EE CostperMWh wCredits a'!EU18,2)</f>
        <v>55.02</v>
      </c>
      <c r="EV18" s="175">
        <f>ROUND('[2]PLEXOS EE CostperMWh wCredits a'!EV18,2)</f>
        <v>325.77</v>
      </c>
      <c r="EW18" s="175">
        <f>ROUND('[2]PLEXOS EE CostperMWh wCredits a'!EW18,2)</f>
        <v>924.52</v>
      </c>
      <c r="EX18" s="175">
        <f>ROUND('[2]PLEXOS EE CostperMWh wCredits a'!EX18,2)</f>
        <v>55.71</v>
      </c>
      <c r="EY18" s="175">
        <f>ROUND('[2]PLEXOS EE CostperMWh wCredits a'!EY18,2)</f>
        <v>64.17</v>
      </c>
      <c r="EZ18" s="175">
        <f>ROUND('[2]PLEXOS EE CostperMWh wCredits a'!EZ18,2)</f>
        <v>68.88</v>
      </c>
      <c r="FA18" s="175">
        <f>ROUND('[2]PLEXOS EE CostperMWh wCredits a'!FA18,2)</f>
        <v>80.94</v>
      </c>
      <c r="FB18" s="175">
        <f>ROUND('[2]PLEXOS EE CostperMWh wCredits a'!FB18,2)</f>
        <v>92.49</v>
      </c>
      <c r="FC18" s="175">
        <f>ROUND('[2]PLEXOS EE CostperMWh wCredits a'!FC18,2)</f>
        <v>142.5</v>
      </c>
      <c r="FD18" s="175">
        <f>ROUND('[2]PLEXOS EE CostperMWh wCredits a'!FD18,2)</f>
        <v>192.78</v>
      </c>
      <c r="FE18" s="175">
        <f>ROUND('[2]PLEXOS EE CostperMWh wCredits a'!FE18,2)</f>
        <v>275.08</v>
      </c>
      <c r="FF18" s="175">
        <f>ROUND('[2]PLEXOS EE CostperMWh wCredits a'!FF18,2)</f>
        <v>-178.2</v>
      </c>
      <c r="FG18" s="175">
        <f>ROUND('[2]PLEXOS EE CostperMWh wCredits a'!FG18,2)</f>
        <v>18.64</v>
      </c>
    </row>
    <row r="19" spans="1:163" x14ac:dyDescent="0.25">
      <c r="A19" s="175">
        <f>'[2]PLEXOS EE CostperMWh wCredits a'!A19</f>
        <v>2040</v>
      </c>
      <c r="B19" s="175">
        <f>ROUND('[2]PLEXOS EE CostperMWh wCredits a'!B19,2)</f>
        <v>62.96</v>
      </c>
      <c r="C19" s="175">
        <f>ROUND('[2]PLEXOS EE CostperMWh wCredits a'!C19,2)</f>
        <v>96.25</v>
      </c>
      <c r="D19" s="175">
        <f>ROUND('[2]PLEXOS EE CostperMWh wCredits a'!D19,2)</f>
        <v>90.49</v>
      </c>
      <c r="E19" s="175">
        <f>ROUND('[2]PLEXOS EE CostperMWh wCredits a'!E19,2)</f>
        <v>105.36</v>
      </c>
      <c r="F19" s="175">
        <f>ROUND('[2]PLEXOS EE CostperMWh wCredits a'!F19,2)</f>
        <v>137.44</v>
      </c>
      <c r="G19" s="175">
        <f>ROUND('[2]PLEXOS EE CostperMWh wCredits a'!G19,2)</f>
        <v>152.72</v>
      </c>
      <c r="H19" s="175">
        <f>ROUND('[2]PLEXOS EE CostperMWh wCredits a'!H19,2)</f>
        <v>231.49</v>
      </c>
      <c r="I19" s="175">
        <f>ROUND('[2]PLEXOS EE CostperMWh wCredits a'!I19,2)</f>
        <v>1242.1500000000001</v>
      </c>
      <c r="J19" s="175">
        <f>ROUND('[2]PLEXOS EE CostperMWh wCredits a'!J19,2)</f>
        <v>29.97</v>
      </c>
      <c r="K19" s="175">
        <f>ROUND('[2]PLEXOS EE CostperMWh wCredits a'!K19,2)</f>
        <v>33.119999999999997</v>
      </c>
      <c r="L19" s="175">
        <f>ROUND('[2]PLEXOS EE CostperMWh wCredits a'!L19,2)</f>
        <v>44.12</v>
      </c>
      <c r="M19" s="175">
        <f>ROUND('[2]PLEXOS EE CostperMWh wCredits a'!M19,2)</f>
        <v>49.34</v>
      </c>
      <c r="N19" s="175">
        <f>ROUND('[2]PLEXOS EE CostperMWh wCredits a'!N19,2)</f>
        <v>56.78</v>
      </c>
      <c r="O19" s="175">
        <f>ROUND('[2]PLEXOS EE CostperMWh wCredits a'!O19,2)</f>
        <v>125.92</v>
      </c>
      <c r="P19" s="175">
        <f>ROUND('[2]PLEXOS EE CostperMWh wCredits a'!P19,2)</f>
        <v>174.4</v>
      </c>
      <c r="Q19" s="175">
        <f>ROUND('[2]PLEXOS EE CostperMWh wCredits a'!Q19,2)</f>
        <v>198.69</v>
      </c>
      <c r="R19" s="175">
        <f>ROUND('[2]PLEXOS EE CostperMWh wCredits a'!R19,2)</f>
        <v>493.94</v>
      </c>
      <c r="S19" s="175">
        <f>ROUND('[2]PLEXOS EE CostperMWh wCredits a'!S19,2)</f>
        <v>121.03</v>
      </c>
      <c r="T19" s="175">
        <f>ROUND('[2]PLEXOS EE CostperMWh wCredits a'!T19,2)</f>
        <v>328.64</v>
      </c>
      <c r="U19" s="175">
        <f>ROUND('[2]PLEXOS EE CostperMWh wCredits a'!U19,2)</f>
        <v>50.87</v>
      </c>
      <c r="V19" s="175">
        <f>ROUND('[2]PLEXOS EE CostperMWh wCredits a'!V19,2)</f>
        <v>60.03</v>
      </c>
      <c r="W19" s="175">
        <f>ROUND('[2]PLEXOS EE CostperMWh wCredits a'!W19,2)</f>
        <v>90.66</v>
      </c>
      <c r="X19" s="175">
        <f>ROUND('[2]PLEXOS EE CostperMWh wCredits a'!X19,2)</f>
        <v>149.21</v>
      </c>
      <c r="Y19" s="175">
        <f>ROUND('[2]PLEXOS EE CostperMWh wCredits a'!Y19,2)</f>
        <v>163.87</v>
      </c>
      <c r="Z19" s="175">
        <f>ROUND('[2]PLEXOS EE CostperMWh wCredits a'!Z19,2)</f>
        <v>593.53</v>
      </c>
      <c r="AA19" s="175">
        <f>ROUND('[2]PLEXOS EE CostperMWh wCredits a'!AA19,2)</f>
        <v>14.34</v>
      </c>
      <c r="AB19" s="175">
        <f>ROUND('[2]PLEXOS EE CostperMWh wCredits a'!AB19,2)</f>
        <v>24.11</v>
      </c>
      <c r="AC19" s="175">
        <f>ROUND('[2]PLEXOS EE CostperMWh wCredits a'!AC19,2)</f>
        <v>99.08</v>
      </c>
      <c r="AD19" s="175">
        <f>ROUND('[2]PLEXOS EE CostperMWh wCredits a'!AD19,2)</f>
        <v>146.74</v>
      </c>
      <c r="AE19" s="175">
        <f>ROUND('[2]PLEXOS EE CostperMWh wCredits a'!AE19,2)</f>
        <v>184.43</v>
      </c>
      <c r="AF19" s="175">
        <f>ROUND('[2]PLEXOS EE CostperMWh wCredits a'!AF19,2)</f>
        <v>237.87</v>
      </c>
      <c r="AG19" s="175">
        <f>ROUND('[2]PLEXOS EE CostperMWh wCredits a'!AG19,2)</f>
        <v>353.05</v>
      </c>
      <c r="AH19" s="175">
        <f>ROUND('[2]PLEXOS EE CostperMWh wCredits a'!AH19,2)</f>
        <v>636.73</v>
      </c>
      <c r="AI19" s="175">
        <f>ROUND('[2]PLEXOS EE CostperMWh wCredits a'!AI19,2)</f>
        <v>2970.92</v>
      </c>
      <c r="AJ19" s="175">
        <f>ROUND('[2]PLEXOS EE CostperMWh wCredits a'!AJ19,2)</f>
        <v>102.82</v>
      </c>
      <c r="AK19" s="175">
        <f>ROUND('[2]PLEXOS EE CostperMWh wCredits a'!AK19,2)</f>
        <v>182.28</v>
      </c>
      <c r="AL19" s="175">
        <f>ROUND('[2]PLEXOS EE CostperMWh wCredits a'!AL19,2)</f>
        <v>241.5</v>
      </c>
      <c r="AM19" s="175">
        <f>ROUND('[2]PLEXOS EE CostperMWh wCredits a'!AM19,2)</f>
        <v>337.26</v>
      </c>
      <c r="AN19" s="175">
        <f>ROUND('[2]PLEXOS EE CostperMWh wCredits a'!AN19,2)</f>
        <v>979.03</v>
      </c>
      <c r="AO19" s="175">
        <f>ROUND('[2]PLEXOS EE CostperMWh wCredits a'!AO19,2)</f>
        <v>1442.41</v>
      </c>
      <c r="AP19" s="175">
        <f>ROUND('[2]PLEXOS EE CostperMWh wCredits a'!AP19,2)</f>
        <v>122.08</v>
      </c>
      <c r="AQ19" s="175">
        <f>ROUND('[2]PLEXOS EE CostperMWh wCredits a'!AQ19,2)</f>
        <v>302.57</v>
      </c>
      <c r="AR19" s="175">
        <f>ROUND('[2]PLEXOS EE CostperMWh wCredits a'!AR19,2)</f>
        <v>59.48</v>
      </c>
      <c r="AS19" s="175">
        <f>ROUND('[2]PLEXOS EE CostperMWh wCredits a'!AS19,2)</f>
        <v>1250.5899999999999</v>
      </c>
      <c r="AT19" s="175">
        <f>ROUND('[2]PLEXOS EE CostperMWh wCredits a'!AT19,2)</f>
        <v>63.28</v>
      </c>
      <c r="AU19" s="175">
        <f>ROUND('[2]PLEXOS EE CostperMWh wCredits a'!AU19,2)</f>
        <v>66.25</v>
      </c>
      <c r="AV19" s="175">
        <f>ROUND('[2]PLEXOS EE CostperMWh wCredits a'!AV19,2)</f>
        <v>70.7</v>
      </c>
      <c r="AW19" s="175">
        <f>ROUND('[2]PLEXOS EE CostperMWh wCredits a'!AW19,2)</f>
        <v>81.77</v>
      </c>
      <c r="AX19" s="175">
        <f>ROUND('[2]PLEXOS EE CostperMWh wCredits a'!AX19,2)</f>
        <v>104.31</v>
      </c>
      <c r="AY19" s="175">
        <f>ROUND('[2]PLEXOS EE CostperMWh wCredits a'!AY19,2)</f>
        <v>164.98</v>
      </c>
      <c r="AZ19" s="175">
        <f>ROUND('[2]PLEXOS EE CostperMWh wCredits a'!AZ19,2)</f>
        <v>204.32</v>
      </c>
      <c r="BA19" s="175">
        <f>ROUND('[2]PLEXOS EE CostperMWh wCredits a'!BA19,2)</f>
        <v>722.47</v>
      </c>
      <c r="BB19" s="175">
        <f>ROUND('[2]PLEXOS EE CostperMWh wCredits a'!BB19,2)</f>
        <v>-752.53</v>
      </c>
      <c r="BC19" s="175">
        <f>ROUND('[2]PLEXOS EE CostperMWh wCredits a'!BC19,2)</f>
        <v>-70.88</v>
      </c>
      <c r="BD19" s="175">
        <f>ROUND('[2]PLEXOS EE CostperMWh wCredits a'!BD19,2)</f>
        <v>64.28</v>
      </c>
      <c r="BE19" s="175">
        <f>ROUND('[2]PLEXOS EE CostperMWh wCredits a'!BE19,2)</f>
        <v>57.2</v>
      </c>
      <c r="BF19" s="175">
        <f>ROUND('[2]PLEXOS EE CostperMWh wCredits a'!BF19,2)</f>
        <v>59.5</v>
      </c>
      <c r="BG19" s="175">
        <f>ROUND('[2]PLEXOS EE CostperMWh wCredits a'!BG19,2)</f>
        <v>166.42</v>
      </c>
      <c r="BH19" s="175">
        <f>ROUND('[2]PLEXOS EE CostperMWh wCredits a'!BH19,2)</f>
        <v>204.88</v>
      </c>
      <c r="BI19" s="175">
        <f>ROUND('[2]PLEXOS EE CostperMWh wCredits a'!BI19,2)</f>
        <v>352.33</v>
      </c>
      <c r="BJ19" s="175">
        <f>ROUND('[2]PLEXOS EE CostperMWh wCredits a'!BJ19,2)</f>
        <v>978.26</v>
      </c>
      <c r="BK19" s="175">
        <f>ROUND('[2]PLEXOS EE CostperMWh wCredits a'!BK19,2)</f>
        <v>47.12</v>
      </c>
      <c r="BL19" s="175">
        <f>ROUND('[2]PLEXOS EE CostperMWh wCredits a'!BL19,2)</f>
        <v>187.58</v>
      </c>
      <c r="BM19" s="175">
        <f>ROUND('[2]PLEXOS EE CostperMWh wCredits a'!BM19,2)</f>
        <v>824.97</v>
      </c>
      <c r="BN19" s="175">
        <f>ROUND('[2]PLEXOS EE CostperMWh wCredits a'!BN19,2)</f>
        <v>47.12</v>
      </c>
      <c r="BO19" s="175">
        <f>ROUND('[2]PLEXOS EE CostperMWh wCredits a'!BO19,2)</f>
        <v>47.12</v>
      </c>
      <c r="BP19" s="175">
        <f>ROUND('[2]PLEXOS EE CostperMWh wCredits a'!BP19,2)</f>
        <v>47.79</v>
      </c>
      <c r="BQ19" s="175">
        <f>ROUND('[2]PLEXOS EE CostperMWh wCredits a'!BQ19,2)</f>
        <v>52.67</v>
      </c>
      <c r="BR19" s="175">
        <f>ROUND('[2]PLEXOS EE CostperMWh wCredits a'!BR19,2)</f>
        <v>53.88</v>
      </c>
      <c r="BS19" s="175">
        <f>ROUND('[2]PLEXOS EE CostperMWh wCredits a'!BS19,2)</f>
        <v>86.46</v>
      </c>
      <c r="BT19" s="175">
        <f>ROUND('[2]PLEXOS EE CostperMWh wCredits a'!BT19,2)</f>
        <v>116.57</v>
      </c>
      <c r="BU19" s="175">
        <f>ROUND('[2]PLEXOS EE CostperMWh wCredits a'!BU19,2)</f>
        <v>137.38999999999999</v>
      </c>
      <c r="BV19" s="175">
        <f>ROUND('[2]PLEXOS EE CostperMWh wCredits a'!BV19,2)</f>
        <v>51.68</v>
      </c>
      <c r="BW19" s="175">
        <f>ROUND('[2]PLEXOS EE CostperMWh wCredits a'!BW19,2)</f>
        <v>60.45</v>
      </c>
      <c r="BX19" s="175">
        <f>ROUND('[2]PLEXOS EE CostperMWh wCredits a'!BX19,2)</f>
        <v>61.11</v>
      </c>
      <c r="BY19" s="175">
        <f>ROUND('[2]PLEXOS EE CostperMWh wCredits a'!BY19,2)</f>
        <v>61.11</v>
      </c>
      <c r="BZ19" s="175">
        <f>ROUND('[2]PLEXOS EE CostperMWh wCredits a'!BZ19,2)</f>
        <v>59.89</v>
      </c>
      <c r="CA19" s="175">
        <f>ROUND('[2]PLEXOS EE CostperMWh wCredits a'!CA19,2)</f>
        <v>116.11</v>
      </c>
      <c r="CB19" s="175">
        <f>ROUND('[2]PLEXOS EE CostperMWh wCredits a'!CB19,2)</f>
        <v>186.28</v>
      </c>
      <c r="CC19" s="175">
        <f>ROUND('[2]PLEXOS EE CostperMWh wCredits a'!CC19,2)</f>
        <v>16.440000000000001</v>
      </c>
      <c r="CD19" s="175">
        <f>ROUND('[2]PLEXOS EE CostperMWh wCredits a'!CD19,2)</f>
        <v>22.65</v>
      </c>
      <c r="CE19" s="175">
        <f>ROUND('[2]PLEXOS EE CostperMWh wCredits a'!CE19,2)</f>
        <v>54.53</v>
      </c>
      <c r="CF19" s="175">
        <f>ROUND('[2]PLEXOS EE CostperMWh wCredits a'!CF19,2)</f>
        <v>237.33</v>
      </c>
      <c r="CG19" s="175">
        <f>ROUND('[2]PLEXOS EE CostperMWh wCredits a'!CG19,2)</f>
        <v>262.11</v>
      </c>
      <c r="CH19" s="175">
        <f>ROUND('[2]PLEXOS EE CostperMWh wCredits a'!CH19,2)</f>
        <v>877.72</v>
      </c>
      <c r="CI19" s="175">
        <f>ROUND('[2]PLEXOS EE CostperMWh wCredits a'!CI19,2)</f>
        <v>59.17</v>
      </c>
      <c r="CJ19" s="175">
        <f>ROUND('[2]PLEXOS EE CostperMWh wCredits a'!CJ19,2)</f>
        <v>77.55</v>
      </c>
      <c r="CK19" s="175">
        <f>ROUND('[2]PLEXOS EE CostperMWh wCredits a'!CK19,2)</f>
        <v>89.53</v>
      </c>
      <c r="CL19" s="175">
        <f>ROUND('[2]PLEXOS EE CostperMWh wCredits a'!CL19,2)</f>
        <v>82.39</v>
      </c>
      <c r="CM19" s="175">
        <f>ROUND('[2]PLEXOS EE CostperMWh wCredits a'!CM19,2)</f>
        <v>98.91</v>
      </c>
      <c r="CN19" s="175">
        <f>ROUND('[2]PLEXOS EE CostperMWh wCredits a'!CN19,2)</f>
        <v>97.98</v>
      </c>
      <c r="CO19" s="175">
        <f>ROUND('[2]PLEXOS EE CostperMWh wCredits a'!CO19,2)</f>
        <v>103.37</v>
      </c>
      <c r="CP19" s="175">
        <f>ROUND('[2]PLEXOS EE CostperMWh wCredits a'!CP19,2)</f>
        <v>123.79</v>
      </c>
      <c r="CQ19" s="175">
        <f>ROUND('[2]PLEXOS EE CostperMWh wCredits a'!CQ19,2)</f>
        <v>36.17</v>
      </c>
      <c r="CR19" s="175">
        <f>ROUND('[2]PLEXOS EE CostperMWh wCredits a'!CR19,2)</f>
        <v>55.86</v>
      </c>
      <c r="CS19" s="175">
        <f>ROUND('[2]PLEXOS EE CostperMWh wCredits a'!CS19,2)</f>
        <v>103.17</v>
      </c>
      <c r="CT19" s="175">
        <f>ROUND('[2]PLEXOS EE CostperMWh wCredits a'!CT19,2)</f>
        <v>100.03</v>
      </c>
      <c r="CU19" s="175">
        <f>ROUND('[2]PLEXOS EE CostperMWh wCredits a'!CU19,2)</f>
        <v>118.11</v>
      </c>
      <c r="CV19" s="175">
        <f>ROUND('[2]PLEXOS EE CostperMWh wCredits a'!CV19,2)</f>
        <v>281.05</v>
      </c>
      <c r="CW19" s="175">
        <f>ROUND('[2]PLEXOS EE CostperMWh wCredits a'!CW19,2)</f>
        <v>362.12</v>
      </c>
      <c r="CX19" s="175">
        <f>ROUND('[2]PLEXOS EE CostperMWh wCredits a'!CX19,2)</f>
        <v>56.99</v>
      </c>
      <c r="CY19" s="175">
        <f>ROUND('[2]PLEXOS EE CostperMWh wCredits a'!CY19,2)</f>
        <v>73.95</v>
      </c>
      <c r="CZ19" s="175">
        <f>ROUND('[2]PLEXOS EE CostperMWh wCredits a'!CZ19,2)</f>
        <v>108.53</v>
      </c>
      <c r="DA19" s="175">
        <f>ROUND('[2]PLEXOS EE CostperMWh wCredits a'!DA19,2)</f>
        <v>152.29</v>
      </c>
      <c r="DB19" s="175">
        <f>ROUND('[2]PLEXOS EE CostperMWh wCredits a'!DB19,2)</f>
        <v>145.94999999999999</v>
      </c>
      <c r="DC19" s="175">
        <f>ROUND('[2]PLEXOS EE CostperMWh wCredits a'!DC19,2)</f>
        <v>508.82</v>
      </c>
      <c r="DD19" s="175">
        <f>ROUND('[2]PLEXOS EE CostperMWh wCredits a'!DD19,2)</f>
        <v>9.74</v>
      </c>
      <c r="DE19" s="175">
        <f>ROUND('[2]PLEXOS EE CostperMWh wCredits a'!DE19,2)</f>
        <v>25.8</v>
      </c>
      <c r="DF19" s="175">
        <f>ROUND('[2]PLEXOS EE CostperMWh wCredits a'!DF19,2)</f>
        <v>56.61</v>
      </c>
      <c r="DG19" s="175">
        <f>ROUND('[2]PLEXOS EE CostperMWh wCredits a'!DG19,2)</f>
        <v>73.34</v>
      </c>
      <c r="DH19" s="175">
        <f>ROUND('[2]PLEXOS EE CostperMWh wCredits a'!DH19,2)</f>
        <v>91.38</v>
      </c>
      <c r="DI19" s="175">
        <f>ROUND('[2]PLEXOS EE CostperMWh wCredits a'!DI19,2)</f>
        <v>91.43</v>
      </c>
      <c r="DJ19" s="175">
        <f>ROUND('[2]PLEXOS EE CostperMWh wCredits a'!DJ19,2)</f>
        <v>118.01</v>
      </c>
      <c r="DK19" s="175">
        <f>ROUND('[2]PLEXOS EE CostperMWh wCredits a'!DK19,2)</f>
        <v>132.97</v>
      </c>
      <c r="DL19" s="175">
        <f>ROUND('[2]PLEXOS EE CostperMWh wCredits a'!DL19,2)</f>
        <v>232.4</v>
      </c>
      <c r="DM19" s="175">
        <f>ROUND('[2]PLEXOS EE CostperMWh wCredits a'!DM19,2)</f>
        <v>1059.77</v>
      </c>
      <c r="DN19" s="175">
        <f>ROUND('[2]PLEXOS EE CostperMWh wCredits a'!DN19,2)</f>
        <v>37.47</v>
      </c>
      <c r="DO19" s="175">
        <f>ROUND('[2]PLEXOS EE CostperMWh wCredits a'!DO19,2)</f>
        <v>82.8</v>
      </c>
      <c r="DP19" s="175">
        <f>ROUND('[2]PLEXOS EE CostperMWh wCredits a'!DP19,2)</f>
        <v>321.39999999999998</v>
      </c>
      <c r="DQ19" s="175">
        <f>ROUND('[2]PLEXOS EE CostperMWh wCredits a'!DQ19,2)</f>
        <v>317.14999999999998</v>
      </c>
      <c r="DR19" s="175">
        <f>ROUND('[2]PLEXOS EE CostperMWh wCredits a'!DR19,2)</f>
        <v>38.61</v>
      </c>
      <c r="DS19" s="175">
        <f>ROUND('[2]PLEXOS EE CostperMWh wCredits a'!DS19,2)</f>
        <v>161.79</v>
      </c>
      <c r="DT19" s="175">
        <f>ROUND('[2]PLEXOS EE CostperMWh wCredits a'!DT19,2)</f>
        <v>211.53</v>
      </c>
      <c r="DU19" s="175">
        <f>ROUND('[2]PLEXOS EE CostperMWh wCredits a'!DU19,2)</f>
        <v>217.69</v>
      </c>
      <c r="DV19" s="175">
        <f>ROUND('[2]PLEXOS EE CostperMWh wCredits a'!DV19,2)</f>
        <v>876.31</v>
      </c>
      <c r="DW19" s="175">
        <f>ROUND('[2]PLEXOS EE CostperMWh wCredits a'!DW19,2)</f>
        <v>33.630000000000003</v>
      </c>
      <c r="DX19" s="175">
        <f>ROUND('[2]PLEXOS EE CostperMWh wCredits a'!DX19,2)</f>
        <v>55.22</v>
      </c>
      <c r="DY19" s="175">
        <f>ROUND('[2]PLEXOS EE CostperMWh wCredits a'!DY19,2)</f>
        <v>58.24</v>
      </c>
      <c r="DZ19" s="175">
        <f>ROUND('[2]PLEXOS EE CostperMWh wCredits a'!DZ19,2)</f>
        <v>57.49</v>
      </c>
      <c r="EA19" s="175">
        <f>ROUND('[2]PLEXOS EE CostperMWh wCredits a'!EA19,2)</f>
        <v>70.3</v>
      </c>
      <c r="EB19" s="175">
        <f>ROUND('[2]PLEXOS EE CostperMWh wCredits a'!EB19,2)</f>
        <v>97.47</v>
      </c>
      <c r="EC19" s="175">
        <f>ROUND('[2]PLEXOS EE CostperMWh wCredits a'!EC19,2)</f>
        <v>103.68</v>
      </c>
      <c r="ED19" s="175">
        <f>ROUND('[2]PLEXOS EE CostperMWh wCredits a'!ED19,2)</f>
        <v>139.51</v>
      </c>
      <c r="EE19" s="175">
        <f>ROUND('[2]PLEXOS EE CostperMWh wCredits a'!EE19,2)</f>
        <v>10.73</v>
      </c>
      <c r="EF19" s="175">
        <f>ROUND('[2]PLEXOS EE CostperMWh wCredits a'!EF19,2)</f>
        <v>23.89</v>
      </c>
      <c r="EG19" s="175">
        <f>ROUND('[2]PLEXOS EE CostperMWh wCredits a'!EG19,2)</f>
        <v>109.22</v>
      </c>
      <c r="EH19" s="175">
        <f>ROUND('[2]PLEXOS EE CostperMWh wCredits a'!EH19,2)</f>
        <v>140.69999999999999</v>
      </c>
      <c r="EI19" s="175">
        <f>ROUND('[2]PLEXOS EE CostperMWh wCredits a'!EI19,2)</f>
        <v>184.78</v>
      </c>
      <c r="EJ19" s="175">
        <f>ROUND('[2]PLEXOS EE CostperMWh wCredits a'!EJ19,2)</f>
        <v>235.37</v>
      </c>
      <c r="EK19" s="175">
        <f>ROUND('[2]PLEXOS EE CostperMWh wCredits a'!EK19,2)</f>
        <v>303.95</v>
      </c>
      <c r="EL19" s="175">
        <f>ROUND('[2]PLEXOS EE CostperMWh wCredits a'!EL19,2)</f>
        <v>368.8</v>
      </c>
      <c r="EM19" s="175">
        <f>ROUND('[2]PLEXOS EE CostperMWh wCredits a'!EM19,2)</f>
        <v>1784.4</v>
      </c>
      <c r="EN19" s="175">
        <f>ROUND('[2]PLEXOS EE CostperMWh wCredits a'!EN19,2)</f>
        <v>89.68</v>
      </c>
      <c r="EO19" s="175">
        <f>ROUND('[2]PLEXOS EE CostperMWh wCredits a'!EO19,2)</f>
        <v>139.27000000000001</v>
      </c>
      <c r="EP19" s="175">
        <f>ROUND('[2]PLEXOS EE CostperMWh wCredits a'!EP19,2)</f>
        <v>181.71</v>
      </c>
      <c r="EQ19" s="175">
        <f>ROUND('[2]PLEXOS EE CostperMWh wCredits a'!EQ19,2)</f>
        <v>217.69</v>
      </c>
      <c r="ER19" s="175">
        <f>ROUND('[2]PLEXOS EE CostperMWh wCredits a'!ER19,2)</f>
        <v>300.33</v>
      </c>
      <c r="ES19" s="175">
        <f>ROUND('[2]PLEXOS EE CostperMWh wCredits a'!ES19,2)</f>
        <v>847.59</v>
      </c>
      <c r="ET19" s="175">
        <f>ROUND('[2]PLEXOS EE CostperMWh wCredits a'!ET19,2)</f>
        <v>1037.96</v>
      </c>
      <c r="EU19" s="175">
        <f>ROUND('[2]PLEXOS EE CostperMWh wCredits a'!EU19,2)</f>
        <v>54.69</v>
      </c>
      <c r="EV19" s="175">
        <f>ROUND('[2]PLEXOS EE CostperMWh wCredits a'!EV19,2)</f>
        <v>325.39999999999998</v>
      </c>
      <c r="EW19" s="175">
        <f>ROUND('[2]PLEXOS EE CostperMWh wCredits a'!EW19,2)</f>
        <v>928.69</v>
      </c>
      <c r="EX19" s="175">
        <f>ROUND('[2]PLEXOS EE CostperMWh wCredits a'!EX19,2)</f>
        <v>55.38</v>
      </c>
      <c r="EY19" s="175">
        <f>ROUND('[2]PLEXOS EE CostperMWh wCredits a'!EY19,2)</f>
        <v>63.84</v>
      </c>
      <c r="EZ19" s="175">
        <f>ROUND('[2]PLEXOS EE CostperMWh wCredits a'!EZ19,2)</f>
        <v>68.53</v>
      </c>
      <c r="FA19" s="175">
        <f>ROUND('[2]PLEXOS EE CostperMWh wCredits a'!FA19,2)</f>
        <v>80.62</v>
      </c>
      <c r="FB19" s="175">
        <f>ROUND('[2]PLEXOS EE CostperMWh wCredits a'!FB19,2)</f>
        <v>92.11</v>
      </c>
      <c r="FC19" s="175">
        <f>ROUND('[2]PLEXOS EE CostperMWh wCredits a'!FC19,2)</f>
        <v>141.69999999999999</v>
      </c>
      <c r="FD19" s="175">
        <f>ROUND('[2]PLEXOS EE CostperMWh wCredits a'!FD19,2)</f>
        <v>192.32</v>
      </c>
      <c r="FE19" s="175">
        <f>ROUND('[2]PLEXOS EE CostperMWh wCredits a'!FE19,2)</f>
        <v>274.49</v>
      </c>
      <c r="FF19" s="175">
        <f>ROUND('[2]PLEXOS EE CostperMWh wCredits a'!FF19,2)</f>
        <v>-173.56</v>
      </c>
      <c r="FG19" s="175">
        <f>ROUND('[2]PLEXOS EE CostperMWh wCredits a'!FG19,2)</f>
        <v>18.68</v>
      </c>
    </row>
    <row r="20" spans="1:163" x14ac:dyDescent="0.25">
      <c r="A20" s="175">
        <f>'[2]PLEXOS EE CostperMWh wCredits a'!A20</f>
        <v>2041</v>
      </c>
      <c r="B20" s="175">
        <f>ROUND('[2]PLEXOS EE CostperMWh wCredits a'!B20,2)</f>
        <v>63.51</v>
      </c>
      <c r="C20" s="175">
        <f>ROUND('[2]PLEXOS EE CostperMWh wCredits a'!C20,2)</f>
        <v>97.34</v>
      </c>
      <c r="D20" s="175">
        <f>ROUND('[2]PLEXOS EE CostperMWh wCredits a'!D20,2)</f>
        <v>91.72</v>
      </c>
      <c r="E20" s="175">
        <f>ROUND('[2]PLEXOS EE CostperMWh wCredits a'!E20,2)</f>
        <v>106.05</v>
      </c>
      <c r="F20" s="175">
        <f>ROUND('[2]PLEXOS EE CostperMWh wCredits a'!F20,2)</f>
        <v>138.33000000000001</v>
      </c>
      <c r="G20" s="175">
        <f>ROUND('[2]PLEXOS EE CostperMWh wCredits a'!G20,2)</f>
        <v>154.13999999999999</v>
      </c>
      <c r="H20" s="175">
        <f>ROUND('[2]PLEXOS EE CostperMWh wCredits a'!H20,2)</f>
        <v>232</v>
      </c>
      <c r="I20" s="175">
        <f>ROUND('[2]PLEXOS EE CostperMWh wCredits a'!I20,2)</f>
        <v>1246.6600000000001</v>
      </c>
      <c r="J20" s="175">
        <f>ROUND('[2]PLEXOS EE CostperMWh wCredits a'!J20,2)</f>
        <v>30.86</v>
      </c>
      <c r="K20" s="175">
        <f>ROUND('[2]PLEXOS EE CostperMWh wCredits a'!K20,2)</f>
        <v>33.99</v>
      </c>
      <c r="L20" s="175">
        <f>ROUND('[2]PLEXOS EE CostperMWh wCredits a'!L20,2)</f>
        <v>44.64</v>
      </c>
      <c r="M20" s="175">
        <f>ROUND('[2]PLEXOS EE CostperMWh wCredits a'!M20,2)</f>
        <v>49.81</v>
      </c>
      <c r="N20" s="175">
        <f>ROUND('[2]PLEXOS EE CostperMWh wCredits a'!N20,2)</f>
        <v>57.31</v>
      </c>
      <c r="O20" s="175">
        <f>ROUND('[2]PLEXOS EE CostperMWh wCredits a'!O20,2)</f>
        <v>129.12</v>
      </c>
      <c r="P20" s="175">
        <f>ROUND('[2]PLEXOS EE CostperMWh wCredits a'!P20,2)</f>
        <v>174.81</v>
      </c>
      <c r="Q20" s="175">
        <f>ROUND('[2]PLEXOS EE CostperMWh wCredits a'!Q20,2)</f>
        <v>199.4</v>
      </c>
      <c r="R20" s="175">
        <f>ROUND('[2]PLEXOS EE CostperMWh wCredits a'!R20,2)</f>
        <v>494.98</v>
      </c>
      <c r="S20" s="175">
        <f>ROUND('[2]PLEXOS EE CostperMWh wCredits a'!S20,2)</f>
        <v>121.35</v>
      </c>
      <c r="T20" s="175">
        <f>ROUND('[2]PLEXOS EE CostperMWh wCredits a'!T20,2)</f>
        <v>328.8</v>
      </c>
      <c r="U20" s="175">
        <f>ROUND('[2]PLEXOS EE CostperMWh wCredits a'!U20,2)</f>
        <v>51.17</v>
      </c>
      <c r="V20" s="175">
        <f>ROUND('[2]PLEXOS EE CostperMWh wCredits a'!V20,2)</f>
        <v>60.02</v>
      </c>
      <c r="W20" s="175">
        <f>ROUND('[2]PLEXOS EE CostperMWh wCredits a'!W20,2)</f>
        <v>90.63</v>
      </c>
      <c r="X20" s="175">
        <f>ROUND('[2]PLEXOS EE CostperMWh wCredits a'!X20,2)</f>
        <v>149.03</v>
      </c>
      <c r="Y20" s="175">
        <f>ROUND('[2]PLEXOS EE CostperMWh wCredits a'!Y20,2)</f>
        <v>163.62</v>
      </c>
      <c r="Z20" s="175">
        <f>ROUND('[2]PLEXOS EE CostperMWh wCredits a'!Z20,2)</f>
        <v>591.05999999999995</v>
      </c>
      <c r="AA20" s="175">
        <f>ROUND('[2]PLEXOS EE CostperMWh wCredits a'!AA20,2)</f>
        <v>14.48</v>
      </c>
      <c r="AB20" s="175">
        <f>ROUND('[2]PLEXOS EE CostperMWh wCredits a'!AB20,2)</f>
        <v>24.65</v>
      </c>
      <c r="AC20" s="175">
        <f>ROUND('[2]PLEXOS EE CostperMWh wCredits a'!AC20,2)</f>
        <v>99.82</v>
      </c>
      <c r="AD20" s="175">
        <f>ROUND('[2]PLEXOS EE CostperMWh wCredits a'!AD20,2)</f>
        <v>148.09</v>
      </c>
      <c r="AE20" s="175">
        <f>ROUND('[2]PLEXOS EE CostperMWh wCredits a'!AE20,2)</f>
        <v>186.23</v>
      </c>
      <c r="AF20" s="175">
        <f>ROUND('[2]PLEXOS EE CostperMWh wCredits a'!AF20,2)</f>
        <v>239.86</v>
      </c>
      <c r="AG20" s="175">
        <f>ROUND('[2]PLEXOS EE CostperMWh wCredits a'!AG20,2)</f>
        <v>355.67</v>
      </c>
      <c r="AH20" s="175">
        <f>ROUND('[2]PLEXOS EE CostperMWh wCredits a'!AH20,2)</f>
        <v>637.57000000000005</v>
      </c>
      <c r="AI20" s="175">
        <f>ROUND('[2]PLEXOS EE CostperMWh wCredits a'!AI20,2)</f>
        <v>2962.16</v>
      </c>
      <c r="AJ20" s="175">
        <f>ROUND('[2]PLEXOS EE CostperMWh wCredits a'!AJ20,2)</f>
        <v>104.29</v>
      </c>
      <c r="AK20" s="175">
        <f>ROUND('[2]PLEXOS EE CostperMWh wCredits a'!AK20,2)</f>
        <v>184.38</v>
      </c>
      <c r="AL20" s="175">
        <f>ROUND('[2]PLEXOS EE CostperMWh wCredits a'!AL20,2)</f>
        <v>244.37</v>
      </c>
      <c r="AM20" s="175">
        <f>ROUND('[2]PLEXOS EE CostperMWh wCredits a'!AM20,2)</f>
        <v>339.57</v>
      </c>
      <c r="AN20" s="175">
        <f>ROUND('[2]PLEXOS EE CostperMWh wCredits a'!AN20,2)</f>
        <v>973.16</v>
      </c>
      <c r="AO20" s="175">
        <f>ROUND('[2]PLEXOS EE CostperMWh wCredits a'!AO20,2)</f>
        <v>1442.41</v>
      </c>
      <c r="AP20" s="175">
        <f>ROUND('[2]PLEXOS EE CostperMWh wCredits a'!AP20,2)</f>
        <v>121.94</v>
      </c>
      <c r="AQ20" s="175">
        <f>ROUND('[2]PLEXOS EE CostperMWh wCredits a'!AQ20,2)</f>
        <v>304.45999999999998</v>
      </c>
      <c r="AR20" s="175">
        <f>ROUND('[2]PLEXOS EE CostperMWh wCredits a'!AR20,2)</f>
        <v>59.49</v>
      </c>
      <c r="AS20" s="175">
        <f>ROUND('[2]PLEXOS EE CostperMWh wCredits a'!AS20,2)</f>
        <v>1252.6400000000001</v>
      </c>
      <c r="AT20" s="175">
        <f>ROUND('[2]PLEXOS EE CostperMWh wCredits a'!AT20,2)</f>
        <v>63.27</v>
      </c>
      <c r="AU20" s="175">
        <f>ROUND('[2]PLEXOS EE CostperMWh wCredits a'!AU20,2)</f>
        <v>66.27</v>
      </c>
      <c r="AV20" s="175">
        <f>ROUND('[2]PLEXOS EE CostperMWh wCredits a'!AV20,2)</f>
        <v>70.7</v>
      </c>
      <c r="AW20" s="175">
        <f>ROUND('[2]PLEXOS EE CostperMWh wCredits a'!AW20,2)</f>
        <v>81.849999999999994</v>
      </c>
      <c r="AX20" s="175">
        <f>ROUND('[2]PLEXOS EE CostperMWh wCredits a'!AX20,2)</f>
        <v>104.46</v>
      </c>
      <c r="AY20" s="175">
        <f>ROUND('[2]PLEXOS EE CostperMWh wCredits a'!AY20,2)</f>
        <v>164.55</v>
      </c>
      <c r="AZ20" s="175">
        <f>ROUND('[2]PLEXOS EE CostperMWh wCredits a'!AZ20,2)</f>
        <v>203.69</v>
      </c>
      <c r="BA20" s="175">
        <f>ROUND('[2]PLEXOS EE CostperMWh wCredits a'!BA20,2)</f>
        <v>736.01</v>
      </c>
      <c r="BB20" s="175">
        <f>ROUND('[2]PLEXOS EE CostperMWh wCredits a'!BB20,2)</f>
        <v>-737.37</v>
      </c>
      <c r="BC20" s="175">
        <f>ROUND('[2]PLEXOS EE CostperMWh wCredits a'!BC20,2)</f>
        <v>-68.510000000000005</v>
      </c>
      <c r="BD20" s="175">
        <f>ROUND('[2]PLEXOS EE CostperMWh wCredits a'!BD20,2)</f>
        <v>62.58</v>
      </c>
      <c r="BE20" s="175">
        <f>ROUND('[2]PLEXOS EE CostperMWh wCredits a'!BE20,2)</f>
        <v>56.2</v>
      </c>
      <c r="BF20" s="175">
        <f>ROUND('[2]PLEXOS EE CostperMWh wCredits a'!BF20,2)</f>
        <v>58.48</v>
      </c>
      <c r="BG20" s="175">
        <f>ROUND('[2]PLEXOS EE CostperMWh wCredits a'!BG20,2)</f>
        <v>163.61000000000001</v>
      </c>
      <c r="BH20" s="175">
        <f>ROUND('[2]PLEXOS EE CostperMWh wCredits a'!BH20,2)</f>
        <v>201.18</v>
      </c>
      <c r="BI20" s="175">
        <f>ROUND('[2]PLEXOS EE CostperMWh wCredits a'!BI20,2)</f>
        <v>356.76</v>
      </c>
      <c r="BJ20" s="175">
        <f>ROUND('[2]PLEXOS EE CostperMWh wCredits a'!BJ20,2)</f>
        <v>982.96</v>
      </c>
      <c r="BK20" s="175">
        <f>ROUND('[2]PLEXOS EE CostperMWh wCredits a'!BK20,2)</f>
        <v>47.26</v>
      </c>
      <c r="BL20" s="175">
        <f>ROUND('[2]PLEXOS EE CostperMWh wCredits a'!BL20,2)</f>
        <v>187.66</v>
      </c>
      <c r="BM20" s="175">
        <f>ROUND('[2]PLEXOS EE CostperMWh wCredits a'!BM20,2)</f>
        <v>830.9</v>
      </c>
      <c r="BN20" s="175">
        <f>ROUND('[2]PLEXOS EE CostperMWh wCredits a'!BN20,2)</f>
        <v>47.26</v>
      </c>
      <c r="BO20" s="175">
        <f>ROUND('[2]PLEXOS EE CostperMWh wCredits a'!BO20,2)</f>
        <v>47.26</v>
      </c>
      <c r="BP20" s="175">
        <f>ROUND('[2]PLEXOS EE CostperMWh wCredits a'!BP20,2)</f>
        <v>47.93</v>
      </c>
      <c r="BQ20" s="175">
        <f>ROUND('[2]PLEXOS EE CostperMWh wCredits a'!BQ20,2)</f>
        <v>52.79</v>
      </c>
      <c r="BR20" s="175">
        <f>ROUND('[2]PLEXOS EE CostperMWh wCredits a'!BR20,2)</f>
        <v>53.84</v>
      </c>
      <c r="BS20" s="175">
        <f>ROUND('[2]PLEXOS EE CostperMWh wCredits a'!BS20,2)</f>
        <v>86.83</v>
      </c>
      <c r="BT20" s="175">
        <f>ROUND('[2]PLEXOS EE CostperMWh wCredits a'!BT20,2)</f>
        <v>116.68</v>
      </c>
      <c r="BU20" s="175">
        <f>ROUND('[2]PLEXOS EE CostperMWh wCredits a'!BU20,2)</f>
        <v>137.32</v>
      </c>
      <c r="BV20" s="175">
        <f>ROUND('[2]PLEXOS EE CostperMWh wCredits a'!BV20,2)</f>
        <v>49.64</v>
      </c>
      <c r="BW20" s="175">
        <f>ROUND('[2]PLEXOS EE CostperMWh wCredits a'!BW20,2)</f>
        <v>58.23</v>
      </c>
      <c r="BX20" s="175">
        <f>ROUND('[2]PLEXOS EE CostperMWh wCredits a'!BX20,2)</f>
        <v>59.15</v>
      </c>
      <c r="BY20" s="175">
        <f>ROUND('[2]PLEXOS EE CostperMWh wCredits a'!BY20,2)</f>
        <v>59.15</v>
      </c>
      <c r="BZ20" s="175">
        <f>ROUND('[2]PLEXOS EE CostperMWh wCredits a'!BZ20,2)</f>
        <v>57.87</v>
      </c>
      <c r="CA20" s="175">
        <f>ROUND('[2]PLEXOS EE CostperMWh wCredits a'!CA20,2)</f>
        <v>114.03</v>
      </c>
      <c r="CB20" s="175">
        <f>ROUND('[2]PLEXOS EE CostperMWh wCredits a'!CB20,2)</f>
        <v>184.19</v>
      </c>
      <c r="CC20" s="175">
        <f>ROUND('[2]PLEXOS EE CostperMWh wCredits a'!CC20,2)</f>
        <v>14.09</v>
      </c>
      <c r="CD20" s="175">
        <f>ROUND('[2]PLEXOS EE CostperMWh wCredits a'!CD20,2)</f>
        <v>21.68</v>
      </c>
      <c r="CE20" s="175">
        <f>ROUND('[2]PLEXOS EE CostperMWh wCredits a'!CE20,2)</f>
        <v>54.77</v>
      </c>
      <c r="CF20" s="175">
        <f>ROUND('[2]PLEXOS EE CostperMWh wCredits a'!CF20,2)</f>
        <v>237.69</v>
      </c>
      <c r="CG20" s="175">
        <f>ROUND('[2]PLEXOS EE CostperMWh wCredits a'!CG20,2)</f>
        <v>262.32</v>
      </c>
      <c r="CH20" s="175">
        <f>ROUND('[2]PLEXOS EE CostperMWh wCredits a'!CH20,2)</f>
        <v>876</v>
      </c>
      <c r="CI20" s="175">
        <f>ROUND('[2]PLEXOS EE CostperMWh wCredits a'!CI20,2)</f>
        <v>59.59</v>
      </c>
      <c r="CJ20" s="175">
        <f>ROUND('[2]PLEXOS EE CostperMWh wCredits a'!CJ20,2)</f>
        <v>78.02</v>
      </c>
      <c r="CK20" s="175">
        <f>ROUND('[2]PLEXOS EE CostperMWh wCredits a'!CK20,2)</f>
        <v>89.79</v>
      </c>
      <c r="CL20" s="175">
        <f>ROUND('[2]PLEXOS EE CostperMWh wCredits a'!CL20,2)</f>
        <v>83.29</v>
      </c>
      <c r="CM20" s="175">
        <f>ROUND('[2]PLEXOS EE CostperMWh wCredits a'!CM20,2)</f>
        <v>99.39</v>
      </c>
      <c r="CN20" s="175">
        <f>ROUND('[2]PLEXOS EE CostperMWh wCredits a'!CN20,2)</f>
        <v>98.76</v>
      </c>
      <c r="CO20" s="175">
        <f>ROUND('[2]PLEXOS EE CostperMWh wCredits a'!CO20,2)</f>
        <v>104.85</v>
      </c>
      <c r="CP20" s="175">
        <f>ROUND('[2]PLEXOS EE CostperMWh wCredits a'!CP20,2)</f>
        <v>124.9</v>
      </c>
      <c r="CQ20" s="175">
        <f>ROUND('[2]PLEXOS EE CostperMWh wCredits a'!CQ20,2)</f>
        <v>36.880000000000003</v>
      </c>
      <c r="CR20" s="175">
        <f>ROUND('[2]PLEXOS EE CostperMWh wCredits a'!CR20,2)</f>
        <v>56.32</v>
      </c>
      <c r="CS20" s="175">
        <f>ROUND('[2]PLEXOS EE CostperMWh wCredits a'!CS20,2)</f>
        <v>104.31</v>
      </c>
      <c r="CT20" s="175">
        <f>ROUND('[2]PLEXOS EE CostperMWh wCredits a'!CT20,2)</f>
        <v>100.81</v>
      </c>
      <c r="CU20" s="175">
        <f>ROUND('[2]PLEXOS EE CostperMWh wCredits a'!CU20,2)</f>
        <v>118.88</v>
      </c>
      <c r="CV20" s="175">
        <f>ROUND('[2]PLEXOS EE CostperMWh wCredits a'!CV20,2)</f>
        <v>276.42</v>
      </c>
      <c r="CW20" s="175">
        <f>ROUND('[2]PLEXOS EE CostperMWh wCredits a'!CW20,2)</f>
        <v>360.8</v>
      </c>
      <c r="CX20" s="175">
        <f>ROUND('[2]PLEXOS EE CostperMWh wCredits a'!CX20,2)</f>
        <v>57.02</v>
      </c>
      <c r="CY20" s="175">
        <f>ROUND('[2]PLEXOS EE CostperMWh wCredits a'!CY20,2)</f>
        <v>74.099999999999994</v>
      </c>
      <c r="CZ20" s="175">
        <f>ROUND('[2]PLEXOS EE CostperMWh wCredits a'!CZ20,2)</f>
        <v>108.28</v>
      </c>
      <c r="DA20" s="175">
        <f>ROUND('[2]PLEXOS EE CostperMWh wCredits a'!DA20,2)</f>
        <v>152.41999999999999</v>
      </c>
      <c r="DB20" s="175">
        <f>ROUND('[2]PLEXOS EE CostperMWh wCredits a'!DB20,2)</f>
        <v>145.91999999999999</v>
      </c>
      <c r="DC20" s="175">
        <f>ROUND('[2]PLEXOS EE CostperMWh wCredits a'!DC20,2)</f>
        <v>504.49</v>
      </c>
      <c r="DD20" s="175">
        <f>ROUND('[2]PLEXOS EE CostperMWh wCredits a'!DD20,2)</f>
        <v>9.9700000000000006</v>
      </c>
      <c r="DE20" s="175">
        <f>ROUND('[2]PLEXOS EE CostperMWh wCredits a'!DE20,2)</f>
        <v>25.68</v>
      </c>
      <c r="DF20" s="175">
        <f>ROUND('[2]PLEXOS EE CostperMWh wCredits a'!DF20,2)</f>
        <v>56.7</v>
      </c>
      <c r="DG20" s="175">
        <f>ROUND('[2]PLEXOS EE CostperMWh wCredits a'!DG20,2)</f>
        <v>73.67</v>
      </c>
      <c r="DH20" s="175">
        <f>ROUND('[2]PLEXOS EE CostperMWh wCredits a'!DH20,2)</f>
        <v>91.91</v>
      </c>
      <c r="DI20" s="175">
        <f>ROUND('[2]PLEXOS EE CostperMWh wCredits a'!DI20,2)</f>
        <v>92.1</v>
      </c>
      <c r="DJ20" s="175">
        <f>ROUND('[2]PLEXOS EE CostperMWh wCredits a'!DJ20,2)</f>
        <v>119.08</v>
      </c>
      <c r="DK20" s="175">
        <f>ROUND('[2]PLEXOS EE CostperMWh wCredits a'!DK20,2)</f>
        <v>133.44</v>
      </c>
      <c r="DL20" s="175">
        <f>ROUND('[2]PLEXOS EE CostperMWh wCredits a'!DL20,2)</f>
        <v>234.07</v>
      </c>
      <c r="DM20" s="175">
        <f>ROUND('[2]PLEXOS EE CostperMWh wCredits a'!DM20,2)</f>
        <v>1058.3599999999999</v>
      </c>
      <c r="DN20" s="175">
        <f>ROUND('[2]PLEXOS EE CostperMWh wCredits a'!DN20,2)</f>
        <v>37.94</v>
      </c>
      <c r="DO20" s="175">
        <f>ROUND('[2]PLEXOS EE CostperMWh wCredits a'!DO20,2)</f>
        <v>83.83</v>
      </c>
      <c r="DP20" s="175">
        <f>ROUND('[2]PLEXOS EE CostperMWh wCredits a'!DP20,2)</f>
        <v>317.02999999999997</v>
      </c>
      <c r="DQ20" s="175">
        <f>ROUND('[2]PLEXOS EE CostperMWh wCredits a'!DQ20,2)</f>
        <v>316.58</v>
      </c>
      <c r="DR20" s="175">
        <f>ROUND('[2]PLEXOS EE CostperMWh wCredits a'!DR20,2)</f>
        <v>38.61</v>
      </c>
      <c r="DS20" s="175">
        <f>ROUND('[2]PLEXOS EE CostperMWh wCredits a'!DS20,2)</f>
        <v>161.74</v>
      </c>
      <c r="DT20" s="175">
        <f>ROUND('[2]PLEXOS EE CostperMWh wCredits a'!DT20,2)</f>
        <v>211.35</v>
      </c>
      <c r="DU20" s="175">
        <f>ROUND('[2]PLEXOS EE CostperMWh wCredits a'!DU20,2)</f>
        <v>217.68</v>
      </c>
      <c r="DV20" s="175">
        <f>ROUND('[2]PLEXOS EE CostperMWh wCredits a'!DV20,2)</f>
        <v>877.26</v>
      </c>
      <c r="DW20" s="175">
        <f>ROUND('[2]PLEXOS EE CostperMWh wCredits a'!DW20,2)</f>
        <v>33.56</v>
      </c>
      <c r="DX20" s="175">
        <f>ROUND('[2]PLEXOS EE CostperMWh wCredits a'!DX20,2)</f>
        <v>55.27</v>
      </c>
      <c r="DY20" s="175">
        <f>ROUND('[2]PLEXOS EE CostperMWh wCredits a'!DY20,2)</f>
        <v>58.63</v>
      </c>
      <c r="DZ20" s="175">
        <f>ROUND('[2]PLEXOS EE CostperMWh wCredits a'!DZ20,2)</f>
        <v>57.67</v>
      </c>
      <c r="EA20" s="175">
        <f>ROUND('[2]PLEXOS EE CostperMWh wCredits a'!EA20,2)</f>
        <v>70.48</v>
      </c>
      <c r="EB20" s="175">
        <f>ROUND('[2]PLEXOS EE CostperMWh wCredits a'!EB20,2)</f>
        <v>97.45</v>
      </c>
      <c r="EC20" s="175">
        <f>ROUND('[2]PLEXOS EE CostperMWh wCredits a'!EC20,2)</f>
        <v>103.7</v>
      </c>
      <c r="ED20" s="175">
        <f>ROUND('[2]PLEXOS EE CostperMWh wCredits a'!ED20,2)</f>
        <v>139.66</v>
      </c>
      <c r="EE20" s="175">
        <f>ROUND('[2]PLEXOS EE CostperMWh wCredits a'!EE20,2)</f>
        <v>10.68</v>
      </c>
      <c r="EF20" s="175">
        <f>ROUND('[2]PLEXOS EE CostperMWh wCredits a'!EF20,2)</f>
        <v>24.19</v>
      </c>
      <c r="EG20" s="175">
        <f>ROUND('[2]PLEXOS EE CostperMWh wCredits a'!EG20,2)</f>
        <v>105.08</v>
      </c>
      <c r="EH20" s="175">
        <f>ROUND('[2]PLEXOS EE CostperMWh wCredits a'!EH20,2)</f>
        <v>138.43</v>
      </c>
      <c r="EI20" s="175">
        <f>ROUND('[2]PLEXOS EE CostperMWh wCredits a'!EI20,2)</f>
        <v>181.83</v>
      </c>
      <c r="EJ20" s="175">
        <f>ROUND('[2]PLEXOS EE CostperMWh wCredits a'!EJ20,2)</f>
        <v>232.05</v>
      </c>
      <c r="EK20" s="175">
        <f>ROUND('[2]PLEXOS EE CostperMWh wCredits a'!EK20,2)</f>
        <v>300.16000000000003</v>
      </c>
      <c r="EL20" s="175">
        <f>ROUND('[2]PLEXOS EE CostperMWh wCredits a'!EL20,2)</f>
        <v>366.22</v>
      </c>
      <c r="EM20" s="175">
        <f>ROUND('[2]PLEXOS EE CostperMWh wCredits a'!EM20,2)</f>
        <v>1777.58</v>
      </c>
      <c r="EN20" s="175">
        <f>ROUND('[2]PLEXOS EE CostperMWh wCredits a'!EN20,2)</f>
        <v>88.19</v>
      </c>
      <c r="EO20" s="175">
        <f>ROUND('[2]PLEXOS EE CostperMWh wCredits a'!EO20,2)</f>
        <v>137.91</v>
      </c>
      <c r="EP20" s="175">
        <f>ROUND('[2]PLEXOS EE CostperMWh wCredits a'!EP20,2)</f>
        <v>181.18</v>
      </c>
      <c r="EQ20" s="175">
        <f>ROUND('[2]PLEXOS EE CostperMWh wCredits a'!EQ20,2)</f>
        <v>217.34</v>
      </c>
      <c r="ER20" s="175">
        <f>ROUND('[2]PLEXOS EE CostperMWh wCredits a'!ER20,2)</f>
        <v>299.70999999999998</v>
      </c>
      <c r="ES20" s="175">
        <f>ROUND('[2]PLEXOS EE CostperMWh wCredits a'!ES20,2)</f>
        <v>840.41</v>
      </c>
      <c r="ET20" s="175">
        <f>ROUND('[2]PLEXOS EE CostperMWh wCredits a'!ET20,2)</f>
        <v>1022.3</v>
      </c>
      <c r="EU20" s="175">
        <f>ROUND('[2]PLEXOS EE CostperMWh wCredits a'!EU20,2)</f>
        <v>52.53</v>
      </c>
      <c r="EV20" s="175">
        <f>ROUND('[2]PLEXOS EE CostperMWh wCredits a'!EV20,2)</f>
        <v>323.33</v>
      </c>
      <c r="EW20" s="175">
        <f>ROUND('[2]PLEXOS EE CostperMWh wCredits a'!EW20,2)</f>
        <v>932.07</v>
      </c>
      <c r="EX20" s="175">
        <f>ROUND('[2]PLEXOS EE CostperMWh wCredits a'!EX20,2)</f>
        <v>53.43</v>
      </c>
      <c r="EY20" s="175">
        <f>ROUND('[2]PLEXOS EE CostperMWh wCredits a'!EY20,2)</f>
        <v>61.89</v>
      </c>
      <c r="EZ20" s="175">
        <f>ROUND('[2]PLEXOS EE CostperMWh wCredits a'!EZ20,2)</f>
        <v>66.540000000000006</v>
      </c>
      <c r="FA20" s="175">
        <f>ROUND('[2]PLEXOS EE CostperMWh wCredits a'!FA20,2)</f>
        <v>78.47</v>
      </c>
      <c r="FB20" s="175">
        <f>ROUND('[2]PLEXOS EE CostperMWh wCredits a'!FB20,2)</f>
        <v>89.83</v>
      </c>
      <c r="FC20" s="175">
        <f>ROUND('[2]PLEXOS EE CostperMWh wCredits a'!FC20,2)</f>
        <v>138.91</v>
      </c>
      <c r="FD20" s="175">
        <f>ROUND('[2]PLEXOS EE CostperMWh wCredits a'!FD20,2)</f>
        <v>189.99</v>
      </c>
      <c r="FE20" s="175">
        <f>ROUND('[2]PLEXOS EE CostperMWh wCredits a'!FE20,2)</f>
        <v>271.98</v>
      </c>
      <c r="FF20" s="175">
        <f>ROUND('[2]PLEXOS EE CostperMWh wCredits a'!FF20,2)</f>
        <v>-171.48</v>
      </c>
      <c r="FG20" s="175">
        <f>ROUND('[2]PLEXOS EE CostperMWh wCredits a'!FG20,2)</f>
        <v>16.37</v>
      </c>
    </row>
    <row r="21" spans="1:163" x14ac:dyDescent="0.25">
      <c r="A21" s="175">
        <f>'[2]PLEXOS EE CostperMWh wCredits a'!A21</f>
        <v>2042</v>
      </c>
      <c r="B21" s="175">
        <f>ROUND('[2]PLEXOS EE CostperMWh wCredits a'!B21,2)</f>
        <v>64.39</v>
      </c>
      <c r="C21" s="175">
        <f>ROUND('[2]PLEXOS EE CostperMWh wCredits a'!C21,2)</f>
        <v>98.46</v>
      </c>
      <c r="D21" s="175">
        <f>ROUND('[2]PLEXOS EE CostperMWh wCredits a'!D21,2)</f>
        <v>93.32</v>
      </c>
      <c r="E21" s="175">
        <f>ROUND('[2]PLEXOS EE CostperMWh wCredits a'!E21,2)</f>
        <v>107.46</v>
      </c>
      <c r="F21" s="175">
        <f>ROUND('[2]PLEXOS EE CostperMWh wCredits a'!F21,2)</f>
        <v>139.79</v>
      </c>
      <c r="G21" s="175">
        <f>ROUND('[2]PLEXOS EE CostperMWh wCredits a'!G21,2)</f>
        <v>156.22</v>
      </c>
      <c r="H21" s="175">
        <f>ROUND('[2]PLEXOS EE CostperMWh wCredits a'!H21,2)</f>
        <v>232.95</v>
      </c>
      <c r="I21" s="175">
        <f>ROUND('[2]PLEXOS EE CostperMWh wCredits a'!I21,2)</f>
        <v>1251.01</v>
      </c>
      <c r="J21" s="175">
        <f>ROUND('[2]PLEXOS EE CostperMWh wCredits a'!J21,2)</f>
        <v>32.78</v>
      </c>
      <c r="K21" s="175">
        <f>ROUND('[2]PLEXOS EE CostperMWh wCredits a'!K21,2)</f>
        <v>35.909999999999997</v>
      </c>
      <c r="L21" s="175">
        <f>ROUND('[2]PLEXOS EE CostperMWh wCredits a'!L21,2)</f>
        <v>46.01</v>
      </c>
      <c r="M21" s="175">
        <f>ROUND('[2]PLEXOS EE CostperMWh wCredits a'!M21,2)</f>
        <v>51.1</v>
      </c>
      <c r="N21" s="175">
        <f>ROUND('[2]PLEXOS EE CostperMWh wCredits a'!N21,2)</f>
        <v>58.83</v>
      </c>
      <c r="O21" s="175">
        <f>ROUND('[2]PLEXOS EE CostperMWh wCredits a'!O21,2)</f>
        <v>133.22</v>
      </c>
      <c r="P21" s="175">
        <f>ROUND('[2]PLEXOS EE CostperMWh wCredits a'!P21,2)</f>
        <v>176.12</v>
      </c>
      <c r="Q21" s="175">
        <f>ROUND('[2]PLEXOS EE CostperMWh wCredits a'!Q21,2)</f>
        <v>200.99</v>
      </c>
      <c r="R21" s="175">
        <f>ROUND('[2]PLEXOS EE CostperMWh wCredits a'!R21,2)</f>
        <v>496.57</v>
      </c>
      <c r="S21" s="175">
        <f>ROUND('[2]PLEXOS EE CostperMWh wCredits a'!S21,2)</f>
        <v>121.63</v>
      </c>
      <c r="T21" s="175">
        <f>ROUND('[2]PLEXOS EE CostperMWh wCredits a'!T21,2)</f>
        <v>329.08</v>
      </c>
      <c r="U21" s="175">
        <f>ROUND('[2]PLEXOS EE CostperMWh wCredits a'!U21,2)</f>
        <v>51.45</v>
      </c>
      <c r="V21" s="175">
        <f>ROUND('[2]PLEXOS EE CostperMWh wCredits a'!V21,2)</f>
        <v>60.1</v>
      </c>
      <c r="W21" s="175">
        <f>ROUND('[2]PLEXOS EE CostperMWh wCredits a'!W21,2)</f>
        <v>90.63</v>
      </c>
      <c r="X21" s="175">
        <f>ROUND('[2]PLEXOS EE CostperMWh wCredits a'!X21,2)</f>
        <v>148.86000000000001</v>
      </c>
      <c r="Y21" s="175">
        <f>ROUND('[2]PLEXOS EE CostperMWh wCredits a'!Y21,2)</f>
        <v>163.44</v>
      </c>
      <c r="Z21" s="175">
        <f>ROUND('[2]PLEXOS EE CostperMWh wCredits a'!Z21,2)</f>
        <v>589.84</v>
      </c>
      <c r="AA21" s="175">
        <f>ROUND('[2]PLEXOS EE CostperMWh wCredits a'!AA21,2)</f>
        <v>14.59</v>
      </c>
      <c r="AB21" s="175">
        <f>ROUND('[2]PLEXOS EE CostperMWh wCredits a'!AB21,2)</f>
        <v>25.78</v>
      </c>
      <c r="AC21" s="175">
        <f>ROUND('[2]PLEXOS EE CostperMWh wCredits a'!AC21,2)</f>
        <v>100.64</v>
      </c>
      <c r="AD21" s="175">
        <f>ROUND('[2]PLEXOS EE CostperMWh wCredits a'!AD21,2)</f>
        <v>149.61000000000001</v>
      </c>
      <c r="AE21" s="175">
        <f>ROUND('[2]PLEXOS EE CostperMWh wCredits a'!AE21,2)</f>
        <v>188.4</v>
      </c>
      <c r="AF21" s="175">
        <f>ROUND('[2]PLEXOS EE CostperMWh wCredits a'!AF21,2)</f>
        <v>241.97</v>
      </c>
      <c r="AG21" s="175">
        <f>ROUND('[2]PLEXOS EE CostperMWh wCredits a'!AG21,2)</f>
        <v>358.28</v>
      </c>
      <c r="AH21" s="175">
        <f>ROUND('[2]PLEXOS EE CostperMWh wCredits a'!AH21,2)</f>
        <v>639.04999999999995</v>
      </c>
      <c r="AI21" s="175">
        <f>ROUND('[2]PLEXOS EE CostperMWh wCredits a'!AI21,2)</f>
        <v>2958.12</v>
      </c>
      <c r="AJ21" s="175">
        <f>ROUND('[2]PLEXOS EE CostperMWh wCredits a'!AJ21,2)</f>
        <v>106.29</v>
      </c>
      <c r="AK21" s="175">
        <f>ROUND('[2]PLEXOS EE CostperMWh wCredits a'!AK21,2)</f>
        <v>187.15</v>
      </c>
      <c r="AL21" s="175">
        <f>ROUND('[2]PLEXOS EE CostperMWh wCredits a'!AL21,2)</f>
        <v>247.75</v>
      </c>
      <c r="AM21" s="175">
        <f>ROUND('[2]PLEXOS EE CostperMWh wCredits a'!AM21,2)</f>
        <v>342.29</v>
      </c>
      <c r="AN21" s="175">
        <f>ROUND('[2]PLEXOS EE CostperMWh wCredits a'!AN21,2)</f>
        <v>968.38</v>
      </c>
      <c r="AO21" s="175">
        <f>ROUND('[2]PLEXOS EE CostperMWh wCredits a'!AO21,2)</f>
        <v>1442.41</v>
      </c>
      <c r="AP21" s="175">
        <f>ROUND('[2]PLEXOS EE CostperMWh wCredits a'!AP21,2)</f>
        <v>121.78</v>
      </c>
      <c r="AQ21" s="175">
        <f>ROUND('[2]PLEXOS EE CostperMWh wCredits a'!AQ21,2)</f>
        <v>305.7</v>
      </c>
      <c r="AR21" s="175">
        <f>ROUND('[2]PLEXOS EE CostperMWh wCredits a'!AR21,2)</f>
        <v>59.52</v>
      </c>
      <c r="AS21" s="175">
        <f>ROUND('[2]PLEXOS EE CostperMWh wCredits a'!AS21,2)</f>
        <v>1257.04</v>
      </c>
      <c r="AT21" s="175">
        <f>ROUND('[2]PLEXOS EE CostperMWh wCredits a'!AT21,2)</f>
        <v>63.28</v>
      </c>
      <c r="AU21" s="175">
        <f>ROUND('[2]PLEXOS EE CostperMWh wCredits a'!AU21,2)</f>
        <v>66.3</v>
      </c>
      <c r="AV21" s="175">
        <f>ROUND('[2]PLEXOS EE CostperMWh wCredits a'!AV21,2)</f>
        <v>70.7</v>
      </c>
      <c r="AW21" s="175">
        <f>ROUND('[2]PLEXOS EE CostperMWh wCredits a'!AW21,2)</f>
        <v>81.93</v>
      </c>
      <c r="AX21" s="175">
        <f>ROUND('[2]PLEXOS EE CostperMWh wCredits a'!AX21,2)</f>
        <v>104.62</v>
      </c>
      <c r="AY21" s="175">
        <f>ROUND('[2]PLEXOS EE CostperMWh wCredits a'!AY21,2)</f>
        <v>164.22</v>
      </c>
      <c r="AZ21" s="175">
        <f>ROUND('[2]PLEXOS EE CostperMWh wCredits a'!AZ21,2)</f>
        <v>203.1</v>
      </c>
      <c r="BA21" s="175">
        <f>ROUND('[2]PLEXOS EE CostperMWh wCredits a'!BA21,2)</f>
        <v>748.46</v>
      </c>
      <c r="BB21" s="175">
        <f>ROUND('[2]PLEXOS EE CostperMWh wCredits a'!BB21,2)</f>
        <v>-723.14</v>
      </c>
      <c r="BC21" s="175">
        <f>ROUND('[2]PLEXOS EE CostperMWh wCredits a'!BC21,2)</f>
        <v>-65.510000000000005</v>
      </c>
      <c r="BD21" s="175">
        <f>ROUND('[2]PLEXOS EE CostperMWh wCredits a'!BD21,2)</f>
        <v>64.41</v>
      </c>
      <c r="BE21" s="175">
        <f>ROUND('[2]PLEXOS EE CostperMWh wCredits a'!BE21,2)</f>
        <v>58.52</v>
      </c>
      <c r="BF21" s="175">
        <f>ROUND('[2]PLEXOS EE CostperMWh wCredits a'!BF21,2)</f>
        <v>60.8</v>
      </c>
      <c r="BG21" s="175">
        <f>ROUND('[2]PLEXOS EE CostperMWh wCredits a'!BG21,2)</f>
        <v>165.25</v>
      </c>
      <c r="BH21" s="175">
        <f>ROUND('[2]PLEXOS EE CostperMWh wCredits a'!BH21,2)</f>
        <v>201.88</v>
      </c>
      <c r="BI21" s="175">
        <f>ROUND('[2]PLEXOS EE CostperMWh wCredits a'!BI21,2)</f>
        <v>364.72</v>
      </c>
      <c r="BJ21" s="175">
        <f>ROUND('[2]PLEXOS EE CostperMWh wCredits a'!BJ21,2)</f>
        <v>989.49</v>
      </c>
      <c r="BK21" s="175">
        <f>ROUND('[2]PLEXOS EE CostperMWh wCredits a'!BK21,2)</f>
        <v>49.78</v>
      </c>
      <c r="BL21" s="175">
        <f>ROUND('[2]PLEXOS EE CostperMWh wCredits a'!BL21,2)</f>
        <v>190.33</v>
      </c>
      <c r="BM21" s="175">
        <f>ROUND('[2]PLEXOS EE CostperMWh wCredits a'!BM21,2)</f>
        <v>838.72</v>
      </c>
      <c r="BN21" s="175">
        <f>ROUND('[2]PLEXOS EE CostperMWh wCredits a'!BN21,2)</f>
        <v>49.78</v>
      </c>
      <c r="BO21" s="175">
        <f>ROUND('[2]PLEXOS EE CostperMWh wCredits a'!BO21,2)</f>
        <v>49.78</v>
      </c>
      <c r="BP21" s="175">
        <f>ROUND('[2]PLEXOS EE CostperMWh wCredits a'!BP21,2)</f>
        <v>50.45</v>
      </c>
      <c r="BQ21" s="175">
        <f>ROUND('[2]PLEXOS EE CostperMWh wCredits a'!BQ21,2)</f>
        <v>55.34</v>
      </c>
      <c r="BR21" s="175">
        <f>ROUND('[2]PLEXOS EE CostperMWh wCredits a'!BR21,2)</f>
        <v>56.39</v>
      </c>
      <c r="BS21" s="175">
        <f>ROUND('[2]PLEXOS EE CostperMWh wCredits a'!BS21,2)</f>
        <v>89.4</v>
      </c>
      <c r="BT21" s="175">
        <f>ROUND('[2]PLEXOS EE CostperMWh wCredits a'!BT21,2)</f>
        <v>119.15</v>
      </c>
      <c r="BU21" s="175">
        <f>ROUND('[2]PLEXOS EE CostperMWh wCredits a'!BU21,2)</f>
        <v>139.87</v>
      </c>
      <c r="BV21" s="175">
        <f>ROUND('[2]PLEXOS EE CostperMWh wCredits a'!BV21,2)</f>
        <v>50.08</v>
      </c>
      <c r="BW21" s="175">
        <f>ROUND('[2]PLEXOS EE CostperMWh wCredits a'!BW21,2)</f>
        <v>58.67</v>
      </c>
      <c r="BX21" s="175">
        <f>ROUND('[2]PLEXOS EE CostperMWh wCredits a'!BX21,2)</f>
        <v>59.34</v>
      </c>
      <c r="BY21" s="175">
        <f>ROUND('[2]PLEXOS EE CostperMWh wCredits a'!BY21,2)</f>
        <v>59.34</v>
      </c>
      <c r="BZ21" s="175">
        <f>ROUND('[2]PLEXOS EE CostperMWh wCredits a'!BZ21,2)</f>
        <v>58.25</v>
      </c>
      <c r="CA21" s="175">
        <f>ROUND('[2]PLEXOS EE CostperMWh wCredits a'!CA21,2)</f>
        <v>114.39</v>
      </c>
      <c r="CB21" s="175">
        <f>ROUND('[2]PLEXOS EE CostperMWh wCredits a'!CB21,2)</f>
        <v>184.48</v>
      </c>
      <c r="CC21" s="175">
        <f>ROUND('[2]PLEXOS EE CostperMWh wCredits a'!CC21,2)</f>
        <v>14.73</v>
      </c>
      <c r="CD21" s="175">
        <f>ROUND('[2]PLEXOS EE CostperMWh wCredits a'!CD21,2)</f>
        <v>23.88</v>
      </c>
      <c r="CE21" s="175">
        <f>ROUND('[2]PLEXOS EE CostperMWh wCredits a'!CE21,2)</f>
        <v>55.47</v>
      </c>
      <c r="CF21" s="175">
        <f>ROUND('[2]PLEXOS EE CostperMWh wCredits a'!CF21,2)</f>
        <v>238.36</v>
      </c>
      <c r="CG21" s="175">
        <f>ROUND('[2]PLEXOS EE CostperMWh wCredits a'!CG21,2)</f>
        <v>263.27999999999997</v>
      </c>
      <c r="CH21" s="175">
        <f>ROUND('[2]PLEXOS EE CostperMWh wCredits a'!CH21,2)</f>
        <v>875.73</v>
      </c>
      <c r="CI21" s="175">
        <f>ROUND('[2]PLEXOS EE CostperMWh wCredits a'!CI21,2)</f>
        <v>60.71</v>
      </c>
      <c r="CJ21" s="175">
        <f>ROUND('[2]PLEXOS EE CostperMWh wCredits a'!CJ21,2)</f>
        <v>78.72</v>
      </c>
      <c r="CK21" s="175">
        <f>ROUND('[2]PLEXOS EE CostperMWh wCredits a'!CK21,2)</f>
        <v>90.02</v>
      </c>
      <c r="CL21" s="175">
        <f>ROUND('[2]PLEXOS EE CostperMWh wCredits a'!CL21,2)</f>
        <v>84.57</v>
      </c>
      <c r="CM21" s="175">
        <f>ROUND('[2]PLEXOS EE CostperMWh wCredits a'!CM21,2)</f>
        <v>100.04</v>
      </c>
      <c r="CN21" s="175">
        <f>ROUND('[2]PLEXOS EE CostperMWh wCredits a'!CN21,2)</f>
        <v>99.78</v>
      </c>
      <c r="CO21" s="175">
        <f>ROUND('[2]PLEXOS EE CostperMWh wCredits a'!CO21,2)</f>
        <v>107.04</v>
      </c>
      <c r="CP21" s="175">
        <f>ROUND('[2]PLEXOS EE CostperMWh wCredits a'!CP21,2)</f>
        <v>126.77</v>
      </c>
      <c r="CQ21" s="175">
        <f>ROUND('[2]PLEXOS EE CostperMWh wCredits a'!CQ21,2)</f>
        <v>40.21</v>
      </c>
      <c r="CR21" s="175">
        <f>ROUND('[2]PLEXOS EE CostperMWh wCredits a'!CR21,2)</f>
        <v>58.57</v>
      </c>
      <c r="CS21" s="175">
        <f>ROUND('[2]PLEXOS EE CostperMWh wCredits a'!CS21,2)</f>
        <v>107.39</v>
      </c>
      <c r="CT21" s="175">
        <f>ROUND('[2]PLEXOS EE CostperMWh wCredits a'!CT21,2)</f>
        <v>103.57</v>
      </c>
      <c r="CU21" s="175">
        <f>ROUND('[2]PLEXOS EE CostperMWh wCredits a'!CU21,2)</f>
        <v>121.64</v>
      </c>
      <c r="CV21" s="175">
        <f>ROUND('[2]PLEXOS EE CostperMWh wCredits a'!CV21,2)</f>
        <v>273.82</v>
      </c>
      <c r="CW21" s="175">
        <f>ROUND('[2]PLEXOS EE CostperMWh wCredits a'!CW21,2)</f>
        <v>359.09</v>
      </c>
      <c r="CX21" s="175">
        <f>ROUND('[2]PLEXOS EE CostperMWh wCredits a'!CX21,2)</f>
        <v>57.13</v>
      </c>
      <c r="CY21" s="175">
        <f>ROUND('[2]PLEXOS EE CostperMWh wCredits a'!CY21,2)</f>
        <v>74.25</v>
      </c>
      <c r="CZ21" s="175">
        <f>ROUND('[2]PLEXOS EE CostperMWh wCredits a'!CZ21,2)</f>
        <v>108.09</v>
      </c>
      <c r="DA21" s="175">
        <f>ROUND('[2]PLEXOS EE CostperMWh wCredits a'!DA21,2)</f>
        <v>152.59</v>
      </c>
      <c r="DB21" s="175">
        <f>ROUND('[2]PLEXOS EE CostperMWh wCredits a'!DB21,2)</f>
        <v>145.91</v>
      </c>
      <c r="DC21" s="175">
        <f>ROUND('[2]PLEXOS EE CostperMWh wCredits a'!DC21,2)</f>
        <v>501.42</v>
      </c>
      <c r="DD21" s="175">
        <f>ROUND('[2]PLEXOS EE CostperMWh wCredits a'!DD21,2)</f>
        <v>10.210000000000001</v>
      </c>
      <c r="DE21" s="175">
        <f>ROUND('[2]PLEXOS EE CostperMWh wCredits a'!DE21,2)</f>
        <v>27.08</v>
      </c>
      <c r="DF21" s="175">
        <f>ROUND('[2]PLEXOS EE CostperMWh wCredits a'!DF21,2)</f>
        <v>56.81</v>
      </c>
      <c r="DG21" s="175">
        <f>ROUND('[2]PLEXOS EE CostperMWh wCredits a'!DG21,2)</f>
        <v>74</v>
      </c>
      <c r="DH21" s="175">
        <f>ROUND('[2]PLEXOS EE CostperMWh wCredits a'!DH21,2)</f>
        <v>92.4</v>
      </c>
      <c r="DI21" s="175">
        <f>ROUND('[2]PLEXOS EE CostperMWh wCredits a'!DI21,2)</f>
        <v>92.76</v>
      </c>
      <c r="DJ21" s="175">
        <f>ROUND('[2]PLEXOS EE CostperMWh wCredits a'!DJ21,2)</f>
        <v>119.91</v>
      </c>
      <c r="DK21" s="175">
        <f>ROUND('[2]PLEXOS EE CostperMWh wCredits a'!DK21,2)</f>
        <v>133.96</v>
      </c>
      <c r="DL21" s="175">
        <f>ROUND('[2]PLEXOS EE CostperMWh wCredits a'!DL21,2)</f>
        <v>235.78</v>
      </c>
      <c r="DM21" s="175">
        <f>ROUND('[2]PLEXOS EE CostperMWh wCredits a'!DM21,2)</f>
        <v>1056.8900000000001</v>
      </c>
      <c r="DN21" s="175">
        <f>ROUND('[2]PLEXOS EE CostperMWh wCredits a'!DN21,2)</f>
        <v>38.299999999999997</v>
      </c>
      <c r="DO21" s="175">
        <f>ROUND('[2]PLEXOS EE CostperMWh wCredits a'!DO21,2)</f>
        <v>84.8</v>
      </c>
      <c r="DP21" s="175">
        <f>ROUND('[2]PLEXOS EE CostperMWh wCredits a'!DP21,2)</f>
        <v>312.94</v>
      </c>
      <c r="DQ21" s="175">
        <f>ROUND('[2]PLEXOS EE CostperMWh wCredits a'!DQ21,2)</f>
        <v>315.48</v>
      </c>
      <c r="DR21" s="175">
        <f>ROUND('[2]PLEXOS EE CostperMWh wCredits a'!DR21,2)</f>
        <v>38.61</v>
      </c>
      <c r="DS21" s="175">
        <f>ROUND('[2]PLEXOS EE CostperMWh wCredits a'!DS21,2)</f>
        <v>161.71</v>
      </c>
      <c r="DT21" s="175">
        <f>ROUND('[2]PLEXOS EE CostperMWh wCredits a'!DT21,2)</f>
        <v>211.22</v>
      </c>
      <c r="DU21" s="175">
        <f>ROUND('[2]PLEXOS EE CostperMWh wCredits a'!DU21,2)</f>
        <v>217.68</v>
      </c>
      <c r="DV21" s="175">
        <f>ROUND('[2]PLEXOS EE CostperMWh wCredits a'!DV21,2)</f>
        <v>879.97</v>
      </c>
      <c r="DW21" s="175">
        <f>ROUND('[2]PLEXOS EE CostperMWh wCredits a'!DW21,2)</f>
        <v>33.5</v>
      </c>
      <c r="DX21" s="175">
        <f>ROUND('[2]PLEXOS EE CostperMWh wCredits a'!DX21,2)</f>
        <v>55.3</v>
      </c>
      <c r="DY21" s="175">
        <f>ROUND('[2]PLEXOS EE CostperMWh wCredits a'!DY21,2)</f>
        <v>58.96</v>
      </c>
      <c r="DZ21" s="175">
        <f>ROUND('[2]PLEXOS EE CostperMWh wCredits a'!DZ21,2)</f>
        <v>57.85</v>
      </c>
      <c r="EA21" s="175">
        <f>ROUND('[2]PLEXOS EE CostperMWh wCredits a'!EA21,2)</f>
        <v>70.66</v>
      </c>
      <c r="EB21" s="175">
        <f>ROUND('[2]PLEXOS EE CostperMWh wCredits a'!EB21,2)</f>
        <v>97.43</v>
      </c>
      <c r="EC21" s="175">
        <f>ROUND('[2]PLEXOS EE CostperMWh wCredits a'!EC21,2)</f>
        <v>103.72</v>
      </c>
      <c r="ED21" s="175">
        <f>ROUND('[2]PLEXOS EE CostperMWh wCredits a'!ED21,2)</f>
        <v>139.81</v>
      </c>
      <c r="EE21" s="175">
        <f>ROUND('[2]PLEXOS EE CostperMWh wCredits a'!EE21,2)</f>
        <v>10.62</v>
      </c>
      <c r="EF21" s="175">
        <f>ROUND('[2]PLEXOS EE CostperMWh wCredits a'!EF21,2)</f>
        <v>24.49</v>
      </c>
      <c r="EG21" s="175">
        <f>ROUND('[2]PLEXOS EE CostperMWh wCredits a'!EG21,2)</f>
        <v>107.03</v>
      </c>
      <c r="EH21" s="175">
        <f>ROUND('[2]PLEXOS EE CostperMWh wCredits a'!EH21,2)</f>
        <v>141.46</v>
      </c>
      <c r="EI21" s="175">
        <f>ROUND('[2]PLEXOS EE CostperMWh wCredits a'!EI21,2)</f>
        <v>183.6</v>
      </c>
      <c r="EJ21" s="175">
        <f>ROUND('[2]PLEXOS EE CostperMWh wCredits a'!EJ21,2)</f>
        <v>233.11</v>
      </c>
      <c r="EK21" s="175">
        <f>ROUND('[2]PLEXOS EE CostperMWh wCredits a'!EK21,2)</f>
        <v>301.10000000000002</v>
      </c>
      <c r="EL21" s="175">
        <f>ROUND('[2]PLEXOS EE CostperMWh wCredits a'!EL21,2)</f>
        <v>368.15</v>
      </c>
      <c r="EM21" s="175">
        <f>ROUND('[2]PLEXOS EE CostperMWh wCredits a'!EM21,2)</f>
        <v>1777.41</v>
      </c>
      <c r="EN21" s="175">
        <f>ROUND('[2]PLEXOS EE CostperMWh wCredits a'!EN21,2)</f>
        <v>89.76</v>
      </c>
      <c r="EO21" s="175">
        <f>ROUND('[2]PLEXOS EE CostperMWh wCredits a'!EO21,2)</f>
        <v>139.66</v>
      </c>
      <c r="EP21" s="175">
        <f>ROUND('[2]PLEXOS EE CostperMWh wCredits a'!EP21,2)</f>
        <v>183.77</v>
      </c>
      <c r="EQ21" s="175">
        <f>ROUND('[2]PLEXOS EE CostperMWh wCredits a'!EQ21,2)</f>
        <v>220.09</v>
      </c>
      <c r="ER21" s="175">
        <f>ROUND('[2]PLEXOS EE CostperMWh wCredits a'!ER21,2)</f>
        <v>302.44</v>
      </c>
      <c r="ES21" s="175">
        <f>ROUND('[2]PLEXOS EE CostperMWh wCredits a'!ES21,2)</f>
        <v>836.93</v>
      </c>
      <c r="ET21" s="175">
        <f>ROUND('[2]PLEXOS EE CostperMWh wCredits a'!ET21,2)</f>
        <v>1008.78</v>
      </c>
      <c r="EU21" s="175">
        <f>ROUND('[2]PLEXOS EE CostperMWh wCredits a'!EU21,2)</f>
        <v>52.89</v>
      </c>
      <c r="EV21" s="175">
        <f>ROUND('[2]PLEXOS EE CostperMWh wCredits a'!EV21,2)</f>
        <v>323.51</v>
      </c>
      <c r="EW21" s="175">
        <f>ROUND('[2]PLEXOS EE CostperMWh wCredits a'!EW21,2)</f>
        <v>939.84</v>
      </c>
      <c r="EX21" s="175">
        <f>ROUND('[2]PLEXOS EE CostperMWh wCredits a'!EX21,2)</f>
        <v>53.64</v>
      </c>
      <c r="EY21" s="175">
        <f>ROUND('[2]PLEXOS EE CostperMWh wCredits a'!EY21,2)</f>
        <v>62.12</v>
      </c>
      <c r="EZ21" s="175">
        <f>ROUND('[2]PLEXOS EE CostperMWh wCredits a'!EZ21,2)</f>
        <v>66.75</v>
      </c>
      <c r="FA21" s="175">
        <f>ROUND('[2]PLEXOS EE CostperMWh wCredits a'!FA21,2)</f>
        <v>78.88</v>
      </c>
      <c r="FB21" s="175">
        <f>ROUND('[2]PLEXOS EE CostperMWh wCredits a'!FB21,2)</f>
        <v>90.27</v>
      </c>
      <c r="FC21" s="175">
        <f>ROUND('[2]PLEXOS EE CostperMWh wCredits a'!FC21,2)</f>
        <v>139.19</v>
      </c>
      <c r="FD21" s="175">
        <f>ROUND('[2]PLEXOS EE CostperMWh wCredits a'!FD21,2)</f>
        <v>190.27</v>
      </c>
      <c r="FE21" s="175">
        <f>ROUND('[2]PLEXOS EE CostperMWh wCredits a'!FE21,2)</f>
        <v>272</v>
      </c>
      <c r="FF21" s="175">
        <f>ROUND('[2]PLEXOS EE CostperMWh wCredits a'!FF21,2)</f>
        <v>-166.83</v>
      </c>
      <c r="FG21" s="175">
        <f>ROUND('[2]PLEXOS EE CostperMWh wCredits a'!FG21,2)</f>
        <v>17.93</v>
      </c>
    </row>
  </sheetData>
  <pageMargins left="0.7" right="0.7" top="0.75" bottom="0.75" header="0.3" footer="0.3"/>
  <pageSetup scale="1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1">
    <tabColor theme="9" tint="-0.249977111117893"/>
    <pageSetUpPr fitToPage="1"/>
  </sheetPr>
  <dimension ref="A1:FG100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81" sqref="B81"/>
    </sheetView>
  </sheetViews>
  <sheetFormatPr defaultRowHeight="12.6" x14ac:dyDescent="0.25"/>
  <cols>
    <col min="1" max="1" width="27.6640625" style="87" bestFit="1" customWidth="1"/>
    <col min="2" max="28" width="21.5546875" bestFit="1" customWidth="1"/>
    <col min="29" max="55" width="21.77734375" bestFit="1" customWidth="1"/>
    <col min="56" max="82" width="22.21875" bestFit="1" customWidth="1"/>
    <col min="83" max="109" width="21.5546875" bestFit="1" customWidth="1"/>
    <col min="110" max="136" width="22.6640625" bestFit="1" customWidth="1"/>
    <col min="137" max="163" width="22.109375" bestFit="1" customWidth="1"/>
  </cols>
  <sheetData>
    <row r="1" spans="1:163" x14ac:dyDescent="0.25">
      <c r="A1" s="87" t="str">
        <f>'2024-2025 Planned Bundles'!A2</f>
        <v>2024 Selected Bundles</v>
      </c>
      <c r="B1" t="b">
        <f>IF(ISERROR(MATCH(B$5,Planned_2024[2024 Selected Bundles],0)),FALSE,TRUE)</f>
        <v>1</v>
      </c>
      <c r="C1" t="b">
        <f>IF(ISERROR(MATCH(C$5,Planned_2024[2024 Selected Bundles],0)),FALSE,TRUE)</f>
        <v>0</v>
      </c>
      <c r="D1" t="b">
        <f>IF(ISERROR(MATCH(D$5,Planned_2024[2024 Selected Bundles],0)),FALSE,TRUE)</f>
        <v>0</v>
      </c>
      <c r="E1" t="b">
        <f>IF(ISERROR(MATCH(E$5,Planned_2024[2024 Selected Bundles],0)),FALSE,TRUE)</f>
        <v>0</v>
      </c>
      <c r="F1" t="b">
        <f>IF(ISERROR(MATCH(F$5,Planned_2024[2024 Selected Bundles],0)),FALSE,TRUE)</f>
        <v>0</v>
      </c>
      <c r="G1" t="b">
        <f>IF(ISERROR(MATCH(G$5,Planned_2024[2024 Selected Bundles],0)),FALSE,TRUE)</f>
        <v>0</v>
      </c>
      <c r="H1" t="b">
        <f>IF(ISERROR(MATCH(H$5,Planned_2024[2024 Selected Bundles],0)),FALSE,TRUE)</f>
        <v>0</v>
      </c>
      <c r="I1" t="b">
        <f>IF(ISERROR(MATCH(I$5,Planned_2024[2024 Selected Bundles],0)),FALSE,TRUE)</f>
        <v>0</v>
      </c>
      <c r="J1" t="b">
        <f>IF(ISERROR(MATCH(J$5,Planned_2024[2024 Selected Bundles],0)),FALSE,TRUE)</f>
        <v>1</v>
      </c>
      <c r="K1" t="b">
        <f>IF(ISERROR(MATCH(K$5,Planned_2024[2024 Selected Bundles],0)),FALSE,TRUE)</f>
        <v>1</v>
      </c>
      <c r="L1" t="b">
        <f>IF(ISERROR(MATCH(L$5,Planned_2024[2024 Selected Bundles],0)),FALSE,TRUE)</f>
        <v>1</v>
      </c>
      <c r="M1" t="b">
        <f>IF(ISERROR(MATCH(M$5,Planned_2024[2024 Selected Bundles],0)),FALSE,TRUE)</f>
        <v>1</v>
      </c>
      <c r="N1" t="b">
        <f>IF(ISERROR(MATCH(N$5,Planned_2024[2024 Selected Bundles],0)),FALSE,TRUE)</f>
        <v>0</v>
      </c>
      <c r="O1" t="b">
        <f>IF(ISERROR(MATCH(O$5,Planned_2024[2024 Selected Bundles],0)),FALSE,TRUE)</f>
        <v>0</v>
      </c>
      <c r="P1" t="b">
        <f>IF(ISERROR(MATCH(P$5,Planned_2024[2024 Selected Bundles],0)),FALSE,TRUE)</f>
        <v>0</v>
      </c>
      <c r="Q1" t="b">
        <f>IF(ISERROR(MATCH(Q$5,Planned_2024[2024 Selected Bundles],0)),FALSE,TRUE)</f>
        <v>0</v>
      </c>
      <c r="R1" t="b">
        <f>IF(ISERROR(MATCH(R$5,Planned_2024[2024 Selected Bundles],0)),FALSE,TRUE)</f>
        <v>0</v>
      </c>
      <c r="S1" t="b">
        <f>IF(ISERROR(MATCH(S$5,Planned_2024[2024 Selected Bundles],0)),FALSE,TRUE)</f>
        <v>0</v>
      </c>
      <c r="T1" t="b">
        <f>IF(ISERROR(MATCH(T$5,Planned_2024[2024 Selected Bundles],0)),FALSE,TRUE)</f>
        <v>0</v>
      </c>
      <c r="U1" t="b">
        <f>IF(ISERROR(MATCH(U$5,Planned_2024[2024 Selected Bundles],0)),FALSE,TRUE)</f>
        <v>1</v>
      </c>
      <c r="V1" t="b">
        <f>IF(ISERROR(MATCH(V$5,Planned_2024[2024 Selected Bundles],0)),FALSE,TRUE)</f>
        <v>0</v>
      </c>
      <c r="W1" t="b">
        <f>IF(ISERROR(MATCH(W$5,Planned_2024[2024 Selected Bundles],0)),FALSE,TRUE)</f>
        <v>0</v>
      </c>
      <c r="X1" t="b">
        <f>IF(ISERROR(MATCH(X$5,Planned_2024[2024 Selected Bundles],0)),FALSE,TRUE)</f>
        <v>0</v>
      </c>
      <c r="Y1" t="b">
        <f>IF(ISERROR(MATCH(Y$5,Planned_2024[2024 Selected Bundles],0)),FALSE,TRUE)</f>
        <v>0</v>
      </c>
      <c r="Z1" t="b">
        <f>IF(ISERROR(MATCH(Z$5,Planned_2024[2024 Selected Bundles],0)),FALSE,TRUE)</f>
        <v>0</v>
      </c>
      <c r="AA1" t="b">
        <f>IF(ISERROR(MATCH(AA$5,Planned_2024[2024 Selected Bundles],0)),FALSE,TRUE)</f>
        <v>1</v>
      </c>
      <c r="AB1" t="b">
        <f>IF(ISERROR(MATCH(AB$5,Planned_2024[2024 Selected Bundles],0)),FALSE,TRUE)</f>
        <v>1</v>
      </c>
      <c r="AC1" t="b">
        <f>IF(ISERROR(MATCH(AC$5,Planned_2024[2024 Selected Bundles],0)),FALSE,TRUE)</f>
        <v>1</v>
      </c>
      <c r="AD1" t="b">
        <f>IF(ISERROR(MATCH(AD$5,Planned_2024[2024 Selected Bundles],0)),FALSE,TRUE)</f>
        <v>0</v>
      </c>
      <c r="AE1" t="b">
        <f>IF(ISERROR(MATCH(AE$5,Planned_2024[2024 Selected Bundles],0)),FALSE,TRUE)</f>
        <v>0</v>
      </c>
      <c r="AF1" t="b">
        <f>IF(ISERROR(MATCH(AF$5,Planned_2024[2024 Selected Bundles],0)),FALSE,TRUE)</f>
        <v>0</v>
      </c>
      <c r="AG1" t="b">
        <f>IF(ISERROR(MATCH(AG$5,Planned_2024[2024 Selected Bundles],0)),FALSE,TRUE)</f>
        <v>0</v>
      </c>
      <c r="AH1" t="b">
        <f>IF(ISERROR(MATCH(AH$5,Planned_2024[2024 Selected Bundles],0)),FALSE,TRUE)</f>
        <v>0</v>
      </c>
      <c r="AI1" t="b">
        <f>IF(ISERROR(MATCH(AI$5,Planned_2024[2024 Selected Bundles],0)),FALSE,TRUE)</f>
        <v>0</v>
      </c>
      <c r="AJ1" t="b">
        <f>IF(ISERROR(MATCH(AJ$5,Planned_2024[2024 Selected Bundles],0)),FALSE,TRUE)</f>
        <v>1</v>
      </c>
      <c r="AK1" t="b">
        <f>IF(ISERROR(MATCH(AK$5,Planned_2024[2024 Selected Bundles],0)),FALSE,TRUE)</f>
        <v>0</v>
      </c>
      <c r="AL1" t="b">
        <f>IF(ISERROR(MATCH(AL$5,Planned_2024[2024 Selected Bundles],0)),FALSE,TRUE)</f>
        <v>0</v>
      </c>
      <c r="AM1" t="b">
        <f>IF(ISERROR(MATCH(AM$5,Planned_2024[2024 Selected Bundles],0)),FALSE,TRUE)</f>
        <v>0</v>
      </c>
      <c r="AN1" t="b">
        <f>IF(ISERROR(MATCH(AN$5,Planned_2024[2024 Selected Bundles],0)),FALSE,TRUE)</f>
        <v>0</v>
      </c>
      <c r="AO1" t="b">
        <f>IF(ISERROR(MATCH(AO$5,Planned_2024[2024 Selected Bundles],0)),FALSE,TRUE)</f>
        <v>0</v>
      </c>
      <c r="AP1" t="b">
        <f>IF(ISERROR(MATCH(AP$5,Planned_2024[2024 Selected Bundles],0)),FALSE,TRUE)</f>
        <v>0</v>
      </c>
      <c r="AQ1" t="b">
        <f>IF(ISERROR(MATCH(AQ$5,Planned_2024[2024 Selected Bundles],0)),FALSE,TRUE)</f>
        <v>0</v>
      </c>
      <c r="AR1" t="b">
        <f>IF(ISERROR(MATCH(AR$5,Planned_2024[2024 Selected Bundles],0)),FALSE,TRUE)</f>
        <v>1</v>
      </c>
      <c r="AS1" t="b">
        <f>IF(ISERROR(MATCH(AS$5,Planned_2024[2024 Selected Bundles],0)),FALSE,TRUE)</f>
        <v>0</v>
      </c>
      <c r="AT1" t="b">
        <f>IF(ISERROR(MATCH(AT$5,Planned_2024[2024 Selected Bundles],0)),FALSE,TRUE)</f>
        <v>1</v>
      </c>
      <c r="AU1" t="b">
        <f>IF(ISERROR(MATCH(AU$5,Planned_2024[2024 Selected Bundles],0)),FALSE,TRUE)</f>
        <v>1</v>
      </c>
      <c r="AV1" t="b">
        <f>IF(ISERROR(MATCH(AV$5,Planned_2024[2024 Selected Bundles],0)),FALSE,TRUE)</f>
        <v>1</v>
      </c>
      <c r="AW1" t="b">
        <f>IF(ISERROR(MATCH(AW$5,Planned_2024[2024 Selected Bundles],0)),FALSE,TRUE)</f>
        <v>1</v>
      </c>
      <c r="AX1" t="b">
        <f>IF(ISERROR(MATCH(AX$5,Planned_2024[2024 Selected Bundles],0)),FALSE,TRUE)</f>
        <v>1</v>
      </c>
      <c r="AY1" t="b">
        <f>IF(ISERROR(MATCH(AY$5,Planned_2024[2024 Selected Bundles],0)),FALSE,TRUE)</f>
        <v>0</v>
      </c>
      <c r="AZ1" t="b">
        <f>IF(ISERROR(MATCH(AZ$5,Planned_2024[2024 Selected Bundles],0)),FALSE,TRUE)</f>
        <v>0</v>
      </c>
      <c r="BA1" t="b">
        <f>IF(ISERROR(MATCH(BA$5,Planned_2024[2024 Selected Bundles],0)),FALSE,TRUE)</f>
        <v>0</v>
      </c>
      <c r="BB1" t="b">
        <f>IF(ISERROR(MATCH(BB$5,Planned_2024[2024 Selected Bundles],0)),FALSE,TRUE)</f>
        <v>1</v>
      </c>
      <c r="BC1" t="b">
        <f>IF(ISERROR(MATCH(BC$5,Planned_2024[2024 Selected Bundles],0)),FALSE,TRUE)</f>
        <v>1</v>
      </c>
      <c r="BD1" t="b">
        <f>IF(ISERROR(MATCH(BD$5,Planned_2024[2024 Selected Bundles],0)),FALSE,TRUE)</f>
        <v>1</v>
      </c>
      <c r="BE1" t="b">
        <f>IF(ISERROR(MATCH(BE$5,Planned_2024[2024 Selected Bundles],0)),FALSE,TRUE)</f>
        <v>1</v>
      </c>
      <c r="BF1" t="b">
        <f>IF(ISERROR(MATCH(BF$5,Planned_2024[2024 Selected Bundles],0)),FALSE,TRUE)</f>
        <v>1</v>
      </c>
      <c r="BG1" t="b">
        <f>IF(ISERROR(MATCH(BG$5,Planned_2024[2024 Selected Bundles],0)),FALSE,TRUE)</f>
        <v>1</v>
      </c>
      <c r="BH1" t="b">
        <f>IF(ISERROR(MATCH(BH$5,Planned_2024[2024 Selected Bundles],0)),FALSE,TRUE)</f>
        <v>0</v>
      </c>
      <c r="BI1" t="b">
        <f>IF(ISERROR(MATCH(BI$5,Planned_2024[2024 Selected Bundles],0)),FALSE,TRUE)</f>
        <v>0</v>
      </c>
      <c r="BJ1" t="b">
        <f>IF(ISERROR(MATCH(BJ$5,Planned_2024[2024 Selected Bundles],0)),FALSE,TRUE)</f>
        <v>0</v>
      </c>
      <c r="BK1" t="b">
        <f>IF(ISERROR(MATCH(BK$5,Planned_2024[2024 Selected Bundles],0)),FALSE,TRUE)</f>
        <v>1</v>
      </c>
      <c r="BL1" t="b">
        <f>IF(ISERROR(MATCH(BL$5,Planned_2024[2024 Selected Bundles],0)),FALSE,TRUE)</f>
        <v>1</v>
      </c>
      <c r="BM1" t="b">
        <f>IF(ISERROR(MATCH(BM$5,Planned_2024[2024 Selected Bundles],0)),FALSE,TRUE)</f>
        <v>0</v>
      </c>
      <c r="BN1" t="b">
        <f>IF(ISERROR(MATCH(BN$5,Planned_2024[2024 Selected Bundles],0)),FALSE,TRUE)</f>
        <v>1</v>
      </c>
      <c r="BO1" t="b">
        <f>IF(ISERROR(MATCH(BO$5,Planned_2024[2024 Selected Bundles],0)),FALSE,TRUE)</f>
        <v>1</v>
      </c>
      <c r="BP1" t="b">
        <f>IF(ISERROR(MATCH(BP$5,Planned_2024[2024 Selected Bundles],0)),FALSE,TRUE)</f>
        <v>1</v>
      </c>
      <c r="BQ1" t="b">
        <f>IF(ISERROR(MATCH(BQ$5,Planned_2024[2024 Selected Bundles],0)),FALSE,TRUE)</f>
        <v>1</v>
      </c>
      <c r="BR1" t="b">
        <f>IF(ISERROR(MATCH(BR$5,Planned_2024[2024 Selected Bundles],0)),FALSE,TRUE)</f>
        <v>1</v>
      </c>
      <c r="BS1" t="b">
        <f>IF(ISERROR(MATCH(BS$5,Planned_2024[2024 Selected Bundles],0)),FALSE,TRUE)</f>
        <v>1</v>
      </c>
      <c r="BT1" t="b">
        <f>IF(ISERROR(MATCH(BT$5,Planned_2024[2024 Selected Bundles],0)),FALSE,TRUE)</f>
        <v>1</v>
      </c>
      <c r="BU1" t="b">
        <f>IF(ISERROR(MATCH(BU$5,Planned_2024[2024 Selected Bundles],0)),FALSE,TRUE)</f>
        <v>1</v>
      </c>
      <c r="BV1" t="b">
        <f>IF(ISERROR(MATCH(BV$5,Planned_2024[2024 Selected Bundles],0)),FALSE,TRUE)</f>
        <v>1</v>
      </c>
      <c r="BW1" t="b">
        <f>IF(ISERROR(MATCH(BW$5,Planned_2024[2024 Selected Bundles],0)),FALSE,TRUE)</f>
        <v>1</v>
      </c>
      <c r="BX1" t="b">
        <f>IF(ISERROR(MATCH(BX$5,Planned_2024[2024 Selected Bundles],0)),FALSE,TRUE)</f>
        <v>1</v>
      </c>
      <c r="BY1" t="b">
        <f>IF(ISERROR(MATCH(BY$5,Planned_2024[2024 Selected Bundles],0)),FALSE,TRUE)</f>
        <v>1</v>
      </c>
      <c r="BZ1" t="b">
        <f>IF(ISERROR(MATCH(BZ$5,Planned_2024[2024 Selected Bundles],0)),FALSE,TRUE)</f>
        <v>1</v>
      </c>
      <c r="CA1" t="b">
        <f>IF(ISERROR(MATCH(CA$5,Planned_2024[2024 Selected Bundles],0)),FALSE,TRUE)</f>
        <v>1</v>
      </c>
      <c r="CB1" t="b">
        <f>IF(ISERROR(MATCH(CB$5,Planned_2024[2024 Selected Bundles],0)),FALSE,TRUE)</f>
        <v>1</v>
      </c>
      <c r="CC1" t="b">
        <f>IF(ISERROR(MATCH(CC$5,Planned_2024[2024 Selected Bundles],0)),FALSE,TRUE)</f>
        <v>1</v>
      </c>
      <c r="CD1" t="b">
        <f>IF(ISERROR(MATCH(CD$5,Planned_2024[2024 Selected Bundles],0)),FALSE,TRUE)</f>
        <v>1</v>
      </c>
      <c r="CE1" t="b">
        <f>IF(ISERROR(MATCH(CE$5,Planned_2024[2024 Selected Bundles],0)),FALSE,TRUE)</f>
        <v>1</v>
      </c>
      <c r="CF1" t="b">
        <f>IF(ISERROR(MATCH(CF$5,Planned_2024[2024 Selected Bundles],0)),FALSE,TRUE)</f>
        <v>0</v>
      </c>
      <c r="CG1" t="b">
        <f>IF(ISERROR(MATCH(CG$5,Planned_2024[2024 Selected Bundles],0)),FALSE,TRUE)</f>
        <v>0</v>
      </c>
      <c r="CH1" t="b">
        <f>IF(ISERROR(MATCH(CH$5,Planned_2024[2024 Selected Bundles],0)),FALSE,TRUE)</f>
        <v>0</v>
      </c>
      <c r="CI1" t="b">
        <f>IF(ISERROR(MATCH(CI$5,Planned_2024[2024 Selected Bundles],0)),FALSE,TRUE)</f>
        <v>1</v>
      </c>
      <c r="CJ1" t="b">
        <f>IF(ISERROR(MATCH(CJ$5,Planned_2024[2024 Selected Bundles],0)),FALSE,TRUE)</f>
        <v>1</v>
      </c>
      <c r="CK1" t="b">
        <f>IF(ISERROR(MATCH(CK$5,Planned_2024[2024 Selected Bundles],0)),FALSE,TRUE)</f>
        <v>1</v>
      </c>
      <c r="CL1" t="b">
        <f>IF(ISERROR(MATCH(CL$5,Planned_2024[2024 Selected Bundles],0)),FALSE,TRUE)</f>
        <v>1</v>
      </c>
      <c r="CM1" t="b">
        <f>IF(ISERROR(MATCH(CM$5,Planned_2024[2024 Selected Bundles],0)),FALSE,TRUE)</f>
        <v>1</v>
      </c>
      <c r="CN1" t="b">
        <f>IF(ISERROR(MATCH(CN$5,Planned_2024[2024 Selected Bundles],0)),FALSE,TRUE)</f>
        <v>1</v>
      </c>
      <c r="CO1" t="b">
        <f>IF(ISERROR(MATCH(CO$5,Planned_2024[2024 Selected Bundles],0)),FALSE,TRUE)</f>
        <v>1</v>
      </c>
      <c r="CP1" t="b">
        <f>IF(ISERROR(MATCH(CP$5,Planned_2024[2024 Selected Bundles],0)),FALSE,TRUE)</f>
        <v>1</v>
      </c>
      <c r="CQ1" t="b">
        <f>IF(ISERROR(MATCH(CQ$5,Planned_2024[2024 Selected Bundles],0)),FALSE,TRUE)</f>
        <v>1</v>
      </c>
      <c r="CR1" t="b">
        <f>IF(ISERROR(MATCH(CR$5,Planned_2024[2024 Selected Bundles],0)),FALSE,TRUE)</f>
        <v>1</v>
      </c>
      <c r="CS1" t="b">
        <f>IF(ISERROR(MATCH(CS$5,Planned_2024[2024 Selected Bundles],0)),FALSE,TRUE)</f>
        <v>1</v>
      </c>
      <c r="CT1" t="b">
        <f>IF(ISERROR(MATCH(CT$5,Planned_2024[2024 Selected Bundles],0)),FALSE,TRUE)</f>
        <v>1</v>
      </c>
      <c r="CU1" t="b">
        <f>IF(ISERROR(MATCH(CU$5,Planned_2024[2024 Selected Bundles],0)),FALSE,TRUE)</f>
        <v>1</v>
      </c>
      <c r="CV1" t="b">
        <f>IF(ISERROR(MATCH(CV$5,Planned_2024[2024 Selected Bundles],0)),FALSE,TRUE)</f>
        <v>0</v>
      </c>
      <c r="CW1" t="b">
        <f>IF(ISERROR(MATCH(CW$5,Planned_2024[2024 Selected Bundles],0)),FALSE,TRUE)</f>
        <v>0</v>
      </c>
      <c r="CX1" t="b">
        <f>IF(ISERROR(MATCH(CX$5,Planned_2024[2024 Selected Bundles],0)),FALSE,TRUE)</f>
        <v>1</v>
      </c>
      <c r="CY1" t="b">
        <f>IF(ISERROR(MATCH(CY$5,Planned_2024[2024 Selected Bundles],0)),FALSE,TRUE)</f>
        <v>1</v>
      </c>
      <c r="CZ1" t="b">
        <f>IF(ISERROR(MATCH(CZ$5,Planned_2024[2024 Selected Bundles],0)),FALSE,TRUE)</f>
        <v>1</v>
      </c>
      <c r="DA1" t="b">
        <f>IF(ISERROR(MATCH(DA$5,Planned_2024[2024 Selected Bundles],0)),FALSE,TRUE)</f>
        <v>0</v>
      </c>
      <c r="DB1" t="b">
        <f>IF(ISERROR(MATCH(DB$5,Planned_2024[2024 Selected Bundles],0)),FALSE,TRUE)</f>
        <v>1</v>
      </c>
      <c r="DC1" t="b">
        <f>IF(ISERROR(MATCH(DC$5,Planned_2024[2024 Selected Bundles],0)),FALSE,TRUE)</f>
        <v>0</v>
      </c>
      <c r="DD1" t="b">
        <f>IF(ISERROR(MATCH(DD$5,Planned_2024[2024 Selected Bundles],0)),FALSE,TRUE)</f>
        <v>1</v>
      </c>
      <c r="DE1" t="b">
        <f>IF(ISERROR(MATCH(DE$5,Planned_2024[2024 Selected Bundles],0)),FALSE,TRUE)</f>
        <v>1</v>
      </c>
      <c r="DF1" t="b">
        <f>IF(ISERROR(MATCH(DF$5,Planned_2024[2024 Selected Bundles],0)),FALSE,TRUE)</f>
        <v>1</v>
      </c>
      <c r="DG1" t="b">
        <f>IF(ISERROR(MATCH(DG$5,Planned_2024[2024 Selected Bundles],0)),FALSE,TRUE)</f>
        <v>0</v>
      </c>
      <c r="DH1" t="b">
        <f>IF(ISERROR(MATCH(DH$5,Planned_2024[2024 Selected Bundles],0)),FALSE,TRUE)</f>
        <v>0</v>
      </c>
      <c r="DI1" t="b">
        <f>IF(ISERROR(MATCH(DI$5,Planned_2024[2024 Selected Bundles],0)),FALSE,TRUE)</f>
        <v>0</v>
      </c>
      <c r="DJ1" t="b">
        <f>IF(ISERROR(MATCH(DJ$5,Planned_2024[2024 Selected Bundles],0)),FALSE,TRUE)</f>
        <v>0</v>
      </c>
      <c r="DK1" t="b">
        <f>IF(ISERROR(MATCH(DK$5,Planned_2024[2024 Selected Bundles],0)),FALSE,TRUE)</f>
        <v>0</v>
      </c>
      <c r="DL1" t="b">
        <f>IF(ISERROR(MATCH(DL$5,Planned_2024[2024 Selected Bundles],0)),FALSE,TRUE)</f>
        <v>0</v>
      </c>
      <c r="DM1" t="b">
        <f>IF(ISERROR(MATCH(DM$5,Planned_2024[2024 Selected Bundles],0)),FALSE,TRUE)</f>
        <v>0</v>
      </c>
      <c r="DN1" t="b">
        <f>IF(ISERROR(MATCH(DN$5,Planned_2024[2024 Selected Bundles],0)),FALSE,TRUE)</f>
        <v>1</v>
      </c>
      <c r="DO1" t="b">
        <f>IF(ISERROR(MATCH(DO$5,Planned_2024[2024 Selected Bundles],0)),FALSE,TRUE)</f>
        <v>0</v>
      </c>
      <c r="DP1" t="b">
        <f>IF(ISERROR(MATCH(DP$5,Planned_2024[2024 Selected Bundles],0)),FALSE,TRUE)</f>
        <v>0</v>
      </c>
      <c r="DQ1" t="b">
        <f>IF(ISERROR(MATCH(DQ$5,Planned_2024[2024 Selected Bundles],0)),FALSE,TRUE)</f>
        <v>0</v>
      </c>
      <c r="DR1" t="b">
        <f>IF(ISERROR(MATCH(DR$5,Planned_2024[2024 Selected Bundles],0)),FALSE,TRUE)</f>
        <v>1</v>
      </c>
      <c r="DS1" t="b">
        <f>IF(ISERROR(MATCH(DS$5,Planned_2024[2024 Selected Bundles],0)),FALSE,TRUE)</f>
        <v>0</v>
      </c>
      <c r="DT1" t="b">
        <f>IF(ISERROR(MATCH(DT$5,Planned_2024[2024 Selected Bundles],0)),FALSE,TRUE)</f>
        <v>0</v>
      </c>
      <c r="DU1" t="b">
        <f>IF(ISERROR(MATCH(DU$5,Planned_2024[2024 Selected Bundles],0)),FALSE,TRUE)</f>
        <v>0</v>
      </c>
      <c r="DV1" t="b">
        <f>IF(ISERROR(MATCH(DV$5,Planned_2024[2024 Selected Bundles],0)),FALSE,TRUE)</f>
        <v>0</v>
      </c>
      <c r="DW1" t="b">
        <f>IF(ISERROR(MATCH(DW$5,Planned_2024[2024 Selected Bundles],0)),FALSE,TRUE)</f>
        <v>1</v>
      </c>
      <c r="DX1" t="b">
        <f>IF(ISERROR(MATCH(DX$5,Planned_2024[2024 Selected Bundles],0)),FALSE,TRUE)</f>
        <v>1</v>
      </c>
      <c r="DY1" t="b">
        <f>IF(ISERROR(MATCH(DY$5,Planned_2024[2024 Selected Bundles],0)),FALSE,TRUE)</f>
        <v>1</v>
      </c>
      <c r="DZ1" t="b">
        <f>IF(ISERROR(MATCH(DZ$5,Planned_2024[2024 Selected Bundles],0)),FALSE,TRUE)</f>
        <v>1</v>
      </c>
      <c r="EA1" t="b">
        <f>IF(ISERROR(MATCH(EA$5,Planned_2024[2024 Selected Bundles],0)),FALSE,TRUE)</f>
        <v>0</v>
      </c>
      <c r="EB1" t="b">
        <f>IF(ISERROR(MATCH(EB$5,Planned_2024[2024 Selected Bundles],0)),FALSE,TRUE)</f>
        <v>0</v>
      </c>
      <c r="EC1" t="b">
        <f>IF(ISERROR(MATCH(EC$5,Planned_2024[2024 Selected Bundles],0)),FALSE,TRUE)</f>
        <v>0</v>
      </c>
      <c r="ED1" t="b">
        <f>IF(ISERROR(MATCH(ED$5,Planned_2024[2024 Selected Bundles],0)),FALSE,TRUE)</f>
        <v>0</v>
      </c>
      <c r="EE1" t="b">
        <f>IF(ISERROR(MATCH(EE$5,Planned_2024[2024 Selected Bundles],0)),FALSE,TRUE)</f>
        <v>1</v>
      </c>
      <c r="EF1" t="b">
        <f>IF(ISERROR(MATCH(EF$5,Planned_2024[2024 Selected Bundles],0)),FALSE,TRUE)</f>
        <v>1</v>
      </c>
      <c r="EG1" t="b">
        <f>IF(ISERROR(MATCH(EG$5,Planned_2024[2024 Selected Bundles],0)),FALSE,TRUE)</f>
        <v>1</v>
      </c>
      <c r="EH1" t="b">
        <f>IF(ISERROR(MATCH(EH$5,Planned_2024[2024 Selected Bundles],0)),FALSE,TRUE)</f>
        <v>1</v>
      </c>
      <c r="EI1" t="b">
        <f>IF(ISERROR(MATCH(EI$5,Planned_2024[2024 Selected Bundles],0)),FALSE,TRUE)</f>
        <v>1</v>
      </c>
      <c r="EJ1" t="b">
        <f>IF(ISERROR(MATCH(EJ$5,Planned_2024[2024 Selected Bundles],0)),FALSE,TRUE)</f>
        <v>1</v>
      </c>
      <c r="EK1" t="b">
        <f>IF(ISERROR(MATCH(EK$5,Planned_2024[2024 Selected Bundles],0)),FALSE,TRUE)</f>
        <v>1</v>
      </c>
      <c r="EL1" t="b">
        <f>IF(ISERROR(MATCH(EL$5,Planned_2024[2024 Selected Bundles],0)),FALSE,TRUE)</f>
        <v>1</v>
      </c>
      <c r="EM1" t="b">
        <f>IF(ISERROR(MATCH(EM$5,Planned_2024[2024 Selected Bundles],0)),FALSE,TRUE)</f>
        <v>1</v>
      </c>
      <c r="EN1" t="b">
        <f>IF(ISERROR(MATCH(EN$5,Planned_2024[2024 Selected Bundles],0)),FALSE,TRUE)</f>
        <v>1</v>
      </c>
      <c r="EO1" t="b">
        <f>IF(ISERROR(MATCH(EO$5,Planned_2024[2024 Selected Bundles],0)),FALSE,TRUE)</f>
        <v>1</v>
      </c>
      <c r="EP1" t="b">
        <f>IF(ISERROR(MATCH(EP$5,Planned_2024[2024 Selected Bundles],0)),FALSE,TRUE)</f>
        <v>1</v>
      </c>
      <c r="EQ1" t="b">
        <f>IF(ISERROR(MATCH(EQ$5,Planned_2024[2024 Selected Bundles],0)),FALSE,TRUE)</f>
        <v>1</v>
      </c>
      <c r="ER1" t="b">
        <f>IF(ISERROR(MATCH(ER$5,Planned_2024[2024 Selected Bundles],0)),FALSE,TRUE)</f>
        <v>1</v>
      </c>
      <c r="ES1" t="b">
        <f>IF(ISERROR(MATCH(ES$5,Planned_2024[2024 Selected Bundles],0)),FALSE,TRUE)</f>
        <v>1</v>
      </c>
      <c r="ET1" t="b">
        <f>IF(ISERROR(MATCH(ET$5,Planned_2024[2024 Selected Bundles],0)),FALSE,TRUE)</f>
        <v>1</v>
      </c>
      <c r="EU1" t="b">
        <f>IF(ISERROR(MATCH(EU$5,Planned_2024[2024 Selected Bundles],0)),FALSE,TRUE)</f>
        <v>1</v>
      </c>
      <c r="EV1" t="b">
        <f>IF(ISERROR(MATCH(EV$5,Planned_2024[2024 Selected Bundles],0)),FALSE,TRUE)</f>
        <v>1</v>
      </c>
      <c r="EW1" t="b">
        <f>IF(ISERROR(MATCH(EW$5,Planned_2024[2024 Selected Bundles],0)),FALSE,TRUE)</f>
        <v>1</v>
      </c>
      <c r="EX1" t="b">
        <f>IF(ISERROR(MATCH(EX$5,Planned_2024[2024 Selected Bundles],0)),FALSE,TRUE)</f>
        <v>1</v>
      </c>
      <c r="EY1" t="b">
        <f>IF(ISERROR(MATCH(EY$5,Planned_2024[2024 Selected Bundles],0)),FALSE,TRUE)</f>
        <v>1</v>
      </c>
      <c r="EZ1" t="b">
        <f>IF(ISERROR(MATCH(EZ$5,Planned_2024[2024 Selected Bundles],0)),FALSE,TRUE)</f>
        <v>1</v>
      </c>
      <c r="FA1" t="b">
        <f>IF(ISERROR(MATCH(FA$5,Planned_2024[2024 Selected Bundles],0)),FALSE,TRUE)</f>
        <v>1</v>
      </c>
      <c r="FB1" t="b">
        <f>IF(ISERROR(MATCH(FB$5,Planned_2024[2024 Selected Bundles],0)),FALSE,TRUE)</f>
        <v>1</v>
      </c>
      <c r="FC1" t="b">
        <f>IF(ISERROR(MATCH(FC$5,Planned_2024[2024 Selected Bundles],0)),FALSE,TRUE)</f>
        <v>1</v>
      </c>
      <c r="FD1" t="b">
        <f>IF(ISERROR(MATCH(FD$5,Planned_2024[2024 Selected Bundles],0)),FALSE,TRUE)</f>
        <v>1</v>
      </c>
      <c r="FE1" t="b">
        <f>IF(ISERROR(MATCH(FE$5,Planned_2024[2024 Selected Bundles],0)),FALSE,TRUE)</f>
        <v>1</v>
      </c>
      <c r="FF1" t="b">
        <f>IF(ISERROR(MATCH(FF$5,Planned_2024[2024 Selected Bundles],0)),FALSE,TRUE)</f>
        <v>1</v>
      </c>
      <c r="FG1" t="b">
        <f>IF(ISERROR(MATCH(FG$5,Planned_2024[2024 Selected Bundles],0)),FALSE,TRUE)</f>
        <v>1</v>
      </c>
    </row>
    <row r="2" spans="1:163" x14ac:dyDescent="0.25">
      <c r="A2" s="87" t="str">
        <f>Planned2025[[#Headers],[2025 Selected Bundles]]</f>
        <v>2025 Selected Bundles</v>
      </c>
      <c r="B2" t="b">
        <f>IF(ISERROR(MATCH(B$5,Planned2025[2025 Selected Bundles],0)),FALSE,TRUE)</f>
        <v>1</v>
      </c>
      <c r="C2" t="b">
        <f>IF(ISERROR(MATCH(C$5,Planned2025[2025 Selected Bundles],0)),FALSE,TRUE)</f>
        <v>0</v>
      </c>
      <c r="D2" t="b">
        <f>IF(ISERROR(MATCH(D$5,Planned2025[2025 Selected Bundles],0)),FALSE,TRUE)</f>
        <v>0</v>
      </c>
      <c r="E2" t="b">
        <f>IF(ISERROR(MATCH(E$5,Planned2025[2025 Selected Bundles],0)),FALSE,TRUE)</f>
        <v>0</v>
      </c>
      <c r="F2" t="b">
        <f>IF(ISERROR(MATCH(F$5,Planned2025[2025 Selected Bundles],0)),FALSE,TRUE)</f>
        <v>0</v>
      </c>
      <c r="G2" t="b">
        <f>IF(ISERROR(MATCH(G$5,Planned2025[2025 Selected Bundles],0)),FALSE,TRUE)</f>
        <v>0</v>
      </c>
      <c r="H2" t="b">
        <f>IF(ISERROR(MATCH(H$5,Planned2025[2025 Selected Bundles],0)),FALSE,TRUE)</f>
        <v>0</v>
      </c>
      <c r="I2" t="b">
        <f>IF(ISERROR(MATCH(I$5,Planned2025[2025 Selected Bundles],0)),FALSE,TRUE)</f>
        <v>0</v>
      </c>
      <c r="J2" t="b">
        <f>IF(ISERROR(MATCH(J$5,Planned2025[2025 Selected Bundles],0)),FALSE,TRUE)</f>
        <v>1</v>
      </c>
      <c r="K2" t="b">
        <f>IF(ISERROR(MATCH(K$5,Planned2025[2025 Selected Bundles],0)),FALSE,TRUE)</f>
        <v>1</v>
      </c>
      <c r="L2" t="b">
        <f>IF(ISERROR(MATCH(L$5,Planned2025[2025 Selected Bundles],0)),FALSE,TRUE)</f>
        <v>1</v>
      </c>
      <c r="M2" t="b">
        <f>IF(ISERROR(MATCH(M$5,Planned2025[2025 Selected Bundles],0)),FALSE,TRUE)</f>
        <v>1</v>
      </c>
      <c r="N2" t="b">
        <f>IF(ISERROR(MATCH(N$5,Planned2025[2025 Selected Bundles],0)),FALSE,TRUE)</f>
        <v>0</v>
      </c>
      <c r="O2" t="b">
        <f>IF(ISERROR(MATCH(O$5,Planned2025[2025 Selected Bundles],0)),FALSE,TRUE)</f>
        <v>0</v>
      </c>
      <c r="P2" t="b">
        <f>IF(ISERROR(MATCH(P$5,Planned2025[2025 Selected Bundles],0)),FALSE,TRUE)</f>
        <v>0</v>
      </c>
      <c r="Q2" t="b">
        <f>IF(ISERROR(MATCH(Q$5,Planned2025[2025 Selected Bundles],0)),FALSE,TRUE)</f>
        <v>0</v>
      </c>
      <c r="R2" t="b">
        <f>IF(ISERROR(MATCH(R$5,Planned2025[2025 Selected Bundles],0)),FALSE,TRUE)</f>
        <v>0</v>
      </c>
      <c r="S2" t="b">
        <f>IF(ISERROR(MATCH(S$5,Planned2025[2025 Selected Bundles],0)),FALSE,TRUE)</f>
        <v>0</v>
      </c>
      <c r="T2" t="b">
        <f>IF(ISERROR(MATCH(T$5,Planned2025[2025 Selected Bundles],0)),FALSE,TRUE)</f>
        <v>0</v>
      </c>
      <c r="U2" t="b">
        <f>IF(ISERROR(MATCH(U$5,Planned2025[2025 Selected Bundles],0)),FALSE,TRUE)</f>
        <v>1</v>
      </c>
      <c r="V2" t="b">
        <f>IF(ISERROR(MATCH(V$5,Planned2025[2025 Selected Bundles],0)),FALSE,TRUE)</f>
        <v>0</v>
      </c>
      <c r="W2" t="b">
        <f>IF(ISERROR(MATCH(W$5,Planned2025[2025 Selected Bundles],0)),FALSE,TRUE)</f>
        <v>0</v>
      </c>
      <c r="X2" t="b">
        <f>IF(ISERROR(MATCH(X$5,Planned2025[2025 Selected Bundles],0)),FALSE,TRUE)</f>
        <v>0</v>
      </c>
      <c r="Y2" t="b">
        <f>IF(ISERROR(MATCH(Y$5,Planned2025[2025 Selected Bundles],0)),FALSE,TRUE)</f>
        <v>0</v>
      </c>
      <c r="Z2" t="b">
        <f>IF(ISERROR(MATCH(Z$5,Planned2025[2025 Selected Bundles],0)),FALSE,TRUE)</f>
        <v>0</v>
      </c>
      <c r="AA2" t="b">
        <f>IF(ISERROR(MATCH(AA$5,Planned2025[2025 Selected Bundles],0)),FALSE,TRUE)</f>
        <v>1</v>
      </c>
      <c r="AB2" t="b">
        <f>IF(ISERROR(MATCH(AB$5,Planned2025[2025 Selected Bundles],0)),FALSE,TRUE)</f>
        <v>1</v>
      </c>
      <c r="AC2" t="b">
        <f>IF(ISERROR(MATCH(AC$5,Planned2025[2025 Selected Bundles],0)),FALSE,TRUE)</f>
        <v>1</v>
      </c>
      <c r="AD2" t="b">
        <f>IF(ISERROR(MATCH(AD$5,Planned2025[2025 Selected Bundles],0)),FALSE,TRUE)</f>
        <v>0</v>
      </c>
      <c r="AE2" t="b">
        <f>IF(ISERROR(MATCH(AE$5,Planned2025[2025 Selected Bundles],0)),FALSE,TRUE)</f>
        <v>0</v>
      </c>
      <c r="AF2" t="b">
        <f>IF(ISERROR(MATCH(AF$5,Planned2025[2025 Selected Bundles],0)),FALSE,TRUE)</f>
        <v>0</v>
      </c>
      <c r="AG2" t="b">
        <f>IF(ISERROR(MATCH(AG$5,Planned2025[2025 Selected Bundles],0)),FALSE,TRUE)</f>
        <v>0</v>
      </c>
      <c r="AH2" t="b">
        <f>IF(ISERROR(MATCH(AH$5,Planned2025[2025 Selected Bundles],0)),FALSE,TRUE)</f>
        <v>0</v>
      </c>
      <c r="AI2" t="b">
        <f>IF(ISERROR(MATCH(AI$5,Planned2025[2025 Selected Bundles],0)),FALSE,TRUE)</f>
        <v>0</v>
      </c>
      <c r="AJ2" t="b">
        <f>IF(ISERROR(MATCH(AJ$5,Planned2025[2025 Selected Bundles],0)),FALSE,TRUE)</f>
        <v>1</v>
      </c>
      <c r="AK2" t="b">
        <f>IF(ISERROR(MATCH(AK$5,Planned2025[2025 Selected Bundles],0)),FALSE,TRUE)</f>
        <v>0</v>
      </c>
      <c r="AL2" t="b">
        <f>IF(ISERROR(MATCH(AL$5,Planned2025[2025 Selected Bundles],0)),FALSE,TRUE)</f>
        <v>0</v>
      </c>
      <c r="AM2" t="b">
        <f>IF(ISERROR(MATCH(AM$5,Planned2025[2025 Selected Bundles],0)),FALSE,TRUE)</f>
        <v>0</v>
      </c>
      <c r="AN2" t="b">
        <f>IF(ISERROR(MATCH(AN$5,Planned2025[2025 Selected Bundles],0)),FALSE,TRUE)</f>
        <v>0</v>
      </c>
      <c r="AO2" t="b">
        <f>IF(ISERROR(MATCH(AO$5,Planned2025[2025 Selected Bundles],0)),FALSE,TRUE)</f>
        <v>0</v>
      </c>
      <c r="AP2" t="b">
        <f>IF(ISERROR(MATCH(AP$5,Planned2025[2025 Selected Bundles],0)),FALSE,TRUE)</f>
        <v>0</v>
      </c>
      <c r="AQ2" t="b">
        <f>IF(ISERROR(MATCH(AQ$5,Planned2025[2025 Selected Bundles],0)),FALSE,TRUE)</f>
        <v>0</v>
      </c>
      <c r="AR2" t="b">
        <f>IF(ISERROR(MATCH(AR$5,Planned2025[2025 Selected Bundles],0)),FALSE,TRUE)</f>
        <v>1</v>
      </c>
      <c r="AS2" t="b">
        <f>IF(ISERROR(MATCH(AS$5,Planned2025[2025 Selected Bundles],0)),FALSE,TRUE)</f>
        <v>0</v>
      </c>
      <c r="AT2" t="b">
        <f>IF(ISERROR(MATCH(AT$5,Planned2025[2025 Selected Bundles],0)),FALSE,TRUE)</f>
        <v>1</v>
      </c>
      <c r="AU2" t="b">
        <f>IF(ISERROR(MATCH(AU$5,Planned2025[2025 Selected Bundles],0)),FALSE,TRUE)</f>
        <v>1</v>
      </c>
      <c r="AV2" t="b">
        <f>IF(ISERROR(MATCH(AV$5,Planned2025[2025 Selected Bundles],0)),FALSE,TRUE)</f>
        <v>1</v>
      </c>
      <c r="AW2" t="b">
        <f>IF(ISERROR(MATCH(AW$5,Planned2025[2025 Selected Bundles],0)),FALSE,TRUE)</f>
        <v>1</v>
      </c>
      <c r="AX2" t="b">
        <f>IF(ISERROR(MATCH(AX$5,Planned2025[2025 Selected Bundles],0)),FALSE,TRUE)</f>
        <v>1</v>
      </c>
      <c r="AY2" t="b">
        <f>IF(ISERROR(MATCH(AY$5,Planned2025[2025 Selected Bundles],0)),FALSE,TRUE)</f>
        <v>0</v>
      </c>
      <c r="AZ2" t="b">
        <f>IF(ISERROR(MATCH(AZ$5,Planned2025[2025 Selected Bundles],0)),FALSE,TRUE)</f>
        <v>0</v>
      </c>
      <c r="BA2" t="b">
        <f>IF(ISERROR(MATCH(BA$5,Planned2025[2025 Selected Bundles],0)),FALSE,TRUE)</f>
        <v>0</v>
      </c>
      <c r="BB2" t="b">
        <f>IF(ISERROR(MATCH(BB$5,Planned2025[2025 Selected Bundles],0)),FALSE,TRUE)</f>
        <v>1</v>
      </c>
      <c r="BC2" t="b">
        <f>IF(ISERROR(MATCH(BC$5,Planned2025[2025 Selected Bundles],0)),FALSE,TRUE)</f>
        <v>1</v>
      </c>
      <c r="BD2" t="b">
        <f>IF(ISERROR(MATCH(BD$5,Planned2025[2025 Selected Bundles],0)),FALSE,TRUE)</f>
        <v>1</v>
      </c>
      <c r="BE2" t="b">
        <f>IF(ISERROR(MATCH(BE$5,Planned2025[2025 Selected Bundles],0)),FALSE,TRUE)</f>
        <v>1</v>
      </c>
      <c r="BF2" t="b">
        <f>IF(ISERROR(MATCH(BF$5,Planned2025[2025 Selected Bundles],0)),FALSE,TRUE)</f>
        <v>1</v>
      </c>
      <c r="BG2" t="b">
        <f>IF(ISERROR(MATCH(BG$5,Planned2025[2025 Selected Bundles],0)),FALSE,TRUE)</f>
        <v>1</v>
      </c>
      <c r="BH2" t="b">
        <f>IF(ISERROR(MATCH(BH$5,Planned2025[2025 Selected Bundles],0)),FALSE,TRUE)</f>
        <v>0</v>
      </c>
      <c r="BI2" t="b">
        <f>IF(ISERROR(MATCH(BI$5,Planned2025[2025 Selected Bundles],0)),FALSE,TRUE)</f>
        <v>0</v>
      </c>
      <c r="BJ2" t="b">
        <f>IF(ISERROR(MATCH(BJ$5,Planned2025[2025 Selected Bundles],0)),FALSE,TRUE)</f>
        <v>0</v>
      </c>
      <c r="BK2" t="b">
        <f>IF(ISERROR(MATCH(BK$5,Planned2025[2025 Selected Bundles],0)),FALSE,TRUE)</f>
        <v>1</v>
      </c>
      <c r="BL2" t="b">
        <f>IF(ISERROR(MATCH(BL$5,Planned2025[2025 Selected Bundles],0)),FALSE,TRUE)</f>
        <v>1</v>
      </c>
      <c r="BM2" t="b">
        <f>IF(ISERROR(MATCH(BM$5,Planned2025[2025 Selected Bundles],0)),FALSE,TRUE)</f>
        <v>0</v>
      </c>
      <c r="BN2" t="b">
        <f>IF(ISERROR(MATCH(BN$5,Planned2025[2025 Selected Bundles],0)),FALSE,TRUE)</f>
        <v>1</v>
      </c>
      <c r="BO2" t="b">
        <f>IF(ISERROR(MATCH(BO$5,Planned2025[2025 Selected Bundles],0)),FALSE,TRUE)</f>
        <v>1</v>
      </c>
      <c r="BP2" t="b">
        <f>IF(ISERROR(MATCH(BP$5,Planned2025[2025 Selected Bundles],0)),FALSE,TRUE)</f>
        <v>1</v>
      </c>
      <c r="BQ2" t="b">
        <f>IF(ISERROR(MATCH(BQ$5,Planned2025[2025 Selected Bundles],0)),FALSE,TRUE)</f>
        <v>1</v>
      </c>
      <c r="BR2" t="b">
        <f>IF(ISERROR(MATCH(BR$5,Planned2025[2025 Selected Bundles],0)),FALSE,TRUE)</f>
        <v>1</v>
      </c>
      <c r="BS2" t="b">
        <f>IF(ISERROR(MATCH(BS$5,Planned2025[2025 Selected Bundles],0)),FALSE,TRUE)</f>
        <v>1</v>
      </c>
      <c r="BT2" t="b">
        <f>IF(ISERROR(MATCH(BT$5,Planned2025[2025 Selected Bundles],0)),FALSE,TRUE)</f>
        <v>1</v>
      </c>
      <c r="BU2" t="b">
        <f>IF(ISERROR(MATCH(BU$5,Planned2025[2025 Selected Bundles],0)),FALSE,TRUE)</f>
        <v>1</v>
      </c>
      <c r="BV2" t="b">
        <f>IF(ISERROR(MATCH(BV$5,Planned2025[2025 Selected Bundles],0)),FALSE,TRUE)</f>
        <v>1</v>
      </c>
      <c r="BW2" t="b">
        <f>IF(ISERROR(MATCH(BW$5,Planned2025[2025 Selected Bundles],0)),FALSE,TRUE)</f>
        <v>1</v>
      </c>
      <c r="BX2" t="b">
        <f>IF(ISERROR(MATCH(BX$5,Planned2025[2025 Selected Bundles],0)),FALSE,TRUE)</f>
        <v>1</v>
      </c>
      <c r="BY2" t="b">
        <f>IF(ISERROR(MATCH(BY$5,Planned2025[2025 Selected Bundles],0)),FALSE,TRUE)</f>
        <v>1</v>
      </c>
      <c r="BZ2" t="b">
        <f>IF(ISERROR(MATCH(BZ$5,Planned2025[2025 Selected Bundles],0)),FALSE,TRUE)</f>
        <v>1</v>
      </c>
      <c r="CA2" t="b">
        <f>IF(ISERROR(MATCH(CA$5,Planned2025[2025 Selected Bundles],0)),FALSE,TRUE)</f>
        <v>1</v>
      </c>
      <c r="CB2" t="b">
        <f>IF(ISERROR(MATCH(CB$5,Planned2025[2025 Selected Bundles],0)),FALSE,TRUE)</f>
        <v>1</v>
      </c>
      <c r="CC2" t="b">
        <f>IF(ISERROR(MATCH(CC$5,Planned2025[2025 Selected Bundles],0)),FALSE,TRUE)</f>
        <v>1</v>
      </c>
      <c r="CD2" t="b">
        <f>IF(ISERROR(MATCH(CD$5,Planned2025[2025 Selected Bundles],0)),FALSE,TRUE)</f>
        <v>1</v>
      </c>
      <c r="CE2" t="b">
        <f>IF(ISERROR(MATCH(CE$5,Planned2025[2025 Selected Bundles],0)),FALSE,TRUE)</f>
        <v>1</v>
      </c>
      <c r="CF2" t="b">
        <f>IF(ISERROR(MATCH(CF$5,Planned2025[2025 Selected Bundles],0)),FALSE,TRUE)</f>
        <v>0</v>
      </c>
      <c r="CG2" t="b">
        <f>IF(ISERROR(MATCH(CG$5,Planned2025[2025 Selected Bundles],0)),FALSE,TRUE)</f>
        <v>0</v>
      </c>
      <c r="CH2" t="b">
        <f>IF(ISERROR(MATCH(CH$5,Planned2025[2025 Selected Bundles],0)),FALSE,TRUE)</f>
        <v>0</v>
      </c>
      <c r="CI2" t="b">
        <f>IF(ISERROR(MATCH(CI$5,Planned2025[2025 Selected Bundles],0)),FALSE,TRUE)</f>
        <v>1</v>
      </c>
      <c r="CJ2" t="b">
        <f>IF(ISERROR(MATCH(CJ$5,Planned2025[2025 Selected Bundles],0)),FALSE,TRUE)</f>
        <v>1</v>
      </c>
      <c r="CK2" t="b">
        <f>IF(ISERROR(MATCH(CK$5,Planned2025[2025 Selected Bundles],0)),FALSE,TRUE)</f>
        <v>0</v>
      </c>
      <c r="CL2" t="b">
        <f>IF(ISERROR(MATCH(CL$5,Planned2025[2025 Selected Bundles],0)),FALSE,TRUE)</f>
        <v>0</v>
      </c>
      <c r="CM2" t="b">
        <f>IF(ISERROR(MATCH(CM$5,Planned2025[2025 Selected Bundles],0)),FALSE,TRUE)</f>
        <v>0</v>
      </c>
      <c r="CN2" t="b">
        <f>IF(ISERROR(MATCH(CN$5,Planned2025[2025 Selected Bundles],0)),FALSE,TRUE)</f>
        <v>0</v>
      </c>
      <c r="CO2" t="b">
        <f>IF(ISERROR(MATCH(CO$5,Planned2025[2025 Selected Bundles],0)),FALSE,TRUE)</f>
        <v>0</v>
      </c>
      <c r="CP2" t="b">
        <f>IF(ISERROR(MATCH(CP$5,Planned2025[2025 Selected Bundles],0)),FALSE,TRUE)</f>
        <v>0</v>
      </c>
      <c r="CQ2" t="b">
        <f>IF(ISERROR(MATCH(CQ$5,Planned2025[2025 Selected Bundles],0)),FALSE,TRUE)</f>
        <v>1</v>
      </c>
      <c r="CR2" t="b">
        <f>IF(ISERROR(MATCH(CR$5,Planned2025[2025 Selected Bundles],0)),FALSE,TRUE)</f>
        <v>1</v>
      </c>
      <c r="CS2" t="b">
        <f>IF(ISERROR(MATCH(CS$5,Planned2025[2025 Selected Bundles],0)),FALSE,TRUE)</f>
        <v>0</v>
      </c>
      <c r="CT2" t="b">
        <f>IF(ISERROR(MATCH(CT$5,Planned2025[2025 Selected Bundles],0)),FALSE,TRUE)</f>
        <v>0</v>
      </c>
      <c r="CU2" t="b">
        <f>IF(ISERROR(MATCH(CU$5,Planned2025[2025 Selected Bundles],0)),FALSE,TRUE)</f>
        <v>0</v>
      </c>
      <c r="CV2" t="b">
        <f>IF(ISERROR(MATCH(CV$5,Planned2025[2025 Selected Bundles],0)),FALSE,TRUE)</f>
        <v>0</v>
      </c>
      <c r="CW2" t="b">
        <f>IF(ISERROR(MATCH(CW$5,Planned2025[2025 Selected Bundles],0)),FALSE,TRUE)</f>
        <v>0</v>
      </c>
      <c r="CX2" t="b">
        <f>IF(ISERROR(MATCH(CX$5,Planned2025[2025 Selected Bundles],0)),FALSE,TRUE)</f>
        <v>1</v>
      </c>
      <c r="CY2" t="b">
        <f>IF(ISERROR(MATCH(CY$5,Planned2025[2025 Selected Bundles],0)),FALSE,TRUE)</f>
        <v>0</v>
      </c>
      <c r="CZ2" t="b">
        <f>IF(ISERROR(MATCH(CZ$5,Planned2025[2025 Selected Bundles],0)),FALSE,TRUE)</f>
        <v>0</v>
      </c>
      <c r="DA2" t="b">
        <f>IF(ISERROR(MATCH(DA$5,Planned2025[2025 Selected Bundles],0)),FALSE,TRUE)</f>
        <v>0</v>
      </c>
      <c r="DB2" t="b">
        <f>IF(ISERROR(MATCH(DB$5,Planned2025[2025 Selected Bundles],0)),FALSE,TRUE)</f>
        <v>0</v>
      </c>
      <c r="DC2" t="b">
        <f>IF(ISERROR(MATCH(DC$5,Planned2025[2025 Selected Bundles],0)),FALSE,TRUE)</f>
        <v>0</v>
      </c>
      <c r="DD2" t="b">
        <f>IF(ISERROR(MATCH(DD$5,Planned2025[2025 Selected Bundles],0)),FALSE,TRUE)</f>
        <v>1</v>
      </c>
      <c r="DE2" t="b">
        <f>IF(ISERROR(MATCH(DE$5,Planned2025[2025 Selected Bundles],0)),FALSE,TRUE)</f>
        <v>1</v>
      </c>
      <c r="DF2" t="b">
        <f>IF(ISERROR(MATCH(DF$5,Planned2025[2025 Selected Bundles],0)),FALSE,TRUE)</f>
        <v>1</v>
      </c>
      <c r="DG2" t="b">
        <f>IF(ISERROR(MATCH(DG$5,Planned2025[2025 Selected Bundles],0)),FALSE,TRUE)</f>
        <v>0</v>
      </c>
      <c r="DH2" t="b">
        <f>IF(ISERROR(MATCH(DH$5,Planned2025[2025 Selected Bundles],0)),FALSE,TRUE)</f>
        <v>0</v>
      </c>
      <c r="DI2" t="b">
        <f>IF(ISERROR(MATCH(DI$5,Planned2025[2025 Selected Bundles],0)),FALSE,TRUE)</f>
        <v>0</v>
      </c>
      <c r="DJ2" t="b">
        <f>IF(ISERROR(MATCH(DJ$5,Planned2025[2025 Selected Bundles],0)),FALSE,TRUE)</f>
        <v>0</v>
      </c>
      <c r="DK2" t="b">
        <f>IF(ISERROR(MATCH(DK$5,Planned2025[2025 Selected Bundles],0)),FALSE,TRUE)</f>
        <v>0</v>
      </c>
      <c r="DL2" t="b">
        <f>IF(ISERROR(MATCH(DL$5,Planned2025[2025 Selected Bundles],0)),FALSE,TRUE)</f>
        <v>0</v>
      </c>
      <c r="DM2" t="b">
        <f>IF(ISERROR(MATCH(DM$5,Planned2025[2025 Selected Bundles],0)),FALSE,TRUE)</f>
        <v>0</v>
      </c>
      <c r="DN2" t="b">
        <f>IF(ISERROR(MATCH(DN$5,Planned2025[2025 Selected Bundles],0)),FALSE,TRUE)</f>
        <v>1</v>
      </c>
      <c r="DO2" t="b">
        <f>IF(ISERROR(MATCH(DO$5,Planned2025[2025 Selected Bundles],0)),FALSE,TRUE)</f>
        <v>0</v>
      </c>
      <c r="DP2" t="b">
        <f>IF(ISERROR(MATCH(DP$5,Planned2025[2025 Selected Bundles],0)),FALSE,TRUE)</f>
        <v>0</v>
      </c>
      <c r="DQ2" t="b">
        <f>IF(ISERROR(MATCH(DQ$5,Planned2025[2025 Selected Bundles],0)),FALSE,TRUE)</f>
        <v>0</v>
      </c>
      <c r="DR2" t="b">
        <f>IF(ISERROR(MATCH(DR$5,Planned2025[2025 Selected Bundles],0)),FALSE,TRUE)</f>
        <v>1</v>
      </c>
      <c r="DS2" t="b">
        <f>IF(ISERROR(MATCH(DS$5,Planned2025[2025 Selected Bundles],0)),FALSE,TRUE)</f>
        <v>0</v>
      </c>
      <c r="DT2" t="b">
        <f>IF(ISERROR(MATCH(DT$5,Planned2025[2025 Selected Bundles],0)),FALSE,TRUE)</f>
        <v>0</v>
      </c>
      <c r="DU2" t="b">
        <f>IF(ISERROR(MATCH(DU$5,Planned2025[2025 Selected Bundles],0)),FALSE,TRUE)</f>
        <v>0</v>
      </c>
      <c r="DV2" t="b">
        <f>IF(ISERROR(MATCH(DV$5,Planned2025[2025 Selected Bundles],0)),FALSE,TRUE)</f>
        <v>0</v>
      </c>
      <c r="DW2" t="b">
        <f>IF(ISERROR(MATCH(DW$5,Planned2025[2025 Selected Bundles],0)),FALSE,TRUE)</f>
        <v>1</v>
      </c>
      <c r="DX2" t="b">
        <f>IF(ISERROR(MATCH(DX$5,Planned2025[2025 Selected Bundles],0)),FALSE,TRUE)</f>
        <v>1</v>
      </c>
      <c r="DY2" t="b">
        <f>IF(ISERROR(MATCH(DY$5,Planned2025[2025 Selected Bundles],0)),FALSE,TRUE)</f>
        <v>1</v>
      </c>
      <c r="DZ2" t="b">
        <f>IF(ISERROR(MATCH(DZ$5,Planned2025[2025 Selected Bundles],0)),FALSE,TRUE)</f>
        <v>1</v>
      </c>
      <c r="EA2" t="b">
        <f>IF(ISERROR(MATCH(EA$5,Planned2025[2025 Selected Bundles],0)),FALSE,TRUE)</f>
        <v>0</v>
      </c>
      <c r="EB2" t="b">
        <f>IF(ISERROR(MATCH(EB$5,Planned2025[2025 Selected Bundles],0)),FALSE,TRUE)</f>
        <v>0</v>
      </c>
      <c r="EC2" t="b">
        <f>IF(ISERROR(MATCH(EC$5,Planned2025[2025 Selected Bundles],0)),FALSE,TRUE)</f>
        <v>0</v>
      </c>
      <c r="ED2" t="b">
        <f>IF(ISERROR(MATCH(ED$5,Planned2025[2025 Selected Bundles],0)),FALSE,TRUE)</f>
        <v>0</v>
      </c>
      <c r="EE2" t="b">
        <f>IF(ISERROR(MATCH(EE$5,Planned2025[2025 Selected Bundles],0)),FALSE,TRUE)</f>
        <v>1</v>
      </c>
      <c r="EF2" t="b">
        <f>IF(ISERROR(MATCH(EF$5,Planned2025[2025 Selected Bundles],0)),FALSE,TRUE)</f>
        <v>1</v>
      </c>
      <c r="EG2" t="b">
        <f>IF(ISERROR(MATCH(EG$5,Planned2025[2025 Selected Bundles],0)),FALSE,TRUE)</f>
        <v>1</v>
      </c>
      <c r="EH2" t="b">
        <f>IF(ISERROR(MATCH(EH$5,Planned2025[2025 Selected Bundles],0)),FALSE,TRUE)</f>
        <v>1</v>
      </c>
      <c r="EI2" t="b">
        <f>IF(ISERROR(MATCH(EI$5,Planned2025[2025 Selected Bundles],0)),FALSE,TRUE)</f>
        <v>1</v>
      </c>
      <c r="EJ2" t="b">
        <f>IF(ISERROR(MATCH(EJ$5,Planned2025[2025 Selected Bundles],0)),FALSE,TRUE)</f>
        <v>1</v>
      </c>
      <c r="EK2" t="b">
        <f>IF(ISERROR(MATCH(EK$5,Planned2025[2025 Selected Bundles],0)),FALSE,TRUE)</f>
        <v>1</v>
      </c>
      <c r="EL2" t="b">
        <f>IF(ISERROR(MATCH(EL$5,Planned2025[2025 Selected Bundles],0)),FALSE,TRUE)</f>
        <v>1</v>
      </c>
      <c r="EM2" t="b">
        <f>IF(ISERROR(MATCH(EM$5,Planned2025[2025 Selected Bundles],0)),FALSE,TRUE)</f>
        <v>1</v>
      </c>
      <c r="EN2" t="b">
        <f>IF(ISERROR(MATCH(EN$5,Planned2025[2025 Selected Bundles],0)),FALSE,TRUE)</f>
        <v>1</v>
      </c>
      <c r="EO2" t="b">
        <f>IF(ISERROR(MATCH(EO$5,Planned2025[2025 Selected Bundles],0)),FALSE,TRUE)</f>
        <v>1</v>
      </c>
      <c r="EP2" t="b">
        <f>IF(ISERROR(MATCH(EP$5,Planned2025[2025 Selected Bundles],0)),FALSE,TRUE)</f>
        <v>1</v>
      </c>
      <c r="EQ2" t="b">
        <f>IF(ISERROR(MATCH(EQ$5,Planned2025[2025 Selected Bundles],0)),FALSE,TRUE)</f>
        <v>1</v>
      </c>
      <c r="ER2" t="b">
        <f>IF(ISERROR(MATCH(ER$5,Planned2025[2025 Selected Bundles],0)),FALSE,TRUE)</f>
        <v>1</v>
      </c>
      <c r="ES2" t="b">
        <f>IF(ISERROR(MATCH(ES$5,Planned2025[2025 Selected Bundles],0)),FALSE,TRUE)</f>
        <v>1</v>
      </c>
      <c r="ET2" t="b">
        <f>IF(ISERROR(MATCH(ET$5,Planned2025[2025 Selected Bundles],0)),FALSE,TRUE)</f>
        <v>1</v>
      </c>
      <c r="EU2" t="b">
        <f>IF(ISERROR(MATCH(EU$5,Planned2025[2025 Selected Bundles],0)),FALSE,TRUE)</f>
        <v>1</v>
      </c>
      <c r="EV2" t="b">
        <f>IF(ISERROR(MATCH(EV$5,Planned2025[2025 Selected Bundles],0)),FALSE,TRUE)</f>
        <v>1</v>
      </c>
      <c r="EW2" t="b">
        <f>IF(ISERROR(MATCH(EW$5,Planned2025[2025 Selected Bundles],0)),FALSE,TRUE)</f>
        <v>1</v>
      </c>
      <c r="EX2" t="b">
        <f>IF(ISERROR(MATCH(EX$5,Planned2025[2025 Selected Bundles],0)),FALSE,TRUE)</f>
        <v>1</v>
      </c>
      <c r="EY2" t="b">
        <f>IF(ISERROR(MATCH(EY$5,Planned2025[2025 Selected Bundles],0)),FALSE,TRUE)</f>
        <v>1</v>
      </c>
      <c r="EZ2" t="b">
        <f>IF(ISERROR(MATCH(EZ$5,Planned2025[2025 Selected Bundles],0)),FALSE,TRUE)</f>
        <v>1</v>
      </c>
      <c r="FA2" t="b">
        <f>IF(ISERROR(MATCH(FA$5,Planned2025[2025 Selected Bundles],0)),FALSE,TRUE)</f>
        <v>1</v>
      </c>
      <c r="FB2" t="b">
        <f>IF(ISERROR(MATCH(FB$5,Planned2025[2025 Selected Bundles],0)),FALSE,TRUE)</f>
        <v>1</v>
      </c>
      <c r="FC2" t="b">
        <f>IF(ISERROR(MATCH(FC$5,Planned2025[2025 Selected Bundles],0)),FALSE,TRUE)</f>
        <v>1</v>
      </c>
      <c r="FD2" t="b">
        <f>IF(ISERROR(MATCH(FD$5,Planned2025[2025 Selected Bundles],0)),FALSE,TRUE)</f>
        <v>1</v>
      </c>
      <c r="FE2" t="b">
        <f>IF(ISERROR(MATCH(FE$5,Planned2025[2025 Selected Bundles],0)),FALSE,TRUE)</f>
        <v>1</v>
      </c>
      <c r="FF2" t="b">
        <f>IF(ISERROR(MATCH(FF$5,Planned2025[2025 Selected Bundles],0)),FALSE,TRUE)</f>
        <v>1</v>
      </c>
      <c r="FG2" t="b">
        <f>IF(ISERROR(MATCH(FG$5,Planned2025[2025 Selected Bundles],0)),FALSE,TRUE)</f>
        <v>1</v>
      </c>
    </row>
    <row r="3" spans="1:163" x14ac:dyDescent="0.25">
      <c r="A3" s="87" t="s">
        <v>4244</v>
      </c>
    </row>
    <row r="4" spans="1:163" x14ac:dyDescent="0.25">
      <c r="B4">
        <f>_xlfn.XLOOKUP(RIGHT(B5,2),'Capacity by State'!$A$6:$A$11,'Capacity by State'!$D$6:$D$11)</f>
        <v>10</v>
      </c>
      <c r="C4">
        <f>_xlfn.XLOOKUP(RIGHT(C5,2),'Capacity by State'!$A$6:$A$11,'Capacity by State'!$D$6:$D$11)</f>
        <v>10</v>
      </c>
      <c r="D4">
        <f>_xlfn.XLOOKUP(RIGHT(D5,2),'Capacity by State'!$A$6:$A$11,'Capacity by State'!$D$6:$D$11)</f>
        <v>10</v>
      </c>
      <c r="E4">
        <f>_xlfn.XLOOKUP(RIGHT(E5,2),'Capacity by State'!$A$6:$A$11,'Capacity by State'!$D$6:$D$11)</f>
        <v>10</v>
      </c>
      <c r="F4">
        <f>_xlfn.XLOOKUP(RIGHT(F5,2),'Capacity by State'!$A$6:$A$11,'Capacity by State'!$D$6:$D$11)</f>
        <v>10</v>
      </c>
      <c r="G4">
        <f>_xlfn.XLOOKUP(RIGHT(G5,2),'Capacity by State'!$A$6:$A$11,'Capacity by State'!$D$6:$D$11)</f>
        <v>10</v>
      </c>
      <c r="H4">
        <f>_xlfn.XLOOKUP(RIGHT(H5,2),'Capacity by State'!$A$6:$A$11,'Capacity by State'!$D$6:$D$11)</f>
        <v>10</v>
      </c>
      <c r="I4">
        <f>_xlfn.XLOOKUP(RIGHT(I5,2),'Capacity by State'!$A$6:$A$11,'Capacity by State'!$D$6:$D$11)</f>
        <v>10</v>
      </c>
      <c r="J4">
        <f>_xlfn.XLOOKUP(RIGHT(J5,2),'Capacity by State'!$A$6:$A$11,'Capacity by State'!$D$6:$D$11)</f>
        <v>10</v>
      </c>
      <c r="K4">
        <f>_xlfn.XLOOKUP(RIGHT(K5,2),'Capacity by State'!$A$6:$A$11,'Capacity by State'!$D$6:$D$11)</f>
        <v>10</v>
      </c>
      <c r="L4">
        <f>_xlfn.XLOOKUP(RIGHT(L5,2),'Capacity by State'!$A$6:$A$11,'Capacity by State'!$D$6:$D$11)</f>
        <v>10</v>
      </c>
      <c r="M4">
        <f>_xlfn.XLOOKUP(RIGHT(M5,2),'Capacity by State'!$A$6:$A$11,'Capacity by State'!$D$6:$D$11)</f>
        <v>10</v>
      </c>
      <c r="N4">
        <f>_xlfn.XLOOKUP(RIGHT(N5,2),'Capacity by State'!$A$6:$A$11,'Capacity by State'!$D$6:$D$11)</f>
        <v>10</v>
      </c>
      <c r="O4">
        <f>_xlfn.XLOOKUP(RIGHT(O5,2),'Capacity by State'!$A$6:$A$11,'Capacity by State'!$D$6:$D$11)</f>
        <v>10</v>
      </c>
      <c r="P4">
        <f>_xlfn.XLOOKUP(RIGHT(P5,2),'Capacity by State'!$A$6:$A$11,'Capacity by State'!$D$6:$D$11)</f>
        <v>10</v>
      </c>
      <c r="Q4">
        <f>_xlfn.XLOOKUP(RIGHT(Q5,2),'Capacity by State'!$A$6:$A$11,'Capacity by State'!$D$6:$D$11)</f>
        <v>10</v>
      </c>
      <c r="R4">
        <f>_xlfn.XLOOKUP(RIGHT(R5,2),'Capacity by State'!$A$6:$A$11,'Capacity by State'!$D$6:$D$11)</f>
        <v>10</v>
      </c>
      <c r="S4">
        <f>_xlfn.XLOOKUP(RIGHT(S5,2),'Capacity by State'!$A$6:$A$11,'Capacity by State'!$D$6:$D$11)</f>
        <v>10</v>
      </c>
      <c r="T4">
        <f>_xlfn.XLOOKUP(RIGHT(T5,2),'Capacity by State'!$A$6:$A$11,'Capacity by State'!$D$6:$D$11)</f>
        <v>10</v>
      </c>
      <c r="U4">
        <f>_xlfn.XLOOKUP(RIGHT(U5,2),'Capacity by State'!$A$6:$A$11,'Capacity by State'!$D$6:$D$11)</f>
        <v>10</v>
      </c>
      <c r="V4">
        <f>_xlfn.XLOOKUP(RIGHT(V5,2),'Capacity by State'!$A$6:$A$11,'Capacity by State'!$D$6:$D$11)</f>
        <v>10</v>
      </c>
      <c r="W4">
        <f>_xlfn.XLOOKUP(RIGHT(W5,2),'Capacity by State'!$A$6:$A$11,'Capacity by State'!$D$6:$D$11)</f>
        <v>10</v>
      </c>
      <c r="X4">
        <f>_xlfn.XLOOKUP(RIGHT(X5,2),'Capacity by State'!$A$6:$A$11,'Capacity by State'!$D$6:$D$11)</f>
        <v>10</v>
      </c>
      <c r="Y4">
        <f>_xlfn.XLOOKUP(RIGHT(Y5,2),'Capacity by State'!$A$6:$A$11,'Capacity by State'!$D$6:$D$11)</f>
        <v>10</v>
      </c>
      <c r="Z4">
        <f>_xlfn.XLOOKUP(RIGHT(Z5,2),'Capacity by State'!$A$6:$A$11,'Capacity by State'!$D$6:$D$11)</f>
        <v>10</v>
      </c>
      <c r="AA4">
        <f>_xlfn.XLOOKUP(RIGHT(AA5,2),'Capacity by State'!$A$6:$A$11,'Capacity by State'!$D$6:$D$11)</f>
        <v>10</v>
      </c>
      <c r="AB4">
        <f>_xlfn.XLOOKUP(RIGHT(AB5,2),'Capacity by State'!$A$6:$A$11,'Capacity by State'!$D$6:$D$11)</f>
        <v>10</v>
      </c>
      <c r="AC4">
        <f>_xlfn.XLOOKUP(RIGHT(AC5,2),'Capacity by State'!$A$6:$A$11,'Capacity by State'!$D$6:$D$11)</f>
        <v>10</v>
      </c>
      <c r="AD4">
        <f>_xlfn.XLOOKUP(RIGHT(AD5,2),'Capacity by State'!$A$6:$A$11,'Capacity by State'!$D$6:$D$11)</f>
        <v>10</v>
      </c>
      <c r="AE4">
        <f>_xlfn.XLOOKUP(RIGHT(AE5,2),'Capacity by State'!$A$6:$A$11,'Capacity by State'!$D$6:$D$11)</f>
        <v>10</v>
      </c>
      <c r="AF4">
        <f>_xlfn.XLOOKUP(RIGHT(AF5,2),'Capacity by State'!$A$6:$A$11,'Capacity by State'!$D$6:$D$11)</f>
        <v>10</v>
      </c>
      <c r="AG4">
        <f>_xlfn.XLOOKUP(RIGHT(AG5,2),'Capacity by State'!$A$6:$A$11,'Capacity by State'!$D$6:$D$11)</f>
        <v>10</v>
      </c>
      <c r="AH4">
        <f>_xlfn.XLOOKUP(RIGHT(AH5,2),'Capacity by State'!$A$6:$A$11,'Capacity by State'!$D$6:$D$11)</f>
        <v>10</v>
      </c>
      <c r="AI4">
        <f>_xlfn.XLOOKUP(RIGHT(AI5,2),'Capacity by State'!$A$6:$A$11,'Capacity by State'!$D$6:$D$11)</f>
        <v>10</v>
      </c>
      <c r="AJ4">
        <f>_xlfn.XLOOKUP(RIGHT(AJ5,2),'Capacity by State'!$A$6:$A$11,'Capacity by State'!$D$6:$D$11)</f>
        <v>10</v>
      </c>
      <c r="AK4">
        <f>_xlfn.XLOOKUP(RIGHT(AK5,2),'Capacity by State'!$A$6:$A$11,'Capacity by State'!$D$6:$D$11)</f>
        <v>10</v>
      </c>
      <c r="AL4">
        <f>_xlfn.XLOOKUP(RIGHT(AL5,2),'Capacity by State'!$A$6:$A$11,'Capacity by State'!$D$6:$D$11)</f>
        <v>10</v>
      </c>
      <c r="AM4">
        <f>_xlfn.XLOOKUP(RIGHT(AM5,2),'Capacity by State'!$A$6:$A$11,'Capacity by State'!$D$6:$D$11)</f>
        <v>10</v>
      </c>
      <c r="AN4">
        <f>_xlfn.XLOOKUP(RIGHT(AN5,2),'Capacity by State'!$A$6:$A$11,'Capacity by State'!$D$6:$D$11)</f>
        <v>10</v>
      </c>
      <c r="AO4">
        <f>_xlfn.XLOOKUP(RIGHT(AO5,2),'Capacity by State'!$A$6:$A$11,'Capacity by State'!$D$6:$D$11)</f>
        <v>10</v>
      </c>
      <c r="AP4">
        <f>_xlfn.XLOOKUP(RIGHT(AP5,2),'Capacity by State'!$A$6:$A$11,'Capacity by State'!$D$6:$D$11)</f>
        <v>10</v>
      </c>
      <c r="AQ4">
        <f>_xlfn.XLOOKUP(RIGHT(AQ5,2),'Capacity by State'!$A$6:$A$11,'Capacity by State'!$D$6:$D$11)</f>
        <v>10</v>
      </c>
      <c r="AR4">
        <f>_xlfn.XLOOKUP(RIGHT(AR5,2),'Capacity by State'!$A$6:$A$11,'Capacity by State'!$D$6:$D$11)</f>
        <v>10</v>
      </c>
      <c r="AS4">
        <f>_xlfn.XLOOKUP(RIGHT(AS5,2),'Capacity by State'!$A$6:$A$11,'Capacity by State'!$D$6:$D$11)</f>
        <v>10</v>
      </c>
      <c r="AT4">
        <f>_xlfn.XLOOKUP(RIGHT(AT5,2),'Capacity by State'!$A$6:$A$11,'Capacity by State'!$D$6:$D$11)</f>
        <v>10</v>
      </c>
      <c r="AU4">
        <f>_xlfn.XLOOKUP(RIGHT(AU5,2),'Capacity by State'!$A$6:$A$11,'Capacity by State'!$D$6:$D$11)</f>
        <v>10</v>
      </c>
      <c r="AV4">
        <f>_xlfn.XLOOKUP(RIGHT(AV5,2),'Capacity by State'!$A$6:$A$11,'Capacity by State'!$D$6:$D$11)</f>
        <v>10</v>
      </c>
      <c r="AW4">
        <f>_xlfn.XLOOKUP(RIGHT(AW5,2),'Capacity by State'!$A$6:$A$11,'Capacity by State'!$D$6:$D$11)</f>
        <v>10</v>
      </c>
      <c r="AX4">
        <f>_xlfn.XLOOKUP(RIGHT(AX5,2),'Capacity by State'!$A$6:$A$11,'Capacity by State'!$D$6:$D$11)</f>
        <v>10</v>
      </c>
      <c r="AY4">
        <f>_xlfn.XLOOKUP(RIGHT(AY5,2),'Capacity by State'!$A$6:$A$11,'Capacity by State'!$D$6:$D$11)</f>
        <v>10</v>
      </c>
      <c r="AZ4">
        <f>_xlfn.XLOOKUP(RIGHT(AZ5,2),'Capacity by State'!$A$6:$A$11,'Capacity by State'!$D$6:$D$11)</f>
        <v>10</v>
      </c>
      <c r="BA4">
        <f>_xlfn.XLOOKUP(RIGHT(BA5,2),'Capacity by State'!$A$6:$A$11,'Capacity by State'!$D$6:$D$11)</f>
        <v>10</v>
      </c>
      <c r="BB4">
        <f>_xlfn.XLOOKUP(RIGHT(BB5,2),'Capacity by State'!$A$6:$A$11,'Capacity by State'!$D$6:$D$11)</f>
        <v>10</v>
      </c>
      <c r="BC4">
        <f>_xlfn.XLOOKUP(RIGHT(BC5,2),'Capacity by State'!$A$6:$A$11,'Capacity by State'!$D$6:$D$11)</f>
        <v>10</v>
      </c>
      <c r="BD4">
        <f>_xlfn.XLOOKUP(RIGHT(BD5,2),'Capacity by State'!$A$6:$A$11,'Capacity by State'!$D$6:$D$11)</f>
        <v>10</v>
      </c>
      <c r="BE4">
        <f>_xlfn.XLOOKUP(RIGHT(BE5,2),'Capacity by State'!$A$6:$A$11,'Capacity by State'!$D$6:$D$11)</f>
        <v>10</v>
      </c>
      <c r="BF4">
        <f>_xlfn.XLOOKUP(RIGHT(BF5,2),'Capacity by State'!$A$6:$A$11,'Capacity by State'!$D$6:$D$11)</f>
        <v>10</v>
      </c>
      <c r="BG4">
        <f>_xlfn.XLOOKUP(RIGHT(BG5,2),'Capacity by State'!$A$6:$A$11,'Capacity by State'!$D$6:$D$11)</f>
        <v>10</v>
      </c>
      <c r="BH4">
        <f>_xlfn.XLOOKUP(RIGHT(BH5,2),'Capacity by State'!$A$6:$A$11,'Capacity by State'!$D$6:$D$11)</f>
        <v>10</v>
      </c>
      <c r="BI4">
        <f>_xlfn.XLOOKUP(RIGHT(BI5,2),'Capacity by State'!$A$6:$A$11,'Capacity by State'!$D$6:$D$11)</f>
        <v>10</v>
      </c>
      <c r="BJ4">
        <f>_xlfn.XLOOKUP(RIGHT(BJ5,2),'Capacity by State'!$A$6:$A$11,'Capacity by State'!$D$6:$D$11)</f>
        <v>10</v>
      </c>
      <c r="BK4">
        <f>_xlfn.XLOOKUP(RIGHT(BK5,2),'Capacity by State'!$A$6:$A$11,'Capacity by State'!$D$6:$D$11)</f>
        <v>10</v>
      </c>
      <c r="BL4">
        <f>_xlfn.XLOOKUP(RIGHT(BL5,2),'Capacity by State'!$A$6:$A$11,'Capacity by State'!$D$6:$D$11)</f>
        <v>10</v>
      </c>
      <c r="BM4">
        <f>_xlfn.XLOOKUP(RIGHT(BM5,2),'Capacity by State'!$A$6:$A$11,'Capacity by State'!$D$6:$D$11)</f>
        <v>10</v>
      </c>
      <c r="BN4">
        <f>_xlfn.XLOOKUP(RIGHT(BN5,2),'Capacity by State'!$A$6:$A$11,'Capacity by State'!$D$6:$D$11)</f>
        <v>10</v>
      </c>
      <c r="BO4">
        <f>_xlfn.XLOOKUP(RIGHT(BO5,2),'Capacity by State'!$A$6:$A$11,'Capacity by State'!$D$6:$D$11)</f>
        <v>10</v>
      </c>
      <c r="BP4">
        <f>_xlfn.XLOOKUP(RIGHT(BP5,2),'Capacity by State'!$A$6:$A$11,'Capacity by State'!$D$6:$D$11)</f>
        <v>10</v>
      </c>
      <c r="BQ4">
        <f>_xlfn.XLOOKUP(RIGHT(BQ5,2),'Capacity by State'!$A$6:$A$11,'Capacity by State'!$D$6:$D$11)</f>
        <v>10</v>
      </c>
      <c r="BR4">
        <f>_xlfn.XLOOKUP(RIGHT(BR5,2),'Capacity by State'!$A$6:$A$11,'Capacity by State'!$D$6:$D$11)</f>
        <v>10</v>
      </c>
      <c r="BS4">
        <f>_xlfn.XLOOKUP(RIGHT(BS5,2),'Capacity by State'!$A$6:$A$11,'Capacity by State'!$D$6:$D$11)</f>
        <v>10</v>
      </c>
      <c r="BT4">
        <f>_xlfn.XLOOKUP(RIGHT(BT5,2),'Capacity by State'!$A$6:$A$11,'Capacity by State'!$D$6:$D$11)</f>
        <v>10</v>
      </c>
      <c r="BU4">
        <f>_xlfn.XLOOKUP(RIGHT(BU5,2),'Capacity by State'!$A$6:$A$11,'Capacity by State'!$D$6:$D$11)</f>
        <v>10</v>
      </c>
      <c r="BV4">
        <f>_xlfn.XLOOKUP(RIGHT(BV5,2),'Capacity by State'!$A$6:$A$11,'Capacity by State'!$D$6:$D$11)</f>
        <v>10</v>
      </c>
      <c r="BW4">
        <f>_xlfn.XLOOKUP(RIGHT(BW5,2),'Capacity by State'!$A$6:$A$11,'Capacity by State'!$D$6:$D$11)</f>
        <v>10</v>
      </c>
      <c r="BX4">
        <f>_xlfn.XLOOKUP(RIGHT(BX5,2),'Capacity by State'!$A$6:$A$11,'Capacity by State'!$D$6:$D$11)</f>
        <v>10</v>
      </c>
      <c r="BY4">
        <f>_xlfn.XLOOKUP(RIGHT(BY5,2),'Capacity by State'!$A$6:$A$11,'Capacity by State'!$D$6:$D$11)</f>
        <v>10</v>
      </c>
      <c r="BZ4">
        <f>_xlfn.XLOOKUP(RIGHT(BZ5,2),'Capacity by State'!$A$6:$A$11,'Capacity by State'!$D$6:$D$11)</f>
        <v>10</v>
      </c>
      <c r="CA4">
        <f>_xlfn.XLOOKUP(RIGHT(CA5,2),'Capacity by State'!$A$6:$A$11,'Capacity by State'!$D$6:$D$11)</f>
        <v>10</v>
      </c>
      <c r="CB4">
        <f>_xlfn.XLOOKUP(RIGHT(CB5,2),'Capacity by State'!$A$6:$A$11,'Capacity by State'!$D$6:$D$11)</f>
        <v>10</v>
      </c>
      <c r="CC4">
        <f>_xlfn.XLOOKUP(RIGHT(CC5,2),'Capacity by State'!$A$6:$A$11,'Capacity by State'!$D$6:$D$11)</f>
        <v>10</v>
      </c>
      <c r="CD4">
        <f>_xlfn.XLOOKUP(RIGHT(CD5,2),'Capacity by State'!$A$6:$A$11,'Capacity by State'!$D$6:$D$11)</f>
        <v>10</v>
      </c>
      <c r="CE4">
        <f>_xlfn.XLOOKUP(RIGHT(CE5,2),'Capacity by State'!$A$6:$A$11,'Capacity by State'!$D$6:$D$11)</f>
        <v>10</v>
      </c>
      <c r="CF4">
        <f>_xlfn.XLOOKUP(RIGHT(CF5,2),'Capacity by State'!$A$6:$A$11,'Capacity by State'!$D$6:$D$11)</f>
        <v>10</v>
      </c>
      <c r="CG4">
        <f>_xlfn.XLOOKUP(RIGHT(CG5,2),'Capacity by State'!$A$6:$A$11,'Capacity by State'!$D$6:$D$11)</f>
        <v>10</v>
      </c>
      <c r="CH4">
        <f>_xlfn.XLOOKUP(RIGHT(CH5,2),'Capacity by State'!$A$6:$A$11,'Capacity by State'!$D$6:$D$11)</f>
        <v>10</v>
      </c>
      <c r="CI4">
        <f>_xlfn.XLOOKUP(RIGHT(CI5,2),'Capacity by State'!$A$6:$A$11,'Capacity by State'!$D$6:$D$11)</f>
        <v>10</v>
      </c>
      <c r="CJ4">
        <f>_xlfn.XLOOKUP(RIGHT(CJ5,2),'Capacity by State'!$A$6:$A$11,'Capacity by State'!$D$6:$D$11)</f>
        <v>10</v>
      </c>
      <c r="CK4">
        <f>_xlfn.XLOOKUP(RIGHT(CK5,2),'Capacity by State'!$A$6:$A$11,'Capacity by State'!$D$6:$D$11)</f>
        <v>10</v>
      </c>
      <c r="CL4">
        <f>_xlfn.XLOOKUP(RIGHT(CL5,2),'Capacity by State'!$A$6:$A$11,'Capacity by State'!$D$6:$D$11)</f>
        <v>10</v>
      </c>
      <c r="CM4">
        <f>_xlfn.XLOOKUP(RIGHT(CM5,2),'Capacity by State'!$A$6:$A$11,'Capacity by State'!$D$6:$D$11)</f>
        <v>10</v>
      </c>
      <c r="CN4">
        <f>_xlfn.XLOOKUP(RIGHT(CN5,2),'Capacity by State'!$A$6:$A$11,'Capacity by State'!$D$6:$D$11)</f>
        <v>10</v>
      </c>
      <c r="CO4">
        <f>_xlfn.XLOOKUP(RIGHT(CO5,2),'Capacity by State'!$A$6:$A$11,'Capacity by State'!$D$6:$D$11)</f>
        <v>10</v>
      </c>
      <c r="CP4">
        <f>_xlfn.XLOOKUP(RIGHT(CP5,2),'Capacity by State'!$A$6:$A$11,'Capacity by State'!$D$6:$D$11)</f>
        <v>10</v>
      </c>
      <c r="CQ4">
        <f>_xlfn.XLOOKUP(RIGHT(CQ5,2),'Capacity by State'!$A$6:$A$11,'Capacity by State'!$D$6:$D$11)</f>
        <v>10</v>
      </c>
      <c r="CR4">
        <f>_xlfn.XLOOKUP(RIGHT(CR5,2),'Capacity by State'!$A$6:$A$11,'Capacity by State'!$D$6:$D$11)</f>
        <v>10</v>
      </c>
      <c r="CS4">
        <f>_xlfn.XLOOKUP(RIGHT(CS5,2),'Capacity by State'!$A$6:$A$11,'Capacity by State'!$D$6:$D$11)</f>
        <v>10</v>
      </c>
      <c r="CT4">
        <f>_xlfn.XLOOKUP(RIGHT(CT5,2),'Capacity by State'!$A$6:$A$11,'Capacity by State'!$D$6:$D$11)</f>
        <v>10</v>
      </c>
      <c r="CU4">
        <f>_xlfn.XLOOKUP(RIGHT(CU5,2),'Capacity by State'!$A$6:$A$11,'Capacity by State'!$D$6:$D$11)</f>
        <v>10</v>
      </c>
      <c r="CV4">
        <f>_xlfn.XLOOKUP(RIGHT(CV5,2),'Capacity by State'!$A$6:$A$11,'Capacity by State'!$D$6:$D$11)</f>
        <v>10</v>
      </c>
      <c r="CW4">
        <f>_xlfn.XLOOKUP(RIGHT(CW5,2),'Capacity by State'!$A$6:$A$11,'Capacity by State'!$D$6:$D$11)</f>
        <v>10</v>
      </c>
      <c r="CX4">
        <f>_xlfn.XLOOKUP(RIGHT(CX5,2),'Capacity by State'!$A$6:$A$11,'Capacity by State'!$D$6:$D$11)</f>
        <v>10</v>
      </c>
      <c r="CY4">
        <f>_xlfn.XLOOKUP(RIGHT(CY5,2),'Capacity by State'!$A$6:$A$11,'Capacity by State'!$D$6:$D$11)</f>
        <v>10</v>
      </c>
      <c r="CZ4">
        <f>_xlfn.XLOOKUP(RIGHT(CZ5,2),'Capacity by State'!$A$6:$A$11,'Capacity by State'!$D$6:$D$11)</f>
        <v>10</v>
      </c>
      <c r="DA4">
        <f>_xlfn.XLOOKUP(RIGHT(DA5,2),'Capacity by State'!$A$6:$A$11,'Capacity by State'!$D$6:$D$11)</f>
        <v>10</v>
      </c>
      <c r="DB4">
        <f>_xlfn.XLOOKUP(RIGHT(DB5,2),'Capacity by State'!$A$6:$A$11,'Capacity by State'!$D$6:$D$11)</f>
        <v>10</v>
      </c>
      <c r="DC4">
        <f>_xlfn.XLOOKUP(RIGHT(DC5,2),'Capacity by State'!$A$6:$A$11,'Capacity by State'!$D$6:$D$11)</f>
        <v>10</v>
      </c>
      <c r="DD4">
        <f>_xlfn.XLOOKUP(RIGHT(DD5,2),'Capacity by State'!$A$6:$A$11,'Capacity by State'!$D$6:$D$11)</f>
        <v>10</v>
      </c>
      <c r="DE4">
        <f>_xlfn.XLOOKUP(RIGHT(DE5,2),'Capacity by State'!$A$6:$A$11,'Capacity by State'!$D$6:$D$11)</f>
        <v>10</v>
      </c>
      <c r="DF4">
        <f>_xlfn.XLOOKUP(RIGHT(DF5,2),'Capacity by State'!$A$6:$A$11,'Capacity by State'!$D$6:$D$11)</f>
        <v>10</v>
      </c>
      <c r="DG4">
        <f>_xlfn.XLOOKUP(RIGHT(DG5,2),'Capacity by State'!$A$6:$A$11,'Capacity by State'!$D$6:$D$11)</f>
        <v>10</v>
      </c>
      <c r="DH4">
        <f>_xlfn.XLOOKUP(RIGHT(DH5,2),'Capacity by State'!$A$6:$A$11,'Capacity by State'!$D$6:$D$11)</f>
        <v>10</v>
      </c>
      <c r="DI4">
        <f>_xlfn.XLOOKUP(RIGHT(DI5,2),'Capacity by State'!$A$6:$A$11,'Capacity by State'!$D$6:$D$11)</f>
        <v>10</v>
      </c>
      <c r="DJ4">
        <f>_xlfn.XLOOKUP(RIGHT(DJ5,2),'Capacity by State'!$A$6:$A$11,'Capacity by State'!$D$6:$D$11)</f>
        <v>10</v>
      </c>
      <c r="DK4">
        <f>_xlfn.XLOOKUP(RIGHT(DK5,2),'Capacity by State'!$A$6:$A$11,'Capacity by State'!$D$6:$D$11)</f>
        <v>10</v>
      </c>
      <c r="DL4">
        <f>_xlfn.XLOOKUP(RIGHT(DL5,2),'Capacity by State'!$A$6:$A$11,'Capacity by State'!$D$6:$D$11)</f>
        <v>10</v>
      </c>
      <c r="DM4">
        <f>_xlfn.XLOOKUP(RIGHT(DM5,2),'Capacity by State'!$A$6:$A$11,'Capacity by State'!$D$6:$D$11)</f>
        <v>10</v>
      </c>
      <c r="DN4">
        <f>_xlfn.XLOOKUP(RIGHT(DN5,2),'Capacity by State'!$A$6:$A$11,'Capacity by State'!$D$6:$D$11)</f>
        <v>10</v>
      </c>
      <c r="DO4">
        <f>_xlfn.XLOOKUP(RIGHT(DO5,2),'Capacity by State'!$A$6:$A$11,'Capacity by State'!$D$6:$D$11)</f>
        <v>10</v>
      </c>
      <c r="DP4">
        <f>_xlfn.XLOOKUP(RIGHT(DP5,2),'Capacity by State'!$A$6:$A$11,'Capacity by State'!$D$6:$D$11)</f>
        <v>10</v>
      </c>
      <c r="DQ4">
        <f>_xlfn.XLOOKUP(RIGHT(DQ5,2),'Capacity by State'!$A$6:$A$11,'Capacity by State'!$D$6:$D$11)</f>
        <v>10</v>
      </c>
      <c r="DR4">
        <f>_xlfn.XLOOKUP(RIGHT(DR5,2),'Capacity by State'!$A$6:$A$11,'Capacity by State'!$D$6:$D$11)</f>
        <v>10</v>
      </c>
      <c r="DS4">
        <f>_xlfn.XLOOKUP(RIGHT(DS5,2),'Capacity by State'!$A$6:$A$11,'Capacity by State'!$D$6:$D$11)</f>
        <v>10</v>
      </c>
      <c r="DT4">
        <f>_xlfn.XLOOKUP(RIGHT(DT5,2),'Capacity by State'!$A$6:$A$11,'Capacity by State'!$D$6:$D$11)</f>
        <v>10</v>
      </c>
      <c r="DU4">
        <f>_xlfn.XLOOKUP(RIGHT(DU5,2),'Capacity by State'!$A$6:$A$11,'Capacity by State'!$D$6:$D$11)</f>
        <v>10</v>
      </c>
      <c r="DV4">
        <f>_xlfn.XLOOKUP(RIGHT(DV5,2),'Capacity by State'!$A$6:$A$11,'Capacity by State'!$D$6:$D$11)</f>
        <v>10</v>
      </c>
      <c r="DW4">
        <f>_xlfn.XLOOKUP(RIGHT(DW5,2),'Capacity by State'!$A$6:$A$11,'Capacity by State'!$D$6:$D$11)</f>
        <v>10</v>
      </c>
      <c r="DX4">
        <f>_xlfn.XLOOKUP(RIGHT(DX5,2),'Capacity by State'!$A$6:$A$11,'Capacity by State'!$D$6:$D$11)</f>
        <v>10</v>
      </c>
      <c r="DY4">
        <f>_xlfn.XLOOKUP(RIGHT(DY5,2),'Capacity by State'!$A$6:$A$11,'Capacity by State'!$D$6:$D$11)</f>
        <v>10</v>
      </c>
      <c r="DZ4">
        <f>_xlfn.XLOOKUP(RIGHT(DZ5,2),'Capacity by State'!$A$6:$A$11,'Capacity by State'!$D$6:$D$11)</f>
        <v>10</v>
      </c>
      <c r="EA4">
        <f>_xlfn.XLOOKUP(RIGHT(EA5,2),'Capacity by State'!$A$6:$A$11,'Capacity by State'!$D$6:$D$11)</f>
        <v>10</v>
      </c>
      <c r="EB4">
        <f>_xlfn.XLOOKUP(RIGHT(EB5,2),'Capacity by State'!$A$6:$A$11,'Capacity by State'!$D$6:$D$11)</f>
        <v>10</v>
      </c>
      <c r="EC4">
        <f>_xlfn.XLOOKUP(RIGHT(EC5,2),'Capacity by State'!$A$6:$A$11,'Capacity by State'!$D$6:$D$11)</f>
        <v>10</v>
      </c>
      <c r="ED4">
        <f>_xlfn.XLOOKUP(RIGHT(ED5,2),'Capacity by State'!$A$6:$A$11,'Capacity by State'!$D$6:$D$11)</f>
        <v>10</v>
      </c>
      <c r="EE4">
        <f>_xlfn.XLOOKUP(RIGHT(EE5,2),'Capacity by State'!$A$6:$A$11,'Capacity by State'!$D$6:$D$11)</f>
        <v>10</v>
      </c>
      <c r="EF4">
        <f>_xlfn.XLOOKUP(RIGHT(EF5,2),'Capacity by State'!$A$6:$A$11,'Capacity by State'!$D$6:$D$11)</f>
        <v>10</v>
      </c>
      <c r="EG4">
        <f>_xlfn.XLOOKUP(RIGHT(EG5,2),'Capacity by State'!$A$6:$A$11,'Capacity by State'!$D$6:$D$11)</f>
        <v>10</v>
      </c>
      <c r="EH4">
        <f>_xlfn.XLOOKUP(RIGHT(EH5,2),'Capacity by State'!$A$6:$A$11,'Capacity by State'!$D$6:$D$11)</f>
        <v>10</v>
      </c>
      <c r="EI4">
        <f>_xlfn.XLOOKUP(RIGHT(EI5,2),'Capacity by State'!$A$6:$A$11,'Capacity by State'!$D$6:$D$11)</f>
        <v>10</v>
      </c>
      <c r="EJ4">
        <f>_xlfn.XLOOKUP(RIGHT(EJ5,2),'Capacity by State'!$A$6:$A$11,'Capacity by State'!$D$6:$D$11)</f>
        <v>10</v>
      </c>
      <c r="EK4">
        <f>_xlfn.XLOOKUP(RIGHT(EK5,2),'Capacity by State'!$A$6:$A$11,'Capacity by State'!$D$6:$D$11)</f>
        <v>10</v>
      </c>
      <c r="EL4">
        <f>_xlfn.XLOOKUP(RIGHT(EL5,2),'Capacity by State'!$A$6:$A$11,'Capacity by State'!$D$6:$D$11)</f>
        <v>10</v>
      </c>
      <c r="EM4">
        <f>_xlfn.XLOOKUP(RIGHT(EM5,2),'Capacity by State'!$A$6:$A$11,'Capacity by State'!$D$6:$D$11)</f>
        <v>10</v>
      </c>
      <c r="EN4">
        <f>_xlfn.XLOOKUP(RIGHT(EN5,2),'Capacity by State'!$A$6:$A$11,'Capacity by State'!$D$6:$D$11)</f>
        <v>10</v>
      </c>
      <c r="EO4">
        <f>_xlfn.XLOOKUP(RIGHT(EO5,2),'Capacity by State'!$A$6:$A$11,'Capacity by State'!$D$6:$D$11)</f>
        <v>10</v>
      </c>
      <c r="EP4">
        <f>_xlfn.XLOOKUP(RIGHT(EP5,2),'Capacity by State'!$A$6:$A$11,'Capacity by State'!$D$6:$D$11)</f>
        <v>10</v>
      </c>
      <c r="EQ4">
        <f>_xlfn.XLOOKUP(RIGHT(EQ5,2),'Capacity by State'!$A$6:$A$11,'Capacity by State'!$D$6:$D$11)</f>
        <v>10</v>
      </c>
      <c r="ER4">
        <f>_xlfn.XLOOKUP(RIGHT(ER5,2),'Capacity by State'!$A$6:$A$11,'Capacity by State'!$D$6:$D$11)</f>
        <v>10</v>
      </c>
      <c r="ES4">
        <f>_xlfn.XLOOKUP(RIGHT(ES5,2),'Capacity by State'!$A$6:$A$11,'Capacity by State'!$D$6:$D$11)</f>
        <v>10</v>
      </c>
      <c r="ET4">
        <f>_xlfn.XLOOKUP(RIGHT(ET5,2),'Capacity by State'!$A$6:$A$11,'Capacity by State'!$D$6:$D$11)</f>
        <v>10</v>
      </c>
      <c r="EU4">
        <f>_xlfn.XLOOKUP(RIGHT(EU5,2),'Capacity by State'!$A$6:$A$11,'Capacity by State'!$D$6:$D$11)</f>
        <v>10</v>
      </c>
      <c r="EV4">
        <f>_xlfn.XLOOKUP(RIGHT(EV5,2),'Capacity by State'!$A$6:$A$11,'Capacity by State'!$D$6:$D$11)</f>
        <v>10</v>
      </c>
      <c r="EW4">
        <f>_xlfn.XLOOKUP(RIGHT(EW5,2),'Capacity by State'!$A$6:$A$11,'Capacity by State'!$D$6:$D$11)</f>
        <v>10</v>
      </c>
      <c r="EX4">
        <f>_xlfn.XLOOKUP(RIGHT(EX5,2),'Capacity by State'!$A$6:$A$11,'Capacity by State'!$D$6:$D$11)</f>
        <v>10</v>
      </c>
      <c r="EY4">
        <f>_xlfn.XLOOKUP(RIGHT(EY5,2),'Capacity by State'!$A$6:$A$11,'Capacity by State'!$D$6:$D$11)</f>
        <v>10</v>
      </c>
      <c r="EZ4">
        <f>_xlfn.XLOOKUP(RIGHT(EZ5,2),'Capacity by State'!$A$6:$A$11,'Capacity by State'!$D$6:$D$11)</f>
        <v>10</v>
      </c>
      <c r="FA4">
        <f>_xlfn.XLOOKUP(RIGHT(FA5,2),'Capacity by State'!$A$6:$A$11,'Capacity by State'!$D$6:$D$11)</f>
        <v>10</v>
      </c>
      <c r="FB4">
        <f>_xlfn.XLOOKUP(RIGHT(FB5,2),'Capacity by State'!$A$6:$A$11,'Capacity by State'!$D$6:$D$11)</f>
        <v>10</v>
      </c>
      <c r="FC4">
        <f>_xlfn.XLOOKUP(RIGHT(FC5,2),'Capacity by State'!$A$6:$A$11,'Capacity by State'!$D$6:$D$11)</f>
        <v>10</v>
      </c>
      <c r="FD4">
        <f>_xlfn.XLOOKUP(RIGHT(FD5,2),'Capacity by State'!$A$6:$A$11,'Capacity by State'!$D$6:$D$11)</f>
        <v>10</v>
      </c>
      <c r="FE4">
        <f>_xlfn.XLOOKUP(RIGHT(FE5,2),'Capacity by State'!$A$6:$A$11,'Capacity by State'!$D$6:$D$11)</f>
        <v>10</v>
      </c>
      <c r="FF4">
        <f>_xlfn.XLOOKUP(RIGHT(FF5,2),'Capacity by State'!$A$6:$A$11,'Capacity by State'!$D$6:$D$11)</f>
        <v>10</v>
      </c>
      <c r="FG4">
        <f>_xlfn.XLOOKUP(RIGHT(FG5,2),'Capacity by State'!$A$6:$A$11,'Capacity by State'!$D$6:$D$11)</f>
        <v>10</v>
      </c>
    </row>
    <row r="5" spans="1:163" s="87" customFormat="1" x14ac:dyDescent="0.25">
      <c r="A5" s="174" t="s">
        <v>6</v>
      </c>
      <c r="B5" s="174" t="s">
        <v>4894</v>
      </c>
      <c r="C5" s="174" t="s">
        <v>4895</v>
      </c>
      <c r="D5" s="174" t="s">
        <v>4896</v>
      </c>
      <c r="E5" s="174" t="s">
        <v>4897</v>
      </c>
      <c r="F5" s="174" t="s">
        <v>4898</v>
      </c>
      <c r="G5" s="174" t="s">
        <v>4899</v>
      </c>
      <c r="H5" s="174" t="s">
        <v>4900</v>
      </c>
      <c r="I5" s="174" t="s">
        <v>4901</v>
      </c>
      <c r="J5" s="174" t="s">
        <v>4902</v>
      </c>
      <c r="K5" s="174" t="s">
        <v>4903</v>
      </c>
      <c r="L5" s="174" t="s">
        <v>4904</v>
      </c>
      <c r="M5" s="174" t="s">
        <v>4905</v>
      </c>
      <c r="N5" s="174" t="s">
        <v>4906</v>
      </c>
      <c r="O5" s="174" t="s">
        <v>4907</v>
      </c>
      <c r="P5" s="174" t="s">
        <v>4908</v>
      </c>
      <c r="Q5" s="174" t="s">
        <v>4909</v>
      </c>
      <c r="R5" s="174" t="s">
        <v>4910</v>
      </c>
      <c r="S5" s="174" t="s">
        <v>4911</v>
      </c>
      <c r="T5" s="174" t="s">
        <v>4912</v>
      </c>
      <c r="U5" s="174" t="s">
        <v>4913</v>
      </c>
      <c r="V5" s="174" t="s">
        <v>4914</v>
      </c>
      <c r="W5" s="174" t="s">
        <v>4915</v>
      </c>
      <c r="X5" s="174" t="s">
        <v>4916</v>
      </c>
      <c r="Y5" s="174" t="s">
        <v>4917</v>
      </c>
      <c r="Z5" s="174" t="s">
        <v>4918</v>
      </c>
      <c r="AA5" s="174" t="s">
        <v>4919</v>
      </c>
      <c r="AB5" s="174" t="s">
        <v>4920</v>
      </c>
      <c r="AC5" s="174" t="s">
        <v>4867</v>
      </c>
      <c r="AD5" s="174" t="s">
        <v>4868</v>
      </c>
      <c r="AE5" s="174" t="s">
        <v>4869</v>
      </c>
      <c r="AF5" s="174" t="s">
        <v>4870</v>
      </c>
      <c r="AG5" s="174" t="s">
        <v>4871</v>
      </c>
      <c r="AH5" s="174" t="s">
        <v>4872</v>
      </c>
      <c r="AI5" s="174" t="s">
        <v>4873</v>
      </c>
      <c r="AJ5" s="174" t="s">
        <v>4874</v>
      </c>
      <c r="AK5" s="174" t="s">
        <v>4875</v>
      </c>
      <c r="AL5" s="174" t="s">
        <v>4876</v>
      </c>
      <c r="AM5" s="174" t="s">
        <v>4877</v>
      </c>
      <c r="AN5" s="174" t="s">
        <v>4878</v>
      </c>
      <c r="AO5" s="181" t="s">
        <v>4879</v>
      </c>
      <c r="AP5" s="174" t="s">
        <v>4880</v>
      </c>
      <c r="AQ5" s="174" t="s">
        <v>4881</v>
      </c>
      <c r="AR5" s="174" t="s">
        <v>4882</v>
      </c>
      <c r="AS5" s="174" t="s">
        <v>4883</v>
      </c>
      <c r="AT5" s="174" t="s">
        <v>4884</v>
      </c>
      <c r="AU5" s="174" t="s">
        <v>4885</v>
      </c>
      <c r="AV5" s="174" t="s">
        <v>4886</v>
      </c>
      <c r="AW5" s="174" t="s">
        <v>4887</v>
      </c>
      <c r="AX5" s="174" t="s">
        <v>4888</v>
      </c>
      <c r="AY5" s="174" t="s">
        <v>4889</v>
      </c>
      <c r="AZ5" s="174" t="s">
        <v>4890</v>
      </c>
      <c r="BA5" s="174" t="s">
        <v>4891</v>
      </c>
      <c r="BB5" s="174" t="s">
        <v>4892</v>
      </c>
      <c r="BC5" s="174" t="s">
        <v>4893</v>
      </c>
      <c r="BD5" s="174" t="s">
        <v>4921</v>
      </c>
      <c r="BE5" s="174" t="s">
        <v>4922</v>
      </c>
      <c r="BF5" s="174" t="s">
        <v>4923</v>
      </c>
      <c r="BG5" s="174" t="s">
        <v>4924</v>
      </c>
      <c r="BH5" s="174" t="s">
        <v>4925</v>
      </c>
      <c r="BI5" s="174" t="s">
        <v>4926</v>
      </c>
      <c r="BJ5" s="174" t="s">
        <v>4927</v>
      </c>
      <c r="BK5" s="174" t="s">
        <v>4928</v>
      </c>
      <c r="BL5" s="174" t="s">
        <v>4929</v>
      </c>
      <c r="BM5" s="174" t="s">
        <v>4930</v>
      </c>
      <c r="BN5" s="174" t="s">
        <v>4931</v>
      </c>
      <c r="BO5" s="174" t="s">
        <v>4932</v>
      </c>
      <c r="BP5" s="174" t="s">
        <v>4933</v>
      </c>
      <c r="BQ5" s="174" t="s">
        <v>4934</v>
      </c>
      <c r="BR5" s="174" t="s">
        <v>4935</v>
      </c>
      <c r="BS5" s="174" t="s">
        <v>4936</v>
      </c>
      <c r="BT5" s="174" t="s">
        <v>4937</v>
      </c>
      <c r="BU5" s="174" t="s">
        <v>4938</v>
      </c>
      <c r="BV5" s="174" t="s">
        <v>4939</v>
      </c>
      <c r="BW5" s="174" t="s">
        <v>4940</v>
      </c>
      <c r="BX5" s="174" t="s">
        <v>4941</v>
      </c>
      <c r="BY5" s="174" t="s">
        <v>4942</v>
      </c>
      <c r="BZ5" s="174" t="s">
        <v>4943</v>
      </c>
      <c r="CA5" s="174" t="s">
        <v>4944</v>
      </c>
      <c r="CB5" s="174" t="s">
        <v>4945</v>
      </c>
      <c r="CC5" s="174" t="s">
        <v>4946</v>
      </c>
      <c r="CD5" s="174" t="s">
        <v>4947</v>
      </c>
      <c r="CE5" s="174" t="s">
        <v>4948</v>
      </c>
      <c r="CF5" s="174" t="s">
        <v>4949</v>
      </c>
      <c r="CG5" s="174" t="s">
        <v>4950</v>
      </c>
      <c r="CH5" s="174" t="s">
        <v>4951</v>
      </c>
      <c r="CI5" s="174" t="s">
        <v>4952</v>
      </c>
      <c r="CJ5" s="174" t="s">
        <v>4953</v>
      </c>
      <c r="CK5" s="174" t="s">
        <v>4954</v>
      </c>
      <c r="CL5" s="174" t="s">
        <v>4955</v>
      </c>
      <c r="CM5" s="174" t="s">
        <v>4956</v>
      </c>
      <c r="CN5" s="174" t="s">
        <v>4957</v>
      </c>
      <c r="CO5" s="174" t="s">
        <v>4958</v>
      </c>
      <c r="CP5" s="174" t="s">
        <v>4959</v>
      </c>
      <c r="CQ5" s="174" t="s">
        <v>4960</v>
      </c>
      <c r="CR5" s="174" t="s">
        <v>4961</v>
      </c>
      <c r="CS5" s="174" t="s">
        <v>4962</v>
      </c>
      <c r="CT5" s="174" t="s">
        <v>4963</v>
      </c>
      <c r="CU5" s="174" t="s">
        <v>4964</v>
      </c>
      <c r="CV5" s="174" t="s">
        <v>4965</v>
      </c>
      <c r="CW5" s="174" t="s">
        <v>4966</v>
      </c>
      <c r="CX5" s="174" t="s">
        <v>4967</v>
      </c>
      <c r="CY5" s="174" t="s">
        <v>4968</v>
      </c>
      <c r="CZ5" s="174" t="s">
        <v>4969</v>
      </c>
      <c r="DA5" s="174" t="s">
        <v>4970</v>
      </c>
      <c r="DB5" s="174" t="s">
        <v>4971</v>
      </c>
      <c r="DC5" s="174" t="s">
        <v>4972</v>
      </c>
      <c r="DD5" s="174" t="s">
        <v>4973</v>
      </c>
      <c r="DE5" s="174" t="s">
        <v>4974</v>
      </c>
      <c r="DF5" s="174" t="s">
        <v>5002</v>
      </c>
      <c r="DG5" s="174" t="s">
        <v>5003</v>
      </c>
      <c r="DH5" s="174" t="s">
        <v>5004</v>
      </c>
      <c r="DI5" s="174" t="s">
        <v>5005</v>
      </c>
      <c r="DJ5" s="174" t="s">
        <v>5006</v>
      </c>
      <c r="DK5" s="174" t="s">
        <v>5007</v>
      </c>
      <c r="DL5" s="174" t="s">
        <v>5008</v>
      </c>
      <c r="DM5" s="174" t="s">
        <v>5009</v>
      </c>
      <c r="DN5" s="174" t="s">
        <v>5010</v>
      </c>
      <c r="DO5" s="174" t="s">
        <v>5011</v>
      </c>
      <c r="DP5" s="174" t="s">
        <v>5012</v>
      </c>
      <c r="DQ5" s="174" t="s">
        <v>5013</v>
      </c>
      <c r="DR5" s="174" t="s">
        <v>5014</v>
      </c>
      <c r="DS5" s="174" t="s">
        <v>5015</v>
      </c>
      <c r="DT5" s="174" t="s">
        <v>5016</v>
      </c>
      <c r="DU5" s="174" t="s">
        <v>5017</v>
      </c>
      <c r="DV5" s="174" t="s">
        <v>5018</v>
      </c>
      <c r="DW5" s="174" t="s">
        <v>5019</v>
      </c>
      <c r="DX5" s="174" t="s">
        <v>5020</v>
      </c>
      <c r="DY5" s="174" t="s">
        <v>5021</v>
      </c>
      <c r="DZ5" s="174" t="s">
        <v>5022</v>
      </c>
      <c r="EA5" s="174" t="s">
        <v>5023</v>
      </c>
      <c r="EB5" s="174" t="s">
        <v>5024</v>
      </c>
      <c r="EC5" s="174" t="s">
        <v>5025</v>
      </c>
      <c r="ED5" s="174" t="s">
        <v>5026</v>
      </c>
      <c r="EE5" s="174" t="s">
        <v>5027</v>
      </c>
      <c r="EF5" s="174" t="s">
        <v>5028</v>
      </c>
      <c r="EG5" s="174" t="s">
        <v>4975</v>
      </c>
      <c r="EH5" s="174" t="s">
        <v>4976</v>
      </c>
      <c r="EI5" s="174" t="s">
        <v>4977</v>
      </c>
      <c r="EJ5" s="174" t="s">
        <v>4978</v>
      </c>
      <c r="EK5" s="174" t="s">
        <v>4979</v>
      </c>
      <c r="EL5" s="174" t="s">
        <v>4980</v>
      </c>
      <c r="EM5" s="174" t="s">
        <v>4981</v>
      </c>
      <c r="EN5" s="174" t="s">
        <v>4982</v>
      </c>
      <c r="EO5" s="174" t="s">
        <v>4983</v>
      </c>
      <c r="EP5" s="174" t="s">
        <v>4984</v>
      </c>
      <c r="EQ5" s="174" t="s">
        <v>4985</v>
      </c>
      <c r="ER5" s="174" t="s">
        <v>4986</v>
      </c>
      <c r="ES5" s="174" t="s">
        <v>4987</v>
      </c>
      <c r="ET5" s="174" t="s">
        <v>4988</v>
      </c>
      <c r="EU5" s="174" t="s">
        <v>4989</v>
      </c>
      <c r="EV5" s="174" t="s">
        <v>4990</v>
      </c>
      <c r="EW5" s="174" t="s">
        <v>4991</v>
      </c>
      <c r="EX5" s="174" t="s">
        <v>4992</v>
      </c>
      <c r="EY5" s="174" t="s">
        <v>4993</v>
      </c>
      <c r="EZ5" s="174" t="s">
        <v>4994</v>
      </c>
      <c r="FA5" s="174" t="s">
        <v>4995</v>
      </c>
      <c r="FB5" s="174" t="s">
        <v>4996</v>
      </c>
      <c r="FC5" s="174" t="s">
        <v>4997</v>
      </c>
      <c r="FD5" s="174" t="s">
        <v>4998</v>
      </c>
      <c r="FE5" s="174" t="s">
        <v>4999</v>
      </c>
      <c r="FF5" s="174" t="s">
        <v>5000</v>
      </c>
      <c r="FG5" s="174" t="s">
        <v>5001</v>
      </c>
    </row>
    <row r="6" spans="1:163" x14ac:dyDescent="0.25">
      <c r="A6" s="174">
        <v>2023</v>
      </c>
      <c r="B6" s="178">
        <v>0</v>
      </c>
      <c r="C6" s="178">
        <v>0</v>
      </c>
      <c r="D6" s="178">
        <v>0</v>
      </c>
      <c r="E6" s="178">
        <v>0</v>
      </c>
      <c r="F6" s="178">
        <v>0</v>
      </c>
      <c r="G6" s="178">
        <v>0</v>
      </c>
      <c r="H6" s="178">
        <v>0</v>
      </c>
      <c r="I6" s="178">
        <v>0</v>
      </c>
      <c r="J6" s="178">
        <v>0</v>
      </c>
      <c r="K6" s="178">
        <v>0</v>
      </c>
      <c r="L6" s="178">
        <v>0</v>
      </c>
      <c r="M6" s="178">
        <v>0</v>
      </c>
      <c r="N6" s="178">
        <v>0</v>
      </c>
      <c r="O6" s="178">
        <v>0</v>
      </c>
      <c r="P6" s="178">
        <v>0</v>
      </c>
      <c r="Q6" s="178">
        <v>0</v>
      </c>
      <c r="R6" s="178">
        <v>0</v>
      </c>
      <c r="S6" s="178">
        <v>0</v>
      </c>
      <c r="T6" s="178">
        <v>0</v>
      </c>
      <c r="U6" s="178">
        <v>0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78">
        <v>0</v>
      </c>
      <c r="AC6" s="178">
        <v>0</v>
      </c>
      <c r="AD6" s="178">
        <v>0</v>
      </c>
      <c r="AE6" s="178">
        <v>0</v>
      </c>
      <c r="AF6" s="178">
        <v>0</v>
      </c>
      <c r="AG6" s="178">
        <v>0</v>
      </c>
      <c r="AH6" s="178">
        <v>0</v>
      </c>
      <c r="AI6" s="178">
        <v>0</v>
      </c>
      <c r="AJ6" s="178">
        <v>0</v>
      </c>
      <c r="AK6" s="178">
        <v>0</v>
      </c>
      <c r="AL6" s="178">
        <v>0</v>
      </c>
      <c r="AM6" s="178">
        <v>0</v>
      </c>
      <c r="AN6" s="178">
        <v>0</v>
      </c>
      <c r="AO6" s="182">
        <v>0</v>
      </c>
      <c r="AP6" s="178">
        <v>0</v>
      </c>
      <c r="AQ6" s="178">
        <v>0</v>
      </c>
      <c r="AR6" s="178">
        <v>0</v>
      </c>
      <c r="AS6" s="178">
        <v>0</v>
      </c>
      <c r="AT6" s="178">
        <v>0</v>
      </c>
      <c r="AU6" s="178">
        <v>0</v>
      </c>
      <c r="AV6" s="178">
        <v>0</v>
      </c>
      <c r="AW6" s="178">
        <v>0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178">
        <v>0</v>
      </c>
      <c r="BD6" s="178">
        <v>0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178">
        <v>0</v>
      </c>
      <c r="BK6" s="178">
        <v>0</v>
      </c>
      <c r="BL6" s="178">
        <v>0</v>
      </c>
      <c r="BM6" s="178">
        <v>0</v>
      </c>
      <c r="BN6" s="178">
        <v>0</v>
      </c>
      <c r="BO6" s="178">
        <v>0</v>
      </c>
      <c r="BP6" s="178">
        <v>0</v>
      </c>
      <c r="BQ6" s="178">
        <v>0</v>
      </c>
      <c r="BR6" s="178">
        <v>0</v>
      </c>
      <c r="BS6" s="178">
        <v>0</v>
      </c>
      <c r="BT6" s="178">
        <v>0</v>
      </c>
      <c r="BU6" s="178">
        <v>0</v>
      </c>
      <c r="BV6" s="178">
        <v>0</v>
      </c>
      <c r="BW6" s="178">
        <v>0</v>
      </c>
      <c r="BX6" s="178">
        <v>0</v>
      </c>
      <c r="BY6" s="178">
        <v>0</v>
      </c>
      <c r="BZ6" s="178">
        <v>0</v>
      </c>
      <c r="CA6" s="178">
        <v>0</v>
      </c>
      <c r="CB6" s="178">
        <v>0</v>
      </c>
      <c r="CC6" s="178">
        <v>0</v>
      </c>
      <c r="CD6" s="178">
        <v>0</v>
      </c>
      <c r="CE6" s="178">
        <v>0</v>
      </c>
      <c r="CF6" s="178">
        <v>0</v>
      </c>
      <c r="CG6" s="178">
        <v>0</v>
      </c>
      <c r="CH6" s="178">
        <v>0</v>
      </c>
      <c r="CI6" s="178">
        <v>0</v>
      </c>
      <c r="CJ6" s="178">
        <v>0</v>
      </c>
      <c r="CK6" s="178">
        <v>0</v>
      </c>
      <c r="CL6" s="178">
        <v>0</v>
      </c>
      <c r="CM6" s="178">
        <v>0</v>
      </c>
      <c r="CN6" s="178">
        <v>0</v>
      </c>
      <c r="CO6" s="178">
        <v>0</v>
      </c>
      <c r="CP6" s="178">
        <v>0</v>
      </c>
      <c r="CQ6" s="178">
        <v>0</v>
      </c>
      <c r="CR6" s="178">
        <v>0</v>
      </c>
      <c r="CS6" s="178">
        <v>0</v>
      </c>
      <c r="CT6" s="178">
        <v>0</v>
      </c>
      <c r="CU6" s="178">
        <v>0</v>
      </c>
      <c r="CV6" s="178">
        <v>0</v>
      </c>
      <c r="CW6" s="178">
        <v>0</v>
      </c>
      <c r="CX6" s="178">
        <v>0</v>
      </c>
      <c r="CY6" s="178">
        <v>0</v>
      </c>
      <c r="CZ6" s="178">
        <v>0</v>
      </c>
      <c r="DA6" s="178">
        <v>0</v>
      </c>
      <c r="DB6" s="178">
        <v>0</v>
      </c>
      <c r="DC6" s="178">
        <v>0</v>
      </c>
      <c r="DD6" s="178">
        <v>0</v>
      </c>
      <c r="DE6" s="178">
        <v>0</v>
      </c>
      <c r="DF6" s="178">
        <v>0</v>
      </c>
      <c r="DG6" s="178">
        <v>0</v>
      </c>
      <c r="DH6" s="178">
        <v>0</v>
      </c>
      <c r="DI6" s="178">
        <v>0</v>
      </c>
      <c r="DJ6" s="178">
        <v>0</v>
      </c>
      <c r="DK6" s="178">
        <v>0</v>
      </c>
      <c r="DL6" s="178">
        <v>0</v>
      </c>
      <c r="DM6" s="178">
        <v>0</v>
      </c>
      <c r="DN6" s="178">
        <v>0</v>
      </c>
      <c r="DO6" s="178">
        <v>0</v>
      </c>
      <c r="DP6" s="178">
        <v>0</v>
      </c>
      <c r="DQ6" s="178">
        <v>0</v>
      </c>
      <c r="DR6" s="178">
        <v>0</v>
      </c>
      <c r="DS6" s="178">
        <v>0</v>
      </c>
      <c r="DT6" s="178">
        <v>0</v>
      </c>
      <c r="DU6" s="178">
        <v>0</v>
      </c>
      <c r="DV6" s="178">
        <v>0</v>
      </c>
      <c r="DW6" s="178">
        <v>0</v>
      </c>
      <c r="DX6" s="178">
        <v>0</v>
      </c>
      <c r="DY6" s="178">
        <v>0</v>
      </c>
      <c r="DZ6" s="178">
        <v>0</v>
      </c>
      <c r="EA6" s="178">
        <v>0</v>
      </c>
      <c r="EB6" s="178">
        <v>0</v>
      </c>
      <c r="EC6" s="178">
        <v>0</v>
      </c>
      <c r="ED6" s="178">
        <v>0</v>
      </c>
      <c r="EE6" s="178">
        <v>0</v>
      </c>
      <c r="EF6" s="178">
        <v>0</v>
      </c>
      <c r="EG6" s="178">
        <v>0</v>
      </c>
      <c r="EH6" s="178">
        <v>0</v>
      </c>
      <c r="EI6" s="178">
        <v>0</v>
      </c>
      <c r="EJ6" s="178">
        <v>0</v>
      </c>
      <c r="EK6" s="178">
        <v>0</v>
      </c>
      <c r="EL6" s="178">
        <v>0</v>
      </c>
      <c r="EM6" s="178">
        <v>0</v>
      </c>
      <c r="EN6" s="178">
        <v>0</v>
      </c>
      <c r="EO6" s="178">
        <v>0</v>
      </c>
      <c r="EP6" s="178">
        <v>0</v>
      </c>
      <c r="EQ6" s="178">
        <v>0</v>
      </c>
      <c r="ER6" s="178">
        <v>0</v>
      </c>
      <c r="ES6" s="178">
        <v>0</v>
      </c>
      <c r="ET6" s="178">
        <v>0</v>
      </c>
      <c r="EU6" s="178">
        <v>0</v>
      </c>
      <c r="EV6" s="178">
        <v>0</v>
      </c>
      <c r="EW6" s="178">
        <v>0</v>
      </c>
      <c r="EX6" s="178">
        <v>0</v>
      </c>
      <c r="EY6" s="178">
        <v>0</v>
      </c>
      <c r="EZ6" s="178">
        <v>0</v>
      </c>
      <c r="FA6" s="178">
        <v>0</v>
      </c>
      <c r="FB6" s="178">
        <v>0</v>
      </c>
      <c r="FC6" s="178">
        <v>0</v>
      </c>
      <c r="FD6" s="178">
        <v>0</v>
      </c>
      <c r="FE6" s="178">
        <v>0</v>
      </c>
      <c r="FF6" s="178">
        <v>0</v>
      </c>
      <c r="FG6" s="178">
        <v>0</v>
      </c>
    </row>
    <row r="7" spans="1:163" x14ac:dyDescent="0.25">
      <c r="A7" s="174">
        <v>2024</v>
      </c>
      <c r="B7" s="187">
        <f>IF(B$1=TRUE,ROUND('Capacity by State'!J5/B$4,6),0)</f>
        <v>7.0000000000000001E-3</v>
      </c>
      <c r="C7" s="187">
        <f>IF(C$1=TRUE,ROUND('Capacity by State'!K5/C$4,6),0)</f>
        <v>0</v>
      </c>
      <c r="D7" s="187">
        <f>IF(D$1=TRUE,ROUND('Capacity by State'!L5/D$4,6),0)</f>
        <v>0</v>
      </c>
      <c r="E7" s="187">
        <f>IF(E$1=TRUE,ROUND('Capacity by State'!M5/E$4,6),0)</f>
        <v>0</v>
      </c>
      <c r="F7" s="187">
        <f>IF(F$1=TRUE,ROUND('Capacity by State'!N5/F$4,6),0)</f>
        <v>0</v>
      </c>
      <c r="G7" s="187">
        <f>IF(G$1=TRUE,ROUND('Capacity by State'!O5/G$4,6),0)</f>
        <v>0</v>
      </c>
      <c r="H7" s="187">
        <f>IF(H$1=TRUE,ROUND('Capacity by State'!P5/H$4,6),0)</f>
        <v>0</v>
      </c>
      <c r="I7" s="187">
        <f>IF(I$1=TRUE,ROUND('Capacity by State'!Q5/I$4,6),0)</f>
        <v>0</v>
      </c>
      <c r="J7" s="187">
        <f>IF(J$1=TRUE,ROUND('Capacity by State'!R5/J$4,6),0)</f>
        <v>8.9999999999999993E-3</v>
      </c>
      <c r="K7" s="187">
        <f>IF(K$1=TRUE,ROUND('Capacity by State'!S5/K$4,6),0)</f>
        <v>8.8999999999999996E-2</v>
      </c>
      <c r="L7" s="187">
        <f>IF(L$1=TRUE,ROUND('Capacity by State'!T5/L$4,6),0)</f>
        <v>8.0000000000000002E-3</v>
      </c>
      <c r="M7" s="187">
        <f>IF(M$1=TRUE,ROUND('Capacity by State'!U5/M$4,6),0)</f>
        <v>8.0000000000000002E-3</v>
      </c>
      <c r="N7" s="187">
        <f>IF(N$1=TRUE,ROUND('Capacity by State'!V5/N$4,6),0)</f>
        <v>0</v>
      </c>
      <c r="O7" s="187">
        <f>IF(O$1=TRUE,ROUND('Capacity by State'!W5/O$4,6),0)</f>
        <v>0</v>
      </c>
      <c r="P7" s="187">
        <f>IF(P$1=TRUE,ROUND('Capacity by State'!X5/P$4,6),0)</f>
        <v>0</v>
      </c>
      <c r="Q7" s="187">
        <f>IF(Q$1=TRUE,ROUND('Capacity by State'!Y5/Q$4,6),0)</f>
        <v>0</v>
      </c>
      <c r="R7" s="187">
        <f>IF(R$1=TRUE,ROUND('Capacity by State'!Z5/R$4,6),0)</f>
        <v>0</v>
      </c>
      <c r="S7" s="187">
        <f>IF(S$1=TRUE,ROUND('Capacity by State'!AA5/S$4,6),0)</f>
        <v>0</v>
      </c>
      <c r="T7" s="187">
        <f>IF(T$1=TRUE,ROUND('Capacity by State'!AB5/T$4,6),0)</f>
        <v>0</v>
      </c>
      <c r="U7" s="187">
        <f>IF(U$1=TRUE,ROUND('Capacity by State'!AC5/U$4,6),0)</f>
        <v>4.0000000000000001E-3</v>
      </c>
      <c r="V7" s="187">
        <f>IF(V$1=TRUE,ROUND('Capacity by State'!AD5/V$4,6),0)</f>
        <v>0</v>
      </c>
      <c r="W7" s="187">
        <f>IF(W$1=TRUE,ROUND('Capacity by State'!AE5/W$4,6),0)</f>
        <v>0</v>
      </c>
      <c r="X7" s="187">
        <f>IF(X$1=TRUE,ROUND('Capacity by State'!AF5/X$4,6),0)</f>
        <v>0</v>
      </c>
      <c r="Y7" s="187">
        <f>IF(Y$1=TRUE,ROUND('Capacity by State'!AG5/Y$4,6),0)</f>
        <v>0</v>
      </c>
      <c r="Z7" s="187">
        <f>IF(Z$1=TRUE,ROUND('Capacity by State'!AH5/Z$4,6),0)</f>
        <v>0</v>
      </c>
      <c r="AA7" s="187">
        <f>IF(AA$1=TRUE,ROUND('Capacity by State'!AI5/AA$4,6),0)</f>
        <v>0.28100000000000003</v>
      </c>
      <c r="AB7" s="187">
        <f>IF(AB$1=TRUE,ROUND('Capacity by State'!AJ5/AB$4,6),0)</f>
        <v>6.2E-2</v>
      </c>
      <c r="AC7" s="187">
        <f>IF(AC$1=TRUE,ROUND('Capacity by State'!AK5/AC$4,6),0)</f>
        <v>1.6E-2</v>
      </c>
      <c r="AD7" s="187">
        <f>IF(AD$1=TRUE,ROUND('Capacity by State'!AL5/AD$4,6),0)</f>
        <v>0</v>
      </c>
      <c r="AE7" s="187">
        <f>IF(AE$1=TRUE,ROUND('Capacity by State'!AM5/AE$4,6),0)</f>
        <v>0</v>
      </c>
      <c r="AF7" s="187">
        <f>IF(AF$1=TRUE,ROUND('Capacity by State'!AN5/AF$4,6),0)</f>
        <v>0</v>
      </c>
      <c r="AG7" s="187">
        <f>IF(AG$1=TRUE,ROUND('Capacity by State'!AO5/AG$4,6),0)</f>
        <v>0</v>
      </c>
      <c r="AH7" s="187">
        <f>IF(AH$1=TRUE,ROUND('Capacity by State'!AP5/AH$4,6),0)</f>
        <v>0</v>
      </c>
      <c r="AI7" s="187">
        <f>IF(AI$1=TRUE,ROUND('Capacity by State'!AQ5/AI$4,6),0)</f>
        <v>0</v>
      </c>
      <c r="AJ7" s="187">
        <f>IF(AJ$1=TRUE,ROUND('Capacity by State'!AR5/AJ$4,6),0)</f>
        <v>5.0000000000000001E-3</v>
      </c>
      <c r="AK7" s="187">
        <f>IF(AK$1=TRUE,ROUND('Capacity by State'!AS5/AK$4,6),0)</f>
        <v>0</v>
      </c>
      <c r="AL7" s="187">
        <f>IF(AL$1=TRUE,ROUND('Capacity by State'!AT5/AL$4,6),0)</f>
        <v>0</v>
      </c>
      <c r="AM7" s="187">
        <f>IF(AM$1=TRUE,ROUND('Capacity by State'!AU5/AM$4,6),0)</f>
        <v>0</v>
      </c>
      <c r="AN7" s="187">
        <f>IF(AN$1=TRUE,ROUND('Capacity by State'!AV5/AN$4,6),0)</f>
        <v>0</v>
      </c>
      <c r="AO7" s="187">
        <f>IF(AO$1=TRUE,ROUND('Capacity by State'!AW5/AO$4,6),0)</f>
        <v>0</v>
      </c>
      <c r="AP7" s="187">
        <f>IF(AP$1=TRUE,ROUND('Capacity by State'!AX5/AP$4,6),0)</f>
        <v>0</v>
      </c>
      <c r="AQ7" s="187">
        <f>IF(AQ$1=TRUE,ROUND('Capacity by State'!AY5/AQ$4,6),0)</f>
        <v>0</v>
      </c>
      <c r="AR7" s="187">
        <f>IF(AR$1=TRUE,ROUND('Capacity by State'!AZ5/AR$4,6),0)</f>
        <v>0</v>
      </c>
      <c r="AS7" s="187">
        <f>IF(AS$1=TRUE,ROUND('Capacity by State'!BA5/AS$4,6),0)</f>
        <v>0</v>
      </c>
      <c r="AT7" s="187">
        <f>IF(AT$1=TRUE,ROUND('Capacity by State'!BB5/AT$4,6),0)</f>
        <v>2E-3</v>
      </c>
      <c r="AU7" s="187">
        <f>IF(AU$1=TRUE,ROUND('Capacity by State'!BC5/AU$4,6),0)</f>
        <v>0</v>
      </c>
      <c r="AV7" s="187">
        <f>IF(AV$1=TRUE,ROUND('Capacity by State'!BD5/AV$4,6),0)</f>
        <v>3.0000000000000001E-3</v>
      </c>
      <c r="AW7" s="187">
        <f>IF(AW$1=TRUE,ROUND('Capacity by State'!BE5/AW$4,6),0)</f>
        <v>1E-3</v>
      </c>
      <c r="AX7" s="187">
        <f>IF(AX$1=TRUE,ROUND('Capacity by State'!BF5/AX$4,6),0)</f>
        <v>2E-3</v>
      </c>
      <c r="AY7" s="187">
        <f>IF(AY$1=TRUE,ROUND('Capacity by State'!BG5/AY$4,6),0)</f>
        <v>0</v>
      </c>
      <c r="AZ7" s="187">
        <f>IF(AZ$1=TRUE,ROUND('Capacity by State'!BH5/AZ$4,6),0)</f>
        <v>0</v>
      </c>
      <c r="BA7" s="187">
        <f>IF(BA$1=TRUE,ROUND('Capacity by State'!BI5/BA$4,6),0)</f>
        <v>0</v>
      </c>
      <c r="BB7" s="187">
        <f>IF(BB$1=TRUE,ROUND('Capacity by State'!BJ5/BB$4,6),0)</f>
        <v>2.7E-2</v>
      </c>
      <c r="BC7" s="187">
        <f>IF(BC$1=TRUE,ROUND('Capacity by State'!BK5/BC$4,6),0)</f>
        <v>6.8000000000000005E-2</v>
      </c>
      <c r="BD7" s="187">
        <f>IF(BD$1=TRUE,ROUND('Capacity by State'!BL5/BD$4,6),0)</f>
        <v>0.39</v>
      </c>
      <c r="BE7" s="187">
        <f>IF(BE$1=TRUE,ROUND('Capacity by State'!BM5/BE$4,6),0)</f>
        <v>1.4E-2</v>
      </c>
      <c r="BF7" s="187">
        <f>IF(BF$1=TRUE,ROUND('Capacity by State'!BN5/BF$4,6),0)</f>
        <v>0.28599999999999998</v>
      </c>
      <c r="BG7" s="187">
        <f>IF(BG$1=TRUE,ROUND('Capacity by State'!BO5/BG$4,6),0)</f>
        <v>0.84899999999999998</v>
      </c>
      <c r="BH7" s="187">
        <f>IF(BH$1=TRUE,ROUND('Capacity by State'!BP5/BH$4,6),0)</f>
        <v>0</v>
      </c>
      <c r="BI7" s="187">
        <f>IF(BI$1=TRUE,ROUND('Capacity by State'!BQ5/BI$4,6),0)</f>
        <v>0</v>
      </c>
      <c r="BJ7" s="187">
        <f>IF(BJ$1=TRUE,ROUND('Capacity by State'!BR5/BJ$4,6),0)</f>
        <v>0</v>
      </c>
      <c r="BK7" s="187">
        <f>IF(BK$1=TRUE,ROUND('Capacity by State'!BS5/BK$4,6),0)</f>
        <v>0.16</v>
      </c>
      <c r="BL7" s="187">
        <f>IF(BL$1=TRUE,ROUND('Capacity by State'!BT5/BL$4,6),0)</f>
        <v>1.121</v>
      </c>
      <c r="BM7" s="187">
        <f>IF(BM$1=TRUE,ROUND('Capacity by State'!BU5/BM$4,6),0)</f>
        <v>0</v>
      </c>
      <c r="BN7" s="187">
        <f>IF(BN$1=TRUE,ROUND('Capacity by State'!BV5/BN$4,6),0)</f>
        <v>0.255</v>
      </c>
      <c r="BO7" s="187">
        <f>IF(BO$1=TRUE,ROUND('Capacity by State'!BW5/BO$4,6),0)</f>
        <v>0.255</v>
      </c>
      <c r="BP7" s="187">
        <f>IF(BP$1=TRUE,ROUND('Capacity by State'!BX5/BP$4,6),0)</f>
        <v>0.17699999999999999</v>
      </c>
      <c r="BQ7" s="187">
        <f>IF(BQ$1=TRUE,ROUND('Capacity by State'!BY5/BQ$4,6),0)</f>
        <v>9.0999999999999998E-2</v>
      </c>
      <c r="BR7" s="187">
        <f>IF(BR$1=TRUE,ROUND('Capacity by State'!BZ5/BR$4,6),0)</f>
        <v>0.70399999999999996</v>
      </c>
      <c r="BS7" s="187">
        <f>IF(BS$1=TRUE,ROUND('Capacity by State'!CA5/BS$4,6),0)</f>
        <v>0.36399999999999999</v>
      </c>
      <c r="BT7" s="187">
        <f>IF(BT$1=TRUE,ROUND('Capacity by State'!CB5/BT$4,6),0)</f>
        <v>0.125</v>
      </c>
      <c r="BU7" s="187">
        <f>IF(BU$1=TRUE,ROUND('Capacity by State'!CC5/BU$4,6),0)</f>
        <v>0.41399999999999998</v>
      </c>
      <c r="BV7" s="187">
        <f>IF(BV$1=TRUE,ROUND('Capacity by State'!CD5/BV$4,6),0)</f>
        <v>5.8999999999999997E-2</v>
      </c>
      <c r="BW7" s="187">
        <f>IF(BW$1=TRUE,ROUND('Capacity by State'!CE5/BW$4,6),0)</f>
        <v>3.1E-2</v>
      </c>
      <c r="BX7" s="187">
        <f>IF(BX$1=TRUE,ROUND('Capacity by State'!CF5/BX$4,6),0)</f>
        <v>2.7E-2</v>
      </c>
      <c r="BY7" s="187">
        <f>IF(BY$1=TRUE,ROUND('Capacity by State'!CG5/BY$4,6),0)</f>
        <v>6.5000000000000002E-2</v>
      </c>
      <c r="BZ7" s="187">
        <f>IF(BZ$1=TRUE,ROUND('Capacity by State'!CH5/BZ$4,6),0)</f>
        <v>0.219</v>
      </c>
      <c r="CA7" s="187">
        <f>IF(CA$1=TRUE,ROUND('Capacity by State'!CI5/CA$4,6),0)</f>
        <v>7.9000000000000001E-2</v>
      </c>
      <c r="CB7" s="187">
        <f>IF(CB$1=TRUE,ROUND('Capacity by State'!CJ5/CB$4,6),0)</f>
        <v>0.16600000000000001</v>
      </c>
      <c r="CC7" s="187">
        <f>IF(CC$1=TRUE,ROUND('Capacity by State'!CK5/CC$4,6),0)</f>
        <v>1.5169999999999999</v>
      </c>
      <c r="CD7" s="187">
        <f>IF(CD$1=TRUE,ROUND('Capacity by State'!CL5/CD$4,6),0)</f>
        <v>1.056</v>
      </c>
      <c r="CE7" s="187">
        <f>IF(CE$1=TRUE,ROUND('Capacity by State'!CM5/CE$4,6),0)</f>
        <v>0.35899999999999999</v>
      </c>
      <c r="CF7" s="187">
        <f>IF(CF$1=TRUE,ROUND('Capacity by State'!CN5/CF$4,6),0)</f>
        <v>0</v>
      </c>
      <c r="CG7" s="187">
        <f>IF(CG$1=TRUE,ROUND('Capacity by State'!CO5/CG$4,6),0)</f>
        <v>0</v>
      </c>
      <c r="CH7" s="187">
        <f>IF(CH$1=TRUE,ROUND('Capacity by State'!CP5/CH$4,6),0)</f>
        <v>0</v>
      </c>
      <c r="CI7" s="187">
        <f>IF(CI$1=TRUE,ROUND('Capacity by State'!CQ5/CI$4,6),0)</f>
        <v>0.35299999999999998</v>
      </c>
      <c r="CJ7" s="187">
        <f>IF(CJ$1=TRUE,ROUND('Capacity by State'!CR5/CJ$4,6),0)</f>
        <v>0.254</v>
      </c>
      <c r="CK7" s="187">
        <f>IF(CK$1=TRUE,ROUND('Capacity by State'!CS5/CK$4,6),0)</f>
        <v>0.46100000000000002</v>
      </c>
      <c r="CL7" s="187">
        <f>IF(CL$1=TRUE,ROUND('Capacity by State'!CT5/CL$4,6),0)</f>
        <v>0.186</v>
      </c>
      <c r="CM7" s="187">
        <f>IF(CM$1=TRUE,ROUND('Capacity by State'!CU5/CM$4,6),0)</f>
        <v>0.32600000000000001</v>
      </c>
      <c r="CN7" s="187">
        <f>IF(CN$1=TRUE,ROUND('Capacity by State'!CV5/CN$4,6),0)</f>
        <v>0.222</v>
      </c>
      <c r="CO7" s="187">
        <f>IF(CO$1=TRUE,ROUND('Capacity by State'!CW5/CO$4,6),0)</f>
        <v>0.57099999999999995</v>
      </c>
      <c r="CP7" s="187">
        <f>IF(CP$1=TRUE,ROUND('Capacity by State'!CX5/CP$4,6),0)</f>
        <v>0.502</v>
      </c>
      <c r="CQ7" s="187">
        <f>IF(CQ$1=TRUE,ROUND('Capacity by State'!CY5/CQ$4,6),0)</f>
        <v>0.85699999999999998</v>
      </c>
      <c r="CR7" s="187">
        <f>IF(CR$1=TRUE,ROUND('Capacity by State'!CZ5/CR$4,6),0)</f>
        <v>0.32800000000000001</v>
      </c>
      <c r="CS7" s="187">
        <f>IF(CS$1=TRUE,ROUND('Capacity by State'!DA5/CS$4,6),0)</f>
        <v>0.13800000000000001</v>
      </c>
      <c r="CT7" s="187">
        <f>IF(CT$1=TRUE,ROUND('Capacity by State'!DB5/CT$4,6),0)</f>
        <v>0.35499999999999998</v>
      </c>
      <c r="CU7" s="187">
        <f>IF(CU$1=TRUE,ROUND('Capacity by State'!DC5/CU$4,6),0)</f>
        <v>0.11</v>
      </c>
      <c r="CV7" s="187">
        <f>IF(CV$1=TRUE,ROUND('Capacity by State'!DD5/CV$4,6),0)</f>
        <v>0</v>
      </c>
      <c r="CW7" s="187">
        <f>IF(CW$1=TRUE,ROUND('Capacity by State'!DE5/CW$4,6),0)</f>
        <v>0</v>
      </c>
      <c r="CX7" s="187">
        <f>IF(CX$1=TRUE,ROUND('Capacity by State'!DF5/CX$4,6),0)</f>
        <v>0.106</v>
      </c>
      <c r="CY7" s="187">
        <f>IF(CY$1=TRUE,ROUND('Capacity by State'!DG5/CY$4,6),0)</f>
        <v>0.08</v>
      </c>
      <c r="CZ7" s="187">
        <f>IF(CZ$1=TRUE,ROUND('Capacity by State'!DH5/CZ$4,6),0)</f>
        <v>0.11899999999999999</v>
      </c>
      <c r="DA7" s="187">
        <f>IF(DA$1=TRUE,ROUND('Capacity by State'!DI5/DA$4,6),0)</f>
        <v>0</v>
      </c>
      <c r="DB7" s="187">
        <f>IF(DB$1=TRUE,ROUND('Capacity by State'!DJ5/DB$4,6),0)</f>
        <v>4.3999999999999997E-2</v>
      </c>
      <c r="DC7" s="187">
        <f>IF(DC$1=TRUE,ROUND('Capacity by State'!DK5/DC$4,6),0)</f>
        <v>0</v>
      </c>
      <c r="DD7" s="187">
        <f>IF(DD$1=TRUE,ROUND('Capacity by State'!DL5/DD$4,6),0)</f>
        <v>2.2509999999999999</v>
      </c>
      <c r="DE7" s="187">
        <f>IF(DE$1=TRUE,ROUND('Capacity by State'!DM5/DE$4,6),0)</f>
        <v>2.7269999999999999</v>
      </c>
      <c r="DF7" s="187">
        <f>IF(DF$1=TRUE,ROUND('Capacity by State'!DN5/DF$4,6),0)</f>
        <v>0.13300000000000001</v>
      </c>
      <c r="DG7" s="187">
        <f>IF(DG$1=TRUE,ROUND('Capacity by State'!DO5/DG$4,6),0)</f>
        <v>0</v>
      </c>
      <c r="DH7" s="187">
        <f>IF(DH$1=TRUE,ROUND('Capacity by State'!DP5/DH$4,6),0)</f>
        <v>0</v>
      </c>
      <c r="DI7" s="187">
        <f>IF(DI$1=TRUE,ROUND('Capacity by State'!DQ5/DI$4,6),0)</f>
        <v>0</v>
      </c>
      <c r="DJ7" s="187">
        <f>IF(DJ$1=TRUE,ROUND('Capacity by State'!DR5/DJ$4,6),0)</f>
        <v>0</v>
      </c>
      <c r="DK7" s="187">
        <f>IF(DK$1=TRUE,ROUND('Capacity by State'!DS5/DK$4,6),0)</f>
        <v>0</v>
      </c>
      <c r="DL7" s="187">
        <f>IF(DL$1=TRUE,ROUND('Capacity by State'!DT5/DL$4,6),0)</f>
        <v>0</v>
      </c>
      <c r="DM7" s="187">
        <f>IF(DM$1=TRUE,ROUND('Capacity by State'!DU5/DM$4,6),0)</f>
        <v>0</v>
      </c>
      <c r="DN7" s="187">
        <f>IF(DN$1=TRUE,ROUND('Capacity by State'!DV5/DN$4,6),0)</f>
        <v>0.14399999999999999</v>
      </c>
      <c r="DO7" s="187">
        <f>IF(DO$1=TRUE,ROUND('Capacity by State'!DW5/DO$4,6),0)</f>
        <v>0</v>
      </c>
      <c r="DP7" s="187">
        <f>IF(DP$1=TRUE,ROUND('Capacity by State'!DX5/DP$4,6),0)</f>
        <v>0</v>
      </c>
      <c r="DQ7" s="187">
        <f>IF(DQ$1=TRUE,ROUND('Capacity by State'!DY5/DQ$4,6),0)</f>
        <v>0</v>
      </c>
      <c r="DR7" s="187">
        <f>IF(DR$1=TRUE,ROUND('Capacity by State'!DZ5/DR$4,6),0)</f>
        <v>0.01</v>
      </c>
      <c r="DS7" s="187">
        <f>IF(DS$1=TRUE,ROUND('Capacity by State'!EA5/DS$4,6),0)</f>
        <v>0</v>
      </c>
      <c r="DT7" s="187">
        <f>IF(DT$1=TRUE,ROUND('Capacity by State'!EB5/DT$4,6),0)</f>
        <v>0</v>
      </c>
      <c r="DU7" s="187">
        <f>IF(DU$1=TRUE,ROUND('Capacity by State'!EC5/DU$4,6),0)</f>
        <v>0</v>
      </c>
      <c r="DV7" s="187">
        <f>IF(DV$1=TRUE,ROUND('Capacity by State'!ED5/DV$4,6),0)</f>
        <v>0</v>
      </c>
      <c r="DW7" s="187">
        <f>IF(DW$1=TRUE,ROUND('Capacity by State'!EE5/DW$4,6),0)</f>
        <v>2.5000000000000001E-2</v>
      </c>
      <c r="DX7" s="187">
        <f>IF(DX$1=TRUE,ROUND('Capacity by State'!EF5/DX$4,6),0)</f>
        <v>3.0000000000000001E-3</v>
      </c>
      <c r="DY7" s="187">
        <f>IF(DY$1=TRUE,ROUND('Capacity by State'!EG5/DY$4,6),0)</f>
        <v>6.0000000000000001E-3</v>
      </c>
      <c r="DZ7" s="187">
        <f>IF(DZ$1=TRUE,ROUND('Capacity by State'!EH5/DZ$4,6),0)</f>
        <v>2.5999999999999999E-2</v>
      </c>
      <c r="EA7" s="187">
        <f>IF(EA$1=TRUE,ROUND('Capacity by State'!EI5/EA$4,6),0)</f>
        <v>0</v>
      </c>
      <c r="EB7" s="187">
        <f>IF(EB$1=TRUE,ROUND('Capacity by State'!EJ5/EB$4,6),0)</f>
        <v>0</v>
      </c>
      <c r="EC7" s="187">
        <f>IF(EC$1=TRUE,ROUND('Capacity by State'!EK5/EC$4,6),0)</f>
        <v>0</v>
      </c>
      <c r="ED7" s="187">
        <f>IF(ED$1=TRUE,ROUND('Capacity by State'!EL5/ED$4,6),0)</f>
        <v>0</v>
      </c>
      <c r="EE7" s="187">
        <f>IF(EE$1=TRUE,ROUND('Capacity by State'!EM5/EE$4,6),0)</f>
        <v>0.35699999999999998</v>
      </c>
      <c r="EF7" s="187">
        <f>IF(EF$1=TRUE,ROUND('Capacity by State'!EN5/EF$4,6),0)</f>
        <v>0.32500000000000001</v>
      </c>
      <c r="EG7" s="187">
        <f>IF(EG$1=TRUE,ROUND('Capacity by State'!EO5/EG$4,6),0)</f>
        <v>4.8000000000000001E-2</v>
      </c>
      <c r="EH7" s="187">
        <f>IF(EH$1=TRUE,ROUND('Capacity by State'!EP5/EH$4,6),0)</f>
        <v>6.8000000000000005E-2</v>
      </c>
      <c r="EI7" s="187">
        <f>IF(EI$1=TRUE,ROUND('Capacity by State'!EQ5/EI$4,6),0)</f>
        <v>9.7000000000000003E-2</v>
      </c>
      <c r="EJ7" s="187">
        <f>IF(EJ$1=TRUE,ROUND('Capacity by State'!ER5/EJ$4,6),0)</f>
        <v>6.6000000000000003E-2</v>
      </c>
      <c r="EK7" s="187">
        <f>IF(EK$1=TRUE,ROUND('Capacity by State'!ES5/EK$4,6),0)</f>
        <v>0.152</v>
      </c>
      <c r="EL7" s="187">
        <f>IF(EL$1=TRUE,ROUND('Capacity by State'!ET5/EL$4,6),0)</f>
        <v>7.0000000000000007E-2</v>
      </c>
      <c r="EM7" s="187">
        <f>IF(EM$1=TRUE,ROUND('Capacity by State'!EU5/EM$4,6),0)</f>
        <v>8.3000000000000004E-2</v>
      </c>
      <c r="EN7" s="187">
        <f>IF(EN$1=TRUE,ROUND('Capacity by State'!EV5/EN$4,6),0)</f>
        <v>3.7999999999999999E-2</v>
      </c>
      <c r="EO7" s="187">
        <f>IF(EO$1=TRUE,ROUND('Capacity by State'!EW5/EO$4,6),0)</f>
        <v>8.9999999999999993E-3</v>
      </c>
      <c r="EP7" s="187">
        <f>IF(EP$1=TRUE,ROUND('Capacity by State'!EX5/EP$4,6),0)</f>
        <v>4.8000000000000001E-2</v>
      </c>
      <c r="EQ7" s="187">
        <f>IF(EQ$1=TRUE,ROUND('Capacity by State'!EY5/EQ$4,6),0)</f>
        <v>6.5000000000000002E-2</v>
      </c>
      <c r="ER7" s="187">
        <f>IF(ER$1=TRUE,ROUND('Capacity by State'!EZ5/ER$4,6),0)</f>
        <v>8.7999999999999995E-2</v>
      </c>
      <c r="ES7" s="187">
        <f>IF(ES$1=TRUE,ROUND('Capacity by State'!FA5/ES$4,6),0)</f>
        <v>5.7000000000000002E-2</v>
      </c>
      <c r="ET7" s="187">
        <f>IF(ET$1=TRUE,ROUND('Capacity by State'!FB5/ET$4,6),0)</f>
        <v>1E-3</v>
      </c>
      <c r="EU7" s="187">
        <f>IF(EU$1=TRUE,ROUND('Capacity by State'!FC5/EU$4,6),0)</f>
        <v>5.0000000000000001E-3</v>
      </c>
      <c r="EV7" s="187">
        <f>IF(EV$1=TRUE,ROUND('Capacity by State'!FD5/EV$4,6),0)</f>
        <v>0.01</v>
      </c>
      <c r="EW7" s="187">
        <f>IF(EW$1=TRUE,ROUND('Capacity by State'!FE5/EW$4,6),0)</f>
        <v>6.0000000000000001E-3</v>
      </c>
      <c r="EX7" s="187">
        <f>IF(EX$1=TRUE,ROUND('Capacity by State'!FF5/EX$4,6),0)</f>
        <v>6.0000000000000001E-3</v>
      </c>
      <c r="EY7" s="187">
        <f>IF(EY$1=TRUE,ROUND('Capacity by State'!FG5/EY$4,6),0)</f>
        <v>2E-3</v>
      </c>
      <c r="EZ7" s="187">
        <f>IF(EZ$1=TRUE,ROUND('Capacity by State'!FH5/EZ$4,6),0)</f>
        <v>6.0000000000000001E-3</v>
      </c>
      <c r="FA7" s="187">
        <f>IF(FA$1=TRUE,ROUND('Capacity by State'!FI5/FA$4,6),0)</f>
        <v>1.4E-2</v>
      </c>
      <c r="FB7" s="187">
        <f>IF(FB$1=TRUE,ROUND('Capacity by State'!FJ5/FB$4,6),0)</f>
        <v>1.9E-2</v>
      </c>
      <c r="FC7" s="187">
        <f>IF(FC$1=TRUE,ROUND('Capacity by State'!FK5/FC$4,6),0)</f>
        <v>2.3E-2</v>
      </c>
      <c r="FD7" s="187">
        <f>IF(FD$1=TRUE,ROUND('Capacity by State'!FL5/FD$4,6),0)</f>
        <v>1.7000000000000001E-2</v>
      </c>
      <c r="FE7" s="187">
        <f>IF(FE$1=TRUE,ROUND('Capacity by State'!FM5/FE$4,6),0)</f>
        <v>2.4E-2</v>
      </c>
      <c r="FF7" s="187">
        <f>IF(FF$1=TRUE,ROUND('Capacity by State'!FN5/FF$4,6),0)</f>
        <v>0.30199999999999999</v>
      </c>
      <c r="FG7" s="187">
        <f>IF(FG$1=TRUE,ROUND('Capacity by State'!FO5/FG$4,6),0)</f>
        <v>0.317</v>
      </c>
    </row>
    <row r="8" spans="1:163" x14ac:dyDescent="0.25">
      <c r="A8" s="174">
        <v>2025</v>
      </c>
      <c r="B8" s="187">
        <f>IF(B$2=TRUE,ROUND('Capacity by State'!J6/B$4,6),0)</f>
        <v>1.4999999999999999E-2</v>
      </c>
      <c r="C8" s="187">
        <f>IF(C$2=TRUE,ROUND('Capacity by State'!K6/C$4,6),0)</f>
        <v>0</v>
      </c>
      <c r="D8" s="187">
        <f>IF(D$2=TRUE,ROUND('Capacity by State'!L6/D$4,6),0)</f>
        <v>0</v>
      </c>
      <c r="E8" s="187">
        <f>IF(E$2=TRUE,ROUND('Capacity by State'!M6/E$4,6),0)</f>
        <v>0</v>
      </c>
      <c r="F8" s="187">
        <f>IF(F$2=TRUE,ROUND('Capacity by State'!N6/F$4,6),0)</f>
        <v>0</v>
      </c>
      <c r="G8" s="187">
        <f>IF(G$2=TRUE,ROUND('Capacity by State'!O6/G$4,6),0)</f>
        <v>0</v>
      </c>
      <c r="H8" s="187">
        <f>IF(H$2=TRUE,ROUND('Capacity by State'!P6/H$4,6),0)</f>
        <v>0</v>
      </c>
      <c r="I8" s="187">
        <f>IF(I$2=TRUE,ROUND('Capacity by State'!Q6/I$4,6),0)</f>
        <v>0</v>
      </c>
      <c r="J8" s="187">
        <f>IF(J$2=TRUE,ROUND('Capacity by State'!R6/J$4,6),0)</f>
        <v>0.01</v>
      </c>
      <c r="K8" s="187">
        <f>IF(K$2=TRUE,ROUND('Capacity by State'!S6/K$4,6),0)</f>
        <v>7.2999999999999995E-2</v>
      </c>
      <c r="L8" s="187">
        <f>IF(L$2=TRUE,ROUND('Capacity by State'!T6/L$4,6),0)</f>
        <v>1.2999999999999999E-2</v>
      </c>
      <c r="M8" s="187">
        <f>IF(M$2=TRUE,ROUND('Capacity by State'!U6/M$4,6),0)</f>
        <v>1.2E-2</v>
      </c>
      <c r="N8" s="187">
        <f>IF(N$2=TRUE,ROUND('Capacity by State'!V6/N$4,6),0)</f>
        <v>0</v>
      </c>
      <c r="O8" s="187">
        <f>IF(O$2=TRUE,ROUND('Capacity by State'!W6/O$4,6),0)</f>
        <v>0</v>
      </c>
      <c r="P8" s="187">
        <f>IF(P$2=TRUE,ROUND('Capacity by State'!X6/P$4,6),0)</f>
        <v>0</v>
      </c>
      <c r="Q8" s="187">
        <f>IF(Q$2=TRUE,ROUND('Capacity by State'!Y6/Q$4,6),0)</f>
        <v>0</v>
      </c>
      <c r="R8" s="187">
        <f>IF(R$2=TRUE,ROUND('Capacity by State'!Z6/R$4,6),0)</f>
        <v>0</v>
      </c>
      <c r="S8" s="187">
        <f>IF(S$2=TRUE,ROUND('Capacity by State'!AA6/S$4,6),0)</f>
        <v>0</v>
      </c>
      <c r="T8" s="187">
        <f>IF(T$2=TRUE,ROUND('Capacity by State'!AB6/T$4,6),0)</f>
        <v>0</v>
      </c>
      <c r="U8" s="187">
        <f>IF(U$2=TRUE,ROUND('Capacity by State'!AC6/U$4,6),0)</f>
        <v>6.0000000000000001E-3</v>
      </c>
      <c r="V8" s="187">
        <f>IF(V$2=TRUE,ROUND('Capacity by State'!AD6/V$4,6),0)</f>
        <v>0</v>
      </c>
      <c r="W8" s="187">
        <f>IF(W$2=TRUE,ROUND('Capacity by State'!AE6/W$4,6),0)</f>
        <v>0</v>
      </c>
      <c r="X8" s="187">
        <f>IF(X$2=TRUE,ROUND('Capacity by State'!AF6/X$4,6),0)</f>
        <v>0</v>
      </c>
      <c r="Y8" s="187">
        <f>IF(Y$2=TRUE,ROUND('Capacity by State'!AG6/Y$4,6),0)</f>
        <v>0</v>
      </c>
      <c r="Z8" s="187">
        <f>IF(Z$2=TRUE,ROUND('Capacity by State'!AH6/Z$4,6),0)</f>
        <v>0</v>
      </c>
      <c r="AA8" s="187">
        <f>IF(AA$2=TRUE,ROUND('Capacity by State'!AI6/AA$4,6),0)</f>
        <v>0.307</v>
      </c>
      <c r="AB8" s="187">
        <f>IF(AB$2=TRUE,ROUND('Capacity by State'!AJ6/AB$4,6),0)</f>
        <v>0.127</v>
      </c>
      <c r="AC8" s="187">
        <f>IF(AC$2=TRUE,ROUND('Capacity by State'!AK6/AC$4,6),0)</f>
        <v>0.02</v>
      </c>
      <c r="AD8" s="187">
        <f>IF(AD$2=TRUE,ROUND('Capacity by State'!AL6/AD$4,6),0)</f>
        <v>0</v>
      </c>
      <c r="AE8" s="187">
        <f>IF(AE$2=TRUE,ROUND('Capacity by State'!AM6/AE$4,6),0)</f>
        <v>0</v>
      </c>
      <c r="AF8" s="187">
        <f>IF(AF$2=TRUE,ROUND('Capacity by State'!AN6/AF$4,6),0)</f>
        <v>0</v>
      </c>
      <c r="AG8" s="187">
        <f>IF(AG$2=TRUE,ROUND('Capacity by State'!AO6/AG$4,6),0)</f>
        <v>0</v>
      </c>
      <c r="AH8" s="187">
        <f>IF(AH$2=TRUE,ROUND('Capacity by State'!AP6/AH$4,6),0)</f>
        <v>0</v>
      </c>
      <c r="AI8" s="187">
        <f>IF(AI$2=TRUE,ROUND('Capacity by State'!AQ6/AI$4,6),0)</f>
        <v>0</v>
      </c>
      <c r="AJ8" s="187">
        <f>IF(AJ$2=TRUE,ROUND('Capacity by State'!AR6/AJ$4,6),0)</f>
        <v>8.0000000000000002E-3</v>
      </c>
      <c r="AK8" s="187">
        <f>IF(AK$2=TRUE,ROUND('Capacity by State'!AS6/AK$4,6),0)</f>
        <v>0</v>
      </c>
      <c r="AL8" s="187">
        <f>IF(AL$2=TRUE,ROUND('Capacity by State'!AT6/AL$4,6),0)</f>
        <v>0</v>
      </c>
      <c r="AM8" s="187">
        <f>IF(AM$2=TRUE,ROUND('Capacity by State'!AU6/AM$4,6),0)</f>
        <v>0</v>
      </c>
      <c r="AN8" s="187">
        <f>IF(AN$2=TRUE,ROUND('Capacity by State'!AV6/AN$4,6),0)</f>
        <v>0</v>
      </c>
      <c r="AO8" s="187">
        <f>IF(AO$2=TRUE,ROUND('Capacity by State'!AW6/AO$4,6),0)</f>
        <v>0</v>
      </c>
      <c r="AP8" s="187">
        <f>IF(AP$2=TRUE,ROUND('Capacity by State'!AX6/AP$4,6),0)</f>
        <v>0</v>
      </c>
      <c r="AQ8" s="187">
        <f>IF(AQ$2=TRUE,ROUND('Capacity by State'!AY6/AQ$4,6),0)</f>
        <v>0</v>
      </c>
      <c r="AR8" s="187">
        <f>IF(AR$2=TRUE,ROUND('Capacity by State'!AZ6/AR$4,6),0)</f>
        <v>2E-3</v>
      </c>
      <c r="AS8" s="187">
        <f>IF(AS$2=TRUE,ROUND('Capacity by State'!BA6/AS$4,6),0)</f>
        <v>0</v>
      </c>
      <c r="AT8" s="187">
        <f>IF(AT$2=TRUE,ROUND('Capacity by State'!BB6/AT$4,6),0)</f>
        <v>2E-3</v>
      </c>
      <c r="AU8" s="187">
        <f>IF(AU$2=TRUE,ROUND('Capacity by State'!BC6/AU$4,6),0)</f>
        <v>1E-3</v>
      </c>
      <c r="AV8" s="187">
        <f>IF(AV$2=TRUE,ROUND('Capacity by State'!BD6/AV$4,6),0)</f>
        <v>3.0000000000000001E-3</v>
      </c>
      <c r="AW8" s="187">
        <f>IF(AW$2=TRUE,ROUND('Capacity by State'!BE6/AW$4,6),0)</f>
        <v>1E-3</v>
      </c>
      <c r="AX8" s="187">
        <f>IF(AX$2=TRUE,ROUND('Capacity by State'!BF6/AX$4,6),0)</f>
        <v>3.0000000000000001E-3</v>
      </c>
      <c r="AY8" s="187">
        <f>IF(AY$2=TRUE,ROUND('Capacity by State'!BG6/AY$4,6),0)</f>
        <v>0</v>
      </c>
      <c r="AZ8" s="187">
        <f>IF(AZ$2=TRUE,ROUND('Capacity by State'!BH6/AZ$4,6),0)</f>
        <v>0</v>
      </c>
      <c r="BA8" s="187">
        <f>IF(BA$2=TRUE,ROUND('Capacity by State'!BI6/BA$4,6),0)</f>
        <v>0</v>
      </c>
      <c r="BB8" s="187">
        <f>IF(BB$2=TRUE,ROUND('Capacity by State'!BJ6/BB$4,6),0)</f>
        <v>2.5999999999999999E-2</v>
      </c>
      <c r="BC8" s="187">
        <f>IF(BC$2=TRUE,ROUND('Capacity by State'!BK6/BC$4,6),0)</f>
        <v>7.8E-2</v>
      </c>
      <c r="BD8" s="187">
        <f>IF(BD$2=TRUE,ROUND('Capacity by State'!BL6/BD$4,6),0)</f>
        <v>0.501</v>
      </c>
      <c r="BE8" s="187">
        <f>IF(BE$2=TRUE,ROUND('Capacity by State'!BM6/BE$4,6),0)</f>
        <v>3.4000000000000002E-2</v>
      </c>
      <c r="BF8" s="187">
        <f>IF(BF$2=TRUE,ROUND('Capacity by State'!BN6/BF$4,6),0)</f>
        <v>0.80600000000000005</v>
      </c>
      <c r="BG8" s="187">
        <f>IF(BG$2=TRUE,ROUND('Capacity by State'!BO6/BG$4,6),0)</f>
        <v>0.92600000000000005</v>
      </c>
      <c r="BH8" s="187">
        <f>IF(BH$2=TRUE,ROUND('Capacity by State'!BP6/BH$4,6),0)</f>
        <v>0</v>
      </c>
      <c r="BI8" s="187">
        <f>IF(BI$2=TRUE,ROUND('Capacity by State'!BQ6/BI$4,6),0)</f>
        <v>0</v>
      </c>
      <c r="BJ8" s="187">
        <f>IF(BJ$2=TRUE,ROUND('Capacity by State'!BR6/BJ$4,6),0)</f>
        <v>0</v>
      </c>
      <c r="BK8" s="187">
        <f>IF(BK$2=TRUE,ROUND('Capacity by State'!BS6/BK$4,6),0)</f>
        <v>0.35299999999999998</v>
      </c>
      <c r="BL8" s="187">
        <f>IF(BL$2=TRUE,ROUND('Capacity by State'!BT6/BL$4,6),0)</f>
        <v>0</v>
      </c>
      <c r="BM8" s="187">
        <f>IF(BM$2=TRUE,ROUND('Capacity by State'!BU6/BM$4,6),0)</f>
        <v>0</v>
      </c>
      <c r="BN8" s="187">
        <f>IF(BN$2=TRUE,ROUND('Capacity by State'!BV6/BN$4,6),0)</f>
        <v>0.56200000000000006</v>
      </c>
      <c r="BO8" s="187">
        <f>IF(BO$2=TRUE,ROUND('Capacity by State'!BW6/BO$4,6),0)</f>
        <v>0.56100000000000005</v>
      </c>
      <c r="BP8" s="187">
        <f>IF(BP$2=TRUE,ROUND('Capacity by State'!BX6/BP$4,6),0)</f>
        <v>0.42199999999999999</v>
      </c>
      <c r="BQ8" s="187">
        <f>IF(BQ$2=TRUE,ROUND('Capacity by State'!BY6/BQ$4,6),0)</f>
        <v>0.222</v>
      </c>
      <c r="BR8" s="187">
        <f>IF(BR$2=TRUE,ROUND('Capacity by State'!BZ6/BR$4,6),0)</f>
        <v>0</v>
      </c>
      <c r="BS8" s="187">
        <f>IF(BS$2=TRUE,ROUND('Capacity by State'!CA6/BS$4,6),0)</f>
        <v>0.40799999999999997</v>
      </c>
      <c r="BT8" s="187">
        <f>IF(BT$2=TRUE,ROUND('Capacity by State'!CB6/BT$4,6),0)</f>
        <v>0.28499999999999998</v>
      </c>
      <c r="BU8" s="187">
        <f>IF(BU$2=TRUE,ROUND('Capacity by State'!CC6/BU$4,6),0)</f>
        <v>0</v>
      </c>
      <c r="BV8" s="187">
        <f>IF(BV$2=TRUE,ROUND('Capacity by State'!CD6/BV$4,6),0)</f>
        <v>6.3E-2</v>
      </c>
      <c r="BW8" s="187">
        <f>IF(BW$2=TRUE,ROUND('Capacity by State'!CE6/BW$4,6),0)</f>
        <v>3.4000000000000002E-2</v>
      </c>
      <c r="BX8" s="187">
        <f>IF(BX$2=TRUE,ROUND('Capacity by State'!CF6/BX$4,6),0)</f>
        <v>3.1E-2</v>
      </c>
      <c r="BY8" s="187">
        <f>IF(BY$2=TRUE,ROUND('Capacity by State'!CG6/BY$4,6),0)</f>
        <v>7.5999999999999998E-2</v>
      </c>
      <c r="BZ8" s="187">
        <f>IF(BZ$2=TRUE,ROUND('Capacity by State'!CH6/BZ$4,6),0)</f>
        <v>0.218</v>
      </c>
      <c r="CA8" s="187">
        <f>IF(CA$2=TRUE,ROUND('Capacity by State'!CI6/CA$4,6),0)</f>
        <v>7.5999999999999998E-2</v>
      </c>
      <c r="CB8" s="187">
        <f>IF(CB$2=TRUE,ROUND('Capacity by State'!CJ6/CB$4,6),0)</f>
        <v>0.18</v>
      </c>
      <c r="CC8" s="187">
        <f>IF(CC$2=TRUE,ROUND('Capacity by State'!CK6/CC$4,6),0)</f>
        <v>1.4990000000000001</v>
      </c>
      <c r="CD8" s="187">
        <f>IF(CD$2=TRUE,ROUND('Capacity by State'!CL6/CD$4,6),0)</f>
        <v>1.4450000000000001</v>
      </c>
      <c r="CE8" s="187">
        <f>IF(CE$2=TRUE,ROUND('Capacity by State'!CM6/CE$4,6),0)</f>
        <v>1.179</v>
      </c>
      <c r="CF8" s="187">
        <f>IF(CF$2=TRUE,ROUND('Capacity by State'!CN6/CF$4,6),0)</f>
        <v>0</v>
      </c>
      <c r="CG8" s="187">
        <f>IF(CG$2=TRUE,ROUND('Capacity by State'!CO6/CG$4,6),0)</f>
        <v>0</v>
      </c>
      <c r="CH8" s="187">
        <f>IF(CH$2=TRUE,ROUND('Capacity by State'!CP6/CH$4,6),0)</f>
        <v>0</v>
      </c>
      <c r="CI8" s="187">
        <f>IF(CI$2=TRUE,ROUND('Capacity by State'!CQ6/CI$4,6),0)</f>
        <v>1.1200000000000001</v>
      </c>
      <c r="CJ8" s="187">
        <f>IF(CJ$2=TRUE,ROUND('Capacity by State'!CR6/CJ$4,6),0)</f>
        <v>0.77200000000000002</v>
      </c>
      <c r="CK8" s="187">
        <f>IF(CK$2=TRUE,ROUND('Capacity by State'!CS6/CK$4,6),0)</f>
        <v>0</v>
      </c>
      <c r="CL8" s="187">
        <f>IF(CL$2=TRUE,ROUND('Capacity by State'!CT6/CL$4,6),0)</f>
        <v>0</v>
      </c>
      <c r="CM8" s="187">
        <f>IF(CM$2=TRUE,ROUND('Capacity by State'!CU6/CM$4,6),0)</f>
        <v>0</v>
      </c>
      <c r="CN8" s="187">
        <f>IF(CN$2=TRUE,ROUND('Capacity by State'!CV6/CN$4,6),0)</f>
        <v>0</v>
      </c>
      <c r="CO8" s="187">
        <f>IF(CO$2=TRUE,ROUND('Capacity by State'!CW6/CO$4,6),0)</f>
        <v>0</v>
      </c>
      <c r="CP8" s="187">
        <f>IF(CP$2=TRUE,ROUND('Capacity by State'!CX6/CP$4,6),0)</f>
        <v>0</v>
      </c>
      <c r="CQ8" s="187">
        <f>IF(CQ$2=TRUE,ROUND('Capacity by State'!CY6/CQ$4,6),0)</f>
        <v>0.61799999999999999</v>
      </c>
      <c r="CR8" s="187">
        <f>IF(CR$2=TRUE,ROUND('Capacity by State'!CZ6/CR$4,6),0)</f>
        <v>0.41099999999999998</v>
      </c>
      <c r="CS8" s="187">
        <f>IF(CS$2=TRUE,ROUND('Capacity by State'!DA6/CS$4,6),0)</f>
        <v>0</v>
      </c>
      <c r="CT8" s="187">
        <f>IF(CT$2=TRUE,ROUND('Capacity by State'!DB6/CT$4,6),0)</f>
        <v>0</v>
      </c>
      <c r="CU8" s="187">
        <f>IF(CU$2=TRUE,ROUND('Capacity by State'!DC6/CU$4,6),0)</f>
        <v>0</v>
      </c>
      <c r="CV8" s="187">
        <f>IF(CV$2=TRUE,ROUND('Capacity by State'!DD6/CV$4,6),0)</f>
        <v>0</v>
      </c>
      <c r="CW8" s="187">
        <f>IF(CW$2=TRUE,ROUND('Capacity by State'!DE6/CW$4,6),0)</f>
        <v>0</v>
      </c>
      <c r="CX8" s="187">
        <f>IF(CX$2=TRUE,ROUND('Capacity by State'!DF6/CX$4,6),0)</f>
        <v>0.15</v>
      </c>
      <c r="CY8" s="187">
        <f>IF(CY$2=TRUE,ROUND('Capacity by State'!DG6/CY$4,6),0)</f>
        <v>0</v>
      </c>
      <c r="CZ8" s="187">
        <f>IF(CZ$2=TRUE,ROUND('Capacity by State'!DH6/CZ$4,6),0)</f>
        <v>0</v>
      </c>
      <c r="DA8" s="187">
        <f>IF(DA$2=TRUE,ROUND('Capacity by State'!DI6/DA$4,6),0)</f>
        <v>0</v>
      </c>
      <c r="DB8" s="187">
        <f>IF(DB$2=TRUE,ROUND('Capacity by State'!DJ6/DB$4,6),0)</f>
        <v>0</v>
      </c>
      <c r="DC8" s="187">
        <f>IF(DC$2=TRUE,ROUND('Capacity by State'!DK6/DC$4,6),0)</f>
        <v>0</v>
      </c>
      <c r="DD8" s="187">
        <f>IF(DD$2=TRUE,ROUND('Capacity by State'!DL6/DD$4,6),0)</f>
        <v>2.6419999999999999</v>
      </c>
      <c r="DE8" s="187">
        <f>IF(DE$2=TRUE,ROUND('Capacity by State'!DM6/DE$4,6),0)</f>
        <v>5.359</v>
      </c>
      <c r="DF8" s="187">
        <f>IF(DF$2=TRUE,ROUND('Capacity by State'!DN6/DF$4,6),0)</f>
        <v>0.25600000000000001</v>
      </c>
      <c r="DG8" s="187">
        <f>IF(DG$2=TRUE,ROUND('Capacity by State'!DO6/DG$4,6),0)</f>
        <v>0</v>
      </c>
      <c r="DH8" s="187">
        <f>IF(DH$2=TRUE,ROUND('Capacity by State'!DP6/DH$4,6),0)</f>
        <v>0</v>
      </c>
      <c r="DI8" s="187">
        <f>IF(DI$2=TRUE,ROUND('Capacity by State'!DQ6/DI$4,6),0)</f>
        <v>0</v>
      </c>
      <c r="DJ8" s="187">
        <f>IF(DJ$2=TRUE,ROUND('Capacity by State'!DR6/DJ$4,6),0)</f>
        <v>0</v>
      </c>
      <c r="DK8" s="187">
        <f>IF(DK$2=TRUE,ROUND('Capacity by State'!DS6/DK$4,6),0)</f>
        <v>0</v>
      </c>
      <c r="DL8" s="187">
        <f>IF(DL$2=TRUE,ROUND('Capacity by State'!DT6/DL$4,6),0)</f>
        <v>0</v>
      </c>
      <c r="DM8" s="187">
        <f>IF(DM$2=TRUE,ROUND('Capacity by State'!DU6/DM$4,6),0)</f>
        <v>0</v>
      </c>
      <c r="DN8" s="187">
        <f>IF(DN$2=TRUE,ROUND('Capacity by State'!DV6/DN$4,6),0)</f>
        <v>0.124</v>
      </c>
      <c r="DO8" s="187">
        <f>IF(DO$2=TRUE,ROUND('Capacity by State'!DW6/DO$4,6),0)</f>
        <v>0</v>
      </c>
      <c r="DP8" s="187">
        <f>IF(DP$2=TRUE,ROUND('Capacity by State'!DX6/DP$4,6),0)</f>
        <v>0</v>
      </c>
      <c r="DQ8" s="187">
        <f>IF(DQ$2=TRUE,ROUND('Capacity by State'!DY6/DQ$4,6),0)</f>
        <v>0</v>
      </c>
      <c r="DR8" s="187">
        <f>IF(DR$2=TRUE,ROUND('Capacity by State'!DZ6/DR$4,6),0)</f>
        <v>0.01</v>
      </c>
      <c r="DS8" s="187">
        <f>IF(DS$2=TRUE,ROUND('Capacity by State'!EA6/DS$4,6),0)</f>
        <v>0</v>
      </c>
      <c r="DT8" s="187">
        <f>IF(DT$2=TRUE,ROUND('Capacity by State'!EB6/DT$4,6),0)</f>
        <v>0</v>
      </c>
      <c r="DU8" s="187">
        <f>IF(DU$2=TRUE,ROUND('Capacity by State'!EC6/DU$4,6),0)</f>
        <v>0</v>
      </c>
      <c r="DV8" s="187">
        <f>IF(DV$2=TRUE,ROUND('Capacity by State'!ED6/DV$4,6),0)</f>
        <v>0</v>
      </c>
      <c r="DW8" s="187">
        <f>IF(DW$2=TRUE,ROUND('Capacity by State'!EE6/DW$4,6),0)</f>
        <v>4.2000000000000003E-2</v>
      </c>
      <c r="DX8" s="187">
        <f>IF(DX$2=TRUE,ROUND('Capacity by State'!EF6/DX$4,6),0)</f>
        <v>0.01</v>
      </c>
      <c r="DY8" s="187">
        <f>IF(DY$2=TRUE,ROUND('Capacity by State'!EG6/DY$4,6),0)</f>
        <v>8.0000000000000002E-3</v>
      </c>
      <c r="DZ8" s="187">
        <f>IF(DZ$2=TRUE,ROUND('Capacity by State'!EH6/DZ$4,6),0)</f>
        <v>2.7E-2</v>
      </c>
      <c r="EA8" s="187">
        <f>IF(EA$2=TRUE,ROUND('Capacity by State'!EI6/EA$4,6),0)</f>
        <v>0</v>
      </c>
      <c r="EB8" s="187">
        <f>IF(EB$2=TRUE,ROUND('Capacity by State'!EJ6/EB$4,6),0)</f>
        <v>0</v>
      </c>
      <c r="EC8" s="187">
        <f>IF(EC$2=TRUE,ROUND('Capacity by State'!EK6/EC$4,6),0)</f>
        <v>0</v>
      </c>
      <c r="ED8" s="187">
        <f>IF(ED$2=TRUE,ROUND('Capacity by State'!EL6/ED$4,6),0)</f>
        <v>0</v>
      </c>
      <c r="EE8" s="187">
        <f>IF(EE$2=TRUE,ROUND('Capacity by State'!EM6/EE$4,6),0)</f>
        <v>0.49199999999999999</v>
      </c>
      <c r="EF8" s="187">
        <f>IF(EF$2=TRUE,ROUND('Capacity by State'!EN6/EF$4,6),0)</f>
        <v>0.96</v>
      </c>
      <c r="EG8" s="187">
        <f>IF(EG$2=TRUE,ROUND('Capacity by State'!EO6/EG$4,6),0)</f>
        <v>8.7999999999999995E-2</v>
      </c>
      <c r="EH8" s="187">
        <f>IF(EH$2=TRUE,ROUND('Capacity by State'!EP6/EH$4,6),0)</f>
        <v>0.11600000000000001</v>
      </c>
      <c r="EI8" s="187">
        <f>IF(EI$2=TRUE,ROUND('Capacity by State'!EQ6/EI$4,6),0)</f>
        <v>0.107</v>
      </c>
      <c r="EJ8" s="187">
        <f>IF(EJ$2=TRUE,ROUND('Capacity by State'!ER6/EJ$4,6),0)</f>
        <v>0.107</v>
      </c>
      <c r="EK8" s="187">
        <f>IF(EK$2=TRUE,ROUND('Capacity by State'!ES6/EK$4,6),0)</f>
        <v>0.17299999999999999</v>
      </c>
      <c r="EL8" s="187">
        <f>IF(EL$2=TRUE,ROUND('Capacity by State'!ET6/EL$4,6),0)</f>
        <v>0.114</v>
      </c>
      <c r="EM8" s="187">
        <f>IF(EM$2=TRUE,ROUND('Capacity by State'!EU6/EM$4,6),0)</f>
        <v>0.08</v>
      </c>
      <c r="EN8" s="187">
        <f>IF(EN$2=TRUE,ROUND('Capacity by State'!EV6/EN$4,6),0)</f>
        <v>6.7000000000000004E-2</v>
      </c>
      <c r="EO8" s="187">
        <f>IF(EO$2=TRUE,ROUND('Capacity by State'!EW6/EO$4,6),0)</f>
        <v>2.1999999999999999E-2</v>
      </c>
      <c r="EP8" s="187">
        <f>IF(EP$2=TRUE,ROUND('Capacity by State'!EX6/EP$4,6),0)</f>
        <v>0.09</v>
      </c>
      <c r="EQ8" s="187">
        <f>IF(EQ$2=TRUE,ROUND('Capacity by State'!EY6/EQ$4,6),0)</f>
        <v>0.13500000000000001</v>
      </c>
      <c r="ER8" s="187">
        <f>IF(ER$2=TRUE,ROUND('Capacity by State'!EZ6/ER$4,6),0)</f>
        <v>0.20100000000000001</v>
      </c>
      <c r="ES8" s="187">
        <f>IF(ES$2=TRUE,ROUND('Capacity by State'!FA6/ES$4,6),0)</f>
        <v>0.111</v>
      </c>
      <c r="ET8" s="187">
        <f>IF(ET$2=TRUE,ROUND('Capacity by State'!FB6/ET$4,6),0)</f>
        <v>2E-3</v>
      </c>
      <c r="EU8" s="187">
        <f>IF(EU$2=TRUE,ROUND('Capacity by State'!FC6/EU$4,6),0)</f>
        <v>5.0000000000000001E-3</v>
      </c>
      <c r="EV8" s="187">
        <f>IF(EV$2=TRUE,ROUND('Capacity by State'!FD6/EV$4,6),0)</f>
        <v>1.7000000000000001E-2</v>
      </c>
      <c r="EW8" s="187">
        <f>IF(EW$2=TRUE,ROUND('Capacity by State'!FE6/EW$4,6),0)</f>
        <v>8.9999999999999993E-3</v>
      </c>
      <c r="EX8" s="187">
        <f>IF(EX$2=TRUE,ROUND('Capacity by State'!FF6/EX$4,6),0)</f>
        <v>1.0999999999999999E-2</v>
      </c>
      <c r="EY8" s="187">
        <f>IF(EY$2=TRUE,ROUND('Capacity by State'!FG6/EY$4,6),0)</f>
        <v>5.0000000000000001E-3</v>
      </c>
      <c r="EZ8" s="187">
        <f>IF(EZ$2=TRUE,ROUND('Capacity by State'!FH6/EZ$4,6),0)</f>
        <v>1.0999999999999999E-2</v>
      </c>
      <c r="FA8" s="187">
        <f>IF(FA$2=TRUE,ROUND('Capacity by State'!FI6/FA$4,6),0)</f>
        <v>1.6E-2</v>
      </c>
      <c r="FB8" s="187">
        <f>IF(FB$2=TRUE,ROUND('Capacity by State'!FJ6/FB$4,6),0)</f>
        <v>0.02</v>
      </c>
      <c r="FC8" s="187">
        <f>IF(FC$2=TRUE,ROUND('Capacity by State'!FK6/FC$4,6),0)</f>
        <v>3.4000000000000002E-2</v>
      </c>
      <c r="FD8" s="187">
        <f>IF(FD$2=TRUE,ROUND('Capacity by State'!FL6/FD$4,6),0)</f>
        <v>1.7999999999999999E-2</v>
      </c>
      <c r="FE8" s="187">
        <f>IF(FE$2=TRUE,ROUND('Capacity by State'!FM6/FE$4,6),0)</f>
        <v>2.5000000000000001E-2</v>
      </c>
      <c r="FF8" s="187">
        <f>IF(FF$2=TRUE,ROUND('Capacity by State'!FN6/FF$4,6),0)</f>
        <v>0.33100000000000002</v>
      </c>
      <c r="FG8" s="187">
        <f>IF(FG$2=TRUE,ROUND('Capacity by State'!FO6/FG$4,6),0)</f>
        <v>0.34799999999999998</v>
      </c>
    </row>
    <row r="9" spans="1:163" x14ac:dyDescent="0.25">
      <c r="A9" s="174">
        <v>2026</v>
      </c>
      <c r="B9" s="176">
        <f>ROUND('Capacity by State'!J7/B$4,6)</f>
        <v>1.0999999999999999E-2</v>
      </c>
      <c r="C9" s="176">
        <f>ROUND('Capacity by State'!K7/C$4,6)</f>
        <v>2.1999999999999999E-2</v>
      </c>
      <c r="D9" s="176">
        <f>ROUND('Capacity by State'!L7/D$4,6)</f>
        <v>1.4E-2</v>
      </c>
      <c r="E9" s="176">
        <f>ROUND('Capacity by State'!M7/E$4,6)</f>
        <v>2.1999999999999999E-2</v>
      </c>
      <c r="F9" s="176">
        <f>ROUND('Capacity by State'!N7/F$4,6)</f>
        <v>1.0999999999999999E-2</v>
      </c>
      <c r="G9" s="176">
        <f>ROUND('Capacity by State'!O7/G$4,6)</f>
        <v>1.4E-2</v>
      </c>
      <c r="H9" s="176">
        <f>ROUND('Capacity by State'!P7/H$4,6)</f>
        <v>2.7E-2</v>
      </c>
      <c r="I9" s="176">
        <f>ROUND('Capacity by State'!Q7/I$4,6)</f>
        <v>0.03</v>
      </c>
      <c r="J9" s="176">
        <f>ROUND('Capacity by State'!R7/J$4,6)</f>
        <v>1.4999999999999999E-2</v>
      </c>
      <c r="K9" s="176">
        <f>ROUND('Capacity by State'!S7/K$4,6)</f>
        <v>8.8999999999999996E-2</v>
      </c>
      <c r="L9" s="176">
        <f>ROUND('Capacity by State'!T7/L$4,6)</f>
        <v>1.7000000000000001E-2</v>
      </c>
      <c r="M9" s="176">
        <f>ROUND('Capacity by State'!U7/M$4,6)</f>
        <v>1.7000000000000001E-2</v>
      </c>
      <c r="N9" s="176">
        <f>ROUND('Capacity by State'!V7/N$4,6)</f>
        <v>2.4E-2</v>
      </c>
      <c r="O9" s="176">
        <f>ROUND('Capacity by State'!W7/O$4,6)</f>
        <v>0.02</v>
      </c>
      <c r="P9" s="176">
        <f>ROUND('Capacity by State'!X7/P$4,6)</f>
        <v>7.0000000000000001E-3</v>
      </c>
      <c r="Q9" s="176">
        <f>ROUND('Capacity by State'!Y7/Q$4,6)</f>
        <v>1.6E-2</v>
      </c>
      <c r="R9" s="176">
        <f>ROUND('Capacity by State'!Z7/R$4,6)</f>
        <v>3.6999999999999998E-2</v>
      </c>
      <c r="S9" s="176">
        <f>ROUND('Capacity by State'!AA7/S$4,6)</f>
        <v>2.1999999999999999E-2</v>
      </c>
      <c r="T9" s="176">
        <f>ROUND('Capacity by State'!AB7/T$4,6)</f>
        <v>8.0000000000000002E-3</v>
      </c>
      <c r="U9" s="176">
        <f>ROUND('Capacity by State'!AC7/U$4,6)</f>
        <v>6.0000000000000001E-3</v>
      </c>
      <c r="V9" s="176">
        <f>ROUND('Capacity by State'!AD7/V$4,6)</f>
        <v>1.4E-2</v>
      </c>
      <c r="W9" s="176">
        <f>ROUND('Capacity by State'!AE7/W$4,6)</f>
        <v>8.9999999999999993E-3</v>
      </c>
      <c r="X9" s="176">
        <f>ROUND('Capacity by State'!AF7/X$4,6)</f>
        <v>7.0000000000000001E-3</v>
      </c>
      <c r="Y9" s="176">
        <f>ROUND('Capacity by State'!AG7/Y$4,6)</f>
        <v>1.0999999999999999E-2</v>
      </c>
      <c r="Z9" s="176">
        <f>ROUND('Capacity by State'!AH7/Z$4,6)</f>
        <v>7.0000000000000001E-3</v>
      </c>
      <c r="AA9" s="176">
        <f>ROUND('Capacity by State'!AI7/AA$4,6)</f>
        <v>0.34200000000000003</v>
      </c>
      <c r="AB9" s="176">
        <f>ROUND('Capacity by State'!AJ7/AB$4,6)</f>
        <v>6.7000000000000004E-2</v>
      </c>
      <c r="AC9" s="176">
        <f>ROUND('Capacity by State'!AK7/AC$4,6)</f>
        <v>2.1000000000000001E-2</v>
      </c>
      <c r="AD9" s="176">
        <f>ROUND('Capacity by State'!AL7/AD$4,6)</f>
        <v>2.1000000000000001E-2</v>
      </c>
      <c r="AE9" s="176">
        <f>ROUND('Capacity by State'!AM7/AE$4,6)</f>
        <v>2.5999999999999999E-2</v>
      </c>
      <c r="AF9" s="176">
        <f>ROUND('Capacity by State'!AN7/AF$4,6)</f>
        <v>2.1000000000000001E-2</v>
      </c>
      <c r="AG9" s="176">
        <f>ROUND('Capacity by State'!AO7/AG$4,6)</f>
        <v>2.1000000000000001E-2</v>
      </c>
      <c r="AH9" s="176">
        <f>ROUND('Capacity by State'!AP7/AH$4,6)</f>
        <v>2.7E-2</v>
      </c>
      <c r="AI9" s="176">
        <f>ROUND('Capacity by State'!AQ7/AI$4,6)</f>
        <v>2.5999999999999999E-2</v>
      </c>
      <c r="AJ9" s="176">
        <f>ROUND('Capacity by State'!AR7/AJ$4,6)</f>
        <v>8.9999999999999993E-3</v>
      </c>
      <c r="AK9" s="176">
        <f>ROUND('Capacity by State'!AS7/AK$4,6)</f>
        <v>1.4E-2</v>
      </c>
      <c r="AL9" s="176">
        <f>ROUND('Capacity by State'!AT7/AL$4,6)</f>
        <v>1.9E-2</v>
      </c>
      <c r="AM9" s="176">
        <f>ROUND('Capacity by State'!AU7/AM$4,6)</f>
        <v>1.2999999999999999E-2</v>
      </c>
      <c r="AN9" s="176">
        <f>ROUND('Capacity by State'!AV7/AN$4,6)</f>
        <v>0.01</v>
      </c>
      <c r="AO9" s="183">
        <f>ROUND('Capacity by State'!AW7/AO$4,6)</f>
        <v>0</v>
      </c>
      <c r="AP9" s="176">
        <f>ROUND('Capacity by State'!AX7/AP$4,6)</f>
        <v>2E-3</v>
      </c>
      <c r="AQ9" s="176">
        <f>ROUND('Capacity by State'!AY7/AQ$4,6)</f>
        <v>3.9E-2</v>
      </c>
      <c r="AR9" s="176">
        <f>ROUND('Capacity by State'!AZ7/AR$4,6)</f>
        <v>1E-3</v>
      </c>
      <c r="AS9" s="176">
        <f>ROUND('Capacity by State'!BA7/AS$4,6)</f>
        <v>4.0000000000000001E-3</v>
      </c>
      <c r="AT9" s="176">
        <f>ROUND('Capacity by State'!BB7/AT$4,6)</f>
        <v>4.0000000000000001E-3</v>
      </c>
      <c r="AU9" s="176">
        <f>ROUND('Capacity by State'!BC7/AU$4,6)</f>
        <v>2E-3</v>
      </c>
      <c r="AV9" s="176">
        <f>ROUND('Capacity by State'!BD7/AV$4,6)</f>
        <v>6.0000000000000001E-3</v>
      </c>
      <c r="AW9" s="176">
        <f>ROUND('Capacity by State'!BE7/AW$4,6)</f>
        <v>1E-3</v>
      </c>
      <c r="AX9" s="176">
        <f>ROUND('Capacity by State'!BF7/AX$4,6)</f>
        <v>2E-3</v>
      </c>
      <c r="AY9" s="176">
        <f>ROUND('Capacity by State'!BG7/AY$4,6)</f>
        <v>5.0000000000000001E-3</v>
      </c>
      <c r="AZ9" s="176">
        <f>ROUND('Capacity by State'!BH7/AZ$4,6)</f>
        <v>3.0000000000000001E-3</v>
      </c>
      <c r="BA9" s="176">
        <f>ROUND('Capacity by State'!BI7/BA$4,6)</f>
        <v>2E-3</v>
      </c>
      <c r="BB9" s="176">
        <f>ROUND('Capacity by State'!BJ7/BB$4,6)</f>
        <v>3.5000000000000003E-2</v>
      </c>
      <c r="BC9" s="176">
        <f>ROUND('Capacity by State'!BK7/BC$4,6)</f>
        <v>7.1999999999999995E-2</v>
      </c>
      <c r="BD9" s="176">
        <f>ROUND('Capacity by State'!BL7/BD$4,6)</f>
        <v>0.38400000000000001</v>
      </c>
      <c r="BE9" s="176">
        <f>ROUND('Capacity by State'!BM7/BE$4,6)</f>
        <v>2.1999999999999999E-2</v>
      </c>
      <c r="BF9" s="176">
        <f>ROUND('Capacity by State'!BN7/BF$4,6)</f>
        <v>0.58199999999999996</v>
      </c>
      <c r="BG9" s="176">
        <f>ROUND('Capacity by State'!BO7/BG$4,6)</f>
        <v>0.89200000000000002</v>
      </c>
      <c r="BH9" s="176">
        <f>ROUND('Capacity by State'!BP7/BH$4,6)</f>
        <v>0.66100000000000003</v>
      </c>
      <c r="BI9" s="176">
        <f>ROUND('Capacity by State'!BQ7/BI$4,6)</f>
        <v>0.22900000000000001</v>
      </c>
      <c r="BJ9" s="176">
        <f>ROUND('Capacity by State'!BR7/BJ$4,6)</f>
        <v>0.27300000000000002</v>
      </c>
      <c r="BK9" s="176">
        <f>ROUND('Capacity by State'!BS7/BK$4,6)</f>
        <v>0.214</v>
      </c>
      <c r="BL9" s="176">
        <f>ROUND('Capacity by State'!BT7/BL$4,6)</f>
        <v>0.33500000000000002</v>
      </c>
      <c r="BM9" s="176">
        <f>ROUND('Capacity by State'!BU7/BM$4,6)</f>
        <v>0.26900000000000002</v>
      </c>
      <c r="BN9" s="176">
        <f>ROUND('Capacity by State'!BV7/BN$4,6)</f>
        <v>0.34100000000000003</v>
      </c>
      <c r="BO9" s="176">
        <f>ROUND('Capacity by State'!BW7/BO$4,6)</f>
        <v>0.34</v>
      </c>
      <c r="BP9" s="176">
        <f>ROUND('Capacity by State'!BX7/BP$4,6)</f>
        <v>0.309</v>
      </c>
      <c r="BQ9" s="176">
        <f>ROUND('Capacity by State'!BY7/BQ$4,6)</f>
        <v>0.16900000000000001</v>
      </c>
      <c r="BR9" s="176">
        <f>ROUND('Capacity by State'!BZ7/BR$4,6)</f>
        <v>0.184</v>
      </c>
      <c r="BS9" s="176">
        <f>ROUND('Capacity by State'!CA7/BS$4,6)</f>
        <v>0.37</v>
      </c>
      <c r="BT9" s="176">
        <f>ROUND('Capacity by State'!CB7/BT$4,6)</f>
        <v>0.22</v>
      </c>
      <c r="BU9" s="176">
        <f>ROUND('Capacity by State'!CC7/BU$4,6)</f>
        <v>0.13400000000000001</v>
      </c>
      <c r="BV9" s="176">
        <f>ROUND('Capacity by State'!CD7/BV$4,6)</f>
        <v>6.3E-2</v>
      </c>
      <c r="BW9" s="176">
        <f>ROUND('Capacity by State'!CE7/BW$4,6)</f>
        <v>3.5999999999999997E-2</v>
      </c>
      <c r="BX9" s="176">
        <f>ROUND('Capacity by State'!CF7/BX$4,6)</f>
        <v>3.6999999999999998E-2</v>
      </c>
      <c r="BY9" s="176">
        <f>ROUND('Capacity by State'!CG7/BY$4,6)</f>
        <v>8.6999999999999994E-2</v>
      </c>
      <c r="BZ9" s="176">
        <f>ROUND('Capacity by State'!CH7/BZ$4,6)</f>
        <v>0.15</v>
      </c>
      <c r="CA9" s="176">
        <f>ROUND('Capacity by State'!CI7/CA$4,6)</f>
        <v>5.2999999999999999E-2</v>
      </c>
      <c r="CB9" s="176">
        <f>ROUND('Capacity by State'!CJ7/CB$4,6)</f>
        <v>0.185</v>
      </c>
      <c r="CC9" s="176">
        <f>ROUND('Capacity by State'!CK7/CC$4,6)</f>
        <v>1.429</v>
      </c>
      <c r="CD9" s="176">
        <f>ROUND('Capacity by State'!CL7/CD$4,6)</f>
        <v>1.1859999999999999</v>
      </c>
      <c r="CE9" s="176">
        <f>ROUND('Capacity by State'!CM7/CE$4,6)</f>
        <v>0.54900000000000004</v>
      </c>
      <c r="CF9" s="176">
        <f>ROUND('Capacity by State'!CN7/CF$4,6)</f>
        <v>0.40200000000000002</v>
      </c>
      <c r="CG9" s="176">
        <f>ROUND('Capacity by State'!CO7/CG$4,6)</f>
        <v>0.64700000000000002</v>
      </c>
      <c r="CH9" s="176">
        <f>ROUND('Capacity by State'!CP7/CH$4,6)</f>
        <v>0.38600000000000001</v>
      </c>
      <c r="CI9" s="176">
        <f>ROUND('Capacity by State'!CQ7/CI$4,6)</f>
        <v>0.25</v>
      </c>
      <c r="CJ9" s="176">
        <f>ROUND('Capacity by State'!CR7/CJ$4,6)</f>
        <v>0.50600000000000001</v>
      </c>
      <c r="CK9" s="176">
        <f>ROUND('Capacity by State'!CS7/CK$4,6)</f>
        <v>0.78600000000000003</v>
      </c>
      <c r="CL9" s="176">
        <f>ROUND('Capacity by State'!CT7/CL$4,6)</f>
        <v>0.377</v>
      </c>
      <c r="CM9" s="176">
        <f>ROUND('Capacity by State'!CU7/CM$4,6)</f>
        <v>0.30499999999999999</v>
      </c>
      <c r="CN9" s="176">
        <f>ROUND('Capacity by State'!CV7/CN$4,6)</f>
        <v>0.4</v>
      </c>
      <c r="CO9" s="176">
        <f>ROUND('Capacity by State'!CW7/CO$4,6)</f>
        <v>0.45400000000000001</v>
      </c>
      <c r="CP9" s="176">
        <f>ROUND('Capacity by State'!CX7/CP$4,6)</f>
        <v>0.41599999999999998</v>
      </c>
      <c r="CQ9" s="176">
        <f>ROUND('Capacity by State'!CY7/CQ$4,6)</f>
        <v>0.79100000000000004</v>
      </c>
      <c r="CR9" s="176">
        <f>ROUND('Capacity by State'!CZ7/CR$4,6)</f>
        <v>0.48</v>
      </c>
      <c r="CS9" s="176">
        <f>ROUND('Capacity by State'!DA7/CS$4,6)</f>
        <v>0.20399999999999999</v>
      </c>
      <c r="CT9" s="176">
        <f>ROUND('Capacity by State'!DB7/CT$4,6)</f>
        <v>0.55100000000000005</v>
      </c>
      <c r="CU9" s="176">
        <f>ROUND('Capacity by State'!DC7/CU$4,6)</f>
        <v>0.27100000000000002</v>
      </c>
      <c r="CV9" s="176">
        <f>ROUND('Capacity by State'!DD7/CV$4,6)</f>
        <v>0.75900000000000001</v>
      </c>
      <c r="CW9" s="176">
        <f>ROUND('Capacity by State'!DE7/CW$4,6)</f>
        <v>0</v>
      </c>
      <c r="CX9" s="176">
        <f>ROUND('Capacity by State'!DF7/CX$4,6)</f>
        <v>0.127</v>
      </c>
      <c r="CY9" s="176">
        <f>ROUND('Capacity by State'!DG7/CY$4,6)</f>
        <v>0.10100000000000001</v>
      </c>
      <c r="CZ9" s="176">
        <f>ROUND('Capacity by State'!DH7/CZ$4,6)</f>
        <v>8.5999999999999993E-2</v>
      </c>
      <c r="DA9" s="176">
        <f>ROUND('Capacity by State'!DI7/DA$4,6)</f>
        <v>9.9000000000000005E-2</v>
      </c>
      <c r="DB9" s="176">
        <f>ROUND('Capacity by State'!DJ7/DB$4,6)</f>
        <v>9.6000000000000002E-2</v>
      </c>
      <c r="DC9" s="176">
        <f>ROUND('Capacity by State'!DK7/DC$4,6)</f>
        <v>0.13400000000000001</v>
      </c>
      <c r="DD9" s="176">
        <f>ROUND('Capacity by State'!DL7/DD$4,6)</f>
        <v>3.0150000000000001</v>
      </c>
      <c r="DE9" s="176">
        <f>ROUND('Capacity by State'!DM7/DE$4,6)</f>
        <v>2.077</v>
      </c>
      <c r="DF9" s="176">
        <f>ROUND('Capacity by State'!DN7/DF$4,6)</f>
        <v>0.106</v>
      </c>
      <c r="DG9" s="176">
        <f>ROUND('Capacity by State'!DO7/DG$4,6)</f>
        <v>0.106</v>
      </c>
      <c r="DH9" s="176">
        <f>ROUND('Capacity by State'!DP7/DH$4,6)</f>
        <v>0.14000000000000001</v>
      </c>
      <c r="DI9" s="176">
        <f>ROUND('Capacity by State'!DQ7/DI$4,6)</f>
        <v>0.107</v>
      </c>
      <c r="DJ9" s="176">
        <f>ROUND('Capacity by State'!DR7/DJ$4,6)</f>
        <v>0.11600000000000001</v>
      </c>
      <c r="DK9" s="176">
        <f>ROUND('Capacity by State'!DS7/DK$4,6)</f>
        <v>8.8999999999999996E-2</v>
      </c>
      <c r="DL9" s="176">
        <f>ROUND('Capacity by State'!DT7/DL$4,6)</f>
        <v>0.151</v>
      </c>
      <c r="DM9" s="176">
        <f>ROUND('Capacity by State'!DU7/DM$4,6)</f>
        <v>0.13</v>
      </c>
      <c r="DN9" s="176">
        <f>ROUND('Capacity by State'!DV7/DN$4,6)</f>
        <v>0.15</v>
      </c>
      <c r="DO9" s="176">
        <f>ROUND('Capacity by State'!DW7/DO$4,6)</f>
        <v>7.9000000000000001E-2</v>
      </c>
      <c r="DP9" s="176">
        <f>ROUND('Capacity by State'!DX7/DP$4,6)</f>
        <v>0.13</v>
      </c>
      <c r="DQ9" s="176">
        <f>ROUND('Capacity by State'!DY7/DQ$4,6)</f>
        <v>3.0000000000000001E-3</v>
      </c>
      <c r="DR9" s="176">
        <f>ROUND('Capacity by State'!DZ7/DR$4,6)</f>
        <v>0.01</v>
      </c>
      <c r="DS9" s="176">
        <f>ROUND('Capacity by State'!EA7/DS$4,6)</f>
        <v>1.4E-2</v>
      </c>
      <c r="DT9" s="176">
        <f>ROUND('Capacity by State'!EB7/DT$4,6)</f>
        <v>1.2999999999999999E-2</v>
      </c>
      <c r="DU9" s="176">
        <f>ROUND('Capacity by State'!EC7/DU$4,6)</f>
        <v>2.5999999999999999E-2</v>
      </c>
      <c r="DV9" s="176">
        <f>ROUND('Capacity by State'!ED7/DV$4,6)</f>
        <v>2.1999999999999999E-2</v>
      </c>
      <c r="DW9" s="176">
        <f>ROUND('Capacity by State'!EE7/DW$4,6)</f>
        <v>2.9000000000000001E-2</v>
      </c>
      <c r="DX9" s="176">
        <f>ROUND('Capacity by State'!EF7/DX$4,6)</f>
        <v>8.0000000000000002E-3</v>
      </c>
      <c r="DY9" s="176">
        <f>ROUND('Capacity by State'!EG7/DY$4,6)</f>
        <v>8.9999999999999993E-3</v>
      </c>
      <c r="DZ9" s="176">
        <f>ROUND('Capacity by State'!EH7/DZ$4,6)</f>
        <v>2.9000000000000001E-2</v>
      </c>
      <c r="EA9" s="176">
        <f>ROUND('Capacity by State'!EI7/EA$4,6)</f>
        <v>1.4999999999999999E-2</v>
      </c>
      <c r="EB9" s="176">
        <f>ROUND('Capacity by State'!EJ7/EB$4,6)</f>
        <v>2.3E-2</v>
      </c>
      <c r="EC9" s="176">
        <f>ROUND('Capacity by State'!EK7/EC$4,6)</f>
        <v>6.5000000000000002E-2</v>
      </c>
      <c r="ED9" s="176">
        <f>ROUND('Capacity by State'!EL7/ED$4,6)</f>
        <v>1.9E-2</v>
      </c>
      <c r="EE9" s="176">
        <f>ROUND('Capacity by State'!EM7/EE$4,6)</f>
        <v>0.50800000000000001</v>
      </c>
      <c r="EF9" s="176">
        <f>ROUND('Capacity by State'!EN7/EF$4,6)</f>
        <v>0.36199999999999999</v>
      </c>
      <c r="EG9" s="176">
        <f>ROUND('Capacity by State'!EO7/EG$4,6)</f>
        <v>7.4999999999999997E-2</v>
      </c>
      <c r="EH9" s="176">
        <f>ROUND('Capacity by State'!EP7/EH$4,6)</f>
        <v>8.8999999999999996E-2</v>
      </c>
      <c r="EI9" s="176">
        <f>ROUND('Capacity by State'!EQ7/EI$4,6)</f>
        <v>0.111</v>
      </c>
      <c r="EJ9" s="176">
        <f>ROUND('Capacity by State'!ER7/EJ$4,6)</f>
        <v>0.08</v>
      </c>
      <c r="EK9" s="176">
        <f>ROUND('Capacity by State'!ES7/EK$4,6)</f>
        <v>0.17299999999999999</v>
      </c>
      <c r="EL9" s="176">
        <f>ROUND('Capacity by State'!ET7/EL$4,6)</f>
        <v>8.1000000000000003E-2</v>
      </c>
      <c r="EM9" s="176">
        <f>ROUND('Capacity by State'!EU7/EM$4,6)</f>
        <v>0.08</v>
      </c>
      <c r="EN9" s="176">
        <f>ROUND('Capacity by State'!EV7/EN$4,6)</f>
        <v>6.0000000000000001E-3</v>
      </c>
      <c r="EO9" s="176">
        <f>ROUND('Capacity by State'!EW7/EO$4,6)</f>
        <v>1.7000000000000001E-2</v>
      </c>
      <c r="EP9" s="176">
        <f>ROUND('Capacity by State'!EX7/EP$4,6)</f>
        <v>8.9999999999999993E-3</v>
      </c>
      <c r="EQ9" s="176">
        <f>ROUND('Capacity by State'!EY7/EQ$4,6)</f>
        <v>3.7999999999999999E-2</v>
      </c>
      <c r="ER9" s="176">
        <f>ROUND('Capacity by State'!EZ7/ER$4,6)</f>
        <v>4.3999999999999997E-2</v>
      </c>
      <c r="ES9" s="176">
        <f>ROUND('Capacity by State'!FA7/ES$4,6)</f>
        <v>3.4000000000000002E-2</v>
      </c>
      <c r="ET9" s="176">
        <f>ROUND('Capacity by State'!FB7/ET$4,6)</f>
        <v>2E-3</v>
      </c>
      <c r="EU9" s="176">
        <f>ROUND('Capacity by State'!FC7/EU$4,6)</f>
        <v>7.0000000000000001E-3</v>
      </c>
      <c r="EV9" s="176">
        <f>ROUND('Capacity by State'!FD7/EV$4,6)</f>
        <v>2.3E-2</v>
      </c>
      <c r="EW9" s="176">
        <f>ROUND('Capacity by State'!FE7/EW$4,6)</f>
        <v>1.4E-2</v>
      </c>
      <c r="EX9" s="176">
        <f>ROUND('Capacity by State'!FF7/EX$4,6)</f>
        <v>1.6E-2</v>
      </c>
      <c r="EY9" s="176">
        <f>ROUND('Capacity by State'!FG7/EY$4,6)</f>
        <v>7.0000000000000001E-3</v>
      </c>
      <c r="EZ9" s="176">
        <f>ROUND('Capacity by State'!FH7/EZ$4,6)</f>
        <v>1.7000000000000001E-2</v>
      </c>
      <c r="FA9" s="176">
        <f>ROUND('Capacity by State'!FI7/FA$4,6)</f>
        <v>1.7999999999999999E-2</v>
      </c>
      <c r="FB9" s="176">
        <f>ROUND('Capacity by State'!FJ7/FB$4,6)</f>
        <v>2.1000000000000001E-2</v>
      </c>
      <c r="FC9" s="176">
        <f>ROUND('Capacity by State'!FK7/FC$4,6)</f>
        <v>2.9000000000000001E-2</v>
      </c>
      <c r="FD9" s="176">
        <f>ROUND('Capacity by State'!FL7/FD$4,6)</f>
        <v>1.7999999999999999E-2</v>
      </c>
      <c r="FE9" s="176">
        <f>ROUND('Capacity by State'!FM7/FE$4,6)</f>
        <v>1.7999999999999999E-2</v>
      </c>
      <c r="FF9" s="176">
        <f>ROUND('Capacity by State'!FN7/FF$4,6)</f>
        <v>0.38100000000000001</v>
      </c>
      <c r="FG9" s="176">
        <f>ROUND('Capacity by State'!FO7/FG$4,6)</f>
        <v>0.35699999999999998</v>
      </c>
    </row>
    <row r="10" spans="1:163" x14ac:dyDescent="0.25">
      <c r="A10" s="174">
        <v>2027</v>
      </c>
      <c r="B10" s="176">
        <f>ROUND('Capacity by State'!J8/B$4,6)</f>
        <v>1.7000000000000001E-2</v>
      </c>
      <c r="C10" s="176">
        <f>ROUND('Capacity by State'!K8/C$4,6)</f>
        <v>2.5000000000000001E-2</v>
      </c>
      <c r="D10" s="176">
        <f>ROUND('Capacity by State'!L8/D$4,6)</f>
        <v>1.7000000000000001E-2</v>
      </c>
      <c r="E10" s="176">
        <f>ROUND('Capacity by State'!M8/E$4,6)</f>
        <v>2.4E-2</v>
      </c>
      <c r="F10" s="176">
        <f>ROUND('Capacity by State'!N8/F$4,6)</f>
        <v>1.7000000000000001E-2</v>
      </c>
      <c r="G10" s="176">
        <f>ROUND('Capacity by State'!O8/G$4,6)</f>
        <v>1.9E-2</v>
      </c>
      <c r="H10" s="176">
        <f>ROUND('Capacity by State'!P8/H$4,6)</f>
        <v>2.8000000000000001E-2</v>
      </c>
      <c r="I10" s="176">
        <f>ROUND('Capacity by State'!Q8/I$4,6)</f>
        <v>3.1E-2</v>
      </c>
      <c r="J10" s="176">
        <f>ROUND('Capacity by State'!R8/J$4,6)</f>
        <v>1.7000000000000001E-2</v>
      </c>
      <c r="K10" s="176">
        <f>ROUND('Capacity by State'!S8/K$4,6)</f>
        <v>9.7000000000000003E-2</v>
      </c>
      <c r="L10" s="176">
        <f>ROUND('Capacity by State'!T8/L$4,6)</f>
        <v>2.1999999999999999E-2</v>
      </c>
      <c r="M10" s="176">
        <f>ROUND('Capacity by State'!U8/M$4,6)</f>
        <v>2.1000000000000001E-2</v>
      </c>
      <c r="N10" s="176">
        <f>ROUND('Capacity by State'!V8/N$4,6)</f>
        <v>2.8000000000000001E-2</v>
      </c>
      <c r="O10" s="176">
        <f>ROUND('Capacity by State'!W8/O$4,6)</f>
        <v>2.5000000000000001E-2</v>
      </c>
      <c r="P10" s="176">
        <f>ROUND('Capacity by State'!X8/P$4,6)</f>
        <v>1.2E-2</v>
      </c>
      <c r="Q10" s="176">
        <f>ROUND('Capacity by State'!Y8/Q$4,6)</f>
        <v>2.3E-2</v>
      </c>
      <c r="R10" s="176">
        <f>ROUND('Capacity by State'!Z8/R$4,6)</f>
        <v>4.1000000000000002E-2</v>
      </c>
      <c r="S10" s="176">
        <f>ROUND('Capacity by State'!AA8/S$4,6)</f>
        <v>2.1999999999999999E-2</v>
      </c>
      <c r="T10" s="176">
        <f>ROUND('Capacity by State'!AB8/T$4,6)</f>
        <v>1.2E-2</v>
      </c>
      <c r="U10" s="176">
        <f>ROUND('Capacity by State'!AC8/U$4,6)</f>
        <v>8.0000000000000002E-3</v>
      </c>
      <c r="V10" s="176">
        <f>ROUND('Capacity by State'!AD8/V$4,6)</f>
        <v>1.4999999999999999E-2</v>
      </c>
      <c r="W10" s="176">
        <f>ROUND('Capacity by State'!AE8/W$4,6)</f>
        <v>0.01</v>
      </c>
      <c r="X10" s="176">
        <f>ROUND('Capacity by State'!AF8/X$4,6)</f>
        <v>8.0000000000000002E-3</v>
      </c>
      <c r="Y10" s="176">
        <f>ROUND('Capacity by State'!AG8/Y$4,6)</f>
        <v>1.4E-2</v>
      </c>
      <c r="Z10" s="176">
        <f>ROUND('Capacity by State'!AH8/Z$4,6)</f>
        <v>8.0000000000000002E-3</v>
      </c>
      <c r="AA10" s="176">
        <f>ROUND('Capacity by State'!AI8/AA$4,6)</f>
        <v>0.37</v>
      </c>
      <c r="AB10" s="176">
        <f>ROUND('Capacity by State'!AJ8/AB$4,6)</f>
        <v>8.5999999999999993E-2</v>
      </c>
      <c r="AC10" s="176">
        <f>ROUND('Capacity by State'!AK8/AC$4,6)</f>
        <v>2.7E-2</v>
      </c>
      <c r="AD10" s="176">
        <f>ROUND('Capacity by State'!AL8/AD$4,6)</f>
        <v>2.5000000000000001E-2</v>
      </c>
      <c r="AE10" s="176">
        <f>ROUND('Capacity by State'!AM8/AE$4,6)</f>
        <v>2.9000000000000001E-2</v>
      </c>
      <c r="AF10" s="176">
        <f>ROUND('Capacity by State'!AN8/AF$4,6)</f>
        <v>2.5000000000000001E-2</v>
      </c>
      <c r="AG10" s="176">
        <f>ROUND('Capacity by State'!AO8/AG$4,6)</f>
        <v>2.4E-2</v>
      </c>
      <c r="AH10" s="176">
        <f>ROUND('Capacity by State'!AP8/AH$4,6)</f>
        <v>3.3000000000000002E-2</v>
      </c>
      <c r="AI10" s="176">
        <f>ROUND('Capacity by State'!AQ8/AI$4,6)</f>
        <v>2.9000000000000001E-2</v>
      </c>
      <c r="AJ10" s="176">
        <f>ROUND('Capacity by State'!AR8/AJ$4,6)</f>
        <v>1.2999999999999999E-2</v>
      </c>
      <c r="AK10" s="176">
        <f>ROUND('Capacity by State'!AS8/AK$4,6)</f>
        <v>1.6E-2</v>
      </c>
      <c r="AL10" s="176">
        <f>ROUND('Capacity by State'!AT8/AL$4,6)</f>
        <v>1.7999999999999999E-2</v>
      </c>
      <c r="AM10" s="176">
        <f>ROUND('Capacity by State'!AU8/AM$4,6)</f>
        <v>1.6E-2</v>
      </c>
      <c r="AN10" s="176">
        <f>ROUND('Capacity by State'!AV8/AN$4,6)</f>
        <v>1.2999999999999999E-2</v>
      </c>
      <c r="AO10" s="183">
        <f>ROUND('Capacity by State'!AW8/AO$4,6)</f>
        <v>0</v>
      </c>
      <c r="AP10" s="176">
        <f>ROUND('Capacity by State'!AX8/AP$4,6)</f>
        <v>2E-3</v>
      </c>
      <c r="AQ10" s="176">
        <f>ROUND('Capacity by State'!AY8/AQ$4,6)</f>
        <v>3.9E-2</v>
      </c>
      <c r="AR10" s="176">
        <f>ROUND('Capacity by State'!AZ8/AR$4,6)</f>
        <v>3.0000000000000001E-3</v>
      </c>
      <c r="AS10" s="176">
        <f>ROUND('Capacity by State'!BA8/AS$4,6)</f>
        <v>5.0000000000000001E-3</v>
      </c>
      <c r="AT10" s="176">
        <f>ROUND('Capacity by State'!BB8/AT$4,6)</f>
        <v>6.0000000000000001E-3</v>
      </c>
      <c r="AU10" s="176">
        <f>ROUND('Capacity by State'!BC8/AU$4,6)</f>
        <v>2E-3</v>
      </c>
      <c r="AV10" s="176">
        <f>ROUND('Capacity by State'!BD8/AV$4,6)</f>
        <v>8.0000000000000002E-3</v>
      </c>
      <c r="AW10" s="176">
        <f>ROUND('Capacity by State'!BE8/AW$4,6)</f>
        <v>2E-3</v>
      </c>
      <c r="AX10" s="176">
        <f>ROUND('Capacity by State'!BF8/AX$4,6)</f>
        <v>4.0000000000000001E-3</v>
      </c>
      <c r="AY10" s="176">
        <f>ROUND('Capacity by State'!BG8/AY$4,6)</f>
        <v>6.0000000000000001E-3</v>
      </c>
      <c r="AZ10" s="176">
        <f>ROUND('Capacity by State'!BH8/AZ$4,6)</f>
        <v>4.0000000000000001E-3</v>
      </c>
      <c r="BA10" s="176">
        <f>ROUND('Capacity by State'!BI8/BA$4,6)</f>
        <v>3.0000000000000001E-3</v>
      </c>
      <c r="BB10" s="176">
        <f>ROUND('Capacity by State'!BJ8/BB$4,6)</f>
        <v>3.9E-2</v>
      </c>
      <c r="BC10" s="176">
        <f>ROUND('Capacity by State'!BK8/BC$4,6)</f>
        <v>7.8E-2</v>
      </c>
      <c r="BD10" s="176">
        <f>ROUND('Capacity by State'!BL8/BD$4,6)</f>
        <v>0.44700000000000001</v>
      </c>
      <c r="BE10" s="176">
        <f>ROUND('Capacity by State'!BM8/BE$4,6)</f>
        <v>2.5000000000000001E-2</v>
      </c>
      <c r="BF10" s="176">
        <f>ROUND('Capacity by State'!BN8/BF$4,6)</f>
        <v>0.69899999999999995</v>
      </c>
      <c r="BG10" s="176">
        <f>ROUND('Capacity by State'!BO8/BG$4,6)</f>
        <v>1.028</v>
      </c>
      <c r="BH10" s="176">
        <f>ROUND('Capacity by State'!BP8/BH$4,6)</f>
        <v>0.77600000000000002</v>
      </c>
      <c r="BI10" s="176">
        <f>ROUND('Capacity by State'!BQ8/BI$4,6)</f>
        <v>0.25700000000000001</v>
      </c>
      <c r="BJ10" s="176">
        <f>ROUND('Capacity by State'!BR8/BJ$4,6)</f>
        <v>0.307</v>
      </c>
      <c r="BK10" s="176">
        <f>ROUND('Capacity by State'!BS8/BK$4,6)</f>
        <v>0.23400000000000001</v>
      </c>
      <c r="BL10" s="176">
        <f>ROUND('Capacity by State'!BT8/BL$4,6)</f>
        <v>1.4279999999999999</v>
      </c>
      <c r="BM10" s="176">
        <f>ROUND('Capacity by State'!BU8/BM$4,6)</f>
        <v>0.317</v>
      </c>
      <c r="BN10" s="176">
        <f>ROUND('Capacity by State'!BV8/BN$4,6)</f>
        <v>0.373</v>
      </c>
      <c r="BO10" s="176">
        <f>ROUND('Capacity by State'!BW8/BO$4,6)</f>
        <v>0.372</v>
      </c>
      <c r="BP10" s="176">
        <f>ROUND('Capacity by State'!BX8/BP$4,6)</f>
        <v>0.36399999999999999</v>
      </c>
      <c r="BQ10" s="176">
        <f>ROUND('Capacity by State'!BY8/BQ$4,6)</f>
        <v>0.20100000000000001</v>
      </c>
      <c r="BR10" s="176">
        <f>ROUND('Capacity by State'!BZ8/BR$4,6)</f>
        <v>0.81799999999999995</v>
      </c>
      <c r="BS10" s="176">
        <f>ROUND('Capacity by State'!CA8/BS$4,6)</f>
        <v>0.38900000000000001</v>
      </c>
      <c r="BT10" s="176">
        <f>ROUND('Capacity by State'!CB8/BT$4,6)</f>
        <v>0.26500000000000001</v>
      </c>
      <c r="BU10" s="176">
        <f>ROUND('Capacity by State'!CC8/BU$4,6)</f>
        <v>0.54800000000000004</v>
      </c>
      <c r="BV10" s="176">
        <f>ROUND('Capacity by State'!CD8/BV$4,6)</f>
        <v>6.2E-2</v>
      </c>
      <c r="BW10" s="176">
        <f>ROUND('Capacity by State'!CE8/BW$4,6)</f>
        <v>3.5999999999999997E-2</v>
      </c>
      <c r="BX10" s="176">
        <f>ROUND('Capacity by State'!CF8/BX$4,6)</f>
        <v>0.04</v>
      </c>
      <c r="BY10" s="176">
        <f>ROUND('Capacity by State'!CG8/BY$4,6)</f>
        <v>9.7000000000000003E-2</v>
      </c>
      <c r="BZ10" s="176">
        <f>ROUND('Capacity by State'!CH8/BZ$4,6)</f>
        <v>0.192</v>
      </c>
      <c r="CA10" s="176">
        <f>ROUND('Capacity by State'!CI8/CA$4,6)</f>
        <v>6.8000000000000005E-2</v>
      </c>
      <c r="CB10" s="176">
        <f>ROUND('Capacity by State'!CJ8/CB$4,6)</f>
        <v>0.186</v>
      </c>
      <c r="CC10" s="176">
        <f>ROUND('Capacity by State'!CK8/CC$4,6)</f>
        <v>1.4219999999999999</v>
      </c>
      <c r="CD10" s="176">
        <f>ROUND('Capacity by State'!CL8/CD$4,6)</f>
        <v>1.357</v>
      </c>
      <c r="CE10" s="176">
        <f>ROUND('Capacity by State'!CM8/CE$4,6)</f>
        <v>0.443</v>
      </c>
      <c r="CF10" s="176">
        <f>ROUND('Capacity by State'!CN8/CF$4,6)</f>
        <v>0.32200000000000001</v>
      </c>
      <c r="CG10" s="176">
        <f>ROUND('Capacity by State'!CO8/CG$4,6)</f>
        <v>0.52</v>
      </c>
      <c r="CH10" s="176">
        <f>ROUND('Capacity by State'!CP8/CH$4,6)</f>
        <v>0.28699999999999998</v>
      </c>
      <c r="CI10" s="176">
        <f>ROUND('Capacity by State'!CQ8/CI$4,6)</f>
        <v>0.19700000000000001</v>
      </c>
      <c r="CJ10" s="176">
        <f>ROUND('Capacity by State'!CR8/CJ$4,6)</f>
        <v>0.56200000000000006</v>
      </c>
      <c r="CK10" s="176">
        <f>ROUND('Capacity by State'!CS8/CK$4,6)</f>
        <v>1.4339999999999999</v>
      </c>
      <c r="CL10" s="176">
        <f>ROUND('Capacity by State'!CT8/CL$4,6)</f>
        <v>0.36799999999999999</v>
      </c>
      <c r="CM10" s="176">
        <f>ROUND('Capacity by State'!CU8/CM$4,6)</f>
        <v>0.48899999999999999</v>
      </c>
      <c r="CN10" s="176">
        <f>ROUND('Capacity by State'!CV8/CN$4,6)</f>
        <v>0.38</v>
      </c>
      <c r="CO10" s="176">
        <f>ROUND('Capacity by State'!CW8/CO$4,6)</f>
        <v>0.32200000000000001</v>
      </c>
      <c r="CP10" s="176">
        <f>ROUND('Capacity by State'!CX8/CP$4,6)</f>
        <v>0.32100000000000001</v>
      </c>
      <c r="CQ10" s="176">
        <f>ROUND('Capacity by State'!CY8/CQ$4,6)</f>
        <v>0.86399999999999999</v>
      </c>
      <c r="CR10" s="176">
        <f>ROUND('Capacity by State'!CZ8/CR$4,6)</f>
        <v>0.56399999999999995</v>
      </c>
      <c r="CS10" s="176">
        <f>ROUND('Capacity by State'!DA8/CS$4,6)</f>
        <v>0.24</v>
      </c>
      <c r="CT10" s="176">
        <f>ROUND('Capacity by State'!DB8/CT$4,6)</f>
        <v>0.63600000000000001</v>
      </c>
      <c r="CU10" s="176">
        <f>ROUND('Capacity by State'!DC8/CU$4,6)</f>
        <v>0.35299999999999998</v>
      </c>
      <c r="CV10" s="176">
        <f>ROUND('Capacity by State'!DD8/CV$4,6)</f>
        <v>0.748</v>
      </c>
      <c r="CW10" s="176">
        <f>ROUND('Capacity by State'!DE8/CW$4,6)</f>
        <v>0</v>
      </c>
      <c r="CX10" s="176">
        <f>ROUND('Capacity by State'!DF8/CX$4,6)</f>
        <v>0.161</v>
      </c>
      <c r="CY10" s="176">
        <f>ROUND('Capacity by State'!DG8/CY$4,6)</f>
        <v>0.111</v>
      </c>
      <c r="CZ10" s="176">
        <f>ROUND('Capacity by State'!DH8/CZ$4,6)</f>
        <v>9.9000000000000005E-2</v>
      </c>
      <c r="DA10" s="176">
        <f>ROUND('Capacity by State'!DI8/DA$4,6)</f>
        <v>0.104</v>
      </c>
      <c r="DB10" s="176">
        <f>ROUND('Capacity by State'!DJ8/DB$4,6)</f>
        <v>0.125</v>
      </c>
      <c r="DC10" s="176">
        <f>ROUND('Capacity by State'!DK8/DC$4,6)</f>
        <v>0.16300000000000001</v>
      </c>
      <c r="DD10" s="176">
        <f>ROUND('Capacity by State'!DL8/DD$4,6)</f>
        <v>3.238</v>
      </c>
      <c r="DE10" s="176">
        <f>ROUND('Capacity by State'!DM8/DE$4,6)</f>
        <v>1.4910000000000001</v>
      </c>
      <c r="DF10" s="176">
        <f>ROUND('Capacity by State'!DN8/DF$4,6)</f>
        <v>0.111</v>
      </c>
      <c r="DG10" s="176">
        <f>ROUND('Capacity by State'!DO8/DG$4,6)</f>
        <v>0.11899999999999999</v>
      </c>
      <c r="DH10" s="176">
        <f>ROUND('Capacity by State'!DP8/DH$4,6)</f>
        <v>0.14699999999999999</v>
      </c>
      <c r="DI10" s="176">
        <f>ROUND('Capacity by State'!DQ8/DI$4,6)</f>
        <v>0.127</v>
      </c>
      <c r="DJ10" s="176">
        <f>ROUND('Capacity by State'!DR8/DJ$4,6)</f>
        <v>0.121</v>
      </c>
      <c r="DK10" s="176">
        <f>ROUND('Capacity by State'!DS8/DK$4,6)</f>
        <v>9.8000000000000004E-2</v>
      </c>
      <c r="DL10" s="176">
        <f>ROUND('Capacity by State'!DT8/DL$4,6)</f>
        <v>0.157</v>
      </c>
      <c r="DM10" s="176">
        <f>ROUND('Capacity by State'!DU8/DM$4,6)</f>
        <v>0.13500000000000001</v>
      </c>
      <c r="DN10" s="176">
        <f>ROUND('Capacity by State'!DV8/DN$4,6)</f>
        <v>0.158</v>
      </c>
      <c r="DO10" s="176">
        <f>ROUND('Capacity by State'!DW8/DO$4,6)</f>
        <v>9.1999999999999998E-2</v>
      </c>
      <c r="DP10" s="176">
        <f>ROUND('Capacity by State'!DX8/DP$4,6)</f>
        <v>0.13700000000000001</v>
      </c>
      <c r="DQ10" s="176">
        <f>ROUND('Capacity by State'!DY8/DQ$4,6)</f>
        <v>4.0000000000000001E-3</v>
      </c>
      <c r="DR10" s="176">
        <f>ROUND('Capacity by State'!DZ8/DR$4,6)</f>
        <v>8.9999999999999993E-3</v>
      </c>
      <c r="DS10" s="176">
        <f>ROUND('Capacity by State'!EA8/DS$4,6)</f>
        <v>1.4999999999999999E-2</v>
      </c>
      <c r="DT10" s="176">
        <f>ROUND('Capacity by State'!EB8/DT$4,6)</f>
        <v>1.6E-2</v>
      </c>
      <c r="DU10" s="176">
        <f>ROUND('Capacity by State'!EC8/DU$4,6)</f>
        <v>2.8000000000000001E-2</v>
      </c>
      <c r="DV10" s="176">
        <f>ROUND('Capacity by State'!ED8/DV$4,6)</f>
        <v>2.4E-2</v>
      </c>
      <c r="DW10" s="176">
        <f>ROUND('Capacity by State'!EE8/DW$4,6)</f>
        <v>2.9000000000000001E-2</v>
      </c>
      <c r="DX10" s="176">
        <f>ROUND('Capacity by State'!EF8/DX$4,6)</f>
        <v>0.01</v>
      </c>
      <c r="DY10" s="176">
        <f>ROUND('Capacity by State'!EG8/DY$4,6)</f>
        <v>0.01</v>
      </c>
      <c r="DZ10" s="176">
        <f>ROUND('Capacity by State'!EH8/DZ$4,6)</f>
        <v>0.03</v>
      </c>
      <c r="EA10" s="176">
        <f>ROUND('Capacity by State'!EI8/EA$4,6)</f>
        <v>1.7999999999999999E-2</v>
      </c>
      <c r="EB10" s="176">
        <f>ROUND('Capacity by State'!EJ8/EB$4,6)</f>
        <v>2.5000000000000001E-2</v>
      </c>
      <c r="EC10" s="176">
        <f>ROUND('Capacity by State'!EK8/EC$4,6)</f>
        <v>7.0999999999999994E-2</v>
      </c>
      <c r="ED10" s="176">
        <f>ROUND('Capacity by State'!EL8/ED$4,6)</f>
        <v>1.9E-2</v>
      </c>
      <c r="EE10" s="176">
        <f>ROUND('Capacity by State'!EM8/EE$4,6)</f>
        <v>0.54900000000000004</v>
      </c>
      <c r="EF10" s="176">
        <f>ROUND('Capacity by State'!EN8/EF$4,6)</f>
        <v>0.377</v>
      </c>
      <c r="EG10" s="176">
        <f>ROUND('Capacity by State'!EO8/EG$4,6)</f>
        <v>8.8999999999999996E-2</v>
      </c>
      <c r="EH10" s="176">
        <f>ROUND('Capacity by State'!EP8/EH$4,6)</f>
        <v>9.1999999999999998E-2</v>
      </c>
      <c r="EI10" s="176">
        <f>ROUND('Capacity by State'!EQ8/EI$4,6)</f>
        <v>0.11899999999999999</v>
      </c>
      <c r="EJ10" s="176">
        <f>ROUND('Capacity by State'!ER8/EJ$4,6)</f>
        <v>0.08</v>
      </c>
      <c r="EK10" s="176">
        <f>ROUND('Capacity by State'!ES8/EK$4,6)</f>
        <v>0.17599999999999999</v>
      </c>
      <c r="EL10" s="176">
        <f>ROUND('Capacity by State'!ET8/EL$4,6)</f>
        <v>7.8E-2</v>
      </c>
      <c r="EM10" s="176">
        <f>ROUND('Capacity by State'!EU8/EM$4,6)</f>
        <v>8.4000000000000005E-2</v>
      </c>
      <c r="EN10" s="176">
        <f>ROUND('Capacity by State'!EV8/EN$4,6)</f>
        <v>3.4000000000000002E-2</v>
      </c>
      <c r="EO10" s="176">
        <f>ROUND('Capacity by State'!EW8/EO$4,6)</f>
        <v>0.03</v>
      </c>
      <c r="EP10" s="176">
        <f>ROUND('Capacity by State'!EX8/EP$4,6)</f>
        <v>4.2000000000000003E-2</v>
      </c>
      <c r="EQ10" s="176">
        <f>ROUND('Capacity by State'!EY8/EQ$4,6)</f>
        <v>4.1000000000000002E-2</v>
      </c>
      <c r="ER10" s="176">
        <f>ROUND('Capacity by State'!EZ8/ER$4,6)</f>
        <v>0.02</v>
      </c>
      <c r="ES10" s="176">
        <f>ROUND('Capacity by State'!FA8/ES$4,6)</f>
        <v>6.2E-2</v>
      </c>
      <c r="ET10" s="176">
        <f>ROUND('Capacity by State'!FB8/ET$4,6)</f>
        <v>4.0000000000000001E-3</v>
      </c>
      <c r="EU10" s="176">
        <f>ROUND('Capacity by State'!FC8/EU$4,6)</f>
        <v>7.0000000000000001E-3</v>
      </c>
      <c r="EV10" s="176">
        <f>ROUND('Capacity by State'!FD8/EV$4,6)</f>
        <v>3.1E-2</v>
      </c>
      <c r="EW10" s="176">
        <f>ROUND('Capacity by State'!FE8/EW$4,6)</f>
        <v>1.7000000000000001E-2</v>
      </c>
      <c r="EX10" s="176">
        <f>ROUND('Capacity by State'!FF8/EX$4,6)</f>
        <v>2.5000000000000001E-2</v>
      </c>
      <c r="EY10" s="176">
        <f>ROUND('Capacity by State'!FG8/EY$4,6)</f>
        <v>0.01</v>
      </c>
      <c r="EZ10" s="176">
        <f>ROUND('Capacity by State'!FH8/EZ$4,6)</f>
        <v>2.4E-2</v>
      </c>
      <c r="FA10" s="176">
        <f>ROUND('Capacity by State'!FI8/FA$4,6)</f>
        <v>2.1000000000000001E-2</v>
      </c>
      <c r="FB10" s="176">
        <f>ROUND('Capacity by State'!FJ8/FB$4,6)</f>
        <v>2.1000000000000001E-2</v>
      </c>
      <c r="FC10" s="176">
        <f>ROUND('Capacity by State'!FK8/FC$4,6)</f>
        <v>0.03</v>
      </c>
      <c r="FD10" s="176">
        <f>ROUND('Capacity by State'!FL8/FD$4,6)</f>
        <v>1.7999999999999999E-2</v>
      </c>
      <c r="FE10" s="176">
        <f>ROUND('Capacity by State'!FM8/FE$4,6)</f>
        <v>0.02</v>
      </c>
      <c r="FF10" s="176">
        <f>ROUND('Capacity by State'!FN8/FF$4,6)</f>
        <v>0.42499999999999999</v>
      </c>
      <c r="FG10" s="176">
        <f>ROUND('Capacity by State'!FO8/FG$4,6)</f>
        <v>0.36899999999999999</v>
      </c>
    </row>
    <row r="11" spans="1:163" x14ac:dyDescent="0.25">
      <c r="A11" s="174">
        <v>2028</v>
      </c>
      <c r="B11" s="176">
        <f>ROUND('Capacity by State'!J9/B$4,6)</f>
        <v>0.02</v>
      </c>
      <c r="C11" s="176">
        <f>ROUND('Capacity by State'!K9/C$4,6)</f>
        <v>2.9000000000000001E-2</v>
      </c>
      <c r="D11" s="176">
        <f>ROUND('Capacity by State'!L9/D$4,6)</f>
        <v>1.6E-2</v>
      </c>
      <c r="E11" s="176">
        <f>ROUND('Capacity by State'!M9/E$4,6)</f>
        <v>2.1000000000000001E-2</v>
      </c>
      <c r="F11" s="176">
        <f>ROUND('Capacity by State'!N9/F$4,6)</f>
        <v>1.7999999999999999E-2</v>
      </c>
      <c r="G11" s="176">
        <f>ROUND('Capacity by State'!O9/G$4,6)</f>
        <v>1.7999999999999999E-2</v>
      </c>
      <c r="H11" s="176">
        <f>ROUND('Capacity by State'!P9/H$4,6)</f>
        <v>3.1E-2</v>
      </c>
      <c r="I11" s="176">
        <f>ROUND('Capacity by State'!Q9/I$4,6)</f>
        <v>3.2000000000000001E-2</v>
      </c>
      <c r="J11" s="176">
        <f>ROUND('Capacity by State'!R9/J$4,6)</f>
        <v>0.02</v>
      </c>
      <c r="K11" s="176">
        <f>ROUND('Capacity by State'!S9/K$4,6)</f>
        <v>0.10100000000000001</v>
      </c>
      <c r="L11" s="176">
        <f>ROUND('Capacity by State'!T9/L$4,6)</f>
        <v>2.7E-2</v>
      </c>
      <c r="M11" s="176">
        <f>ROUND('Capacity by State'!U9/M$4,6)</f>
        <v>2.7E-2</v>
      </c>
      <c r="N11" s="176">
        <f>ROUND('Capacity by State'!V9/N$4,6)</f>
        <v>3.6999999999999998E-2</v>
      </c>
      <c r="O11" s="176">
        <f>ROUND('Capacity by State'!W9/O$4,6)</f>
        <v>0.03</v>
      </c>
      <c r="P11" s="176">
        <f>ROUND('Capacity by State'!X9/P$4,6)</f>
        <v>1.6E-2</v>
      </c>
      <c r="Q11" s="176">
        <f>ROUND('Capacity by State'!Y9/Q$4,6)</f>
        <v>3.3000000000000002E-2</v>
      </c>
      <c r="R11" s="176">
        <f>ROUND('Capacity by State'!Z9/R$4,6)</f>
        <v>4.5999999999999999E-2</v>
      </c>
      <c r="S11" s="176">
        <f>ROUND('Capacity by State'!AA9/S$4,6)</f>
        <v>2.4E-2</v>
      </c>
      <c r="T11" s="176">
        <f>ROUND('Capacity by State'!AB9/T$4,6)</f>
        <v>1.6E-2</v>
      </c>
      <c r="U11" s="176">
        <f>ROUND('Capacity by State'!AC9/U$4,6)</f>
        <v>8.9999999999999993E-3</v>
      </c>
      <c r="V11" s="176">
        <f>ROUND('Capacity by State'!AD9/V$4,6)</f>
        <v>1.7999999999999999E-2</v>
      </c>
      <c r="W11" s="176">
        <f>ROUND('Capacity by State'!AE9/W$4,6)</f>
        <v>1.0999999999999999E-2</v>
      </c>
      <c r="X11" s="176">
        <f>ROUND('Capacity by State'!AF9/X$4,6)</f>
        <v>8.0000000000000002E-3</v>
      </c>
      <c r="Y11" s="176">
        <f>ROUND('Capacity by State'!AG9/Y$4,6)</f>
        <v>1.6E-2</v>
      </c>
      <c r="Z11" s="176">
        <f>ROUND('Capacity by State'!AH9/Z$4,6)</f>
        <v>8.9999999999999993E-3</v>
      </c>
      <c r="AA11" s="176">
        <f>ROUND('Capacity by State'!AI9/AA$4,6)</f>
        <v>0.376</v>
      </c>
      <c r="AB11" s="176">
        <f>ROUND('Capacity by State'!AJ9/AB$4,6)</f>
        <v>9.4E-2</v>
      </c>
      <c r="AC11" s="176">
        <f>ROUND('Capacity by State'!AK9/AC$4,6)</f>
        <v>3.1E-2</v>
      </c>
      <c r="AD11" s="176">
        <f>ROUND('Capacity by State'!AL9/AD$4,6)</f>
        <v>2.8000000000000001E-2</v>
      </c>
      <c r="AE11" s="176">
        <f>ROUND('Capacity by State'!AM9/AE$4,6)</f>
        <v>2.8000000000000001E-2</v>
      </c>
      <c r="AF11" s="176">
        <f>ROUND('Capacity by State'!AN9/AF$4,6)</f>
        <v>2.7E-2</v>
      </c>
      <c r="AG11" s="176">
        <f>ROUND('Capacity by State'!AO9/AG$4,6)</f>
        <v>2.3E-2</v>
      </c>
      <c r="AH11" s="176">
        <f>ROUND('Capacity by State'!AP9/AH$4,6)</f>
        <v>3.5999999999999997E-2</v>
      </c>
      <c r="AI11" s="176">
        <f>ROUND('Capacity by State'!AQ9/AI$4,6)</f>
        <v>2.8000000000000001E-2</v>
      </c>
      <c r="AJ11" s="176">
        <f>ROUND('Capacity by State'!AR9/AJ$4,6)</f>
        <v>1.2999999999999999E-2</v>
      </c>
      <c r="AK11" s="176">
        <f>ROUND('Capacity by State'!AS9/AK$4,6)</f>
        <v>1.4999999999999999E-2</v>
      </c>
      <c r="AL11" s="176">
        <f>ROUND('Capacity by State'!AT9/AL$4,6)</f>
        <v>1.2999999999999999E-2</v>
      </c>
      <c r="AM11" s="176">
        <f>ROUND('Capacity by State'!AU9/AM$4,6)</f>
        <v>1.4E-2</v>
      </c>
      <c r="AN11" s="176">
        <f>ROUND('Capacity by State'!AV9/AN$4,6)</f>
        <v>1.4E-2</v>
      </c>
      <c r="AO11" s="183">
        <f>ROUND('Capacity by State'!AW9/AO$4,6)</f>
        <v>0</v>
      </c>
      <c r="AP11" s="176">
        <f>ROUND('Capacity by State'!AX9/AP$4,6)</f>
        <v>3.0000000000000001E-3</v>
      </c>
      <c r="AQ11" s="176">
        <f>ROUND('Capacity by State'!AY9/AQ$4,6)</f>
        <v>3.6999999999999998E-2</v>
      </c>
      <c r="AR11" s="176">
        <f>ROUND('Capacity by State'!AZ9/AR$4,6)</f>
        <v>3.0000000000000001E-3</v>
      </c>
      <c r="AS11" s="176">
        <f>ROUND('Capacity by State'!BA9/AS$4,6)</f>
        <v>6.0000000000000001E-3</v>
      </c>
      <c r="AT11" s="176">
        <f>ROUND('Capacity by State'!BB9/AT$4,6)</f>
        <v>8.0000000000000002E-3</v>
      </c>
      <c r="AU11" s="176">
        <f>ROUND('Capacity by State'!BC9/AU$4,6)</f>
        <v>3.0000000000000001E-3</v>
      </c>
      <c r="AV11" s="176">
        <f>ROUND('Capacity by State'!BD9/AV$4,6)</f>
        <v>1.0999999999999999E-2</v>
      </c>
      <c r="AW11" s="176">
        <f>ROUND('Capacity by State'!BE9/AW$4,6)</f>
        <v>3.0000000000000001E-3</v>
      </c>
      <c r="AX11" s="176">
        <f>ROUND('Capacity by State'!BF9/AX$4,6)</f>
        <v>4.0000000000000001E-3</v>
      </c>
      <c r="AY11" s="176">
        <f>ROUND('Capacity by State'!BG9/AY$4,6)</f>
        <v>6.0000000000000001E-3</v>
      </c>
      <c r="AZ11" s="176">
        <f>ROUND('Capacity by State'!BH9/AZ$4,6)</f>
        <v>4.0000000000000001E-3</v>
      </c>
      <c r="BA11" s="176">
        <f>ROUND('Capacity by State'!BI9/BA$4,6)</f>
        <v>2E-3</v>
      </c>
      <c r="BB11" s="176">
        <f>ROUND('Capacity by State'!BJ9/BB$4,6)</f>
        <v>4.1000000000000002E-2</v>
      </c>
      <c r="BC11" s="176">
        <f>ROUND('Capacity by State'!BK9/BC$4,6)</f>
        <v>0.08</v>
      </c>
      <c r="BD11" s="176">
        <f>ROUND('Capacity by State'!BL9/BD$4,6)</f>
        <v>0.36299999999999999</v>
      </c>
      <c r="BE11" s="176">
        <f>ROUND('Capacity by State'!BM9/BE$4,6)</f>
        <v>2.5999999999999999E-2</v>
      </c>
      <c r="BF11" s="176">
        <f>ROUND('Capacity by State'!BN9/BF$4,6)</f>
        <v>0.76500000000000001</v>
      </c>
      <c r="BG11" s="176">
        <f>ROUND('Capacity by State'!BO9/BG$4,6)</f>
        <v>1.069</v>
      </c>
      <c r="BH11" s="176">
        <f>ROUND('Capacity by State'!BP9/BH$4,6)</f>
        <v>0.78900000000000003</v>
      </c>
      <c r="BI11" s="176">
        <f>ROUND('Capacity by State'!BQ9/BI$4,6)</f>
        <v>0.26200000000000001</v>
      </c>
      <c r="BJ11" s="176">
        <f>ROUND('Capacity by State'!BR9/BJ$4,6)</f>
        <v>0.31900000000000001</v>
      </c>
      <c r="BK11" s="176">
        <f>ROUND('Capacity by State'!BS9/BK$4,6)</f>
        <v>0.23699999999999999</v>
      </c>
      <c r="BL11" s="176">
        <f>ROUND('Capacity by State'!BT9/BL$4,6)</f>
        <v>1.494</v>
      </c>
      <c r="BM11" s="176">
        <f>ROUND('Capacity by State'!BU9/BM$4,6)</f>
        <v>0.34599999999999997</v>
      </c>
      <c r="BN11" s="176">
        <f>ROUND('Capacity by State'!BV9/BN$4,6)</f>
        <v>0.377</v>
      </c>
      <c r="BO11" s="176">
        <f>ROUND('Capacity by State'!BW9/BO$4,6)</f>
        <v>0.377</v>
      </c>
      <c r="BP11" s="176">
        <f>ROUND('Capacity by State'!BX9/BP$4,6)</f>
        <v>0.39600000000000002</v>
      </c>
      <c r="BQ11" s="176">
        <f>ROUND('Capacity by State'!BY9/BQ$4,6)</f>
        <v>0.222</v>
      </c>
      <c r="BR11" s="176">
        <f>ROUND('Capacity by State'!BZ9/BR$4,6)</f>
        <v>0.83899999999999997</v>
      </c>
      <c r="BS11" s="176">
        <f>ROUND('Capacity by State'!CA9/BS$4,6)</f>
        <v>0.36799999999999999</v>
      </c>
      <c r="BT11" s="176">
        <f>ROUND('Capacity by State'!CB9/BT$4,6)</f>
        <v>0.29199999999999998</v>
      </c>
      <c r="BU11" s="176">
        <f>ROUND('Capacity by State'!CC9/BU$4,6)</f>
        <v>0.58199999999999996</v>
      </c>
      <c r="BV11" s="176">
        <f>ROUND('Capacity by State'!CD9/BV$4,6)</f>
        <v>6.0999999999999999E-2</v>
      </c>
      <c r="BW11" s="176">
        <f>ROUND('Capacity by State'!CE9/BW$4,6)</f>
        <v>3.7999999999999999E-2</v>
      </c>
      <c r="BX11" s="176">
        <f>ROUND('Capacity by State'!CF9/BX$4,6)</f>
        <v>4.4999999999999998E-2</v>
      </c>
      <c r="BY11" s="176">
        <f>ROUND('Capacity by State'!CG9/BY$4,6)</f>
        <v>0.108</v>
      </c>
      <c r="BZ11" s="176">
        <f>ROUND('Capacity by State'!CH9/BZ$4,6)</f>
        <v>0.17599999999999999</v>
      </c>
      <c r="CA11" s="176">
        <f>ROUND('Capacity by State'!CI9/CA$4,6)</f>
        <v>6.2E-2</v>
      </c>
      <c r="CB11" s="176">
        <f>ROUND('Capacity by State'!CJ9/CB$4,6)</f>
        <v>0.183</v>
      </c>
      <c r="CC11" s="176">
        <f>ROUND('Capacity by State'!CK9/CC$4,6)</f>
        <v>1.333</v>
      </c>
      <c r="CD11" s="176">
        <f>ROUND('Capacity by State'!CL9/CD$4,6)</f>
        <v>1.4319999999999999</v>
      </c>
      <c r="CE11" s="176">
        <f>ROUND('Capacity by State'!CM9/CE$4,6)</f>
        <v>0.33800000000000002</v>
      </c>
      <c r="CF11" s="176">
        <f>ROUND('Capacity by State'!CN9/CF$4,6)</f>
        <v>0.24299999999999999</v>
      </c>
      <c r="CG11" s="176">
        <f>ROUND('Capacity by State'!CO9/CG$4,6)</f>
        <v>0.45900000000000002</v>
      </c>
      <c r="CH11" s="176">
        <f>ROUND('Capacity by State'!CP9/CH$4,6)</f>
        <v>0.27300000000000002</v>
      </c>
      <c r="CI11" s="176">
        <f>ROUND('Capacity by State'!CQ9/CI$4,6)</f>
        <v>0.13700000000000001</v>
      </c>
      <c r="CJ11" s="176">
        <f>ROUND('Capacity by State'!CR9/CJ$4,6)</f>
        <v>0.75800000000000001</v>
      </c>
      <c r="CK11" s="176">
        <f>ROUND('Capacity by State'!CS9/CK$4,6)</f>
        <v>1.4790000000000001</v>
      </c>
      <c r="CL11" s="176">
        <f>ROUND('Capacity by State'!CT9/CL$4,6)</f>
        <v>0.33</v>
      </c>
      <c r="CM11" s="176">
        <f>ROUND('Capacity by State'!CU9/CM$4,6)</f>
        <v>0.624</v>
      </c>
      <c r="CN11" s="176">
        <f>ROUND('Capacity by State'!CV9/CN$4,6)</f>
        <v>0.39300000000000002</v>
      </c>
      <c r="CO11" s="176">
        <f>ROUND('Capacity by State'!CW9/CO$4,6)</f>
        <v>0.30299999999999999</v>
      </c>
      <c r="CP11" s="176">
        <f>ROUND('Capacity by State'!CX9/CP$4,6)</f>
        <v>0.35299999999999998</v>
      </c>
      <c r="CQ11" s="176">
        <f>ROUND('Capacity by State'!CY9/CQ$4,6)</f>
        <v>0.80800000000000005</v>
      </c>
      <c r="CR11" s="176">
        <f>ROUND('Capacity by State'!CZ9/CR$4,6)</f>
        <v>0.63200000000000001</v>
      </c>
      <c r="CS11" s="176">
        <f>ROUND('Capacity by State'!DA9/CS$4,6)</f>
        <v>0.26600000000000001</v>
      </c>
      <c r="CT11" s="176">
        <f>ROUND('Capacity by State'!DB9/CT$4,6)</f>
        <v>0.69399999999999995</v>
      </c>
      <c r="CU11" s="176">
        <f>ROUND('Capacity by State'!DC9/CU$4,6)</f>
        <v>0.44</v>
      </c>
      <c r="CV11" s="176">
        <f>ROUND('Capacity by State'!DD9/CV$4,6)</f>
        <v>0.66300000000000003</v>
      </c>
      <c r="CW11" s="176">
        <f>ROUND('Capacity by State'!DE9/CW$4,6)</f>
        <v>0</v>
      </c>
      <c r="CX11" s="176">
        <f>ROUND('Capacity by State'!DF9/CX$4,6)</f>
        <v>0.16600000000000001</v>
      </c>
      <c r="CY11" s="176">
        <f>ROUND('Capacity by State'!DG9/CY$4,6)</f>
        <v>0.122</v>
      </c>
      <c r="CZ11" s="176">
        <f>ROUND('Capacity by State'!DH9/CZ$4,6)</f>
        <v>0.11799999999999999</v>
      </c>
      <c r="DA11" s="176">
        <f>ROUND('Capacity by State'!DI9/DA$4,6)</f>
        <v>0.11</v>
      </c>
      <c r="DB11" s="176">
        <f>ROUND('Capacity by State'!DJ9/DB$4,6)</f>
        <v>0.152</v>
      </c>
      <c r="DC11" s="176">
        <f>ROUND('Capacity by State'!DK9/DC$4,6)</f>
        <v>0.185</v>
      </c>
      <c r="DD11" s="176">
        <f>ROUND('Capacity by State'!DL9/DD$4,6)</f>
        <v>3.399</v>
      </c>
      <c r="DE11" s="176">
        <f>ROUND('Capacity by State'!DM9/DE$4,6)</f>
        <v>1.8919999999999999</v>
      </c>
      <c r="DF11" s="176">
        <f>ROUND('Capacity by State'!DN9/DF$4,6)</f>
        <v>3.3000000000000002E-2</v>
      </c>
      <c r="DG11" s="176">
        <f>ROUND('Capacity by State'!DO9/DG$4,6)</f>
        <v>0.16300000000000001</v>
      </c>
      <c r="DH11" s="176">
        <f>ROUND('Capacity by State'!DP9/DH$4,6)</f>
        <v>9.8000000000000004E-2</v>
      </c>
      <c r="DI11" s="176">
        <f>ROUND('Capacity by State'!DQ9/DI$4,6)</f>
        <v>2.5000000000000001E-2</v>
      </c>
      <c r="DJ11" s="176">
        <f>ROUND('Capacity by State'!DR9/DJ$4,6)</f>
        <v>0</v>
      </c>
      <c r="DK11" s="176">
        <f>ROUND('Capacity by State'!DS9/DK$4,6)</f>
        <v>0</v>
      </c>
      <c r="DL11" s="176">
        <f>ROUND('Capacity by State'!DT9/DL$4,6)</f>
        <v>0</v>
      </c>
      <c r="DM11" s="176">
        <f>ROUND('Capacity by State'!DU9/DM$4,6)</f>
        <v>7.0999999999999994E-2</v>
      </c>
      <c r="DN11" s="176">
        <f>ROUND('Capacity by State'!DV9/DN$4,6)</f>
        <v>0.16700000000000001</v>
      </c>
      <c r="DO11" s="176">
        <f>ROUND('Capacity by State'!DW9/DO$4,6)</f>
        <v>0.113</v>
      </c>
      <c r="DP11" s="176">
        <f>ROUND('Capacity by State'!DX9/DP$4,6)</f>
        <v>0.14199999999999999</v>
      </c>
      <c r="DQ11" s="176">
        <f>ROUND('Capacity by State'!DY9/DQ$4,6)</f>
        <v>4.0000000000000001E-3</v>
      </c>
      <c r="DR11" s="176">
        <f>ROUND('Capacity by State'!DZ9/DR$4,6)</f>
        <v>0.01</v>
      </c>
      <c r="DS11" s="176">
        <f>ROUND('Capacity by State'!EA9/DS$4,6)</f>
        <v>1.7000000000000001E-2</v>
      </c>
      <c r="DT11" s="176">
        <f>ROUND('Capacity by State'!EB9/DT$4,6)</f>
        <v>1.7999999999999999E-2</v>
      </c>
      <c r="DU11" s="176">
        <f>ROUND('Capacity by State'!EC9/DU$4,6)</f>
        <v>3.2000000000000001E-2</v>
      </c>
      <c r="DV11" s="176">
        <f>ROUND('Capacity by State'!ED9/DV$4,6)</f>
        <v>2.5999999999999999E-2</v>
      </c>
      <c r="DW11" s="176">
        <f>ROUND('Capacity by State'!EE9/DW$4,6)</f>
        <v>3.7999999999999999E-2</v>
      </c>
      <c r="DX11" s="176">
        <f>ROUND('Capacity by State'!EF9/DX$4,6)</f>
        <v>1.6E-2</v>
      </c>
      <c r="DY11" s="176">
        <f>ROUND('Capacity by State'!EG9/DY$4,6)</f>
        <v>0.01</v>
      </c>
      <c r="DZ11" s="176">
        <f>ROUND('Capacity by State'!EH9/DZ$4,6)</f>
        <v>0.03</v>
      </c>
      <c r="EA11" s="176">
        <f>ROUND('Capacity by State'!EI9/EA$4,6)</f>
        <v>2.3E-2</v>
      </c>
      <c r="EB11" s="176">
        <f>ROUND('Capacity by State'!EJ9/EB$4,6)</f>
        <v>2.8000000000000001E-2</v>
      </c>
      <c r="EC11" s="176">
        <f>ROUND('Capacity by State'!EK9/EC$4,6)</f>
        <v>0.08</v>
      </c>
      <c r="ED11" s="176">
        <f>ROUND('Capacity by State'!EL9/ED$4,6)</f>
        <v>1.6E-2</v>
      </c>
      <c r="EE11" s="176">
        <f>ROUND('Capacity by State'!EM9/EE$4,6)</f>
        <v>0.60399999999999998</v>
      </c>
      <c r="EF11" s="176">
        <f>ROUND('Capacity by State'!EN9/EF$4,6)</f>
        <v>0</v>
      </c>
      <c r="EG11" s="176">
        <f>ROUND('Capacity by State'!EO9/EG$4,6)</f>
        <v>8.2000000000000003E-2</v>
      </c>
      <c r="EH11" s="176">
        <f>ROUND('Capacity by State'!EP9/EH$4,6)</f>
        <v>4.9000000000000002E-2</v>
      </c>
      <c r="EI11" s="176">
        <f>ROUND('Capacity by State'!EQ9/EI$4,6)</f>
        <v>0.122</v>
      </c>
      <c r="EJ11" s="176">
        <f>ROUND('Capacity by State'!ER9/EJ$4,6)</f>
        <v>0.04</v>
      </c>
      <c r="EK11" s="176">
        <f>ROUND('Capacity by State'!ES9/EK$4,6)</f>
        <v>0.18099999999999999</v>
      </c>
      <c r="EL11" s="176">
        <f>ROUND('Capacity by State'!ET9/EL$4,6)</f>
        <v>3.4000000000000002E-2</v>
      </c>
      <c r="EM11" s="176">
        <f>ROUND('Capacity by State'!EU9/EM$4,6)</f>
        <v>4.1000000000000002E-2</v>
      </c>
      <c r="EN11" s="176">
        <f>ROUND('Capacity by State'!EV9/EN$4,6)</f>
        <v>5.8000000000000003E-2</v>
      </c>
      <c r="EO11" s="176">
        <f>ROUND('Capacity by State'!EW9/EO$4,6)</f>
        <v>4.8000000000000001E-2</v>
      </c>
      <c r="EP11" s="176">
        <f>ROUND('Capacity by State'!EX9/EP$4,6)</f>
        <v>7.1999999999999995E-2</v>
      </c>
      <c r="EQ11" s="176">
        <f>ROUND('Capacity by State'!EY9/EQ$4,6)</f>
        <v>8.5999999999999993E-2</v>
      </c>
      <c r="ER11" s="176">
        <f>ROUND('Capacity by State'!EZ9/ER$4,6)</f>
        <v>9.6000000000000002E-2</v>
      </c>
      <c r="ES11" s="176">
        <f>ROUND('Capacity by State'!FA9/ES$4,6)</f>
        <v>9.6000000000000002E-2</v>
      </c>
      <c r="ET11" s="176">
        <f>ROUND('Capacity by State'!FB9/ET$4,6)</f>
        <v>6.0000000000000001E-3</v>
      </c>
      <c r="EU11" s="176">
        <f>ROUND('Capacity by State'!FC9/EU$4,6)</f>
        <v>7.0000000000000001E-3</v>
      </c>
      <c r="EV11" s="176">
        <f>ROUND('Capacity by State'!FD9/EV$4,6)</f>
        <v>3.6999999999999998E-2</v>
      </c>
      <c r="EW11" s="176">
        <f>ROUND('Capacity by State'!FE9/EW$4,6)</f>
        <v>2.3E-2</v>
      </c>
      <c r="EX11" s="176">
        <f>ROUND('Capacity by State'!FF9/EX$4,6)</f>
        <v>3.3000000000000002E-2</v>
      </c>
      <c r="EY11" s="176">
        <f>ROUND('Capacity by State'!FG9/EY$4,6)</f>
        <v>1.4E-2</v>
      </c>
      <c r="EZ11" s="176">
        <f>ROUND('Capacity by State'!FH9/EZ$4,6)</f>
        <v>3.3000000000000002E-2</v>
      </c>
      <c r="FA11" s="176">
        <f>ROUND('Capacity by State'!FI9/FA$4,6)</f>
        <v>2.3E-2</v>
      </c>
      <c r="FB11" s="176">
        <f>ROUND('Capacity by State'!FJ9/FB$4,6)</f>
        <v>2.4E-2</v>
      </c>
      <c r="FC11" s="176">
        <f>ROUND('Capacity by State'!FK9/FC$4,6)</f>
        <v>2.9000000000000001E-2</v>
      </c>
      <c r="FD11" s="176">
        <f>ROUND('Capacity by State'!FL9/FD$4,6)</f>
        <v>1.7000000000000001E-2</v>
      </c>
      <c r="FE11" s="176">
        <f>ROUND('Capacity by State'!FM9/FE$4,6)</f>
        <v>2.1000000000000001E-2</v>
      </c>
      <c r="FF11" s="176">
        <f>ROUND('Capacity by State'!FN9/FF$4,6)</f>
        <v>0.46700000000000003</v>
      </c>
      <c r="FG11" s="176">
        <f>ROUND('Capacity by State'!FO9/FG$4,6)</f>
        <v>0.377</v>
      </c>
    </row>
    <row r="12" spans="1:163" x14ac:dyDescent="0.25">
      <c r="A12" s="174">
        <v>2029</v>
      </c>
      <c r="B12" s="176">
        <f>ROUND('Capacity by State'!J10/B$4,6)</f>
        <v>2.5999999999999999E-2</v>
      </c>
      <c r="C12" s="176">
        <f>ROUND('Capacity by State'!K10/C$4,6)</f>
        <v>3.5999999999999997E-2</v>
      </c>
      <c r="D12" s="176">
        <f>ROUND('Capacity by State'!L10/D$4,6)</f>
        <v>2.4E-2</v>
      </c>
      <c r="E12" s="176">
        <f>ROUND('Capacity by State'!M10/E$4,6)</f>
        <v>2.5000000000000001E-2</v>
      </c>
      <c r="F12" s="176">
        <f>ROUND('Capacity by State'!N10/F$4,6)</f>
        <v>2.4E-2</v>
      </c>
      <c r="G12" s="176">
        <f>ROUND('Capacity by State'!O10/G$4,6)</f>
        <v>2.3E-2</v>
      </c>
      <c r="H12" s="176">
        <f>ROUND('Capacity by State'!P10/H$4,6)</f>
        <v>3.7999999999999999E-2</v>
      </c>
      <c r="I12" s="176">
        <f>ROUND('Capacity by State'!Q10/I$4,6)</f>
        <v>2.9000000000000001E-2</v>
      </c>
      <c r="J12" s="176">
        <f>ROUND('Capacity by State'!R10/J$4,6)</f>
        <v>1.7999999999999999E-2</v>
      </c>
      <c r="K12" s="176">
        <f>ROUND('Capacity by State'!S10/K$4,6)</f>
        <v>9.6000000000000002E-2</v>
      </c>
      <c r="L12" s="176">
        <f>ROUND('Capacity by State'!T10/L$4,6)</f>
        <v>3.5999999999999997E-2</v>
      </c>
      <c r="M12" s="176">
        <f>ROUND('Capacity by State'!U10/M$4,6)</f>
        <v>3.5999999999999997E-2</v>
      </c>
      <c r="N12" s="176">
        <f>ROUND('Capacity by State'!V10/N$4,6)</f>
        <v>4.2999999999999997E-2</v>
      </c>
      <c r="O12" s="176">
        <f>ROUND('Capacity by State'!W10/O$4,6)</f>
        <v>4.2000000000000003E-2</v>
      </c>
      <c r="P12" s="176">
        <f>ROUND('Capacity by State'!X10/P$4,6)</f>
        <v>2.5000000000000001E-2</v>
      </c>
      <c r="Q12" s="176">
        <f>ROUND('Capacity by State'!Y10/Q$4,6)</f>
        <v>4.3999999999999997E-2</v>
      </c>
      <c r="R12" s="176">
        <f>ROUND('Capacity by State'!Z10/R$4,6)</f>
        <v>0.05</v>
      </c>
      <c r="S12" s="176">
        <f>ROUND('Capacity by State'!AA10/S$4,6)</f>
        <v>2.4E-2</v>
      </c>
      <c r="T12" s="176">
        <f>ROUND('Capacity by State'!AB10/T$4,6)</f>
        <v>2.1999999999999999E-2</v>
      </c>
      <c r="U12" s="176">
        <f>ROUND('Capacity by State'!AC10/U$4,6)</f>
        <v>8.9999999999999993E-3</v>
      </c>
      <c r="V12" s="176">
        <f>ROUND('Capacity by State'!AD10/V$4,6)</f>
        <v>0.02</v>
      </c>
      <c r="W12" s="176">
        <f>ROUND('Capacity by State'!AE10/W$4,6)</f>
        <v>1.0999999999999999E-2</v>
      </c>
      <c r="X12" s="176">
        <f>ROUND('Capacity by State'!AF10/X$4,6)</f>
        <v>8.9999999999999993E-3</v>
      </c>
      <c r="Y12" s="176">
        <f>ROUND('Capacity by State'!AG10/Y$4,6)</f>
        <v>1.7999999999999999E-2</v>
      </c>
      <c r="Z12" s="176">
        <f>ROUND('Capacity by State'!AH10/Z$4,6)</f>
        <v>0.01</v>
      </c>
      <c r="AA12" s="176">
        <f>ROUND('Capacity by State'!AI10/AA$4,6)</f>
        <v>0.372</v>
      </c>
      <c r="AB12" s="176">
        <f>ROUND('Capacity by State'!AJ10/AB$4,6)</f>
        <v>0.11</v>
      </c>
      <c r="AC12" s="176">
        <f>ROUND('Capacity by State'!AK10/AC$4,6)</f>
        <v>3.4000000000000002E-2</v>
      </c>
      <c r="AD12" s="176">
        <f>ROUND('Capacity by State'!AL10/AD$4,6)</f>
        <v>0.03</v>
      </c>
      <c r="AE12" s="176">
        <f>ROUND('Capacity by State'!AM10/AE$4,6)</f>
        <v>2.5999999999999999E-2</v>
      </c>
      <c r="AF12" s="176">
        <f>ROUND('Capacity by State'!AN10/AF$4,6)</f>
        <v>2.9000000000000001E-2</v>
      </c>
      <c r="AG12" s="176">
        <f>ROUND('Capacity by State'!AO10/AG$4,6)</f>
        <v>2.1999999999999999E-2</v>
      </c>
      <c r="AH12" s="176">
        <f>ROUND('Capacity by State'!AP10/AH$4,6)</f>
        <v>3.9E-2</v>
      </c>
      <c r="AI12" s="176">
        <f>ROUND('Capacity by State'!AQ10/AI$4,6)</f>
        <v>2.7E-2</v>
      </c>
      <c r="AJ12" s="176">
        <f>ROUND('Capacity by State'!AR10/AJ$4,6)</f>
        <v>1.7999999999999999E-2</v>
      </c>
      <c r="AK12" s="176">
        <f>ROUND('Capacity by State'!AS10/AK$4,6)</f>
        <v>2.5999999999999999E-2</v>
      </c>
      <c r="AL12" s="176">
        <f>ROUND('Capacity by State'!AT10/AL$4,6)</f>
        <v>2.5999999999999999E-2</v>
      </c>
      <c r="AM12" s="176">
        <f>ROUND('Capacity by State'!AU10/AM$4,6)</f>
        <v>2.3E-2</v>
      </c>
      <c r="AN12" s="176">
        <f>ROUND('Capacity by State'!AV10/AN$4,6)</f>
        <v>2.5000000000000001E-2</v>
      </c>
      <c r="AO12" s="183">
        <f>ROUND('Capacity by State'!AW10/AO$4,6)</f>
        <v>0</v>
      </c>
      <c r="AP12" s="176">
        <f>ROUND('Capacity by State'!AX10/AP$4,6)</f>
        <v>3.0000000000000001E-3</v>
      </c>
      <c r="AQ12" s="176">
        <f>ROUND('Capacity by State'!AY10/AQ$4,6)</f>
        <v>3.2000000000000001E-2</v>
      </c>
      <c r="AR12" s="176">
        <f>ROUND('Capacity by State'!AZ10/AR$4,6)</f>
        <v>5.0000000000000001E-3</v>
      </c>
      <c r="AS12" s="176">
        <f>ROUND('Capacity by State'!BA10/AS$4,6)</f>
        <v>8.0000000000000002E-3</v>
      </c>
      <c r="AT12" s="176">
        <f>ROUND('Capacity by State'!BB10/AT$4,6)</f>
        <v>0.01</v>
      </c>
      <c r="AU12" s="176">
        <f>ROUND('Capacity by State'!BC10/AU$4,6)</f>
        <v>4.0000000000000001E-3</v>
      </c>
      <c r="AV12" s="176">
        <f>ROUND('Capacity by State'!BD10/AV$4,6)</f>
        <v>1.4E-2</v>
      </c>
      <c r="AW12" s="176">
        <f>ROUND('Capacity by State'!BE10/AW$4,6)</f>
        <v>3.0000000000000001E-3</v>
      </c>
      <c r="AX12" s="176">
        <f>ROUND('Capacity by State'!BF10/AX$4,6)</f>
        <v>5.0000000000000001E-3</v>
      </c>
      <c r="AY12" s="176">
        <f>ROUND('Capacity by State'!BG10/AY$4,6)</f>
        <v>7.0000000000000001E-3</v>
      </c>
      <c r="AZ12" s="176">
        <f>ROUND('Capacity by State'!BH10/AZ$4,6)</f>
        <v>3.0000000000000001E-3</v>
      </c>
      <c r="BA12" s="176">
        <f>ROUND('Capacity by State'!BI10/BA$4,6)</f>
        <v>4.0000000000000001E-3</v>
      </c>
      <c r="BB12" s="176">
        <f>ROUND('Capacity by State'!BJ10/BB$4,6)</f>
        <v>4.2000000000000003E-2</v>
      </c>
      <c r="BC12" s="176">
        <f>ROUND('Capacity by State'!BK10/BC$4,6)</f>
        <v>7.6999999999999999E-2</v>
      </c>
      <c r="BD12" s="176">
        <f>ROUND('Capacity by State'!BL10/BD$4,6)</f>
        <v>0.375</v>
      </c>
      <c r="BE12" s="176">
        <f>ROUND('Capacity by State'!BM10/BE$4,6)</f>
        <v>8.0000000000000002E-3</v>
      </c>
      <c r="BF12" s="176">
        <f>ROUND('Capacity by State'!BN10/BF$4,6)</f>
        <v>0.33100000000000002</v>
      </c>
      <c r="BG12" s="176">
        <f>ROUND('Capacity by State'!BO10/BG$4,6)</f>
        <v>1.0449999999999999</v>
      </c>
      <c r="BH12" s="176">
        <f>ROUND('Capacity by State'!BP10/BH$4,6)</f>
        <v>0.74</v>
      </c>
      <c r="BI12" s="176">
        <f>ROUND('Capacity by State'!BQ10/BI$4,6)</f>
        <v>0.28000000000000003</v>
      </c>
      <c r="BJ12" s="176">
        <f>ROUND('Capacity by State'!BR10/BJ$4,6)</f>
        <v>0.108</v>
      </c>
      <c r="BK12" s="176">
        <f>ROUND('Capacity by State'!BS10/BK$4,6)</f>
        <v>5.5E-2</v>
      </c>
      <c r="BL12" s="176">
        <f>ROUND('Capacity by State'!BT10/BL$4,6)</f>
        <v>1.764</v>
      </c>
      <c r="BM12" s="176">
        <f>ROUND('Capacity by State'!BU10/BM$4,6)</f>
        <v>0.20499999999999999</v>
      </c>
      <c r="BN12" s="176">
        <f>ROUND('Capacity by State'!BV10/BN$4,6)</f>
        <v>8.8999999999999996E-2</v>
      </c>
      <c r="BO12" s="176">
        <f>ROUND('Capacity by State'!BW10/BO$4,6)</f>
        <v>8.7999999999999995E-2</v>
      </c>
      <c r="BP12" s="176">
        <f>ROUND('Capacity by State'!BX10/BP$4,6)</f>
        <v>0.16600000000000001</v>
      </c>
      <c r="BQ12" s="176">
        <f>ROUND('Capacity by State'!BY10/BQ$4,6)</f>
        <v>9.6000000000000002E-2</v>
      </c>
      <c r="BR12" s="176">
        <f>ROUND('Capacity by State'!BZ10/BR$4,6)</f>
        <v>0.96799999999999997</v>
      </c>
      <c r="BS12" s="176">
        <f>ROUND('Capacity by State'!CA10/BS$4,6)</f>
        <v>0.59299999999999997</v>
      </c>
      <c r="BT12" s="176">
        <f>ROUND('Capacity by State'!CB10/BT$4,6)</f>
        <v>0.126</v>
      </c>
      <c r="BU12" s="176">
        <f>ROUND('Capacity by State'!CC10/BU$4,6)</f>
        <v>0.69399999999999995</v>
      </c>
      <c r="BV12" s="176">
        <f>ROUND('Capacity by State'!CD10/BV$4,6)</f>
        <v>5.8000000000000003E-2</v>
      </c>
      <c r="BW12" s="176">
        <f>ROUND('Capacity by State'!CE10/BW$4,6)</f>
        <v>3.6999999999999998E-2</v>
      </c>
      <c r="BX12" s="176">
        <f>ROUND('Capacity by State'!CF10/BX$4,6)</f>
        <v>4.8000000000000001E-2</v>
      </c>
      <c r="BY12" s="176">
        <f>ROUND('Capacity by State'!CG10/BY$4,6)</f>
        <v>0.11799999999999999</v>
      </c>
      <c r="BZ12" s="176">
        <f>ROUND('Capacity by State'!CH10/BZ$4,6)</f>
        <v>0.128</v>
      </c>
      <c r="CA12" s="176">
        <f>ROUND('Capacity by State'!CI10/CA$4,6)</f>
        <v>4.3999999999999997E-2</v>
      </c>
      <c r="CB12" s="176">
        <f>ROUND('Capacity by State'!CJ10/CB$4,6)</f>
        <v>0.17499999999999999</v>
      </c>
      <c r="CC12" s="176">
        <f>ROUND('Capacity by State'!CK10/CC$4,6)</f>
        <v>1.212</v>
      </c>
      <c r="CD12" s="176">
        <f>ROUND('Capacity by State'!CL10/CD$4,6)</f>
        <v>0.98599999999999999</v>
      </c>
      <c r="CE12" s="176">
        <f>ROUND('Capacity by State'!CM10/CE$4,6)</f>
        <v>0.76800000000000002</v>
      </c>
      <c r="CF12" s="176">
        <f>ROUND('Capacity by State'!CN10/CF$4,6)</f>
        <v>0.627</v>
      </c>
      <c r="CG12" s="176">
        <f>ROUND('Capacity by State'!CO10/CG$4,6)</f>
        <v>0.995</v>
      </c>
      <c r="CH12" s="176">
        <f>ROUND('Capacity by State'!CP10/CH$4,6)</f>
        <v>0.61699999999999999</v>
      </c>
      <c r="CI12" s="176">
        <f>ROUND('Capacity by State'!CQ10/CI$4,6)</f>
        <v>0.58199999999999996</v>
      </c>
      <c r="CJ12" s="176">
        <f>ROUND('Capacity by State'!CR10/CJ$4,6)</f>
        <v>1.0129999999999999</v>
      </c>
      <c r="CK12" s="176">
        <f>ROUND('Capacity by State'!CS10/CK$4,6)</f>
        <v>1.927</v>
      </c>
      <c r="CL12" s="176">
        <f>ROUND('Capacity by State'!CT10/CL$4,6)</f>
        <v>0.628</v>
      </c>
      <c r="CM12" s="176">
        <f>ROUND('Capacity by State'!CU10/CM$4,6)</f>
        <v>0.84499999999999997</v>
      </c>
      <c r="CN12" s="176">
        <f>ROUND('Capacity by State'!CV10/CN$4,6)</f>
        <v>0.72799999999999998</v>
      </c>
      <c r="CO12" s="176">
        <f>ROUND('Capacity by State'!CW10/CO$4,6)</f>
        <v>0.69</v>
      </c>
      <c r="CP12" s="176">
        <f>ROUND('Capacity by State'!CX10/CP$4,6)</f>
        <v>0.66900000000000004</v>
      </c>
      <c r="CQ12" s="176">
        <f>ROUND('Capacity by State'!CY10/CQ$4,6)</f>
        <v>0.76500000000000001</v>
      </c>
      <c r="CR12" s="176">
        <f>ROUND('Capacity by State'!CZ10/CR$4,6)</f>
        <v>0.81200000000000006</v>
      </c>
      <c r="CS12" s="176">
        <f>ROUND('Capacity by State'!DA10/CS$4,6)</f>
        <v>0.313</v>
      </c>
      <c r="CT12" s="176">
        <f>ROUND('Capacity by State'!DB10/CT$4,6)</f>
        <v>0.73599999999999999</v>
      </c>
      <c r="CU12" s="176">
        <f>ROUND('Capacity by State'!DC10/CU$4,6)</f>
        <v>0.52700000000000002</v>
      </c>
      <c r="CV12" s="176">
        <f>ROUND('Capacity by State'!DD10/CV$4,6)</f>
        <v>0.68200000000000005</v>
      </c>
      <c r="CW12" s="176">
        <f>ROUND('Capacity by State'!DE10/CW$4,6)</f>
        <v>1E-3</v>
      </c>
      <c r="CX12" s="176">
        <f>ROUND('Capacity by State'!DF10/CX$4,6)</f>
        <v>0.189</v>
      </c>
      <c r="CY12" s="176">
        <f>ROUND('Capacity by State'!DG10/CY$4,6)</f>
        <v>0.129</v>
      </c>
      <c r="CZ12" s="176">
        <f>ROUND('Capacity by State'!DH10/CZ$4,6)</f>
        <v>0.129</v>
      </c>
      <c r="DA12" s="176">
        <f>ROUND('Capacity by State'!DI10/DA$4,6)</f>
        <v>0.114</v>
      </c>
      <c r="DB12" s="176">
        <f>ROUND('Capacity by State'!DJ10/DB$4,6)</f>
        <v>0.17499999999999999</v>
      </c>
      <c r="DC12" s="176">
        <f>ROUND('Capacity by State'!DK10/DC$4,6)</f>
        <v>0.217</v>
      </c>
      <c r="DD12" s="176">
        <f>ROUND('Capacity by State'!DL10/DD$4,6)</f>
        <v>3.5710000000000002</v>
      </c>
      <c r="DE12" s="176">
        <f>ROUND('Capacity by State'!DM10/DE$4,6)</f>
        <v>3.262</v>
      </c>
      <c r="DF12" s="176">
        <f>ROUND('Capacity by State'!DN10/DF$4,6)</f>
        <v>0.11700000000000001</v>
      </c>
      <c r="DG12" s="176">
        <f>ROUND('Capacity by State'!DO10/DG$4,6)</f>
        <v>0.19700000000000001</v>
      </c>
      <c r="DH12" s="176">
        <f>ROUND('Capacity by State'!DP10/DH$4,6)</f>
        <v>0.21</v>
      </c>
      <c r="DI12" s="176">
        <f>ROUND('Capacity by State'!DQ10/DI$4,6)</f>
        <v>0.14599999999999999</v>
      </c>
      <c r="DJ12" s="176">
        <f>ROUND('Capacity by State'!DR10/DJ$4,6)</f>
        <v>0.115</v>
      </c>
      <c r="DK12" s="176">
        <f>ROUND('Capacity by State'!DS10/DK$4,6)</f>
        <v>8.7999999999999995E-2</v>
      </c>
      <c r="DL12" s="176">
        <f>ROUND('Capacity by State'!DT10/DL$4,6)</f>
        <v>0.127</v>
      </c>
      <c r="DM12" s="176">
        <f>ROUND('Capacity by State'!DU10/DM$4,6)</f>
        <v>0.14499999999999999</v>
      </c>
      <c r="DN12" s="176">
        <f>ROUND('Capacity by State'!DV10/DN$4,6)</f>
        <v>0.11700000000000001</v>
      </c>
      <c r="DO12" s="176">
        <f>ROUND('Capacity by State'!DW10/DO$4,6)</f>
        <v>0.1</v>
      </c>
      <c r="DP12" s="176">
        <f>ROUND('Capacity by State'!DX10/DP$4,6)</f>
        <v>9.2999999999999999E-2</v>
      </c>
      <c r="DQ12" s="176">
        <f>ROUND('Capacity by State'!DY10/DQ$4,6)</f>
        <v>3.0000000000000001E-3</v>
      </c>
      <c r="DR12" s="176">
        <f>ROUND('Capacity by State'!DZ10/DR$4,6)</f>
        <v>8.9999999999999993E-3</v>
      </c>
      <c r="DS12" s="176">
        <f>ROUND('Capacity by State'!EA10/DS$4,6)</f>
        <v>1.9E-2</v>
      </c>
      <c r="DT12" s="176">
        <f>ROUND('Capacity by State'!EB10/DT$4,6)</f>
        <v>2.1000000000000001E-2</v>
      </c>
      <c r="DU12" s="176">
        <f>ROUND('Capacity by State'!EC10/DU$4,6)</f>
        <v>3.4000000000000002E-2</v>
      </c>
      <c r="DV12" s="176">
        <f>ROUND('Capacity by State'!ED10/DV$4,6)</f>
        <v>2.5999999999999999E-2</v>
      </c>
      <c r="DW12" s="176">
        <f>ROUND('Capacity by State'!EE10/DW$4,6)</f>
        <v>3.2000000000000001E-2</v>
      </c>
      <c r="DX12" s="176">
        <f>ROUND('Capacity by State'!EF10/DX$4,6)</f>
        <v>1.7999999999999999E-2</v>
      </c>
      <c r="DY12" s="176">
        <f>ROUND('Capacity by State'!EG10/DY$4,6)</f>
        <v>1.0999999999999999E-2</v>
      </c>
      <c r="DZ12" s="176">
        <f>ROUND('Capacity by State'!EH10/DZ$4,6)</f>
        <v>2.9000000000000001E-2</v>
      </c>
      <c r="EA12" s="176">
        <f>ROUND('Capacity by State'!EI10/EA$4,6)</f>
        <v>2.4E-2</v>
      </c>
      <c r="EB12" s="176">
        <f>ROUND('Capacity by State'!EJ10/EB$4,6)</f>
        <v>2.7E-2</v>
      </c>
      <c r="EC12" s="176">
        <f>ROUND('Capacity by State'!EK10/EC$4,6)</f>
        <v>8.1000000000000003E-2</v>
      </c>
      <c r="ED12" s="176">
        <f>ROUND('Capacity by State'!EL10/ED$4,6)</f>
        <v>0.02</v>
      </c>
      <c r="EE12" s="176">
        <f>ROUND('Capacity by State'!EM10/EE$4,6)</f>
        <v>0.60399999999999998</v>
      </c>
      <c r="EF12" s="176">
        <f>ROUND('Capacity by State'!EN10/EF$4,6)</f>
        <v>0.29899999999999999</v>
      </c>
      <c r="EG12" s="176">
        <f>ROUND('Capacity by State'!EO10/EG$4,6)</f>
        <v>0.13</v>
      </c>
      <c r="EH12" s="176">
        <f>ROUND('Capacity by State'!EP10/EH$4,6)</f>
        <v>9.6000000000000002E-2</v>
      </c>
      <c r="EI12" s="176">
        <f>ROUND('Capacity by State'!EQ10/EI$4,6)</f>
        <v>0.12</v>
      </c>
      <c r="EJ12" s="176">
        <f>ROUND('Capacity by State'!ER10/EJ$4,6)</f>
        <v>0.08</v>
      </c>
      <c r="EK12" s="176">
        <f>ROUND('Capacity by State'!ES10/EK$4,6)</f>
        <v>0.16800000000000001</v>
      </c>
      <c r="EL12" s="176">
        <f>ROUND('Capacity by State'!ET10/EL$4,6)</f>
        <v>7.0999999999999994E-2</v>
      </c>
      <c r="EM12" s="176">
        <f>ROUND('Capacity by State'!EU10/EM$4,6)</f>
        <v>8.5000000000000006E-2</v>
      </c>
      <c r="EN12" s="176">
        <f>ROUND('Capacity by State'!EV10/EN$4,6)</f>
        <v>7.5999999999999998E-2</v>
      </c>
      <c r="EO12" s="176">
        <f>ROUND('Capacity by State'!EW10/EO$4,6)</f>
        <v>6.4000000000000001E-2</v>
      </c>
      <c r="EP12" s="176">
        <f>ROUND('Capacity by State'!EX10/EP$4,6)</f>
        <v>8.7999999999999995E-2</v>
      </c>
      <c r="EQ12" s="176">
        <f>ROUND('Capacity by State'!EY10/EQ$4,6)</f>
        <v>8.4000000000000005E-2</v>
      </c>
      <c r="ER12" s="176">
        <f>ROUND('Capacity by State'!EZ10/ER$4,6)</f>
        <v>8.5999999999999993E-2</v>
      </c>
      <c r="ES12" s="176">
        <f>ROUND('Capacity by State'!FA10/ES$4,6)</f>
        <v>0.10299999999999999</v>
      </c>
      <c r="ET12" s="176">
        <f>ROUND('Capacity by State'!FB10/ET$4,6)</f>
        <v>7.0000000000000001E-3</v>
      </c>
      <c r="EU12" s="176">
        <f>ROUND('Capacity by State'!FC10/EU$4,6)</f>
        <v>8.9999999999999993E-3</v>
      </c>
      <c r="EV12" s="176">
        <f>ROUND('Capacity by State'!FD10/EV$4,6)</f>
        <v>4.3999999999999997E-2</v>
      </c>
      <c r="EW12" s="176">
        <f>ROUND('Capacity by State'!FE10/EW$4,6)</f>
        <v>2.7E-2</v>
      </c>
      <c r="EX12" s="176">
        <f>ROUND('Capacity by State'!FF10/EX$4,6)</f>
        <v>4.2999999999999997E-2</v>
      </c>
      <c r="EY12" s="176">
        <f>ROUND('Capacity by State'!FG10/EY$4,6)</f>
        <v>1.7999999999999999E-2</v>
      </c>
      <c r="EZ12" s="176">
        <f>ROUND('Capacity by State'!FH10/EZ$4,6)</f>
        <v>4.2999999999999997E-2</v>
      </c>
      <c r="FA12" s="176">
        <f>ROUND('Capacity by State'!FI10/FA$4,6)</f>
        <v>2.5000000000000001E-2</v>
      </c>
      <c r="FB12" s="176">
        <f>ROUND('Capacity by State'!FJ10/FB$4,6)</f>
        <v>2.4E-2</v>
      </c>
      <c r="FC12" s="176">
        <f>ROUND('Capacity by State'!FK10/FC$4,6)</f>
        <v>3.3000000000000002E-2</v>
      </c>
      <c r="FD12" s="176">
        <f>ROUND('Capacity by State'!FL10/FD$4,6)</f>
        <v>1.7000000000000001E-2</v>
      </c>
      <c r="FE12" s="176">
        <f>ROUND('Capacity by State'!FM10/FE$4,6)</f>
        <v>2.3E-2</v>
      </c>
      <c r="FF12" s="176">
        <f>ROUND('Capacity by State'!FN10/FF$4,6)</f>
        <v>0.49099999999999999</v>
      </c>
      <c r="FG12" s="176">
        <f>ROUND('Capacity by State'!FO10/FG$4,6)</f>
        <v>0.35199999999999998</v>
      </c>
    </row>
    <row r="13" spans="1:163" x14ac:dyDescent="0.25">
      <c r="A13" s="174">
        <v>2030</v>
      </c>
      <c r="B13" s="176">
        <f>ROUND('Capacity by State'!J11/B$4,6)</f>
        <v>0.03</v>
      </c>
      <c r="C13" s="176">
        <f>ROUND('Capacity by State'!K11/C$4,6)</f>
        <v>0.04</v>
      </c>
      <c r="D13" s="176">
        <f>ROUND('Capacity by State'!L11/D$4,6)</f>
        <v>2.5000000000000001E-2</v>
      </c>
      <c r="E13" s="176">
        <f>ROUND('Capacity by State'!M11/E$4,6)</f>
        <v>2.4E-2</v>
      </c>
      <c r="F13" s="176">
        <f>ROUND('Capacity by State'!N11/F$4,6)</f>
        <v>2.7E-2</v>
      </c>
      <c r="G13" s="176">
        <f>ROUND('Capacity by State'!O11/G$4,6)</f>
        <v>2.5000000000000001E-2</v>
      </c>
      <c r="H13" s="176">
        <f>ROUND('Capacity by State'!P11/H$4,6)</f>
        <v>3.6999999999999998E-2</v>
      </c>
      <c r="I13" s="176">
        <f>ROUND('Capacity by State'!Q11/I$4,6)</f>
        <v>2.7E-2</v>
      </c>
      <c r="J13" s="176">
        <f>ROUND('Capacity by State'!R11/J$4,6)</f>
        <v>1.6E-2</v>
      </c>
      <c r="K13" s="176">
        <f>ROUND('Capacity by State'!S11/K$4,6)</f>
        <v>9.2999999999999999E-2</v>
      </c>
      <c r="L13" s="176">
        <f>ROUND('Capacity by State'!T11/L$4,6)</f>
        <v>4.3999999999999997E-2</v>
      </c>
      <c r="M13" s="176">
        <f>ROUND('Capacity by State'!U11/M$4,6)</f>
        <v>4.3999999999999997E-2</v>
      </c>
      <c r="N13" s="176">
        <f>ROUND('Capacity by State'!V11/N$4,6)</f>
        <v>4.8000000000000001E-2</v>
      </c>
      <c r="O13" s="176">
        <f>ROUND('Capacity by State'!W11/O$4,6)</f>
        <v>4.2999999999999997E-2</v>
      </c>
      <c r="P13" s="176">
        <f>ROUND('Capacity by State'!X11/P$4,6)</f>
        <v>3.3000000000000002E-2</v>
      </c>
      <c r="Q13" s="176">
        <f>ROUND('Capacity by State'!Y11/Q$4,6)</f>
        <v>5.6000000000000001E-2</v>
      </c>
      <c r="R13" s="176">
        <f>ROUND('Capacity by State'!Z11/R$4,6)</f>
        <v>5.2999999999999999E-2</v>
      </c>
      <c r="S13" s="176">
        <f>ROUND('Capacity by State'!AA11/S$4,6)</f>
        <v>2.4E-2</v>
      </c>
      <c r="T13" s="176">
        <f>ROUND('Capacity by State'!AB11/T$4,6)</f>
        <v>2.8000000000000001E-2</v>
      </c>
      <c r="U13" s="176">
        <f>ROUND('Capacity by State'!AC11/U$4,6)</f>
        <v>0.01</v>
      </c>
      <c r="V13" s="176">
        <f>ROUND('Capacity by State'!AD11/V$4,6)</f>
        <v>1.9E-2</v>
      </c>
      <c r="W13" s="176">
        <f>ROUND('Capacity by State'!AE11/W$4,6)</f>
        <v>1.2E-2</v>
      </c>
      <c r="X13" s="176">
        <f>ROUND('Capacity by State'!AF11/X$4,6)</f>
        <v>0.01</v>
      </c>
      <c r="Y13" s="176">
        <f>ROUND('Capacity by State'!AG11/Y$4,6)</f>
        <v>2.1000000000000001E-2</v>
      </c>
      <c r="Z13" s="176">
        <f>ROUND('Capacity by State'!AH11/Z$4,6)</f>
        <v>1.0999999999999999E-2</v>
      </c>
      <c r="AA13" s="176">
        <f>ROUND('Capacity by State'!AI11/AA$4,6)</f>
        <v>0.36499999999999999</v>
      </c>
      <c r="AB13" s="176">
        <f>ROUND('Capacity by State'!AJ11/AB$4,6)</f>
        <v>0.11700000000000001</v>
      </c>
      <c r="AC13" s="176">
        <f>ROUND('Capacity by State'!AK11/AC$4,6)</f>
        <v>0.04</v>
      </c>
      <c r="AD13" s="176">
        <f>ROUND('Capacity by State'!AL11/AD$4,6)</f>
        <v>3.2000000000000001E-2</v>
      </c>
      <c r="AE13" s="176">
        <f>ROUND('Capacity by State'!AM11/AE$4,6)</f>
        <v>2.5999999999999999E-2</v>
      </c>
      <c r="AF13" s="176">
        <f>ROUND('Capacity by State'!AN11/AF$4,6)</f>
        <v>2.9000000000000001E-2</v>
      </c>
      <c r="AG13" s="176">
        <f>ROUND('Capacity by State'!AO11/AG$4,6)</f>
        <v>2.1000000000000001E-2</v>
      </c>
      <c r="AH13" s="176">
        <f>ROUND('Capacity by State'!AP11/AH$4,6)</f>
        <v>3.7999999999999999E-2</v>
      </c>
      <c r="AI13" s="176">
        <f>ROUND('Capacity by State'!AQ11/AI$4,6)</f>
        <v>2.4E-2</v>
      </c>
      <c r="AJ13" s="176">
        <f>ROUND('Capacity by State'!AR11/AJ$4,6)</f>
        <v>1.9E-2</v>
      </c>
      <c r="AK13" s="176">
        <f>ROUND('Capacity by State'!AS11/AK$4,6)</f>
        <v>1.7000000000000001E-2</v>
      </c>
      <c r="AL13" s="176">
        <f>ROUND('Capacity by State'!AT11/AL$4,6)</f>
        <v>8.9999999999999993E-3</v>
      </c>
      <c r="AM13" s="176">
        <f>ROUND('Capacity by State'!AU11/AM$4,6)</f>
        <v>1.4999999999999999E-2</v>
      </c>
      <c r="AN13" s="176">
        <f>ROUND('Capacity by State'!AV11/AN$4,6)</f>
        <v>1.7999999999999999E-2</v>
      </c>
      <c r="AO13" s="183">
        <f>ROUND('Capacity by State'!AW11/AO$4,6)</f>
        <v>0</v>
      </c>
      <c r="AP13" s="176">
        <f>ROUND('Capacity by State'!AX11/AP$4,6)</f>
        <v>3.0000000000000001E-3</v>
      </c>
      <c r="AQ13" s="176">
        <f>ROUND('Capacity by State'!AY11/AQ$4,6)</f>
        <v>2.8000000000000001E-2</v>
      </c>
      <c r="AR13" s="176">
        <f>ROUND('Capacity by State'!AZ11/AR$4,6)</f>
        <v>5.0000000000000001E-3</v>
      </c>
      <c r="AS13" s="176">
        <f>ROUND('Capacity by State'!BA11/AS$4,6)</f>
        <v>8.0000000000000002E-3</v>
      </c>
      <c r="AT13" s="176">
        <f>ROUND('Capacity by State'!BB11/AT$4,6)</f>
        <v>1.2999999999999999E-2</v>
      </c>
      <c r="AU13" s="176">
        <f>ROUND('Capacity by State'!BC11/AU$4,6)</f>
        <v>4.0000000000000001E-3</v>
      </c>
      <c r="AV13" s="176">
        <f>ROUND('Capacity by State'!BD11/AV$4,6)</f>
        <v>1.7999999999999999E-2</v>
      </c>
      <c r="AW13" s="176">
        <f>ROUND('Capacity by State'!BE11/AW$4,6)</f>
        <v>5.0000000000000001E-3</v>
      </c>
      <c r="AX13" s="176">
        <f>ROUND('Capacity by State'!BF11/AX$4,6)</f>
        <v>5.0000000000000001E-3</v>
      </c>
      <c r="AY13" s="176">
        <f>ROUND('Capacity by State'!BG11/AY$4,6)</f>
        <v>7.0000000000000001E-3</v>
      </c>
      <c r="AZ13" s="176">
        <f>ROUND('Capacity by State'!BH11/AZ$4,6)</f>
        <v>4.0000000000000001E-3</v>
      </c>
      <c r="BA13" s="176">
        <f>ROUND('Capacity by State'!BI11/BA$4,6)</f>
        <v>3.0000000000000001E-3</v>
      </c>
      <c r="BB13" s="176">
        <f>ROUND('Capacity by State'!BJ11/BB$4,6)</f>
        <v>2.8000000000000001E-2</v>
      </c>
      <c r="BC13" s="176">
        <f>ROUND('Capacity by State'!BK11/BC$4,6)</f>
        <v>7.4999999999999997E-2</v>
      </c>
      <c r="BD13" s="176">
        <f>ROUND('Capacity by State'!BL11/BD$4,6)</f>
        <v>0.39600000000000002</v>
      </c>
      <c r="BE13" s="176">
        <f>ROUND('Capacity by State'!BM11/BE$4,6)</f>
        <v>5.0000000000000001E-3</v>
      </c>
      <c r="BF13" s="176">
        <f>ROUND('Capacity by State'!BN11/BF$4,6)</f>
        <v>0.23799999999999999</v>
      </c>
      <c r="BG13" s="176">
        <f>ROUND('Capacity by State'!BO11/BG$4,6)</f>
        <v>1.1439999999999999</v>
      </c>
      <c r="BH13" s="176">
        <f>ROUND('Capacity by State'!BP11/BH$4,6)</f>
        <v>0.81399999999999995</v>
      </c>
      <c r="BI13" s="176">
        <f>ROUND('Capacity by State'!BQ11/BI$4,6)</f>
        <v>0.317</v>
      </c>
      <c r="BJ13" s="176">
        <f>ROUND('Capacity by State'!BR11/BJ$4,6)</f>
        <v>6.6000000000000003E-2</v>
      </c>
      <c r="BK13" s="176">
        <f>ROUND('Capacity by State'!BS11/BK$4,6)</f>
        <v>8.7999999999999995E-2</v>
      </c>
      <c r="BL13" s="176">
        <f>ROUND('Capacity by State'!BT11/BL$4,6)</f>
        <v>2.6739999999999999</v>
      </c>
      <c r="BM13" s="176">
        <f>ROUND('Capacity by State'!BU11/BM$4,6)</f>
        <v>0.32600000000000001</v>
      </c>
      <c r="BN13" s="176">
        <f>ROUND('Capacity by State'!BV11/BN$4,6)</f>
        <v>0.14000000000000001</v>
      </c>
      <c r="BO13" s="176">
        <f>ROUND('Capacity by State'!BW11/BO$4,6)</f>
        <v>0.14000000000000001</v>
      </c>
      <c r="BP13" s="176">
        <f>ROUND('Capacity by State'!BX11/BP$4,6)</f>
        <v>0.21</v>
      </c>
      <c r="BQ13" s="176">
        <f>ROUND('Capacity by State'!BY11/BQ$4,6)</f>
        <v>0.13800000000000001</v>
      </c>
      <c r="BR13" s="176">
        <f>ROUND('Capacity by State'!BZ11/BR$4,6)</f>
        <v>1.462</v>
      </c>
      <c r="BS13" s="176">
        <f>ROUND('Capacity by State'!CA11/BS$4,6)</f>
        <v>0.56899999999999995</v>
      </c>
      <c r="BT13" s="176">
        <f>ROUND('Capacity by State'!CB11/BT$4,6)</f>
        <v>0.216</v>
      </c>
      <c r="BU13" s="176">
        <f>ROUND('Capacity by State'!CC11/BU$4,6)</f>
        <v>1.054</v>
      </c>
      <c r="BV13" s="176">
        <f>ROUND('Capacity by State'!CD11/BV$4,6)</f>
        <v>5.5E-2</v>
      </c>
      <c r="BW13" s="176">
        <f>ROUND('Capacity by State'!CE11/BW$4,6)</f>
        <v>3.6999999999999998E-2</v>
      </c>
      <c r="BX13" s="176">
        <f>ROUND('Capacity by State'!CF11/BX$4,6)</f>
        <v>5.2999999999999999E-2</v>
      </c>
      <c r="BY13" s="176">
        <f>ROUND('Capacity by State'!CG11/BY$4,6)</f>
        <v>0.126</v>
      </c>
      <c r="BZ13" s="176">
        <f>ROUND('Capacity by State'!CH11/BZ$4,6)</f>
        <v>0.154</v>
      </c>
      <c r="CA13" s="176">
        <f>ROUND('Capacity by State'!CI11/CA$4,6)</f>
        <v>5.5E-2</v>
      </c>
      <c r="CB13" s="176">
        <f>ROUND('Capacity by State'!CJ11/CB$4,6)</f>
        <v>0.16400000000000001</v>
      </c>
      <c r="CC13" s="176">
        <f>ROUND('Capacity by State'!CK11/CC$4,6)</f>
        <v>1.153</v>
      </c>
      <c r="CD13" s="176">
        <f>ROUND('Capacity by State'!CL11/CD$4,6)</f>
        <v>1.7090000000000001</v>
      </c>
      <c r="CE13" s="176">
        <f>ROUND('Capacity by State'!CM11/CE$4,6)</f>
        <v>0.72099999999999997</v>
      </c>
      <c r="CF13" s="176">
        <f>ROUND('Capacity by State'!CN11/CF$4,6)</f>
        <v>0.71299999999999997</v>
      </c>
      <c r="CG13" s="176">
        <f>ROUND('Capacity by State'!CO11/CG$4,6)</f>
        <v>1.2310000000000001</v>
      </c>
      <c r="CH13" s="176">
        <f>ROUND('Capacity by State'!CP11/CH$4,6)</f>
        <v>0.77500000000000002</v>
      </c>
      <c r="CI13" s="176">
        <f>ROUND('Capacity by State'!CQ11/CI$4,6)</f>
        <v>0.76</v>
      </c>
      <c r="CJ13" s="176">
        <f>ROUND('Capacity by State'!CR11/CJ$4,6)</f>
        <v>1.0720000000000001</v>
      </c>
      <c r="CK13" s="176">
        <f>ROUND('Capacity by State'!CS11/CK$4,6)</f>
        <v>2.1459999999999999</v>
      </c>
      <c r="CL13" s="176">
        <f>ROUND('Capacity by State'!CT11/CL$4,6)</f>
        <v>0.71</v>
      </c>
      <c r="CM13" s="176">
        <f>ROUND('Capacity by State'!CU11/CM$4,6)</f>
        <v>0.94899999999999995</v>
      </c>
      <c r="CN13" s="176">
        <f>ROUND('Capacity by State'!CV11/CN$4,6)</f>
        <v>0.79600000000000004</v>
      </c>
      <c r="CO13" s="176">
        <f>ROUND('Capacity by State'!CW11/CO$4,6)</f>
        <v>0.88900000000000001</v>
      </c>
      <c r="CP13" s="176">
        <f>ROUND('Capacity by State'!CX11/CP$4,6)</f>
        <v>0.85399999999999998</v>
      </c>
      <c r="CQ13" s="176">
        <f>ROUND('Capacity by State'!CY11/CQ$4,6)</f>
        <v>0.64200000000000002</v>
      </c>
      <c r="CR13" s="176">
        <f>ROUND('Capacity by State'!CZ11/CR$4,6)</f>
        <v>0.98</v>
      </c>
      <c r="CS13" s="176">
        <f>ROUND('Capacity by State'!DA11/CS$4,6)</f>
        <v>0.40100000000000002</v>
      </c>
      <c r="CT13" s="176">
        <f>ROUND('Capacity by State'!DB11/CT$4,6)</f>
        <v>0.89</v>
      </c>
      <c r="CU13" s="176">
        <f>ROUND('Capacity by State'!DC11/CU$4,6)</f>
        <v>0.67400000000000004</v>
      </c>
      <c r="CV13" s="176">
        <f>ROUND('Capacity by State'!DD11/CV$4,6)</f>
        <v>0.749</v>
      </c>
      <c r="CW13" s="176">
        <f>ROUND('Capacity by State'!DE11/CW$4,6)</f>
        <v>0</v>
      </c>
      <c r="CX13" s="176">
        <f>ROUND('Capacity by State'!DF11/CX$4,6)</f>
        <v>0.193</v>
      </c>
      <c r="CY13" s="176">
        <f>ROUND('Capacity by State'!DG11/CY$4,6)</f>
        <v>0.128</v>
      </c>
      <c r="CZ13" s="176">
        <f>ROUND('Capacity by State'!DH11/CZ$4,6)</f>
        <v>0.14099999999999999</v>
      </c>
      <c r="DA13" s="176">
        <f>ROUND('Capacity by State'!DI11/DA$4,6)</f>
        <v>0.111</v>
      </c>
      <c r="DB13" s="176">
        <f>ROUND('Capacity by State'!DJ11/DB$4,6)</f>
        <v>0.193</v>
      </c>
      <c r="DC13" s="176">
        <f>ROUND('Capacity by State'!DK11/DC$4,6)</f>
        <v>0.24299999999999999</v>
      </c>
      <c r="DD13" s="176">
        <f>ROUND('Capacity by State'!DL11/DD$4,6)</f>
        <v>3.5179999999999998</v>
      </c>
      <c r="DE13" s="176">
        <f>ROUND('Capacity by State'!DM11/DE$4,6)</f>
        <v>4.05</v>
      </c>
      <c r="DF13" s="176">
        <f>ROUND('Capacity by State'!DN11/DF$4,6)</f>
        <v>0.16</v>
      </c>
      <c r="DG13" s="176">
        <f>ROUND('Capacity by State'!DO11/DG$4,6)</f>
        <v>0.26300000000000001</v>
      </c>
      <c r="DH13" s="176">
        <f>ROUND('Capacity by State'!DP11/DH$4,6)</f>
        <v>0.29599999999999999</v>
      </c>
      <c r="DI13" s="176">
        <f>ROUND('Capacity by State'!DQ11/DI$4,6)</f>
        <v>0.16300000000000001</v>
      </c>
      <c r="DJ13" s="176">
        <f>ROUND('Capacity by State'!DR11/DJ$4,6)</f>
        <v>0.17199999999999999</v>
      </c>
      <c r="DK13" s="176">
        <f>ROUND('Capacity by State'!DS11/DK$4,6)</f>
        <v>0.108</v>
      </c>
      <c r="DL13" s="176">
        <f>ROUND('Capacity by State'!DT11/DL$4,6)</f>
        <v>0.152</v>
      </c>
      <c r="DM13" s="176">
        <f>ROUND('Capacity by State'!DU11/DM$4,6)</f>
        <v>0.20799999999999999</v>
      </c>
      <c r="DN13" s="176">
        <f>ROUND('Capacity by State'!DV11/DN$4,6)</f>
        <v>0.126</v>
      </c>
      <c r="DO13" s="176">
        <f>ROUND('Capacity by State'!DW11/DO$4,6)</f>
        <v>0.12</v>
      </c>
      <c r="DP13" s="176">
        <f>ROUND('Capacity by State'!DX11/DP$4,6)</f>
        <v>9.9000000000000005E-2</v>
      </c>
      <c r="DQ13" s="176">
        <f>ROUND('Capacity by State'!DY11/DQ$4,6)</f>
        <v>5.0000000000000001E-3</v>
      </c>
      <c r="DR13" s="176">
        <f>ROUND('Capacity by State'!DZ11/DR$4,6)</f>
        <v>8.9999999999999993E-3</v>
      </c>
      <c r="DS13" s="176">
        <f>ROUND('Capacity by State'!EA11/DS$4,6)</f>
        <v>0.02</v>
      </c>
      <c r="DT13" s="176">
        <f>ROUND('Capacity by State'!EB11/DT$4,6)</f>
        <v>2.1000000000000001E-2</v>
      </c>
      <c r="DU13" s="176">
        <f>ROUND('Capacity by State'!EC11/DU$4,6)</f>
        <v>3.3000000000000002E-2</v>
      </c>
      <c r="DV13" s="176">
        <f>ROUND('Capacity by State'!ED11/DV$4,6)</f>
        <v>2.7E-2</v>
      </c>
      <c r="DW13" s="176">
        <f>ROUND('Capacity by State'!EE11/DW$4,6)</f>
        <v>3.5000000000000003E-2</v>
      </c>
      <c r="DX13" s="176">
        <f>ROUND('Capacity by State'!EF11/DX$4,6)</f>
        <v>2.4E-2</v>
      </c>
      <c r="DY13" s="176">
        <f>ROUND('Capacity by State'!EG11/DY$4,6)</f>
        <v>0.01</v>
      </c>
      <c r="DZ13" s="176">
        <f>ROUND('Capacity by State'!EH11/DZ$4,6)</f>
        <v>2.5999999999999999E-2</v>
      </c>
      <c r="EA13" s="176">
        <f>ROUND('Capacity by State'!EI11/EA$4,6)</f>
        <v>2.8000000000000001E-2</v>
      </c>
      <c r="EB13" s="176">
        <f>ROUND('Capacity by State'!EJ11/EB$4,6)</f>
        <v>2.7E-2</v>
      </c>
      <c r="EC13" s="176">
        <f>ROUND('Capacity by State'!EK11/EC$4,6)</f>
        <v>7.9000000000000001E-2</v>
      </c>
      <c r="ED13" s="176">
        <f>ROUND('Capacity by State'!EL11/ED$4,6)</f>
        <v>2.1000000000000001E-2</v>
      </c>
      <c r="EE13" s="176">
        <f>ROUND('Capacity by State'!EM11/EE$4,6)</f>
        <v>0.63700000000000001</v>
      </c>
      <c r="EF13" s="176">
        <f>ROUND('Capacity by State'!EN11/EF$4,6)</f>
        <v>0.435</v>
      </c>
      <c r="EG13" s="176">
        <f>ROUND('Capacity by State'!EO11/EG$4,6)</f>
        <v>0.15</v>
      </c>
      <c r="EH13" s="176">
        <f>ROUND('Capacity by State'!EP11/EH$4,6)</f>
        <v>0.115</v>
      </c>
      <c r="EI13" s="176">
        <f>ROUND('Capacity by State'!EQ11/EI$4,6)</f>
        <v>0.11799999999999999</v>
      </c>
      <c r="EJ13" s="176">
        <f>ROUND('Capacity by State'!ER11/EJ$4,6)</f>
        <v>9.7000000000000003E-2</v>
      </c>
      <c r="EK13" s="176">
        <f>ROUND('Capacity by State'!ES11/EK$4,6)</f>
        <v>0.153</v>
      </c>
      <c r="EL13" s="176">
        <f>ROUND('Capacity by State'!ET11/EL$4,6)</f>
        <v>8.5999999999999993E-2</v>
      </c>
      <c r="EM13" s="176">
        <f>ROUND('Capacity by State'!EU11/EM$4,6)</f>
        <v>0.106</v>
      </c>
      <c r="EN13" s="176">
        <f>ROUND('Capacity by State'!EV11/EN$4,6)</f>
        <v>9.4E-2</v>
      </c>
      <c r="EO13" s="176">
        <f>ROUND('Capacity by State'!EW11/EO$4,6)</f>
        <v>7.9000000000000001E-2</v>
      </c>
      <c r="EP13" s="176">
        <f>ROUND('Capacity by State'!EX11/EP$4,6)</f>
        <v>0.10299999999999999</v>
      </c>
      <c r="EQ13" s="176">
        <f>ROUND('Capacity by State'!EY11/EQ$4,6)</f>
        <v>8.3000000000000004E-2</v>
      </c>
      <c r="ER13" s="176">
        <f>ROUND('Capacity by State'!EZ11/ER$4,6)</f>
        <v>7.4999999999999997E-2</v>
      </c>
      <c r="ES13" s="176">
        <f>ROUND('Capacity by State'!FA11/ES$4,6)</f>
        <v>0.106</v>
      </c>
      <c r="ET13" s="176">
        <f>ROUND('Capacity by State'!FB11/ET$4,6)</f>
        <v>8.9999999999999993E-3</v>
      </c>
      <c r="EU13" s="176">
        <f>ROUND('Capacity by State'!FC11/EU$4,6)</f>
        <v>8.9999999999999993E-3</v>
      </c>
      <c r="EV13" s="176">
        <f>ROUND('Capacity by State'!FD11/EV$4,6)</f>
        <v>4.8000000000000001E-2</v>
      </c>
      <c r="EW13" s="176">
        <f>ROUND('Capacity by State'!FE11/EW$4,6)</f>
        <v>3.1E-2</v>
      </c>
      <c r="EX13" s="176">
        <f>ROUND('Capacity by State'!FF11/EX$4,6)</f>
        <v>5.5E-2</v>
      </c>
      <c r="EY13" s="176">
        <f>ROUND('Capacity by State'!FG11/EY$4,6)</f>
        <v>2.1999999999999999E-2</v>
      </c>
      <c r="EZ13" s="176">
        <f>ROUND('Capacity by State'!FH11/EZ$4,6)</f>
        <v>5.3999999999999999E-2</v>
      </c>
      <c r="FA13" s="176">
        <f>ROUND('Capacity by State'!FI11/FA$4,6)</f>
        <v>2.5000000000000001E-2</v>
      </c>
      <c r="FB13" s="176">
        <f>ROUND('Capacity by State'!FJ11/FB$4,6)</f>
        <v>2.4E-2</v>
      </c>
      <c r="FC13" s="176">
        <f>ROUND('Capacity by State'!FK11/FC$4,6)</f>
        <v>3.4000000000000002E-2</v>
      </c>
      <c r="FD13" s="176">
        <f>ROUND('Capacity by State'!FL11/FD$4,6)</f>
        <v>1.7000000000000001E-2</v>
      </c>
      <c r="FE13" s="176">
        <f>ROUND('Capacity by State'!FM11/FE$4,6)</f>
        <v>2.1999999999999999E-2</v>
      </c>
      <c r="FF13" s="176">
        <f>ROUND('Capacity by State'!FN11/FF$4,6)</f>
        <v>0.49399999999999999</v>
      </c>
      <c r="FG13" s="176">
        <f>ROUND('Capacity by State'!FO11/FG$4,6)</f>
        <v>0.32800000000000001</v>
      </c>
    </row>
    <row r="14" spans="1:163" x14ac:dyDescent="0.25">
      <c r="A14" s="174">
        <v>2031</v>
      </c>
      <c r="B14" s="176">
        <f>ROUND('Capacity by State'!J12/B$4,6)</f>
        <v>7.0999999999999994E-2</v>
      </c>
      <c r="C14" s="176">
        <f>ROUND('Capacity by State'!K12/C$4,6)</f>
        <v>0.13100000000000001</v>
      </c>
      <c r="D14" s="176">
        <f>ROUND('Capacity by State'!L12/D$4,6)</f>
        <v>8.7999999999999995E-2</v>
      </c>
      <c r="E14" s="176">
        <f>ROUND('Capacity by State'!M12/E$4,6)</f>
        <v>4.7E-2</v>
      </c>
      <c r="F14" s="176">
        <f>ROUND('Capacity by State'!N12/F$4,6)</f>
        <v>4.9000000000000002E-2</v>
      </c>
      <c r="G14" s="176">
        <f>ROUND('Capacity by State'!O12/G$4,6)</f>
        <v>4.3999999999999997E-2</v>
      </c>
      <c r="H14" s="176">
        <f>ROUND('Capacity by State'!P12/H$4,6)</f>
        <v>0.14000000000000001</v>
      </c>
      <c r="I14" s="176">
        <f>ROUND('Capacity by State'!Q12/I$4,6)</f>
        <v>6.0000000000000001E-3</v>
      </c>
      <c r="J14" s="176">
        <f>ROUND('Capacity by State'!R12/J$4,6)</f>
        <v>4.0000000000000001E-3</v>
      </c>
      <c r="K14" s="176">
        <f>ROUND('Capacity by State'!S12/K$4,6)</f>
        <v>2.1000000000000001E-2</v>
      </c>
      <c r="L14" s="176">
        <f>ROUND('Capacity by State'!T12/L$4,6)</f>
        <v>0.05</v>
      </c>
      <c r="M14" s="176">
        <f>ROUND('Capacity by State'!U12/M$4,6)</f>
        <v>0.05</v>
      </c>
      <c r="N14" s="176">
        <f>ROUND('Capacity by State'!V12/N$4,6)</f>
        <v>4.5999999999999999E-2</v>
      </c>
      <c r="O14" s="176">
        <f>ROUND('Capacity by State'!W12/O$4,6)</f>
        <v>4.7E-2</v>
      </c>
      <c r="P14" s="176">
        <f>ROUND('Capacity by State'!X12/P$4,6)</f>
        <v>4.2000000000000003E-2</v>
      </c>
      <c r="Q14" s="176">
        <f>ROUND('Capacity by State'!Y12/Q$4,6)</f>
        <v>6.4000000000000001E-2</v>
      </c>
      <c r="R14" s="176">
        <f>ROUND('Capacity by State'!Z12/R$4,6)</f>
        <v>4.8000000000000001E-2</v>
      </c>
      <c r="S14" s="176">
        <f>ROUND('Capacity by State'!AA12/S$4,6)</f>
        <v>2.4E-2</v>
      </c>
      <c r="T14" s="176">
        <f>ROUND('Capacity by State'!AB12/T$4,6)</f>
        <v>3.4000000000000002E-2</v>
      </c>
      <c r="U14" s="176">
        <f>ROUND('Capacity by State'!AC12/U$4,6)</f>
        <v>0.01</v>
      </c>
      <c r="V14" s="176">
        <f>ROUND('Capacity by State'!AD12/V$4,6)</f>
        <v>1.4999999999999999E-2</v>
      </c>
      <c r="W14" s="176">
        <f>ROUND('Capacity by State'!AE12/W$4,6)</f>
        <v>1.0999999999999999E-2</v>
      </c>
      <c r="X14" s="176">
        <f>ROUND('Capacity by State'!AF12/X$4,6)</f>
        <v>8.9999999999999993E-3</v>
      </c>
      <c r="Y14" s="176">
        <f>ROUND('Capacity by State'!AG12/Y$4,6)</f>
        <v>2.1000000000000001E-2</v>
      </c>
      <c r="Z14" s="176">
        <f>ROUND('Capacity by State'!AH12/Z$4,6)</f>
        <v>1.2999999999999999E-2</v>
      </c>
      <c r="AA14" s="176">
        <f>ROUND('Capacity by State'!AI12/AA$4,6)</f>
        <v>0.38</v>
      </c>
      <c r="AB14" s="176">
        <f>ROUND('Capacity by State'!AJ12/AB$4,6)</f>
        <v>0.314</v>
      </c>
      <c r="AC14" s="176">
        <f>ROUND('Capacity by State'!AK12/AC$4,6)</f>
        <v>0.05</v>
      </c>
      <c r="AD14" s="176">
        <f>ROUND('Capacity by State'!AL12/AD$4,6)</f>
        <v>3.9E-2</v>
      </c>
      <c r="AE14" s="176">
        <f>ROUND('Capacity by State'!AM12/AE$4,6)</f>
        <v>0.03</v>
      </c>
      <c r="AF14" s="176">
        <f>ROUND('Capacity by State'!AN12/AF$4,6)</f>
        <v>3.4000000000000002E-2</v>
      </c>
      <c r="AG14" s="176">
        <f>ROUND('Capacity by State'!AO12/AG$4,6)</f>
        <v>2.4E-2</v>
      </c>
      <c r="AH14" s="176">
        <f>ROUND('Capacity by State'!AP12/AH$4,6)</f>
        <v>4.2000000000000003E-2</v>
      </c>
      <c r="AI14" s="176">
        <f>ROUND('Capacity by State'!AQ12/AI$4,6)</f>
        <v>2.5999999999999999E-2</v>
      </c>
      <c r="AJ14" s="176">
        <f>ROUND('Capacity by State'!AR12/AJ$4,6)</f>
        <v>2.8000000000000001E-2</v>
      </c>
      <c r="AK14" s="176">
        <f>ROUND('Capacity by State'!AS12/AK$4,6)</f>
        <v>4.4999999999999998E-2</v>
      </c>
      <c r="AL14" s="176">
        <f>ROUND('Capacity by State'!AT12/AL$4,6)</f>
        <v>4.2000000000000003E-2</v>
      </c>
      <c r="AM14" s="176">
        <f>ROUND('Capacity by State'!AU12/AM$4,6)</f>
        <v>3.4000000000000002E-2</v>
      </c>
      <c r="AN14" s="176">
        <f>ROUND('Capacity by State'!AV12/AN$4,6)</f>
        <v>4.5999999999999999E-2</v>
      </c>
      <c r="AO14" s="183">
        <f>ROUND('Capacity by State'!AW12/AO$4,6)</f>
        <v>0</v>
      </c>
      <c r="AP14" s="176">
        <f>ROUND('Capacity by State'!AX12/AP$4,6)</f>
        <v>3.0000000000000001E-3</v>
      </c>
      <c r="AQ14" s="176">
        <f>ROUND('Capacity by State'!AY12/AQ$4,6)</f>
        <v>2.5999999999999999E-2</v>
      </c>
      <c r="AR14" s="176">
        <f>ROUND('Capacity by State'!AZ12/AR$4,6)</f>
        <v>6.0000000000000001E-3</v>
      </c>
      <c r="AS14" s="176">
        <f>ROUND('Capacity by State'!BA12/AS$4,6)</f>
        <v>8.9999999999999993E-3</v>
      </c>
      <c r="AT14" s="176">
        <f>ROUND('Capacity by State'!BB12/AT$4,6)</f>
        <v>1.4999999999999999E-2</v>
      </c>
      <c r="AU14" s="176">
        <f>ROUND('Capacity by State'!BC12/AU$4,6)</f>
        <v>6.0000000000000001E-3</v>
      </c>
      <c r="AV14" s="176">
        <f>ROUND('Capacity by State'!BD12/AV$4,6)</f>
        <v>2.1000000000000001E-2</v>
      </c>
      <c r="AW14" s="176">
        <f>ROUND('Capacity by State'!BE12/AW$4,6)</f>
        <v>5.0000000000000001E-3</v>
      </c>
      <c r="AX14" s="176">
        <f>ROUND('Capacity by State'!BF12/AX$4,6)</f>
        <v>4.0000000000000001E-3</v>
      </c>
      <c r="AY14" s="176">
        <f>ROUND('Capacity by State'!BG12/AY$4,6)</f>
        <v>7.0000000000000001E-3</v>
      </c>
      <c r="AZ14" s="176">
        <f>ROUND('Capacity by State'!BH12/AZ$4,6)</f>
        <v>3.0000000000000001E-3</v>
      </c>
      <c r="BA14" s="176">
        <f>ROUND('Capacity by State'!BI12/BA$4,6)</f>
        <v>4.0000000000000001E-3</v>
      </c>
      <c r="BB14" s="176">
        <f>ROUND('Capacity by State'!BJ12/BB$4,6)</f>
        <v>4.3999999999999997E-2</v>
      </c>
      <c r="BC14" s="176">
        <f>ROUND('Capacity by State'!BK12/BC$4,6)</f>
        <v>8.5000000000000006E-2</v>
      </c>
      <c r="BD14" s="176">
        <f>ROUND('Capacity by State'!BL12/BD$4,6)</f>
        <v>0.61899999999999999</v>
      </c>
      <c r="BE14" s="176">
        <f>ROUND('Capacity by State'!BM12/BE$4,6)</f>
        <v>7.3999999999999996E-2</v>
      </c>
      <c r="BF14" s="176">
        <f>ROUND('Capacity by State'!BN12/BF$4,6)</f>
        <v>2.089</v>
      </c>
      <c r="BG14" s="176">
        <f>ROUND('Capacity by State'!BO12/BG$4,6)</f>
        <v>1.2050000000000001</v>
      </c>
      <c r="BH14" s="176">
        <f>ROUND('Capacity by State'!BP12/BH$4,6)</f>
        <v>0.84599999999999997</v>
      </c>
      <c r="BI14" s="176">
        <f>ROUND('Capacity by State'!BQ12/BI$4,6)</f>
        <v>0.48899999999999999</v>
      </c>
      <c r="BJ14" s="176">
        <f>ROUND('Capacity by State'!BR12/BJ$4,6)</f>
        <v>0.91</v>
      </c>
      <c r="BK14" s="176">
        <f>ROUND('Capacity by State'!BS12/BK$4,6)</f>
        <v>0.64500000000000002</v>
      </c>
      <c r="BL14" s="176">
        <f>ROUND('Capacity by State'!BT12/BL$4,6)</f>
        <v>0</v>
      </c>
      <c r="BM14" s="176">
        <f>ROUND('Capacity by State'!BU12/BM$4,6)</f>
        <v>0.67500000000000004</v>
      </c>
      <c r="BN14" s="176">
        <f>ROUND('Capacity by State'!BV12/BN$4,6)</f>
        <v>1.0269999999999999</v>
      </c>
      <c r="BO14" s="176">
        <f>ROUND('Capacity by State'!BW12/BO$4,6)</f>
        <v>1.026</v>
      </c>
      <c r="BP14" s="176">
        <f>ROUND('Capacity by State'!BX12/BP$4,6)</f>
        <v>1.042</v>
      </c>
      <c r="BQ14" s="176">
        <f>ROUND('Capacity by State'!BY12/BQ$4,6)</f>
        <v>0.56000000000000005</v>
      </c>
      <c r="BR14" s="176">
        <f>ROUND('Capacity by State'!BZ12/BR$4,6)</f>
        <v>0</v>
      </c>
      <c r="BS14" s="176">
        <f>ROUND('Capacity by State'!CA12/BS$4,6)</f>
        <v>0.48499999999999999</v>
      </c>
      <c r="BT14" s="176">
        <f>ROUND('Capacity by State'!CB12/BT$4,6)</f>
        <v>0.71099999999999997</v>
      </c>
      <c r="BU14" s="176">
        <f>ROUND('Capacity by State'!CC12/BU$4,6)</f>
        <v>0</v>
      </c>
      <c r="BV14" s="176">
        <f>ROUND('Capacity by State'!CD12/BV$4,6)</f>
        <v>5.2999999999999999E-2</v>
      </c>
      <c r="BW14" s="176">
        <f>ROUND('Capacity by State'!CE12/BW$4,6)</f>
        <v>3.5000000000000003E-2</v>
      </c>
      <c r="BX14" s="176">
        <f>ROUND('Capacity by State'!CF12/BX$4,6)</f>
        <v>5.6000000000000001E-2</v>
      </c>
      <c r="BY14" s="176">
        <f>ROUND('Capacity by State'!CG12/BY$4,6)</f>
        <v>0.13400000000000001</v>
      </c>
      <c r="BZ14" s="176">
        <f>ROUND('Capacity by State'!CH12/BZ$4,6)</f>
        <v>0.161</v>
      </c>
      <c r="CA14" s="176">
        <f>ROUND('Capacity by State'!CI12/CA$4,6)</f>
        <v>5.8000000000000003E-2</v>
      </c>
      <c r="CB14" s="176">
        <f>ROUND('Capacity by State'!CJ12/CB$4,6)</f>
        <v>0.152</v>
      </c>
      <c r="CC14" s="176">
        <f>ROUND('Capacity by State'!CK12/CC$4,6)</f>
        <v>1.071</v>
      </c>
      <c r="CD14" s="176">
        <f>ROUND('Capacity by State'!CL12/CD$4,6)</f>
        <v>2.319</v>
      </c>
      <c r="CE14" s="176">
        <f>ROUND('Capacity by State'!CM12/CE$4,6)</f>
        <v>4.3920000000000003</v>
      </c>
      <c r="CF14" s="176">
        <f>ROUND('Capacity by State'!CN12/CF$4,6)</f>
        <v>3.9460000000000002</v>
      </c>
      <c r="CG14" s="176">
        <f>ROUND('Capacity by State'!CO12/CG$4,6)</f>
        <v>5.234</v>
      </c>
      <c r="CH14" s="176">
        <f>ROUND('Capacity by State'!CP12/CH$4,6)</f>
        <v>3.4849999999999999</v>
      </c>
      <c r="CI14" s="176">
        <f>ROUND('Capacity by State'!CQ12/CI$4,6)</f>
        <v>2.6389999999999998</v>
      </c>
      <c r="CJ14" s="176">
        <f>ROUND('Capacity by State'!CR12/CJ$4,6)</f>
        <v>3.3639999999999999</v>
      </c>
      <c r="CK14" s="176">
        <f>ROUND('Capacity by State'!CS12/CK$4,6)</f>
        <v>5.2229999999999999</v>
      </c>
      <c r="CL14" s="176">
        <f>ROUND('Capacity by State'!CT12/CL$4,6)</f>
        <v>3.41</v>
      </c>
      <c r="CM14" s="176">
        <f>ROUND('Capacity by State'!CU12/CM$4,6)</f>
        <v>2.7810000000000001</v>
      </c>
      <c r="CN14" s="176">
        <f>ROUND('Capacity by State'!CV12/CN$4,6)</f>
        <v>3.4729999999999999</v>
      </c>
      <c r="CO14" s="176">
        <f>ROUND('Capacity by State'!CW12/CO$4,6)</f>
        <v>3.4540000000000002</v>
      </c>
      <c r="CP14" s="176">
        <f>ROUND('Capacity by State'!CX12/CP$4,6)</f>
        <v>3.1579999999999999</v>
      </c>
      <c r="CQ14" s="176">
        <f>ROUND('Capacity by State'!CY12/CQ$4,6)</f>
        <v>0</v>
      </c>
      <c r="CR14" s="176">
        <f>ROUND('Capacity by State'!CZ12/CR$4,6)</f>
        <v>1.1819999999999999</v>
      </c>
      <c r="CS14" s="176">
        <f>ROUND('Capacity by State'!DA12/CS$4,6)</f>
        <v>0.52400000000000002</v>
      </c>
      <c r="CT14" s="176">
        <f>ROUND('Capacity by State'!DB12/CT$4,6)</f>
        <v>1.462</v>
      </c>
      <c r="CU14" s="176">
        <f>ROUND('Capacity by State'!DC12/CU$4,6)</f>
        <v>1.0620000000000001</v>
      </c>
      <c r="CV14" s="176">
        <f>ROUND('Capacity by State'!DD12/CV$4,6)</f>
        <v>0.77300000000000002</v>
      </c>
      <c r="CW14" s="176">
        <f>ROUND('Capacity by State'!DE12/CW$4,6)</f>
        <v>1E-3</v>
      </c>
      <c r="CX14" s="176">
        <f>ROUND('Capacity by State'!DF12/CX$4,6)</f>
        <v>0.27700000000000002</v>
      </c>
      <c r="CY14" s="176">
        <f>ROUND('Capacity by State'!DG12/CY$4,6)</f>
        <v>0.11799999999999999</v>
      </c>
      <c r="CZ14" s="176">
        <f>ROUND('Capacity by State'!DH12/CZ$4,6)</f>
        <v>0.152</v>
      </c>
      <c r="DA14" s="176">
        <f>ROUND('Capacity by State'!DI12/DA$4,6)</f>
        <v>0.123</v>
      </c>
      <c r="DB14" s="176">
        <f>ROUND('Capacity by State'!DJ12/DB$4,6)</f>
        <v>0.21099999999999999</v>
      </c>
      <c r="DC14" s="176">
        <f>ROUND('Capacity by State'!DK12/DC$4,6)</f>
        <v>0.25800000000000001</v>
      </c>
      <c r="DD14" s="176">
        <f>ROUND('Capacity by State'!DL12/DD$4,6)</f>
        <v>3.7850000000000001</v>
      </c>
      <c r="DE14" s="176">
        <f>ROUND('Capacity by State'!DM12/DE$4,6)</f>
        <v>14.759</v>
      </c>
      <c r="DF14" s="176">
        <f>ROUND('Capacity by State'!DN12/DF$4,6)</f>
        <v>0.54900000000000004</v>
      </c>
      <c r="DG14" s="176">
        <f>ROUND('Capacity by State'!DO12/DG$4,6)</f>
        <v>0.47199999999999998</v>
      </c>
      <c r="DH14" s="176">
        <f>ROUND('Capacity by State'!DP12/DH$4,6)</f>
        <v>0.753</v>
      </c>
      <c r="DI14" s="176">
        <f>ROUND('Capacity by State'!DQ12/DI$4,6)</f>
        <v>0.82099999999999995</v>
      </c>
      <c r="DJ14" s="176">
        <f>ROUND('Capacity by State'!DR12/DJ$4,6)</f>
        <v>0.73499999999999999</v>
      </c>
      <c r="DK14" s="176">
        <f>ROUND('Capacity by State'!DS12/DK$4,6)</f>
        <v>0.64</v>
      </c>
      <c r="DL14" s="176">
        <f>ROUND('Capacity by State'!DT12/DL$4,6)</f>
        <v>0.98</v>
      </c>
      <c r="DM14" s="176">
        <f>ROUND('Capacity by State'!DU12/DM$4,6)</f>
        <v>0.64900000000000002</v>
      </c>
      <c r="DN14" s="176">
        <f>ROUND('Capacity by State'!DV12/DN$4,6)</f>
        <v>6.2E-2</v>
      </c>
      <c r="DO14" s="176">
        <f>ROUND('Capacity by State'!DW12/DO$4,6)</f>
        <v>9.0999999999999998E-2</v>
      </c>
      <c r="DP14" s="176">
        <f>ROUND('Capacity by State'!DX12/DP$4,6)</f>
        <v>4.1000000000000002E-2</v>
      </c>
      <c r="DQ14" s="176">
        <f>ROUND('Capacity by State'!DY12/DQ$4,6)</f>
        <v>4.0000000000000001E-3</v>
      </c>
      <c r="DR14" s="176">
        <f>ROUND('Capacity by State'!DZ12/DR$4,6)</f>
        <v>0.01</v>
      </c>
      <c r="DS14" s="176">
        <f>ROUND('Capacity by State'!EA12/DS$4,6)</f>
        <v>0.02</v>
      </c>
      <c r="DT14" s="176">
        <f>ROUND('Capacity by State'!EB12/DT$4,6)</f>
        <v>2.1000000000000001E-2</v>
      </c>
      <c r="DU14" s="176">
        <f>ROUND('Capacity by State'!EC12/DU$4,6)</f>
        <v>3.1E-2</v>
      </c>
      <c r="DV14" s="176">
        <f>ROUND('Capacity by State'!ED12/DV$4,6)</f>
        <v>2.1999999999999999E-2</v>
      </c>
      <c r="DW14" s="176">
        <f>ROUND('Capacity by State'!EE12/DW$4,6)</f>
        <v>3.5000000000000003E-2</v>
      </c>
      <c r="DX14" s="176">
        <f>ROUND('Capacity by State'!EF12/DX$4,6)</f>
        <v>2.5000000000000001E-2</v>
      </c>
      <c r="DY14" s="176">
        <f>ROUND('Capacity by State'!EG12/DY$4,6)</f>
        <v>1.0999999999999999E-2</v>
      </c>
      <c r="DZ14" s="176">
        <f>ROUND('Capacity by State'!EH12/DZ$4,6)</f>
        <v>2.4E-2</v>
      </c>
      <c r="EA14" s="176">
        <f>ROUND('Capacity by State'!EI12/EA$4,6)</f>
        <v>2.5999999999999999E-2</v>
      </c>
      <c r="EB14" s="176">
        <f>ROUND('Capacity by State'!EJ12/EB$4,6)</f>
        <v>2.1999999999999999E-2</v>
      </c>
      <c r="EC14" s="176">
        <f>ROUND('Capacity by State'!EK12/EC$4,6)</f>
        <v>7.0999999999999994E-2</v>
      </c>
      <c r="ED14" s="176">
        <f>ROUND('Capacity by State'!EL12/ED$4,6)</f>
        <v>3.5999999999999997E-2</v>
      </c>
      <c r="EE14" s="176">
        <f>ROUND('Capacity by State'!EM12/EE$4,6)</f>
        <v>0.66</v>
      </c>
      <c r="EF14" s="176">
        <f>ROUND('Capacity by State'!EN12/EF$4,6)</f>
        <v>2.286</v>
      </c>
      <c r="EG14" s="176">
        <f>ROUND('Capacity by State'!EO12/EG$4,6)</f>
        <v>0.22800000000000001</v>
      </c>
      <c r="EH14" s="176">
        <f>ROUND('Capacity by State'!EP12/EH$4,6)</f>
        <v>0.23799999999999999</v>
      </c>
      <c r="EI14" s="176">
        <f>ROUND('Capacity by State'!EQ12/EI$4,6)</f>
        <v>0.13300000000000001</v>
      </c>
      <c r="EJ14" s="176">
        <f>ROUND('Capacity by State'!ER12/EJ$4,6)</f>
        <v>0.20100000000000001</v>
      </c>
      <c r="EK14" s="176">
        <f>ROUND('Capacity by State'!ES12/EK$4,6)</f>
        <v>0.128</v>
      </c>
      <c r="EL14" s="176">
        <f>ROUND('Capacity by State'!ET12/EL$4,6)</f>
        <v>0.184</v>
      </c>
      <c r="EM14" s="176">
        <f>ROUND('Capacity by State'!EU12/EM$4,6)</f>
        <v>0.222</v>
      </c>
      <c r="EN14" s="176">
        <f>ROUND('Capacity by State'!EV12/EN$4,6)</f>
        <v>0.25</v>
      </c>
      <c r="EO14" s="176">
        <f>ROUND('Capacity by State'!EW12/EO$4,6)</f>
        <v>0.17</v>
      </c>
      <c r="EP14" s="176">
        <f>ROUND('Capacity by State'!EX12/EP$4,6)</f>
        <v>0.30199999999999999</v>
      </c>
      <c r="EQ14" s="176">
        <f>ROUND('Capacity by State'!EY12/EQ$4,6)</f>
        <v>0.33700000000000002</v>
      </c>
      <c r="ER14" s="176">
        <f>ROUND('Capacity by State'!EZ12/ER$4,6)</f>
        <v>0.38400000000000001</v>
      </c>
      <c r="ES14" s="176">
        <f>ROUND('Capacity by State'!FA12/ES$4,6)</f>
        <v>0.34</v>
      </c>
      <c r="ET14" s="176">
        <f>ROUND('Capacity by State'!FB12/ET$4,6)</f>
        <v>1.0999999999999999E-2</v>
      </c>
      <c r="EU14" s="176">
        <f>ROUND('Capacity by State'!FC12/EU$4,6)</f>
        <v>0.01</v>
      </c>
      <c r="EV14" s="176">
        <f>ROUND('Capacity by State'!FD12/EV$4,6)</f>
        <v>5.2999999999999999E-2</v>
      </c>
      <c r="EW14" s="176">
        <f>ROUND('Capacity by State'!FE12/EW$4,6)</f>
        <v>3.4000000000000002E-2</v>
      </c>
      <c r="EX14" s="176">
        <f>ROUND('Capacity by State'!FF12/EX$4,6)</f>
        <v>6.4000000000000001E-2</v>
      </c>
      <c r="EY14" s="176">
        <f>ROUND('Capacity by State'!FG12/EY$4,6)</f>
        <v>2.7E-2</v>
      </c>
      <c r="EZ14" s="176">
        <f>ROUND('Capacity by State'!FH12/EZ$4,6)</f>
        <v>6.4000000000000001E-2</v>
      </c>
      <c r="FA14" s="176">
        <f>ROUND('Capacity by State'!FI12/FA$4,6)</f>
        <v>2.5000000000000001E-2</v>
      </c>
      <c r="FB14" s="176">
        <f>ROUND('Capacity by State'!FJ12/FB$4,6)</f>
        <v>2.3E-2</v>
      </c>
      <c r="FC14" s="176">
        <f>ROUND('Capacity by State'!FK12/FC$4,6)</f>
        <v>5.6000000000000001E-2</v>
      </c>
      <c r="FD14" s="176">
        <f>ROUND('Capacity by State'!FL12/FD$4,6)</f>
        <v>1.7000000000000001E-2</v>
      </c>
      <c r="FE14" s="176">
        <f>ROUND('Capacity by State'!FM12/FE$4,6)</f>
        <v>0.02</v>
      </c>
      <c r="FF14" s="176">
        <f>ROUND('Capacity by State'!FN12/FF$4,6)</f>
        <v>0.50700000000000001</v>
      </c>
      <c r="FG14" s="176">
        <f>ROUND('Capacity by State'!FO12/FG$4,6)</f>
        <v>0.30499999999999999</v>
      </c>
    </row>
    <row r="15" spans="1:163" x14ac:dyDescent="0.25">
      <c r="A15" s="174">
        <v>2032</v>
      </c>
      <c r="B15" s="176">
        <f>ROUND('Capacity by State'!J13/B$4,6)</f>
        <v>1.7000000000000001E-2</v>
      </c>
      <c r="C15" s="176">
        <f>ROUND('Capacity by State'!K13/C$4,6)</f>
        <v>0</v>
      </c>
      <c r="D15" s="176">
        <f>ROUND('Capacity by State'!L13/D$4,6)</f>
        <v>0</v>
      </c>
      <c r="E15" s="176">
        <f>ROUND('Capacity by State'!M13/E$4,6)</f>
        <v>2.3E-2</v>
      </c>
      <c r="F15" s="176">
        <f>ROUND('Capacity by State'!N13/F$4,6)</f>
        <v>3.2000000000000001E-2</v>
      </c>
      <c r="G15" s="176">
        <f>ROUND('Capacity by State'!O13/G$4,6)</f>
        <v>2.8000000000000001E-2</v>
      </c>
      <c r="H15" s="176">
        <f>ROUND('Capacity by State'!P13/H$4,6)</f>
        <v>0</v>
      </c>
      <c r="I15" s="176">
        <f>ROUND('Capacity by State'!Q13/I$4,6)</f>
        <v>1.0999999999999999E-2</v>
      </c>
      <c r="J15" s="176">
        <f>ROUND('Capacity by State'!R13/J$4,6)</f>
        <v>1.2999999999999999E-2</v>
      </c>
      <c r="K15" s="176">
        <f>ROUND('Capacity by State'!S13/K$4,6)</f>
        <v>0.08</v>
      </c>
      <c r="L15" s="176">
        <f>ROUND('Capacity by State'!T13/L$4,6)</f>
        <v>4.4999999999999998E-2</v>
      </c>
      <c r="M15" s="176">
        <f>ROUND('Capacity by State'!U13/M$4,6)</f>
        <v>4.4999999999999998E-2</v>
      </c>
      <c r="N15" s="176">
        <f>ROUND('Capacity by State'!V13/N$4,6)</f>
        <v>4.5999999999999999E-2</v>
      </c>
      <c r="O15" s="176">
        <f>ROUND('Capacity by State'!W13/O$4,6)</f>
        <v>3.5999999999999997E-2</v>
      </c>
      <c r="P15" s="176">
        <f>ROUND('Capacity by State'!X13/P$4,6)</f>
        <v>4.3999999999999997E-2</v>
      </c>
      <c r="Q15" s="176">
        <f>ROUND('Capacity by State'!Y13/Q$4,6)</f>
        <v>6.8000000000000005E-2</v>
      </c>
      <c r="R15" s="176">
        <f>ROUND('Capacity by State'!Z13/R$4,6)</f>
        <v>3.5999999999999997E-2</v>
      </c>
      <c r="S15" s="176">
        <f>ROUND('Capacity by State'!AA13/S$4,6)</f>
        <v>2.1999999999999999E-2</v>
      </c>
      <c r="T15" s="176">
        <f>ROUND('Capacity by State'!AB13/T$4,6)</f>
        <v>0.04</v>
      </c>
      <c r="U15" s="176">
        <f>ROUND('Capacity by State'!AC13/U$4,6)</f>
        <v>8.9999999999999993E-3</v>
      </c>
      <c r="V15" s="176">
        <f>ROUND('Capacity by State'!AD13/V$4,6)</f>
        <v>1.4999999999999999E-2</v>
      </c>
      <c r="W15" s="176">
        <f>ROUND('Capacity by State'!AE13/W$4,6)</f>
        <v>0.01</v>
      </c>
      <c r="X15" s="176">
        <f>ROUND('Capacity by State'!AF13/X$4,6)</f>
        <v>8.9999999999999993E-3</v>
      </c>
      <c r="Y15" s="176">
        <f>ROUND('Capacity by State'!AG13/Y$4,6)</f>
        <v>2.1000000000000001E-2</v>
      </c>
      <c r="Z15" s="176">
        <f>ROUND('Capacity by State'!AH13/Z$4,6)</f>
        <v>1.4E-2</v>
      </c>
      <c r="AA15" s="176">
        <f>ROUND('Capacity by State'!AI13/AA$4,6)</f>
        <v>0.378</v>
      </c>
      <c r="AB15" s="176">
        <f>ROUND('Capacity by State'!AJ13/AB$4,6)</f>
        <v>5.0000000000000001E-3</v>
      </c>
      <c r="AC15" s="176">
        <f>ROUND('Capacity by State'!AK13/AC$4,6)</f>
        <v>4.2000000000000003E-2</v>
      </c>
      <c r="AD15" s="176">
        <f>ROUND('Capacity by State'!AL13/AD$4,6)</f>
        <v>2.8000000000000001E-2</v>
      </c>
      <c r="AE15" s="176">
        <f>ROUND('Capacity by State'!AM13/AE$4,6)</f>
        <v>1.6E-2</v>
      </c>
      <c r="AF15" s="176">
        <f>ROUND('Capacity by State'!AN13/AF$4,6)</f>
        <v>2.1000000000000001E-2</v>
      </c>
      <c r="AG15" s="176">
        <f>ROUND('Capacity by State'!AO13/AG$4,6)</f>
        <v>1.2999999999999999E-2</v>
      </c>
      <c r="AH15" s="176">
        <f>ROUND('Capacity by State'!AP13/AH$4,6)</f>
        <v>2.3E-2</v>
      </c>
      <c r="AI15" s="176">
        <f>ROUND('Capacity by State'!AQ13/AI$4,6)</f>
        <v>1.2E-2</v>
      </c>
      <c r="AJ15" s="176">
        <f>ROUND('Capacity by State'!AR13/AJ$4,6)</f>
        <v>2.1999999999999999E-2</v>
      </c>
      <c r="AK15" s="176">
        <f>ROUND('Capacity by State'!AS13/AK$4,6)</f>
        <v>1.2999999999999999E-2</v>
      </c>
      <c r="AL15" s="176">
        <f>ROUND('Capacity by State'!AT13/AL$4,6)</f>
        <v>0</v>
      </c>
      <c r="AM15" s="176">
        <f>ROUND('Capacity by State'!AU13/AM$4,6)</f>
        <v>1.4E-2</v>
      </c>
      <c r="AN15" s="176">
        <f>ROUND('Capacity by State'!AV13/AN$4,6)</f>
        <v>1.4999999999999999E-2</v>
      </c>
      <c r="AO15" s="183">
        <f>ROUND('Capacity by State'!AW13/AO$4,6)</f>
        <v>0</v>
      </c>
      <c r="AP15" s="176">
        <f>ROUND('Capacity by State'!AX13/AP$4,6)</f>
        <v>3.0000000000000001E-3</v>
      </c>
      <c r="AQ15" s="176">
        <f>ROUND('Capacity by State'!AY13/AQ$4,6)</f>
        <v>2.4E-2</v>
      </c>
      <c r="AR15" s="176">
        <f>ROUND('Capacity by State'!AZ13/AR$4,6)</f>
        <v>7.0000000000000001E-3</v>
      </c>
      <c r="AS15" s="176">
        <f>ROUND('Capacity by State'!BA13/AS$4,6)</f>
        <v>8.9999999999999993E-3</v>
      </c>
      <c r="AT15" s="176">
        <f>ROUND('Capacity by State'!BB13/AT$4,6)</f>
        <v>1.6E-2</v>
      </c>
      <c r="AU15" s="176">
        <f>ROUND('Capacity by State'!BC13/AU$4,6)</f>
        <v>6.0000000000000001E-3</v>
      </c>
      <c r="AV15" s="176">
        <f>ROUND('Capacity by State'!BD13/AV$4,6)</f>
        <v>2.1999999999999999E-2</v>
      </c>
      <c r="AW15" s="176">
        <f>ROUND('Capacity by State'!BE13/AW$4,6)</f>
        <v>5.0000000000000001E-3</v>
      </c>
      <c r="AX15" s="176">
        <f>ROUND('Capacity by State'!BF13/AX$4,6)</f>
        <v>5.0000000000000001E-3</v>
      </c>
      <c r="AY15" s="176">
        <f>ROUND('Capacity by State'!BG13/AY$4,6)</f>
        <v>5.0000000000000001E-3</v>
      </c>
      <c r="AZ15" s="176">
        <f>ROUND('Capacity by State'!BH13/AZ$4,6)</f>
        <v>2E-3</v>
      </c>
      <c r="BA15" s="176">
        <f>ROUND('Capacity by State'!BI13/BA$4,6)</f>
        <v>6.0000000000000001E-3</v>
      </c>
      <c r="BB15" s="176">
        <f>ROUND('Capacity by State'!BJ13/BB$4,6)</f>
        <v>4.1000000000000002E-2</v>
      </c>
      <c r="BC15" s="176">
        <f>ROUND('Capacity by State'!BK13/BC$4,6)</f>
        <v>4.4999999999999998E-2</v>
      </c>
      <c r="BD15" s="176">
        <f>ROUND('Capacity by State'!BL13/BD$4,6)</f>
        <v>0.33600000000000002</v>
      </c>
      <c r="BE15" s="176">
        <f>ROUND('Capacity by State'!BM13/BE$4,6)</f>
        <v>1.7999999999999999E-2</v>
      </c>
      <c r="BF15" s="176">
        <f>ROUND('Capacity by State'!BN13/BF$4,6)</f>
        <v>0.53300000000000003</v>
      </c>
      <c r="BG15" s="176">
        <f>ROUND('Capacity by State'!BO13/BG$4,6)</f>
        <v>1.286</v>
      </c>
      <c r="BH15" s="176">
        <f>ROUND('Capacity by State'!BP13/BH$4,6)</f>
        <v>0.9</v>
      </c>
      <c r="BI15" s="176">
        <f>ROUND('Capacity by State'!BQ13/BI$4,6)</f>
        <v>0.33200000000000002</v>
      </c>
      <c r="BJ15" s="176">
        <f>ROUND('Capacity by State'!BR13/BJ$4,6)</f>
        <v>0.214</v>
      </c>
      <c r="BK15" s="176">
        <f>ROUND('Capacity by State'!BS13/BK$4,6)</f>
        <v>0.151</v>
      </c>
      <c r="BL15" s="176">
        <f>ROUND('Capacity by State'!BT13/BL$4,6)</f>
        <v>0</v>
      </c>
      <c r="BM15" s="176">
        <f>ROUND('Capacity by State'!BU13/BM$4,6)</f>
        <v>0.27200000000000002</v>
      </c>
      <c r="BN15" s="176">
        <f>ROUND('Capacity by State'!BV13/BN$4,6)</f>
        <v>0.24099999999999999</v>
      </c>
      <c r="BO15" s="176">
        <f>ROUND('Capacity by State'!BW13/BO$4,6)</f>
        <v>0.24</v>
      </c>
      <c r="BP15" s="176">
        <f>ROUND('Capacity by State'!BX13/BP$4,6)</f>
        <v>0.33100000000000002</v>
      </c>
      <c r="BQ15" s="176">
        <f>ROUND('Capacity by State'!BY13/BQ$4,6)</f>
        <v>0.18099999999999999</v>
      </c>
      <c r="BR15" s="176">
        <f>ROUND('Capacity by State'!BZ13/BR$4,6)</f>
        <v>0</v>
      </c>
      <c r="BS15" s="176">
        <f>ROUND('Capacity by State'!CA13/BS$4,6)</f>
        <v>0.22</v>
      </c>
      <c r="BT15" s="176">
        <f>ROUND('Capacity by State'!CB13/BT$4,6)</f>
        <v>0.246</v>
      </c>
      <c r="BU15" s="176">
        <f>ROUND('Capacity by State'!CC13/BU$4,6)</f>
        <v>0</v>
      </c>
      <c r="BV15" s="176">
        <f>ROUND('Capacity by State'!CD13/BV$4,6)</f>
        <v>4.9000000000000002E-2</v>
      </c>
      <c r="BW15" s="176">
        <f>ROUND('Capacity by State'!CE13/BW$4,6)</f>
        <v>3.4000000000000002E-2</v>
      </c>
      <c r="BX15" s="176">
        <f>ROUND('Capacity by State'!CF13/BX$4,6)</f>
        <v>5.8000000000000003E-2</v>
      </c>
      <c r="BY15" s="176">
        <f>ROUND('Capacity by State'!CG13/BY$4,6)</f>
        <v>0.14000000000000001</v>
      </c>
      <c r="BZ15" s="176">
        <f>ROUND('Capacity by State'!CH13/BZ$4,6)</f>
        <v>0.183</v>
      </c>
      <c r="CA15" s="176">
        <f>ROUND('Capacity by State'!CI13/CA$4,6)</f>
        <v>6.6000000000000003E-2</v>
      </c>
      <c r="CB15" s="176">
        <f>ROUND('Capacity by State'!CJ13/CB$4,6)</f>
        <v>0.13700000000000001</v>
      </c>
      <c r="CC15" s="176">
        <f>ROUND('Capacity by State'!CK13/CC$4,6)</f>
        <v>0.99299999999999999</v>
      </c>
      <c r="CD15" s="176">
        <f>ROUND('Capacity by State'!CL13/CD$4,6)</f>
        <v>1.0840000000000001</v>
      </c>
      <c r="CE15" s="176">
        <f>ROUND('Capacity by State'!CM13/CE$4,6)</f>
        <v>0</v>
      </c>
      <c r="CF15" s="176">
        <f>ROUND('Capacity by State'!CN13/CF$4,6)</f>
        <v>0</v>
      </c>
      <c r="CG15" s="176">
        <f>ROUND('Capacity by State'!CO13/CG$4,6)</f>
        <v>0</v>
      </c>
      <c r="CH15" s="176">
        <f>ROUND('Capacity by State'!CP13/CH$4,6)</f>
        <v>0</v>
      </c>
      <c r="CI15" s="176">
        <f>ROUND('Capacity by State'!CQ13/CI$4,6)</f>
        <v>0</v>
      </c>
      <c r="CJ15" s="176">
        <f>ROUND('Capacity by State'!CR13/CJ$4,6)</f>
        <v>0</v>
      </c>
      <c r="CK15" s="176">
        <f>ROUND('Capacity by State'!CS13/CK$4,6)</f>
        <v>0.75</v>
      </c>
      <c r="CL15" s="176">
        <f>ROUND('Capacity by State'!CT13/CL$4,6)</f>
        <v>0</v>
      </c>
      <c r="CM15" s="176">
        <f>ROUND('Capacity by State'!CU13/CM$4,6)</f>
        <v>0</v>
      </c>
      <c r="CN15" s="176">
        <f>ROUND('Capacity by State'!CV13/CN$4,6)</f>
        <v>0</v>
      </c>
      <c r="CO15" s="176">
        <f>ROUND('Capacity by State'!CW13/CO$4,6)</f>
        <v>0</v>
      </c>
      <c r="CP15" s="176">
        <f>ROUND('Capacity by State'!CX13/CP$4,6)</f>
        <v>0</v>
      </c>
      <c r="CQ15" s="176">
        <f>ROUND('Capacity by State'!CY13/CQ$4,6)</f>
        <v>4.0000000000000001E-3</v>
      </c>
      <c r="CR15" s="176">
        <f>ROUND('Capacity by State'!CZ13/CR$4,6)</f>
        <v>0.92300000000000004</v>
      </c>
      <c r="CS15" s="176">
        <f>ROUND('Capacity by State'!DA13/CS$4,6)</f>
        <v>0.39200000000000002</v>
      </c>
      <c r="CT15" s="176">
        <f>ROUND('Capacity by State'!DB13/CT$4,6)</f>
        <v>0.88500000000000001</v>
      </c>
      <c r="CU15" s="176">
        <f>ROUND('Capacity by State'!DC13/CU$4,6)</f>
        <v>0.77700000000000002</v>
      </c>
      <c r="CV15" s="176">
        <f>ROUND('Capacity by State'!DD13/CV$4,6)</f>
        <v>0.33400000000000002</v>
      </c>
      <c r="CW15" s="176">
        <f>ROUND('Capacity by State'!DE13/CW$4,6)</f>
        <v>1E-3</v>
      </c>
      <c r="CX15" s="176">
        <f>ROUND('Capacity by State'!DF13/CX$4,6)</f>
        <v>0.11899999999999999</v>
      </c>
      <c r="CY15" s="176">
        <f>ROUND('Capacity by State'!DG13/CY$4,6)</f>
        <v>0.10199999999999999</v>
      </c>
      <c r="CZ15" s="176">
        <f>ROUND('Capacity by State'!DH13/CZ$4,6)</f>
        <v>0.127</v>
      </c>
      <c r="DA15" s="176">
        <f>ROUND('Capacity by State'!DI13/DA$4,6)</f>
        <v>4.2000000000000003E-2</v>
      </c>
      <c r="DB15" s="176">
        <f>ROUND('Capacity by State'!DJ13/DB$4,6)</f>
        <v>0.22800000000000001</v>
      </c>
      <c r="DC15" s="176">
        <f>ROUND('Capacity by State'!DK13/DC$4,6)</f>
        <v>0.25900000000000001</v>
      </c>
      <c r="DD15" s="176">
        <f>ROUND('Capacity by State'!DL13/DD$4,6)</f>
        <v>3.879</v>
      </c>
      <c r="DE15" s="176">
        <f>ROUND('Capacity by State'!DM13/DE$4,6)</f>
        <v>0</v>
      </c>
      <c r="DF15" s="176">
        <f>ROUND('Capacity by State'!DN13/DF$4,6)</f>
        <v>0</v>
      </c>
      <c r="DG15" s="176">
        <f>ROUND('Capacity by State'!DO13/DG$4,6)</f>
        <v>0</v>
      </c>
      <c r="DH15" s="176">
        <f>ROUND('Capacity by State'!DP13/DH$4,6)</f>
        <v>0</v>
      </c>
      <c r="DI15" s="176">
        <f>ROUND('Capacity by State'!DQ13/DI$4,6)</f>
        <v>0</v>
      </c>
      <c r="DJ15" s="176">
        <f>ROUND('Capacity by State'!DR13/DJ$4,6)</f>
        <v>0</v>
      </c>
      <c r="DK15" s="176">
        <f>ROUND('Capacity by State'!DS13/DK$4,6)</f>
        <v>0</v>
      </c>
      <c r="DL15" s="176">
        <f>ROUND('Capacity by State'!DT13/DL$4,6)</f>
        <v>0</v>
      </c>
      <c r="DM15" s="176">
        <f>ROUND('Capacity by State'!DU13/DM$4,6)</f>
        <v>0</v>
      </c>
      <c r="DN15" s="176">
        <f>ROUND('Capacity by State'!DV13/DN$4,6)</f>
        <v>0.11700000000000001</v>
      </c>
      <c r="DO15" s="176">
        <f>ROUND('Capacity by State'!DW13/DO$4,6)</f>
        <v>0.13900000000000001</v>
      </c>
      <c r="DP15" s="176">
        <f>ROUND('Capacity by State'!DX13/DP$4,6)</f>
        <v>8.7999999999999995E-2</v>
      </c>
      <c r="DQ15" s="176">
        <f>ROUND('Capacity by State'!DY13/DQ$4,6)</f>
        <v>3.0000000000000001E-3</v>
      </c>
      <c r="DR15" s="176">
        <f>ROUND('Capacity by State'!DZ13/DR$4,6)</f>
        <v>8.9999999999999993E-3</v>
      </c>
      <c r="DS15" s="176">
        <f>ROUND('Capacity by State'!EA13/DS$4,6)</f>
        <v>2.1999999999999999E-2</v>
      </c>
      <c r="DT15" s="176">
        <f>ROUND('Capacity by State'!EB13/DT$4,6)</f>
        <v>1.7999999999999999E-2</v>
      </c>
      <c r="DU15" s="176">
        <f>ROUND('Capacity by State'!EC13/DU$4,6)</f>
        <v>2.5000000000000001E-2</v>
      </c>
      <c r="DV15" s="176">
        <f>ROUND('Capacity by State'!ED13/DV$4,6)</f>
        <v>2.3E-2</v>
      </c>
      <c r="DW15" s="176">
        <f>ROUND('Capacity by State'!EE13/DW$4,6)</f>
        <v>0.04</v>
      </c>
      <c r="DX15" s="176">
        <f>ROUND('Capacity by State'!EF13/DX$4,6)</f>
        <v>3.2000000000000001E-2</v>
      </c>
      <c r="DY15" s="176">
        <f>ROUND('Capacity by State'!EG13/DY$4,6)</f>
        <v>1.2E-2</v>
      </c>
      <c r="DZ15" s="176">
        <f>ROUND('Capacity by State'!EH13/DZ$4,6)</f>
        <v>2.1000000000000001E-2</v>
      </c>
      <c r="EA15" s="176">
        <f>ROUND('Capacity by State'!EI13/EA$4,6)</f>
        <v>2.5999999999999999E-2</v>
      </c>
      <c r="EB15" s="176">
        <f>ROUND('Capacity by State'!EJ13/EB$4,6)</f>
        <v>1.9E-2</v>
      </c>
      <c r="EC15" s="176">
        <f>ROUND('Capacity by State'!EK13/EC$4,6)</f>
        <v>5.0999999999999997E-2</v>
      </c>
      <c r="ED15" s="176">
        <f>ROUND('Capacity by State'!EL13/ED$4,6)</f>
        <v>8.0000000000000002E-3</v>
      </c>
      <c r="EE15" s="176">
        <f>ROUND('Capacity by State'!EM13/EE$4,6)</f>
        <v>0.69499999999999995</v>
      </c>
      <c r="EF15" s="176">
        <f>ROUND('Capacity by State'!EN13/EF$4,6)</f>
        <v>0</v>
      </c>
      <c r="EG15" s="176">
        <f>ROUND('Capacity by State'!EO13/EG$4,6)</f>
        <v>0.129</v>
      </c>
      <c r="EH15" s="176">
        <f>ROUND('Capacity by State'!EP13/EH$4,6)</f>
        <v>4.3999999999999997E-2</v>
      </c>
      <c r="EI15" s="176">
        <f>ROUND('Capacity by State'!EQ13/EI$4,6)</f>
        <v>7.5999999999999998E-2</v>
      </c>
      <c r="EJ15" s="176">
        <f>ROUND('Capacity by State'!ER13/EJ$4,6)</f>
        <v>2.9000000000000001E-2</v>
      </c>
      <c r="EK15" s="176">
        <f>ROUND('Capacity by State'!ES13/EK$4,6)</f>
        <v>7.5999999999999998E-2</v>
      </c>
      <c r="EL15" s="176">
        <f>ROUND('Capacity by State'!ET13/EL$4,6)</f>
        <v>1.0999999999999999E-2</v>
      </c>
      <c r="EM15" s="176">
        <f>ROUND('Capacity by State'!EU13/EM$4,6)</f>
        <v>4.2999999999999997E-2</v>
      </c>
      <c r="EN15" s="176">
        <f>ROUND('Capacity by State'!EV13/EN$4,6)</f>
        <v>0</v>
      </c>
      <c r="EO15" s="176">
        <f>ROUND('Capacity by State'!EW13/EO$4,6)</f>
        <v>1.7000000000000001E-2</v>
      </c>
      <c r="EP15" s="176">
        <f>ROUND('Capacity by State'!EX13/EP$4,6)</f>
        <v>0</v>
      </c>
      <c r="EQ15" s="176">
        <f>ROUND('Capacity by State'!EY13/EQ$4,6)</f>
        <v>0</v>
      </c>
      <c r="ER15" s="176">
        <f>ROUND('Capacity by State'!EZ13/ER$4,6)</f>
        <v>0</v>
      </c>
      <c r="ES15" s="176">
        <f>ROUND('Capacity by State'!FA13/ES$4,6)</f>
        <v>0</v>
      </c>
      <c r="ET15" s="176">
        <f>ROUND('Capacity by State'!FB13/ET$4,6)</f>
        <v>1.2999999999999999E-2</v>
      </c>
      <c r="EU15" s="176">
        <f>ROUND('Capacity by State'!FC13/EU$4,6)</f>
        <v>1.0999999999999999E-2</v>
      </c>
      <c r="EV15" s="176">
        <f>ROUND('Capacity by State'!FD13/EV$4,6)</f>
        <v>5.2999999999999999E-2</v>
      </c>
      <c r="EW15" s="176">
        <f>ROUND('Capacity by State'!FE13/EW$4,6)</f>
        <v>3.5000000000000003E-2</v>
      </c>
      <c r="EX15" s="176">
        <f>ROUND('Capacity by State'!FF13/EX$4,6)</f>
        <v>7.3999999999999996E-2</v>
      </c>
      <c r="EY15" s="176">
        <f>ROUND('Capacity by State'!FG13/EY$4,6)</f>
        <v>0.03</v>
      </c>
      <c r="EZ15" s="176">
        <f>ROUND('Capacity by State'!FH13/EZ$4,6)</f>
        <v>7.2999999999999995E-2</v>
      </c>
      <c r="FA15" s="176">
        <f>ROUND('Capacity by State'!FI13/FA$4,6)</f>
        <v>2.1999999999999999E-2</v>
      </c>
      <c r="FB15" s="176">
        <f>ROUND('Capacity by State'!FJ13/FB$4,6)</f>
        <v>0.02</v>
      </c>
      <c r="FC15" s="176">
        <f>ROUND('Capacity by State'!FK13/FC$4,6)</f>
        <v>1.4999999999999999E-2</v>
      </c>
      <c r="FD15" s="176">
        <f>ROUND('Capacity by State'!FL13/FD$4,6)</f>
        <v>1.6E-2</v>
      </c>
      <c r="FE15" s="176">
        <f>ROUND('Capacity by State'!FM13/FE$4,6)</f>
        <v>1.6E-2</v>
      </c>
      <c r="FF15" s="176">
        <f>ROUND('Capacity by State'!FN13/FF$4,6)</f>
        <v>0.50700000000000001</v>
      </c>
      <c r="FG15" s="176">
        <f>ROUND('Capacity by State'!FO13/FG$4,6)</f>
        <v>0.23</v>
      </c>
    </row>
    <row r="16" spans="1:163" x14ac:dyDescent="0.25">
      <c r="A16" s="174">
        <v>2033</v>
      </c>
      <c r="B16" s="176">
        <f>ROUND('Capacity by State'!J14/B$4,6)</f>
        <v>3.5000000000000003E-2</v>
      </c>
      <c r="C16" s="176">
        <f>ROUND('Capacity by State'!K14/C$4,6)</f>
        <v>2.5999999999999999E-2</v>
      </c>
      <c r="D16" s="176">
        <f>ROUND('Capacity by State'!L14/D$4,6)</f>
        <v>0</v>
      </c>
      <c r="E16" s="176">
        <f>ROUND('Capacity by State'!M14/E$4,6)</f>
        <v>0.02</v>
      </c>
      <c r="F16" s="176">
        <f>ROUND('Capacity by State'!N14/F$4,6)</f>
        <v>3.3000000000000002E-2</v>
      </c>
      <c r="G16" s="176">
        <f>ROUND('Capacity by State'!O14/G$4,6)</f>
        <v>2.5999999999999999E-2</v>
      </c>
      <c r="H16" s="176">
        <f>ROUND('Capacity by State'!P14/H$4,6)</f>
        <v>0</v>
      </c>
      <c r="I16" s="176">
        <f>ROUND('Capacity by State'!Q14/I$4,6)</f>
        <v>1.9E-2</v>
      </c>
      <c r="J16" s="176">
        <f>ROUND('Capacity by State'!R14/J$4,6)</f>
        <v>1.2999999999999999E-2</v>
      </c>
      <c r="K16" s="176">
        <f>ROUND('Capacity by State'!S14/K$4,6)</f>
        <v>0.09</v>
      </c>
      <c r="L16" s="176">
        <f>ROUND('Capacity by State'!T14/L$4,6)</f>
        <v>4.8000000000000001E-2</v>
      </c>
      <c r="M16" s="176">
        <f>ROUND('Capacity by State'!U14/M$4,6)</f>
        <v>4.7E-2</v>
      </c>
      <c r="N16" s="176">
        <f>ROUND('Capacity by State'!V14/N$4,6)</f>
        <v>5.3999999999999999E-2</v>
      </c>
      <c r="O16" s="176">
        <f>ROUND('Capacity by State'!W14/O$4,6)</f>
        <v>3.5000000000000003E-2</v>
      </c>
      <c r="P16" s="176">
        <f>ROUND('Capacity by State'!X14/P$4,6)</f>
        <v>4.9000000000000002E-2</v>
      </c>
      <c r="Q16" s="176">
        <f>ROUND('Capacity by State'!Y14/Q$4,6)</f>
        <v>7.8E-2</v>
      </c>
      <c r="R16" s="176">
        <f>ROUND('Capacity by State'!Z14/R$4,6)</f>
        <v>3.5000000000000003E-2</v>
      </c>
      <c r="S16" s="176">
        <f>ROUND('Capacity by State'!AA14/S$4,6)</f>
        <v>2.1000000000000001E-2</v>
      </c>
      <c r="T16" s="176">
        <f>ROUND('Capacity by State'!AB14/T$4,6)</f>
        <v>4.3999999999999997E-2</v>
      </c>
      <c r="U16" s="176">
        <f>ROUND('Capacity by State'!AC14/U$4,6)</f>
        <v>8.0000000000000002E-3</v>
      </c>
      <c r="V16" s="176">
        <f>ROUND('Capacity by State'!AD14/V$4,6)</f>
        <v>0.01</v>
      </c>
      <c r="W16" s="176">
        <f>ROUND('Capacity by State'!AE14/W$4,6)</f>
        <v>7.0000000000000001E-3</v>
      </c>
      <c r="X16" s="176">
        <f>ROUND('Capacity by State'!AF14/X$4,6)</f>
        <v>8.9999999999999993E-3</v>
      </c>
      <c r="Y16" s="176">
        <f>ROUND('Capacity by State'!AG14/Y$4,6)</f>
        <v>2.1000000000000001E-2</v>
      </c>
      <c r="Z16" s="176">
        <f>ROUND('Capacity by State'!AH14/Z$4,6)</f>
        <v>1.4E-2</v>
      </c>
      <c r="AA16" s="176">
        <f>ROUND('Capacity by State'!AI14/AA$4,6)</f>
        <v>0.36099999999999999</v>
      </c>
      <c r="AB16" s="176">
        <f>ROUND('Capacity by State'!AJ14/AB$4,6)</f>
        <v>0.10100000000000001</v>
      </c>
      <c r="AC16" s="176">
        <f>ROUND('Capacity by State'!AK14/AC$4,6)</f>
        <v>4.8000000000000001E-2</v>
      </c>
      <c r="AD16" s="176">
        <f>ROUND('Capacity by State'!AL14/AD$4,6)</f>
        <v>3.3000000000000002E-2</v>
      </c>
      <c r="AE16" s="176">
        <f>ROUND('Capacity by State'!AM14/AE$4,6)</f>
        <v>1.9E-2</v>
      </c>
      <c r="AF16" s="176">
        <f>ROUND('Capacity by State'!AN14/AF$4,6)</f>
        <v>2.3E-2</v>
      </c>
      <c r="AG16" s="176">
        <f>ROUND('Capacity by State'!AO14/AG$4,6)</f>
        <v>1.6E-2</v>
      </c>
      <c r="AH16" s="176">
        <f>ROUND('Capacity by State'!AP14/AH$4,6)</f>
        <v>2.3E-2</v>
      </c>
      <c r="AI16" s="176">
        <f>ROUND('Capacity by State'!AQ14/AI$4,6)</f>
        <v>1.4E-2</v>
      </c>
      <c r="AJ16" s="176">
        <f>ROUND('Capacity by State'!AR14/AJ$4,6)</f>
        <v>1.9E-2</v>
      </c>
      <c r="AK16" s="176">
        <f>ROUND('Capacity by State'!AS14/AK$4,6)</f>
        <v>2.1999999999999999E-2</v>
      </c>
      <c r="AL16" s="176">
        <f>ROUND('Capacity by State'!AT14/AL$4,6)</f>
        <v>0.01</v>
      </c>
      <c r="AM16" s="176">
        <f>ROUND('Capacity by State'!AU14/AM$4,6)</f>
        <v>1.9E-2</v>
      </c>
      <c r="AN16" s="176">
        <f>ROUND('Capacity by State'!AV14/AN$4,6)</f>
        <v>2.3E-2</v>
      </c>
      <c r="AO16" s="183">
        <f>ROUND('Capacity by State'!AW14/AO$4,6)</f>
        <v>0</v>
      </c>
      <c r="AP16" s="176">
        <f>ROUND('Capacity by State'!AX14/AP$4,6)</f>
        <v>3.0000000000000001E-3</v>
      </c>
      <c r="AQ16" s="176">
        <f>ROUND('Capacity by State'!AY14/AQ$4,6)</f>
        <v>2.1000000000000001E-2</v>
      </c>
      <c r="AR16" s="176">
        <f>ROUND('Capacity by State'!AZ14/AR$4,6)</f>
        <v>8.0000000000000002E-3</v>
      </c>
      <c r="AS16" s="176">
        <f>ROUND('Capacity by State'!BA14/AS$4,6)</f>
        <v>8.0000000000000002E-3</v>
      </c>
      <c r="AT16" s="176">
        <f>ROUND('Capacity by State'!BB14/AT$4,6)</f>
        <v>1.7000000000000001E-2</v>
      </c>
      <c r="AU16" s="176">
        <f>ROUND('Capacity by State'!BC14/AU$4,6)</f>
        <v>7.0000000000000001E-3</v>
      </c>
      <c r="AV16" s="176">
        <f>ROUND('Capacity by State'!BD14/AV$4,6)</f>
        <v>2.4E-2</v>
      </c>
      <c r="AW16" s="176">
        <f>ROUND('Capacity by State'!BE14/AW$4,6)</f>
        <v>7.0000000000000001E-3</v>
      </c>
      <c r="AX16" s="176">
        <f>ROUND('Capacity by State'!BF14/AX$4,6)</f>
        <v>4.0000000000000001E-3</v>
      </c>
      <c r="AY16" s="176">
        <f>ROUND('Capacity by State'!BG14/AY$4,6)</f>
        <v>3.0000000000000001E-3</v>
      </c>
      <c r="AZ16" s="176">
        <f>ROUND('Capacity by State'!BH14/AZ$4,6)</f>
        <v>3.0000000000000001E-3</v>
      </c>
      <c r="BA16" s="176">
        <f>ROUND('Capacity by State'!BI14/BA$4,6)</f>
        <v>5.0000000000000001E-3</v>
      </c>
      <c r="BB16" s="176">
        <f>ROUND('Capacity by State'!BJ14/BB$4,6)</f>
        <v>3.7999999999999999E-2</v>
      </c>
      <c r="BC16" s="176">
        <f>ROUND('Capacity by State'!BK14/BC$4,6)</f>
        <v>0.05</v>
      </c>
      <c r="BD16" s="176">
        <f>ROUND('Capacity by State'!BL14/BD$4,6)</f>
        <v>0.30499999999999999</v>
      </c>
      <c r="BE16" s="176">
        <f>ROUND('Capacity by State'!BM14/BE$4,6)</f>
        <v>2.5999999999999999E-2</v>
      </c>
      <c r="BF16" s="176">
        <f>ROUND('Capacity by State'!BN14/BF$4,6)</f>
        <v>0.69299999999999995</v>
      </c>
      <c r="BG16" s="176">
        <f>ROUND('Capacity by State'!BO14/BG$4,6)</f>
        <v>1.222</v>
      </c>
      <c r="BH16" s="176">
        <f>ROUND('Capacity by State'!BP14/BH$4,6)</f>
        <v>0.80600000000000005</v>
      </c>
      <c r="BI16" s="176">
        <f>ROUND('Capacity by State'!BQ14/BI$4,6)</f>
        <v>0.35099999999999998</v>
      </c>
      <c r="BJ16" s="176">
        <f>ROUND('Capacity by State'!BR14/BJ$4,6)</f>
        <v>0.312</v>
      </c>
      <c r="BK16" s="176">
        <f>ROUND('Capacity by State'!BS14/BK$4,6)</f>
        <v>0.23699999999999999</v>
      </c>
      <c r="BL16" s="176">
        <f>ROUND('Capacity by State'!BT14/BL$4,6)</f>
        <v>1.5649999999999999</v>
      </c>
      <c r="BM16" s="176">
        <f>ROUND('Capacity by State'!BU14/BM$4,6)</f>
        <v>0.377</v>
      </c>
      <c r="BN16" s="176">
        <f>ROUND('Capacity by State'!BV14/BN$4,6)</f>
        <v>0.376</v>
      </c>
      <c r="BO16" s="176">
        <f>ROUND('Capacity by State'!BW14/BO$4,6)</f>
        <v>0.376</v>
      </c>
      <c r="BP16" s="176">
        <f>ROUND('Capacity by State'!BX14/BP$4,6)</f>
        <v>0.46400000000000002</v>
      </c>
      <c r="BQ16" s="176">
        <f>ROUND('Capacity by State'!BY14/BQ$4,6)</f>
        <v>0.25</v>
      </c>
      <c r="BR16" s="176">
        <f>ROUND('Capacity by State'!BZ14/BR$4,6)</f>
        <v>0.72099999999999997</v>
      </c>
      <c r="BS16" s="176">
        <f>ROUND('Capacity by State'!CA14/BS$4,6)</f>
        <v>0.36899999999999999</v>
      </c>
      <c r="BT16" s="176">
        <f>ROUND('Capacity by State'!CB14/BT$4,6)</f>
        <v>0.34399999999999997</v>
      </c>
      <c r="BU16" s="176">
        <f>ROUND('Capacity by State'!CC14/BU$4,6)</f>
        <v>0.65500000000000003</v>
      </c>
      <c r="BV16" s="176">
        <f>ROUND('Capacity by State'!CD14/BV$4,6)</f>
        <v>4.4999999999999998E-2</v>
      </c>
      <c r="BW16" s="176">
        <f>ROUND('Capacity by State'!CE14/BW$4,6)</f>
        <v>3.2000000000000001E-2</v>
      </c>
      <c r="BX16" s="176">
        <f>ROUND('Capacity by State'!CF14/BX$4,6)</f>
        <v>6.0999999999999999E-2</v>
      </c>
      <c r="BY16" s="176">
        <f>ROUND('Capacity by State'!CG14/BY$4,6)</f>
        <v>0.14599999999999999</v>
      </c>
      <c r="BZ16" s="176">
        <f>ROUND('Capacity by State'!CH14/BZ$4,6)</f>
        <v>0.12</v>
      </c>
      <c r="CA16" s="176">
        <f>ROUND('Capacity by State'!CI14/CA$4,6)</f>
        <v>4.3999999999999997E-2</v>
      </c>
      <c r="CB16" s="176">
        <f>ROUND('Capacity by State'!CJ14/CB$4,6)</f>
        <v>0.123</v>
      </c>
      <c r="CC16" s="176">
        <f>ROUND('Capacity by State'!CK14/CC$4,6)</f>
        <v>0.83299999999999996</v>
      </c>
      <c r="CD16" s="176">
        <f>ROUND('Capacity by State'!CL14/CD$4,6)</f>
        <v>1.5249999999999999</v>
      </c>
      <c r="CE16" s="176">
        <f>ROUND('Capacity by State'!CM14/CE$4,6)</f>
        <v>0</v>
      </c>
      <c r="CF16" s="176">
        <f>ROUND('Capacity by State'!CN14/CF$4,6)</f>
        <v>0</v>
      </c>
      <c r="CG16" s="176">
        <f>ROUND('Capacity by State'!CO14/CG$4,6)</f>
        <v>0</v>
      </c>
      <c r="CH16" s="176">
        <f>ROUND('Capacity by State'!CP14/CH$4,6)</f>
        <v>0</v>
      </c>
      <c r="CI16" s="176">
        <f>ROUND('Capacity by State'!CQ14/CI$4,6)</f>
        <v>0</v>
      </c>
      <c r="CJ16" s="176">
        <f>ROUND('Capacity by State'!CR14/CJ$4,6)</f>
        <v>0.70499999999999996</v>
      </c>
      <c r="CK16" s="176">
        <f>ROUND('Capacity by State'!CS14/CK$4,6)</f>
        <v>2.4769999999999999</v>
      </c>
      <c r="CL16" s="176">
        <f>ROUND('Capacity by State'!CT14/CL$4,6)</f>
        <v>0</v>
      </c>
      <c r="CM16" s="176">
        <f>ROUND('Capacity by State'!CU14/CM$4,6)</f>
        <v>1.006</v>
      </c>
      <c r="CN16" s="176">
        <f>ROUND('Capacity by State'!CV14/CN$4,6)</f>
        <v>0</v>
      </c>
      <c r="CO16" s="176">
        <f>ROUND('Capacity by State'!CW14/CO$4,6)</f>
        <v>0</v>
      </c>
      <c r="CP16" s="176">
        <f>ROUND('Capacity by State'!CX14/CP$4,6)</f>
        <v>0</v>
      </c>
      <c r="CQ16" s="176">
        <f>ROUND('Capacity by State'!CY14/CQ$4,6)</f>
        <v>0.46500000000000002</v>
      </c>
      <c r="CR16" s="176">
        <f>ROUND('Capacity by State'!CZ14/CR$4,6)</f>
        <v>0.92700000000000005</v>
      </c>
      <c r="CS16" s="176">
        <f>ROUND('Capacity by State'!DA14/CS$4,6)</f>
        <v>0.40400000000000003</v>
      </c>
      <c r="CT16" s="176">
        <f>ROUND('Capacity by State'!DB14/CT$4,6)</f>
        <v>0.86499999999999999</v>
      </c>
      <c r="CU16" s="176">
        <f>ROUND('Capacity by State'!DC14/CU$4,6)</f>
        <v>0.78400000000000003</v>
      </c>
      <c r="CV16" s="176">
        <f>ROUND('Capacity by State'!DD14/CV$4,6)</f>
        <v>0.30499999999999999</v>
      </c>
      <c r="CW16" s="176">
        <f>ROUND('Capacity by State'!DE14/CW$4,6)</f>
        <v>1E-3</v>
      </c>
      <c r="CX16" s="176">
        <f>ROUND('Capacity by State'!DF14/CX$4,6)</f>
        <v>0.124</v>
      </c>
      <c r="CY16" s="176">
        <f>ROUND('Capacity by State'!DG14/CY$4,6)</f>
        <v>8.6999999999999994E-2</v>
      </c>
      <c r="CZ16" s="176">
        <f>ROUND('Capacity by State'!DH14/CZ$4,6)</f>
        <v>0.13500000000000001</v>
      </c>
      <c r="DA16" s="176">
        <f>ROUND('Capacity by State'!DI14/DA$4,6)</f>
        <v>7.0000000000000007E-2</v>
      </c>
      <c r="DB16" s="176">
        <f>ROUND('Capacity by State'!DJ14/DB$4,6)</f>
        <v>0.24399999999999999</v>
      </c>
      <c r="DC16" s="176">
        <f>ROUND('Capacity by State'!DK14/DC$4,6)</f>
        <v>0.26300000000000001</v>
      </c>
      <c r="DD16" s="176">
        <f>ROUND('Capacity by State'!DL14/DD$4,6)</f>
        <v>3.839</v>
      </c>
      <c r="DE16" s="176">
        <f>ROUND('Capacity by State'!DM14/DE$4,6)</f>
        <v>0</v>
      </c>
      <c r="DF16" s="176">
        <f>ROUND('Capacity by State'!DN14/DF$4,6)</f>
        <v>0</v>
      </c>
      <c r="DG16" s="176">
        <f>ROUND('Capacity by State'!DO14/DG$4,6)</f>
        <v>0.183</v>
      </c>
      <c r="DH16" s="176">
        <f>ROUND('Capacity by State'!DP14/DH$4,6)</f>
        <v>0</v>
      </c>
      <c r="DI16" s="176">
        <f>ROUND('Capacity by State'!DQ14/DI$4,6)</f>
        <v>0</v>
      </c>
      <c r="DJ16" s="176">
        <f>ROUND('Capacity by State'!DR14/DJ$4,6)</f>
        <v>0</v>
      </c>
      <c r="DK16" s="176">
        <f>ROUND('Capacity by State'!DS14/DK$4,6)</f>
        <v>0</v>
      </c>
      <c r="DL16" s="176">
        <f>ROUND('Capacity by State'!DT14/DL$4,6)</f>
        <v>0</v>
      </c>
      <c r="DM16" s="176">
        <f>ROUND('Capacity by State'!DU14/DM$4,6)</f>
        <v>0</v>
      </c>
      <c r="DN16" s="176">
        <f>ROUND('Capacity by State'!DV14/DN$4,6)</f>
        <v>0.13500000000000001</v>
      </c>
      <c r="DO16" s="176">
        <f>ROUND('Capacity by State'!DW14/DO$4,6)</f>
        <v>0.16</v>
      </c>
      <c r="DP16" s="176">
        <f>ROUND('Capacity by State'!DX14/DP$4,6)</f>
        <v>0.1</v>
      </c>
      <c r="DQ16" s="176">
        <f>ROUND('Capacity by State'!DY14/DQ$4,6)</f>
        <v>4.0000000000000001E-3</v>
      </c>
      <c r="DR16" s="176">
        <f>ROUND('Capacity by State'!DZ14/DR$4,6)</f>
        <v>8.0000000000000002E-3</v>
      </c>
      <c r="DS16" s="176">
        <f>ROUND('Capacity by State'!EA14/DS$4,6)</f>
        <v>2.1999999999999999E-2</v>
      </c>
      <c r="DT16" s="176">
        <f>ROUND('Capacity by State'!EB14/DT$4,6)</f>
        <v>1.4999999999999999E-2</v>
      </c>
      <c r="DU16" s="176">
        <f>ROUND('Capacity by State'!EC14/DU$4,6)</f>
        <v>1.9E-2</v>
      </c>
      <c r="DV16" s="176">
        <f>ROUND('Capacity by State'!ED14/DV$4,6)</f>
        <v>1.7000000000000001E-2</v>
      </c>
      <c r="DW16" s="176">
        <f>ROUND('Capacity by State'!EE14/DW$4,6)</f>
        <v>3.3000000000000002E-2</v>
      </c>
      <c r="DX16" s="176">
        <f>ROUND('Capacity by State'!EF14/DX$4,6)</f>
        <v>0.03</v>
      </c>
      <c r="DY16" s="176">
        <f>ROUND('Capacity by State'!EG14/DY$4,6)</f>
        <v>1.2E-2</v>
      </c>
      <c r="DZ16" s="176">
        <f>ROUND('Capacity by State'!EH14/DZ$4,6)</f>
        <v>1.7000000000000001E-2</v>
      </c>
      <c r="EA16" s="176">
        <f>ROUND('Capacity by State'!EI14/EA$4,6)</f>
        <v>2.1999999999999999E-2</v>
      </c>
      <c r="EB16" s="176">
        <f>ROUND('Capacity by State'!EJ14/EB$4,6)</f>
        <v>1.2999999999999999E-2</v>
      </c>
      <c r="EC16" s="176">
        <f>ROUND('Capacity by State'!EK14/EC$4,6)</f>
        <v>3.6999999999999998E-2</v>
      </c>
      <c r="ED16" s="176">
        <f>ROUND('Capacity by State'!EL14/ED$4,6)</f>
        <v>1.0999999999999999E-2</v>
      </c>
      <c r="EE16" s="176">
        <f>ROUND('Capacity by State'!EM14/EE$4,6)</f>
        <v>0.64600000000000002</v>
      </c>
      <c r="EF16" s="176">
        <f>ROUND('Capacity by State'!EN14/EF$4,6)</f>
        <v>0</v>
      </c>
      <c r="EG16" s="176">
        <f>ROUND('Capacity by State'!EO14/EG$4,6)</f>
        <v>0.20300000000000001</v>
      </c>
      <c r="EH16" s="176">
        <f>ROUND('Capacity by State'!EP14/EH$4,6)</f>
        <v>4.2999999999999997E-2</v>
      </c>
      <c r="EI16" s="176">
        <f>ROUND('Capacity by State'!EQ14/EI$4,6)</f>
        <v>8.6999999999999994E-2</v>
      </c>
      <c r="EJ16" s="176">
        <f>ROUND('Capacity by State'!ER14/EJ$4,6)</f>
        <v>2.7E-2</v>
      </c>
      <c r="EK16" s="176">
        <f>ROUND('Capacity by State'!ES14/EK$4,6)</f>
        <v>5.1999999999999998E-2</v>
      </c>
      <c r="EL16" s="176">
        <f>ROUND('Capacity by State'!ET14/EL$4,6)</f>
        <v>1.0999999999999999E-2</v>
      </c>
      <c r="EM16" s="176">
        <f>ROUND('Capacity by State'!EU14/EM$4,6)</f>
        <v>4.5999999999999999E-2</v>
      </c>
      <c r="EN16" s="176">
        <f>ROUND('Capacity by State'!EV14/EN$4,6)</f>
        <v>0.11799999999999999</v>
      </c>
      <c r="EO16" s="176">
        <f>ROUND('Capacity by State'!EW14/EO$4,6)</f>
        <v>0.13300000000000001</v>
      </c>
      <c r="EP16" s="176">
        <f>ROUND('Capacity by State'!EX14/EP$4,6)</f>
        <v>7.6999999999999999E-2</v>
      </c>
      <c r="EQ16" s="176">
        <f>ROUND('Capacity by State'!EY14/EQ$4,6)</f>
        <v>0</v>
      </c>
      <c r="ER16" s="176">
        <f>ROUND('Capacity by State'!EZ14/ER$4,6)</f>
        <v>0</v>
      </c>
      <c r="ES16" s="176">
        <f>ROUND('Capacity by State'!FA14/ES$4,6)</f>
        <v>0</v>
      </c>
      <c r="ET16" s="176">
        <f>ROUND('Capacity by State'!FB14/ET$4,6)</f>
        <v>1.4E-2</v>
      </c>
      <c r="EU16" s="176">
        <f>ROUND('Capacity by State'!FC14/EU$4,6)</f>
        <v>1.0999999999999999E-2</v>
      </c>
      <c r="EV16" s="176">
        <f>ROUND('Capacity by State'!FD14/EV$4,6)</f>
        <v>5.1999999999999998E-2</v>
      </c>
      <c r="EW16" s="176">
        <f>ROUND('Capacity by State'!FE14/EW$4,6)</f>
        <v>3.5000000000000003E-2</v>
      </c>
      <c r="EX16" s="176">
        <f>ROUND('Capacity by State'!FF14/EX$4,6)</f>
        <v>7.5999999999999998E-2</v>
      </c>
      <c r="EY16" s="176">
        <f>ROUND('Capacity by State'!FG14/EY$4,6)</f>
        <v>3.2000000000000001E-2</v>
      </c>
      <c r="EZ16" s="176">
        <f>ROUND('Capacity by State'!FH14/EZ$4,6)</f>
        <v>7.4999999999999997E-2</v>
      </c>
      <c r="FA16" s="176">
        <f>ROUND('Capacity by State'!FI14/FA$4,6)</f>
        <v>1.9E-2</v>
      </c>
      <c r="FB16" s="176">
        <f>ROUND('Capacity by State'!FJ14/FB$4,6)</f>
        <v>0.02</v>
      </c>
      <c r="FC16" s="176">
        <f>ROUND('Capacity by State'!FK14/FC$4,6)</f>
        <v>1.4999999999999999E-2</v>
      </c>
      <c r="FD16" s="176">
        <f>ROUND('Capacity by State'!FL14/FD$4,6)</f>
        <v>1.4999999999999999E-2</v>
      </c>
      <c r="FE16" s="176">
        <f>ROUND('Capacity by State'!FM14/FE$4,6)</f>
        <v>1.2E-2</v>
      </c>
      <c r="FF16" s="176">
        <f>ROUND('Capacity by State'!FN14/FF$4,6)</f>
        <v>0.46200000000000002</v>
      </c>
      <c r="FG16" s="176">
        <f>ROUND('Capacity by State'!FO14/FG$4,6)</f>
        <v>0.19</v>
      </c>
    </row>
    <row r="17" spans="1:163" x14ac:dyDescent="0.25">
      <c r="A17" s="174">
        <v>2034</v>
      </c>
      <c r="B17" s="176">
        <f>ROUND('Capacity by State'!J15/B$4,6)</f>
        <v>3.1E-2</v>
      </c>
      <c r="C17" s="176">
        <f>ROUND('Capacity by State'!K15/C$4,6)</f>
        <v>4.2000000000000003E-2</v>
      </c>
      <c r="D17" s="176">
        <f>ROUND('Capacity by State'!L15/D$4,6)</f>
        <v>1.9E-2</v>
      </c>
      <c r="E17" s="176">
        <f>ROUND('Capacity by State'!M15/E$4,6)</f>
        <v>1.7000000000000001E-2</v>
      </c>
      <c r="F17" s="176">
        <f>ROUND('Capacity by State'!N15/F$4,6)</f>
        <v>3.2000000000000001E-2</v>
      </c>
      <c r="G17" s="176">
        <f>ROUND('Capacity by State'!O15/G$4,6)</f>
        <v>2.3E-2</v>
      </c>
      <c r="H17" s="176">
        <f>ROUND('Capacity by State'!P15/H$4,6)</f>
        <v>0</v>
      </c>
      <c r="I17" s="176">
        <f>ROUND('Capacity by State'!Q15/I$4,6)</f>
        <v>1.0999999999999999E-2</v>
      </c>
      <c r="J17" s="176">
        <f>ROUND('Capacity by State'!R15/J$4,6)</f>
        <v>0.01</v>
      </c>
      <c r="K17" s="176">
        <f>ROUND('Capacity by State'!S15/K$4,6)</f>
        <v>7.4999999999999997E-2</v>
      </c>
      <c r="L17" s="176">
        <f>ROUND('Capacity by State'!T15/L$4,6)</f>
        <v>5.3999999999999999E-2</v>
      </c>
      <c r="M17" s="176">
        <f>ROUND('Capacity by State'!U15/M$4,6)</f>
        <v>5.3999999999999999E-2</v>
      </c>
      <c r="N17" s="176">
        <f>ROUND('Capacity by State'!V15/N$4,6)</f>
        <v>6.0999999999999999E-2</v>
      </c>
      <c r="O17" s="176">
        <f>ROUND('Capacity by State'!W15/O$4,6)</f>
        <v>4.5999999999999999E-2</v>
      </c>
      <c r="P17" s="176">
        <f>ROUND('Capacity by State'!X15/P$4,6)</f>
        <v>5.8999999999999997E-2</v>
      </c>
      <c r="Q17" s="176">
        <f>ROUND('Capacity by State'!Y15/Q$4,6)</f>
        <v>9.4E-2</v>
      </c>
      <c r="R17" s="176">
        <f>ROUND('Capacity by State'!Z15/R$4,6)</f>
        <v>4.2000000000000003E-2</v>
      </c>
      <c r="S17" s="176">
        <f>ROUND('Capacity by State'!AA15/S$4,6)</f>
        <v>1.9E-2</v>
      </c>
      <c r="T17" s="176">
        <f>ROUND('Capacity by State'!AB15/T$4,6)</f>
        <v>4.5999999999999999E-2</v>
      </c>
      <c r="U17" s="176">
        <f>ROUND('Capacity by State'!AC15/U$4,6)</f>
        <v>7.0000000000000001E-3</v>
      </c>
      <c r="V17" s="176">
        <f>ROUND('Capacity by State'!AD15/V$4,6)</f>
        <v>7.0000000000000001E-3</v>
      </c>
      <c r="W17" s="176">
        <f>ROUND('Capacity by State'!AE15/W$4,6)</f>
        <v>6.0000000000000001E-3</v>
      </c>
      <c r="X17" s="176">
        <f>ROUND('Capacity by State'!AF15/X$4,6)</f>
        <v>8.0000000000000002E-3</v>
      </c>
      <c r="Y17" s="176">
        <f>ROUND('Capacity by State'!AG15/Y$4,6)</f>
        <v>2.1000000000000001E-2</v>
      </c>
      <c r="Z17" s="176">
        <f>ROUND('Capacity by State'!AH15/Z$4,6)</f>
        <v>1.4999999999999999E-2</v>
      </c>
      <c r="AA17" s="176">
        <f>ROUND('Capacity by State'!AI15/AA$4,6)</f>
        <v>0.35299999999999998</v>
      </c>
      <c r="AB17" s="176">
        <f>ROUND('Capacity by State'!AJ15/AB$4,6)</f>
        <v>0.13</v>
      </c>
      <c r="AC17" s="176">
        <f>ROUND('Capacity by State'!AK15/AC$4,6)</f>
        <v>4.8000000000000001E-2</v>
      </c>
      <c r="AD17" s="176">
        <f>ROUND('Capacity by State'!AL15/AD$4,6)</f>
        <v>3.3000000000000002E-2</v>
      </c>
      <c r="AE17" s="176">
        <f>ROUND('Capacity by State'!AM15/AE$4,6)</f>
        <v>1.6E-2</v>
      </c>
      <c r="AF17" s="176">
        <f>ROUND('Capacity by State'!AN15/AF$4,6)</f>
        <v>2.1000000000000001E-2</v>
      </c>
      <c r="AG17" s="176">
        <f>ROUND('Capacity by State'!AO15/AG$4,6)</f>
        <v>1.4E-2</v>
      </c>
      <c r="AH17" s="176">
        <f>ROUND('Capacity by State'!AP15/AH$4,6)</f>
        <v>1.4999999999999999E-2</v>
      </c>
      <c r="AI17" s="176">
        <f>ROUND('Capacity by State'!AQ15/AI$4,6)</f>
        <v>0.01</v>
      </c>
      <c r="AJ17" s="176">
        <f>ROUND('Capacity by State'!AR15/AJ$4,6)</f>
        <v>0.02</v>
      </c>
      <c r="AK17" s="176">
        <f>ROUND('Capacity by State'!AS15/AK$4,6)</f>
        <v>1.7999999999999999E-2</v>
      </c>
      <c r="AL17" s="176">
        <f>ROUND('Capacity by State'!AT15/AL$4,6)</f>
        <v>6.0000000000000001E-3</v>
      </c>
      <c r="AM17" s="176">
        <f>ROUND('Capacity by State'!AU15/AM$4,6)</f>
        <v>1.9E-2</v>
      </c>
      <c r="AN17" s="176">
        <f>ROUND('Capacity by State'!AV15/AN$4,6)</f>
        <v>1.7999999999999999E-2</v>
      </c>
      <c r="AO17" s="183">
        <f>ROUND('Capacity by State'!AW15/AO$4,6)</f>
        <v>0</v>
      </c>
      <c r="AP17" s="176">
        <f>ROUND('Capacity by State'!AX15/AP$4,6)</f>
        <v>2E-3</v>
      </c>
      <c r="AQ17" s="176">
        <f>ROUND('Capacity by State'!AY15/AQ$4,6)</f>
        <v>0.02</v>
      </c>
      <c r="AR17" s="176">
        <f>ROUND('Capacity by State'!AZ15/AR$4,6)</f>
        <v>7.0000000000000001E-3</v>
      </c>
      <c r="AS17" s="176">
        <f>ROUND('Capacity by State'!BA15/AS$4,6)</f>
        <v>8.9999999999999993E-3</v>
      </c>
      <c r="AT17" s="176">
        <f>ROUND('Capacity by State'!BB15/AT$4,6)</f>
        <v>1.7999999999999999E-2</v>
      </c>
      <c r="AU17" s="176">
        <f>ROUND('Capacity by State'!BC15/AU$4,6)</f>
        <v>7.0000000000000001E-3</v>
      </c>
      <c r="AV17" s="176">
        <f>ROUND('Capacity by State'!BD15/AV$4,6)</f>
        <v>2.5000000000000001E-2</v>
      </c>
      <c r="AW17" s="176">
        <f>ROUND('Capacity by State'!BE15/AW$4,6)</f>
        <v>7.0000000000000001E-3</v>
      </c>
      <c r="AX17" s="176">
        <f>ROUND('Capacity by State'!BF15/AX$4,6)</f>
        <v>4.0000000000000001E-3</v>
      </c>
      <c r="AY17" s="176">
        <f>ROUND('Capacity by State'!BG15/AY$4,6)</f>
        <v>2E-3</v>
      </c>
      <c r="AZ17" s="176">
        <f>ROUND('Capacity by State'!BH15/AZ$4,6)</f>
        <v>2E-3</v>
      </c>
      <c r="BA17" s="176">
        <f>ROUND('Capacity by State'!BI15/BA$4,6)</f>
        <v>6.0000000000000001E-3</v>
      </c>
      <c r="BB17" s="176">
        <f>ROUND('Capacity by State'!BJ15/BB$4,6)</f>
        <v>3.4000000000000002E-2</v>
      </c>
      <c r="BC17" s="176">
        <f>ROUND('Capacity by State'!BK15/BC$4,6)</f>
        <v>4.1000000000000002E-2</v>
      </c>
      <c r="BD17" s="176">
        <f>ROUND('Capacity by State'!BL15/BD$4,6)</f>
        <v>0.24299999999999999</v>
      </c>
      <c r="BE17" s="176">
        <f>ROUND('Capacity by State'!BM15/BE$4,6)</f>
        <v>2.5999999999999999E-2</v>
      </c>
      <c r="BF17" s="176">
        <f>ROUND('Capacity by State'!BN15/BF$4,6)</f>
        <v>0.61399999999999999</v>
      </c>
      <c r="BG17" s="176">
        <f>ROUND('Capacity by State'!BO15/BG$4,6)</f>
        <v>1.2969999999999999</v>
      </c>
      <c r="BH17" s="176">
        <f>ROUND('Capacity by State'!BP15/BH$4,6)</f>
        <v>0.83499999999999996</v>
      </c>
      <c r="BI17" s="176">
        <f>ROUND('Capacity by State'!BQ15/BI$4,6)</f>
        <v>0.31900000000000001</v>
      </c>
      <c r="BJ17" s="176">
        <f>ROUND('Capacity by State'!BR15/BJ$4,6)</f>
        <v>0.29899999999999999</v>
      </c>
      <c r="BK17" s="176">
        <f>ROUND('Capacity by State'!BS15/BK$4,6)</f>
        <v>0.23599999999999999</v>
      </c>
      <c r="BL17" s="176">
        <f>ROUND('Capacity by State'!BT15/BL$4,6)</f>
        <v>0</v>
      </c>
      <c r="BM17" s="176">
        <f>ROUND('Capacity by State'!BU15/BM$4,6)</f>
        <v>0.38100000000000001</v>
      </c>
      <c r="BN17" s="176">
        <f>ROUND('Capacity by State'!BV15/BN$4,6)</f>
        <v>0.377</v>
      </c>
      <c r="BO17" s="176">
        <f>ROUND('Capacity by State'!BW15/BO$4,6)</f>
        <v>0.376</v>
      </c>
      <c r="BP17" s="176">
        <f>ROUND('Capacity by State'!BX15/BP$4,6)</f>
        <v>0.47</v>
      </c>
      <c r="BQ17" s="176">
        <f>ROUND('Capacity by State'!BY15/BQ$4,6)</f>
        <v>0.247</v>
      </c>
      <c r="BR17" s="176">
        <f>ROUND('Capacity by State'!BZ15/BR$4,6)</f>
        <v>0</v>
      </c>
      <c r="BS17" s="176">
        <f>ROUND('Capacity by State'!CA15/BS$4,6)</f>
        <v>0.41799999999999998</v>
      </c>
      <c r="BT17" s="176">
        <f>ROUND('Capacity by State'!CB15/BT$4,6)</f>
        <v>0.34599999999999997</v>
      </c>
      <c r="BU17" s="176">
        <f>ROUND('Capacity by State'!CC15/BU$4,6)</f>
        <v>0</v>
      </c>
      <c r="BV17" s="176">
        <f>ROUND('Capacity by State'!CD15/BV$4,6)</f>
        <v>4.2000000000000003E-2</v>
      </c>
      <c r="BW17" s="176">
        <f>ROUND('Capacity by State'!CE15/BW$4,6)</f>
        <v>2.9000000000000001E-2</v>
      </c>
      <c r="BX17" s="176">
        <f>ROUND('Capacity by State'!CF15/BX$4,6)</f>
        <v>6.3E-2</v>
      </c>
      <c r="BY17" s="176">
        <f>ROUND('Capacity by State'!CG15/BY$4,6)</f>
        <v>0.151</v>
      </c>
      <c r="BZ17" s="176">
        <f>ROUND('Capacity by State'!CH15/BZ$4,6)</f>
        <v>0.14099999999999999</v>
      </c>
      <c r="CA17" s="176">
        <f>ROUND('Capacity by State'!CI15/CA$4,6)</f>
        <v>5.1999999999999998E-2</v>
      </c>
      <c r="CB17" s="176">
        <f>ROUND('Capacity by State'!CJ15/CB$4,6)</f>
        <v>0.108</v>
      </c>
      <c r="CC17" s="176">
        <f>ROUND('Capacity by State'!CK15/CC$4,6)</f>
        <v>0.76600000000000001</v>
      </c>
      <c r="CD17" s="176">
        <f>ROUND('Capacity by State'!CL15/CD$4,6)</f>
        <v>1.484</v>
      </c>
      <c r="CE17" s="176">
        <f>ROUND('Capacity by State'!CM15/CE$4,6)</f>
        <v>0</v>
      </c>
      <c r="CF17" s="176">
        <f>ROUND('Capacity by State'!CN15/CF$4,6)</f>
        <v>0</v>
      </c>
      <c r="CG17" s="176">
        <f>ROUND('Capacity by State'!CO15/CG$4,6)</f>
        <v>0</v>
      </c>
      <c r="CH17" s="176">
        <f>ROUND('Capacity by State'!CP15/CH$4,6)</f>
        <v>0</v>
      </c>
      <c r="CI17" s="176">
        <f>ROUND('Capacity by State'!CQ15/CI$4,6)</f>
        <v>0</v>
      </c>
      <c r="CJ17" s="176">
        <f>ROUND('Capacity by State'!CR15/CJ$4,6)</f>
        <v>1.052</v>
      </c>
      <c r="CK17" s="176">
        <f>ROUND('Capacity by State'!CS15/CK$4,6)</f>
        <v>2.3849999999999998</v>
      </c>
      <c r="CL17" s="176">
        <f>ROUND('Capacity by State'!CT15/CL$4,6)</f>
        <v>0</v>
      </c>
      <c r="CM17" s="176">
        <f>ROUND('Capacity by State'!CU15/CM$4,6)</f>
        <v>1.0529999999999999</v>
      </c>
      <c r="CN17" s="176">
        <f>ROUND('Capacity by State'!CV15/CN$4,6)</f>
        <v>0.41899999999999998</v>
      </c>
      <c r="CO17" s="176">
        <f>ROUND('Capacity by State'!CW15/CO$4,6)</f>
        <v>0</v>
      </c>
      <c r="CP17" s="176">
        <f>ROUND('Capacity by State'!CX15/CP$4,6)</f>
        <v>0</v>
      </c>
      <c r="CQ17" s="176">
        <f>ROUND('Capacity by State'!CY15/CQ$4,6)</f>
        <v>0.316</v>
      </c>
      <c r="CR17" s="176">
        <f>ROUND('Capacity by State'!CZ15/CR$4,6)</f>
        <v>1.06</v>
      </c>
      <c r="CS17" s="176">
        <f>ROUND('Capacity by State'!DA15/CS$4,6)</f>
        <v>0.47299999999999998</v>
      </c>
      <c r="CT17" s="176">
        <f>ROUND('Capacity by State'!DB15/CT$4,6)</f>
        <v>0.999</v>
      </c>
      <c r="CU17" s="176">
        <f>ROUND('Capacity by State'!DC15/CU$4,6)</f>
        <v>0.88500000000000001</v>
      </c>
      <c r="CV17" s="176">
        <f>ROUND('Capacity by State'!DD15/CV$4,6)</f>
        <v>0.42899999999999999</v>
      </c>
      <c r="CW17" s="176">
        <f>ROUND('Capacity by State'!DE15/CW$4,6)</f>
        <v>1E-3</v>
      </c>
      <c r="CX17" s="176">
        <f>ROUND('Capacity by State'!DF15/CX$4,6)</f>
        <v>8.5000000000000006E-2</v>
      </c>
      <c r="CY17" s="176">
        <f>ROUND('Capacity by State'!DG15/CY$4,6)</f>
        <v>7.0999999999999994E-2</v>
      </c>
      <c r="CZ17" s="176">
        <f>ROUND('Capacity by State'!DH15/CZ$4,6)</f>
        <v>0.128</v>
      </c>
      <c r="DA17" s="176">
        <f>ROUND('Capacity by State'!DI15/DA$4,6)</f>
        <v>0.05</v>
      </c>
      <c r="DB17" s="176">
        <f>ROUND('Capacity by State'!DJ15/DB$4,6)</f>
        <v>0.25900000000000001</v>
      </c>
      <c r="DC17" s="176">
        <f>ROUND('Capacity by State'!DK15/DC$4,6)</f>
        <v>0.26</v>
      </c>
      <c r="DD17" s="176">
        <f>ROUND('Capacity by State'!DL15/DD$4,6)</f>
        <v>3.87</v>
      </c>
      <c r="DE17" s="176">
        <f>ROUND('Capacity by State'!DM15/DE$4,6)</f>
        <v>0</v>
      </c>
      <c r="DF17" s="176">
        <f>ROUND('Capacity by State'!DN15/DF$4,6)</f>
        <v>0</v>
      </c>
      <c r="DG17" s="176">
        <f>ROUND('Capacity by State'!DO15/DG$4,6)</f>
        <v>0.246</v>
      </c>
      <c r="DH17" s="176">
        <f>ROUND('Capacity by State'!DP15/DH$4,6)</f>
        <v>0.253</v>
      </c>
      <c r="DI17" s="176">
        <f>ROUND('Capacity by State'!DQ15/DI$4,6)</f>
        <v>0</v>
      </c>
      <c r="DJ17" s="176">
        <f>ROUND('Capacity by State'!DR15/DJ$4,6)</f>
        <v>0</v>
      </c>
      <c r="DK17" s="176">
        <f>ROUND('Capacity by State'!DS15/DK$4,6)</f>
        <v>0</v>
      </c>
      <c r="DL17" s="176">
        <f>ROUND('Capacity by State'!DT15/DL$4,6)</f>
        <v>0</v>
      </c>
      <c r="DM17" s="176">
        <f>ROUND('Capacity by State'!DU15/DM$4,6)</f>
        <v>0</v>
      </c>
      <c r="DN17" s="176">
        <f>ROUND('Capacity by State'!DV15/DN$4,6)</f>
        <v>8.2000000000000003E-2</v>
      </c>
      <c r="DO17" s="176">
        <f>ROUND('Capacity by State'!DW15/DO$4,6)</f>
        <v>0.125</v>
      </c>
      <c r="DP17" s="176">
        <f>ROUND('Capacity by State'!DX15/DP$4,6)</f>
        <v>5.5E-2</v>
      </c>
      <c r="DQ17" s="176">
        <f>ROUND('Capacity by State'!DY15/DQ$4,6)</f>
        <v>3.0000000000000001E-3</v>
      </c>
      <c r="DR17" s="176">
        <f>ROUND('Capacity by State'!DZ15/DR$4,6)</f>
        <v>8.9999999999999993E-3</v>
      </c>
      <c r="DS17" s="176">
        <f>ROUND('Capacity by State'!EA15/DS$4,6)</f>
        <v>2.3E-2</v>
      </c>
      <c r="DT17" s="176">
        <f>ROUND('Capacity by State'!EB15/DT$4,6)</f>
        <v>0.01</v>
      </c>
      <c r="DU17" s="176">
        <f>ROUND('Capacity by State'!EC15/DU$4,6)</f>
        <v>1.0999999999999999E-2</v>
      </c>
      <c r="DV17" s="176">
        <f>ROUND('Capacity by State'!ED15/DV$4,6)</f>
        <v>1.4999999999999999E-2</v>
      </c>
      <c r="DW17" s="176">
        <f>ROUND('Capacity by State'!EE15/DW$4,6)</f>
        <v>3.2000000000000001E-2</v>
      </c>
      <c r="DX17" s="176">
        <f>ROUND('Capacity by State'!EF15/DX$4,6)</f>
        <v>3.1E-2</v>
      </c>
      <c r="DY17" s="176">
        <f>ROUND('Capacity by State'!EG15/DY$4,6)</f>
        <v>1.2E-2</v>
      </c>
      <c r="DZ17" s="176">
        <f>ROUND('Capacity by State'!EH15/DZ$4,6)</f>
        <v>1.2999999999999999E-2</v>
      </c>
      <c r="EA17" s="176">
        <f>ROUND('Capacity by State'!EI15/EA$4,6)</f>
        <v>1.9E-2</v>
      </c>
      <c r="EB17" s="176">
        <f>ROUND('Capacity by State'!EJ15/EB$4,6)</f>
        <v>7.0000000000000001E-3</v>
      </c>
      <c r="EC17" s="176">
        <f>ROUND('Capacity by State'!EK15/EC$4,6)</f>
        <v>2.1999999999999999E-2</v>
      </c>
      <c r="ED17" s="176">
        <f>ROUND('Capacity by State'!EL15/ED$4,6)</f>
        <v>8.9999999999999993E-3</v>
      </c>
      <c r="EE17" s="176">
        <f>ROUND('Capacity by State'!EM15/EE$4,6)</f>
        <v>0.64900000000000002</v>
      </c>
      <c r="EF17" s="176">
        <f>ROUND('Capacity by State'!EN15/EF$4,6)</f>
        <v>0</v>
      </c>
      <c r="EG17" s="176">
        <f>ROUND('Capacity by State'!EO15/EG$4,6)</f>
        <v>0.20599999999999999</v>
      </c>
      <c r="EH17" s="176">
        <f>ROUND('Capacity by State'!EP15/EH$4,6)</f>
        <v>0</v>
      </c>
      <c r="EI17" s="176">
        <f>ROUND('Capacity by State'!EQ15/EI$4,6)</f>
        <v>7.1999999999999995E-2</v>
      </c>
      <c r="EJ17" s="176">
        <f>ROUND('Capacity by State'!ER15/EJ$4,6)</f>
        <v>0</v>
      </c>
      <c r="EK17" s="176">
        <f>ROUND('Capacity by State'!ES15/EK$4,6)</f>
        <v>2.1999999999999999E-2</v>
      </c>
      <c r="EL17" s="176">
        <f>ROUND('Capacity by State'!ET15/EL$4,6)</f>
        <v>0</v>
      </c>
      <c r="EM17" s="176">
        <f>ROUND('Capacity by State'!EU15/EM$4,6)</f>
        <v>3.5000000000000003E-2</v>
      </c>
      <c r="EN17" s="176">
        <f>ROUND('Capacity by State'!EV15/EN$4,6)</f>
        <v>0.14499999999999999</v>
      </c>
      <c r="EO17" s="176">
        <f>ROUND('Capacity by State'!EW15/EO$4,6)</f>
        <v>0.128</v>
      </c>
      <c r="EP17" s="176">
        <f>ROUND('Capacity by State'!EX15/EP$4,6)</f>
        <v>0.14499999999999999</v>
      </c>
      <c r="EQ17" s="176">
        <f>ROUND('Capacity by State'!EY15/EQ$4,6)</f>
        <v>0</v>
      </c>
      <c r="ER17" s="176">
        <f>ROUND('Capacity by State'!EZ15/ER$4,6)</f>
        <v>0</v>
      </c>
      <c r="ES17" s="176">
        <f>ROUND('Capacity by State'!FA15/ES$4,6)</f>
        <v>7.0000000000000007E-2</v>
      </c>
      <c r="ET17" s="176">
        <f>ROUND('Capacity by State'!FB15/ET$4,6)</f>
        <v>1.4999999999999999E-2</v>
      </c>
      <c r="EU17" s="176">
        <f>ROUND('Capacity by State'!FC15/EU$4,6)</f>
        <v>1.2999999999999999E-2</v>
      </c>
      <c r="EV17" s="176">
        <f>ROUND('Capacity by State'!FD15/EV$4,6)</f>
        <v>5.3999999999999999E-2</v>
      </c>
      <c r="EW17" s="176">
        <f>ROUND('Capacity by State'!FE15/EW$4,6)</f>
        <v>3.2000000000000001E-2</v>
      </c>
      <c r="EX17" s="176">
        <f>ROUND('Capacity by State'!FF15/EX$4,6)</f>
        <v>7.6999999999999999E-2</v>
      </c>
      <c r="EY17" s="176">
        <f>ROUND('Capacity by State'!FG15/EY$4,6)</f>
        <v>3.3000000000000002E-2</v>
      </c>
      <c r="EZ17" s="176">
        <f>ROUND('Capacity by State'!FH15/EZ$4,6)</f>
        <v>7.5999999999999998E-2</v>
      </c>
      <c r="FA17" s="176">
        <f>ROUND('Capacity by State'!FI15/FA$4,6)</f>
        <v>1.6E-2</v>
      </c>
      <c r="FB17" s="176">
        <f>ROUND('Capacity by State'!FJ15/FB$4,6)</f>
        <v>1.7999999999999999E-2</v>
      </c>
      <c r="FC17" s="176">
        <f>ROUND('Capacity by State'!FK15/FC$4,6)</f>
        <v>7.0000000000000001E-3</v>
      </c>
      <c r="FD17" s="176">
        <f>ROUND('Capacity by State'!FL15/FD$4,6)</f>
        <v>1.6E-2</v>
      </c>
      <c r="FE17" s="176">
        <f>ROUND('Capacity by State'!FM15/FE$4,6)</f>
        <v>8.0000000000000002E-3</v>
      </c>
      <c r="FF17" s="176">
        <f>ROUND('Capacity by State'!FN15/FF$4,6)</f>
        <v>0.43</v>
      </c>
      <c r="FG17" s="176">
        <f>ROUND('Capacity by State'!FO15/FG$4,6)</f>
        <v>0.14299999999999999</v>
      </c>
    </row>
    <row r="18" spans="1:163" x14ac:dyDescent="0.25">
      <c r="A18" s="174">
        <v>2035</v>
      </c>
      <c r="B18" s="176">
        <f>ROUND('Capacity by State'!J16/B$4,6)</f>
        <v>3.1E-2</v>
      </c>
      <c r="C18" s="176">
        <f>ROUND('Capacity by State'!K16/C$4,6)</f>
        <v>4.2000000000000003E-2</v>
      </c>
      <c r="D18" s="176">
        <f>ROUND('Capacity by State'!L16/D$4,6)</f>
        <v>1.9E-2</v>
      </c>
      <c r="E18" s="176">
        <f>ROUND('Capacity by State'!M16/E$4,6)</f>
        <v>1.9E-2</v>
      </c>
      <c r="F18" s="176">
        <f>ROUND('Capacity by State'!N16/F$4,6)</f>
        <v>3.3000000000000002E-2</v>
      </c>
      <c r="G18" s="176">
        <f>ROUND('Capacity by State'!O16/G$4,6)</f>
        <v>3.5999999999999997E-2</v>
      </c>
      <c r="H18" s="176">
        <f>ROUND('Capacity by State'!P16/H$4,6)</f>
        <v>0</v>
      </c>
      <c r="I18" s="176">
        <f>ROUND('Capacity by State'!Q16/I$4,6)</f>
        <v>8.0000000000000002E-3</v>
      </c>
      <c r="J18" s="176">
        <f>ROUND('Capacity by State'!R16/J$4,6)</f>
        <v>8.9999999999999993E-3</v>
      </c>
      <c r="K18" s="176">
        <f>ROUND('Capacity by State'!S16/K$4,6)</f>
        <v>7.3999999999999996E-2</v>
      </c>
      <c r="L18" s="176">
        <f>ROUND('Capacity by State'!T16/L$4,6)</f>
        <v>5.8999999999999997E-2</v>
      </c>
      <c r="M18" s="176">
        <f>ROUND('Capacity by State'!U16/M$4,6)</f>
        <v>5.8000000000000003E-2</v>
      </c>
      <c r="N18" s="176">
        <f>ROUND('Capacity by State'!V16/N$4,6)</f>
        <v>6.2E-2</v>
      </c>
      <c r="O18" s="176">
        <f>ROUND('Capacity by State'!W16/O$4,6)</f>
        <v>5.2999999999999999E-2</v>
      </c>
      <c r="P18" s="176">
        <f>ROUND('Capacity by State'!X16/P$4,6)</f>
        <v>6.9000000000000006E-2</v>
      </c>
      <c r="Q18" s="176">
        <f>ROUND('Capacity by State'!Y16/Q$4,6)</f>
        <v>0.10199999999999999</v>
      </c>
      <c r="R18" s="176">
        <f>ROUND('Capacity by State'!Z16/R$4,6)</f>
        <v>3.7999999999999999E-2</v>
      </c>
      <c r="S18" s="176">
        <f>ROUND('Capacity by State'!AA16/S$4,6)</f>
        <v>1.7999999999999999E-2</v>
      </c>
      <c r="T18" s="176">
        <f>ROUND('Capacity by State'!AB16/T$4,6)</f>
        <v>4.5999999999999999E-2</v>
      </c>
      <c r="U18" s="176">
        <f>ROUND('Capacity by State'!AC16/U$4,6)</f>
        <v>5.0000000000000001E-3</v>
      </c>
      <c r="V18" s="176">
        <f>ROUND('Capacity by State'!AD16/V$4,6)</f>
        <v>2E-3</v>
      </c>
      <c r="W18" s="176">
        <f>ROUND('Capacity by State'!AE16/W$4,6)</f>
        <v>4.0000000000000001E-3</v>
      </c>
      <c r="X18" s="176">
        <f>ROUND('Capacity by State'!AF16/X$4,6)</f>
        <v>8.0000000000000002E-3</v>
      </c>
      <c r="Y18" s="176">
        <f>ROUND('Capacity by State'!AG16/Y$4,6)</f>
        <v>1.9E-2</v>
      </c>
      <c r="Z18" s="176">
        <f>ROUND('Capacity by State'!AH16/Z$4,6)</f>
        <v>1.4999999999999999E-2</v>
      </c>
      <c r="AA18" s="176">
        <f>ROUND('Capacity by State'!AI16/AA$4,6)</f>
        <v>0.33100000000000002</v>
      </c>
      <c r="AB18" s="176">
        <f>ROUND('Capacity by State'!AJ16/AB$4,6)</f>
        <v>0.191</v>
      </c>
      <c r="AC18" s="176">
        <f>ROUND('Capacity by State'!AK16/AC$4,6)</f>
        <v>4.5999999999999999E-2</v>
      </c>
      <c r="AD18" s="176">
        <f>ROUND('Capacity by State'!AL16/AD$4,6)</f>
        <v>3.2000000000000001E-2</v>
      </c>
      <c r="AE18" s="176">
        <f>ROUND('Capacity by State'!AM16/AE$4,6)</f>
        <v>1.2999999999999999E-2</v>
      </c>
      <c r="AF18" s="176">
        <f>ROUND('Capacity by State'!AN16/AF$4,6)</f>
        <v>1.7000000000000001E-2</v>
      </c>
      <c r="AG18" s="176">
        <f>ROUND('Capacity by State'!AO16/AG$4,6)</f>
        <v>1.2999999999999999E-2</v>
      </c>
      <c r="AH18" s="176">
        <f>ROUND('Capacity by State'!AP16/AH$4,6)</f>
        <v>8.9999999999999993E-3</v>
      </c>
      <c r="AI18" s="176">
        <f>ROUND('Capacity by State'!AQ16/AI$4,6)</f>
        <v>8.0000000000000002E-3</v>
      </c>
      <c r="AJ18" s="176">
        <f>ROUND('Capacity by State'!AR16/AJ$4,6)</f>
        <v>0.03</v>
      </c>
      <c r="AK18" s="176">
        <f>ROUND('Capacity by State'!AS16/AK$4,6)</f>
        <v>4.3999999999999997E-2</v>
      </c>
      <c r="AL18" s="176">
        <f>ROUND('Capacity by State'!AT16/AL$4,6)</f>
        <v>2.9000000000000001E-2</v>
      </c>
      <c r="AM18" s="176">
        <f>ROUND('Capacity by State'!AU16/AM$4,6)</f>
        <v>3.5999999999999997E-2</v>
      </c>
      <c r="AN18" s="176">
        <f>ROUND('Capacity by State'!AV16/AN$4,6)</f>
        <v>0.04</v>
      </c>
      <c r="AO18" s="183">
        <f>ROUND('Capacity by State'!AW16/AO$4,6)</f>
        <v>0</v>
      </c>
      <c r="AP18" s="176">
        <f>ROUND('Capacity by State'!AX16/AP$4,6)</f>
        <v>3.0000000000000001E-3</v>
      </c>
      <c r="AQ18" s="176">
        <f>ROUND('Capacity by State'!AY16/AQ$4,6)</f>
        <v>1.9E-2</v>
      </c>
      <c r="AR18" s="176">
        <f>ROUND('Capacity by State'!AZ16/AR$4,6)</f>
        <v>8.0000000000000002E-3</v>
      </c>
      <c r="AS18" s="176">
        <f>ROUND('Capacity by State'!BA16/AS$4,6)</f>
        <v>8.0000000000000002E-3</v>
      </c>
      <c r="AT18" s="176">
        <f>ROUND('Capacity by State'!BB16/AT$4,6)</f>
        <v>1.9E-2</v>
      </c>
      <c r="AU18" s="176">
        <f>ROUND('Capacity by State'!BC16/AU$4,6)</f>
        <v>7.0000000000000001E-3</v>
      </c>
      <c r="AV18" s="176">
        <f>ROUND('Capacity by State'!BD16/AV$4,6)</f>
        <v>2.5999999999999999E-2</v>
      </c>
      <c r="AW18" s="176">
        <f>ROUND('Capacity by State'!BE16/AW$4,6)</f>
        <v>7.0000000000000001E-3</v>
      </c>
      <c r="AX18" s="176">
        <f>ROUND('Capacity by State'!BF16/AX$4,6)</f>
        <v>3.0000000000000001E-3</v>
      </c>
      <c r="AY18" s="176">
        <f>ROUND('Capacity by State'!BG16/AY$4,6)</f>
        <v>1E-3</v>
      </c>
      <c r="AZ18" s="176">
        <f>ROUND('Capacity by State'!BH16/AZ$4,6)</f>
        <v>1E-3</v>
      </c>
      <c r="BA18" s="176">
        <f>ROUND('Capacity by State'!BI16/BA$4,6)</f>
        <v>5.0000000000000001E-3</v>
      </c>
      <c r="BB18" s="176">
        <f>ROUND('Capacity by State'!BJ16/BB$4,6)</f>
        <v>1.0999999999999999E-2</v>
      </c>
      <c r="BC18" s="176">
        <f>ROUND('Capacity by State'!BK16/BC$4,6)</f>
        <v>3.5999999999999997E-2</v>
      </c>
      <c r="BD18" s="176">
        <f>ROUND('Capacity by State'!BL16/BD$4,6)</f>
        <v>0.28299999999999997</v>
      </c>
      <c r="BE18" s="176">
        <f>ROUND('Capacity by State'!BM16/BE$4,6)</f>
        <v>0</v>
      </c>
      <c r="BF18" s="176">
        <f>ROUND('Capacity by State'!BN16/BF$4,6)</f>
        <v>0</v>
      </c>
      <c r="BG18" s="176">
        <f>ROUND('Capacity by State'!BO16/BG$4,6)</f>
        <v>1.3340000000000001</v>
      </c>
      <c r="BH18" s="176">
        <f>ROUND('Capacity by State'!BP16/BH$4,6)</f>
        <v>0.83099999999999996</v>
      </c>
      <c r="BI18" s="176">
        <f>ROUND('Capacity by State'!BQ16/BI$4,6)</f>
        <v>0.378</v>
      </c>
      <c r="BJ18" s="176">
        <f>ROUND('Capacity by State'!BR16/BJ$4,6)</f>
        <v>0</v>
      </c>
      <c r="BK18" s="176">
        <f>ROUND('Capacity by State'!BS16/BK$4,6)</f>
        <v>0</v>
      </c>
      <c r="BL18" s="176">
        <f>ROUND('Capacity by State'!BT16/BL$4,6)</f>
        <v>1.851</v>
      </c>
      <c r="BM18" s="176">
        <f>ROUND('Capacity by State'!BU16/BM$4,6)</f>
        <v>2.1000000000000001E-2</v>
      </c>
      <c r="BN18" s="176">
        <f>ROUND('Capacity by State'!BV16/BN$4,6)</f>
        <v>0</v>
      </c>
      <c r="BO18" s="176">
        <f>ROUND('Capacity by State'!BW16/BO$4,6)</f>
        <v>0</v>
      </c>
      <c r="BP18" s="176">
        <f>ROUND('Capacity by State'!BX16/BP$4,6)</f>
        <v>0</v>
      </c>
      <c r="BQ18" s="176">
        <f>ROUND('Capacity by State'!BY16/BQ$4,6)</f>
        <v>0</v>
      </c>
      <c r="BR18" s="176">
        <f>ROUND('Capacity by State'!BZ16/BR$4,6)</f>
        <v>0.999</v>
      </c>
      <c r="BS18" s="176">
        <f>ROUND('Capacity by State'!CA16/BS$4,6)</f>
        <v>0.63500000000000001</v>
      </c>
      <c r="BT18" s="176">
        <f>ROUND('Capacity by State'!CB16/BT$4,6)</f>
        <v>0</v>
      </c>
      <c r="BU18" s="176">
        <f>ROUND('Capacity by State'!CC16/BU$4,6)</f>
        <v>0.72799999999999998</v>
      </c>
      <c r="BV18" s="176">
        <f>ROUND('Capacity by State'!CD16/BV$4,6)</f>
        <v>3.9E-2</v>
      </c>
      <c r="BW18" s="176">
        <f>ROUND('Capacity by State'!CE16/BW$4,6)</f>
        <v>2.7E-2</v>
      </c>
      <c r="BX18" s="176">
        <f>ROUND('Capacity by State'!CF16/BX$4,6)</f>
        <v>6.4000000000000001E-2</v>
      </c>
      <c r="BY18" s="176">
        <f>ROUND('Capacity by State'!CG16/BY$4,6)</f>
        <v>0.155</v>
      </c>
      <c r="BZ18" s="176">
        <f>ROUND('Capacity by State'!CH16/BZ$4,6)</f>
        <v>0.13700000000000001</v>
      </c>
      <c r="CA18" s="176">
        <f>ROUND('Capacity by State'!CI16/CA$4,6)</f>
        <v>0.05</v>
      </c>
      <c r="CB18" s="176">
        <f>ROUND('Capacity by State'!CJ16/CB$4,6)</f>
        <v>9.4E-2</v>
      </c>
      <c r="CC18" s="176">
        <f>ROUND('Capacity by State'!CK16/CC$4,6)</f>
        <v>0.69199999999999995</v>
      </c>
      <c r="CD18" s="176">
        <f>ROUND('Capacity by State'!CL16/CD$4,6)</f>
        <v>0</v>
      </c>
      <c r="CE18" s="176">
        <f>ROUND('Capacity by State'!CM16/CE$4,6)</f>
        <v>0</v>
      </c>
      <c r="CF18" s="176">
        <f>ROUND('Capacity by State'!CN16/CF$4,6)</f>
        <v>0.29099999999999998</v>
      </c>
      <c r="CG18" s="176">
        <f>ROUND('Capacity by State'!CO16/CG$4,6)</f>
        <v>0</v>
      </c>
      <c r="CH18" s="176">
        <f>ROUND('Capacity by State'!CP16/CH$4,6)</f>
        <v>0</v>
      </c>
      <c r="CI18" s="176">
        <f>ROUND('Capacity by State'!CQ16/CI$4,6)</f>
        <v>0</v>
      </c>
      <c r="CJ18" s="176">
        <f>ROUND('Capacity by State'!CR16/CJ$4,6)</f>
        <v>0.96899999999999997</v>
      </c>
      <c r="CK18" s="176">
        <f>ROUND('Capacity by State'!CS16/CK$4,6)</f>
        <v>2.58</v>
      </c>
      <c r="CL18" s="176">
        <f>ROUND('Capacity by State'!CT16/CL$4,6)</f>
        <v>0.22500000000000001</v>
      </c>
      <c r="CM18" s="176">
        <f>ROUND('Capacity by State'!CU16/CM$4,6)</f>
        <v>1.2889999999999999</v>
      </c>
      <c r="CN18" s="176">
        <f>ROUND('Capacity by State'!CV16/CN$4,6)</f>
        <v>0.997</v>
      </c>
      <c r="CO18" s="176">
        <f>ROUND('Capacity by State'!CW16/CO$4,6)</f>
        <v>0</v>
      </c>
      <c r="CP18" s="176">
        <f>ROUND('Capacity by State'!CX16/CP$4,6)</f>
        <v>0</v>
      </c>
      <c r="CQ18" s="176">
        <f>ROUND('Capacity by State'!CY16/CQ$4,6)</f>
        <v>0.30599999999999999</v>
      </c>
      <c r="CR18" s="176">
        <f>ROUND('Capacity by State'!CZ16/CR$4,6)</f>
        <v>1.153</v>
      </c>
      <c r="CS18" s="176">
        <f>ROUND('Capacity by State'!DA16/CS$4,6)</f>
        <v>0.502</v>
      </c>
      <c r="CT18" s="176">
        <f>ROUND('Capacity by State'!DB16/CT$4,6)</f>
        <v>1.0469999999999999</v>
      </c>
      <c r="CU18" s="176">
        <f>ROUND('Capacity by State'!DC16/CU$4,6)</f>
        <v>0.93200000000000005</v>
      </c>
      <c r="CV18" s="176">
        <f>ROUND('Capacity by State'!DD16/CV$4,6)</f>
        <v>0.626</v>
      </c>
      <c r="CW18" s="176">
        <f>ROUND('Capacity by State'!DE16/CW$4,6)</f>
        <v>2E-3</v>
      </c>
      <c r="CX18" s="176">
        <f>ROUND('Capacity by State'!DF16/CX$4,6)</f>
        <v>7.4999999999999997E-2</v>
      </c>
      <c r="CY18" s="176">
        <f>ROUND('Capacity by State'!DG16/CY$4,6)</f>
        <v>5.3999999999999999E-2</v>
      </c>
      <c r="CZ18" s="176">
        <f>ROUND('Capacity by State'!DH16/CZ$4,6)</f>
        <v>0.113</v>
      </c>
      <c r="DA18" s="176">
        <f>ROUND('Capacity by State'!DI16/DA$4,6)</f>
        <v>3.1E-2</v>
      </c>
      <c r="DB18" s="176">
        <f>ROUND('Capacity by State'!DJ16/DB$4,6)</f>
        <v>0.253</v>
      </c>
      <c r="DC18" s="176">
        <f>ROUND('Capacity by State'!DK16/DC$4,6)</f>
        <v>0.251</v>
      </c>
      <c r="DD18" s="176">
        <f>ROUND('Capacity by State'!DL16/DD$4,6)</f>
        <v>3.88</v>
      </c>
      <c r="DE18" s="176">
        <f>ROUND('Capacity by State'!DM16/DE$4,6)</f>
        <v>0</v>
      </c>
      <c r="DF18" s="176">
        <f>ROUND('Capacity by State'!DN16/DF$4,6)</f>
        <v>0</v>
      </c>
      <c r="DG18" s="176">
        <f>ROUND('Capacity by State'!DO16/DG$4,6)</f>
        <v>0.246</v>
      </c>
      <c r="DH18" s="176">
        <f>ROUND('Capacity by State'!DP16/DH$4,6)</f>
        <v>0.28100000000000003</v>
      </c>
      <c r="DI18" s="176">
        <f>ROUND('Capacity by State'!DQ16/DI$4,6)</f>
        <v>0</v>
      </c>
      <c r="DJ18" s="176">
        <f>ROUND('Capacity by State'!DR16/DJ$4,6)</f>
        <v>0</v>
      </c>
      <c r="DK18" s="176">
        <f>ROUND('Capacity by State'!DS16/DK$4,6)</f>
        <v>0</v>
      </c>
      <c r="DL18" s="176">
        <f>ROUND('Capacity by State'!DT16/DL$4,6)</f>
        <v>0</v>
      </c>
      <c r="DM18" s="176">
        <f>ROUND('Capacity by State'!DU16/DM$4,6)</f>
        <v>0</v>
      </c>
      <c r="DN18" s="176">
        <f>ROUND('Capacity by State'!DV16/DN$4,6)</f>
        <v>0.09</v>
      </c>
      <c r="DO18" s="176">
        <f>ROUND('Capacity by State'!DW16/DO$4,6)</f>
        <v>0.13200000000000001</v>
      </c>
      <c r="DP18" s="176">
        <f>ROUND('Capacity by State'!DX16/DP$4,6)</f>
        <v>6.4000000000000001E-2</v>
      </c>
      <c r="DQ18" s="176">
        <f>ROUND('Capacity by State'!DY16/DQ$4,6)</f>
        <v>3.0000000000000001E-3</v>
      </c>
      <c r="DR18" s="176">
        <f>ROUND('Capacity by State'!DZ16/DR$4,6)</f>
        <v>8.0000000000000002E-3</v>
      </c>
      <c r="DS18" s="176">
        <f>ROUND('Capacity by State'!EA16/DS$4,6)</f>
        <v>2.1999999999999999E-2</v>
      </c>
      <c r="DT18" s="176">
        <f>ROUND('Capacity by State'!EB16/DT$4,6)</f>
        <v>6.0000000000000001E-3</v>
      </c>
      <c r="DU18" s="176">
        <f>ROUND('Capacity by State'!EC16/DU$4,6)</f>
        <v>6.0000000000000001E-3</v>
      </c>
      <c r="DV18" s="176">
        <f>ROUND('Capacity by State'!ED16/DV$4,6)</f>
        <v>0.01</v>
      </c>
      <c r="DW18" s="176">
        <f>ROUND('Capacity by State'!EE16/DW$4,6)</f>
        <v>2.7E-2</v>
      </c>
      <c r="DX18" s="176">
        <f>ROUND('Capacity by State'!EF16/DX$4,6)</f>
        <v>3.2000000000000001E-2</v>
      </c>
      <c r="DY18" s="176">
        <f>ROUND('Capacity by State'!EG16/DY$4,6)</f>
        <v>1.2999999999999999E-2</v>
      </c>
      <c r="DZ18" s="176">
        <f>ROUND('Capacity by State'!EH16/DZ$4,6)</f>
        <v>8.9999999999999993E-3</v>
      </c>
      <c r="EA18" s="176">
        <f>ROUND('Capacity by State'!EI16/EA$4,6)</f>
        <v>1.6E-2</v>
      </c>
      <c r="EB18" s="176">
        <f>ROUND('Capacity by State'!EJ16/EB$4,6)</f>
        <v>3.0000000000000001E-3</v>
      </c>
      <c r="EC18" s="176">
        <f>ROUND('Capacity by State'!EK16/EC$4,6)</f>
        <v>7.0000000000000001E-3</v>
      </c>
      <c r="ED18" s="176">
        <f>ROUND('Capacity by State'!EL16/ED$4,6)</f>
        <v>1.2E-2</v>
      </c>
      <c r="EE18" s="176">
        <f>ROUND('Capacity by State'!EM16/EE$4,6)</f>
        <v>0.628</v>
      </c>
      <c r="EF18" s="176">
        <f>ROUND('Capacity by State'!EN16/EF$4,6)</f>
        <v>0</v>
      </c>
      <c r="EG18" s="176">
        <f>ROUND('Capacity by State'!EO16/EG$4,6)</f>
        <v>0.20599999999999999</v>
      </c>
      <c r="EH18" s="176">
        <f>ROUND('Capacity by State'!EP16/EH$4,6)</f>
        <v>0.05</v>
      </c>
      <c r="EI18" s="176">
        <f>ROUND('Capacity by State'!EQ16/EI$4,6)</f>
        <v>0.06</v>
      </c>
      <c r="EJ18" s="176">
        <f>ROUND('Capacity by State'!ER16/EJ$4,6)</f>
        <v>3.4000000000000002E-2</v>
      </c>
      <c r="EK18" s="176">
        <f>ROUND('Capacity by State'!ES16/EK$4,6)</f>
        <v>0</v>
      </c>
      <c r="EL18" s="176">
        <f>ROUND('Capacity by State'!ET16/EL$4,6)</f>
        <v>0</v>
      </c>
      <c r="EM18" s="176">
        <f>ROUND('Capacity by State'!EU16/EM$4,6)</f>
        <v>7.0000000000000007E-2</v>
      </c>
      <c r="EN18" s="176">
        <f>ROUND('Capacity by State'!EV16/EN$4,6)</f>
        <v>0.14799999999999999</v>
      </c>
      <c r="EO18" s="176">
        <f>ROUND('Capacity by State'!EW16/EO$4,6)</f>
        <v>0.13500000000000001</v>
      </c>
      <c r="EP18" s="176">
        <f>ROUND('Capacity by State'!EX16/EP$4,6)</f>
        <v>0.153</v>
      </c>
      <c r="EQ18" s="176">
        <f>ROUND('Capacity by State'!EY16/EQ$4,6)</f>
        <v>8.4000000000000005E-2</v>
      </c>
      <c r="ER18" s="176">
        <f>ROUND('Capacity by State'!EZ16/ER$4,6)</f>
        <v>0</v>
      </c>
      <c r="ES18" s="176">
        <f>ROUND('Capacity by State'!FA16/ES$4,6)</f>
        <v>9.4E-2</v>
      </c>
      <c r="ET18" s="176">
        <f>ROUND('Capacity by State'!FB16/ET$4,6)</f>
        <v>1.4E-2</v>
      </c>
      <c r="EU18" s="176">
        <f>ROUND('Capacity by State'!FC16/EU$4,6)</f>
        <v>1.2999999999999999E-2</v>
      </c>
      <c r="EV18" s="176">
        <f>ROUND('Capacity by State'!FD16/EV$4,6)</f>
        <v>5.0999999999999997E-2</v>
      </c>
      <c r="EW18" s="176">
        <f>ROUND('Capacity by State'!FE16/EW$4,6)</f>
        <v>3.1E-2</v>
      </c>
      <c r="EX18" s="176">
        <f>ROUND('Capacity by State'!FF16/EX$4,6)</f>
        <v>7.8E-2</v>
      </c>
      <c r="EY18" s="176">
        <f>ROUND('Capacity by State'!FG16/EY$4,6)</f>
        <v>3.3000000000000002E-2</v>
      </c>
      <c r="EZ18" s="176">
        <f>ROUND('Capacity by State'!FH16/EZ$4,6)</f>
        <v>7.5999999999999998E-2</v>
      </c>
      <c r="FA18" s="176">
        <f>ROUND('Capacity by State'!FI16/FA$4,6)</f>
        <v>1.4E-2</v>
      </c>
      <c r="FB18" s="176">
        <f>ROUND('Capacity by State'!FJ16/FB$4,6)</f>
        <v>1.6E-2</v>
      </c>
      <c r="FC18" s="176">
        <f>ROUND('Capacity by State'!FK16/FC$4,6)</f>
        <v>4.0000000000000001E-3</v>
      </c>
      <c r="FD18" s="176">
        <f>ROUND('Capacity by State'!FL16/FD$4,6)</f>
        <v>1.4999999999999999E-2</v>
      </c>
      <c r="FE18" s="176">
        <f>ROUND('Capacity by State'!FM16/FE$4,6)</f>
        <v>5.0000000000000001E-3</v>
      </c>
      <c r="FF18" s="176">
        <f>ROUND('Capacity by State'!FN16/FF$4,6)</f>
        <v>0.371</v>
      </c>
      <c r="FG18" s="176">
        <f>ROUND('Capacity by State'!FO16/FG$4,6)</f>
        <v>9.6000000000000002E-2</v>
      </c>
    </row>
    <row r="19" spans="1:163" x14ac:dyDescent="0.25">
      <c r="A19" s="174">
        <v>2036</v>
      </c>
      <c r="B19" s="176">
        <f>ROUND('Capacity by State'!J17/B$4,6)</f>
        <v>2.8000000000000001E-2</v>
      </c>
      <c r="C19" s="176">
        <f>ROUND('Capacity by State'!K17/C$4,6)</f>
        <v>4.4999999999999998E-2</v>
      </c>
      <c r="D19" s="176">
        <f>ROUND('Capacity by State'!L17/D$4,6)</f>
        <v>1.9E-2</v>
      </c>
      <c r="E19" s="176">
        <f>ROUND('Capacity by State'!M17/E$4,6)</f>
        <v>1.7000000000000001E-2</v>
      </c>
      <c r="F19" s="176">
        <f>ROUND('Capacity by State'!N17/F$4,6)</f>
        <v>3.2000000000000001E-2</v>
      </c>
      <c r="G19" s="176">
        <f>ROUND('Capacity by State'!O17/G$4,6)</f>
        <v>3.9E-2</v>
      </c>
      <c r="H19" s="176">
        <f>ROUND('Capacity by State'!P17/H$4,6)</f>
        <v>0</v>
      </c>
      <c r="I19" s="176">
        <f>ROUND('Capacity by State'!Q17/I$4,6)</f>
        <v>8.0000000000000002E-3</v>
      </c>
      <c r="J19" s="176">
        <f>ROUND('Capacity by State'!R17/J$4,6)</f>
        <v>8.9999999999999993E-3</v>
      </c>
      <c r="K19" s="176">
        <f>ROUND('Capacity by State'!S17/K$4,6)</f>
        <v>0.08</v>
      </c>
      <c r="L19" s="176">
        <f>ROUND('Capacity by State'!T17/L$4,6)</f>
        <v>6.3E-2</v>
      </c>
      <c r="M19" s="176">
        <f>ROUND('Capacity by State'!U17/M$4,6)</f>
        <v>6.0999999999999999E-2</v>
      </c>
      <c r="N19" s="176">
        <f>ROUND('Capacity by State'!V17/N$4,6)</f>
        <v>6.4000000000000001E-2</v>
      </c>
      <c r="O19" s="176">
        <f>ROUND('Capacity by State'!W17/O$4,6)</f>
        <v>5.8999999999999997E-2</v>
      </c>
      <c r="P19" s="176">
        <f>ROUND('Capacity by State'!X17/P$4,6)</f>
        <v>7.9000000000000001E-2</v>
      </c>
      <c r="Q19" s="176">
        <f>ROUND('Capacity by State'!Y17/Q$4,6)</f>
        <v>0.114</v>
      </c>
      <c r="R19" s="176">
        <f>ROUND('Capacity by State'!Z17/R$4,6)</f>
        <v>3.6999999999999998E-2</v>
      </c>
      <c r="S19" s="176">
        <f>ROUND('Capacity by State'!AA17/S$4,6)</f>
        <v>1.4999999999999999E-2</v>
      </c>
      <c r="T19" s="176">
        <f>ROUND('Capacity by State'!AB17/T$4,6)</f>
        <v>4.2000000000000003E-2</v>
      </c>
      <c r="U19" s="176">
        <f>ROUND('Capacity by State'!AC17/U$4,6)</f>
        <v>5.0000000000000001E-3</v>
      </c>
      <c r="V19" s="176">
        <f>ROUND('Capacity by State'!AD17/V$4,6)</f>
        <v>1E-3</v>
      </c>
      <c r="W19" s="176">
        <f>ROUND('Capacity by State'!AE17/W$4,6)</f>
        <v>4.0000000000000001E-3</v>
      </c>
      <c r="X19" s="176">
        <f>ROUND('Capacity by State'!AF17/X$4,6)</f>
        <v>7.0000000000000001E-3</v>
      </c>
      <c r="Y19" s="176">
        <f>ROUND('Capacity by State'!AG17/Y$4,6)</f>
        <v>1.7999999999999999E-2</v>
      </c>
      <c r="Z19" s="176">
        <f>ROUND('Capacity by State'!AH17/Z$4,6)</f>
        <v>1.4E-2</v>
      </c>
      <c r="AA19" s="176">
        <f>ROUND('Capacity by State'!AI17/AA$4,6)</f>
        <v>0.33800000000000002</v>
      </c>
      <c r="AB19" s="176">
        <f>ROUND('Capacity by State'!AJ17/AB$4,6)</f>
        <v>0.192</v>
      </c>
      <c r="AC19" s="176">
        <f>ROUND('Capacity by State'!AK17/AC$4,6)</f>
        <v>0.01</v>
      </c>
      <c r="AD19" s="176">
        <f>ROUND('Capacity by State'!AL17/AD$4,6)</f>
        <v>4.0000000000000001E-3</v>
      </c>
      <c r="AE19" s="176">
        <f>ROUND('Capacity by State'!AM17/AE$4,6)</f>
        <v>0</v>
      </c>
      <c r="AF19" s="176">
        <f>ROUND('Capacity by State'!AN17/AF$4,6)</f>
        <v>0</v>
      </c>
      <c r="AG19" s="176">
        <f>ROUND('Capacity by State'!AO17/AG$4,6)</f>
        <v>0</v>
      </c>
      <c r="AH19" s="176">
        <f>ROUND('Capacity by State'!AP17/AH$4,6)</f>
        <v>0</v>
      </c>
      <c r="AI19" s="176">
        <f>ROUND('Capacity by State'!AQ17/AI$4,6)</f>
        <v>0</v>
      </c>
      <c r="AJ19" s="176">
        <f>ROUND('Capacity by State'!AR17/AJ$4,6)</f>
        <v>8.9999999999999993E-3</v>
      </c>
      <c r="AK19" s="176">
        <f>ROUND('Capacity by State'!AS17/AK$4,6)</f>
        <v>8.9999999999999993E-3</v>
      </c>
      <c r="AL19" s="176">
        <f>ROUND('Capacity by State'!AT17/AL$4,6)</f>
        <v>0</v>
      </c>
      <c r="AM19" s="176">
        <f>ROUND('Capacity by State'!AU17/AM$4,6)</f>
        <v>5.0000000000000001E-3</v>
      </c>
      <c r="AN19" s="176">
        <f>ROUND('Capacity by State'!AV17/AN$4,6)</f>
        <v>7.0000000000000001E-3</v>
      </c>
      <c r="AO19" s="183">
        <f>ROUND('Capacity by State'!AW17/AO$4,6)</f>
        <v>0</v>
      </c>
      <c r="AP19" s="176">
        <f>ROUND('Capacity by State'!AX17/AP$4,6)</f>
        <v>2E-3</v>
      </c>
      <c r="AQ19" s="176">
        <f>ROUND('Capacity by State'!AY17/AQ$4,6)</f>
        <v>1.6E-2</v>
      </c>
      <c r="AR19" s="176">
        <f>ROUND('Capacity by State'!AZ17/AR$4,6)</f>
        <v>8.0000000000000002E-3</v>
      </c>
      <c r="AS19" s="176">
        <f>ROUND('Capacity by State'!BA17/AS$4,6)</f>
        <v>7.0000000000000001E-3</v>
      </c>
      <c r="AT19" s="176">
        <f>ROUND('Capacity by State'!BB17/AT$4,6)</f>
        <v>1.7000000000000001E-2</v>
      </c>
      <c r="AU19" s="176">
        <f>ROUND('Capacity by State'!BC17/AU$4,6)</f>
        <v>7.0000000000000001E-3</v>
      </c>
      <c r="AV19" s="176">
        <f>ROUND('Capacity by State'!BD17/AV$4,6)</f>
        <v>2.5000000000000001E-2</v>
      </c>
      <c r="AW19" s="176">
        <f>ROUND('Capacity by State'!BE17/AW$4,6)</f>
        <v>7.0000000000000001E-3</v>
      </c>
      <c r="AX19" s="176">
        <f>ROUND('Capacity by State'!BF17/AX$4,6)</f>
        <v>2E-3</v>
      </c>
      <c r="AY19" s="176">
        <f>ROUND('Capacity by State'!BG17/AY$4,6)</f>
        <v>0</v>
      </c>
      <c r="AZ19" s="176">
        <f>ROUND('Capacity by State'!BH17/AZ$4,6)</f>
        <v>2E-3</v>
      </c>
      <c r="BA19" s="176">
        <f>ROUND('Capacity by State'!BI17/BA$4,6)</f>
        <v>5.0000000000000001E-3</v>
      </c>
      <c r="BB19" s="176">
        <f>ROUND('Capacity by State'!BJ17/BB$4,6)</f>
        <v>2.5999999999999999E-2</v>
      </c>
      <c r="BC19" s="176">
        <f>ROUND('Capacity by State'!BK17/BC$4,6)</f>
        <v>0</v>
      </c>
      <c r="BD19" s="176">
        <f>ROUND('Capacity by State'!BL17/BD$4,6)</f>
        <v>5.8999999999999997E-2</v>
      </c>
      <c r="BE19" s="176">
        <f>ROUND('Capacity by State'!BM17/BE$4,6)</f>
        <v>0</v>
      </c>
      <c r="BF19" s="176">
        <f>ROUND('Capacity by State'!BN17/BF$4,6)</f>
        <v>0</v>
      </c>
      <c r="BG19" s="176">
        <f>ROUND('Capacity by State'!BO17/BG$4,6)</f>
        <v>1.4279999999999999</v>
      </c>
      <c r="BH19" s="176">
        <f>ROUND('Capacity by State'!BP17/BH$4,6)</f>
        <v>0.88600000000000001</v>
      </c>
      <c r="BI19" s="176">
        <f>ROUND('Capacity by State'!BQ17/BI$4,6)</f>
        <v>0.27800000000000002</v>
      </c>
      <c r="BJ19" s="176">
        <f>ROUND('Capacity by State'!BR17/BJ$4,6)</f>
        <v>0</v>
      </c>
      <c r="BK19" s="176">
        <f>ROUND('Capacity by State'!BS17/BK$4,6)</f>
        <v>0</v>
      </c>
      <c r="BL19" s="176">
        <f>ROUND('Capacity by State'!BT17/BL$4,6)</f>
        <v>3.23</v>
      </c>
      <c r="BM19" s="176">
        <f>ROUND('Capacity by State'!BU17/BM$4,6)</f>
        <v>0.23499999999999999</v>
      </c>
      <c r="BN19" s="176">
        <f>ROUND('Capacity by State'!BV17/BN$4,6)</f>
        <v>0</v>
      </c>
      <c r="BO19" s="176">
        <f>ROUND('Capacity by State'!BW17/BO$4,6)</f>
        <v>0</v>
      </c>
      <c r="BP19" s="176">
        <f>ROUND('Capacity by State'!BX17/BP$4,6)</f>
        <v>0</v>
      </c>
      <c r="BQ19" s="176">
        <f>ROUND('Capacity by State'!BY17/BQ$4,6)</f>
        <v>0</v>
      </c>
      <c r="BR19" s="176">
        <f>ROUND('Capacity by State'!BZ17/BR$4,6)</f>
        <v>1.7929999999999999</v>
      </c>
      <c r="BS19" s="176">
        <f>ROUND('Capacity by State'!CA17/BS$4,6)</f>
        <v>0.63100000000000001</v>
      </c>
      <c r="BT19" s="176">
        <f>ROUND('Capacity by State'!CB17/BT$4,6)</f>
        <v>0</v>
      </c>
      <c r="BU19" s="176">
        <f>ROUND('Capacity by State'!CC17/BU$4,6)</f>
        <v>1.258</v>
      </c>
      <c r="BV19" s="176">
        <f>ROUND('Capacity by State'!CD17/BV$4,6)</f>
        <v>3.5999999999999997E-2</v>
      </c>
      <c r="BW19" s="176">
        <f>ROUND('Capacity by State'!CE17/BW$4,6)</f>
        <v>2.4E-2</v>
      </c>
      <c r="BX19" s="176">
        <f>ROUND('Capacity by State'!CF17/BX$4,6)</f>
        <v>6.5000000000000002E-2</v>
      </c>
      <c r="BY19" s="176">
        <f>ROUND('Capacity by State'!CG17/BY$4,6)</f>
        <v>0.157</v>
      </c>
      <c r="BZ19" s="176">
        <f>ROUND('Capacity by State'!CH17/BZ$4,6)</f>
        <v>0.16600000000000001</v>
      </c>
      <c r="CA19" s="176">
        <f>ROUND('Capacity by State'!CI17/CA$4,6)</f>
        <v>6.3E-2</v>
      </c>
      <c r="CB19" s="176">
        <f>ROUND('Capacity by State'!CJ17/CB$4,6)</f>
        <v>8.2000000000000003E-2</v>
      </c>
      <c r="CC19" s="176">
        <f>ROUND('Capacity by State'!CK17/CC$4,6)</f>
        <v>0.63200000000000001</v>
      </c>
      <c r="CD19" s="176">
        <f>ROUND('Capacity by State'!CL17/CD$4,6)</f>
        <v>1.5429999999999999</v>
      </c>
      <c r="CE19" s="176">
        <f>ROUND('Capacity by State'!CM17/CE$4,6)</f>
        <v>1.712</v>
      </c>
      <c r="CF19" s="176">
        <f>ROUND('Capacity by State'!CN17/CF$4,6)</f>
        <v>0.67500000000000004</v>
      </c>
      <c r="CG19" s="176">
        <f>ROUND('Capacity by State'!CO17/CG$4,6)</f>
        <v>0</v>
      </c>
      <c r="CH19" s="176">
        <f>ROUND('Capacity by State'!CP17/CH$4,6)</f>
        <v>0</v>
      </c>
      <c r="CI19" s="176">
        <f>ROUND('Capacity by State'!CQ17/CI$4,6)</f>
        <v>1.7549999999999999</v>
      </c>
      <c r="CJ19" s="176">
        <f>ROUND('Capacity by State'!CR17/CJ$4,6)</f>
        <v>0.82599999999999996</v>
      </c>
      <c r="CK19" s="176">
        <f>ROUND('Capacity by State'!CS17/CK$4,6)</f>
        <v>2.4689999999999999</v>
      </c>
      <c r="CL19" s="176">
        <f>ROUND('Capacity by State'!CT17/CL$4,6)</f>
        <v>0.53500000000000003</v>
      </c>
      <c r="CM19" s="176">
        <f>ROUND('Capacity by State'!CU17/CM$4,6)</f>
        <v>1.22</v>
      </c>
      <c r="CN19" s="176">
        <f>ROUND('Capacity by State'!CV17/CN$4,6)</f>
        <v>1.0049999999999999</v>
      </c>
      <c r="CO19" s="176">
        <f>ROUND('Capacity by State'!CW17/CO$4,6)</f>
        <v>0.77100000000000002</v>
      </c>
      <c r="CP19" s="176">
        <f>ROUND('Capacity by State'!CX17/CP$4,6)</f>
        <v>0.76300000000000001</v>
      </c>
      <c r="CQ19" s="176">
        <f>ROUND('Capacity by State'!CY17/CQ$4,6)</f>
        <v>0.35799999999999998</v>
      </c>
      <c r="CR19" s="176">
        <f>ROUND('Capacity by State'!CZ17/CR$4,6)</f>
        <v>1.4890000000000001</v>
      </c>
      <c r="CS19" s="176">
        <f>ROUND('Capacity by State'!DA17/CS$4,6)</f>
        <v>0.64400000000000002</v>
      </c>
      <c r="CT19" s="176">
        <f>ROUND('Capacity by State'!DB17/CT$4,6)</f>
        <v>1.329</v>
      </c>
      <c r="CU19" s="176">
        <f>ROUND('Capacity by State'!DC17/CU$4,6)</f>
        <v>1.1439999999999999</v>
      </c>
      <c r="CV19" s="176">
        <f>ROUND('Capacity by State'!DD17/CV$4,6)</f>
        <v>0.83699999999999997</v>
      </c>
      <c r="CW19" s="176">
        <f>ROUND('Capacity by State'!DE17/CW$4,6)</f>
        <v>1E-3</v>
      </c>
      <c r="CX19" s="176">
        <f>ROUND('Capacity by State'!DF17/CX$4,6)</f>
        <v>5.5E-2</v>
      </c>
      <c r="CY19" s="176">
        <f>ROUND('Capacity by State'!DG17/CY$4,6)</f>
        <v>4.8000000000000001E-2</v>
      </c>
      <c r="CZ19" s="176">
        <f>ROUND('Capacity by State'!DH17/CZ$4,6)</f>
        <v>0.10299999999999999</v>
      </c>
      <c r="DA19" s="176">
        <f>ROUND('Capacity by State'!DI17/DA$4,6)</f>
        <v>2.1999999999999999E-2</v>
      </c>
      <c r="DB19" s="176">
        <f>ROUND('Capacity by State'!DJ17/DB$4,6)</f>
        <v>0.24199999999999999</v>
      </c>
      <c r="DC19" s="176">
        <f>ROUND('Capacity by State'!DK17/DC$4,6)</f>
        <v>0.24099999999999999</v>
      </c>
      <c r="DD19" s="176">
        <f>ROUND('Capacity by State'!DL17/DD$4,6)</f>
        <v>4.1260000000000003</v>
      </c>
      <c r="DE19" s="176">
        <f>ROUND('Capacity by State'!DM17/DE$4,6)</f>
        <v>2.8679999999999999</v>
      </c>
      <c r="DF19" s="176">
        <f>ROUND('Capacity by State'!DN17/DF$4,6)</f>
        <v>0.28299999999999997</v>
      </c>
      <c r="DG19" s="176">
        <f>ROUND('Capacity by State'!DO17/DG$4,6)</f>
        <v>1.034</v>
      </c>
      <c r="DH19" s="176">
        <f>ROUND('Capacity by State'!DP17/DH$4,6)</f>
        <v>1.149</v>
      </c>
      <c r="DI19" s="176">
        <f>ROUND('Capacity by State'!DQ17/DI$4,6)</f>
        <v>0.41199999999999998</v>
      </c>
      <c r="DJ19" s="176">
        <f>ROUND('Capacity by State'!DR17/DJ$4,6)</f>
        <v>0.35199999999999998</v>
      </c>
      <c r="DK19" s="176">
        <f>ROUND('Capacity by State'!DS17/DK$4,6)</f>
        <v>0</v>
      </c>
      <c r="DL19" s="176">
        <f>ROUND('Capacity by State'!DT17/DL$4,6)</f>
        <v>0</v>
      </c>
      <c r="DM19" s="176">
        <f>ROUND('Capacity by State'!DU17/DM$4,6)</f>
        <v>0.04</v>
      </c>
      <c r="DN19" s="176">
        <f>ROUND('Capacity by State'!DV17/DN$4,6)</f>
        <v>6.9000000000000006E-2</v>
      </c>
      <c r="DO19" s="176">
        <f>ROUND('Capacity by State'!DW17/DO$4,6)</f>
        <v>0.114</v>
      </c>
      <c r="DP19" s="176">
        <f>ROUND('Capacity by State'!DX17/DP$4,6)</f>
        <v>4.9000000000000002E-2</v>
      </c>
      <c r="DQ19" s="176">
        <f>ROUND('Capacity by State'!DY17/DQ$4,6)</f>
        <v>2E-3</v>
      </c>
      <c r="DR19" s="176">
        <f>ROUND('Capacity by State'!DZ17/DR$4,6)</f>
        <v>8.9999999999999993E-3</v>
      </c>
      <c r="DS19" s="176">
        <f>ROUND('Capacity by State'!EA17/DS$4,6)</f>
        <v>2.1999999999999999E-2</v>
      </c>
      <c r="DT19" s="176">
        <f>ROUND('Capacity by State'!EB17/DT$4,6)</f>
        <v>3.0000000000000001E-3</v>
      </c>
      <c r="DU19" s="176">
        <f>ROUND('Capacity by State'!EC17/DU$4,6)</f>
        <v>1E-3</v>
      </c>
      <c r="DV19" s="176">
        <f>ROUND('Capacity by State'!ED17/DV$4,6)</f>
        <v>0.01</v>
      </c>
      <c r="DW19" s="176">
        <f>ROUND('Capacity by State'!EE17/DW$4,6)</f>
        <v>3.2000000000000001E-2</v>
      </c>
      <c r="DX19" s="176">
        <f>ROUND('Capacity by State'!EF17/DX$4,6)</f>
        <v>3.3000000000000002E-2</v>
      </c>
      <c r="DY19" s="176">
        <f>ROUND('Capacity by State'!EG17/DY$4,6)</f>
        <v>1.2E-2</v>
      </c>
      <c r="DZ19" s="176">
        <f>ROUND('Capacity by State'!EH17/DZ$4,6)</f>
        <v>7.0000000000000001E-3</v>
      </c>
      <c r="EA19" s="176">
        <f>ROUND('Capacity by State'!EI17/EA$4,6)</f>
        <v>1.2999999999999999E-2</v>
      </c>
      <c r="EB19" s="176">
        <f>ROUND('Capacity by State'!EJ17/EB$4,6)</f>
        <v>0</v>
      </c>
      <c r="EC19" s="176">
        <f>ROUND('Capacity by State'!EK17/EC$4,6)</f>
        <v>3.0000000000000001E-3</v>
      </c>
      <c r="ED19" s="176">
        <f>ROUND('Capacity by State'!EL17/ED$4,6)</f>
        <v>1.9E-2</v>
      </c>
      <c r="EE19" s="176">
        <f>ROUND('Capacity by State'!EM17/EE$4,6)</f>
        <v>0.64900000000000002</v>
      </c>
      <c r="EF19" s="176">
        <f>ROUND('Capacity by State'!EN17/EF$4,6)</f>
        <v>0.17299999999999999</v>
      </c>
      <c r="EG19" s="176">
        <f>ROUND('Capacity by State'!EO17/EG$4,6)</f>
        <v>0.218</v>
      </c>
      <c r="EH19" s="176">
        <f>ROUND('Capacity by State'!EP17/EH$4,6)</f>
        <v>5.3999999999999999E-2</v>
      </c>
      <c r="EI19" s="176">
        <f>ROUND('Capacity by State'!EQ17/EI$4,6)</f>
        <v>5.3999999999999999E-2</v>
      </c>
      <c r="EJ19" s="176">
        <f>ROUND('Capacity by State'!ER17/EJ$4,6)</f>
        <v>0.04</v>
      </c>
      <c r="EK19" s="176">
        <f>ROUND('Capacity by State'!ES17/EK$4,6)</f>
        <v>0</v>
      </c>
      <c r="EL19" s="176">
        <f>ROUND('Capacity by State'!ET17/EL$4,6)</f>
        <v>0</v>
      </c>
      <c r="EM19" s="176">
        <f>ROUND('Capacity by State'!EU17/EM$4,6)</f>
        <v>0.10199999999999999</v>
      </c>
      <c r="EN19" s="176">
        <f>ROUND('Capacity by State'!EV17/EN$4,6)</f>
        <v>0.14499999999999999</v>
      </c>
      <c r="EO19" s="176">
        <f>ROUND('Capacity by State'!EW17/EO$4,6)</f>
        <v>0.13400000000000001</v>
      </c>
      <c r="EP19" s="176">
        <f>ROUND('Capacity by State'!EX17/EP$4,6)</f>
        <v>0.154</v>
      </c>
      <c r="EQ19" s="176">
        <f>ROUND('Capacity by State'!EY17/EQ$4,6)</f>
        <v>8.7999999999999995E-2</v>
      </c>
      <c r="ER19" s="176">
        <f>ROUND('Capacity by State'!EZ17/ER$4,6)</f>
        <v>0</v>
      </c>
      <c r="ES19" s="176">
        <f>ROUND('Capacity by State'!FA17/ES$4,6)</f>
        <v>8.3000000000000004E-2</v>
      </c>
      <c r="ET19" s="176">
        <f>ROUND('Capacity by State'!FB17/ET$4,6)</f>
        <v>1.4E-2</v>
      </c>
      <c r="EU19" s="176">
        <f>ROUND('Capacity by State'!FC17/EU$4,6)</f>
        <v>1.4999999999999999E-2</v>
      </c>
      <c r="EV19" s="176">
        <f>ROUND('Capacity by State'!FD17/EV$4,6)</f>
        <v>4.7E-2</v>
      </c>
      <c r="EW19" s="176">
        <f>ROUND('Capacity by State'!FE17/EW$4,6)</f>
        <v>2.7E-2</v>
      </c>
      <c r="EX19" s="176">
        <f>ROUND('Capacity by State'!FF17/EX$4,6)</f>
        <v>7.4999999999999997E-2</v>
      </c>
      <c r="EY19" s="176">
        <f>ROUND('Capacity by State'!FG17/EY$4,6)</f>
        <v>3.3000000000000002E-2</v>
      </c>
      <c r="EZ19" s="176">
        <f>ROUND('Capacity by State'!FH17/EZ$4,6)</f>
        <v>7.3999999999999996E-2</v>
      </c>
      <c r="FA19" s="176">
        <f>ROUND('Capacity by State'!FI17/FA$4,6)</f>
        <v>1.2999999999999999E-2</v>
      </c>
      <c r="FB19" s="176">
        <f>ROUND('Capacity by State'!FJ17/FB$4,6)</f>
        <v>1.4E-2</v>
      </c>
      <c r="FC19" s="176">
        <f>ROUND('Capacity by State'!FK17/FC$4,6)</f>
        <v>8.0000000000000002E-3</v>
      </c>
      <c r="FD19" s="176">
        <f>ROUND('Capacity by State'!FL17/FD$4,6)</f>
        <v>1.4999999999999999E-2</v>
      </c>
      <c r="FE19" s="176">
        <f>ROUND('Capacity by State'!FM17/FE$4,6)</f>
        <v>2E-3</v>
      </c>
      <c r="FF19" s="176">
        <f>ROUND('Capacity by State'!FN17/FF$4,6)</f>
        <v>0.36799999999999999</v>
      </c>
      <c r="FG19" s="176">
        <f>ROUND('Capacity by State'!FO17/FG$4,6)</f>
        <v>6.5000000000000002E-2</v>
      </c>
    </row>
    <row r="20" spans="1:163" x14ac:dyDescent="0.25">
      <c r="A20" s="174">
        <v>2037</v>
      </c>
      <c r="B20" s="176">
        <f>ROUND('Capacity by State'!J18/B$4,6)</f>
        <v>6.6000000000000003E-2</v>
      </c>
      <c r="C20" s="176">
        <f>ROUND('Capacity by State'!K18/C$4,6)</f>
        <v>0.16900000000000001</v>
      </c>
      <c r="D20" s="176">
        <f>ROUND('Capacity by State'!L18/D$4,6)</f>
        <v>7.9000000000000001E-2</v>
      </c>
      <c r="E20" s="176">
        <f>ROUND('Capacity by State'!M18/E$4,6)</f>
        <v>5.1999999999999998E-2</v>
      </c>
      <c r="F20" s="176">
        <f>ROUND('Capacity by State'!N18/F$4,6)</f>
        <v>7.2999999999999995E-2</v>
      </c>
      <c r="G20" s="176">
        <f>ROUND('Capacity by State'!O18/G$4,6)</f>
        <v>2.1000000000000001E-2</v>
      </c>
      <c r="H20" s="176">
        <f>ROUND('Capacity by State'!P18/H$4,6)</f>
        <v>1E-3</v>
      </c>
      <c r="I20" s="176">
        <f>ROUND('Capacity by State'!Q18/I$4,6)</f>
        <v>0</v>
      </c>
      <c r="J20" s="176">
        <f>ROUND('Capacity by State'!R18/J$4,6)</f>
        <v>0</v>
      </c>
      <c r="K20" s="176">
        <f>ROUND('Capacity by State'!S18/K$4,6)</f>
        <v>0</v>
      </c>
      <c r="L20" s="176">
        <f>ROUND('Capacity by State'!T18/L$4,6)</f>
        <v>5.1999999999999998E-2</v>
      </c>
      <c r="M20" s="176">
        <f>ROUND('Capacity by State'!U18/M$4,6)</f>
        <v>4.9000000000000002E-2</v>
      </c>
      <c r="N20" s="176">
        <f>ROUND('Capacity by State'!V18/N$4,6)</f>
        <v>3.5000000000000003E-2</v>
      </c>
      <c r="O20" s="176">
        <f>ROUND('Capacity by State'!W18/O$4,6)</f>
        <v>4.4999999999999998E-2</v>
      </c>
      <c r="P20" s="176">
        <f>ROUND('Capacity by State'!X18/P$4,6)</f>
        <v>7.5999999999999998E-2</v>
      </c>
      <c r="Q20" s="176">
        <f>ROUND('Capacity by State'!Y18/Q$4,6)</f>
        <v>9.4E-2</v>
      </c>
      <c r="R20" s="176">
        <f>ROUND('Capacity by State'!Z18/R$4,6)</f>
        <v>1.2999999999999999E-2</v>
      </c>
      <c r="S20" s="176">
        <f>ROUND('Capacity by State'!AA18/S$4,6)</f>
        <v>1.4999999999999999E-2</v>
      </c>
      <c r="T20" s="176">
        <f>ROUND('Capacity by State'!AB18/T$4,6)</f>
        <v>3.6999999999999998E-2</v>
      </c>
      <c r="U20" s="176">
        <f>ROUND('Capacity by State'!AC18/U$4,6)</f>
        <v>4.0000000000000001E-3</v>
      </c>
      <c r="V20" s="176">
        <f>ROUND('Capacity by State'!AD18/V$4,6)</f>
        <v>0</v>
      </c>
      <c r="W20" s="176">
        <f>ROUND('Capacity by State'!AE18/W$4,6)</f>
        <v>3.0000000000000001E-3</v>
      </c>
      <c r="X20" s="176">
        <f>ROUND('Capacity by State'!AF18/X$4,6)</f>
        <v>7.0000000000000001E-3</v>
      </c>
      <c r="Y20" s="176">
        <f>ROUND('Capacity by State'!AG18/Y$4,6)</f>
        <v>1.4999999999999999E-2</v>
      </c>
      <c r="Z20" s="176">
        <f>ROUND('Capacity by State'!AH18/Z$4,6)</f>
        <v>1.4E-2</v>
      </c>
      <c r="AA20" s="176">
        <f>ROUND('Capacity by State'!AI18/AA$4,6)</f>
        <v>0.32400000000000001</v>
      </c>
      <c r="AB20" s="176">
        <f>ROUND('Capacity by State'!AJ18/AB$4,6)</f>
        <v>0.106</v>
      </c>
      <c r="AC20" s="176">
        <f>ROUND('Capacity by State'!AK18/AC$4,6)</f>
        <v>7.3999999999999996E-2</v>
      </c>
      <c r="AD20" s="176">
        <f>ROUND('Capacity by State'!AL18/AD$4,6)</f>
        <v>5.6000000000000001E-2</v>
      </c>
      <c r="AE20" s="176">
        <f>ROUND('Capacity by State'!AM18/AE$4,6)</f>
        <v>1.9E-2</v>
      </c>
      <c r="AF20" s="176">
        <f>ROUND('Capacity by State'!AN18/AF$4,6)</f>
        <v>2.5000000000000001E-2</v>
      </c>
      <c r="AG20" s="176">
        <f>ROUND('Capacity by State'!AO18/AG$4,6)</f>
        <v>2.1000000000000001E-2</v>
      </c>
      <c r="AH20" s="176">
        <f>ROUND('Capacity by State'!AP18/AH$4,6)</f>
        <v>3.0000000000000001E-3</v>
      </c>
      <c r="AI20" s="176">
        <f>ROUND('Capacity by State'!AQ18/AI$4,6)</f>
        <v>8.9999999999999993E-3</v>
      </c>
      <c r="AJ20" s="176">
        <f>ROUND('Capacity by State'!AR18/AJ$4,6)</f>
        <v>2.9000000000000001E-2</v>
      </c>
      <c r="AK20" s="176">
        <f>ROUND('Capacity by State'!AS18/AK$4,6)</f>
        <v>5.1999999999999998E-2</v>
      </c>
      <c r="AL20" s="176">
        <f>ROUND('Capacity by State'!AT18/AL$4,6)</f>
        <v>3.5999999999999997E-2</v>
      </c>
      <c r="AM20" s="176">
        <f>ROUND('Capacity by State'!AU18/AM$4,6)</f>
        <v>3.4000000000000002E-2</v>
      </c>
      <c r="AN20" s="176">
        <f>ROUND('Capacity by State'!AV18/AN$4,6)</f>
        <v>5.2999999999999999E-2</v>
      </c>
      <c r="AO20" s="183">
        <f>ROUND('Capacity by State'!AW18/AO$4,6)</f>
        <v>0</v>
      </c>
      <c r="AP20" s="176">
        <f>ROUND('Capacity by State'!AX18/AP$4,6)</f>
        <v>1E-3</v>
      </c>
      <c r="AQ20" s="176">
        <f>ROUND('Capacity by State'!AY18/AQ$4,6)</f>
        <v>1.2999999999999999E-2</v>
      </c>
      <c r="AR20" s="176">
        <f>ROUND('Capacity by State'!AZ18/AR$4,6)</f>
        <v>7.0000000000000001E-3</v>
      </c>
      <c r="AS20" s="176">
        <f>ROUND('Capacity by State'!BA18/AS$4,6)</f>
        <v>6.0000000000000001E-3</v>
      </c>
      <c r="AT20" s="176">
        <f>ROUND('Capacity by State'!BB18/AT$4,6)</f>
        <v>1.7000000000000001E-2</v>
      </c>
      <c r="AU20" s="176">
        <f>ROUND('Capacity by State'!BC18/AU$4,6)</f>
        <v>7.0000000000000001E-3</v>
      </c>
      <c r="AV20" s="176">
        <f>ROUND('Capacity by State'!BD18/AV$4,6)</f>
        <v>2.3E-2</v>
      </c>
      <c r="AW20" s="176">
        <f>ROUND('Capacity by State'!BE18/AW$4,6)</f>
        <v>7.0000000000000001E-3</v>
      </c>
      <c r="AX20" s="176">
        <f>ROUND('Capacity by State'!BF18/AX$4,6)</f>
        <v>3.0000000000000001E-3</v>
      </c>
      <c r="AY20" s="176">
        <f>ROUND('Capacity by State'!BG18/AY$4,6)</f>
        <v>2E-3</v>
      </c>
      <c r="AZ20" s="176">
        <f>ROUND('Capacity by State'!BH18/AZ$4,6)</f>
        <v>1E-3</v>
      </c>
      <c r="BA20" s="176">
        <f>ROUND('Capacity by State'!BI18/BA$4,6)</f>
        <v>6.0000000000000001E-3</v>
      </c>
      <c r="BB20" s="176">
        <f>ROUND('Capacity by State'!BJ18/BB$4,6)</f>
        <v>2.3E-2</v>
      </c>
      <c r="BC20" s="176">
        <f>ROUND('Capacity by State'!BK18/BC$4,6)</f>
        <v>5.5E-2</v>
      </c>
      <c r="BD20" s="176">
        <f>ROUND('Capacity by State'!BL18/BD$4,6)</f>
        <v>0.70899999999999996</v>
      </c>
      <c r="BE20" s="176">
        <f>ROUND('Capacity by State'!BM18/BE$4,6)</f>
        <v>0.08</v>
      </c>
      <c r="BF20" s="176">
        <f>ROUND('Capacity by State'!BN18/BF$4,6)</f>
        <v>1.349</v>
      </c>
      <c r="BG20" s="176">
        <f>ROUND('Capacity by State'!BO18/BG$4,6)</f>
        <v>1.375</v>
      </c>
      <c r="BH20" s="176">
        <f>ROUND('Capacity by State'!BP18/BH$4,6)</f>
        <v>0.79200000000000004</v>
      </c>
      <c r="BI20" s="176">
        <f>ROUND('Capacity by State'!BQ18/BI$4,6)</f>
        <v>0.77200000000000002</v>
      </c>
      <c r="BJ20" s="176">
        <f>ROUND('Capacity by State'!BR18/BJ$4,6)</f>
        <v>0.82499999999999996</v>
      </c>
      <c r="BK20" s="176">
        <f>ROUND('Capacity by State'!BS18/BK$4,6)</f>
        <v>0.71599999999999997</v>
      </c>
      <c r="BL20" s="176">
        <f>ROUND('Capacity by State'!BT18/BL$4,6)</f>
        <v>0</v>
      </c>
      <c r="BM20" s="176">
        <f>ROUND('Capacity by State'!BU18/BM$4,6)</f>
        <v>0.90200000000000002</v>
      </c>
      <c r="BN20" s="176">
        <f>ROUND('Capacity by State'!BV18/BN$4,6)</f>
        <v>1.1399999999999999</v>
      </c>
      <c r="BO20" s="176">
        <f>ROUND('Capacity by State'!BW18/BO$4,6)</f>
        <v>1.1379999999999999</v>
      </c>
      <c r="BP20" s="176">
        <f>ROUND('Capacity by State'!BX18/BP$4,6)</f>
        <v>1.4339999999999999</v>
      </c>
      <c r="BQ20" s="176">
        <f>ROUND('Capacity by State'!BY18/BQ$4,6)</f>
        <v>0.71899999999999997</v>
      </c>
      <c r="BR20" s="176">
        <f>ROUND('Capacity by State'!BZ18/BR$4,6)</f>
        <v>0</v>
      </c>
      <c r="BS20" s="176">
        <f>ROUND('Capacity by State'!CA18/BS$4,6)</f>
        <v>0.34300000000000003</v>
      </c>
      <c r="BT20" s="176">
        <f>ROUND('Capacity by State'!CB18/BT$4,6)</f>
        <v>1.054</v>
      </c>
      <c r="BU20" s="176">
        <f>ROUND('Capacity by State'!CC18/BU$4,6)</f>
        <v>0</v>
      </c>
      <c r="BV20" s="176">
        <f>ROUND('Capacity by State'!CD18/BV$4,6)</f>
        <v>3.1E-2</v>
      </c>
      <c r="BW20" s="176">
        <f>ROUND('Capacity by State'!CE18/BW$4,6)</f>
        <v>2.1999999999999999E-2</v>
      </c>
      <c r="BX20" s="176">
        <f>ROUND('Capacity by State'!CF18/BX$4,6)</f>
        <v>6.7000000000000004E-2</v>
      </c>
      <c r="BY20" s="176">
        <f>ROUND('Capacity by State'!CG18/BY$4,6)</f>
        <v>0.16</v>
      </c>
      <c r="BZ20" s="176">
        <f>ROUND('Capacity by State'!CH18/BZ$4,6)</f>
        <v>0.108</v>
      </c>
      <c r="CA20" s="176">
        <f>ROUND('Capacity by State'!CI18/CA$4,6)</f>
        <v>4.2000000000000003E-2</v>
      </c>
      <c r="CB20" s="176">
        <f>ROUND('Capacity by State'!CJ18/CB$4,6)</f>
        <v>7.0000000000000007E-2</v>
      </c>
      <c r="CC20" s="176">
        <f>ROUND('Capacity by State'!CK18/CC$4,6)</f>
        <v>0.52400000000000002</v>
      </c>
      <c r="CD20" s="176">
        <f>ROUND('Capacity by State'!CL18/CD$4,6)</f>
        <v>2.4950000000000001</v>
      </c>
      <c r="CE20" s="176">
        <f>ROUND('Capacity by State'!CM18/CE$4,6)</f>
        <v>3.415</v>
      </c>
      <c r="CF20" s="176">
        <f>ROUND('Capacity by State'!CN18/CF$4,6)</f>
        <v>3.4129999999999998</v>
      </c>
      <c r="CG20" s="176">
        <f>ROUND('Capacity by State'!CO18/CG$4,6)</f>
        <v>1.1739999999999999</v>
      </c>
      <c r="CH20" s="176">
        <f>ROUND('Capacity by State'!CP18/CH$4,6)</f>
        <v>2.4249999999999998</v>
      </c>
      <c r="CI20" s="176">
        <f>ROUND('Capacity by State'!CQ18/CI$4,6)</f>
        <v>1.431</v>
      </c>
      <c r="CJ20" s="176">
        <f>ROUND('Capacity by State'!CR18/CJ$4,6)</f>
        <v>2.7280000000000002</v>
      </c>
      <c r="CK20" s="176">
        <f>ROUND('Capacity by State'!CS18/CK$4,6)</f>
        <v>5.0190000000000001</v>
      </c>
      <c r="CL20" s="176">
        <f>ROUND('Capacity by State'!CT18/CL$4,6)</f>
        <v>3.9249999999999998</v>
      </c>
      <c r="CM20" s="176">
        <f>ROUND('Capacity by State'!CU18/CM$4,6)</f>
        <v>2.492</v>
      </c>
      <c r="CN20" s="176">
        <f>ROUND('Capacity by State'!CV18/CN$4,6)</f>
        <v>4.3239999999999998</v>
      </c>
      <c r="CO20" s="176">
        <f>ROUND('Capacity by State'!CW18/CO$4,6)</f>
        <v>2.9350000000000001</v>
      </c>
      <c r="CP20" s="176">
        <f>ROUND('Capacity by State'!CX18/CP$4,6)</f>
        <v>2.9729999999999999</v>
      </c>
      <c r="CQ20" s="176">
        <f>ROUND('Capacity by State'!CY18/CQ$4,6)</f>
        <v>0</v>
      </c>
      <c r="CR20" s="176">
        <f>ROUND('Capacity by State'!CZ18/CR$4,6)</f>
        <v>1.64</v>
      </c>
      <c r="CS20" s="176">
        <f>ROUND('Capacity by State'!DA18/CS$4,6)</f>
        <v>0.82299999999999995</v>
      </c>
      <c r="CT20" s="176">
        <f>ROUND('Capacity by State'!DB18/CT$4,6)</f>
        <v>1.823</v>
      </c>
      <c r="CU20" s="176">
        <f>ROUND('Capacity by State'!DC18/CU$4,6)</f>
        <v>1.524</v>
      </c>
      <c r="CV20" s="176">
        <f>ROUND('Capacity by State'!DD18/CV$4,6)</f>
        <v>0.84</v>
      </c>
      <c r="CW20" s="176">
        <f>ROUND('Capacity by State'!DE18/CW$4,6)</f>
        <v>2E-3</v>
      </c>
      <c r="CX20" s="176">
        <f>ROUND('Capacity by State'!DF18/CX$4,6)</f>
        <v>0.10100000000000001</v>
      </c>
      <c r="CY20" s="176">
        <f>ROUND('Capacity by State'!DG18/CY$4,6)</f>
        <v>3.9E-2</v>
      </c>
      <c r="CZ20" s="176">
        <f>ROUND('Capacity by State'!DH18/CZ$4,6)</f>
        <v>0.08</v>
      </c>
      <c r="DA20" s="176">
        <f>ROUND('Capacity by State'!DI18/DA$4,6)</f>
        <v>1.7000000000000001E-2</v>
      </c>
      <c r="DB20" s="176">
        <f>ROUND('Capacity by State'!DJ18/DB$4,6)</f>
        <v>0.23</v>
      </c>
      <c r="DC20" s="176">
        <f>ROUND('Capacity by State'!DK18/DC$4,6)</f>
        <v>0.223</v>
      </c>
      <c r="DD20" s="176">
        <f>ROUND('Capacity by State'!DL18/DD$4,6)</f>
        <v>4.0220000000000002</v>
      </c>
      <c r="DE20" s="176">
        <f>ROUND('Capacity by State'!DM18/DE$4,6)</f>
        <v>8.6460000000000008</v>
      </c>
      <c r="DF20" s="176">
        <f>ROUND('Capacity by State'!DN18/DF$4,6)</f>
        <v>0.215</v>
      </c>
      <c r="DG20" s="176">
        <f>ROUND('Capacity by State'!DO18/DG$4,6)</f>
        <v>0</v>
      </c>
      <c r="DH20" s="176">
        <f>ROUND('Capacity by State'!DP18/DH$4,6)</f>
        <v>0</v>
      </c>
      <c r="DI20" s="176">
        <f>ROUND('Capacity by State'!DQ18/DI$4,6)</f>
        <v>0.52100000000000002</v>
      </c>
      <c r="DJ20" s="176">
        <f>ROUND('Capacity by State'!DR18/DJ$4,6)</f>
        <v>0.27900000000000003</v>
      </c>
      <c r="DK20" s="176">
        <f>ROUND('Capacity by State'!DS18/DK$4,6)</f>
        <v>0.47599999999999998</v>
      </c>
      <c r="DL20" s="176">
        <f>ROUND('Capacity by State'!DT18/DL$4,6)</f>
        <v>5.0000000000000001E-3</v>
      </c>
      <c r="DM20" s="176">
        <f>ROUND('Capacity by State'!DU18/DM$4,6)</f>
        <v>0.03</v>
      </c>
      <c r="DN20" s="176">
        <f>ROUND('Capacity by State'!DV18/DN$4,6)</f>
        <v>4.0000000000000001E-3</v>
      </c>
      <c r="DO20" s="176">
        <f>ROUND('Capacity by State'!DW18/DO$4,6)</f>
        <v>0.05</v>
      </c>
      <c r="DP20" s="176">
        <f>ROUND('Capacity by State'!DX18/DP$4,6)</f>
        <v>0</v>
      </c>
      <c r="DQ20" s="176">
        <f>ROUND('Capacity by State'!DY18/DQ$4,6)</f>
        <v>3.0000000000000001E-3</v>
      </c>
      <c r="DR20" s="176">
        <f>ROUND('Capacity by State'!DZ18/DR$4,6)</f>
        <v>8.0000000000000002E-3</v>
      </c>
      <c r="DS20" s="176">
        <f>ROUND('Capacity by State'!EA18/DS$4,6)</f>
        <v>2.1000000000000001E-2</v>
      </c>
      <c r="DT20" s="176">
        <f>ROUND('Capacity by State'!EB18/DT$4,6)</f>
        <v>1E-3</v>
      </c>
      <c r="DU20" s="176">
        <f>ROUND('Capacity by State'!EC18/DU$4,6)</f>
        <v>0</v>
      </c>
      <c r="DV20" s="176">
        <f>ROUND('Capacity by State'!ED18/DV$4,6)</f>
        <v>4.0000000000000001E-3</v>
      </c>
      <c r="DW20" s="176">
        <f>ROUND('Capacity by State'!EE18/DW$4,6)</f>
        <v>2.9000000000000001E-2</v>
      </c>
      <c r="DX20" s="176">
        <f>ROUND('Capacity by State'!EF18/DX$4,6)</f>
        <v>0.03</v>
      </c>
      <c r="DY20" s="176">
        <f>ROUND('Capacity by State'!EG18/DY$4,6)</f>
        <v>1.2E-2</v>
      </c>
      <c r="DZ20" s="176">
        <f>ROUND('Capacity by State'!EH18/DZ$4,6)</f>
        <v>5.0000000000000001E-3</v>
      </c>
      <c r="EA20" s="176">
        <f>ROUND('Capacity by State'!EI18/EA$4,6)</f>
        <v>1.2E-2</v>
      </c>
      <c r="EB20" s="176">
        <f>ROUND('Capacity by State'!EJ18/EB$4,6)</f>
        <v>0</v>
      </c>
      <c r="EC20" s="176">
        <f>ROUND('Capacity by State'!EK18/EC$4,6)</f>
        <v>0</v>
      </c>
      <c r="ED20" s="176">
        <f>ROUND('Capacity by State'!EL18/ED$4,6)</f>
        <v>1.4999999999999999E-2</v>
      </c>
      <c r="EE20" s="176">
        <f>ROUND('Capacity by State'!EM18/EE$4,6)</f>
        <v>0.61299999999999999</v>
      </c>
      <c r="EF20" s="176">
        <f>ROUND('Capacity by State'!EN18/EF$4,6)</f>
        <v>0.94799999999999995</v>
      </c>
      <c r="EG20" s="176">
        <f>ROUND('Capacity by State'!EO18/EG$4,6)</f>
        <v>0.22700000000000001</v>
      </c>
      <c r="EH20" s="176">
        <f>ROUND('Capacity by State'!EP18/EH$4,6)</f>
        <v>0.27400000000000002</v>
      </c>
      <c r="EI20" s="176">
        <f>ROUND('Capacity by State'!EQ18/EI$4,6)</f>
        <v>0.153</v>
      </c>
      <c r="EJ20" s="176">
        <f>ROUND('Capacity by State'!ER18/EJ$4,6)</f>
        <v>0.17899999999999999</v>
      </c>
      <c r="EK20" s="176">
        <f>ROUND('Capacity by State'!ES18/EK$4,6)</f>
        <v>0</v>
      </c>
      <c r="EL20" s="176">
        <f>ROUND('Capacity by State'!ET18/EL$4,6)</f>
        <v>0.16600000000000001</v>
      </c>
      <c r="EM20" s="176">
        <f>ROUND('Capacity by State'!EU18/EM$4,6)</f>
        <v>0.252</v>
      </c>
      <c r="EN20" s="176">
        <f>ROUND('Capacity by State'!EV18/EN$4,6)</f>
        <v>0.193</v>
      </c>
      <c r="EO20" s="176">
        <f>ROUND('Capacity by State'!EW18/EO$4,6)</f>
        <v>0.111</v>
      </c>
      <c r="EP20" s="176">
        <f>ROUND('Capacity by State'!EX18/EP$4,6)</f>
        <v>0.26300000000000001</v>
      </c>
      <c r="EQ20" s="176">
        <f>ROUND('Capacity by State'!EY18/EQ$4,6)</f>
        <v>0.25800000000000001</v>
      </c>
      <c r="ER20" s="176">
        <f>ROUND('Capacity by State'!EZ18/ER$4,6)</f>
        <v>0.14299999999999999</v>
      </c>
      <c r="ES20" s="176">
        <f>ROUND('Capacity by State'!FA18/ES$4,6)</f>
        <v>0.221</v>
      </c>
      <c r="ET20" s="176">
        <f>ROUND('Capacity by State'!FB18/ET$4,6)</f>
        <v>1.2E-2</v>
      </c>
      <c r="EU20" s="176">
        <f>ROUND('Capacity by State'!FC18/EU$4,6)</f>
        <v>1.4E-2</v>
      </c>
      <c r="EV20" s="176">
        <f>ROUND('Capacity by State'!FD18/EV$4,6)</f>
        <v>4.2999999999999997E-2</v>
      </c>
      <c r="EW20" s="176">
        <f>ROUND('Capacity by State'!FE18/EW$4,6)</f>
        <v>2.5000000000000001E-2</v>
      </c>
      <c r="EX20" s="176">
        <f>ROUND('Capacity by State'!FF18/EX$4,6)</f>
        <v>7.1999999999999995E-2</v>
      </c>
      <c r="EY20" s="176">
        <f>ROUND('Capacity by State'!FG18/EY$4,6)</f>
        <v>3.2000000000000001E-2</v>
      </c>
      <c r="EZ20" s="176">
        <f>ROUND('Capacity by State'!FH18/EZ$4,6)</f>
        <v>7.0999999999999994E-2</v>
      </c>
      <c r="FA20" s="176">
        <f>ROUND('Capacity by State'!FI18/FA$4,6)</f>
        <v>1.0999999999999999E-2</v>
      </c>
      <c r="FB20" s="176">
        <f>ROUND('Capacity by State'!FJ18/FB$4,6)</f>
        <v>1.4E-2</v>
      </c>
      <c r="FC20" s="176">
        <f>ROUND('Capacity by State'!FK18/FC$4,6)</f>
        <v>2.3E-2</v>
      </c>
      <c r="FD20" s="176">
        <f>ROUND('Capacity by State'!FL18/FD$4,6)</f>
        <v>1.4999999999999999E-2</v>
      </c>
      <c r="FE20" s="176">
        <f>ROUND('Capacity by State'!FM18/FE$4,6)</f>
        <v>1E-3</v>
      </c>
      <c r="FF20" s="176">
        <f>ROUND('Capacity by State'!FN18/FF$4,6)</f>
        <v>0.307</v>
      </c>
      <c r="FG20" s="176">
        <f>ROUND('Capacity by State'!FO18/FG$4,6)</f>
        <v>9.5000000000000001E-2</v>
      </c>
    </row>
    <row r="21" spans="1:163" x14ac:dyDescent="0.25">
      <c r="A21" s="174">
        <v>2038</v>
      </c>
      <c r="B21" s="176">
        <f>ROUND('Capacity by State'!J19/B$4,6)</f>
        <v>2.1999999999999999E-2</v>
      </c>
      <c r="C21" s="176">
        <f>ROUND('Capacity by State'!K19/C$4,6)</f>
        <v>4.0000000000000001E-3</v>
      </c>
      <c r="D21" s="176">
        <f>ROUND('Capacity by State'!L19/D$4,6)</f>
        <v>0</v>
      </c>
      <c r="E21" s="176">
        <f>ROUND('Capacity by State'!M19/E$4,6)</f>
        <v>1.4E-2</v>
      </c>
      <c r="F21" s="176">
        <f>ROUND('Capacity by State'!N19/F$4,6)</f>
        <v>2.8000000000000001E-2</v>
      </c>
      <c r="G21" s="176">
        <f>ROUND('Capacity by State'!O19/G$4,6)</f>
        <v>1.4999999999999999E-2</v>
      </c>
      <c r="H21" s="176">
        <f>ROUND('Capacity by State'!P19/H$4,6)</f>
        <v>0</v>
      </c>
      <c r="I21" s="176">
        <f>ROUND('Capacity by State'!Q19/I$4,6)</f>
        <v>0</v>
      </c>
      <c r="J21" s="176">
        <f>ROUND('Capacity by State'!R19/J$4,6)</f>
        <v>0</v>
      </c>
      <c r="K21" s="176">
        <f>ROUND('Capacity by State'!S19/K$4,6)</f>
        <v>3.9E-2</v>
      </c>
      <c r="L21" s="176">
        <f>ROUND('Capacity by State'!T19/L$4,6)</f>
        <v>4.4999999999999998E-2</v>
      </c>
      <c r="M21" s="176">
        <f>ROUND('Capacity by State'!U19/M$4,6)</f>
        <v>4.1000000000000002E-2</v>
      </c>
      <c r="N21" s="176">
        <f>ROUND('Capacity by State'!V19/N$4,6)</f>
        <v>0.03</v>
      </c>
      <c r="O21" s="176">
        <f>ROUND('Capacity by State'!W19/O$4,6)</f>
        <v>3.7999999999999999E-2</v>
      </c>
      <c r="P21" s="176">
        <f>ROUND('Capacity by State'!X19/P$4,6)</f>
        <v>7.2999999999999995E-2</v>
      </c>
      <c r="Q21" s="176">
        <f>ROUND('Capacity by State'!Y19/Q$4,6)</f>
        <v>9.5000000000000001E-2</v>
      </c>
      <c r="R21" s="176">
        <f>ROUND('Capacity by State'!Z19/R$4,6)</f>
        <v>4.0000000000000001E-3</v>
      </c>
      <c r="S21" s="176">
        <f>ROUND('Capacity by State'!AA19/S$4,6)</f>
        <v>1.4E-2</v>
      </c>
      <c r="T21" s="176">
        <f>ROUND('Capacity by State'!AB19/T$4,6)</f>
        <v>2.9000000000000001E-2</v>
      </c>
      <c r="U21" s="176">
        <f>ROUND('Capacity by State'!AC19/U$4,6)</f>
        <v>6.0000000000000001E-3</v>
      </c>
      <c r="V21" s="176">
        <f>ROUND('Capacity by State'!AD19/V$4,6)</f>
        <v>0</v>
      </c>
      <c r="W21" s="176">
        <f>ROUND('Capacity by State'!AE19/W$4,6)</f>
        <v>3.0000000000000001E-3</v>
      </c>
      <c r="X21" s="176">
        <f>ROUND('Capacity by State'!AF19/X$4,6)</f>
        <v>6.0000000000000001E-3</v>
      </c>
      <c r="Y21" s="176">
        <f>ROUND('Capacity by State'!AG19/Y$4,6)</f>
        <v>1.4E-2</v>
      </c>
      <c r="Z21" s="176">
        <f>ROUND('Capacity by State'!AH19/Z$4,6)</f>
        <v>1.4999999999999999E-2</v>
      </c>
      <c r="AA21" s="176">
        <f>ROUND('Capacity by State'!AI19/AA$4,6)</f>
        <v>0.30099999999999999</v>
      </c>
      <c r="AB21" s="176">
        <f>ROUND('Capacity by State'!AJ19/AB$4,6)</f>
        <v>9.6000000000000002E-2</v>
      </c>
      <c r="AC21" s="176">
        <f>ROUND('Capacity by State'!AK19/AC$4,6)</f>
        <v>3.5999999999999997E-2</v>
      </c>
      <c r="AD21" s="176">
        <f>ROUND('Capacity by State'!AL19/AD$4,6)</f>
        <v>2.8000000000000001E-2</v>
      </c>
      <c r="AE21" s="176">
        <f>ROUND('Capacity by State'!AM19/AE$4,6)</f>
        <v>5.0000000000000001E-3</v>
      </c>
      <c r="AF21" s="176">
        <f>ROUND('Capacity by State'!AN19/AF$4,6)</f>
        <v>8.0000000000000002E-3</v>
      </c>
      <c r="AG21" s="176">
        <f>ROUND('Capacity by State'!AO19/AG$4,6)</f>
        <v>8.0000000000000002E-3</v>
      </c>
      <c r="AH21" s="176">
        <f>ROUND('Capacity by State'!AP19/AH$4,6)</f>
        <v>0</v>
      </c>
      <c r="AI21" s="176">
        <f>ROUND('Capacity by State'!AQ19/AI$4,6)</f>
        <v>2E-3</v>
      </c>
      <c r="AJ21" s="176">
        <f>ROUND('Capacity by State'!AR19/AJ$4,6)</f>
        <v>1.7999999999999999E-2</v>
      </c>
      <c r="AK21" s="176">
        <f>ROUND('Capacity by State'!AS19/AK$4,6)</f>
        <v>8.9999999999999993E-3</v>
      </c>
      <c r="AL21" s="176">
        <f>ROUND('Capacity by State'!AT19/AL$4,6)</f>
        <v>0</v>
      </c>
      <c r="AM21" s="176">
        <f>ROUND('Capacity by State'!AU19/AM$4,6)</f>
        <v>4.0000000000000001E-3</v>
      </c>
      <c r="AN21" s="176">
        <f>ROUND('Capacity by State'!AV19/AN$4,6)</f>
        <v>7.0000000000000001E-3</v>
      </c>
      <c r="AO21" s="183">
        <f>ROUND('Capacity by State'!AW19/AO$4,6)</f>
        <v>0</v>
      </c>
      <c r="AP21" s="176">
        <f>ROUND('Capacity by State'!AX19/AP$4,6)</f>
        <v>2E-3</v>
      </c>
      <c r="AQ21" s="176">
        <f>ROUND('Capacity by State'!AY19/AQ$4,6)</f>
        <v>1.0999999999999999E-2</v>
      </c>
      <c r="AR21" s="176">
        <f>ROUND('Capacity by State'!AZ19/AR$4,6)</f>
        <v>7.0000000000000001E-3</v>
      </c>
      <c r="AS21" s="176">
        <f>ROUND('Capacity by State'!BA19/AS$4,6)</f>
        <v>6.0000000000000001E-3</v>
      </c>
      <c r="AT21" s="176">
        <f>ROUND('Capacity by State'!BB19/AT$4,6)</f>
        <v>1.4999999999999999E-2</v>
      </c>
      <c r="AU21" s="176">
        <f>ROUND('Capacity by State'!BC19/AU$4,6)</f>
        <v>6.0000000000000001E-3</v>
      </c>
      <c r="AV21" s="176">
        <f>ROUND('Capacity by State'!BD19/AV$4,6)</f>
        <v>2.1000000000000001E-2</v>
      </c>
      <c r="AW21" s="176">
        <f>ROUND('Capacity by State'!BE19/AW$4,6)</f>
        <v>7.0000000000000001E-3</v>
      </c>
      <c r="AX21" s="176">
        <f>ROUND('Capacity by State'!BF19/AX$4,6)</f>
        <v>3.0000000000000001E-3</v>
      </c>
      <c r="AY21" s="176">
        <f>ROUND('Capacity by State'!BG19/AY$4,6)</f>
        <v>0</v>
      </c>
      <c r="AZ21" s="176">
        <f>ROUND('Capacity by State'!BH19/AZ$4,6)</f>
        <v>1E-3</v>
      </c>
      <c r="BA21" s="176">
        <f>ROUND('Capacity by State'!BI19/BA$4,6)</f>
        <v>4.0000000000000001E-3</v>
      </c>
      <c r="BB21" s="176">
        <f>ROUND('Capacity by State'!BJ19/BB$4,6)</f>
        <v>0.02</v>
      </c>
      <c r="BC21" s="176">
        <f>ROUND('Capacity by State'!BK19/BC$4,6)</f>
        <v>0.02</v>
      </c>
      <c r="BD21" s="176">
        <f>ROUND('Capacity by State'!BL19/BD$4,6)</f>
        <v>0.252</v>
      </c>
      <c r="BE21" s="176">
        <f>ROUND('Capacity by State'!BM19/BE$4,6)</f>
        <v>2.4E-2</v>
      </c>
      <c r="BF21" s="176">
        <f>ROUND('Capacity by State'!BN19/BF$4,6)</f>
        <v>0.24199999999999999</v>
      </c>
      <c r="BG21" s="176">
        <f>ROUND('Capacity by State'!BO19/BG$4,6)</f>
        <v>1.4510000000000001</v>
      </c>
      <c r="BH21" s="176">
        <f>ROUND('Capacity by State'!BP19/BH$4,6)</f>
        <v>0.83199999999999996</v>
      </c>
      <c r="BI21" s="176">
        <f>ROUND('Capacity by State'!BQ19/BI$4,6)</f>
        <v>0.48599999999999999</v>
      </c>
      <c r="BJ21" s="176">
        <f>ROUND('Capacity by State'!BR19/BJ$4,6)</f>
        <v>0.217</v>
      </c>
      <c r="BK21" s="176">
        <f>ROUND('Capacity by State'!BS19/BK$4,6)</f>
        <v>0.215</v>
      </c>
      <c r="BL21" s="176">
        <f>ROUND('Capacity by State'!BT19/BL$4,6)</f>
        <v>0</v>
      </c>
      <c r="BM21" s="176">
        <f>ROUND('Capacity by State'!BU19/BM$4,6)</f>
        <v>0.35599999999999998</v>
      </c>
      <c r="BN21" s="176">
        <f>ROUND('Capacity by State'!BV19/BN$4,6)</f>
        <v>0.34399999999999997</v>
      </c>
      <c r="BO21" s="176">
        <f>ROUND('Capacity by State'!BW19/BO$4,6)</f>
        <v>0.34300000000000003</v>
      </c>
      <c r="BP21" s="176">
        <f>ROUND('Capacity by State'!BX19/BP$4,6)</f>
        <v>0.441</v>
      </c>
      <c r="BQ21" s="176">
        <f>ROUND('Capacity by State'!BY19/BQ$4,6)</f>
        <v>0.21099999999999999</v>
      </c>
      <c r="BR21" s="176">
        <f>ROUND('Capacity by State'!BZ19/BR$4,6)</f>
        <v>0</v>
      </c>
      <c r="BS21" s="176">
        <f>ROUND('Capacity by State'!CA19/BS$4,6)</f>
        <v>0.20699999999999999</v>
      </c>
      <c r="BT21" s="176">
        <f>ROUND('Capacity by State'!CB19/BT$4,6)</f>
        <v>0.318</v>
      </c>
      <c r="BU21" s="176">
        <f>ROUND('Capacity by State'!CC19/BU$4,6)</f>
        <v>0</v>
      </c>
      <c r="BV21" s="176">
        <f>ROUND('Capacity by State'!CD19/BV$4,6)</f>
        <v>0.03</v>
      </c>
      <c r="BW21" s="176">
        <f>ROUND('Capacity by State'!CE19/BW$4,6)</f>
        <v>1.9E-2</v>
      </c>
      <c r="BX21" s="176">
        <f>ROUND('Capacity by State'!CF19/BX$4,6)</f>
        <v>6.4000000000000001E-2</v>
      </c>
      <c r="BY21" s="176">
        <f>ROUND('Capacity by State'!CG19/BY$4,6)</f>
        <v>0.154</v>
      </c>
      <c r="BZ21" s="176">
        <f>ROUND('Capacity by State'!CH19/BZ$4,6)</f>
        <v>0.13100000000000001</v>
      </c>
      <c r="CA21" s="176">
        <f>ROUND('Capacity by State'!CI19/CA$4,6)</f>
        <v>0.05</v>
      </c>
      <c r="CB21" s="176">
        <f>ROUND('Capacity by State'!CJ19/CB$4,6)</f>
        <v>6.0999999999999999E-2</v>
      </c>
      <c r="CC21" s="176">
        <f>ROUND('Capacity by State'!CK19/CC$4,6)</f>
        <v>0.46899999999999997</v>
      </c>
      <c r="CD21" s="176">
        <f>ROUND('Capacity by State'!CL19/CD$4,6)</f>
        <v>1.0489999999999999</v>
      </c>
      <c r="CE21" s="176">
        <f>ROUND('Capacity by State'!CM19/CE$4,6)</f>
        <v>0</v>
      </c>
      <c r="CF21" s="176">
        <f>ROUND('Capacity by State'!CN19/CF$4,6)</f>
        <v>0</v>
      </c>
      <c r="CG21" s="176">
        <f>ROUND('Capacity by State'!CO19/CG$4,6)</f>
        <v>0</v>
      </c>
      <c r="CH21" s="176">
        <f>ROUND('Capacity by State'!CP19/CH$4,6)</f>
        <v>0</v>
      </c>
      <c r="CI21" s="176">
        <f>ROUND('Capacity by State'!CQ19/CI$4,6)</f>
        <v>0</v>
      </c>
      <c r="CJ21" s="176">
        <f>ROUND('Capacity by State'!CR19/CJ$4,6)</f>
        <v>6.0000000000000001E-3</v>
      </c>
      <c r="CK21" s="176">
        <f>ROUND('Capacity by State'!CS19/CK$4,6)</f>
        <v>2.7879999999999998</v>
      </c>
      <c r="CL21" s="176">
        <f>ROUND('Capacity by State'!CT19/CL$4,6)</f>
        <v>0</v>
      </c>
      <c r="CM21" s="176">
        <f>ROUND('Capacity by State'!CU19/CM$4,6)</f>
        <v>1.129</v>
      </c>
      <c r="CN21" s="176">
        <f>ROUND('Capacity by State'!CV19/CN$4,6)</f>
        <v>0</v>
      </c>
      <c r="CO21" s="176">
        <f>ROUND('Capacity by State'!CW19/CO$4,6)</f>
        <v>0</v>
      </c>
      <c r="CP21" s="176">
        <f>ROUND('Capacity by State'!CX19/CP$4,6)</f>
        <v>0</v>
      </c>
      <c r="CQ21" s="176">
        <f>ROUND('Capacity by State'!CY19/CQ$4,6)</f>
        <v>0</v>
      </c>
      <c r="CR21" s="176">
        <f>ROUND('Capacity by State'!CZ19/CR$4,6)</f>
        <v>0.94199999999999995</v>
      </c>
      <c r="CS21" s="176">
        <f>ROUND('Capacity by State'!DA19/CS$4,6)</f>
        <v>0.443</v>
      </c>
      <c r="CT21" s="176">
        <f>ROUND('Capacity by State'!DB19/CT$4,6)</f>
        <v>0.94499999999999995</v>
      </c>
      <c r="CU21" s="176">
        <f>ROUND('Capacity by State'!DC19/CU$4,6)</f>
        <v>0.90700000000000003</v>
      </c>
      <c r="CV21" s="176">
        <f>ROUND('Capacity by State'!DD19/CV$4,6)</f>
        <v>0.40200000000000002</v>
      </c>
      <c r="CW21" s="176">
        <f>ROUND('Capacity by State'!DE19/CW$4,6)</f>
        <v>1E-3</v>
      </c>
      <c r="CX21" s="176">
        <f>ROUND('Capacity by State'!DF19/CX$4,6)</f>
        <v>4.2999999999999997E-2</v>
      </c>
      <c r="CY21" s="176">
        <f>ROUND('Capacity by State'!DG19/CY$4,6)</f>
        <v>3.2000000000000001E-2</v>
      </c>
      <c r="CZ21" s="176">
        <f>ROUND('Capacity by State'!DH19/CZ$4,6)</f>
        <v>7.8E-2</v>
      </c>
      <c r="DA21" s="176">
        <f>ROUND('Capacity by State'!DI19/DA$4,6)</f>
        <v>0</v>
      </c>
      <c r="DB21" s="176">
        <f>ROUND('Capacity by State'!DJ19/DB$4,6)</f>
        <v>0.215</v>
      </c>
      <c r="DC21" s="176">
        <f>ROUND('Capacity by State'!DK19/DC$4,6)</f>
        <v>0.20599999999999999</v>
      </c>
      <c r="DD21" s="176">
        <f>ROUND('Capacity by State'!DL19/DD$4,6)</f>
        <v>3.79</v>
      </c>
      <c r="DE21" s="176">
        <f>ROUND('Capacity by State'!DM19/DE$4,6)</f>
        <v>0</v>
      </c>
      <c r="DF21" s="176">
        <f>ROUND('Capacity by State'!DN19/DF$4,6)</f>
        <v>0</v>
      </c>
      <c r="DG21" s="176">
        <f>ROUND('Capacity by State'!DO19/DG$4,6)</f>
        <v>0</v>
      </c>
      <c r="DH21" s="176">
        <f>ROUND('Capacity by State'!DP19/DH$4,6)</f>
        <v>0</v>
      </c>
      <c r="DI21" s="176">
        <f>ROUND('Capacity by State'!DQ19/DI$4,6)</f>
        <v>0</v>
      </c>
      <c r="DJ21" s="176">
        <f>ROUND('Capacity by State'!DR19/DJ$4,6)</f>
        <v>0</v>
      </c>
      <c r="DK21" s="176">
        <f>ROUND('Capacity by State'!DS19/DK$4,6)</f>
        <v>0</v>
      </c>
      <c r="DL21" s="176">
        <f>ROUND('Capacity by State'!DT19/DL$4,6)</f>
        <v>0</v>
      </c>
      <c r="DM21" s="176">
        <f>ROUND('Capacity by State'!DU19/DM$4,6)</f>
        <v>0</v>
      </c>
      <c r="DN21" s="176">
        <f>ROUND('Capacity by State'!DV19/DN$4,6)</f>
        <v>6.9000000000000006E-2</v>
      </c>
      <c r="DO21" s="176">
        <f>ROUND('Capacity by State'!DW19/DO$4,6)</f>
        <v>0.108</v>
      </c>
      <c r="DP21" s="176">
        <f>ROUND('Capacity by State'!DX19/DP$4,6)</f>
        <v>5.1999999999999998E-2</v>
      </c>
      <c r="DQ21" s="176">
        <f>ROUND('Capacity by State'!DY19/DQ$4,6)</f>
        <v>2E-3</v>
      </c>
      <c r="DR21" s="176">
        <f>ROUND('Capacity by State'!DZ19/DR$4,6)</f>
        <v>8.0000000000000002E-3</v>
      </c>
      <c r="DS21" s="176">
        <f>ROUND('Capacity by State'!EA19/DS$4,6)</f>
        <v>0.02</v>
      </c>
      <c r="DT21" s="176">
        <f>ROUND('Capacity by State'!EB19/DT$4,6)</f>
        <v>0</v>
      </c>
      <c r="DU21" s="176">
        <f>ROUND('Capacity by State'!EC19/DU$4,6)</f>
        <v>0</v>
      </c>
      <c r="DV21" s="176">
        <f>ROUND('Capacity by State'!ED19/DV$4,6)</f>
        <v>6.0000000000000001E-3</v>
      </c>
      <c r="DW21" s="176">
        <f>ROUND('Capacity by State'!EE19/DW$4,6)</f>
        <v>2.9000000000000001E-2</v>
      </c>
      <c r="DX21" s="176">
        <f>ROUND('Capacity by State'!EF19/DX$4,6)</f>
        <v>3.4000000000000002E-2</v>
      </c>
      <c r="DY21" s="176">
        <f>ROUND('Capacity by State'!EG19/DY$4,6)</f>
        <v>1.2999999999999999E-2</v>
      </c>
      <c r="DZ21" s="176">
        <f>ROUND('Capacity by State'!EH19/DZ$4,6)</f>
        <v>5.0000000000000001E-3</v>
      </c>
      <c r="EA21" s="176">
        <f>ROUND('Capacity by State'!EI19/EA$4,6)</f>
        <v>1.2E-2</v>
      </c>
      <c r="EB21" s="176">
        <f>ROUND('Capacity by State'!EJ19/EB$4,6)</f>
        <v>0</v>
      </c>
      <c r="EC21" s="176">
        <f>ROUND('Capacity by State'!EK19/EC$4,6)</f>
        <v>0</v>
      </c>
      <c r="ED21" s="176">
        <f>ROUND('Capacity by State'!EL19/ED$4,6)</f>
        <v>7.0000000000000001E-3</v>
      </c>
      <c r="EE21" s="176">
        <f>ROUND('Capacity by State'!EM19/EE$4,6)</f>
        <v>0.55800000000000005</v>
      </c>
      <c r="EF21" s="176">
        <f>ROUND('Capacity by State'!EN19/EF$4,6)</f>
        <v>0</v>
      </c>
      <c r="EG21" s="176">
        <f>ROUND('Capacity by State'!EO19/EG$4,6)</f>
        <v>0.22900000000000001</v>
      </c>
      <c r="EH21" s="176">
        <f>ROUND('Capacity by State'!EP19/EH$4,6)</f>
        <v>2.1999999999999999E-2</v>
      </c>
      <c r="EI21" s="176">
        <f>ROUND('Capacity by State'!EQ19/EI$4,6)</f>
        <v>1.4999999999999999E-2</v>
      </c>
      <c r="EJ21" s="176">
        <f>ROUND('Capacity by State'!ER19/EJ$4,6)</f>
        <v>0</v>
      </c>
      <c r="EK21" s="176">
        <f>ROUND('Capacity by State'!ES19/EK$4,6)</f>
        <v>0</v>
      </c>
      <c r="EL21" s="176">
        <f>ROUND('Capacity by State'!ET19/EL$4,6)</f>
        <v>0</v>
      </c>
      <c r="EM21" s="176">
        <f>ROUND('Capacity by State'!EU19/EM$4,6)</f>
        <v>1.7999999999999999E-2</v>
      </c>
      <c r="EN21" s="176">
        <f>ROUND('Capacity by State'!EV19/EN$4,6)</f>
        <v>0</v>
      </c>
      <c r="EO21" s="176">
        <f>ROUND('Capacity by State'!EW19/EO$4,6)</f>
        <v>9.7000000000000003E-2</v>
      </c>
      <c r="EP21" s="176">
        <f>ROUND('Capacity by State'!EX19/EP$4,6)</f>
        <v>0</v>
      </c>
      <c r="EQ21" s="176">
        <f>ROUND('Capacity by State'!EY19/EQ$4,6)</f>
        <v>0</v>
      </c>
      <c r="ER21" s="176">
        <f>ROUND('Capacity by State'!EZ19/ER$4,6)</f>
        <v>0</v>
      </c>
      <c r="ES21" s="176">
        <f>ROUND('Capacity by State'!FA19/ES$4,6)</f>
        <v>0</v>
      </c>
      <c r="ET21" s="176">
        <f>ROUND('Capacity by State'!FB19/ET$4,6)</f>
        <v>0.01</v>
      </c>
      <c r="EU21" s="176">
        <f>ROUND('Capacity by State'!FC19/EU$4,6)</f>
        <v>1.4999999999999999E-2</v>
      </c>
      <c r="EV21" s="176">
        <f>ROUND('Capacity by State'!FD19/EV$4,6)</f>
        <v>3.5999999999999997E-2</v>
      </c>
      <c r="EW21" s="176">
        <f>ROUND('Capacity by State'!FE19/EW$4,6)</f>
        <v>2.1999999999999999E-2</v>
      </c>
      <c r="EX21" s="176">
        <f>ROUND('Capacity by State'!FF19/EX$4,6)</f>
        <v>6.8000000000000005E-2</v>
      </c>
      <c r="EY21" s="176">
        <f>ROUND('Capacity by State'!FG19/EY$4,6)</f>
        <v>3.1E-2</v>
      </c>
      <c r="EZ21" s="176">
        <f>ROUND('Capacity by State'!FH19/EZ$4,6)</f>
        <v>6.7000000000000004E-2</v>
      </c>
      <c r="FA21" s="176">
        <f>ROUND('Capacity by State'!FI19/FA$4,6)</f>
        <v>1.0999999999999999E-2</v>
      </c>
      <c r="FB21" s="176">
        <f>ROUND('Capacity by State'!FJ19/FB$4,6)</f>
        <v>1.4E-2</v>
      </c>
      <c r="FC21" s="176">
        <f>ROUND('Capacity by State'!FK19/FC$4,6)</f>
        <v>0</v>
      </c>
      <c r="FD21" s="176">
        <f>ROUND('Capacity by State'!FL19/FD$4,6)</f>
        <v>1.2999999999999999E-2</v>
      </c>
      <c r="FE21" s="176">
        <f>ROUND('Capacity by State'!FM19/FE$4,6)</f>
        <v>1E-3</v>
      </c>
      <c r="FF21" s="176">
        <f>ROUND('Capacity by State'!FN19/FF$4,6)</f>
        <v>0.27900000000000003</v>
      </c>
      <c r="FG21" s="176">
        <f>ROUND('Capacity by State'!FO19/FG$4,6)</f>
        <v>5.7000000000000002E-2</v>
      </c>
    </row>
    <row r="22" spans="1:163" x14ac:dyDescent="0.25">
      <c r="A22" s="174">
        <v>2039</v>
      </c>
      <c r="B22" s="176">
        <f>ROUND('Capacity by State'!J20/B$4,6)</f>
        <v>1.4999999999999999E-2</v>
      </c>
      <c r="C22" s="176">
        <f>ROUND('Capacity by State'!K20/C$4,6)</f>
        <v>2.9000000000000001E-2</v>
      </c>
      <c r="D22" s="176">
        <f>ROUND('Capacity by State'!L20/D$4,6)</f>
        <v>7.0000000000000001E-3</v>
      </c>
      <c r="E22" s="176">
        <f>ROUND('Capacity by State'!M20/E$4,6)</f>
        <v>6.0000000000000001E-3</v>
      </c>
      <c r="F22" s="176">
        <f>ROUND('Capacity by State'!N20/F$4,6)</f>
        <v>0.02</v>
      </c>
      <c r="G22" s="176">
        <f>ROUND('Capacity by State'!O20/G$4,6)</f>
        <v>1.4999999999999999E-2</v>
      </c>
      <c r="H22" s="176">
        <f>ROUND('Capacity by State'!P20/H$4,6)</f>
        <v>0</v>
      </c>
      <c r="I22" s="176">
        <f>ROUND('Capacity by State'!Q20/I$4,6)</f>
        <v>0</v>
      </c>
      <c r="J22" s="176">
        <f>ROUND('Capacity by State'!R20/J$4,6)</f>
        <v>2E-3</v>
      </c>
      <c r="K22" s="176">
        <f>ROUND('Capacity by State'!S20/K$4,6)</f>
        <v>6.5000000000000002E-2</v>
      </c>
      <c r="L22" s="176">
        <f>ROUND('Capacity by State'!T20/L$4,6)</f>
        <v>4.3999999999999997E-2</v>
      </c>
      <c r="M22" s="176">
        <f>ROUND('Capacity by State'!U20/M$4,6)</f>
        <v>3.6999999999999998E-2</v>
      </c>
      <c r="N22" s="176">
        <f>ROUND('Capacity by State'!V20/N$4,6)</f>
        <v>2.4E-2</v>
      </c>
      <c r="O22" s="176">
        <f>ROUND('Capacity by State'!W20/O$4,6)</f>
        <v>3.3000000000000002E-2</v>
      </c>
      <c r="P22" s="176">
        <f>ROUND('Capacity by State'!X20/P$4,6)</f>
        <v>7.4999999999999997E-2</v>
      </c>
      <c r="Q22" s="176">
        <f>ROUND('Capacity by State'!Y20/Q$4,6)</f>
        <v>9.2999999999999999E-2</v>
      </c>
      <c r="R22" s="176">
        <f>ROUND('Capacity by State'!Z20/R$4,6)</f>
        <v>0</v>
      </c>
      <c r="S22" s="176">
        <f>ROUND('Capacity by State'!AA20/S$4,6)</f>
        <v>1.2999999999999999E-2</v>
      </c>
      <c r="T22" s="176">
        <f>ROUND('Capacity by State'!AB20/T$4,6)</f>
        <v>2.1000000000000001E-2</v>
      </c>
      <c r="U22" s="176">
        <f>ROUND('Capacity by State'!AC20/U$4,6)</f>
        <v>6.0000000000000001E-3</v>
      </c>
      <c r="V22" s="176">
        <f>ROUND('Capacity by State'!AD20/V$4,6)</f>
        <v>0</v>
      </c>
      <c r="W22" s="176">
        <f>ROUND('Capacity by State'!AE20/W$4,6)</f>
        <v>3.0000000000000001E-3</v>
      </c>
      <c r="X22" s="176">
        <f>ROUND('Capacity by State'!AF20/X$4,6)</f>
        <v>6.0000000000000001E-3</v>
      </c>
      <c r="Y22" s="176">
        <f>ROUND('Capacity by State'!AG20/Y$4,6)</f>
        <v>1.6E-2</v>
      </c>
      <c r="Z22" s="176">
        <f>ROUND('Capacity by State'!AH20/Z$4,6)</f>
        <v>1.2999999999999999E-2</v>
      </c>
      <c r="AA22" s="176">
        <f>ROUND('Capacity by State'!AI20/AA$4,6)</f>
        <v>0.27300000000000002</v>
      </c>
      <c r="AB22" s="176">
        <f>ROUND('Capacity by State'!AJ20/AB$4,6)</f>
        <v>8.5000000000000006E-2</v>
      </c>
      <c r="AC22" s="176">
        <f>ROUND('Capacity by State'!AK20/AC$4,6)</f>
        <v>3.2000000000000001E-2</v>
      </c>
      <c r="AD22" s="176">
        <f>ROUND('Capacity by State'!AL20/AD$4,6)</f>
        <v>2.5000000000000001E-2</v>
      </c>
      <c r="AE22" s="176">
        <f>ROUND('Capacity by State'!AM20/AE$4,6)</f>
        <v>3.0000000000000001E-3</v>
      </c>
      <c r="AF22" s="176">
        <f>ROUND('Capacity by State'!AN20/AF$4,6)</f>
        <v>5.0000000000000001E-3</v>
      </c>
      <c r="AG22" s="176">
        <f>ROUND('Capacity by State'!AO20/AG$4,6)</f>
        <v>6.0000000000000001E-3</v>
      </c>
      <c r="AH22" s="176">
        <f>ROUND('Capacity by State'!AP20/AH$4,6)</f>
        <v>0</v>
      </c>
      <c r="AI22" s="176">
        <f>ROUND('Capacity by State'!AQ20/AI$4,6)</f>
        <v>0</v>
      </c>
      <c r="AJ22" s="176">
        <f>ROUND('Capacity by State'!AR20/AJ$4,6)</f>
        <v>1.2E-2</v>
      </c>
      <c r="AK22" s="176">
        <f>ROUND('Capacity by State'!AS20/AK$4,6)</f>
        <v>1.2999999999999999E-2</v>
      </c>
      <c r="AL22" s="176">
        <f>ROUND('Capacity by State'!AT20/AL$4,6)</f>
        <v>3.0000000000000001E-3</v>
      </c>
      <c r="AM22" s="176">
        <f>ROUND('Capacity by State'!AU20/AM$4,6)</f>
        <v>5.0000000000000001E-3</v>
      </c>
      <c r="AN22" s="176">
        <f>ROUND('Capacity by State'!AV20/AN$4,6)</f>
        <v>8.9999999999999993E-3</v>
      </c>
      <c r="AO22" s="183">
        <f>ROUND('Capacity by State'!AW20/AO$4,6)</f>
        <v>0</v>
      </c>
      <c r="AP22" s="176">
        <f>ROUND('Capacity by State'!AX20/AP$4,6)</f>
        <v>1E-3</v>
      </c>
      <c r="AQ22" s="176">
        <f>ROUND('Capacity by State'!AY20/AQ$4,6)</f>
        <v>6.0000000000000001E-3</v>
      </c>
      <c r="AR22" s="176">
        <f>ROUND('Capacity by State'!AZ20/AR$4,6)</f>
        <v>7.0000000000000001E-3</v>
      </c>
      <c r="AS22" s="176">
        <f>ROUND('Capacity by State'!BA20/AS$4,6)</f>
        <v>6.0000000000000001E-3</v>
      </c>
      <c r="AT22" s="176">
        <f>ROUND('Capacity by State'!BB20/AT$4,6)</f>
        <v>1.4E-2</v>
      </c>
      <c r="AU22" s="176">
        <f>ROUND('Capacity by State'!BC20/AU$4,6)</f>
        <v>6.0000000000000001E-3</v>
      </c>
      <c r="AV22" s="176">
        <f>ROUND('Capacity by State'!BD20/AV$4,6)</f>
        <v>1.9E-2</v>
      </c>
      <c r="AW22" s="176">
        <f>ROUND('Capacity by State'!BE20/AW$4,6)</f>
        <v>7.0000000000000001E-3</v>
      </c>
      <c r="AX22" s="176">
        <f>ROUND('Capacity by State'!BF20/AX$4,6)</f>
        <v>3.0000000000000001E-3</v>
      </c>
      <c r="AY22" s="176">
        <f>ROUND('Capacity by State'!BG20/AY$4,6)</f>
        <v>0</v>
      </c>
      <c r="AZ22" s="176">
        <f>ROUND('Capacity by State'!BH20/AZ$4,6)</f>
        <v>1E-3</v>
      </c>
      <c r="BA22" s="176">
        <f>ROUND('Capacity by State'!BI20/BA$4,6)</f>
        <v>5.0000000000000001E-3</v>
      </c>
      <c r="BB22" s="176">
        <f>ROUND('Capacity by State'!BJ20/BB$4,6)</f>
        <v>1.7000000000000001E-2</v>
      </c>
      <c r="BC22" s="176">
        <f>ROUND('Capacity by State'!BK20/BC$4,6)</f>
        <v>1.4999999999999999E-2</v>
      </c>
      <c r="BD22" s="176">
        <f>ROUND('Capacity by State'!BL20/BD$4,6)</f>
        <v>0.16800000000000001</v>
      </c>
      <c r="BE22" s="176">
        <f>ROUND('Capacity by State'!BM20/BE$4,6)</f>
        <v>2.5999999999999999E-2</v>
      </c>
      <c r="BF22" s="176">
        <f>ROUND('Capacity by State'!BN20/BF$4,6)</f>
        <v>0.223</v>
      </c>
      <c r="BG22" s="176">
        <f>ROUND('Capacity by State'!BO20/BG$4,6)</f>
        <v>1.4850000000000001</v>
      </c>
      <c r="BH22" s="176">
        <f>ROUND('Capacity by State'!BP20/BH$4,6)</f>
        <v>0.79700000000000004</v>
      </c>
      <c r="BI22" s="176">
        <f>ROUND('Capacity by State'!BQ20/BI$4,6)</f>
        <v>0.66400000000000003</v>
      </c>
      <c r="BJ22" s="176">
        <f>ROUND('Capacity by State'!BR20/BJ$4,6)</f>
        <v>0.22700000000000001</v>
      </c>
      <c r="BK22" s="176">
        <f>ROUND('Capacity by State'!BS20/BK$4,6)</f>
        <v>0.22900000000000001</v>
      </c>
      <c r="BL22" s="176">
        <f>ROUND('Capacity by State'!BT20/BL$4,6)</f>
        <v>0</v>
      </c>
      <c r="BM22" s="176">
        <f>ROUND('Capacity by State'!BU20/BM$4,6)</f>
        <v>0.38200000000000001</v>
      </c>
      <c r="BN22" s="176">
        <f>ROUND('Capacity by State'!BV20/BN$4,6)</f>
        <v>0.36499999999999999</v>
      </c>
      <c r="BO22" s="176">
        <f>ROUND('Capacity by State'!BW20/BO$4,6)</f>
        <v>0.36399999999999999</v>
      </c>
      <c r="BP22" s="176">
        <f>ROUND('Capacity by State'!BX20/BP$4,6)</f>
        <v>0.46400000000000002</v>
      </c>
      <c r="BQ22" s="176">
        <f>ROUND('Capacity by State'!BY20/BQ$4,6)</f>
        <v>0.219</v>
      </c>
      <c r="BR22" s="176">
        <f>ROUND('Capacity by State'!BZ20/BR$4,6)</f>
        <v>0</v>
      </c>
      <c r="BS22" s="176">
        <f>ROUND('Capacity by State'!CA20/BS$4,6)</f>
        <v>0.317</v>
      </c>
      <c r="BT22" s="176">
        <f>ROUND('Capacity by State'!CB20/BT$4,6)</f>
        <v>0.33500000000000002</v>
      </c>
      <c r="BU22" s="176">
        <f>ROUND('Capacity by State'!CC20/BU$4,6)</f>
        <v>0</v>
      </c>
      <c r="BV22" s="176">
        <f>ROUND('Capacity by State'!CD20/BV$4,6)</f>
        <v>2.9000000000000001E-2</v>
      </c>
      <c r="BW22" s="176">
        <f>ROUND('Capacity by State'!CE20/BW$4,6)</f>
        <v>1.7000000000000001E-2</v>
      </c>
      <c r="BX22" s="176">
        <f>ROUND('Capacity by State'!CF20/BX$4,6)</f>
        <v>6.3E-2</v>
      </c>
      <c r="BY22" s="176">
        <f>ROUND('Capacity by State'!CG20/BY$4,6)</f>
        <v>0.151</v>
      </c>
      <c r="BZ22" s="176">
        <f>ROUND('Capacity by State'!CH20/BZ$4,6)</f>
        <v>0.13400000000000001</v>
      </c>
      <c r="CA22" s="176">
        <f>ROUND('Capacity by State'!CI20/CA$4,6)</f>
        <v>5.1999999999999998E-2</v>
      </c>
      <c r="CB22" s="176">
        <f>ROUND('Capacity by State'!CJ20/CB$4,6)</f>
        <v>6.3E-2</v>
      </c>
      <c r="CC22" s="176">
        <f>ROUND('Capacity by State'!CK20/CC$4,6)</f>
        <v>0.46</v>
      </c>
      <c r="CD22" s="176">
        <f>ROUND('Capacity by State'!CL20/CD$4,6)</f>
        <v>1.0589999999999999</v>
      </c>
      <c r="CE22" s="176">
        <f>ROUND('Capacity by State'!CM20/CE$4,6)</f>
        <v>0.52400000000000002</v>
      </c>
      <c r="CF22" s="176">
        <f>ROUND('Capacity by State'!CN20/CF$4,6)</f>
        <v>0</v>
      </c>
      <c r="CG22" s="176">
        <f>ROUND('Capacity by State'!CO20/CG$4,6)</f>
        <v>0</v>
      </c>
      <c r="CH22" s="176">
        <f>ROUND('Capacity by State'!CP20/CH$4,6)</f>
        <v>0</v>
      </c>
      <c r="CI22" s="176">
        <f>ROUND('Capacity by State'!CQ20/CI$4,6)</f>
        <v>0</v>
      </c>
      <c r="CJ22" s="176">
        <f>ROUND('Capacity by State'!CR20/CJ$4,6)</f>
        <v>0.49099999999999999</v>
      </c>
      <c r="CK22" s="176">
        <f>ROUND('Capacity by State'!CS20/CK$4,6)</f>
        <v>2.1850000000000001</v>
      </c>
      <c r="CL22" s="176">
        <f>ROUND('Capacity by State'!CT20/CL$4,6)</f>
        <v>0</v>
      </c>
      <c r="CM22" s="176">
        <f>ROUND('Capacity by State'!CU20/CM$4,6)</f>
        <v>0.93</v>
      </c>
      <c r="CN22" s="176">
        <f>ROUND('Capacity by State'!CV20/CN$4,6)</f>
        <v>0</v>
      </c>
      <c r="CO22" s="176">
        <f>ROUND('Capacity by State'!CW20/CO$4,6)</f>
        <v>0</v>
      </c>
      <c r="CP22" s="176">
        <f>ROUND('Capacity by State'!CX20/CP$4,6)</f>
        <v>0</v>
      </c>
      <c r="CQ22" s="176">
        <f>ROUND('Capacity by State'!CY20/CQ$4,6)</f>
        <v>0</v>
      </c>
      <c r="CR22" s="176">
        <f>ROUND('Capacity by State'!CZ20/CR$4,6)</f>
        <v>0.77600000000000002</v>
      </c>
      <c r="CS22" s="176">
        <f>ROUND('Capacity by State'!DA20/CS$4,6)</f>
        <v>0.36899999999999999</v>
      </c>
      <c r="CT22" s="176">
        <f>ROUND('Capacity by State'!DB20/CT$4,6)</f>
        <v>0.84699999999999998</v>
      </c>
      <c r="CU22" s="176">
        <f>ROUND('Capacity by State'!DC20/CU$4,6)</f>
        <v>0.82699999999999996</v>
      </c>
      <c r="CV22" s="176">
        <f>ROUND('Capacity by State'!DD20/CV$4,6)</f>
        <v>0.35</v>
      </c>
      <c r="CW22" s="176">
        <f>ROUND('Capacity by State'!DE20/CW$4,6)</f>
        <v>1E-3</v>
      </c>
      <c r="CX22" s="176">
        <f>ROUND('Capacity by State'!DF20/CX$4,6)</f>
        <v>3.5000000000000003E-2</v>
      </c>
      <c r="CY22" s="176">
        <f>ROUND('Capacity by State'!DG20/CY$4,6)</f>
        <v>2.5000000000000001E-2</v>
      </c>
      <c r="CZ22" s="176">
        <f>ROUND('Capacity by State'!DH20/CZ$4,6)</f>
        <v>6.4000000000000001E-2</v>
      </c>
      <c r="DA22" s="176">
        <f>ROUND('Capacity by State'!DI20/DA$4,6)</f>
        <v>1.0999999999999999E-2</v>
      </c>
      <c r="DB22" s="176">
        <f>ROUND('Capacity by State'!DJ20/DB$4,6)</f>
        <v>0.248</v>
      </c>
      <c r="DC22" s="176">
        <f>ROUND('Capacity by State'!DK20/DC$4,6)</f>
        <v>0.21199999999999999</v>
      </c>
      <c r="DD22" s="176">
        <f>ROUND('Capacity by State'!DL20/DD$4,6)</f>
        <v>3.6659999999999999</v>
      </c>
      <c r="DE22" s="176">
        <f>ROUND('Capacity by State'!DM20/DE$4,6)</f>
        <v>2.2679999999999998</v>
      </c>
      <c r="DF22" s="176">
        <f>ROUND('Capacity by State'!DN20/DF$4,6)</f>
        <v>0</v>
      </c>
      <c r="DG22" s="176">
        <f>ROUND('Capacity by State'!DO20/DG$4,6)</f>
        <v>0</v>
      </c>
      <c r="DH22" s="176">
        <f>ROUND('Capacity by State'!DP20/DH$4,6)</f>
        <v>0</v>
      </c>
      <c r="DI22" s="176">
        <f>ROUND('Capacity by State'!DQ20/DI$4,6)</f>
        <v>0</v>
      </c>
      <c r="DJ22" s="176">
        <f>ROUND('Capacity by State'!DR20/DJ$4,6)</f>
        <v>0</v>
      </c>
      <c r="DK22" s="176">
        <f>ROUND('Capacity by State'!DS20/DK$4,6)</f>
        <v>0</v>
      </c>
      <c r="DL22" s="176">
        <f>ROUND('Capacity by State'!DT20/DL$4,6)</f>
        <v>0</v>
      </c>
      <c r="DM22" s="176">
        <f>ROUND('Capacity by State'!DU20/DM$4,6)</f>
        <v>0</v>
      </c>
      <c r="DN22" s="176">
        <f>ROUND('Capacity by State'!DV20/DN$4,6)</f>
        <v>7.0999999999999994E-2</v>
      </c>
      <c r="DO22" s="176">
        <f>ROUND('Capacity by State'!DW20/DO$4,6)</f>
        <v>0.115</v>
      </c>
      <c r="DP22" s="176">
        <f>ROUND('Capacity by State'!DX20/DP$4,6)</f>
        <v>6.8000000000000005E-2</v>
      </c>
      <c r="DQ22" s="176">
        <f>ROUND('Capacity by State'!DY20/DQ$4,6)</f>
        <v>1E-3</v>
      </c>
      <c r="DR22" s="176">
        <f>ROUND('Capacity by State'!DZ20/DR$4,6)</f>
        <v>7.0000000000000001E-3</v>
      </c>
      <c r="DS22" s="176">
        <f>ROUND('Capacity by State'!EA20/DS$4,6)</f>
        <v>1.9E-2</v>
      </c>
      <c r="DT22" s="176">
        <f>ROUND('Capacity by State'!EB20/DT$4,6)</f>
        <v>1E-3</v>
      </c>
      <c r="DU22" s="176">
        <f>ROUND('Capacity by State'!EC20/DU$4,6)</f>
        <v>0</v>
      </c>
      <c r="DV22" s="176">
        <f>ROUND('Capacity by State'!ED20/DV$4,6)</f>
        <v>5.0000000000000001E-3</v>
      </c>
      <c r="DW22" s="176">
        <f>ROUND('Capacity by State'!EE20/DW$4,6)</f>
        <v>2.9000000000000001E-2</v>
      </c>
      <c r="DX22" s="176">
        <f>ROUND('Capacity by State'!EF20/DX$4,6)</f>
        <v>3.5000000000000003E-2</v>
      </c>
      <c r="DY22" s="176">
        <f>ROUND('Capacity by State'!EG20/DY$4,6)</f>
        <v>1.2E-2</v>
      </c>
      <c r="DZ22" s="176">
        <f>ROUND('Capacity by State'!EH20/DZ$4,6)</f>
        <v>3.0000000000000001E-3</v>
      </c>
      <c r="EA22" s="176">
        <f>ROUND('Capacity by State'!EI20/EA$4,6)</f>
        <v>1.0999999999999999E-2</v>
      </c>
      <c r="EB22" s="176">
        <f>ROUND('Capacity by State'!EJ20/EB$4,6)</f>
        <v>0</v>
      </c>
      <c r="EC22" s="176">
        <f>ROUND('Capacity by State'!EK20/EC$4,6)</f>
        <v>0</v>
      </c>
      <c r="ED22" s="176">
        <f>ROUND('Capacity by State'!EL20/ED$4,6)</f>
        <v>5.0000000000000001E-3</v>
      </c>
      <c r="EE22" s="176">
        <f>ROUND('Capacity by State'!EM20/EE$4,6)</f>
        <v>0.51200000000000001</v>
      </c>
      <c r="EF22" s="176">
        <f>ROUND('Capacity by State'!EN20/EF$4,6)</f>
        <v>0</v>
      </c>
      <c r="EG22" s="176">
        <f>ROUND('Capacity by State'!EO20/EG$4,6)</f>
        <v>0.22700000000000001</v>
      </c>
      <c r="EH22" s="176">
        <f>ROUND('Capacity by State'!EP20/EH$4,6)</f>
        <v>0.01</v>
      </c>
      <c r="EI22" s="176">
        <f>ROUND('Capacity by State'!EQ20/EI$4,6)</f>
        <v>0</v>
      </c>
      <c r="EJ22" s="176">
        <f>ROUND('Capacity by State'!ER20/EJ$4,6)</f>
        <v>0</v>
      </c>
      <c r="EK22" s="176">
        <f>ROUND('Capacity by State'!ES20/EK$4,6)</f>
        <v>0</v>
      </c>
      <c r="EL22" s="176">
        <f>ROUND('Capacity by State'!ET20/EL$4,6)</f>
        <v>0</v>
      </c>
      <c r="EM22" s="176">
        <f>ROUND('Capacity by State'!EU20/EM$4,6)</f>
        <v>2.3E-2</v>
      </c>
      <c r="EN22" s="176">
        <f>ROUND('Capacity by State'!EV20/EN$4,6)</f>
        <v>0.10299999999999999</v>
      </c>
      <c r="EO22" s="176">
        <f>ROUND('Capacity by State'!EW20/EO$4,6)</f>
        <v>0.122</v>
      </c>
      <c r="EP22" s="176">
        <f>ROUND('Capacity by State'!EX20/EP$4,6)</f>
        <v>0.115</v>
      </c>
      <c r="EQ22" s="176">
        <f>ROUND('Capacity by State'!EY20/EQ$4,6)</f>
        <v>0</v>
      </c>
      <c r="ER22" s="176">
        <f>ROUND('Capacity by State'!EZ20/ER$4,6)</f>
        <v>0</v>
      </c>
      <c r="ES22" s="176">
        <f>ROUND('Capacity by State'!FA20/ES$4,6)</f>
        <v>0</v>
      </c>
      <c r="ET22" s="176">
        <f>ROUND('Capacity by State'!FB20/ET$4,6)</f>
        <v>8.0000000000000002E-3</v>
      </c>
      <c r="EU22" s="176">
        <f>ROUND('Capacity by State'!FC20/EU$4,6)</f>
        <v>1.4E-2</v>
      </c>
      <c r="EV22" s="176">
        <f>ROUND('Capacity by State'!FD20/EV$4,6)</f>
        <v>0.04</v>
      </c>
      <c r="EW22" s="176">
        <f>ROUND('Capacity by State'!FE20/EW$4,6)</f>
        <v>2.1999999999999999E-2</v>
      </c>
      <c r="EX22" s="176">
        <f>ROUND('Capacity by State'!FF20/EX$4,6)</f>
        <v>6.3E-2</v>
      </c>
      <c r="EY22" s="176">
        <f>ROUND('Capacity by State'!FG20/EY$4,6)</f>
        <v>2.9000000000000001E-2</v>
      </c>
      <c r="EZ22" s="176">
        <f>ROUND('Capacity by State'!FH20/EZ$4,6)</f>
        <v>6.2E-2</v>
      </c>
      <c r="FA22" s="176">
        <f>ROUND('Capacity by State'!FI20/FA$4,6)</f>
        <v>1.0999999999999999E-2</v>
      </c>
      <c r="FB22" s="176">
        <f>ROUND('Capacity by State'!FJ20/FB$4,6)</f>
        <v>1.4E-2</v>
      </c>
      <c r="FC22" s="176">
        <f>ROUND('Capacity by State'!FK20/FC$4,6)</f>
        <v>0</v>
      </c>
      <c r="FD22" s="176">
        <f>ROUND('Capacity by State'!FL20/FD$4,6)</f>
        <v>1.2E-2</v>
      </c>
      <c r="FE22" s="176">
        <f>ROUND('Capacity by State'!FM20/FE$4,6)</f>
        <v>0</v>
      </c>
      <c r="FF22" s="176">
        <f>ROUND('Capacity by State'!FN20/FF$4,6)</f>
        <v>0.23899999999999999</v>
      </c>
      <c r="FG22" s="176">
        <f>ROUND('Capacity by State'!FO20/FG$4,6)</f>
        <v>5.6000000000000001E-2</v>
      </c>
    </row>
    <row r="23" spans="1:163" x14ac:dyDescent="0.25">
      <c r="A23" s="174">
        <v>2040</v>
      </c>
      <c r="B23" s="176">
        <f>ROUND('Capacity by State'!J21/B$4,6)</f>
        <v>0.02</v>
      </c>
      <c r="C23" s="176">
        <f>ROUND('Capacity by State'!K21/C$4,6)</f>
        <v>4.3999999999999997E-2</v>
      </c>
      <c r="D23" s="176">
        <f>ROUND('Capacity by State'!L21/D$4,6)</f>
        <v>7.0000000000000001E-3</v>
      </c>
      <c r="E23" s="176">
        <f>ROUND('Capacity by State'!M21/E$4,6)</f>
        <v>0</v>
      </c>
      <c r="F23" s="176">
        <f>ROUND('Capacity by State'!N21/F$4,6)</f>
        <v>5.0000000000000001E-3</v>
      </c>
      <c r="G23" s="176">
        <f>ROUND('Capacity by State'!O21/G$4,6)</f>
        <v>1.7000000000000001E-2</v>
      </c>
      <c r="H23" s="176">
        <f>ROUND('Capacity by State'!P21/H$4,6)</f>
        <v>0</v>
      </c>
      <c r="I23" s="176">
        <f>ROUND('Capacity by State'!Q21/I$4,6)</f>
        <v>0</v>
      </c>
      <c r="J23" s="176">
        <f>ROUND('Capacity by State'!R21/J$4,6)</f>
        <v>3.0000000000000001E-3</v>
      </c>
      <c r="K23" s="176">
        <f>ROUND('Capacity by State'!S21/K$4,6)</f>
        <v>6.7000000000000004E-2</v>
      </c>
      <c r="L23" s="176">
        <f>ROUND('Capacity by State'!T21/L$4,6)</f>
        <v>5.7000000000000002E-2</v>
      </c>
      <c r="M23" s="176">
        <f>ROUND('Capacity by State'!U21/M$4,6)</f>
        <v>4.8000000000000001E-2</v>
      </c>
      <c r="N23" s="176">
        <f>ROUND('Capacity by State'!V21/N$4,6)</f>
        <v>3.4000000000000002E-2</v>
      </c>
      <c r="O23" s="176">
        <f>ROUND('Capacity by State'!W21/O$4,6)</f>
        <v>4.4999999999999998E-2</v>
      </c>
      <c r="P23" s="176">
        <f>ROUND('Capacity by State'!X21/P$4,6)</f>
        <v>9.1999999999999998E-2</v>
      </c>
      <c r="Q23" s="176">
        <f>ROUND('Capacity by State'!Y21/Q$4,6)</f>
        <v>0.125</v>
      </c>
      <c r="R23" s="176">
        <f>ROUND('Capacity by State'!Z21/R$4,6)</f>
        <v>1.2E-2</v>
      </c>
      <c r="S23" s="176">
        <f>ROUND('Capacity by State'!AA21/S$4,6)</f>
        <v>1.2999999999999999E-2</v>
      </c>
      <c r="T23" s="176">
        <f>ROUND('Capacity by State'!AB21/T$4,6)</f>
        <v>1.4E-2</v>
      </c>
      <c r="U23" s="176">
        <f>ROUND('Capacity by State'!AC21/U$4,6)</f>
        <v>6.0000000000000001E-3</v>
      </c>
      <c r="V23" s="176">
        <f>ROUND('Capacity by State'!AD21/V$4,6)</f>
        <v>0</v>
      </c>
      <c r="W23" s="176">
        <f>ROUND('Capacity by State'!AE21/W$4,6)</f>
        <v>3.0000000000000001E-3</v>
      </c>
      <c r="X23" s="176">
        <f>ROUND('Capacity by State'!AF21/X$4,6)</f>
        <v>5.0000000000000001E-3</v>
      </c>
      <c r="Y23" s="176">
        <f>ROUND('Capacity by State'!AG21/Y$4,6)</f>
        <v>1.4E-2</v>
      </c>
      <c r="Z23" s="176">
        <f>ROUND('Capacity by State'!AH21/Z$4,6)</f>
        <v>1.4E-2</v>
      </c>
      <c r="AA23" s="176">
        <f>ROUND('Capacity by State'!AI21/AA$4,6)</f>
        <v>0.27600000000000002</v>
      </c>
      <c r="AB23" s="176">
        <f>ROUND('Capacity by State'!AJ21/AB$4,6)</f>
        <v>0.10199999999999999</v>
      </c>
      <c r="AC23" s="176">
        <f>ROUND('Capacity by State'!AK21/AC$4,6)</f>
        <v>2.7E-2</v>
      </c>
      <c r="AD23" s="176">
        <f>ROUND('Capacity by State'!AL21/AD$4,6)</f>
        <v>2.1999999999999999E-2</v>
      </c>
      <c r="AE23" s="176">
        <f>ROUND('Capacity by State'!AM21/AE$4,6)</f>
        <v>1E-3</v>
      </c>
      <c r="AF23" s="176">
        <f>ROUND('Capacity by State'!AN21/AF$4,6)</f>
        <v>3.0000000000000001E-3</v>
      </c>
      <c r="AG23" s="176">
        <f>ROUND('Capacity by State'!AO21/AG$4,6)</f>
        <v>5.0000000000000001E-3</v>
      </c>
      <c r="AH23" s="176">
        <f>ROUND('Capacity by State'!AP21/AH$4,6)</f>
        <v>0</v>
      </c>
      <c r="AI23" s="176">
        <f>ROUND('Capacity by State'!AQ21/AI$4,6)</f>
        <v>0</v>
      </c>
      <c r="AJ23" s="176">
        <f>ROUND('Capacity by State'!AR21/AJ$4,6)</f>
        <v>0.03</v>
      </c>
      <c r="AK23" s="176">
        <f>ROUND('Capacity by State'!AS21/AK$4,6)</f>
        <v>3.4000000000000002E-2</v>
      </c>
      <c r="AL23" s="176">
        <f>ROUND('Capacity by State'!AT21/AL$4,6)</f>
        <v>1.9E-2</v>
      </c>
      <c r="AM23" s="176">
        <f>ROUND('Capacity by State'!AU21/AM$4,6)</f>
        <v>0.03</v>
      </c>
      <c r="AN23" s="176">
        <f>ROUND('Capacity by State'!AV21/AN$4,6)</f>
        <v>2.4E-2</v>
      </c>
      <c r="AO23" s="183">
        <f>ROUND('Capacity by State'!AW21/AO$4,6)</f>
        <v>0</v>
      </c>
      <c r="AP23" s="176">
        <f>ROUND('Capacity by State'!AX21/AP$4,6)</f>
        <v>0</v>
      </c>
      <c r="AQ23" s="176">
        <f>ROUND('Capacity by State'!AY21/AQ$4,6)</f>
        <v>3.0000000000000001E-3</v>
      </c>
      <c r="AR23" s="176">
        <f>ROUND('Capacity by State'!AZ21/AR$4,6)</f>
        <v>6.0000000000000001E-3</v>
      </c>
      <c r="AS23" s="176">
        <f>ROUND('Capacity by State'!BA21/AS$4,6)</f>
        <v>5.0000000000000001E-3</v>
      </c>
      <c r="AT23" s="176">
        <f>ROUND('Capacity by State'!BB21/AT$4,6)</f>
        <v>1.2E-2</v>
      </c>
      <c r="AU23" s="176">
        <f>ROUND('Capacity by State'!BC21/AU$4,6)</f>
        <v>5.0000000000000001E-3</v>
      </c>
      <c r="AV23" s="176">
        <f>ROUND('Capacity by State'!BD21/AV$4,6)</f>
        <v>1.7000000000000001E-2</v>
      </c>
      <c r="AW23" s="176">
        <f>ROUND('Capacity by State'!BE21/AW$4,6)</f>
        <v>6.0000000000000001E-3</v>
      </c>
      <c r="AX23" s="176">
        <f>ROUND('Capacity by State'!BF21/AX$4,6)</f>
        <v>3.0000000000000001E-3</v>
      </c>
      <c r="AY23" s="176">
        <f>ROUND('Capacity by State'!BG21/AY$4,6)</f>
        <v>0</v>
      </c>
      <c r="AZ23" s="176">
        <f>ROUND('Capacity by State'!BH21/AZ$4,6)</f>
        <v>1E-3</v>
      </c>
      <c r="BA23" s="176">
        <f>ROUND('Capacity by State'!BI21/BA$4,6)</f>
        <v>5.0000000000000001E-3</v>
      </c>
      <c r="BB23" s="176">
        <f>ROUND('Capacity by State'!BJ21/BB$4,6)</f>
        <v>1.6E-2</v>
      </c>
      <c r="BC23" s="176">
        <f>ROUND('Capacity by State'!BK21/BC$4,6)</f>
        <v>1.0999999999999999E-2</v>
      </c>
      <c r="BD23" s="176">
        <f>ROUND('Capacity by State'!BL21/BD$4,6)</f>
        <v>6.8000000000000005E-2</v>
      </c>
      <c r="BE23" s="176">
        <f>ROUND('Capacity by State'!BM21/BE$4,6)</f>
        <v>0</v>
      </c>
      <c r="BF23" s="176">
        <f>ROUND('Capacity by State'!BN21/BF$4,6)</f>
        <v>0</v>
      </c>
      <c r="BG23" s="176">
        <f>ROUND('Capacity by State'!BO21/BG$4,6)</f>
        <v>0.95599999999999996</v>
      </c>
      <c r="BH23" s="176">
        <f>ROUND('Capacity by State'!BP21/BH$4,6)</f>
        <v>0.36399999999999999</v>
      </c>
      <c r="BI23" s="176">
        <f>ROUND('Capacity by State'!BQ21/BI$4,6)</f>
        <v>0.74399999999999999</v>
      </c>
      <c r="BJ23" s="176">
        <f>ROUND('Capacity by State'!BR21/BJ$4,6)</f>
        <v>0</v>
      </c>
      <c r="BK23" s="176">
        <f>ROUND('Capacity by State'!BS21/BK$4,6)</f>
        <v>0</v>
      </c>
      <c r="BL23" s="176">
        <f>ROUND('Capacity by State'!BT21/BL$4,6)</f>
        <v>0</v>
      </c>
      <c r="BM23" s="176">
        <f>ROUND('Capacity by State'!BU21/BM$4,6)</f>
        <v>0</v>
      </c>
      <c r="BN23" s="176">
        <f>ROUND('Capacity by State'!BV21/BN$4,6)</f>
        <v>0</v>
      </c>
      <c r="BO23" s="176">
        <f>ROUND('Capacity by State'!BW21/BO$4,6)</f>
        <v>0</v>
      </c>
      <c r="BP23" s="176">
        <f>ROUND('Capacity by State'!BX21/BP$4,6)</f>
        <v>0</v>
      </c>
      <c r="BQ23" s="176">
        <f>ROUND('Capacity by State'!BY21/BQ$4,6)</f>
        <v>0</v>
      </c>
      <c r="BR23" s="176">
        <f>ROUND('Capacity by State'!BZ21/BR$4,6)</f>
        <v>0</v>
      </c>
      <c r="BS23" s="176">
        <f>ROUND('Capacity by State'!CA21/BS$4,6)</f>
        <v>0.432</v>
      </c>
      <c r="BT23" s="176">
        <f>ROUND('Capacity by State'!CB21/BT$4,6)</f>
        <v>0</v>
      </c>
      <c r="BU23" s="176">
        <f>ROUND('Capacity by State'!CC21/BU$4,6)</f>
        <v>0</v>
      </c>
      <c r="BV23" s="176">
        <f>ROUND('Capacity by State'!CD21/BV$4,6)</f>
        <v>2.7E-2</v>
      </c>
      <c r="BW23" s="176">
        <f>ROUND('Capacity by State'!CE21/BW$4,6)</f>
        <v>1.4999999999999999E-2</v>
      </c>
      <c r="BX23" s="176">
        <f>ROUND('Capacity by State'!CF21/BX$4,6)</f>
        <v>6.3E-2</v>
      </c>
      <c r="BY23" s="176">
        <f>ROUND('Capacity by State'!CG21/BY$4,6)</f>
        <v>0.151</v>
      </c>
      <c r="BZ23" s="176">
        <f>ROUND('Capacity by State'!CH21/BZ$4,6)</f>
        <v>0.17100000000000001</v>
      </c>
      <c r="CA23" s="176">
        <f>ROUND('Capacity by State'!CI21/CA$4,6)</f>
        <v>6.3E-2</v>
      </c>
      <c r="CB23" s="176">
        <f>ROUND('Capacity by State'!CJ21/CB$4,6)</f>
        <v>6.4000000000000001E-2</v>
      </c>
      <c r="CC23" s="176">
        <f>ROUND('Capacity by State'!CK21/CC$4,6)</f>
        <v>0.47499999999999998</v>
      </c>
      <c r="CD23" s="176">
        <f>ROUND('Capacity by State'!CL21/CD$4,6)</f>
        <v>0</v>
      </c>
      <c r="CE23" s="176">
        <f>ROUND('Capacity by State'!CM21/CE$4,6)</f>
        <v>0</v>
      </c>
      <c r="CF23" s="176">
        <f>ROUND('Capacity by State'!CN21/CF$4,6)</f>
        <v>0</v>
      </c>
      <c r="CG23" s="176">
        <f>ROUND('Capacity by State'!CO21/CG$4,6)</f>
        <v>0</v>
      </c>
      <c r="CH23" s="176">
        <f>ROUND('Capacity by State'!CP21/CH$4,6)</f>
        <v>0</v>
      </c>
      <c r="CI23" s="176">
        <f>ROUND('Capacity by State'!CQ21/CI$4,6)</f>
        <v>0.73299999999999998</v>
      </c>
      <c r="CJ23" s="176">
        <f>ROUND('Capacity by State'!CR21/CJ$4,6)</f>
        <v>0.28599999999999998</v>
      </c>
      <c r="CK23" s="176">
        <f>ROUND('Capacity by State'!CS21/CK$4,6)</f>
        <v>1.7070000000000001</v>
      </c>
      <c r="CL23" s="176">
        <f>ROUND('Capacity by State'!CT21/CL$4,6)</f>
        <v>0</v>
      </c>
      <c r="CM23" s="176">
        <f>ROUND('Capacity by State'!CU21/CM$4,6)</f>
        <v>0.62</v>
      </c>
      <c r="CN23" s="176">
        <f>ROUND('Capacity by State'!CV21/CN$4,6)</f>
        <v>0.46100000000000002</v>
      </c>
      <c r="CO23" s="176">
        <f>ROUND('Capacity by State'!CW21/CO$4,6)</f>
        <v>0</v>
      </c>
      <c r="CP23" s="176">
        <f>ROUND('Capacity by State'!CX21/CP$4,6)</f>
        <v>0</v>
      </c>
      <c r="CQ23" s="176">
        <f>ROUND('Capacity by State'!CY21/CQ$4,6)</f>
        <v>0</v>
      </c>
      <c r="CR23" s="176">
        <f>ROUND('Capacity by State'!CZ21/CR$4,6)</f>
        <v>1.05</v>
      </c>
      <c r="CS23" s="176">
        <f>ROUND('Capacity by State'!DA21/CS$4,6)</f>
        <v>0.497</v>
      </c>
      <c r="CT23" s="176">
        <f>ROUND('Capacity by State'!DB21/CT$4,6)</f>
        <v>1.1879999999999999</v>
      </c>
      <c r="CU23" s="176">
        <f>ROUND('Capacity by State'!DC21/CU$4,6)</f>
        <v>1.085</v>
      </c>
      <c r="CV23" s="176">
        <f>ROUND('Capacity by State'!DD21/CV$4,6)</f>
        <v>0.624</v>
      </c>
      <c r="CW23" s="176">
        <f>ROUND('Capacity by State'!DE21/CW$4,6)</f>
        <v>1E-3</v>
      </c>
      <c r="CX23" s="176">
        <f>ROUND('Capacity by State'!DF21/CX$4,6)</f>
        <v>3.4000000000000002E-2</v>
      </c>
      <c r="CY23" s="176">
        <f>ROUND('Capacity by State'!DG21/CY$4,6)</f>
        <v>3.4000000000000002E-2</v>
      </c>
      <c r="CZ23" s="176">
        <f>ROUND('Capacity by State'!DH21/CZ$4,6)</f>
        <v>6.2E-2</v>
      </c>
      <c r="DA23" s="176">
        <f>ROUND('Capacity by State'!DI21/DA$4,6)</f>
        <v>1.0999999999999999E-2</v>
      </c>
      <c r="DB23" s="176">
        <f>ROUND('Capacity by State'!DJ21/DB$4,6)</f>
        <v>0.22500000000000001</v>
      </c>
      <c r="DC23" s="176">
        <f>ROUND('Capacity by State'!DK21/DC$4,6)</f>
        <v>0.19600000000000001</v>
      </c>
      <c r="DD23" s="176">
        <f>ROUND('Capacity by State'!DL21/DD$4,6)</f>
        <v>3.7490000000000001</v>
      </c>
      <c r="DE23" s="176">
        <f>ROUND('Capacity by State'!DM21/DE$4,6)</f>
        <v>3.3849999999999998</v>
      </c>
      <c r="DF23" s="176">
        <f>ROUND('Capacity by State'!DN21/DF$4,6)</f>
        <v>0</v>
      </c>
      <c r="DG23" s="176">
        <f>ROUND('Capacity by State'!DO21/DG$4,6)</f>
        <v>0.71199999999999997</v>
      </c>
      <c r="DH23" s="176">
        <f>ROUND('Capacity by State'!DP21/DH$4,6)</f>
        <v>0.58299999999999996</v>
      </c>
      <c r="DI23" s="176">
        <f>ROUND('Capacity by State'!DQ21/DI$4,6)</f>
        <v>0</v>
      </c>
      <c r="DJ23" s="176">
        <f>ROUND('Capacity by State'!DR21/DJ$4,6)</f>
        <v>0</v>
      </c>
      <c r="DK23" s="176">
        <f>ROUND('Capacity by State'!DS21/DK$4,6)</f>
        <v>0</v>
      </c>
      <c r="DL23" s="176">
        <f>ROUND('Capacity by State'!DT21/DL$4,6)</f>
        <v>0</v>
      </c>
      <c r="DM23" s="176">
        <f>ROUND('Capacity by State'!DU21/DM$4,6)</f>
        <v>0</v>
      </c>
      <c r="DN23" s="176">
        <f>ROUND('Capacity by State'!DV21/DN$4,6)</f>
        <v>2.7E-2</v>
      </c>
      <c r="DO23" s="176">
        <f>ROUND('Capacity by State'!DW21/DO$4,6)</f>
        <v>7.0999999999999994E-2</v>
      </c>
      <c r="DP23" s="176">
        <f>ROUND('Capacity by State'!DX21/DP$4,6)</f>
        <v>3.7999999999999999E-2</v>
      </c>
      <c r="DQ23" s="176">
        <f>ROUND('Capacity by State'!DY21/DQ$4,6)</f>
        <v>2E-3</v>
      </c>
      <c r="DR23" s="176">
        <f>ROUND('Capacity by State'!DZ21/DR$4,6)</f>
        <v>8.0000000000000002E-3</v>
      </c>
      <c r="DS23" s="176">
        <f>ROUND('Capacity by State'!EA21/DS$4,6)</f>
        <v>1.9E-2</v>
      </c>
      <c r="DT23" s="176">
        <f>ROUND('Capacity by State'!EB21/DT$4,6)</f>
        <v>0</v>
      </c>
      <c r="DU23" s="176">
        <f>ROUND('Capacity by State'!EC21/DU$4,6)</f>
        <v>0</v>
      </c>
      <c r="DV23" s="176">
        <f>ROUND('Capacity by State'!ED21/DV$4,6)</f>
        <v>5.0000000000000001E-3</v>
      </c>
      <c r="DW23" s="176">
        <f>ROUND('Capacity by State'!EE21/DW$4,6)</f>
        <v>0.03</v>
      </c>
      <c r="DX23" s="176">
        <f>ROUND('Capacity by State'!EF21/DX$4,6)</f>
        <v>3.5000000000000003E-2</v>
      </c>
      <c r="DY23" s="176">
        <f>ROUND('Capacity by State'!EG21/DY$4,6)</f>
        <v>1.2E-2</v>
      </c>
      <c r="DZ23" s="176">
        <f>ROUND('Capacity by State'!EH21/DZ$4,6)</f>
        <v>4.0000000000000001E-3</v>
      </c>
      <c r="EA23" s="176">
        <f>ROUND('Capacity by State'!EI21/EA$4,6)</f>
        <v>0.01</v>
      </c>
      <c r="EB23" s="176">
        <f>ROUND('Capacity by State'!EJ21/EB$4,6)</f>
        <v>0</v>
      </c>
      <c r="EC23" s="176">
        <f>ROUND('Capacity by State'!EK21/EC$4,6)</f>
        <v>0</v>
      </c>
      <c r="ED23" s="176">
        <f>ROUND('Capacity by State'!EL21/ED$4,6)</f>
        <v>8.0000000000000002E-3</v>
      </c>
      <c r="EE23" s="176">
        <f>ROUND('Capacity by State'!EM21/EE$4,6)</f>
        <v>0.48699999999999999</v>
      </c>
      <c r="EF23" s="176">
        <f>ROUND('Capacity by State'!EN21/EF$4,6)</f>
        <v>0</v>
      </c>
      <c r="EG23" s="176">
        <f>ROUND('Capacity by State'!EO21/EG$4,6)</f>
        <v>0.217</v>
      </c>
      <c r="EH23" s="176">
        <f>ROUND('Capacity by State'!EP21/EH$4,6)</f>
        <v>7.0000000000000007E-2</v>
      </c>
      <c r="EI23" s="176">
        <f>ROUND('Capacity by State'!EQ21/EI$4,6)</f>
        <v>1.4E-2</v>
      </c>
      <c r="EJ23" s="176">
        <f>ROUND('Capacity by State'!ER21/EJ$4,6)</f>
        <v>0</v>
      </c>
      <c r="EK23" s="176">
        <f>ROUND('Capacity by State'!ES21/EK$4,6)</f>
        <v>5.0000000000000001E-3</v>
      </c>
      <c r="EL23" s="176">
        <f>ROUND('Capacity by State'!ET21/EL$4,6)</f>
        <v>0</v>
      </c>
      <c r="EM23" s="176">
        <f>ROUND('Capacity by State'!EU21/EM$4,6)</f>
        <v>0</v>
      </c>
      <c r="EN23" s="176">
        <f>ROUND('Capacity by State'!EV21/EN$4,6)</f>
        <v>8.8999999999999996E-2</v>
      </c>
      <c r="EO23" s="176">
        <f>ROUND('Capacity by State'!EW21/EO$4,6)</f>
        <v>0.11600000000000001</v>
      </c>
      <c r="EP23" s="176">
        <f>ROUND('Capacity by State'!EX21/EP$4,6)</f>
        <v>0.13800000000000001</v>
      </c>
      <c r="EQ23" s="176">
        <f>ROUND('Capacity by State'!EY21/EQ$4,6)</f>
        <v>3.0000000000000001E-3</v>
      </c>
      <c r="ER23" s="176">
        <f>ROUND('Capacity by State'!EZ21/ER$4,6)</f>
        <v>0</v>
      </c>
      <c r="ES23" s="176">
        <f>ROUND('Capacity by State'!FA21/ES$4,6)</f>
        <v>0</v>
      </c>
      <c r="ET23" s="176">
        <f>ROUND('Capacity by State'!FB21/ET$4,6)</f>
        <v>7.0000000000000001E-3</v>
      </c>
      <c r="EU23" s="176">
        <f>ROUND('Capacity by State'!FC21/EU$4,6)</f>
        <v>1.6E-2</v>
      </c>
      <c r="EV23" s="176">
        <f>ROUND('Capacity by State'!FD21/EV$4,6)</f>
        <v>3.4000000000000002E-2</v>
      </c>
      <c r="EW23" s="176">
        <f>ROUND('Capacity by State'!FE21/EW$4,6)</f>
        <v>0.02</v>
      </c>
      <c r="EX23" s="176">
        <f>ROUND('Capacity by State'!FF21/EX$4,6)</f>
        <v>7.0000000000000007E-2</v>
      </c>
      <c r="EY23" s="176">
        <f>ROUND('Capacity by State'!FG21/EY$4,6)</f>
        <v>3.2000000000000001E-2</v>
      </c>
      <c r="EZ23" s="176">
        <f>ROUND('Capacity by State'!FH21/EZ$4,6)</f>
        <v>6.9000000000000006E-2</v>
      </c>
      <c r="FA23" s="176">
        <f>ROUND('Capacity by State'!FI21/FA$4,6)</f>
        <v>1.0999999999999999E-2</v>
      </c>
      <c r="FB23" s="176">
        <f>ROUND('Capacity by State'!FJ21/FB$4,6)</f>
        <v>1.2999999999999999E-2</v>
      </c>
      <c r="FC23" s="176">
        <f>ROUND('Capacity by State'!FK21/FC$4,6)</f>
        <v>0</v>
      </c>
      <c r="FD23" s="176">
        <f>ROUND('Capacity by State'!FL21/FD$4,6)</f>
        <v>1.2E-2</v>
      </c>
      <c r="FE23" s="176">
        <f>ROUND('Capacity by State'!FM21/FE$4,6)</f>
        <v>0</v>
      </c>
      <c r="FF23" s="176">
        <f>ROUND('Capacity by State'!FN21/FF$4,6)</f>
        <v>0.22900000000000001</v>
      </c>
      <c r="FG23" s="176">
        <f>ROUND('Capacity by State'!FO21/FG$4,6)</f>
        <v>4.3999999999999997E-2</v>
      </c>
    </row>
    <row r="24" spans="1:163" x14ac:dyDescent="0.25">
      <c r="A24" s="174">
        <v>2041</v>
      </c>
      <c r="B24" s="176">
        <f>ROUND('Capacity by State'!J22/B$4,6)</f>
        <v>1.4999999999999999E-2</v>
      </c>
      <c r="C24" s="176">
        <f>ROUND('Capacity by State'!K22/C$4,6)</f>
        <v>5.3999999999999999E-2</v>
      </c>
      <c r="D24" s="176">
        <f>ROUND('Capacity by State'!L22/D$4,6)</f>
        <v>1.7999999999999999E-2</v>
      </c>
      <c r="E24" s="176">
        <f>ROUND('Capacity by State'!M22/E$4,6)</f>
        <v>3.0000000000000001E-3</v>
      </c>
      <c r="F24" s="176">
        <f>ROUND('Capacity by State'!N22/F$4,6)</f>
        <v>1.7999999999999999E-2</v>
      </c>
      <c r="G24" s="176">
        <f>ROUND('Capacity by State'!O22/G$4,6)</f>
        <v>1.4999999999999999E-2</v>
      </c>
      <c r="H24" s="176">
        <f>ROUND('Capacity by State'!P22/H$4,6)</f>
        <v>0</v>
      </c>
      <c r="I24" s="176">
        <f>ROUND('Capacity by State'!Q22/I$4,6)</f>
        <v>0</v>
      </c>
      <c r="J24" s="176">
        <f>ROUND('Capacity by State'!R22/J$4,6)</f>
        <v>4.0000000000000001E-3</v>
      </c>
      <c r="K24" s="176">
        <f>ROUND('Capacity by State'!S22/K$4,6)</f>
        <v>7.6999999999999999E-2</v>
      </c>
      <c r="L24" s="176">
        <f>ROUND('Capacity by State'!T22/L$4,6)</f>
        <v>6.7000000000000004E-2</v>
      </c>
      <c r="M24" s="176">
        <f>ROUND('Capacity by State'!U22/M$4,6)</f>
        <v>5.6000000000000001E-2</v>
      </c>
      <c r="N24" s="176">
        <f>ROUND('Capacity by State'!V22/N$4,6)</f>
        <v>3.5000000000000003E-2</v>
      </c>
      <c r="O24" s="176">
        <f>ROUND('Capacity by State'!W22/O$4,6)</f>
        <v>5.1999999999999998E-2</v>
      </c>
      <c r="P24" s="176">
        <f>ROUND('Capacity by State'!X22/P$4,6)</f>
        <v>0.109</v>
      </c>
      <c r="Q24" s="176">
        <f>ROUND('Capacity by State'!Y22/Q$4,6)</f>
        <v>0.13800000000000001</v>
      </c>
      <c r="R24" s="176">
        <f>ROUND('Capacity by State'!Z22/R$4,6)</f>
        <v>1.2999999999999999E-2</v>
      </c>
      <c r="S24" s="176">
        <f>ROUND('Capacity by State'!AA22/S$4,6)</f>
        <v>1.2E-2</v>
      </c>
      <c r="T24" s="176">
        <f>ROUND('Capacity by State'!AB22/T$4,6)</f>
        <v>8.0000000000000002E-3</v>
      </c>
      <c r="U24" s="176">
        <f>ROUND('Capacity by State'!AC22/U$4,6)</f>
        <v>6.0000000000000001E-3</v>
      </c>
      <c r="V24" s="176">
        <f>ROUND('Capacity by State'!AD22/V$4,6)</f>
        <v>0</v>
      </c>
      <c r="W24" s="176">
        <f>ROUND('Capacity by State'!AE22/W$4,6)</f>
        <v>2E-3</v>
      </c>
      <c r="X24" s="176">
        <f>ROUND('Capacity by State'!AF22/X$4,6)</f>
        <v>5.0000000000000001E-3</v>
      </c>
      <c r="Y24" s="176">
        <f>ROUND('Capacity by State'!AG22/Y$4,6)</f>
        <v>1.2E-2</v>
      </c>
      <c r="Z24" s="176">
        <f>ROUND('Capacity by State'!AH22/Z$4,6)</f>
        <v>1.4E-2</v>
      </c>
      <c r="AA24" s="176">
        <f>ROUND('Capacity by State'!AI22/AA$4,6)</f>
        <v>0.26700000000000002</v>
      </c>
      <c r="AB24" s="176">
        <f>ROUND('Capacity by State'!AJ22/AB$4,6)</f>
        <v>9.9000000000000005E-2</v>
      </c>
      <c r="AC24" s="176">
        <f>ROUND('Capacity by State'!AK22/AC$4,6)</f>
        <v>2.3E-2</v>
      </c>
      <c r="AD24" s="176">
        <f>ROUND('Capacity by State'!AL22/AD$4,6)</f>
        <v>0.02</v>
      </c>
      <c r="AE24" s="176">
        <f>ROUND('Capacity by State'!AM22/AE$4,6)</f>
        <v>0</v>
      </c>
      <c r="AF24" s="176">
        <f>ROUND('Capacity by State'!AN22/AF$4,6)</f>
        <v>2E-3</v>
      </c>
      <c r="AG24" s="176">
        <f>ROUND('Capacity by State'!AO22/AG$4,6)</f>
        <v>3.0000000000000001E-3</v>
      </c>
      <c r="AH24" s="176">
        <f>ROUND('Capacity by State'!AP22/AH$4,6)</f>
        <v>0</v>
      </c>
      <c r="AI24" s="176">
        <f>ROUND('Capacity by State'!AQ22/AI$4,6)</f>
        <v>0</v>
      </c>
      <c r="AJ24" s="176">
        <f>ROUND('Capacity by State'!AR22/AJ$4,6)</f>
        <v>0</v>
      </c>
      <c r="AK24" s="176">
        <f>ROUND('Capacity by State'!AS22/AK$4,6)</f>
        <v>0</v>
      </c>
      <c r="AL24" s="176">
        <f>ROUND('Capacity by State'!AT22/AL$4,6)</f>
        <v>0</v>
      </c>
      <c r="AM24" s="176">
        <f>ROUND('Capacity by State'!AU22/AM$4,6)</f>
        <v>0</v>
      </c>
      <c r="AN24" s="176">
        <f>ROUND('Capacity by State'!AV22/AN$4,6)</f>
        <v>0</v>
      </c>
      <c r="AO24" s="183">
        <f>ROUND('Capacity by State'!AW22/AO$4,6)</f>
        <v>0</v>
      </c>
      <c r="AP24" s="176">
        <f>ROUND('Capacity by State'!AX22/AP$4,6)</f>
        <v>1E-3</v>
      </c>
      <c r="AQ24" s="176">
        <f>ROUND('Capacity by State'!AY22/AQ$4,6)</f>
        <v>2E-3</v>
      </c>
      <c r="AR24" s="176">
        <f>ROUND('Capacity by State'!AZ22/AR$4,6)</f>
        <v>6.0000000000000001E-3</v>
      </c>
      <c r="AS24" s="176">
        <f>ROUND('Capacity by State'!BA22/AS$4,6)</f>
        <v>4.0000000000000001E-3</v>
      </c>
      <c r="AT24" s="176">
        <f>ROUND('Capacity by State'!BB22/AT$4,6)</f>
        <v>1.4E-2</v>
      </c>
      <c r="AU24" s="176">
        <f>ROUND('Capacity by State'!BC22/AU$4,6)</f>
        <v>6.0000000000000001E-3</v>
      </c>
      <c r="AV24" s="176">
        <f>ROUND('Capacity by State'!BD22/AV$4,6)</f>
        <v>1.9E-2</v>
      </c>
      <c r="AW24" s="176">
        <f>ROUND('Capacity by State'!BE22/AW$4,6)</f>
        <v>7.0000000000000001E-3</v>
      </c>
      <c r="AX24" s="176">
        <f>ROUND('Capacity by State'!BF22/AX$4,6)</f>
        <v>2E-3</v>
      </c>
      <c r="AY24" s="176">
        <f>ROUND('Capacity by State'!BG22/AY$4,6)</f>
        <v>0</v>
      </c>
      <c r="AZ24" s="176">
        <f>ROUND('Capacity by State'!BH22/AZ$4,6)</f>
        <v>1E-3</v>
      </c>
      <c r="BA24" s="176">
        <f>ROUND('Capacity by State'!BI22/BA$4,6)</f>
        <v>5.0000000000000001E-3</v>
      </c>
      <c r="BB24" s="176">
        <f>ROUND('Capacity by State'!BJ22/BB$4,6)</f>
        <v>1.4999999999999999E-2</v>
      </c>
      <c r="BC24" s="176">
        <f>ROUND('Capacity by State'!BK22/BC$4,6)</f>
        <v>8.9999999999999993E-3</v>
      </c>
      <c r="BD24" s="176">
        <f>ROUND('Capacity by State'!BL22/BD$4,6)</f>
        <v>0.16400000000000001</v>
      </c>
      <c r="BE24" s="176">
        <f>ROUND('Capacity by State'!BM22/BE$4,6)</f>
        <v>0</v>
      </c>
      <c r="BF24" s="176">
        <f>ROUND('Capacity by State'!BN22/BF$4,6)</f>
        <v>0</v>
      </c>
      <c r="BG24" s="176">
        <f>ROUND('Capacity by State'!BO22/BG$4,6)</f>
        <v>0.77600000000000002</v>
      </c>
      <c r="BH24" s="176">
        <f>ROUND('Capacity by State'!BP22/BH$4,6)</f>
        <v>0.189</v>
      </c>
      <c r="BI24" s="176">
        <f>ROUND('Capacity by State'!BQ22/BI$4,6)</f>
        <v>0.72399999999999998</v>
      </c>
      <c r="BJ24" s="176">
        <f>ROUND('Capacity by State'!BR22/BJ$4,6)</f>
        <v>0</v>
      </c>
      <c r="BK24" s="176">
        <f>ROUND('Capacity by State'!BS22/BK$4,6)</f>
        <v>0</v>
      </c>
      <c r="BL24" s="176">
        <f>ROUND('Capacity by State'!BT22/BL$4,6)</f>
        <v>2.4249999999999998</v>
      </c>
      <c r="BM24" s="176">
        <f>ROUND('Capacity by State'!BU22/BM$4,6)</f>
        <v>0.16200000000000001</v>
      </c>
      <c r="BN24" s="176">
        <f>ROUND('Capacity by State'!BV22/BN$4,6)</f>
        <v>0</v>
      </c>
      <c r="BO24" s="176">
        <f>ROUND('Capacity by State'!BW22/BO$4,6)</f>
        <v>0</v>
      </c>
      <c r="BP24" s="176">
        <f>ROUND('Capacity by State'!BX22/BP$4,6)</f>
        <v>0</v>
      </c>
      <c r="BQ24" s="176">
        <f>ROUND('Capacity by State'!BY22/BQ$4,6)</f>
        <v>0</v>
      </c>
      <c r="BR24" s="176">
        <f>ROUND('Capacity by State'!BZ22/BR$4,6)</f>
        <v>1.4830000000000001</v>
      </c>
      <c r="BS24" s="176">
        <f>ROUND('Capacity by State'!CA22/BS$4,6)</f>
        <v>0.97699999999999998</v>
      </c>
      <c r="BT24" s="176">
        <f>ROUND('Capacity by State'!CB22/BT$4,6)</f>
        <v>0</v>
      </c>
      <c r="BU24" s="176">
        <f>ROUND('Capacity by State'!CC22/BU$4,6)</f>
        <v>0.86299999999999999</v>
      </c>
      <c r="BV24" s="176">
        <f>ROUND('Capacity by State'!CD22/BV$4,6)</f>
        <v>2.5000000000000001E-2</v>
      </c>
      <c r="BW24" s="176">
        <f>ROUND('Capacity by State'!CE22/BW$4,6)</f>
        <v>1.2999999999999999E-2</v>
      </c>
      <c r="BX24" s="176">
        <f>ROUND('Capacity by State'!CF22/BX$4,6)</f>
        <v>2.9000000000000001E-2</v>
      </c>
      <c r="BY24" s="176">
        <f>ROUND('Capacity by State'!CG22/BY$4,6)</f>
        <v>6.9000000000000006E-2</v>
      </c>
      <c r="BZ24" s="176">
        <f>ROUND('Capacity by State'!CH22/BZ$4,6)</f>
        <v>0.11899999999999999</v>
      </c>
      <c r="CA24" s="176">
        <f>ROUND('Capacity by State'!CI22/CA$4,6)</f>
        <v>4.2999999999999997E-2</v>
      </c>
      <c r="CB24" s="176">
        <f>ROUND('Capacity by State'!CJ22/CB$4,6)</f>
        <v>6.7000000000000004E-2</v>
      </c>
      <c r="CC24" s="176">
        <f>ROUND('Capacity by State'!CK22/CC$4,6)</f>
        <v>0.43</v>
      </c>
      <c r="CD24" s="176">
        <f>ROUND('Capacity by State'!CL22/CD$4,6)</f>
        <v>0.06</v>
      </c>
      <c r="CE24" s="176">
        <f>ROUND('Capacity by State'!CM22/CE$4,6)</f>
        <v>0.32</v>
      </c>
      <c r="CF24" s="176">
        <f>ROUND('Capacity by State'!CN22/CF$4,6)</f>
        <v>0</v>
      </c>
      <c r="CG24" s="176">
        <f>ROUND('Capacity by State'!CO22/CG$4,6)</f>
        <v>0</v>
      </c>
      <c r="CH24" s="176">
        <f>ROUND('Capacity by State'!CP22/CH$4,6)</f>
        <v>0</v>
      </c>
      <c r="CI24" s="176">
        <f>ROUND('Capacity by State'!CQ22/CI$4,6)</f>
        <v>1.2030000000000001</v>
      </c>
      <c r="CJ24" s="176">
        <f>ROUND('Capacity by State'!CR22/CJ$4,6)</f>
        <v>0.70099999999999996</v>
      </c>
      <c r="CK24" s="176">
        <f>ROUND('Capacity by State'!CS22/CK$4,6)</f>
        <v>2.5870000000000002</v>
      </c>
      <c r="CL24" s="176">
        <f>ROUND('Capacity by State'!CT22/CL$4,6)</f>
        <v>0</v>
      </c>
      <c r="CM24" s="176">
        <f>ROUND('Capacity by State'!CU22/CM$4,6)</f>
        <v>1.0900000000000001</v>
      </c>
      <c r="CN24" s="176">
        <f>ROUND('Capacity by State'!CV22/CN$4,6)</f>
        <v>1.107</v>
      </c>
      <c r="CO24" s="176">
        <f>ROUND('Capacity by State'!CW22/CO$4,6)</f>
        <v>0</v>
      </c>
      <c r="CP24" s="176">
        <f>ROUND('Capacity by State'!CX22/CP$4,6)</f>
        <v>0</v>
      </c>
      <c r="CQ24" s="176">
        <f>ROUND('Capacity by State'!CY22/CQ$4,6)</f>
        <v>0.13200000000000001</v>
      </c>
      <c r="CR24" s="176">
        <f>ROUND('Capacity by State'!CZ22/CR$4,6)</f>
        <v>1.236</v>
      </c>
      <c r="CS24" s="176">
        <f>ROUND('Capacity by State'!DA22/CS$4,6)</f>
        <v>0.499</v>
      </c>
      <c r="CT24" s="176">
        <f>ROUND('Capacity by State'!DB22/CT$4,6)</f>
        <v>1.0660000000000001</v>
      </c>
      <c r="CU24" s="176">
        <f>ROUND('Capacity by State'!DC22/CU$4,6)</f>
        <v>1.002</v>
      </c>
      <c r="CV24" s="176">
        <f>ROUND('Capacity by State'!DD22/CV$4,6)</f>
        <v>0.97399999999999998</v>
      </c>
      <c r="CW24" s="176">
        <f>ROUND('Capacity by State'!DE22/CW$4,6)</f>
        <v>0</v>
      </c>
      <c r="CX24" s="176">
        <f>ROUND('Capacity by State'!DF22/CX$4,6)</f>
        <v>0.06</v>
      </c>
      <c r="CY24" s="176">
        <f>ROUND('Capacity by State'!DG22/CY$4,6)</f>
        <v>3.1E-2</v>
      </c>
      <c r="CZ24" s="176">
        <f>ROUND('Capacity by State'!DH22/CZ$4,6)</f>
        <v>0.06</v>
      </c>
      <c r="DA24" s="176">
        <f>ROUND('Capacity by State'!DI22/DA$4,6)</f>
        <v>1.0999999999999999E-2</v>
      </c>
      <c r="DB24" s="176">
        <f>ROUND('Capacity by State'!DJ22/DB$4,6)</f>
        <v>0.20599999999999999</v>
      </c>
      <c r="DC24" s="176">
        <f>ROUND('Capacity by State'!DK22/DC$4,6)</f>
        <v>0.18</v>
      </c>
      <c r="DD24" s="176">
        <f>ROUND('Capacity by State'!DL22/DD$4,6)</f>
        <v>3.7410000000000001</v>
      </c>
      <c r="DE24" s="176">
        <f>ROUND('Capacity by State'!DM22/DE$4,6)</f>
        <v>5.2679999999999998</v>
      </c>
      <c r="DF24" s="176">
        <f>ROUND('Capacity by State'!DN22/DF$4,6)</f>
        <v>0</v>
      </c>
      <c r="DG24" s="176">
        <f>ROUND('Capacity by State'!DO22/DG$4,6)</f>
        <v>0.46200000000000002</v>
      </c>
      <c r="DH24" s="176">
        <f>ROUND('Capacity by State'!DP22/DH$4,6)</f>
        <v>0.55900000000000005</v>
      </c>
      <c r="DI24" s="176">
        <f>ROUND('Capacity by State'!DQ22/DI$4,6)</f>
        <v>0</v>
      </c>
      <c r="DJ24" s="176">
        <f>ROUND('Capacity by State'!DR22/DJ$4,6)</f>
        <v>0</v>
      </c>
      <c r="DK24" s="176">
        <f>ROUND('Capacity by State'!DS22/DK$4,6)</f>
        <v>0</v>
      </c>
      <c r="DL24" s="176">
        <f>ROUND('Capacity by State'!DT22/DL$4,6)</f>
        <v>0</v>
      </c>
      <c r="DM24" s="176">
        <f>ROUND('Capacity by State'!DU22/DM$4,6)</f>
        <v>0</v>
      </c>
      <c r="DN24" s="176">
        <f>ROUND('Capacity by State'!DV22/DN$4,6)</f>
        <v>0.01</v>
      </c>
      <c r="DO24" s="176">
        <f>ROUND('Capacity by State'!DW22/DO$4,6)</f>
        <v>5.3999999999999999E-2</v>
      </c>
      <c r="DP24" s="176">
        <f>ROUND('Capacity by State'!DX22/DP$4,6)</f>
        <v>2.8000000000000001E-2</v>
      </c>
      <c r="DQ24" s="176">
        <f>ROUND('Capacity by State'!DY22/DQ$4,6)</f>
        <v>1E-3</v>
      </c>
      <c r="DR24" s="176">
        <f>ROUND('Capacity by State'!DZ22/DR$4,6)</f>
        <v>7.0000000000000001E-3</v>
      </c>
      <c r="DS24" s="176">
        <f>ROUND('Capacity by State'!EA22/DS$4,6)</f>
        <v>1.6E-2</v>
      </c>
      <c r="DT24" s="176">
        <f>ROUND('Capacity by State'!EB22/DT$4,6)</f>
        <v>0</v>
      </c>
      <c r="DU24" s="176">
        <f>ROUND('Capacity by State'!EC22/DU$4,6)</f>
        <v>0</v>
      </c>
      <c r="DV24" s="176">
        <f>ROUND('Capacity by State'!ED22/DV$4,6)</f>
        <v>6.0000000000000001E-3</v>
      </c>
      <c r="DW24" s="176">
        <f>ROUND('Capacity by State'!EE22/DW$4,6)</f>
        <v>2.8000000000000001E-2</v>
      </c>
      <c r="DX24" s="176">
        <f>ROUND('Capacity by State'!EF22/DX$4,6)</f>
        <v>3.2000000000000001E-2</v>
      </c>
      <c r="DY24" s="176">
        <f>ROUND('Capacity by State'!EG22/DY$4,6)</f>
        <v>1.2E-2</v>
      </c>
      <c r="DZ24" s="176">
        <f>ROUND('Capacity by State'!EH22/DZ$4,6)</f>
        <v>3.0000000000000001E-3</v>
      </c>
      <c r="EA24" s="176">
        <f>ROUND('Capacity by State'!EI22/EA$4,6)</f>
        <v>0.01</v>
      </c>
      <c r="EB24" s="176">
        <f>ROUND('Capacity by State'!EJ22/EB$4,6)</f>
        <v>0</v>
      </c>
      <c r="EC24" s="176">
        <f>ROUND('Capacity by State'!EK22/EC$4,6)</f>
        <v>0</v>
      </c>
      <c r="ED24" s="176">
        <f>ROUND('Capacity by State'!EL22/ED$4,6)</f>
        <v>1.2E-2</v>
      </c>
      <c r="EE24" s="176">
        <f>ROUND('Capacity by State'!EM22/EE$4,6)</f>
        <v>0.46500000000000002</v>
      </c>
      <c r="EF24" s="176">
        <f>ROUND('Capacity by State'!EN22/EF$4,6)</f>
        <v>0</v>
      </c>
      <c r="EG24" s="176">
        <f>ROUND('Capacity by State'!EO22/EG$4,6)</f>
        <v>0.20499999999999999</v>
      </c>
      <c r="EH24" s="176">
        <f>ROUND('Capacity by State'!EP22/EH$4,6)</f>
        <v>7.9000000000000001E-2</v>
      </c>
      <c r="EI24" s="176">
        <f>ROUND('Capacity by State'!EQ22/EI$4,6)</f>
        <v>3.2000000000000001E-2</v>
      </c>
      <c r="EJ24" s="176">
        <f>ROUND('Capacity by State'!ER22/EJ$4,6)</f>
        <v>0</v>
      </c>
      <c r="EK24" s="176">
        <f>ROUND('Capacity by State'!ES22/EK$4,6)</f>
        <v>8.0000000000000002E-3</v>
      </c>
      <c r="EL24" s="176">
        <f>ROUND('Capacity by State'!ET22/EL$4,6)</f>
        <v>0</v>
      </c>
      <c r="EM24" s="176">
        <f>ROUND('Capacity by State'!EU22/EM$4,6)</f>
        <v>0</v>
      </c>
      <c r="EN24" s="176">
        <f>ROUND('Capacity by State'!EV22/EN$4,6)</f>
        <v>8.6999999999999994E-2</v>
      </c>
      <c r="EO24" s="176">
        <f>ROUND('Capacity by State'!EW22/EO$4,6)</f>
        <v>0.11899999999999999</v>
      </c>
      <c r="EP24" s="176">
        <f>ROUND('Capacity by State'!EX22/EP$4,6)</f>
        <v>0.14000000000000001</v>
      </c>
      <c r="EQ24" s="176">
        <f>ROUND('Capacity by State'!EY22/EQ$4,6)</f>
        <v>7.4999999999999997E-2</v>
      </c>
      <c r="ER24" s="176">
        <f>ROUND('Capacity by State'!EZ22/ER$4,6)</f>
        <v>0</v>
      </c>
      <c r="ES24" s="176">
        <f>ROUND('Capacity by State'!FA22/ES$4,6)</f>
        <v>0</v>
      </c>
      <c r="ET24" s="176">
        <f>ROUND('Capacity by State'!FB22/ET$4,6)</f>
        <v>4.0000000000000001E-3</v>
      </c>
      <c r="EU24" s="176">
        <f>ROUND('Capacity by State'!FC22/EU$4,6)</f>
        <v>1.6E-2</v>
      </c>
      <c r="EV24" s="176">
        <f>ROUND('Capacity by State'!FD22/EV$4,6)</f>
        <v>0.03</v>
      </c>
      <c r="EW24" s="176">
        <f>ROUND('Capacity by State'!FE22/EW$4,6)</f>
        <v>1.7999999999999999E-2</v>
      </c>
      <c r="EX24" s="176">
        <f>ROUND('Capacity by State'!FF22/EX$4,6)</f>
        <v>6.3E-2</v>
      </c>
      <c r="EY24" s="176">
        <f>ROUND('Capacity by State'!FG22/EY$4,6)</f>
        <v>2.9000000000000001E-2</v>
      </c>
      <c r="EZ24" s="176">
        <f>ROUND('Capacity by State'!FH22/EZ$4,6)</f>
        <v>6.2E-2</v>
      </c>
      <c r="FA24" s="176">
        <f>ROUND('Capacity by State'!FI22/FA$4,6)</f>
        <v>1.0999999999999999E-2</v>
      </c>
      <c r="FB24" s="176">
        <f>ROUND('Capacity by State'!FJ22/FB$4,6)</f>
        <v>1.4E-2</v>
      </c>
      <c r="FC24" s="176">
        <f>ROUND('Capacity by State'!FK22/FC$4,6)</f>
        <v>0</v>
      </c>
      <c r="FD24" s="176">
        <f>ROUND('Capacity by State'!FL22/FD$4,6)</f>
        <v>1.2999999999999999E-2</v>
      </c>
      <c r="FE24" s="176">
        <f>ROUND('Capacity by State'!FM22/FE$4,6)</f>
        <v>0</v>
      </c>
      <c r="FF24" s="176">
        <f>ROUND('Capacity by State'!FN22/FF$4,6)</f>
        <v>0.21099999999999999</v>
      </c>
      <c r="FG24" s="176">
        <f>ROUND('Capacity by State'!FO22/FG$4,6)</f>
        <v>3.7999999999999999E-2</v>
      </c>
    </row>
    <row r="25" spans="1:163" x14ac:dyDescent="0.25">
      <c r="A25" s="174">
        <v>2042</v>
      </c>
      <c r="B25" s="176">
        <f>ROUND('Capacity by State'!J23/B$4,6)</f>
        <v>0.123</v>
      </c>
      <c r="C25" s="176">
        <f>ROUND('Capacity by State'!K23/C$4,6)</f>
        <v>0.39300000000000002</v>
      </c>
      <c r="D25" s="176">
        <f>ROUND('Capacity by State'!L23/D$4,6)</f>
        <v>0.151</v>
      </c>
      <c r="E25" s="176">
        <f>ROUND('Capacity by State'!M23/E$4,6)</f>
        <v>5.0999999999999997E-2</v>
      </c>
      <c r="F25" s="176">
        <f>ROUND('Capacity by State'!N23/F$4,6)</f>
        <v>7.1999999999999995E-2</v>
      </c>
      <c r="G25" s="176">
        <f>ROUND('Capacity by State'!O23/G$4,6)</f>
        <v>2.1000000000000001E-2</v>
      </c>
      <c r="H25" s="176">
        <f>ROUND('Capacity by State'!P23/H$4,6)</f>
        <v>2.3E-2</v>
      </c>
      <c r="I25" s="176">
        <f>ROUND('Capacity by State'!Q23/I$4,6)</f>
        <v>1.7000000000000001E-2</v>
      </c>
      <c r="J25" s="176">
        <f>ROUND('Capacity by State'!R23/J$4,6)</f>
        <v>0</v>
      </c>
      <c r="K25" s="176">
        <f>ROUND('Capacity by State'!S23/K$4,6)</f>
        <v>0</v>
      </c>
      <c r="L25" s="176">
        <f>ROUND('Capacity by State'!T23/L$4,6)</f>
        <v>6.6000000000000003E-2</v>
      </c>
      <c r="M25" s="176">
        <f>ROUND('Capacity by State'!U23/M$4,6)</f>
        <v>5.2999999999999999E-2</v>
      </c>
      <c r="N25" s="176">
        <f>ROUND('Capacity by State'!V23/N$4,6)</f>
        <v>2.1000000000000001E-2</v>
      </c>
      <c r="O25" s="176">
        <f>ROUND('Capacity by State'!W23/O$4,6)</f>
        <v>5.0999999999999997E-2</v>
      </c>
      <c r="P25" s="176">
        <f>ROUND('Capacity by State'!X23/P$4,6)</f>
        <v>0.113</v>
      </c>
      <c r="Q25" s="176">
        <f>ROUND('Capacity by State'!Y23/Q$4,6)</f>
        <v>0.13</v>
      </c>
      <c r="R25" s="176">
        <f>ROUND('Capacity by State'!Z23/R$4,6)</f>
        <v>3.0000000000000001E-3</v>
      </c>
      <c r="S25" s="176">
        <f>ROUND('Capacity by State'!AA23/S$4,6)</f>
        <v>1.0999999999999999E-2</v>
      </c>
      <c r="T25" s="176">
        <f>ROUND('Capacity by State'!AB23/T$4,6)</f>
        <v>5.0000000000000001E-3</v>
      </c>
      <c r="U25" s="176">
        <f>ROUND('Capacity by State'!AC23/U$4,6)</f>
        <v>6.0000000000000001E-3</v>
      </c>
      <c r="V25" s="176">
        <f>ROUND('Capacity by State'!AD23/V$4,6)</f>
        <v>0</v>
      </c>
      <c r="W25" s="176">
        <f>ROUND('Capacity by State'!AE23/W$4,6)</f>
        <v>3.0000000000000001E-3</v>
      </c>
      <c r="X25" s="176">
        <f>ROUND('Capacity by State'!AF23/X$4,6)</f>
        <v>5.0000000000000001E-3</v>
      </c>
      <c r="Y25" s="176">
        <f>ROUND('Capacity by State'!AG23/Y$4,6)</f>
        <v>0.01</v>
      </c>
      <c r="Z25" s="176">
        <f>ROUND('Capacity by State'!AH23/Z$4,6)</f>
        <v>1.4E-2</v>
      </c>
      <c r="AA25" s="176">
        <f>ROUND('Capacity by State'!AI23/AA$4,6)</f>
        <v>0.26100000000000001</v>
      </c>
      <c r="AB25" s="176">
        <f>ROUND('Capacity by State'!AJ23/AB$4,6)</f>
        <v>4.3999999999999997E-2</v>
      </c>
      <c r="AC25" s="176">
        <f>ROUND('Capacity by State'!AK23/AC$4,6)</f>
        <v>3.5999999999999997E-2</v>
      </c>
      <c r="AD25" s="176">
        <f>ROUND('Capacity by State'!AL23/AD$4,6)</f>
        <v>3.1E-2</v>
      </c>
      <c r="AE25" s="176">
        <f>ROUND('Capacity by State'!AM23/AE$4,6)</f>
        <v>8.0000000000000002E-3</v>
      </c>
      <c r="AF25" s="176">
        <f>ROUND('Capacity by State'!AN23/AF$4,6)</f>
        <v>0.01</v>
      </c>
      <c r="AG25" s="176">
        <f>ROUND('Capacity by State'!AO23/AG$4,6)</f>
        <v>1.0999999999999999E-2</v>
      </c>
      <c r="AH25" s="176">
        <f>ROUND('Capacity by State'!AP23/AH$4,6)</f>
        <v>0</v>
      </c>
      <c r="AI25" s="176">
        <f>ROUND('Capacity by State'!AQ23/AI$4,6)</f>
        <v>3.0000000000000001E-3</v>
      </c>
      <c r="AJ25" s="176">
        <f>ROUND('Capacity by State'!AR23/AJ$4,6)</f>
        <v>0.04</v>
      </c>
      <c r="AK25" s="176">
        <f>ROUND('Capacity by State'!AS23/AK$4,6)</f>
        <v>7.4999999999999997E-2</v>
      </c>
      <c r="AL25" s="176">
        <f>ROUND('Capacity by State'!AT23/AL$4,6)</f>
        <v>4.3999999999999997E-2</v>
      </c>
      <c r="AM25" s="176">
        <f>ROUND('Capacity by State'!AU23/AM$4,6)</f>
        <v>3.5000000000000003E-2</v>
      </c>
      <c r="AN25" s="176">
        <f>ROUND('Capacity by State'!AV23/AN$4,6)</f>
        <v>6.6000000000000003E-2</v>
      </c>
      <c r="AO25" s="183">
        <f>ROUND('Capacity by State'!AW23/AO$4,6)</f>
        <v>0</v>
      </c>
      <c r="AP25" s="176">
        <f>ROUND('Capacity by State'!AX23/AP$4,6)</f>
        <v>1E-3</v>
      </c>
      <c r="AQ25" s="176">
        <f>ROUND('Capacity by State'!AY23/AQ$4,6)</f>
        <v>2E-3</v>
      </c>
      <c r="AR25" s="176">
        <f>ROUND('Capacity by State'!AZ23/AR$4,6)</f>
        <v>6.0000000000000001E-3</v>
      </c>
      <c r="AS25" s="176">
        <f>ROUND('Capacity by State'!BA23/AS$4,6)</f>
        <v>4.0000000000000001E-3</v>
      </c>
      <c r="AT25" s="176">
        <f>ROUND('Capacity by State'!BB23/AT$4,6)</f>
        <v>1.2E-2</v>
      </c>
      <c r="AU25" s="176">
        <f>ROUND('Capacity by State'!BC23/AU$4,6)</f>
        <v>5.0000000000000001E-3</v>
      </c>
      <c r="AV25" s="176">
        <f>ROUND('Capacity by State'!BD23/AV$4,6)</f>
        <v>1.6E-2</v>
      </c>
      <c r="AW25" s="176">
        <f>ROUND('Capacity by State'!BE23/AW$4,6)</f>
        <v>6.0000000000000001E-3</v>
      </c>
      <c r="AX25" s="176">
        <f>ROUND('Capacity by State'!BF23/AX$4,6)</f>
        <v>3.0000000000000001E-3</v>
      </c>
      <c r="AY25" s="176">
        <f>ROUND('Capacity by State'!BG23/AY$4,6)</f>
        <v>6.0000000000000001E-3</v>
      </c>
      <c r="AZ25" s="176">
        <f>ROUND('Capacity by State'!BH23/AZ$4,6)</f>
        <v>0</v>
      </c>
      <c r="BA25" s="176">
        <f>ROUND('Capacity by State'!BI23/BA$4,6)</f>
        <v>6.0000000000000001E-3</v>
      </c>
      <c r="BB25" s="176">
        <f>ROUND('Capacity by State'!BJ23/BB$4,6)</f>
        <v>1.6E-2</v>
      </c>
      <c r="BC25" s="176">
        <f>ROUND('Capacity by State'!BK23/BC$4,6)</f>
        <v>3.3000000000000002E-2</v>
      </c>
      <c r="BD25" s="176">
        <f>ROUND('Capacity by State'!BL23/BD$4,6)</f>
        <v>0.58899999999999997</v>
      </c>
      <c r="BE25" s="176">
        <f>ROUND('Capacity by State'!BM23/BE$4,6)</f>
        <v>6.7000000000000004E-2</v>
      </c>
      <c r="BF25" s="176">
        <f>ROUND('Capacity by State'!BN23/BF$4,6)</f>
        <v>0.92900000000000005</v>
      </c>
      <c r="BG25" s="176">
        <f>ROUND('Capacity by State'!BO23/BG$4,6)</f>
        <v>0.78400000000000003</v>
      </c>
      <c r="BH25" s="176">
        <f>ROUND('Capacity by State'!BP23/BH$4,6)</f>
        <v>0.19</v>
      </c>
      <c r="BI25" s="176">
        <f>ROUND('Capacity by State'!BQ23/BI$4,6)</f>
        <v>0.74099999999999999</v>
      </c>
      <c r="BJ25" s="176">
        <f>ROUND('Capacity by State'!BR23/BJ$4,6)</f>
        <v>0.71899999999999997</v>
      </c>
      <c r="BK25" s="176">
        <f>ROUND('Capacity by State'!BS23/BK$4,6)</f>
        <v>0.86499999999999999</v>
      </c>
      <c r="BL25" s="176">
        <f>ROUND('Capacity by State'!BT23/BL$4,6)</f>
        <v>0</v>
      </c>
      <c r="BM25" s="176">
        <f>ROUND('Capacity by State'!BU23/BM$4,6)</f>
        <v>1.2689999999999999</v>
      </c>
      <c r="BN25" s="176">
        <f>ROUND('Capacity by State'!BV23/BN$4,6)</f>
        <v>1.377</v>
      </c>
      <c r="BO25" s="176">
        <f>ROUND('Capacity by State'!BW23/BO$4,6)</f>
        <v>1.375</v>
      </c>
      <c r="BP25" s="176">
        <f>ROUND('Capacity by State'!BX23/BP$4,6)</f>
        <v>1.7050000000000001</v>
      </c>
      <c r="BQ25" s="176">
        <f>ROUND('Capacity by State'!BY23/BQ$4,6)</f>
        <v>0.81200000000000006</v>
      </c>
      <c r="BR25" s="176">
        <f>ROUND('Capacity by State'!BZ23/BR$4,6)</f>
        <v>0</v>
      </c>
      <c r="BS25" s="176">
        <f>ROUND('Capacity by State'!CA23/BS$4,6)</f>
        <v>0.70399999999999996</v>
      </c>
      <c r="BT25" s="176">
        <f>ROUND('Capacity by State'!CB23/BT$4,6)</f>
        <v>1.232</v>
      </c>
      <c r="BU25" s="176">
        <f>ROUND('Capacity by State'!CC23/BU$4,6)</f>
        <v>0</v>
      </c>
      <c r="BV25" s="176">
        <f>ROUND('Capacity by State'!CD23/BV$4,6)</f>
        <v>2.5000000000000001E-2</v>
      </c>
      <c r="BW25" s="176">
        <f>ROUND('Capacity by State'!CE23/BW$4,6)</f>
        <v>1.2999999999999999E-2</v>
      </c>
      <c r="BX25" s="176">
        <f>ROUND('Capacity by State'!CF23/BX$4,6)</f>
        <v>0</v>
      </c>
      <c r="BY25" s="176">
        <f>ROUND('Capacity by State'!CG23/BY$4,6)</f>
        <v>0</v>
      </c>
      <c r="BZ25" s="176">
        <f>ROUND('Capacity by State'!CH23/BZ$4,6)</f>
        <v>0.11799999999999999</v>
      </c>
      <c r="CA25" s="176">
        <f>ROUND('Capacity by State'!CI23/CA$4,6)</f>
        <v>4.2999999999999997E-2</v>
      </c>
      <c r="CB25" s="176">
        <f>ROUND('Capacity by State'!CJ23/CB$4,6)</f>
        <v>6.8000000000000005E-2</v>
      </c>
      <c r="CC25" s="176">
        <f>ROUND('Capacity by State'!CK23/CC$4,6)</f>
        <v>0.42499999999999999</v>
      </c>
      <c r="CD25" s="176">
        <f>ROUND('Capacity by State'!CL23/CD$4,6)</f>
        <v>3.8980000000000001</v>
      </c>
      <c r="CE25" s="176">
        <f>ROUND('Capacity by State'!CM23/CE$4,6)</f>
        <v>8.4350000000000005</v>
      </c>
      <c r="CF25" s="176">
        <f>ROUND('Capacity by State'!CN23/CF$4,6)</f>
        <v>3.302</v>
      </c>
      <c r="CG25" s="176">
        <f>ROUND('Capacity by State'!CO23/CG$4,6)</f>
        <v>1.244</v>
      </c>
      <c r="CH25" s="176">
        <f>ROUND('Capacity by State'!CP23/CH$4,6)</f>
        <v>1.8220000000000001</v>
      </c>
      <c r="CI25" s="176">
        <f>ROUND('Capacity by State'!CQ23/CI$4,6)</f>
        <v>5.4829999999999997</v>
      </c>
      <c r="CJ25" s="176">
        <f>ROUND('Capacity by State'!CR23/CJ$4,6)</f>
        <v>6.3609999999999998</v>
      </c>
      <c r="CK25" s="176">
        <f>ROUND('Capacity by State'!CS23/CK$4,6)</f>
        <v>11.656000000000001</v>
      </c>
      <c r="CL25" s="176">
        <f>ROUND('Capacity by State'!CT23/CL$4,6)</f>
        <v>5.4470000000000001</v>
      </c>
      <c r="CM25" s="176">
        <f>ROUND('Capacity by State'!CU23/CM$4,6)</f>
        <v>5.944</v>
      </c>
      <c r="CN25" s="176">
        <f>ROUND('Capacity by State'!CV23/CN$4,6)</f>
        <v>8.9719999999999995</v>
      </c>
      <c r="CO25" s="176">
        <f>ROUND('Capacity by State'!CW23/CO$4,6)</f>
        <v>5.6710000000000003</v>
      </c>
      <c r="CP25" s="176">
        <f>ROUND('Capacity by State'!CX23/CP$4,6)</f>
        <v>4.9619999999999997</v>
      </c>
      <c r="CQ25" s="176">
        <f>ROUND('Capacity by State'!CY23/CQ$4,6)</f>
        <v>0</v>
      </c>
      <c r="CR25" s="176">
        <f>ROUND('Capacity by State'!CZ23/CR$4,6)</f>
        <v>2.3559999999999999</v>
      </c>
      <c r="CS25" s="176">
        <f>ROUND('Capacity by State'!DA23/CS$4,6)</f>
        <v>1.165</v>
      </c>
      <c r="CT25" s="176">
        <f>ROUND('Capacity by State'!DB23/CT$4,6)</f>
        <v>3.01</v>
      </c>
      <c r="CU25" s="176">
        <f>ROUND('Capacity by State'!DC23/CU$4,6)</f>
        <v>2.5230000000000001</v>
      </c>
      <c r="CV25" s="176">
        <f>ROUND('Capacity by State'!DD23/CV$4,6)</f>
        <v>1.512</v>
      </c>
      <c r="CW25" s="176">
        <f>ROUND('Capacity by State'!DE23/CW$4,6)</f>
        <v>1E-3</v>
      </c>
      <c r="CX25" s="176">
        <f>ROUND('Capacity by State'!DF23/CX$4,6)</f>
        <v>0.14099999999999999</v>
      </c>
      <c r="CY25" s="176">
        <f>ROUND('Capacity by State'!DG23/CY$4,6)</f>
        <v>2.9000000000000001E-2</v>
      </c>
      <c r="CZ25" s="176">
        <f>ROUND('Capacity by State'!DH23/CZ$4,6)</f>
        <v>6.7000000000000004E-2</v>
      </c>
      <c r="DA25" s="176">
        <f>ROUND('Capacity by State'!DI23/DA$4,6)</f>
        <v>0.06</v>
      </c>
      <c r="DB25" s="176">
        <f>ROUND('Capacity by State'!DJ23/DB$4,6)</f>
        <v>0.191</v>
      </c>
      <c r="DC25" s="176">
        <f>ROUND('Capacity by State'!DK23/DC$4,6)</f>
        <v>0.18</v>
      </c>
      <c r="DD25" s="176">
        <f>ROUND('Capacity by State'!DL23/DD$4,6)</f>
        <v>3.7909999999999999</v>
      </c>
      <c r="DE25" s="176">
        <f>ROUND('Capacity by State'!DM23/DE$4,6)</f>
        <v>6.42</v>
      </c>
      <c r="DF25" s="176">
        <f>ROUND('Capacity by State'!DN23/DF$4,6)</f>
        <v>0.83099999999999996</v>
      </c>
      <c r="DG25" s="176">
        <f>ROUND('Capacity by State'!DO23/DG$4,6)</f>
        <v>0.58899999999999997</v>
      </c>
      <c r="DH25" s="176">
        <f>ROUND('Capacity by State'!DP23/DH$4,6)</f>
        <v>1.335</v>
      </c>
      <c r="DI25" s="176">
        <f>ROUND('Capacity by State'!DQ23/DI$4,6)</f>
        <v>0.99299999999999999</v>
      </c>
      <c r="DJ25" s="176">
        <f>ROUND('Capacity by State'!DR23/DJ$4,6)</f>
        <v>0.68700000000000006</v>
      </c>
      <c r="DK25" s="176">
        <f>ROUND('Capacity by State'!DS23/DK$4,6)</f>
        <v>0.29399999999999998</v>
      </c>
      <c r="DL25" s="176">
        <f>ROUND('Capacity by State'!DT23/DL$4,6)</f>
        <v>3.2000000000000001E-2</v>
      </c>
      <c r="DM25" s="176">
        <f>ROUND('Capacity by State'!DU23/DM$4,6)</f>
        <v>0.13300000000000001</v>
      </c>
      <c r="DN25" s="176">
        <f>ROUND('Capacity by State'!DV23/DN$4,6)</f>
        <v>0</v>
      </c>
      <c r="DO25" s="176">
        <f>ROUND('Capacity by State'!DW23/DO$4,6)</f>
        <v>0</v>
      </c>
      <c r="DP25" s="176">
        <f>ROUND('Capacity by State'!DX23/DP$4,6)</f>
        <v>0</v>
      </c>
      <c r="DQ25" s="176">
        <f>ROUND('Capacity by State'!DY23/DQ$4,6)</f>
        <v>2E-3</v>
      </c>
      <c r="DR25" s="176">
        <f>ROUND('Capacity by State'!DZ23/DR$4,6)</f>
        <v>6.0000000000000001E-3</v>
      </c>
      <c r="DS25" s="176">
        <f>ROUND('Capacity by State'!EA23/DS$4,6)</f>
        <v>1.4999999999999999E-2</v>
      </c>
      <c r="DT25" s="176">
        <f>ROUND('Capacity by State'!EB23/DT$4,6)</f>
        <v>0</v>
      </c>
      <c r="DU25" s="176">
        <f>ROUND('Capacity by State'!EC23/DU$4,6)</f>
        <v>0</v>
      </c>
      <c r="DV25" s="176">
        <f>ROUND('Capacity by State'!ED23/DV$4,6)</f>
        <v>5.0000000000000001E-3</v>
      </c>
      <c r="DW25" s="176">
        <f>ROUND('Capacity by State'!EE23/DW$4,6)</f>
        <v>3.2000000000000001E-2</v>
      </c>
      <c r="DX25" s="176">
        <f>ROUND('Capacity by State'!EF23/DX$4,6)</f>
        <v>4.2000000000000003E-2</v>
      </c>
      <c r="DY25" s="176">
        <f>ROUND('Capacity by State'!EG23/DY$4,6)</f>
        <v>1.2999999999999999E-2</v>
      </c>
      <c r="DZ25" s="176">
        <f>ROUND('Capacity by State'!EH23/DZ$4,6)</f>
        <v>2E-3</v>
      </c>
      <c r="EA25" s="176">
        <f>ROUND('Capacity by State'!EI23/EA$4,6)</f>
        <v>0.01</v>
      </c>
      <c r="EB25" s="176">
        <f>ROUND('Capacity by State'!EJ23/EB$4,6)</f>
        <v>0</v>
      </c>
      <c r="EC25" s="176">
        <f>ROUND('Capacity by State'!EK23/EC$4,6)</f>
        <v>0</v>
      </c>
      <c r="ED25" s="176">
        <f>ROUND('Capacity by State'!EL23/ED$4,6)</f>
        <v>0.02</v>
      </c>
      <c r="EE25" s="176">
        <f>ROUND('Capacity by State'!EM23/EE$4,6)</f>
        <v>0.48899999999999999</v>
      </c>
      <c r="EF25" s="176">
        <f>ROUND('Capacity by State'!EN23/EF$4,6)</f>
        <v>1.7090000000000001</v>
      </c>
      <c r="EG25" s="176">
        <f>ROUND('Capacity by State'!EO23/EG$4,6)</f>
        <v>0.19800000000000001</v>
      </c>
      <c r="EH25" s="176">
        <f>ROUND('Capacity by State'!EP23/EH$4,6)</f>
        <v>0.2</v>
      </c>
      <c r="EI25" s="176">
        <f>ROUND('Capacity by State'!EQ23/EI$4,6)</f>
        <v>0.26200000000000001</v>
      </c>
      <c r="EJ25" s="176">
        <f>ROUND('Capacity by State'!ER23/EJ$4,6)</f>
        <v>0.17899999999999999</v>
      </c>
      <c r="EK25" s="176">
        <f>ROUND('Capacity by State'!ES23/EK$4,6)</f>
        <v>1.0999999999999999E-2</v>
      </c>
      <c r="EL25" s="176">
        <f>ROUND('Capacity by State'!ET23/EL$4,6)</f>
        <v>0.121</v>
      </c>
      <c r="EM25" s="176">
        <f>ROUND('Capacity by State'!EU23/EM$4,6)</f>
        <v>0.30299999999999999</v>
      </c>
      <c r="EN25" s="176">
        <f>ROUND('Capacity by State'!EV23/EN$4,6)</f>
        <v>0.53100000000000003</v>
      </c>
      <c r="EO25" s="176">
        <f>ROUND('Capacity by State'!EW23/EO$4,6)</f>
        <v>0.42799999999999999</v>
      </c>
      <c r="EP25" s="176">
        <f>ROUND('Capacity by State'!EX23/EP$4,6)</f>
        <v>0.74</v>
      </c>
      <c r="EQ25" s="176">
        <f>ROUND('Capacity by State'!EY23/EQ$4,6)</f>
        <v>0.64600000000000002</v>
      </c>
      <c r="ER25" s="176">
        <f>ROUND('Capacity by State'!EZ23/ER$4,6)</f>
        <v>0.38</v>
      </c>
      <c r="ES25" s="176">
        <f>ROUND('Capacity by State'!FA23/ES$4,6)</f>
        <v>0.47899999999999998</v>
      </c>
      <c r="ET25" s="176">
        <f>ROUND('Capacity by State'!FB23/ET$4,6)</f>
        <v>4.0000000000000001E-3</v>
      </c>
      <c r="EU25" s="176">
        <f>ROUND('Capacity by State'!FC23/EU$4,6)</f>
        <v>1.4E-2</v>
      </c>
      <c r="EV25" s="176">
        <f>ROUND('Capacity by State'!FD23/EV$4,6)</f>
        <v>2.5000000000000001E-2</v>
      </c>
      <c r="EW25" s="176">
        <f>ROUND('Capacity by State'!FE23/EW$4,6)</f>
        <v>1.6E-2</v>
      </c>
      <c r="EX25" s="176">
        <f>ROUND('Capacity by State'!FF23/EX$4,6)</f>
        <v>5.5E-2</v>
      </c>
      <c r="EY25" s="176">
        <f>ROUND('Capacity by State'!FG23/EY$4,6)</f>
        <v>2.5999999999999999E-2</v>
      </c>
      <c r="EZ25" s="176">
        <f>ROUND('Capacity by State'!FH23/EZ$4,6)</f>
        <v>5.2999999999999999E-2</v>
      </c>
      <c r="FA25" s="176">
        <f>ROUND('Capacity by State'!FI23/FA$4,6)</f>
        <v>1.0999999999999999E-2</v>
      </c>
      <c r="FB25" s="176">
        <f>ROUND('Capacity by State'!FJ23/FB$4,6)</f>
        <v>1.4E-2</v>
      </c>
      <c r="FC25" s="176">
        <f>ROUND('Capacity by State'!FK23/FC$4,6)</f>
        <v>3.5000000000000003E-2</v>
      </c>
      <c r="FD25" s="176">
        <f>ROUND('Capacity by State'!FL23/FD$4,6)</f>
        <v>1.2E-2</v>
      </c>
      <c r="FE25" s="176">
        <f>ROUND('Capacity by State'!FM23/FE$4,6)</f>
        <v>1E-3</v>
      </c>
      <c r="FF25" s="176">
        <f>ROUND('Capacity by State'!FN23/FF$4,6)</f>
        <v>0.19700000000000001</v>
      </c>
      <c r="FG25" s="176">
        <f>ROUND('Capacity by State'!FO23/FG$4,6)</f>
        <v>5.6000000000000001E-2</v>
      </c>
    </row>
    <row r="26" spans="1:163" x14ac:dyDescent="0.25">
      <c r="AO26" s="180"/>
    </row>
    <row r="27" spans="1:163" x14ac:dyDescent="0.25">
      <c r="AO27" s="180"/>
    </row>
    <row r="28" spans="1:163" x14ac:dyDescent="0.25">
      <c r="AO28" s="180"/>
    </row>
    <row r="29" spans="1:163" x14ac:dyDescent="0.25">
      <c r="AO29" s="180"/>
    </row>
    <row r="30" spans="1:163" x14ac:dyDescent="0.25">
      <c r="B30">
        <f t="shared" ref="B30:AG30" si="0">B37*B4</f>
        <v>0.01</v>
      </c>
      <c r="C30">
        <f t="shared" si="0"/>
        <v>0.01</v>
      </c>
      <c r="D30">
        <f t="shared" si="0"/>
        <v>0.01</v>
      </c>
      <c r="E30">
        <f t="shared" si="0"/>
        <v>0.01</v>
      </c>
      <c r="F30">
        <f t="shared" si="0"/>
        <v>0.01</v>
      </c>
      <c r="G30">
        <f t="shared" si="0"/>
        <v>0.01</v>
      </c>
      <c r="H30">
        <f t="shared" si="0"/>
        <v>0.01</v>
      </c>
      <c r="I30">
        <f t="shared" si="0"/>
        <v>0.01</v>
      </c>
      <c r="J30">
        <f t="shared" si="0"/>
        <v>0.01</v>
      </c>
      <c r="K30">
        <f t="shared" si="0"/>
        <v>0.01</v>
      </c>
      <c r="L30">
        <f t="shared" si="0"/>
        <v>0.01</v>
      </c>
      <c r="M30">
        <f t="shared" si="0"/>
        <v>0.01</v>
      </c>
      <c r="N30">
        <f t="shared" si="0"/>
        <v>0.01</v>
      </c>
      <c r="O30">
        <f t="shared" si="0"/>
        <v>0.01</v>
      </c>
      <c r="P30">
        <f t="shared" si="0"/>
        <v>0.01</v>
      </c>
      <c r="Q30">
        <f t="shared" si="0"/>
        <v>0.01</v>
      </c>
      <c r="R30">
        <f t="shared" si="0"/>
        <v>0.01</v>
      </c>
      <c r="S30">
        <f t="shared" si="0"/>
        <v>0.01</v>
      </c>
      <c r="T30">
        <f t="shared" si="0"/>
        <v>0.01</v>
      </c>
      <c r="U30">
        <f t="shared" si="0"/>
        <v>0.01</v>
      </c>
      <c r="V30">
        <f t="shared" si="0"/>
        <v>0.01</v>
      </c>
      <c r="W30">
        <f t="shared" si="0"/>
        <v>0.01</v>
      </c>
      <c r="X30">
        <f t="shared" si="0"/>
        <v>0.01</v>
      </c>
      <c r="Y30">
        <f t="shared" si="0"/>
        <v>0.01</v>
      </c>
      <c r="Z30">
        <f t="shared" si="0"/>
        <v>0.01</v>
      </c>
      <c r="AA30">
        <f t="shared" si="0"/>
        <v>0.01</v>
      </c>
      <c r="AB30">
        <f t="shared" si="0"/>
        <v>0.01</v>
      </c>
      <c r="AC30">
        <f t="shared" si="0"/>
        <v>0.01</v>
      </c>
      <c r="AD30">
        <f t="shared" si="0"/>
        <v>0.01</v>
      </c>
      <c r="AE30">
        <f t="shared" si="0"/>
        <v>0.01</v>
      </c>
      <c r="AF30">
        <f t="shared" si="0"/>
        <v>0.01</v>
      </c>
      <c r="AG30">
        <f t="shared" si="0"/>
        <v>0.01</v>
      </c>
      <c r="AH30">
        <f t="shared" ref="AH30:BM30" si="1">AH37*AH4</f>
        <v>0.01</v>
      </c>
      <c r="AI30">
        <f t="shared" si="1"/>
        <v>0.01</v>
      </c>
      <c r="AJ30">
        <f t="shared" si="1"/>
        <v>0.01</v>
      </c>
      <c r="AK30">
        <f t="shared" si="1"/>
        <v>0.01</v>
      </c>
      <c r="AL30">
        <f t="shared" si="1"/>
        <v>0.01</v>
      </c>
      <c r="AM30">
        <f t="shared" si="1"/>
        <v>0.01</v>
      </c>
      <c r="AN30">
        <f t="shared" si="1"/>
        <v>0.01</v>
      </c>
      <c r="AO30">
        <f t="shared" si="1"/>
        <v>0</v>
      </c>
      <c r="AP30">
        <f t="shared" si="1"/>
        <v>0.01</v>
      </c>
      <c r="AQ30">
        <f t="shared" si="1"/>
        <v>0.01</v>
      </c>
      <c r="AR30">
        <f t="shared" si="1"/>
        <v>0.01</v>
      </c>
      <c r="AS30">
        <f t="shared" si="1"/>
        <v>0.01</v>
      </c>
      <c r="AT30">
        <f t="shared" si="1"/>
        <v>0.01</v>
      </c>
      <c r="AU30">
        <f t="shared" si="1"/>
        <v>0.01</v>
      </c>
      <c r="AV30">
        <f t="shared" si="1"/>
        <v>0.01</v>
      </c>
      <c r="AW30">
        <f t="shared" si="1"/>
        <v>0.01</v>
      </c>
      <c r="AX30">
        <f t="shared" si="1"/>
        <v>0.01</v>
      </c>
      <c r="AY30">
        <f t="shared" si="1"/>
        <v>0.01</v>
      </c>
      <c r="AZ30">
        <f t="shared" si="1"/>
        <v>0.01</v>
      </c>
      <c r="BA30">
        <f t="shared" si="1"/>
        <v>0.01</v>
      </c>
      <c r="BB30">
        <f t="shared" si="1"/>
        <v>0.01</v>
      </c>
      <c r="BC30">
        <f t="shared" si="1"/>
        <v>0.01</v>
      </c>
      <c r="BD30">
        <f t="shared" si="1"/>
        <v>0.01</v>
      </c>
      <c r="BE30">
        <f t="shared" si="1"/>
        <v>0.01</v>
      </c>
      <c r="BF30">
        <f t="shared" si="1"/>
        <v>0.01</v>
      </c>
      <c r="BG30">
        <f t="shared" si="1"/>
        <v>0.01</v>
      </c>
      <c r="BH30">
        <f t="shared" si="1"/>
        <v>0.01</v>
      </c>
      <c r="BI30">
        <f t="shared" si="1"/>
        <v>0.01</v>
      </c>
      <c r="BJ30">
        <f t="shared" si="1"/>
        <v>0.01</v>
      </c>
      <c r="BK30">
        <f t="shared" si="1"/>
        <v>0.01</v>
      </c>
      <c r="BL30">
        <f t="shared" si="1"/>
        <v>0.01</v>
      </c>
      <c r="BM30">
        <f t="shared" si="1"/>
        <v>0.01</v>
      </c>
      <c r="BN30">
        <f t="shared" ref="BN30:CS30" si="2">BN37*BN4</f>
        <v>0.01</v>
      </c>
      <c r="BO30">
        <f t="shared" si="2"/>
        <v>0.01</v>
      </c>
      <c r="BP30">
        <f t="shared" si="2"/>
        <v>0.01</v>
      </c>
      <c r="BQ30">
        <f t="shared" si="2"/>
        <v>0.01</v>
      </c>
      <c r="BR30">
        <f t="shared" si="2"/>
        <v>0.01</v>
      </c>
      <c r="BS30">
        <f t="shared" si="2"/>
        <v>0.01</v>
      </c>
      <c r="BT30">
        <f t="shared" si="2"/>
        <v>0.01</v>
      </c>
      <c r="BU30">
        <f t="shared" si="2"/>
        <v>0.01</v>
      </c>
      <c r="BV30">
        <f t="shared" si="2"/>
        <v>0.01</v>
      </c>
      <c r="BW30">
        <f t="shared" si="2"/>
        <v>0.01</v>
      </c>
      <c r="BX30">
        <f t="shared" si="2"/>
        <v>0.01</v>
      </c>
      <c r="BY30">
        <f t="shared" si="2"/>
        <v>0.01</v>
      </c>
      <c r="BZ30">
        <f t="shared" si="2"/>
        <v>0.01</v>
      </c>
      <c r="CA30">
        <f t="shared" si="2"/>
        <v>0.01</v>
      </c>
      <c r="CB30">
        <f t="shared" si="2"/>
        <v>0.01</v>
      </c>
      <c r="CC30">
        <f t="shared" si="2"/>
        <v>0.01</v>
      </c>
      <c r="CD30">
        <f t="shared" si="2"/>
        <v>0.01</v>
      </c>
      <c r="CE30">
        <f t="shared" si="2"/>
        <v>0.01</v>
      </c>
      <c r="CF30">
        <f t="shared" si="2"/>
        <v>0.01</v>
      </c>
      <c r="CG30">
        <f t="shared" si="2"/>
        <v>0.01</v>
      </c>
      <c r="CH30">
        <f t="shared" si="2"/>
        <v>0.01</v>
      </c>
      <c r="CI30">
        <f t="shared" si="2"/>
        <v>0.01</v>
      </c>
      <c r="CJ30">
        <f t="shared" si="2"/>
        <v>0.01</v>
      </c>
      <c r="CK30">
        <f t="shared" si="2"/>
        <v>0.01</v>
      </c>
      <c r="CL30">
        <f t="shared" si="2"/>
        <v>0.01</v>
      </c>
      <c r="CM30">
        <f t="shared" si="2"/>
        <v>0.01</v>
      </c>
      <c r="CN30">
        <f t="shared" si="2"/>
        <v>0.01</v>
      </c>
      <c r="CO30">
        <f t="shared" si="2"/>
        <v>0.01</v>
      </c>
      <c r="CP30">
        <f t="shared" si="2"/>
        <v>0.01</v>
      </c>
      <c r="CQ30">
        <f t="shared" si="2"/>
        <v>0.01</v>
      </c>
      <c r="CR30">
        <f t="shared" si="2"/>
        <v>0.01</v>
      </c>
      <c r="CS30">
        <f t="shared" si="2"/>
        <v>0.01</v>
      </c>
      <c r="CT30">
        <f t="shared" ref="CT30:DY30" si="3">CT37*CT4</f>
        <v>0.01</v>
      </c>
      <c r="CU30">
        <f t="shared" si="3"/>
        <v>0.01</v>
      </c>
      <c r="CV30">
        <f t="shared" si="3"/>
        <v>0.01</v>
      </c>
      <c r="CW30">
        <f t="shared" si="3"/>
        <v>0</v>
      </c>
      <c r="CX30">
        <f t="shared" si="3"/>
        <v>0.01</v>
      </c>
      <c r="CY30">
        <f t="shared" si="3"/>
        <v>0.01</v>
      </c>
      <c r="CZ30">
        <f t="shared" si="3"/>
        <v>0.01</v>
      </c>
      <c r="DA30">
        <f t="shared" si="3"/>
        <v>0.01</v>
      </c>
      <c r="DB30">
        <f t="shared" si="3"/>
        <v>0.01</v>
      </c>
      <c r="DC30">
        <f t="shared" si="3"/>
        <v>0.01</v>
      </c>
      <c r="DD30">
        <f t="shared" si="3"/>
        <v>0.01</v>
      </c>
      <c r="DE30">
        <f t="shared" si="3"/>
        <v>0.01</v>
      </c>
      <c r="DF30">
        <f t="shared" si="3"/>
        <v>0.01</v>
      </c>
      <c r="DG30">
        <f t="shared" si="3"/>
        <v>0.01</v>
      </c>
      <c r="DH30">
        <f t="shared" si="3"/>
        <v>0.01</v>
      </c>
      <c r="DI30">
        <f t="shared" si="3"/>
        <v>0.01</v>
      </c>
      <c r="DJ30">
        <f t="shared" si="3"/>
        <v>0.01</v>
      </c>
      <c r="DK30">
        <f t="shared" si="3"/>
        <v>0.01</v>
      </c>
      <c r="DL30">
        <f t="shared" si="3"/>
        <v>0.01</v>
      </c>
      <c r="DM30">
        <f t="shared" si="3"/>
        <v>0.01</v>
      </c>
      <c r="DN30">
        <f t="shared" si="3"/>
        <v>0.01</v>
      </c>
      <c r="DO30">
        <f t="shared" si="3"/>
        <v>0.01</v>
      </c>
      <c r="DP30">
        <f t="shared" si="3"/>
        <v>0.01</v>
      </c>
      <c r="DQ30">
        <f t="shared" si="3"/>
        <v>0.01</v>
      </c>
      <c r="DR30">
        <f t="shared" si="3"/>
        <v>0.01</v>
      </c>
      <c r="DS30">
        <f t="shared" si="3"/>
        <v>0.01</v>
      </c>
      <c r="DT30">
        <f t="shared" si="3"/>
        <v>0.01</v>
      </c>
      <c r="DU30">
        <f t="shared" si="3"/>
        <v>0.01</v>
      </c>
      <c r="DV30">
        <f t="shared" si="3"/>
        <v>0.01</v>
      </c>
      <c r="DW30">
        <f t="shared" si="3"/>
        <v>0.01</v>
      </c>
      <c r="DX30">
        <f t="shared" si="3"/>
        <v>0.01</v>
      </c>
      <c r="DY30">
        <f t="shared" si="3"/>
        <v>0.01</v>
      </c>
      <c r="DZ30">
        <f t="shared" ref="DZ30:FG30" si="4">DZ37*DZ4</f>
        <v>0.01</v>
      </c>
      <c r="EA30">
        <f t="shared" si="4"/>
        <v>0.01</v>
      </c>
      <c r="EB30">
        <f t="shared" si="4"/>
        <v>0.01</v>
      </c>
      <c r="EC30">
        <f t="shared" si="4"/>
        <v>0.01</v>
      </c>
      <c r="ED30">
        <f t="shared" si="4"/>
        <v>0.01</v>
      </c>
      <c r="EE30">
        <f t="shared" si="4"/>
        <v>0.01</v>
      </c>
      <c r="EF30">
        <f t="shared" si="4"/>
        <v>0.01</v>
      </c>
      <c r="EG30">
        <f t="shared" si="4"/>
        <v>0.01</v>
      </c>
      <c r="EH30">
        <f t="shared" si="4"/>
        <v>0.01</v>
      </c>
      <c r="EI30">
        <f t="shared" si="4"/>
        <v>0.01</v>
      </c>
      <c r="EJ30">
        <f t="shared" si="4"/>
        <v>0.01</v>
      </c>
      <c r="EK30">
        <f t="shared" si="4"/>
        <v>0.01</v>
      </c>
      <c r="EL30">
        <f t="shared" si="4"/>
        <v>0.01</v>
      </c>
      <c r="EM30">
        <f t="shared" si="4"/>
        <v>0.01</v>
      </c>
      <c r="EN30">
        <f t="shared" si="4"/>
        <v>0.01</v>
      </c>
      <c r="EO30">
        <f t="shared" si="4"/>
        <v>0.01</v>
      </c>
      <c r="EP30">
        <f t="shared" si="4"/>
        <v>0.01</v>
      </c>
      <c r="EQ30">
        <f t="shared" si="4"/>
        <v>0.01</v>
      </c>
      <c r="ER30">
        <f t="shared" si="4"/>
        <v>0.01</v>
      </c>
      <c r="ES30">
        <f t="shared" si="4"/>
        <v>0.01</v>
      </c>
      <c r="ET30">
        <f t="shared" si="4"/>
        <v>0.01</v>
      </c>
      <c r="EU30">
        <f t="shared" si="4"/>
        <v>0.01</v>
      </c>
      <c r="EV30">
        <f t="shared" si="4"/>
        <v>0.01</v>
      </c>
      <c r="EW30">
        <f t="shared" si="4"/>
        <v>0.01</v>
      </c>
      <c r="EX30">
        <f t="shared" si="4"/>
        <v>0.01</v>
      </c>
      <c r="EY30">
        <f t="shared" si="4"/>
        <v>0.01</v>
      </c>
      <c r="EZ30">
        <f t="shared" si="4"/>
        <v>0.01</v>
      </c>
      <c r="FA30">
        <f t="shared" si="4"/>
        <v>0.01</v>
      </c>
      <c r="FB30">
        <f t="shared" si="4"/>
        <v>0.01</v>
      </c>
      <c r="FC30">
        <f t="shared" si="4"/>
        <v>0.01</v>
      </c>
      <c r="FD30">
        <f t="shared" si="4"/>
        <v>0.01</v>
      </c>
      <c r="FE30">
        <f t="shared" si="4"/>
        <v>0.01</v>
      </c>
      <c r="FF30">
        <f t="shared" si="4"/>
        <v>0.01</v>
      </c>
      <c r="FG30">
        <f t="shared" si="4"/>
        <v>0.01</v>
      </c>
    </row>
    <row r="32" spans="1:163" x14ac:dyDescent="0.25">
      <c r="A32" s="87" t="s">
        <v>5069</v>
      </c>
    </row>
    <row r="33" spans="1:163" x14ac:dyDescent="0.25">
      <c r="A33" s="87" t="str">
        <f t="shared" ref="A33:A53" si="5">A5</f>
        <v>Year</v>
      </c>
      <c r="B33" s="87" t="str">
        <f t="shared" ref="B33:AG33" si="6">B5</f>
        <v>EE_.PX.GOE._.001.ID</v>
      </c>
      <c r="C33" s="87" t="str">
        <f t="shared" si="6"/>
        <v>EE_.PX.GOE._.002.ID</v>
      </c>
      <c r="D33" s="87" t="str">
        <f t="shared" si="6"/>
        <v>EE_.PX.GOE._.003.ID</v>
      </c>
      <c r="E33" s="87" t="str">
        <f t="shared" si="6"/>
        <v>EE_.PX.GOE._.004.ID</v>
      </c>
      <c r="F33" s="87" t="str">
        <f t="shared" si="6"/>
        <v>EE_.PX.GOE._.005.ID</v>
      </c>
      <c r="G33" s="87" t="str">
        <f t="shared" si="6"/>
        <v>EE_.PX.GOE._.006.ID</v>
      </c>
      <c r="H33" s="87" t="str">
        <f t="shared" si="6"/>
        <v>EE_.PX.GOE._.007.ID</v>
      </c>
      <c r="I33" s="87" t="str">
        <f t="shared" si="6"/>
        <v>EE_.PX.GOE._.008.ID</v>
      </c>
      <c r="J33" s="87" t="str">
        <f t="shared" si="6"/>
        <v>EE_.PX.GOE._.009.ID</v>
      </c>
      <c r="K33" s="87" t="str">
        <f t="shared" si="6"/>
        <v>EE_.PX.GOE._.010.ID</v>
      </c>
      <c r="L33" s="87" t="str">
        <f t="shared" si="6"/>
        <v>EE_.PX.GOE._.011.ID</v>
      </c>
      <c r="M33" s="87" t="str">
        <f t="shared" si="6"/>
        <v>EE_.PX.GOE._.012.ID</v>
      </c>
      <c r="N33" s="87" t="str">
        <f t="shared" si="6"/>
        <v>EE_.PX.GOE._.013.ID</v>
      </c>
      <c r="O33" s="87" t="str">
        <f t="shared" si="6"/>
        <v>EE_.PX.GOE._.014.ID</v>
      </c>
      <c r="P33" s="87" t="str">
        <f t="shared" si="6"/>
        <v>EE_.PX.GOE._.015.ID</v>
      </c>
      <c r="Q33" s="87" t="str">
        <f t="shared" si="6"/>
        <v>EE_.PX.GOE._.016.ID</v>
      </c>
      <c r="R33" s="87" t="str">
        <f t="shared" si="6"/>
        <v>EE_.PX.GOE._.017.ID</v>
      </c>
      <c r="S33" s="87" t="str">
        <f t="shared" si="6"/>
        <v>EE_.PX.GOE._.018.ID</v>
      </c>
      <c r="T33" s="87" t="str">
        <f t="shared" si="6"/>
        <v>EE_.PX.GOE._.019.ID</v>
      </c>
      <c r="U33" s="87" t="str">
        <f t="shared" si="6"/>
        <v>EE_.PX.GOE._.020.ID</v>
      </c>
      <c r="V33" s="87" t="str">
        <f t="shared" si="6"/>
        <v>EE_.PX.GOE._.021.ID</v>
      </c>
      <c r="W33" s="87" t="str">
        <f t="shared" si="6"/>
        <v>EE_.PX.GOE._.022.ID</v>
      </c>
      <c r="X33" s="87" t="str">
        <f t="shared" si="6"/>
        <v>EE_.PX.GOE._.023.ID</v>
      </c>
      <c r="Y33" s="87" t="str">
        <f t="shared" si="6"/>
        <v>EE_.PX.GOE._.024.ID</v>
      </c>
      <c r="Z33" s="87" t="str">
        <f t="shared" si="6"/>
        <v>EE_.PX.GOE._.025.ID</v>
      </c>
      <c r="AA33" s="87" t="str">
        <f t="shared" si="6"/>
        <v>EE_.PX.GOE._.026.ID</v>
      </c>
      <c r="AB33" s="87" t="str">
        <f t="shared" si="6"/>
        <v>EE_.PX.GOE._.027.ID</v>
      </c>
      <c r="AC33" s="87" t="str">
        <f t="shared" si="6"/>
        <v>EE_.PX.NCA._.001.CA</v>
      </c>
      <c r="AD33" s="87" t="str">
        <f t="shared" si="6"/>
        <v>EE_.PX.NCA._.002.CA</v>
      </c>
      <c r="AE33" s="87" t="str">
        <f t="shared" si="6"/>
        <v>EE_.PX.NCA._.003.CA</v>
      </c>
      <c r="AF33" s="87" t="str">
        <f t="shared" si="6"/>
        <v>EE_.PX.NCA._.004.CA</v>
      </c>
      <c r="AG33" s="87" t="str">
        <f t="shared" si="6"/>
        <v>EE_.PX.NCA._.005.CA</v>
      </c>
      <c r="AH33" s="87" t="str">
        <f t="shared" ref="AH33:BM33" si="7">AH5</f>
        <v>EE_.PX.NCA._.006.CA</v>
      </c>
      <c r="AI33" s="87" t="str">
        <f t="shared" si="7"/>
        <v>EE_.PX.NCA._.007.CA</v>
      </c>
      <c r="AJ33" s="87" t="str">
        <f t="shared" si="7"/>
        <v>EE_.PX.NCA._.008.CA</v>
      </c>
      <c r="AK33" s="87" t="str">
        <f t="shared" si="7"/>
        <v>EE_.PX.NCA._.009.CA</v>
      </c>
      <c r="AL33" s="87" t="str">
        <f t="shared" si="7"/>
        <v>EE_.PX.NCA._.010.CA</v>
      </c>
      <c r="AM33" s="87" t="str">
        <f t="shared" si="7"/>
        <v>EE_.PX.NCA._.011.CA</v>
      </c>
      <c r="AN33" s="87" t="str">
        <f t="shared" si="7"/>
        <v>EE_.PX.NCA._.012.CA</v>
      </c>
      <c r="AO33" s="87" t="str">
        <f t="shared" si="7"/>
        <v>EE_.PX.NCA._.013.CA</v>
      </c>
      <c r="AP33" s="87" t="str">
        <f t="shared" si="7"/>
        <v>EE_.PX.NCA._.014.CA</v>
      </c>
      <c r="AQ33" s="87" t="str">
        <f t="shared" si="7"/>
        <v>EE_.PX.NCA._.015.CA</v>
      </c>
      <c r="AR33" s="87" t="str">
        <f t="shared" si="7"/>
        <v>EE_.PX.NCA._.016.CA</v>
      </c>
      <c r="AS33" s="87" t="str">
        <f t="shared" si="7"/>
        <v>EE_.PX.NCA._.017.CA</v>
      </c>
      <c r="AT33" s="87" t="str">
        <f t="shared" si="7"/>
        <v>EE_.PX.NCA._.018.CA</v>
      </c>
      <c r="AU33" s="87" t="str">
        <f t="shared" si="7"/>
        <v>EE_.PX.NCA._.019.CA</v>
      </c>
      <c r="AV33" s="87" t="str">
        <f t="shared" si="7"/>
        <v>EE_.PX.NCA._.020.CA</v>
      </c>
      <c r="AW33" s="87" t="str">
        <f t="shared" si="7"/>
        <v>EE_.PX.NCA._.021.CA</v>
      </c>
      <c r="AX33" s="87" t="str">
        <f t="shared" si="7"/>
        <v>EE_.PX.NCA._.022.CA</v>
      </c>
      <c r="AY33" s="87" t="str">
        <f t="shared" si="7"/>
        <v>EE_.PX.NCA._.023.CA</v>
      </c>
      <c r="AZ33" s="87" t="str">
        <f t="shared" si="7"/>
        <v>EE_.PX.NCA._.024.CA</v>
      </c>
      <c r="BA33" s="87" t="str">
        <f t="shared" si="7"/>
        <v>EE_.PX.NCA._.025.CA</v>
      </c>
      <c r="BB33" s="87" t="str">
        <f t="shared" si="7"/>
        <v>EE_.PX.NCA._.026.CA</v>
      </c>
      <c r="BC33" s="87" t="str">
        <f t="shared" si="7"/>
        <v>EE_.PX.NCA._.027.CA</v>
      </c>
      <c r="BD33" s="87" t="str">
        <f t="shared" si="7"/>
        <v>EE_.PX.SOR._.001.OR</v>
      </c>
      <c r="BE33" s="87" t="str">
        <f t="shared" si="7"/>
        <v>EE_.PX.SOR._.002.OR</v>
      </c>
      <c r="BF33" s="87" t="str">
        <f t="shared" si="7"/>
        <v>EE_.PX.SOR._.003.OR</v>
      </c>
      <c r="BG33" s="87" t="str">
        <f t="shared" si="7"/>
        <v>EE_.PX.SOR._.004.OR</v>
      </c>
      <c r="BH33" s="87" t="str">
        <f t="shared" si="7"/>
        <v>EE_.PX.SOR._.005.OR</v>
      </c>
      <c r="BI33" s="87" t="str">
        <f t="shared" si="7"/>
        <v>EE_.PX.SOR._.006.OR</v>
      </c>
      <c r="BJ33" s="87" t="str">
        <f t="shared" si="7"/>
        <v>EE_.PX.SOR._.007.OR</v>
      </c>
      <c r="BK33" s="87" t="str">
        <f t="shared" si="7"/>
        <v>EE_.PX.SOR._.008.OR</v>
      </c>
      <c r="BL33" s="87" t="str">
        <f t="shared" si="7"/>
        <v>EE_.PX.SOR._.009.OR</v>
      </c>
      <c r="BM33" s="87" t="str">
        <f t="shared" si="7"/>
        <v>EE_.PX.SOR._.010.OR</v>
      </c>
      <c r="BN33" s="87" t="str">
        <f t="shared" ref="BN33:CS33" si="8">BN5</f>
        <v>EE_.PX.SOR._.011.OR</v>
      </c>
      <c r="BO33" s="87" t="str">
        <f t="shared" si="8"/>
        <v>EE_.PX.SOR._.012.OR</v>
      </c>
      <c r="BP33" s="87" t="str">
        <f t="shared" si="8"/>
        <v>EE_.PX.SOR._.013.OR</v>
      </c>
      <c r="BQ33" s="87" t="str">
        <f t="shared" si="8"/>
        <v>EE_.PX.SOR._.014.OR</v>
      </c>
      <c r="BR33" s="87" t="str">
        <f t="shared" si="8"/>
        <v>EE_.PX.SOR._.015.OR</v>
      </c>
      <c r="BS33" s="87" t="str">
        <f t="shared" si="8"/>
        <v>EE_.PX.SOR._.016.OR</v>
      </c>
      <c r="BT33" s="87" t="str">
        <f t="shared" si="8"/>
        <v>EE_.PX.SOR._.017.OR</v>
      </c>
      <c r="BU33" s="87" t="str">
        <f t="shared" si="8"/>
        <v>EE_.PX.SOR._.018.OR</v>
      </c>
      <c r="BV33" s="87" t="str">
        <f t="shared" si="8"/>
        <v>EE_.PX.SOR._.019.OR</v>
      </c>
      <c r="BW33" s="87" t="str">
        <f t="shared" si="8"/>
        <v>EE_.PX.SOR._.020.OR</v>
      </c>
      <c r="BX33" s="87" t="str">
        <f t="shared" si="8"/>
        <v>EE_.PX.SOR._.021.OR</v>
      </c>
      <c r="BY33" s="87" t="str">
        <f t="shared" si="8"/>
        <v>EE_.PX.SOR._.022.OR</v>
      </c>
      <c r="BZ33" s="87" t="str">
        <f t="shared" si="8"/>
        <v>EE_.PX.SOR._.023.OR</v>
      </c>
      <c r="CA33" s="87" t="str">
        <f t="shared" si="8"/>
        <v>EE_.PX.SOR._.024.OR</v>
      </c>
      <c r="CB33" s="87" t="str">
        <f t="shared" si="8"/>
        <v>EE_.PX.SOR._.025.OR</v>
      </c>
      <c r="CC33" s="87" t="str">
        <f t="shared" si="8"/>
        <v>EE_.PX.SOR._.026.OR</v>
      </c>
      <c r="CD33" s="87" t="str">
        <f t="shared" si="8"/>
        <v>EE_.PX.SOR._.027.OR</v>
      </c>
      <c r="CE33" s="87" t="str">
        <f t="shared" si="8"/>
        <v>EE_.PX.UTN._.001.UT</v>
      </c>
      <c r="CF33" s="87" t="str">
        <f t="shared" si="8"/>
        <v>EE_.PX.UTN._.002.UT</v>
      </c>
      <c r="CG33" s="87" t="str">
        <f t="shared" si="8"/>
        <v>EE_.PX.UTN._.003.UT</v>
      </c>
      <c r="CH33" s="87" t="str">
        <f t="shared" si="8"/>
        <v>EE_.PX.UTN._.004.UT</v>
      </c>
      <c r="CI33" s="87" t="str">
        <f t="shared" si="8"/>
        <v>EE_.PX.UTN._.005.UT</v>
      </c>
      <c r="CJ33" s="87" t="str">
        <f t="shared" si="8"/>
        <v>EE_.PX.UTN._.006.UT</v>
      </c>
      <c r="CK33" s="87" t="str">
        <f t="shared" si="8"/>
        <v>EE_.PX.UTN._.007.UT</v>
      </c>
      <c r="CL33" s="87" t="str">
        <f t="shared" si="8"/>
        <v>EE_.PX.UTN._.008.UT</v>
      </c>
      <c r="CM33" s="87" t="str">
        <f t="shared" si="8"/>
        <v>EE_.PX.UTN._.009.UT</v>
      </c>
      <c r="CN33" s="87" t="str">
        <f t="shared" si="8"/>
        <v>EE_.PX.UTN._.010.UT</v>
      </c>
      <c r="CO33" s="87" t="str">
        <f t="shared" si="8"/>
        <v>EE_.PX.UTN._.011.UT</v>
      </c>
      <c r="CP33" s="87" t="str">
        <f t="shared" si="8"/>
        <v>EE_.PX.UTN._.012.UT</v>
      </c>
      <c r="CQ33" s="87" t="str">
        <f t="shared" si="8"/>
        <v>EE_.PX.UTN._.013.UT</v>
      </c>
      <c r="CR33" s="87" t="str">
        <f t="shared" si="8"/>
        <v>EE_.PX.UTN._.014.UT</v>
      </c>
      <c r="CS33" s="87" t="str">
        <f t="shared" si="8"/>
        <v>EE_.PX.UTN._.015.UT</v>
      </c>
      <c r="CT33" s="87" t="str">
        <f t="shared" ref="CT33:DY33" si="9">CT5</f>
        <v>EE_.PX.UTN._.016.UT</v>
      </c>
      <c r="CU33" s="87" t="str">
        <f t="shared" si="9"/>
        <v>EE_.PX.UTN._.017.UT</v>
      </c>
      <c r="CV33" s="87" t="str">
        <f t="shared" si="9"/>
        <v>EE_.PX.UTN._.018.UT</v>
      </c>
      <c r="CW33" s="87" t="str">
        <f t="shared" si="9"/>
        <v>EE_.PX.UTN._.019.UT</v>
      </c>
      <c r="CX33" s="87" t="str">
        <f t="shared" si="9"/>
        <v>EE_.PX.UTN._.020.UT</v>
      </c>
      <c r="CY33" s="87" t="str">
        <f t="shared" si="9"/>
        <v>EE_.PX.UTN._.021.UT</v>
      </c>
      <c r="CZ33" s="87" t="str">
        <f t="shared" si="9"/>
        <v>EE_.PX.UTN._.022.UT</v>
      </c>
      <c r="DA33" s="87" t="str">
        <f t="shared" si="9"/>
        <v>EE_.PX.UTN._.023.UT</v>
      </c>
      <c r="DB33" s="87" t="str">
        <f t="shared" si="9"/>
        <v>EE_.PX.UTN._.024.UT</v>
      </c>
      <c r="DC33" s="87" t="str">
        <f t="shared" si="9"/>
        <v>EE_.PX.UTN._.025.UT</v>
      </c>
      <c r="DD33" s="87" t="str">
        <f t="shared" si="9"/>
        <v>EE_.PX.UTN._.026.UT</v>
      </c>
      <c r="DE33" s="87" t="str">
        <f t="shared" si="9"/>
        <v>EE_.PX.UTN._.027.UT</v>
      </c>
      <c r="DF33" s="87" t="str">
        <f t="shared" si="9"/>
        <v>EE_.PX.WYC._.001.WY</v>
      </c>
      <c r="DG33" s="87" t="str">
        <f t="shared" si="9"/>
        <v>EE_.PX.WYC._.002.WY</v>
      </c>
      <c r="DH33" s="87" t="str">
        <f t="shared" si="9"/>
        <v>EE_.PX.WYC._.003.WY</v>
      </c>
      <c r="DI33" s="87" t="str">
        <f t="shared" si="9"/>
        <v>EE_.PX.WYC._.004.WY</v>
      </c>
      <c r="DJ33" s="87" t="str">
        <f t="shared" si="9"/>
        <v>EE_.PX.WYC._.005.WY</v>
      </c>
      <c r="DK33" s="87" t="str">
        <f t="shared" si="9"/>
        <v>EE_.PX.WYC._.006.WY</v>
      </c>
      <c r="DL33" s="87" t="str">
        <f t="shared" si="9"/>
        <v>EE_.PX.WYC._.007.WY</v>
      </c>
      <c r="DM33" s="87" t="str">
        <f t="shared" si="9"/>
        <v>EE_.PX.WYC._.008.WY</v>
      </c>
      <c r="DN33" s="87" t="str">
        <f t="shared" si="9"/>
        <v>EE_.PX.WYC._.009.WY</v>
      </c>
      <c r="DO33" s="87" t="str">
        <f t="shared" si="9"/>
        <v>EE_.PX.WYC._.010.WY</v>
      </c>
      <c r="DP33" s="87" t="str">
        <f t="shared" si="9"/>
        <v>EE_.PX.WYC._.011.WY</v>
      </c>
      <c r="DQ33" s="87" t="str">
        <f t="shared" si="9"/>
        <v>EE_.PX.WYC._.012.WY</v>
      </c>
      <c r="DR33" s="87" t="str">
        <f t="shared" si="9"/>
        <v>EE_.PX.WYC._.013.WY</v>
      </c>
      <c r="DS33" s="87" t="str">
        <f t="shared" si="9"/>
        <v>EE_.PX.WYC._.014.WY</v>
      </c>
      <c r="DT33" s="87" t="str">
        <f t="shared" si="9"/>
        <v>EE_.PX.WYC._.015.WY</v>
      </c>
      <c r="DU33" s="87" t="str">
        <f t="shared" si="9"/>
        <v>EE_.PX.WYC._.016.WY</v>
      </c>
      <c r="DV33" s="87" t="str">
        <f t="shared" si="9"/>
        <v>EE_.PX.WYC._.017.WY</v>
      </c>
      <c r="DW33" s="87" t="str">
        <f t="shared" si="9"/>
        <v>EE_.PX.WYC._.018.WY</v>
      </c>
      <c r="DX33" s="87" t="str">
        <f t="shared" si="9"/>
        <v>EE_.PX.WYC._.019.WY</v>
      </c>
      <c r="DY33" s="87" t="str">
        <f t="shared" si="9"/>
        <v>EE_.PX.WYC._.020.WY</v>
      </c>
      <c r="DZ33" s="87" t="str">
        <f t="shared" ref="DZ33:FG33" si="10">DZ5</f>
        <v>EE_.PX.WYC._.021.WY</v>
      </c>
      <c r="EA33" s="87" t="str">
        <f t="shared" si="10"/>
        <v>EE_.PX.WYC._.022.WY</v>
      </c>
      <c r="EB33" s="87" t="str">
        <f t="shared" si="10"/>
        <v>EE_.PX.WYC._.023.WY</v>
      </c>
      <c r="EC33" s="87" t="str">
        <f t="shared" si="10"/>
        <v>EE_.PX.WYC._.024.WY</v>
      </c>
      <c r="ED33" s="87" t="str">
        <f t="shared" si="10"/>
        <v>EE_.PX.WYC._.025.WY</v>
      </c>
      <c r="EE33" s="87" t="str">
        <f t="shared" si="10"/>
        <v>EE_.PX.WYC._.026.WY</v>
      </c>
      <c r="EF33" s="87" t="str">
        <f t="shared" si="10"/>
        <v>EE_.PX.WYC._.027.WY</v>
      </c>
      <c r="EG33" s="87" t="str">
        <f t="shared" si="10"/>
        <v>EE_.PX.YAK._.001.WA</v>
      </c>
      <c r="EH33" s="87" t="str">
        <f t="shared" si="10"/>
        <v>EE_.PX.YAK._.002.WA</v>
      </c>
      <c r="EI33" s="87" t="str">
        <f t="shared" si="10"/>
        <v>EE_.PX.YAK._.003.WA</v>
      </c>
      <c r="EJ33" s="87" t="str">
        <f t="shared" si="10"/>
        <v>EE_.PX.YAK._.004.WA</v>
      </c>
      <c r="EK33" s="87" t="str">
        <f t="shared" si="10"/>
        <v>EE_.PX.YAK._.005.WA</v>
      </c>
      <c r="EL33" s="87" t="str">
        <f t="shared" si="10"/>
        <v>EE_.PX.YAK._.006.WA</v>
      </c>
      <c r="EM33" s="87" t="str">
        <f t="shared" si="10"/>
        <v>EE_.PX.YAK._.007.WA</v>
      </c>
      <c r="EN33" s="87" t="str">
        <f t="shared" si="10"/>
        <v>EE_.PX.YAK._.008.WA</v>
      </c>
      <c r="EO33" s="87" t="str">
        <f t="shared" si="10"/>
        <v>EE_.PX.YAK._.009.WA</v>
      </c>
      <c r="EP33" s="87" t="str">
        <f t="shared" si="10"/>
        <v>EE_.PX.YAK._.010.WA</v>
      </c>
      <c r="EQ33" s="87" t="str">
        <f t="shared" si="10"/>
        <v>EE_.PX.YAK._.011.WA</v>
      </c>
      <c r="ER33" s="87" t="str">
        <f t="shared" si="10"/>
        <v>EE_.PX.YAK._.012.WA</v>
      </c>
      <c r="ES33" s="87" t="str">
        <f t="shared" si="10"/>
        <v>EE_.PX.YAK._.013.WA</v>
      </c>
      <c r="ET33" s="87" t="str">
        <f t="shared" si="10"/>
        <v>EE_.PX.YAK._.014.WA</v>
      </c>
      <c r="EU33" s="87" t="str">
        <f t="shared" si="10"/>
        <v>EE_.PX.YAK._.015.WA</v>
      </c>
      <c r="EV33" s="87" t="str">
        <f t="shared" si="10"/>
        <v>EE_.PX.YAK._.016.WA</v>
      </c>
      <c r="EW33" s="87" t="str">
        <f t="shared" si="10"/>
        <v>EE_.PX.YAK._.017.WA</v>
      </c>
      <c r="EX33" s="87" t="str">
        <f t="shared" si="10"/>
        <v>EE_.PX.YAK._.018.WA</v>
      </c>
      <c r="EY33" s="87" t="str">
        <f t="shared" si="10"/>
        <v>EE_.PX.YAK._.019.WA</v>
      </c>
      <c r="EZ33" s="87" t="str">
        <f t="shared" si="10"/>
        <v>EE_.PX.YAK._.020.WA</v>
      </c>
      <c r="FA33" s="87" t="str">
        <f t="shared" si="10"/>
        <v>EE_.PX.YAK._.021.WA</v>
      </c>
      <c r="FB33" s="87" t="str">
        <f t="shared" si="10"/>
        <v>EE_.PX.YAK._.022.WA</v>
      </c>
      <c r="FC33" s="87" t="str">
        <f t="shared" si="10"/>
        <v>EE_.PX.YAK._.023.WA</v>
      </c>
      <c r="FD33" s="87" t="str">
        <f t="shared" si="10"/>
        <v>EE_.PX.YAK._.024.WA</v>
      </c>
      <c r="FE33" s="87" t="str">
        <f t="shared" si="10"/>
        <v>EE_.PX.YAK._.025.WA</v>
      </c>
      <c r="FF33" s="87" t="str">
        <f t="shared" si="10"/>
        <v>EE_.PX.YAK._.026.WA</v>
      </c>
      <c r="FG33" s="87" t="str">
        <f t="shared" si="10"/>
        <v>EE_.PX.YAK._.027.WA</v>
      </c>
    </row>
    <row r="34" spans="1:163" x14ac:dyDescent="0.25">
      <c r="A34" s="87">
        <f t="shared" si="5"/>
        <v>2023</v>
      </c>
      <c r="B34" s="179">
        <v>0</v>
      </c>
      <c r="C34" s="179">
        <v>0</v>
      </c>
      <c r="D34" s="179">
        <v>0</v>
      </c>
      <c r="E34" s="179">
        <v>0</v>
      </c>
      <c r="F34" s="179">
        <v>0</v>
      </c>
      <c r="G34" s="179">
        <v>0</v>
      </c>
      <c r="H34" s="179">
        <v>0</v>
      </c>
      <c r="I34" s="179">
        <v>0</v>
      </c>
      <c r="J34" s="179">
        <v>0</v>
      </c>
      <c r="K34" s="179">
        <v>0</v>
      </c>
      <c r="L34" s="179">
        <v>0</v>
      </c>
      <c r="M34" s="179">
        <v>0</v>
      </c>
      <c r="N34" s="179">
        <v>0</v>
      </c>
      <c r="O34" s="179">
        <v>0</v>
      </c>
      <c r="P34" s="179">
        <v>0</v>
      </c>
      <c r="Q34" s="179">
        <v>0</v>
      </c>
      <c r="R34" s="179">
        <v>0</v>
      </c>
      <c r="S34" s="179">
        <v>0</v>
      </c>
      <c r="T34" s="179">
        <v>0</v>
      </c>
      <c r="U34" s="179">
        <v>0</v>
      </c>
      <c r="V34" s="179">
        <v>0</v>
      </c>
      <c r="W34" s="179">
        <v>0</v>
      </c>
      <c r="X34" s="179">
        <v>0</v>
      </c>
      <c r="Y34" s="179">
        <v>0</v>
      </c>
      <c r="Z34" s="179">
        <v>0</v>
      </c>
      <c r="AA34" s="179">
        <v>0</v>
      </c>
      <c r="AB34" s="179">
        <v>0</v>
      </c>
      <c r="AC34" s="179">
        <v>0</v>
      </c>
      <c r="AD34" s="179">
        <v>0</v>
      </c>
      <c r="AE34" s="179">
        <v>0</v>
      </c>
      <c r="AF34" s="179">
        <v>0</v>
      </c>
      <c r="AG34" s="179">
        <v>0</v>
      </c>
      <c r="AH34" s="179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79">
        <v>0</v>
      </c>
      <c r="AO34" s="179">
        <v>0</v>
      </c>
      <c r="AP34" s="179">
        <v>0</v>
      </c>
      <c r="AQ34" s="179">
        <v>0</v>
      </c>
      <c r="AR34" s="179">
        <v>0</v>
      </c>
      <c r="AS34" s="179">
        <v>0</v>
      </c>
      <c r="AT34" s="179">
        <v>0</v>
      </c>
      <c r="AU34" s="179">
        <v>0</v>
      </c>
      <c r="AV34" s="179">
        <v>0</v>
      </c>
      <c r="AW34" s="179">
        <v>0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179">
        <v>0</v>
      </c>
      <c r="BD34" s="179">
        <v>0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179">
        <v>0</v>
      </c>
      <c r="BK34" s="179">
        <v>0</v>
      </c>
      <c r="BL34" s="179">
        <v>0</v>
      </c>
      <c r="BM34" s="179">
        <v>0</v>
      </c>
      <c r="BN34" s="179">
        <v>0</v>
      </c>
      <c r="BO34" s="179">
        <v>0</v>
      </c>
      <c r="BP34" s="179">
        <v>0</v>
      </c>
      <c r="BQ34" s="179">
        <v>0</v>
      </c>
      <c r="BR34" s="179">
        <v>0</v>
      </c>
      <c r="BS34" s="179">
        <v>0</v>
      </c>
      <c r="BT34" s="179">
        <v>0</v>
      </c>
      <c r="BU34" s="179">
        <v>0</v>
      </c>
      <c r="BV34" s="179">
        <v>0</v>
      </c>
      <c r="BW34" s="179">
        <v>0</v>
      </c>
      <c r="BX34" s="179">
        <v>0</v>
      </c>
      <c r="BY34" s="179">
        <v>0</v>
      </c>
      <c r="BZ34" s="179">
        <v>0</v>
      </c>
      <c r="CA34" s="179">
        <v>0</v>
      </c>
      <c r="CB34" s="179">
        <v>0</v>
      </c>
      <c r="CC34" s="179">
        <v>0</v>
      </c>
      <c r="CD34" s="179">
        <v>0</v>
      </c>
      <c r="CE34" s="179">
        <v>0</v>
      </c>
      <c r="CF34" s="179">
        <v>0</v>
      </c>
      <c r="CG34" s="179">
        <v>0</v>
      </c>
      <c r="CH34" s="179">
        <v>0</v>
      </c>
      <c r="CI34" s="179">
        <v>0</v>
      </c>
      <c r="CJ34" s="179">
        <v>0</v>
      </c>
      <c r="CK34" s="179">
        <v>0</v>
      </c>
      <c r="CL34" s="179">
        <v>0</v>
      </c>
      <c r="CM34" s="179">
        <v>0</v>
      </c>
      <c r="CN34" s="179">
        <v>0</v>
      </c>
      <c r="CO34" s="179">
        <v>0</v>
      </c>
      <c r="CP34" s="179">
        <v>0</v>
      </c>
      <c r="CQ34" s="179">
        <v>0</v>
      </c>
      <c r="CR34" s="179">
        <v>0</v>
      </c>
      <c r="CS34" s="179">
        <v>0</v>
      </c>
      <c r="CT34" s="179">
        <v>0</v>
      </c>
      <c r="CU34" s="179">
        <v>0</v>
      </c>
      <c r="CV34" s="179">
        <v>0</v>
      </c>
      <c r="CW34" s="179">
        <v>0</v>
      </c>
      <c r="CX34" s="179">
        <v>0</v>
      </c>
      <c r="CY34" s="179">
        <v>0</v>
      </c>
      <c r="CZ34" s="179">
        <v>0</v>
      </c>
      <c r="DA34" s="179">
        <v>0</v>
      </c>
      <c r="DB34" s="179">
        <v>0</v>
      </c>
      <c r="DC34" s="179">
        <v>0</v>
      </c>
      <c r="DD34" s="179">
        <v>0</v>
      </c>
      <c r="DE34" s="179">
        <v>0</v>
      </c>
      <c r="DF34" s="179">
        <v>0</v>
      </c>
      <c r="DG34" s="179">
        <v>0</v>
      </c>
      <c r="DH34" s="179">
        <v>0</v>
      </c>
      <c r="DI34" s="179">
        <v>0</v>
      </c>
      <c r="DJ34" s="179">
        <v>0</v>
      </c>
      <c r="DK34" s="179">
        <v>0</v>
      </c>
      <c r="DL34" s="179">
        <v>0</v>
      </c>
      <c r="DM34" s="179">
        <v>0</v>
      </c>
      <c r="DN34" s="179">
        <v>0</v>
      </c>
      <c r="DO34" s="179">
        <v>0</v>
      </c>
      <c r="DP34" s="179">
        <v>0</v>
      </c>
      <c r="DQ34" s="179">
        <v>0</v>
      </c>
      <c r="DR34" s="179">
        <v>0</v>
      </c>
      <c r="DS34" s="179">
        <v>0</v>
      </c>
      <c r="DT34" s="179">
        <v>0</v>
      </c>
      <c r="DU34" s="179">
        <v>0</v>
      </c>
      <c r="DV34" s="179">
        <v>0</v>
      </c>
      <c r="DW34" s="179">
        <v>0</v>
      </c>
      <c r="DX34" s="179">
        <v>0</v>
      </c>
      <c r="DY34" s="179">
        <v>0</v>
      </c>
      <c r="DZ34" s="179">
        <v>0</v>
      </c>
      <c r="EA34" s="179">
        <v>0</v>
      </c>
      <c r="EB34" s="179">
        <v>0</v>
      </c>
      <c r="EC34" s="179">
        <v>0</v>
      </c>
      <c r="ED34" s="179">
        <v>0</v>
      </c>
      <c r="EE34" s="179">
        <v>0</v>
      </c>
      <c r="EF34" s="179">
        <v>0</v>
      </c>
      <c r="EG34" s="179">
        <v>0</v>
      </c>
      <c r="EH34" s="179">
        <v>0</v>
      </c>
      <c r="EI34" s="179">
        <v>0</v>
      </c>
      <c r="EJ34" s="179">
        <v>0</v>
      </c>
      <c r="EK34" s="179">
        <v>0</v>
      </c>
      <c r="EL34" s="179">
        <v>0</v>
      </c>
      <c r="EM34" s="179">
        <v>0</v>
      </c>
      <c r="EN34" s="179">
        <v>0</v>
      </c>
      <c r="EO34" s="179">
        <v>0</v>
      </c>
      <c r="EP34" s="179">
        <v>0</v>
      </c>
      <c r="EQ34" s="179">
        <v>0</v>
      </c>
      <c r="ER34" s="179">
        <v>0</v>
      </c>
      <c r="ES34" s="179">
        <v>0</v>
      </c>
      <c r="ET34" s="179">
        <v>0</v>
      </c>
      <c r="EU34" s="179">
        <v>0</v>
      </c>
      <c r="EV34" s="179">
        <v>0</v>
      </c>
      <c r="EW34" s="179">
        <v>0</v>
      </c>
      <c r="EX34" s="179">
        <v>0</v>
      </c>
      <c r="EY34" s="179">
        <v>0</v>
      </c>
      <c r="EZ34" s="179">
        <v>0</v>
      </c>
      <c r="FA34" s="179">
        <v>0</v>
      </c>
      <c r="FB34" s="179">
        <v>0</v>
      </c>
      <c r="FC34" s="179">
        <v>0</v>
      </c>
      <c r="FD34" s="179">
        <v>0</v>
      </c>
      <c r="FE34" s="179">
        <v>0</v>
      </c>
      <c r="FF34" s="179">
        <v>0</v>
      </c>
      <c r="FG34" s="179">
        <v>0</v>
      </c>
    </row>
    <row r="35" spans="1:163" x14ac:dyDescent="0.25">
      <c r="A35" s="87">
        <f t="shared" si="5"/>
        <v>2024</v>
      </c>
      <c r="B35" s="188">
        <f>B7</f>
        <v>7.0000000000000001E-3</v>
      </c>
      <c r="C35" s="188">
        <f t="shared" ref="C35:BN35" si="11">C7</f>
        <v>0</v>
      </c>
      <c r="D35" s="188">
        <f t="shared" si="11"/>
        <v>0</v>
      </c>
      <c r="E35" s="188">
        <f t="shared" si="11"/>
        <v>0</v>
      </c>
      <c r="F35" s="188">
        <f t="shared" si="11"/>
        <v>0</v>
      </c>
      <c r="G35" s="188">
        <f t="shared" si="11"/>
        <v>0</v>
      </c>
      <c r="H35" s="188">
        <f t="shared" si="11"/>
        <v>0</v>
      </c>
      <c r="I35" s="188">
        <f t="shared" si="11"/>
        <v>0</v>
      </c>
      <c r="J35" s="188">
        <f t="shared" si="11"/>
        <v>8.9999999999999993E-3</v>
      </c>
      <c r="K35" s="188">
        <f t="shared" si="11"/>
        <v>8.8999999999999996E-2</v>
      </c>
      <c r="L35" s="188">
        <f t="shared" si="11"/>
        <v>8.0000000000000002E-3</v>
      </c>
      <c r="M35" s="188">
        <f t="shared" si="11"/>
        <v>8.0000000000000002E-3</v>
      </c>
      <c r="N35" s="188">
        <f t="shared" si="11"/>
        <v>0</v>
      </c>
      <c r="O35" s="188">
        <f t="shared" si="11"/>
        <v>0</v>
      </c>
      <c r="P35" s="188">
        <f t="shared" si="11"/>
        <v>0</v>
      </c>
      <c r="Q35" s="188">
        <f t="shared" si="11"/>
        <v>0</v>
      </c>
      <c r="R35" s="188">
        <f t="shared" si="11"/>
        <v>0</v>
      </c>
      <c r="S35" s="188">
        <f t="shared" si="11"/>
        <v>0</v>
      </c>
      <c r="T35" s="188">
        <f t="shared" si="11"/>
        <v>0</v>
      </c>
      <c r="U35" s="188">
        <f t="shared" si="11"/>
        <v>4.0000000000000001E-3</v>
      </c>
      <c r="V35" s="188">
        <f t="shared" si="11"/>
        <v>0</v>
      </c>
      <c r="W35" s="188">
        <f t="shared" si="11"/>
        <v>0</v>
      </c>
      <c r="X35" s="188">
        <f t="shared" si="11"/>
        <v>0</v>
      </c>
      <c r="Y35" s="188">
        <f t="shared" si="11"/>
        <v>0</v>
      </c>
      <c r="Z35" s="188">
        <f t="shared" si="11"/>
        <v>0</v>
      </c>
      <c r="AA35" s="188">
        <f t="shared" si="11"/>
        <v>0.28100000000000003</v>
      </c>
      <c r="AB35" s="188">
        <f t="shared" si="11"/>
        <v>6.2E-2</v>
      </c>
      <c r="AC35" s="188">
        <f t="shared" si="11"/>
        <v>1.6E-2</v>
      </c>
      <c r="AD35" s="188">
        <f t="shared" si="11"/>
        <v>0</v>
      </c>
      <c r="AE35" s="188">
        <f t="shared" si="11"/>
        <v>0</v>
      </c>
      <c r="AF35" s="188">
        <f t="shared" si="11"/>
        <v>0</v>
      </c>
      <c r="AG35" s="188">
        <f t="shared" si="11"/>
        <v>0</v>
      </c>
      <c r="AH35" s="188">
        <f t="shared" si="11"/>
        <v>0</v>
      </c>
      <c r="AI35" s="188">
        <f t="shared" si="11"/>
        <v>0</v>
      </c>
      <c r="AJ35" s="188">
        <f t="shared" si="11"/>
        <v>5.0000000000000001E-3</v>
      </c>
      <c r="AK35" s="188">
        <f t="shared" si="11"/>
        <v>0</v>
      </c>
      <c r="AL35" s="188">
        <f t="shared" si="11"/>
        <v>0</v>
      </c>
      <c r="AM35" s="188">
        <f t="shared" si="11"/>
        <v>0</v>
      </c>
      <c r="AN35" s="188">
        <f t="shared" si="11"/>
        <v>0</v>
      </c>
      <c r="AO35" s="188">
        <f t="shared" si="11"/>
        <v>0</v>
      </c>
      <c r="AP35" s="188">
        <f t="shared" si="11"/>
        <v>0</v>
      </c>
      <c r="AQ35" s="188">
        <f t="shared" si="11"/>
        <v>0</v>
      </c>
      <c r="AR35" s="188">
        <f t="shared" si="11"/>
        <v>0</v>
      </c>
      <c r="AS35" s="188">
        <f t="shared" si="11"/>
        <v>0</v>
      </c>
      <c r="AT35" s="188">
        <f t="shared" si="11"/>
        <v>2E-3</v>
      </c>
      <c r="AU35" s="188">
        <f t="shared" si="11"/>
        <v>0</v>
      </c>
      <c r="AV35" s="188">
        <f t="shared" si="11"/>
        <v>3.0000000000000001E-3</v>
      </c>
      <c r="AW35" s="188">
        <f t="shared" si="11"/>
        <v>1E-3</v>
      </c>
      <c r="AX35" s="188">
        <f t="shared" si="11"/>
        <v>2E-3</v>
      </c>
      <c r="AY35" s="188">
        <f t="shared" si="11"/>
        <v>0</v>
      </c>
      <c r="AZ35" s="188">
        <f t="shared" si="11"/>
        <v>0</v>
      </c>
      <c r="BA35" s="188">
        <f t="shared" si="11"/>
        <v>0</v>
      </c>
      <c r="BB35" s="188">
        <f t="shared" si="11"/>
        <v>2.7E-2</v>
      </c>
      <c r="BC35" s="188">
        <f t="shared" si="11"/>
        <v>6.8000000000000005E-2</v>
      </c>
      <c r="BD35" s="188">
        <f t="shared" si="11"/>
        <v>0.39</v>
      </c>
      <c r="BE35" s="188">
        <f t="shared" si="11"/>
        <v>1.4E-2</v>
      </c>
      <c r="BF35" s="188">
        <f t="shared" si="11"/>
        <v>0.28599999999999998</v>
      </c>
      <c r="BG35" s="188">
        <f t="shared" si="11"/>
        <v>0.84899999999999998</v>
      </c>
      <c r="BH35" s="188">
        <f t="shared" si="11"/>
        <v>0</v>
      </c>
      <c r="BI35" s="188">
        <f t="shared" si="11"/>
        <v>0</v>
      </c>
      <c r="BJ35" s="188">
        <f t="shared" si="11"/>
        <v>0</v>
      </c>
      <c r="BK35" s="188">
        <f t="shared" si="11"/>
        <v>0.16</v>
      </c>
      <c r="BL35" s="188">
        <f t="shared" si="11"/>
        <v>1.121</v>
      </c>
      <c r="BM35" s="188">
        <f t="shared" si="11"/>
        <v>0</v>
      </c>
      <c r="BN35" s="188">
        <f t="shared" si="11"/>
        <v>0.255</v>
      </c>
      <c r="BO35" s="188">
        <f t="shared" ref="BO35:DZ35" si="12">BO7</f>
        <v>0.255</v>
      </c>
      <c r="BP35" s="188">
        <f t="shared" si="12"/>
        <v>0.17699999999999999</v>
      </c>
      <c r="BQ35" s="188">
        <f t="shared" si="12"/>
        <v>9.0999999999999998E-2</v>
      </c>
      <c r="BR35" s="188">
        <f t="shared" si="12"/>
        <v>0.70399999999999996</v>
      </c>
      <c r="BS35" s="188">
        <f t="shared" si="12"/>
        <v>0.36399999999999999</v>
      </c>
      <c r="BT35" s="188">
        <f t="shared" si="12"/>
        <v>0.125</v>
      </c>
      <c r="BU35" s="188">
        <f t="shared" si="12"/>
        <v>0.41399999999999998</v>
      </c>
      <c r="BV35" s="188">
        <f t="shared" si="12"/>
        <v>5.8999999999999997E-2</v>
      </c>
      <c r="BW35" s="188">
        <f t="shared" si="12"/>
        <v>3.1E-2</v>
      </c>
      <c r="BX35" s="188">
        <f t="shared" si="12"/>
        <v>2.7E-2</v>
      </c>
      <c r="BY35" s="188">
        <f t="shared" si="12"/>
        <v>6.5000000000000002E-2</v>
      </c>
      <c r="BZ35" s="188">
        <f t="shared" si="12"/>
        <v>0.219</v>
      </c>
      <c r="CA35" s="188">
        <f t="shared" si="12"/>
        <v>7.9000000000000001E-2</v>
      </c>
      <c r="CB35" s="188">
        <f t="shared" si="12"/>
        <v>0.16600000000000001</v>
      </c>
      <c r="CC35" s="188">
        <f t="shared" si="12"/>
        <v>1.5169999999999999</v>
      </c>
      <c r="CD35" s="188">
        <f t="shared" si="12"/>
        <v>1.056</v>
      </c>
      <c r="CE35" s="188">
        <f t="shared" si="12"/>
        <v>0.35899999999999999</v>
      </c>
      <c r="CF35" s="188">
        <f t="shared" si="12"/>
        <v>0</v>
      </c>
      <c r="CG35" s="188">
        <f t="shared" si="12"/>
        <v>0</v>
      </c>
      <c r="CH35" s="188">
        <f t="shared" si="12"/>
        <v>0</v>
      </c>
      <c r="CI35" s="188">
        <f t="shared" si="12"/>
        <v>0.35299999999999998</v>
      </c>
      <c r="CJ35" s="188">
        <f t="shared" si="12"/>
        <v>0.254</v>
      </c>
      <c r="CK35" s="188">
        <f t="shared" si="12"/>
        <v>0.46100000000000002</v>
      </c>
      <c r="CL35" s="188">
        <f t="shared" si="12"/>
        <v>0.186</v>
      </c>
      <c r="CM35" s="188">
        <f t="shared" si="12"/>
        <v>0.32600000000000001</v>
      </c>
      <c r="CN35" s="188">
        <f t="shared" si="12"/>
        <v>0.222</v>
      </c>
      <c r="CO35" s="188">
        <f t="shared" si="12"/>
        <v>0.57099999999999995</v>
      </c>
      <c r="CP35" s="188">
        <f t="shared" si="12"/>
        <v>0.502</v>
      </c>
      <c r="CQ35" s="188">
        <f t="shared" si="12"/>
        <v>0.85699999999999998</v>
      </c>
      <c r="CR35" s="188">
        <f t="shared" si="12"/>
        <v>0.32800000000000001</v>
      </c>
      <c r="CS35" s="188">
        <f t="shared" si="12"/>
        <v>0.13800000000000001</v>
      </c>
      <c r="CT35" s="188">
        <f t="shared" si="12"/>
        <v>0.35499999999999998</v>
      </c>
      <c r="CU35" s="188">
        <f t="shared" si="12"/>
        <v>0.11</v>
      </c>
      <c r="CV35" s="188">
        <f t="shared" si="12"/>
        <v>0</v>
      </c>
      <c r="CW35" s="188">
        <f t="shared" si="12"/>
        <v>0</v>
      </c>
      <c r="CX35" s="188">
        <f t="shared" si="12"/>
        <v>0.106</v>
      </c>
      <c r="CY35" s="188">
        <f t="shared" si="12"/>
        <v>0.08</v>
      </c>
      <c r="CZ35" s="188">
        <f t="shared" si="12"/>
        <v>0.11899999999999999</v>
      </c>
      <c r="DA35" s="188">
        <f t="shared" si="12"/>
        <v>0</v>
      </c>
      <c r="DB35" s="188">
        <f t="shared" si="12"/>
        <v>4.3999999999999997E-2</v>
      </c>
      <c r="DC35" s="188">
        <f t="shared" si="12"/>
        <v>0</v>
      </c>
      <c r="DD35" s="188">
        <f t="shared" si="12"/>
        <v>2.2509999999999999</v>
      </c>
      <c r="DE35" s="188">
        <f t="shared" si="12"/>
        <v>2.7269999999999999</v>
      </c>
      <c r="DF35" s="188">
        <f t="shared" si="12"/>
        <v>0.13300000000000001</v>
      </c>
      <c r="DG35" s="188">
        <f t="shared" si="12"/>
        <v>0</v>
      </c>
      <c r="DH35" s="188">
        <f t="shared" si="12"/>
        <v>0</v>
      </c>
      <c r="DI35" s="188">
        <f t="shared" si="12"/>
        <v>0</v>
      </c>
      <c r="DJ35" s="188">
        <f t="shared" si="12"/>
        <v>0</v>
      </c>
      <c r="DK35" s="188">
        <f t="shared" si="12"/>
        <v>0</v>
      </c>
      <c r="DL35" s="188">
        <f t="shared" si="12"/>
        <v>0</v>
      </c>
      <c r="DM35" s="188">
        <f t="shared" si="12"/>
        <v>0</v>
      </c>
      <c r="DN35" s="188">
        <f t="shared" si="12"/>
        <v>0.14399999999999999</v>
      </c>
      <c r="DO35" s="188">
        <f t="shared" si="12"/>
        <v>0</v>
      </c>
      <c r="DP35" s="188">
        <f t="shared" si="12"/>
        <v>0</v>
      </c>
      <c r="DQ35" s="188">
        <f t="shared" si="12"/>
        <v>0</v>
      </c>
      <c r="DR35" s="188">
        <f t="shared" si="12"/>
        <v>0.01</v>
      </c>
      <c r="DS35" s="188">
        <f t="shared" si="12"/>
        <v>0</v>
      </c>
      <c r="DT35" s="188">
        <f t="shared" si="12"/>
        <v>0</v>
      </c>
      <c r="DU35" s="188">
        <f t="shared" si="12"/>
        <v>0</v>
      </c>
      <c r="DV35" s="188">
        <f t="shared" si="12"/>
        <v>0</v>
      </c>
      <c r="DW35" s="188">
        <f t="shared" si="12"/>
        <v>2.5000000000000001E-2</v>
      </c>
      <c r="DX35" s="188">
        <f t="shared" si="12"/>
        <v>3.0000000000000001E-3</v>
      </c>
      <c r="DY35" s="188">
        <f t="shared" si="12"/>
        <v>6.0000000000000001E-3</v>
      </c>
      <c r="DZ35" s="188">
        <f t="shared" si="12"/>
        <v>2.5999999999999999E-2</v>
      </c>
      <c r="EA35" s="188">
        <f t="shared" ref="EA35:FG35" si="13">EA7</f>
        <v>0</v>
      </c>
      <c r="EB35" s="188">
        <f t="shared" si="13"/>
        <v>0</v>
      </c>
      <c r="EC35" s="188">
        <f t="shared" si="13"/>
        <v>0</v>
      </c>
      <c r="ED35" s="188">
        <f t="shared" si="13"/>
        <v>0</v>
      </c>
      <c r="EE35" s="188">
        <f t="shared" si="13"/>
        <v>0.35699999999999998</v>
      </c>
      <c r="EF35" s="188">
        <f t="shared" si="13"/>
        <v>0.32500000000000001</v>
      </c>
      <c r="EG35" s="188">
        <f t="shared" si="13"/>
        <v>4.8000000000000001E-2</v>
      </c>
      <c r="EH35" s="188">
        <f t="shared" si="13"/>
        <v>6.8000000000000005E-2</v>
      </c>
      <c r="EI35" s="188">
        <f t="shared" si="13"/>
        <v>9.7000000000000003E-2</v>
      </c>
      <c r="EJ35" s="188">
        <f t="shared" si="13"/>
        <v>6.6000000000000003E-2</v>
      </c>
      <c r="EK35" s="188">
        <f t="shared" si="13"/>
        <v>0.152</v>
      </c>
      <c r="EL35" s="188">
        <f t="shared" si="13"/>
        <v>7.0000000000000007E-2</v>
      </c>
      <c r="EM35" s="188">
        <f t="shared" si="13"/>
        <v>8.3000000000000004E-2</v>
      </c>
      <c r="EN35" s="188">
        <f t="shared" si="13"/>
        <v>3.7999999999999999E-2</v>
      </c>
      <c r="EO35" s="188">
        <f t="shared" si="13"/>
        <v>8.9999999999999993E-3</v>
      </c>
      <c r="EP35" s="188">
        <f t="shared" si="13"/>
        <v>4.8000000000000001E-2</v>
      </c>
      <c r="EQ35" s="188">
        <f t="shared" si="13"/>
        <v>6.5000000000000002E-2</v>
      </c>
      <c r="ER35" s="188">
        <f t="shared" si="13"/>
        <v>8.7999999999999995E-2</v>
      </c>
      <c r="ES35" s="188">
        <f t="shared" si="13"/>
        <v>5.7000000000000002E-2</v>
      </c>
      <c r="ET35" s="188">
        <f t="shared" si="13"/>
        <v>1E-3</v>
      </c>
      <c r="EU35" s="188">
        <f t="shared" si="13"/>
        <v>5.0000000000000001E-3</v>
      </c>
      <c r="EV35" s="188">
        <f t="shared" si="13"/>
        <v>0.01</v>
      </c>
      <c r="EW35" s="188">
        <f t="shared" si="13"/>
        <v>6.0000000000000001E-3</v>
      </c>
      <c r="EX35" s="188">
        <f t="shared" si="13"/>
        <v>6.0000000000000001E-3</v>
      </c>
      <c r="EY35" s="188">
        <f t="shared" si="13"/>
        <v>2E-3</v>
      </c>
      <c r="EZ35" s="188">
        <f t="shared" si="13"/>
        <v>6.0000000000000001E-3</v>
      </c>
      <c r="FA35" s="188">
        <f t="shared" si="13"/>
        <v>1.4E-2</v>
      </c>
      <c r="FB35" s="188">
        <f t="shared" si="13"/>
        <v>1.9E-2</v>
      </c>
      <c r="FC35" s="188">
        <f t="shared" si="13"/>
        <v>2.3E-2</v>
      </c>
      <c r="FD35" s="188">
        <f t="shared" si="13"/>
        <v>1.7000000000000001E-2</v>
      </c>
      <c r="FE35" s="188">
        <f t="shared" si="13"/>
        <v>2.4E-2</v>
      </c>
      <c r="FF35" s="188">
        <f t="shared" si="13"/>
        <v>0.30199999999999999</v>
      </c>
      <c r="FG35" s="188">
        <f t="shared" si="13"/>
        <v>0.317</v>
      </c>
    </row>
    <row r="36" spans="1:163" x14ac:dyDescent="0.25">
      <c r="A36" s="87">
        <f t="shared" si="5"/>
        <v>2025</v>
      </c>
      <c r="B36" s="188">
        <f>B8</f>
        <v>1.4999999999999999E-2</v>
      </c>
      <c r="C36" s="188">
        <f t="shared" ref="C36:BN36" si="14">C8</f>
        <v>0</v>
      </c>
      <c r="D36" s="188">
        <f t="shared" si="14"/>
        <v>0</v>
      </c>
      <c r="E36" s="188">
        <f t="shared" si="14"/>
        <v>0</v>
      </c>
      <c r="F36" s="188">
        <f t="shared" si="14"/>
        <v>0</v>
      </c>
      <c r="G36" s="188">
        <f t="shared" si="14"/>
        <v>0</v>
      </c>
      <c r="H36" s="188">
        <f t="shared" si="14"/>
        <v>0</v>
      </c>
      <c r="I36" s="188">
        <f t="shared" si="14"/>
        <v>0</v>
      </c>
      <c r="J36" s="188">
        <f t="shared" si="14"/>
        <v>0.01</v>
      </c>
      <c r="K36" s="188">
        <f t="shared" si="14"/>
        <v>7.2999999999999995E-2</v>
      </c>
      <c r="L36" s="188">
        <f t="shared" si="14"/>
        <v>1.2999999999999999E-2</v>
      </c>
      <c r="M36" s="188">
        <f t="shared" si="14"/>
        <v>1.2E-2</v>
      </c>
      <c r="N36" s="188">
        <f t="shared" si="14"/>
        <v>0</v>
      </c>
      <c r="O36" s="188">
        <f t="shared" si="14"/>
        <v>0</v>
      </c>
      <c r="P36" s="188">
        <f t="shared" si="14"/>
        <v>0</v>
      </c>
      <c r="Q36" s="188">
        <f t="shared" si="14"/>
        <v>0</v>
      </c>
      <c r="R36" s="188">
        <f t="shared" si="14"/>
        <v>0</v>
      </c>
      <c r="S36" s="188">
        <f t="shared" si="14"/>
        <v>0</v>
      </c>
      <c r="T36" s="188">
        <f t="shared" si="14"/>
        <v>0</v>
      </c>
      <c r="U36" s="188">
        <f t="shared" si="14"/>
        <v>6.0000000000000001E-3</v>
      </c>
      <c r="V36" s="188">
        <f t="shared" si="14"/>
        <v>0</v>
      </c>
      <c r="W36" s="188">
        <f t="shared" si="14"/>
        <v>0</v>
      </c>
      <c r="X36" s="188">
        <f t="shared" si="14"/>
        <v>0</v>
      </c>
      <c r="Y36" s="188">
        <f t="shared" si="14"/>
        <v>0</v>
      </c>
      <c r="Z36" s="188">
        <f t="shared" si="14"/>
        <v>0</v>
      </c>
      <c r="AA36" s="188">
        <f t="shared" si="14"/>
        <v>0.307</v>
      </c>
      <c r="AB36" s="188">
        <f t="shared" si="14"/>
        <v>0.127</v>
      </c>
      <c r="AC36" s="188">
        <f t="shared" si="14"/>
        <v>0.02</v>
      </c>
      <c r="AD36" s="188">
        <f t="shared" si="14"/>
        <v>0</v>
      </c>
      <c r="AE36" s="188">
        <f t="shared" si="14"/>
        <v>0</v>
      </c>
      <c r="AF36" s="188">
        <f t="shared" si="14"/>
        <v>0</v>
      </c>
      <c r="AG36" s="188">
        <f t="shared" si="14"/>
        <v>0</v>
      </c>
      <c r="AH36" s="188">
        <f t="shared" si="14"/>
        <v>0</v>
      </c>
      <c r="AI36" s="188">
        <f t="shared" si="14"/>
        <v>0</v>
      </c>
      <c r="AJ36" s="188">
        <f t="shared" si="14"/>
        <v>8.0000000000000002E-3</v>
      </c>
      <c r="AK36" s="188">
        <f t="shared" si="14"/>
        <v>0</v>
      </c>
      <c r="AL36" s="188">
        <f t="shared" si="14"/>
        <v>0</v>
      </c>
      <c r="AM36" s="188">
        <f t="shared" si="14"/>
        <v>0</v>
      </c>
      <c r="AN36" s="188">
        <f t="shared" si="14"/>
        <v>0</v>
      </c>
      <c r="AO36" s="188">
        <f t="shared" si="14"/>
        <v>0</v>
      </c>
      <c r="AP36" s="188">
        <f t="shared" si="14"/>
        <v>0</v>
      </c>
      <c r="AQ36" s="188">
        <f t="shared" si="14"/>
        <v>0</v>
      </c>
      <c r="AR36" s="188">
        <f t="shared" si="14"/>
        <v>2E-3</v>
      </c>
      <c r="AS36" s="188">
        <f t="shared" si="14"/>
        <v>0</v>
      </c>
      <c r="AT36" s="188">
        <f t="shared" si="14"/>
        <v>2E-3</v>
      </c>
      <c r="AU36" s="188">
        <f t="shared" si="14"/>
        <v>1E-3</v>
      </c>
      <c r="AV36" s="188">
        <f t="shared" si="14"/>
        <v>3.0000000000000001E-3</v>
      </c>
      <c r="AW36" s="188">
        <f t="shared" si="14"/>
        <v>1E-3</v>
      </c>
      <c r="AX36" s="188">
        <f t="shared" si="14"/>
        <v>3.0000000000000001E-3</v>
      </c>
      <c r="AY36" s="188">
        <f t="shared" si="14"/>
        <v>0</v>
      </c>
      <c r="AZ36" s="188">
        <f t="shared" si="14"/>
        <v>0</v>
      </c>
      <c r="BA36" s="188">
        <f t="shared" si="14"/>
        <v>0</v>
      </c>
      <c r="BB36" s="188">
        <f t="shared" si="14"/>
        <v>2.5999999999999999E-2</v>
      </c>
      <c r="BC36" s="188">
        <f t="shared" si="14"/>
        <v>7.8E-2</v>
      </c>
      <c r="BD36" s="188">
        <f t="shared" si="14"/>
        <v>0.501</v>
      </c>
      <c r="BE36" s="188">
        <f t="shared" si="14"/>
        <v>3.4000000000000002E-2</v>
      </c>
      <c r="BF36" s="188">
        <f t="shared" si="14"/>
        <v>0.80600000000000005</v>
      </c>
      <c r="BG36" s="188">
        <f t="shared" si="14"/>
        <v>0.92600000000000005</v>
      </c>
      <c r="BH36" s="188">
        <f t="shared" si="14"/>
        <v>0</v>
      </c>
      <c r="BI36" s="188">
        <f t="shared" si="14"/>
        <v>0</v>
      </c>
      <c r="BJ36" s="188">
        <f t="shared" si="14"/>
        <v>0</v>
      </c>
      <c r="BK36" s="188">
        <f t="shared" si="14"/>
        <v>0.35299999999999998</v>
      </c>
      <c r="BL36" s="188">
        <f t="shared" si="14"/>
        <v>0</v>
      </c>
      <c r="BM36" s="188">
        <f t="shared" si="14"/>
        <v>0</v>
      </c>
      <c r="BN36" s="188">
        <f t="shared" si="14"/>
        <v>0.56200000000000006</v>
      </c>
      <c r="BO36" s="188">
        <f t="shared" ref="BO36:DZ36" si="15">BO8</f>
        <v>0.56100000000000005</v>
      </c>
      <c r="BP36" s="188">
        <f t="shared" si="15"/>
        <v>0.42199999999999999</v>
      </c>
      <c r="BQ36" s="188">
        <f t="shared" si="15"/>
        <v>0.222</v>
      </c>
      <c r="BR36" s="188">
        <f t="shared" si="15"/>
        <v>0</v>
      </c>
      <c r="BS36" s="188">
        <f t="shared" si="15"/>
        <v>0.40799999999999997</v>
      </c>
      <c r="BT36" s="188">
        <f t="shared" si="15"/>
        <v>0.28499999999999998</v>
      </c>
      <c r="BU36" s="188">
        <f t="shared" si="15"/>
        <v>0</v>
      </c>
      <c r="BV36" s="188">
        <f t="shared" si="15"/>
        <v>6.3E-2</v>
      </c>
      <c r="BW36" s="188">
        <f t="shared" si="15"/>
        <v>3.4000000000000002E-2</v>
      </c>
      <c r="BX36" s="188">
        <f t="shared" si="15"/>
        <v>3.1E-2</v>
      </c>
      <c r="BY36" s="188">
        <f t="shared" si="15"/>
        <v>7.5999999999999998E-2</v>
      </c>
      <c r="BZ36" s="188">
        <f t="shared" si="15"/>
        <v>0.218</v>
      </c>
      <c r="CA36" s="188">
        <f t="shared" si="15"/>
        <v>7.5999999999999998E-2</v>
      </c>
      <c r="CB36" s="188">
        <f t="shared" si="15"/>
        <v>0.18</v>
      </c>
      <c r="CC36" s="188">
        <f t="shared" si="15"/>
        <v>1.4990000000000001</v>
      </c>
      <c r="CD36" s="188">
        <f t="shared" si="15"/>
        <v>1.4450000000000001</v>
      </c>
      <c r="CE36" s="188">
        <f t="shared" si="15"/>
        <v>1.179</v>
      </c>
      <c r="CF36" s="188">
        <f t="shared" si="15"/>
        <v>0</v>
      </c>
      <c r="CG36" s="188">
        <f t="shared" si="15"/>
        <v>0</v>
      </c>
      <c r="CH36" s="188">
        <f t="shared" si="15"/>
        <v>0</v>
      </c>
      <c r="CI36" s="188">
        <f t="shared" si="15"/>
        <v>1.1200000000000001</v>
      </c>
      <c r="CJ36" s="188">
        <f t="shared" si="15"/>
        <v>0.77200000000000002</v>
      </c>
      <c r="CK36" s="188">
        <f t="shared" si="15"/>
        <v>0</v>
      </c>
      <c r="CL36" s="188">
        <f t="shared" si="15"/>
        <v>0</v>
      </c>
      <c r="CM36" s="188">
        <f t="shared" si="15"/>
        <v>0</v>
      </c>
      <c r="CN36" s="188">
        <f t="shared" si="15"/>
        <v>0</v>
      </c>
      <c r="CO36" s="188">
        <f t="shared" si="15"/>
        <v>0</v>
      </c>
      <c r="CP36" s="188">
        <f t="shared" si="15"/>
        <v>0</v>
      </c>
      <c r="CQ36" s="188">
        <f t="shared" si="15"/>
        <v>0.61799999999999999</v>
      </c>
      <c r="CR36" s="188">
        <f t="shared" si="15"/>
        <v>0.41099999999999998</v>
      </c>
      <c r="CS36" s="188">
        <f t="shared" si="15"/>
        <v>0</v>
      </c>
      <c r="CT36" s="188">
        <f t="shared" si="15"/>
        <v>0</v>
      </c>
      <c r="CU36" s="188">
        <f t="shared" si="15"/>
        <v>0</v>
      </c>
      <c r="CV36" s="188">
        <f t="shared" si="15"/>
        <v>0</v>
      </c>
      <c r="CW36" s="188">
        <f t="shared" si="15"/>
        <v>0</v>
      </c>
      <c r="CX36" s="188">
        <f t="shared" si="15"/>
        <v>0.15</v>
      </c>
      <c r="CY36" s="188">
        <f t="shared" si="15"/>
        <v>0</v>
      </c>
      <c r="CZ36" s="188">
        <f t="shared" si="15"/>
        <v>0</v>
      </c>
      <c r="DA36" s="188">
        <f t="shared" si="15"/>
        <v>0</v>
      </c>
      <c r="DB36" s="188">
        <f t="shared" si="15"/>
        <v>0</v>
      </c>
      <c r="DC36" s="188">
        <f t="shared" si="15"/>
        <v>0</v>
      </c>
      <c r="DD36" s="188">
        <f t="shared" si="15"/>
        <v>2.6419999999999999</v>
      </c>
      <c r="DE36" s="188">
        <f t="shared" si="15"/>
        <v>5.359</v>
      </c>
      <c r="DF36" s="188">
        <f t="shared" si="15"/>
        <v>0.25600000000000001</v>
      </c>
      <c r="DG36" s="188">
        <f t="shared" si="15"/>
        <v>0</v>
      </c>
      <c r="DH36" s="188">
        <f t="shared" si="15"/>
        <v>0</v>
      </c>
      <c r="DI36" s="188">
        <f t="shared" si="15"/>
        <v>0</v>
      </c>
      <c r="DJ36" s="188">
        <f t="shared" si="15"/>
        <v>0</v>
      </c>
      <c r="DK36" s="188">
        <f t="shared" si="15"/>
        <v>0</v>
      </c>
      <c r="DL36" s="188">
        <f t="shared" si="15"/>
        <v>0</v>
      </c>
      <c r="DM36" s="188">
        <f t="shared" si="15"/>
        <v>0</v>
      </c>
      <c r="DN36" s="188">
        <f t="shared" si="15"/>
        <v>0.124</v>
      </c>
      <c r="DO36" s="188">
        <f t="shared" si="15"/>
        <v>0</v>
      </c>
      <c r="DP36" s="188">
        <f t="shared" si="15"/>
        <v>0</v>
      </c>
      <c r="DQ36" s="188">
        <f t="shared" si="15"/>
        <v>0</v>
      </c>
      <c r="DR36" s="188">
        <f t="shared" si="15"/>
        <v>0.01</v>
      </c>
      <c r="DS36" s="188">
        <f t="shared" si="15"/>
        <v>0</v>
      </c>
      <c r="DT36" s="188">
        <f t="shared" si="15"/>
        <v>0</v>
      </c>
      <c r="DU36" s="188">
        <f t="shared" si="15"/>
        <v>0</v>
      </c>
      <c r="DV36" s="188">
        <f t="shared" si="15"/>
        <v>0</v>
      </c>
      <c r="DW36" s="188">
        <f t="shared" si="15"/>
        <v>4.2000000000000003E-2</v>
      </c>
      <c r="DX36" s="188">
        <f t="shared" si="15"/>
        <v>0.01</v>
      </c>
      <c r="DY36" s="188">
        <f t="shared" si="15"/>
        <v>8.0000000000000002E-3</v>
      </c>
      <c r="DZ36" s="188">
        <f t="shared" si="15"/>
        <v>2.7E-2</v>
      </c>
      <c r="EA36" s="188">
        <f t="shared" ref="EA36:FG36" si="16">EA8</f>
        <v>0</v>
      </c>
      <c r="EB36" s="188">
        <f t="shared" si="16"/>
        <v>0</v>
      </c>
      <c r="EC36" s="188">
        <f t="shared" si="16"/>
        <v>0</v>
      </c>
      <c r="ED36" s="188">
        <f t="shared" si="16"/>
        <v>0</v>
      </c>
      <c r="EE36" s="188">
        <f t="shared" si="16"/>
        <v>0.49199999999999999</v>
      </c>
      <c r="EF36" s="188">
        <f t="shared" si="16"/>
        <v>0.96</v>
      </c>
      <c r="EG36" s="188">
        <f t="shared" si="16"/>
        <v>8.7999999999999995E-2</v>
      </c>
      <c r="EH36" s="188">
        <f t="shared" si="16"/>
        <v>0.11600000000000001</v>
      </c>
      <c r="EI36" s="188">
        <f t="shared" si="16"/>
        <v>0.107</v>
      </c>
      <c r="EJ36" s="188">
        <f t="shared" si="16"/>
        <v>0.107</v>
      </c>
      <c r="EK36" s="188">
        <f t="shared" si="16"/>
        <v>0.17299999999999999</v>
      </c>
      <c r="EL36" s="188">
        <f t="shared" si="16"/>
        <v>0.114</v>
      </c>
      <c r="EM36" s="188">
        <f t="shared" si="16"/>
        <v>0.08</v>
      </c>
      <c r="EN36" s="188">
        <f t="shared" si="16"/>
        <v>6.7000000000000004E-2</v>
      </c>
      <c r="EO36" s="188">
        <f t="shared" si="16"/>
        <v>2.1999999999999999E-2</v>
      </c>
      <c r="EP36" s="188">
        <f t="shared" si="16"/>
        <v>0.09</v>
      </c>
      <c r="EQ36" s="188">
        <f t="shared" si="16"/>
        <v>0.13500000000000001</v>
      </c>
      <c r="ER36" s="188">
        <f t="shared" si="16"/>
        <v>0.20100000000000001</v>
      </c>
      <c r="ES36" s="188">
        <f t="shared" si="16"/>
        <v>0.111</v>
      </c>
      <c r="ET36" s="188">
        <f t="shared" si="16"/>
        <v>2E-3</v>
      </c>
      <c r="EU36" s="188">
        <f t="shared" si="16"/>
        <v>5.0000000000000001E-3</v>
      </c>
      <c r="EV36" s="188">
        <f t="shared" si="16"/>
        <v>1.7000000000000001E-2</v>
      </c>
      <c r="EW36" s="188">
        <f t="shared" si="16"/>
        <v>8.9999999999999993E-3</v>
      </c>
      <c r="EX36" s="188">
        <f t="shared" si="16"/>
        <v>1.0999999999999999E-2</v>
      </c>
      <c r="EY36" s="188">
        <f t="shared" si="16"/>
        <v>5.0000000000000001E-3</v>
      </c>
      <c r="EZ36" s="188">
        <f t="shared" si="16"/>
        <v>1.0999999999999999E-2</v>
      </c>
      <c r="FA36" s="188">
        <f t="shared" si="16"/>
        <v>1.6E-2</v>
      </c>
      <c r="FB36" s="188">
        <f t="shared" si="16"/>
        <v>0.02</v>
      </c>
      <c r="FC36" s="188">
        <f t="shared" si="16"/>
        <v>3.4000000000000002E-2</v>
      </c>
      <c r="FD36" s="188">
        <f t="shared" si="16"/>
        <v>1.7999999999999999E-2</v>
      </c>
      <c r="FE36" s="188">
        <f t="shared" si="16"/>
        <v>2.5000000000000001E-2</v>
      </c>
      <c r="FF36" s="188">
        <f t="shared" si="16"/>
        <v>0.33100000000000002</v>
      </c>
      <c r="FG36" s="188">
        <f t="shared" si="16"/>
        <v>0.34799999999999998</v>
      </c>
    </row>
    <row r="37" spans="1:163" x14ac:dyDescent="0.25">
      <c r="A37" s="87">
        <f t="shared" si="5"/>
        <v>2026</v>
      </c>
      <c r="B37" s="180">
        <f>MIN(0.01/(B$4),B9)</f>
        <v>1E-3</v>
      </c>
      <c r="C37" s="180">
        <f t="shared" ref="C37:BN37" si="17">MIN(0.01/(C$4),C9)</f>
        <v>1E-3</v>
      </c>
      <c r="D37" s="180">
        <f t="shared" si="17"/>
        <v>1E-3</v>
      </c>
      <c r="E37" s="180">
        <f t="shared" si="17"/>
        <v>1E-3</v>
      </c>
      <c r="F37" s="180">
        <f t="shared" si="17"/>
        <v>1E-3</v>
      </c>
      <c r="G37" s="180">
        <f t="shared" si="17"/>
        <v>1E-3</v>
      </c>
      <c r="H37" s="180">
        <f t="shared" si="17"/>
        <v>1E-3</v>
      </c>
      <c r="I37" s="180">
        <f t="shared" si="17"/>
        <v>1E-3</v>
      </c>
      <c r="J37" s="180">
        <f t="shared" si="17"/>
        <v>1E-3</v>
      </c>
      <c r="K37" s="180">
        <f t="shared" si="17"/>
        <v>1E-3</v>
      </c>
      <c r="L37" s="180">
        <f t="shared" si="17"/>
        <v>1E-3</v>
      </c>
      <c r="M37" s="180">
        <f t="shared" si="17"/>
        <v>1E-3</v>
      </c>
      <c r="N37" s="180">
        <f t="shared" si="17"/>
        <v>1E-3</v>
      </c>
      <c r="O37" s="180">
        <f t="shared" si="17"/>
        <v>1E-3</v>
      </c>
      <c r="P37" s="180">
        <f t="shared" si="17"/>
        <v>1E-3</v>
      </c>
      <c r="Q37" s="180">
        <f t="shared" si="17"/>
        <v>1E-3</v>
      </c>
      <c r="R37" s="180">
        <f t="shared" si="17"/>
        <v>1E-3</v>
      </c>
      <c r="S37" s="180">
        <f t="shared" si="17"/>
        <v>1E-3</v>
      </c>
      <c r="T37" s="180">
        <f t="shared" si="17"/>
        <v>1E-3</v>
      </c>
      <c r="U37" s="180">
        <f t="shared" si="17"/>
        <v>1E-3</v>
      </c>
      <c r="V37" s="180">
        <f t="shared" si="17"/>
        <v>1E-3</v>
      </c>
      <c r="W37" s="180">
        <f t="shared" si="17"/>
        <v>1E-3</v>
      </c>
      <c r="X37" s="180">
        <f t="shared" si="17"/>
        <v>1E-3</v>
      </c>
      <c r="Y37" s="180">
        <f t="shared" si="17"/>
        <v>1E-3</v>
      </c>
      <c r="Z37" s="180">
        <f t="shared" si="17"/>
        <v>1E-3</v>
      </c>
      <c r="AA37" s="180">
        <f t="shared" si="17"/>
        <v>1E-3</v>
      </c>
      <c r="AB37" s="180">
        <f t="shared" si="17"/>
        <v>1E-3</v>
      </c>
      <c r="AC37" s="180">
        <f t="shared" si="17"/>
        <v>1E-3</v>
      </c>
      <c r="AD37" s="180">
        <f t="shared" si="17"/>
        <v>1E-3</v>
      </c>
      <c r="AE37" s="180">
        <f t="shared" si="17"/>
        <v>1E-3</v>
      </c>
      <c r="AF37" s="180">
        <f t="shared" si="17"/>
        <v>1E-3</v>
      </c>
      <c r="AG37" s="180">
        <f t="shared" si="17"/>
        <v>1E-3</v>
      </c>
      <c r="AH37" s="180">
        <f t="shared" si="17"/>
        <v>1E-3</v>
      </c>
      <c r="AI37" s="180">
        <f t="shared" si="17"/>
        <v>1E-3</v>
      </c>
      <c r="AJ37" s="180">
        <f t="shared" si="17"/>
        <v>1E-3</v>
      </c>
      <c r="AK37" s="180">
        <f t="shared" si="17"/>
        <v>1E-3</v>
      </c>
      <c r="AL37" s="180">
        <f t="shared" si="17"/>
        <v>1E-3</v>
      </c>
      <c r="AM37" s="180">
        <f t="shared" si="17"/>
        <v>1E-3</v>
      </c>
      <c r="AN37" s="180">
        <f t="shared" si="17"/>
        <v>1E-3</v>
      </c>
      <c r="AO37" s="180">
        <f t="shared" si="17"/>
        <v>0</v>
      </c>
      <c r="AP37" s="180">
        <f t="shared" si="17"/>
        <v>1E-3</v>
      </c>
      <c r="AQ37" s="180">
        <f t="shared" si="17"/>
        <v>1E-3</v>
      </c>
      <c r="AR37" s="180">
        <f t="shared" si="17"/>
        <v>1E-3</v>
      </c>
      <c r="AS37" s="180">
        <f t="shared" si="17"/>
        <v>1E-3</v>
      </c>
      <c r="AT37" s="180">
        <f t="shared" si="17"/>
        <v>1E-3</v>
      </c>
      <c r="AU37" s="180">
        <f t="shared" si="17"/>
        <v>1E-3</v>
      </c>
      <c r="AV37" s="180">
        <f t="shared" si="17"/>
        <v>1E-3</v>
      </c>
      <c r="AW37" s="180">
        <f t="shared" si="17"/>
        <v>1E-3</v>
      </c>
      <c r="AX37" s="180">
        <f t="shared" si="17"/>
        <v>1E-3</v>
      </c>
      <c r="AY37" s="180">
        <f t="shared" si="17"/>
        <v>1E-3</v>
      </c>
      <c r="AZ37" s="180">
        <f t="shared" si="17"/>
        <v>1E-3</v>
      </c>
      <c r="BA37" s="180">
        <f t="shared" si="17"/>
        <v>1E-3</v>
      </c>
      <c r="BB37" s="180">
        <f t="shared" si="17"/>
        <v>1E-3</v>
      </c>
      <c r="BC37" s="180">
        <f t="shared" si="17"/>
        <v>1E-3</v>
      </c>
      <c r="BD37" s="180">
        <f t="shared" si="17"/>
        <v>1E-3</v>
      </c>
      <c r="BE37" s="180">
        <f t="shared" si="17"/>
        <v>1E-3</v>
      </c>
      <c r="BF37" s="180">
        <f t="shared" si="17"/>
        <v>1E-3</v>
      </c>
      <c r="BG37" s="180">
        <f t="shared" si="17"/>
        <v>1E-3</v>
      </c>
      <c r="BH37" s="180">
        <f t="shared" si="17"/>
        <v>1E-3</v>
      </c>
      <c r="BI37" s="180">
        <f t="shared" si="17"/>
        <v>1E-3</v>
      </c>
      <c r="BJ37" s="180">
        <f t="shared" si="17"/>
        <v>1E-3</v>
      </c>
      <c r="BK37" s="180">
        <f t="shared" si="17"/>
        <v>1E-3</v>
      </c>
      <c r="BL37" s="180">
        <f t="shared" si="17"/>
        <v>1E-3</v>
      </c>
      <c r="BM37" s="180">
        <f t="shared" si="17"/>
        <v>1E-3</v>
      </c>
      <c r="BN37" s="180">
        <f t="shared" si="17"/>
        <v>1E-3</v>
      </c>
      <c r="BO37" s="180">
        <f t="shared" ref="BO37:DZ37" si="18">MIN(0.01/(BO$4),BO9)</f>
        <v>1E-3</v>
      </c>
      <c r="BP37" s="180">
        <f t="shared" si="18"/>
        <v>1E-3</v>
      </c>
      <c r="BQ37" s="180">
        <f t="shared" si="18"/>
        <v>1E-3</v>
      </c>
      <c r="BR37" s="180">
        <f t="shared" si="18"/>
        <v>1E-3</v>
      </c>
      <c r="BS37" s="180">
        <f t="shared" si="18"/>
        <v>1E-3</v>
      </c>
      <c r="BT37" s="180">
        <f t="shared" si="18"/>
        <v>1E-3</v>
      </c>
      <c r="BU37" s="180">
        <f t="shared" si="18"/>
        <v>1E-3</v>
      </c>
      <c r="BV37" s="180">
        <f t="shared" si="18"/>
        <v>1E-3</v>
      </c>
      <c r="BW37" s="180">
        <f t="shared" si="18"/>
        <v>1E-3</v>
      </c>
      <c r="BX37" s="180">
        <f t="shared" si="18"/>
        <v>1E-3</v>
      </c>
      <c r="BY37" s="180">
        <f t="shared" si="18"/>
        <v>1E-3</v>
      </c>
      <c r="BZ37" s="180">
        <f t="shared" si="18"/>
        <v>1E-3</v>
      </c>
      <c r="CA37" s="180">
        <f t="shared" si="18"/>
        <v>1E-3</v>
      </c>
      <c r="CB37" s="180">
        <f t="shared" si="18"/>
        <v>1E-3</v>
      </c>
      <c r="CC37" s="180">
        <f t="shared" si="18"/>
        <v>1E-3</v>
      </c>
      <c r="CD37" s="180">
        <f t="shared" si="18"/>
        <v>1E-3</v>
      </c>
      <c r="CE37" s="180">
        <f t="shared" si="18"/>
        <v>1E-3</v>
      </c>
      <c r="CF37" s="180">
        <f t="shared" si="18"/>
        <v>1E-3</v>
      </c>
      <c r="CG37" s="180">
        <f t="shared" si="18"/>
        <v>1E-3</v>
      </c>
      <c r="CH37" s="180">
        <f t="shared" si="18"/>
        <v>1E-3</v>
      </c>
      <c r="CI37" s="180">
        <f t="shared" si="18"/>
        <v>1E-3</v>
      </c>
      <c r="CJ37" s="180">
        <f t="shared" si="18"/>
        <v>1E-3</v>
      </c>
      <c r="CK37" s="180">
        <f t="shared" si="18"/>
        <v>1E-3</v>
      </c>
      <c r="CL37" s="180">
        <f t="shared" si="18"/>
        <v>1E-3</v>
      </c>
      <c r="CM37" s="180">
        <f t="shared" si="18"/>
        <v>1E-3</v>
      </c>
      <c r="CN37" s="180">
        <f t="shared" si="18"/>
        <v>1E-3</v>
      </c>
      <c r="CO37" s="180">
        <f t="shared" si="18"/>
        <v>1E-3</v>
      </c>
      <c r="CP37" s="180">
        <f t="shared" si="18"/>
        <v>1E-3</v>
      </c>
      <c r="CQ37" s="180">
        <f t="shared" si="18"/>
        <v>1E-3</v>
      </c>
      <c r="CR37" s="180">
        <f t="shared" si="18"/>
        <v>1E-3</v>
      </c>
      <c r="CS37" s="180">
        <f t="shared" si="18"/>
        <v>1E-3</v>
      </c>
      <c r="CT37" s="180">
        <f t="shared" si="18"/>
        <v>1E-3</v>
      </c>
      <c r="CU37" s="180">
        <f t="shared" si="18"/>
        <v>1E-3</v>
      </c>
      <c r="CV37" s="180">
        <f t="shared" si="18"/>
        <v>1E-3</v>
      </c>
      <c r="CW37" s="180">
        <f t="shared" si="18"/>
        <v>0</v>
      </c>
      <c r="CX37" s="180">
        <f t="shared" si="18"/>
        <v>1E-3</v>
      </c>
      <c r="CY37" s="180">
        <f t="shared" si="18"/>
        <v>1E-3</v>
      </c>
      <c r="CZ37" s="180">
        <f t="shared" si="18"/>
        <v>1E-3</v>
      </c>
      <c r="DA37" s="180">
        <f t="shared" si="18"/>
        <v>1E-3</v>
      </c>
      <c r="DB37" s="180">
        <f t="shared" si="18"/>
        <v>1E-3</v>
      </c>
      <c r="DC37" s="180">
        <f t="shared" si="18"/>
        <v>1E-3</v>
      </c>
      <c r="DD37" s="180">
        <f t="shared" si="18"/>
        <v>1E-3</v>
      </c>
      <c r="DE37" s="180">
        <f t="shared" si="18"/>
        <v>1E-3</v>
      </c>
      <c r="DF37" s="180">
        <f t="shared" si="18"/>
        <v>1E-3</v>
      </c>
      <c r="DG37" s="180">
        <f t="shared" si="18"/>
        <v>1E-3</v>
      </c>
      <c r="DH37" s="180">
        <f t="shared" si="18"/>
        <v>1E-3</v>
      </c>
      <c r="DI37" s="180">
        <f t="shared" si="18"/>
        <v>1E-3</v>
      </c>
      <c r="DJ37" s="180">
        <f t="shared" si="18"/>
        <v>1E-3</v>
      </c>
      <c r="DK37" s="180">
        <f t="shared" si="18"/>
        <v>1E-3</v>
      </c>
      <c r="DL37" s="180">
        <f t="shared" si="18"/>
        <v>1E-3</v>
      </c>
      <c r="DM37" s="180">
        <f t="shared" si="18"/>
        <v>1E-3</v>
      </c>
      <c r="DN37" s="180">
        <f t="shared" si="18"/>
        <v>1E-3</v>
      </c>
      <c r="DO37" s="180">
        <f t="shared" si="18"/>
        <v>1E-3</v>
      </c>
      <c r="DP37" s="180">
        <f t="shared" si="18"/>
        <v>1E-3</v>
      </c>
      <c r="DQ37" s="180">
        <f t="shared" si="18"/>
        <v>1E-3</v>
      </c>
      <c r="DR37" s="180">
        <f t="shared" si="18"/>
        <v>1E-3</v>
      </c>
      <c r="DS37" s="180">
        <f t="shared" si="18"/>
        <v>1E-3</v>
      </c>
      <c r="DT37" s="180">
        <f t="shared" si="18"/>
        <v>1E-3</v>
      </c>
      <c r="DU37" s="180">
        <f t="shared" si="18"/>
        <v>1E-3</v>
      </c>
      <c r="DV37" s="180">
        <f t="shared" si="18"/>
        <v>1E-3</v>
      </c>
      <c r="DW37" s="180">
        <f t="shared" si="18"/>
        <v>1E-3</v>
      </c>
      <c r="DX37" s="180">
        <f t="shared" si="18"/>
        <v>1E-3</v>
      </c>
      <c r="DY37" s="180">
        <f t="shared" si="18"/>
        <v>1E-3</v>
      </c>
      <c r="DZ37" s="180">
        <f t="shared" si="18"/>
        <v>1E-3</v>
      </c>
      <c r="EA37" s="180">
        <f t="shared" ref="EA37:EF37" si="19">MIN(0.01/(EA$4),EA9)</f>
        <v>1E-3</v>
      </c>
      <c r="EB37" s="180">
        <f t="shared" si="19"/>
        <v>1E-3</v>
      </c>
      <c r="EC37" s="180">
        <f t="shared" si="19"/>
        <v>1E-3</v>
      </c>
      <c r="ED37" s="180">
        <f t="shared" si="19"/>
        <v>1E-3</v>
      </c>
      <c r="EE37" s="180">
        <f t="shared" si="19"/>
        <v>1E-3</v>
      </c>
      <c r="EF37" s="180">
        <f t="shared" si="19"/>
        <v>1E-3</v>
      </c>
      <c r="EG37" s="180">
        <f t="shared" ref="EG37:FG37" si="20">MIN(0.01/(EG$4),EG9)</f>
        <v>1E-3</v>
      </c>
      <c r="EH37" s="180">
        <f t="shared" si="20"/>
        <v>1E-3</v>
      </c>
      <c r="EI37" s="180">
        <f t="shared" si="20"/>
        <v>1E-3</v>
      </c>
      <c r="EJ37" s="180">
        <f t="shared" si="20"/>
        <v>1E-3</v>
      </c>
      <c r="EK37" s="180">
        <f t="shared" si="20"/>
        <v>1E-3</v>
      </c>
      <c r="EL37" s="180">
        <f t="shared" si="20"/>
        <v>1E-3</v>
      </c>
      <c r="EM37" s="180">
        <f t="shared" si="20"/>
        <v>1E-3</v>
      </c>
      <c r="EN37" s="186">
        <f t="shared" si="20"/>
        <v>1E-3</v>
      </c>
      <c r="EO37" s="186">
        <f t="shared" si="20"/>
        <v>1E-3</v>
      </c>
      <c r="EP37" s="186">
        <f t="shared" si="20"/>
        <v>1E-3</v>
      </c>
      <c r="EQ37" s="186">
        <f t="shared" si="20"/>
        <v>1E-3</v>
      </c>
      <c r="ER37" s="186">
        <f t="shared" si="20"/>
        <v>1E-3</v>
      </c>
      <c r="ES37" s="186">
        <f t="shared" si="20"/>
        <v>1E-3</v>
      </c>
      <c r="ET37" s="186">
        <f t="shared" si="20"/>
        <v>1E-3</v>
      </c>
      <c r="EU37" s="186">
        <f t="shared" si="20"/>
        <v>1E-3</v>
      </c>
      <c r="EV37" s="186">
        <f t="shared" si="20"/>
        <v>1E-3</v>
      </c>
      <c r="EW37" s="186">
        <f t="shared" si="20"/>
        <v>1E-3</v>
      </c>
      <c r="EX37" s="186">
        <f t="shared" si="20"/>
        <v>1E-3</v>
      </c>
      <c r="EY37" s="186">
        <f t="shared" si="20"/>
        <v>1E-3</v>
      </c>
      <c r="EZ37" s="186">
        <f t="shared" si="20"/>
        <v>1E-3</v>
      </c>
      <c r="FA37" s="186">
        <f t="shared" si="20"/>
        <v>1E-3</v>
      </c>
      <c r="FB37" s="186">
        <f t="shared" si="20"/>
        <v>1E-3</v>
      </c>
      <c r="FC37" s="186">
        <f t="shared" si="20"/>
        <v>1E-3</v>
      </c>
      <c r="FD37" s="186">
        <f t="shared" si="20"/>
        <v>1E-3</v>
      </c>
      <c r="FE37" s="186">
        <f t="shared" si="20"/>
        <v>1E-3</v>
      </c>
      <c r="FF37" s="186">
        <f t="shared" si="20"/>
        <v>1E-3</v>
      </c>
      <c r="FG37" s="186">
        <f t="shared" si="20"/>
        <v>1E-3</v>
      </c>
    </row>
    <row r="38" spans="1:163" x14ac:dyDescent="0.25">
      <c r="A38" s="87">
        <f t="shared" si="5"/>
        <v>2027</v>
      </c>
      <c r="B38" s="179">
        <v>0</v>
      </c>
      <c r="C38" s="179">
        <v>0</v>
      </c>
      <c r="D38" s="179">
        <v>0</v>
      </c>
      <c r="E38" s="179">
        <v>0</v>
      </c>
      <c r="F38" s="179">
        <v>0</v>
      </c>
      <c r="G38" s="179">
        <v>0</v>
      </c>
      <c r="H38" s="179">
        <v>0</v>
      </c>
      <c r="I38" s="179">
        <v>0</v>
      </c>
      <c r="J38" s="179">
        <v>0</v>
      </c>
      <c r="K38" s="179">
        <v>0</v>
      </c>
      <c r="L38" s="179">
        <v>0</v>
      </c>
      <c r="M38" s="179">
        <v>0</v>
      </c>
      <c r="N38" s="179">
        <v>0</v>
      </c>
      <c r="O38" s="179">
        <v>0</v>
      </c>
      <c r="P38" s="179">
        <v>0</v>
      </c>
      <c r="Q38" s="179">
        <v>0</v>
      </c>
      <c r="R38" s="179">
        <v>0</v>
      </c>
      <c r="S38" s="179">
        <v>0</v>
      </c>
      <c r="T38" s="179">
        <v>0</v>
      </c>
      <c r="U38" s="179">
        <v>0</v>
      </c>
      <c r="V38" s="179">
        <v>0</v>
      </c>
      <c r="W38" s="179">
        <v>0</v>
      </c>
      <c r="X38" s="179">
        <v>0</v>
      </c>
      <c r="Y38" s="179">
        <v>0</v>
      </c>
      <c r="Z38" s="179">
        <v>0</v>
      </c>
      <c r="AA38" s="179">
        <v>0</v>
      </c>
      <c r="AB38" s="179">
        <v>0</v>
      </c>
      <c r="AC38" s="179">
        <v>0</v>
      </c>
      <c r="AD38" s="179">
        <v>0</v>
      </c>
      <c r="AE38" s="179">
        <v>0</v>
      </c>
      <c r="AF38" s="179">
        <v>0</v>
      </c>
      <c r="AG38" s="179">
        <v>0</v>
      </c>
      <c r="AH38" s="179">
        <v>0</v>
      </c>
      <c r="AI38" s="179">
        <v>0</v>
      </c>
      <c r="AJ38" s="179">
        <v>0</v>
      </c>
      <c r="AK38" s="179">
        <v>0</v>
      </c>
      <c r="AL38" s="179">
        <v>0</v>
      </c>
      <c r="AM38" s="179">
        <v>0</v>
      </c>
      <c r="AN38" s="179">
        <v>0</v>
      </c>
      <c r="AO38" s="179">
        <v>0</v>
      </c>
      <c r="AP38" s="179">
        <v>0</v>
      </c>
      <c r="AQ38" s="179">
        <v>0</v>
      </c>
      <c r="AR38" s="179">
        <v>0</v>
      </c>
      <c r="AS38" s="179">
        <v>0</v>
      </c>
      <c r="AT38" s="179">
        <v>0</v>
      </c>
      <c r="AU38" s="179">
        <v>0</v>
      </c>
      <c r="AV38" s="179">
        <v>0</v>
      </c>
      <c r="AW38" s="179">
        <v>0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179">
        <v>0</v>
      </c>
      <c r="BD38" s="179">
        <v>0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179">
        <v>0</v>
      </c>
      <c r="BK38" s="179">
        <v>0</v>
      </c>
      <c r="BL38" s="179">
        <v>0</v>
      </c>
      <c r="BM38" s="179">
        <v>0</v>
      </c>
      <c r="BN38" s="179">
        <v>0</v>
      </c>
      <c r="BO38" s="179">
        <v>0</v>
      </c>
      <c r="BP38" s="179">
        <v>0</v>
      </c>
      <c r="BQ38" s="179">
        <v>0</v>
      </c>
      <c r="BR38" s="179">
        <v>0</v>
      </c>
      <c r="BS38" s="179">
        <v>0</v>
      </c>
      <c r="BT38" s="179">
        <v>0</v>
      </c>
      <c r="BU38" s="179">
        <v>0</v>
      </c>
      <c r="BV38" s="179">
        <v>0</v>
      </c>
      <c r="BW38" s="179">
        <v>0</v>
      </c>
      <c r="BX38" s="179">
        <v>0</v>
      </c>
      <c r="BY38" s="179">
        <v>0</v>
      </c>
      <c r="BZ38" s="179">
        <v>0</v>
      </c>
      <c r="CA38" s="179">
        <v>0</v>
      </c>
      <c r="CB38" s="179">
        <v>0</v>
      </c>
      <c r="CC38" s="179">
        <v>0</v>
      </c>
      <c r="CD38" s="179">
        <v>0</v>
      </c>
      <c r="CE38" s="179">
        <v>0</v>
      </c>
      <c r="CF38" s="179">
        <v>0</v>
      </c>
      <c r="CG38" s="179">
        <v>0</v>
      </c>
      <c r="CH38" s="179">
        <v>0</v>
      </c>
      <c r="CI38" s="179">
        <v>0</v>
      </c>
      <c r="CJ38" s="179">
        <v>0</v>
      </c>
      <c r="CK38" s="179">
        <v>0</v>
      </c>
      <c r="CL38" s="179">
        <v>0</v>
      </c>
      <c r="CM38" s="179">
        <v>0</v>
      </c>
      <c r="CN38" s="179">
        <v>0</v>
      </c>
      <c r="CO38" s="179">
        <v>0</v>
      </c>
      <c r="CP38" s="179">
        <v>0</v>
      </c>
      <c r="CQ38" s="179">
        <v>0</v>
      </c>
      <c r="CR38" s="179">
        <v>0</v>
      </c>
      <c r="CS38" s="179">
        <v>0</v>
      </c>
      <c r="CT38" s="179">
        <v>0</v>
      </c>
      <c r="CU38" s="179">
        <v>0</v>
      </c>
      <c r="CV38" s="179">
        <v>0</v>
      </c>
      <c r="CW38" s="179">
        <v>0</v>
      </c>
      <c r="CX38" s="179">
        <v>0</v>
      </c>
      <c r="CY38" s="179">
        <v>0</v>
      </c>
      <c r="CZ38" s="179">
        <v>0</v>
      </c>
      <c r="DA38" s="179">
        <v>0</v>
      </c>
      <c r="DB38" s="179">
        <v>0</v>
      </c>
      <c r="DC38" s="179">
        <v>0</v>
      </c>
      <c r="DD38" s="179">
        <v>0</v>
      </c>
      <c r="DE38" s="179">
        <v>0</v>
      </c>
      <c r="DF38" s="179">
        <v>0</v>
      </c>
      <c r="DG38" s="179">
        <v>0</v>
      </c>
      <c r="DH38" s="179">
        <v>0</v>
      </c>
      <c r="DI38" s="179">
        <v>0</v>
      </c>
      <c r="DJ38" s="179">
        <v>0</v>
      </c>
      <c r="DK38" s="179">
        <v>0</v>
      </c>
      <c r="DL38" s="179">
        <v>0</v>
      </c>
      <c r="DM38" s="179">
        <v>0</v>
      </c>
      <c r="DN38" s="179">
        <v>0</v>
      </c>
      <c r="DO38" s="179">
        <v>0</v>
      </c>
      <c r="DP38" s="179">
        <v>0</v>
      </c>
      <c r="DQ38" s="179">
        <v>0</v>
      </c>
      <c r="DR38" s="179">
        <v>0</v>
      </c>
      <c r="DS38" s="179">
        <v>0</v>
      </c>
      <c r="DT38" s="179">
        <v>0</v>
      </c>
      <c r="DU38" s="179">
        <v>0</v>
      </c>
      <c r="DV38" s="179">
        <v>0</v>
      </c>
      <c r="DW38" s="179">
        <v>0</v>
      </c>
      <c r="DX38" s="179">
        <v>0</v>
      </c>
      <c r="DY38" s="179">
        <v>0</v>
      </c>
      <c r="DZ38" s="179">
        <v>0</v>
      </c>
      <c r="EA38" s="179">
        <v>0</v>
      </c>
      <c r="EB38" s="179">
        <v>0</v>
      </c>
      <c r="EC38" s="179">
        <v>0</v>
      </c>
      <c r="ED38" s="179">
        <v>0</v>
      </c>
      <c r="EE38" s="179">
        <v>0</v>
      </c>
      <c r="EF38" s="179">
        <v>0</v>
      </c>
      <c r="EG38" s="179">
        <v>0</v>
      </c>
      <c r="EH38" s="179">
        <v>0</v>
      </c>
      <c r="EI38" s="179">
        <v>0</v>
      </c>
      <c r="EJ38" s="179">
        <v>0</v>
      </c>
      <c r="EK38" s="179">
        <v>0</v>
      </c>
      <c r="EL38" s="179">
        <v>0</v>
      </c>
      <c r="EM38" s="179">
        <v>0</v>
      </c>
      <c r="EN38" s="179">
        <v>0</v>
      </c>
      <c r="EO38" s="179">
        <v>0</v>
      </c>
      <c r="EP38" s="179">
        <v>0</v>
      </c>
      <c r="EQ38" s="179">
        <v>0</v>
      </c>
      <c r="ER38" s="179">
        <v>0</v>
      </c>
      <c r="ES38" s="179">
        <v>0</v>
      </c>
      <c r="ET38" s="179">
        <v>0</v>
      </c>
      <c r="EU38" s="179">
        <v>0</v>
      </c>
      <c r="EV38" s="179">
        <v>0</v>
      </c>
      <c r="EW38" s="179">
        <v>0</v>
      </c>
      <c r="EX38" s="179">
        <v>0</v>
      </c>
      <c r="EY38" s="179">
        <v>0</v>
      </c>
      <c r="EZ38" s="179">
        <v>0</v>
      </c>
      <c r="FA38" s="179">
        <v>0</v>
      </c>
      <c r="FB38" s="179">
        <v>0</v>
      </c>
      <c r="FC38" s="179">
        <v>0</v>
      </c>
      <c r="FD38" s="179">
        <v>0</v>
      </c>
      <c r="FE38" s="179">
        <v>0</v>
      </c>
      <c r="FF38" s="179">
        <v>0</v>
      </c>
      <c r="FG38" s="179">
        <v>0</v>
      </c>
    </row>
    <row r="39" spans="1:163" x14ac:dyDescent="0.25">
      <c r="A39" s="87">
        <f t="shared" si="5"/>
        <v>2028</v>
      </c>
      <c r="B39" s="179">
        <v>0</v>
      </c>
      <c r="C39" s="179">
        <v>0</v>
      </c>
      <c r="D39" s="179">
        <v>0</v>
      </c>
      <c r="E39" s="179">
        <v>0</v>
      </c>
      <c r="F39" s="179">
        <v>0</v>
      </c>
      <c r="G39" s="179">
        <v>0</v>
      </c>
      <c r="H39" s="179">
        <v>0</v>
      </c>
      <c r="I39" s="179">
        <v>0</v>
      </c>
      <c r="J39" s="179">
        <v>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v>0</v>
      </c>
      <c r="R39" s="179">
        <v>0</v>
      </c>
      <c r="S39" s="179">
        <v>0</v>
      </c>
      <c r="T39" s="179">
        <v>0</v>
      </c>
      <c r="U39" s="179">
        <v>0</v>
      </c>
      <c r="V39" s="179"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v>0</v>
      </c>
      <c r="AH39" s="179">
        <v>0</v>
      </c>
      <c r="AI39" s="179">
        <v>0</v>
      </c>
      <c r="AJ39" s="179">
        <v>0</v>
      </c>
      <c r="AK39" s="179">
        <v>0</v>
      </c>
      <c r="AL39" s="179">
        <v>0</v>
      </c>
      <c r="AM39" s="179">
        <v>0</v>
      </c>
      <c r="AN39" s="179">
        <v>0</v>
      </c>
      <c r="AO39" s="179">
        <v>0</v>
      </c>
      <c r="AP39" s="179">
        <v>0</v>
      </c>
      <c r="AQ39" s="179">
        <v>0</v>
      </c>
      <c r="AR39" s="179">
        <v>0</v>
      </c>
      <c r="AS39" s="179">
        <v>0</v>
      </c>
      <c r="AT39" s="179">
        <v>0</v>
      </c>
      <c r="AU39" s="179">
        <v>0</v>
      </c>
      <c r="AV39" s="179">
        <v>0</v>
      </c>
      <c r="AW39" s="179">
        <v>0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179">
        <v>0</v>
      </c>
      <c r="BD39" s="179">
        <v>0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179">
        <v>0</v>
      </c>
      <c r="BK39" s="179">
        <v>0</v>
      </c>
      <c r="BL39" s="179">
        <v>0</v>
      </c>
      <c r="BM39" s="179">
        <v>0</v>
      </c>
      <c r="BN39" s="179">
        <v>0</v>
      </c>
      <c r="BO39" s="179">
        <v>0</v>
      </c>
      <c r="BP39" s="179">
        <v>0</v>
      </c>
      <c r="BQ39" s="179">
        <v>0</v>
      </c>
      <c r="BR39" s="179">
        <v>0</v>
      </c>
      <c r="BS39" s="179">
        <v>0</v>
      </c>
      <c r="BT39" s="179">
        <v>0</v>
      </c>
      <c r="BU39" s="179">
        <v>0</v>
      </c>
      <c r="BV39" s="179">
        <v>0</v>
      </c>
      <c r="BW39" s="179">
        <v>0</v>
      </c>
      <c r="BX39" s="179">
        <v>0</v>
      </c>
      <c r="BY39" s="179">
        <v>0</v>
      </c>
      <c r="BZ39" s="179">
        <v>0</v>
      </c>
      <c r="CA39" s="179">
        <v>0</v>
      </c>
      <c r="CB39" s="179">
        <v>0</v>
      </c>
      <c r="CC39" s="179">
        <v>0</v>
      </c>
      <c r="CD39" s="179">
        <v>0</v>
      </c>
      <c r="CE39" s="179">
        <v>0</v>
      </c>
      <c r="CF39" s="179">
        <v>0</v>
      </c>
      <c r="CG39" s="179">
        <v>0</v>
      </c>
      <c r="CH39" s="179">
        <v>0</v>
      </c>
      <c r="CI39" s="179">
        <v>0</v>
      </c>
      <c r="CJ39" s="179">
        <v>0</v>
      </c>
      <c r="CK39" s="179">
        <v>0</v>
      </c>
      <c r="CL39" s="179">
        <v>0</v>
      </c>
      <c r="CM39" s="179">
        <v>0</v>
      </c>
      <c r="CN39" s="179">
        <v>0</v>
      </c>
      <c r="CO39" s="179">
        <v>0</v>
      </c>
      <c r="CP39" s="179">
        <v>0</v>
      </c>
      <c r="CQ39" s="179">
        <v>0</v>
      </c>
      <c r="CR39" s="179">
        <v>0</v>
      </c>
      <c r="CS39" s="179">
        <v>0</v>
      </c>
      <c r="CT39" s="179">
        <v>0</v>
      </c>
      <c r="CU39" s="179">
        <v>0</v>
      </c>
      <c r="CV39" s="179">
        <v>0</v>
      </c>
      <c r="CW39" s="179">
        <v>0</v>
      </c>
      <c r="CX39" s="179">
        <v>0</v>
      </c>
      <c r="CY39" s="179">
        <v>0</v>
      </c>
      <c r="CZ39" s="179">
        <v>0</v>
      </c>
      <c r="DA39" s="179">
        <v>0</v>
      </c>
      <c r="DB39" s="179">
        <v>0</v>
      </c>
      <c r="DC39" s="179">
        <v>0</v>
      </c>
      <c r="DD39" s="179">
        <v>0</v>
      </c>
      <c r="DE39" s="179">
        <v>0</v>
      </c>
      <c r="DF39" s="179">
        <v>0</v>
      </c>
      <c r="DG39" s="179">
        <v>0</v>
      </c>
      <c r="DH39" s="179">
        <v>0</v>
      </c>
      <c r="DI39" s="179">
        <v>0</v>
      </c>
      <c r="DJ39" s="179">
        <v>0</v>
      </c>
      <c r="DK39" s="179">
        <v>0</v>
      </c>
      <c r="DL39" s="179">
        <v>0</v>
      </c>
      <c r="DM39" s="179">
        <v>0</v>
      </c>
      <c r="DN39" s="179">
        <v>0</v>
      </c>
      <c r="DO39" s="179">
        <v>0</v>
      </c>
      <c r="DP39" s="179">
        <v>0</v>
      </c>
      <c r="DQ39" s="179">
        <v>0</v>
      </c>
      <c r="DR39" s="179">
        <v>0</v>
      </c>
      <c r="DS39" s="179">
        <v>0</v>
      </c>
      <c r="DT39" s="179">
        <v>0</v>
      </c>
      <c r="DU39" s="179">
        <v>0</v>
      </c>
      <c r="DV39" s="179">
        <v>0</v>
      </c>
      <c r="DW39" s="179">
        <v>0</v>
      </c>
      <c r="DX39" s="179">
        <v>0</v>
      </c>
      <c r="DY39" s="179">
        <v>0</v>
      </c>
      <c r="DZ39" s="179">
        <v>0</v>
      </c>
      <c r="EA39" s="179">
        <v>0</v>
      </c>
      <c r="EB39" s="179">
        <v>0</v>
      </c>
      <c r="EC39" s="179">
        <v>0</v>
      </c>
      <c r="ED39" s="179">
        <v>0</v>
      </c>
      <c r="EE39" s="179">
        <v>0</v>
      </c>
      <c r="EF39" s="179">
        <v>0</v>
      </c>
      <c r="EG39" s="179">
        <v>0</v>
      </c>
      <c r="EH39" s="179">
        <v>0</v>
      </c>
      <c r="EI39" s="179">
        <v>0</v>
      </c>
      <c r="EJ39" s="179">
        <v>0</v>
      </c>
      <c r="EK39" s="179">
        <v>0</v>
      </c>
      <c r="EL39" s="179">
        <v>0</v>
      </c>
      <c r="EM39" s="179">
        <v>0</v>
      </c>
      <c r="EN39" s="179">
        <v>0</v>
      </c>
      <c r="EO39" s="179">
        <v>0</v>
      </c>
      <c r="EP39" s="179">
        <v>0</v>
      </c>
      <c r="EQ39" s="179">
        <v>0</v>
      </c>
      <c r="ER39" s="179">
        <v>0</v>
      </c>
      <c r="ES39" s="179">
        <v>0</v>
      </c>
      <c r="ET39" s="179">
        <v>0</v>
      </c>
      <c r="EU39" s="179">
        <v>0</v>
      </c>
      <c r="EV39" s="179">
        <v>0</v>
      </c>
      <c r="EW39" s="179">
        <v>0</v>
      </c>
      <c r="EX39" s="179">
        <v>0</v>
      </c>
      <c r="EY39" s="179">
        <v>0</v>
      </c>
      <c r="EZ39" s="179">
        <v>0</v>
      </c>
      <c r="FA39" s="179">
        <v>0</v>
      </c>
      <c r="FB39" s="179">
        <v>0</v>
      </c>
      <c r="FC39" s="179">
        <v>0</v>
      </c>
      <c r="FD39" s="179">
        <v>0</v>
      </c>
      <c r="FE39" s="179">
        <v>0</v>
      </c>
      <c r="FF39" s="179">
        <v>0</v>
      </c>
      <c r="FG39" s="179">
        <v>0</v>
      </c>
    </row>
    <row r="40" spans="1:163" x14ac:dyDescent="0.25">
      <c r="A40" s="87">
        <f t="shared" si="5"/>
        <v>2029</v>
      </c>
      <c r="B40" s="179">
        <v>0</v>
      </c>
      <c r="C40" s="179">
        <v>0</v>
      </c>
      <c r="D40" s="179">
        <v>0</v>
      </c>
      <c r="E40" s="179">
        <v>0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v>0</v>
      </c>
      <c r="R40" s="179">
        <v>0</v>
      </c>
      <c r="S40" s="179">
        <v>0</v>
      </c>
      <c r="T40" s="179">
        <v>0</v>
      </c>
      <c r="U40" s="179">
        <v>0</v>
      </c>
      <c r="V40" s="179"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v>0</v>
      </c>
      <c r="AH40" s="179">
        <v>0</v>
      </c>
      <c r="AI40" s="179">
        <v>0</v>
      </c>
      <c r="AJ40" s="179">
        <v>0</v>
      </c>
      <c r="AK40" s="179">
        <v>0</v>
      </c>
      <c r="AL40" s="179">
        <v>0</v>
      </c>
      <c r="AM40" s="179">
        <v>0</v>
      </c>
      <c r="AN40" s="179">
        <v>0</v>
      </c>
      <c r="AO40" s="179">
        <v>0</v>
      </c>
      <c r="AP40" s="179">
        <v>0</v>
      </c>
      <c r="AQ40" s="179">
        <v>0</v>
      </c>
      <c r="AR40" s="179">
        <v>0</v>
      </c>
      <c r="AS40" s="179">
        <v>0</v>
      </c>
      <c r="AT40" s="179">
        <v>0</v>
      </c>
      <c r="AU40" s="179">
        <v>0</v>
      </c>
      <c r="AV40" s="179">
        <v>0</v>
      </c>
      <c r="AW40" s="179">
        <v>0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179">
        <v>0</v>
      </c>
      <c r="BD40" s="179">
        <v>0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179">
        <v>0</v>
      </c>
      <c r="BK40" s="179">
        <v>0</v>
      </c>
      <c r="BL40" s="179">
        <v>0</v>
      </c>
      <c r="BM40" s="179">
        <v>0</v>
      </c>
      <c r="BN40" s="179">
        <v>0</v>
      </c>
      <c r="BO40" s="179">
        <v>0</v>
      </c>
      <c r="BP40" s="179">
        <v>0</v>
      </c>
      <c r="BQ40" s="179">
        <v>0</v>
      </c>
      <c r="BR40" s="179">
        <v>0</v>
      </c>
      <c r="BS40" s="179">
        <v>0</v>
      </c>
      <c r="BT40" s="179">
        <v>0</v>
      </c>
      <c r="BU40" s="179">
        <v>0</v>
      </c>
      <c r="BV40" s="179">
        <v>0</v>
      </c>
      <c r="BW40" s="179">
        <v>0</v>
      </c>
      <c r="BX40" s="179">
        <v>0</v>
      </c>
      <c r="BY40" s="179">
        <v>0</v>
      </c>
      <c r="BZ40" s="179">
        <v>0</v>
      </c>
      <c r="CA40" s="179">
        <v>0</v>
      </c>
      <c r="CB40" s="179">
        <v>0</v>
      </c>
      <c r="CC40" s="179">
        <v>0</v>
      </c>
      <c r="CD40" s="179">
        <v>0</v>
      </c>
      <c r="CE40" s="179">
        <v>0</v>
      </c>
      <c r="CF40" s="179">
        <v>0</v>
      </c>
      <c r="CG40" s="179">
        <v>0</v>
      </c>
      <c r="CH40" s="179">
        <v>0</v>
      </c>
      <c r="CI40" s="179">
        <v>0</v>
      </c>
      <c r="CJ40" s="179">
        <v>0</v>
      </c>
      <c r="CK40" s="179">
        <v>0</v>
      </c>
      <c r="CL40" s="179">
        <v>0</v>
      </c>
      <c r="CM40" s="179">
        <v>0</v>
      </c>
      <c r="CN40" s="179">
        <v>0</v>
      </c>
      <c r="CO40" s="179">
        <v>0</v>
      </c>
      <c r="CP40" s="179">
        <v>0</v>
      </c>
      <c r="CQ40" s="179">
        <v>0</v>
      </c>
      <c r="CR40" s="179">
        <v>0</v>
      </c>
      <c r="CS40" s="179">
        <v>0</v>
      </c>
      <c r="CT40" s="179">
        <v>0</v>
      </c>
      <c r="CU40" s="179">
        <v>0</v>
      </c>
      <c r="CV40" s="179">
        <v>0</v>
      </c>
      <c r="CW40" s="179">
        <v>0</v>
      </c>
      <c r="CX40" s="179">
        <v>0</v>
      </c>
      <c r="CY40" s="179">
        <v>0</v>
      </c>
      <c r="CZ40" s="179">
        <v>0</v>
      </c>
      <c r="DA40" s="179">
        <v>0</v>
      </c>
      <c r="DB40" s="179">
        <v>0</v>
      </c>
      <c r="DC40" s="179">
        <v>0</v>
      </c>
      <c r="DD40" s="179">
        <v>0</v>
      </c>
      <c r="DE40" s="179">
        <v>0</v>
      </c>
      <c r="DF40" s="179">
        <v>0</v>
      </c>
      <c r="DG40" s="179">
        <v>0</v>
      </c>
      <c r="DH40" s="179">
        <v>0</v>
      </c>
      <c r="DI40" s="179">
        <v>0</v>
      </c>
      <c r="DJ40" s="179">
        <v>0</v>
      </c>
      <c r="DK40" s="179">
        <v>0</v>
      </c>
      <c r="DL40" s="179">
        <v>0</v>
      </c>
      <c r="DM40" s="179">
        <v>0</v>
      </c>
      <c r="DN40" s="179">
        <v>0</v>
      </c>
      <c r="DO40" s="179">
        <v>0</v>
      </c>
      <c r="DP40" s="179">
        <v>0</v>
      </c>
      <c r="DQ40" s="179">
        <v>0</v>
      </c>
      <c r="DR40" s="179">
        <v>0</v>
      </c>
      <c r="DS40" s="179">
        <v>0</v>
      </c>
      <c r="DT40" s="179">
        <v>0</v>
      </c>
      <c r="DU40" s="179">
        <v>0</v>
      </c>
      <c r="DV40" s="179">
        <v>0</v>
      </c>
      <c r="DW40" s="179">
        <v>0</v>
      </c>
      <c r="DX40" s="179">
        <v>0</v>
      </c>
      <c r="DY40" s="179">
        <v>0</v>
      </c>
      <c r="DZ40" s="179">
        <v>0</v>
      </c>
      <c r="EA40" s="179">
        <v>0</v>
      </c>
      <c r="EB40" s="179">
        <v>0</v>
      </c>
      <c r="EC40" s="179">
        <v>0</v>
      </c>
      <c r="ED40" s="179">
        <v>0</v>
      </c>
      <c r="EE40" s="179">
        <v>0</v>
      </c>
      <c r="EF40" s="179">
        <v>0</v>
      </c>
      <c r="EG40" s="179">
        <v>0</v>
      </c>
      <c r="EH40" s="179">
        <v>0</v>
      </c>
      <c r="EI40" s="179">
        <v>0</v>
      </c>
      <c r="EJ40" s="179">
        <v>0</v>
      </c>
      <c r="EK40" s="179">
        <v>0</v>
      </c>
      <c r="EL40" s="179">
        <v>0</v>
      </c>
      <c r="EM40" s="179">
        <v>0</v>
      </c>
      <c r="EN40" s="179">
        <v>0</v>
      </c>
      <c r="EO40" s="179">
        <v>0</v>
      </c>
      <c r="EP40" s="179">
        <v>0</v>
      </c>
      <c r="EQ40" s="179">
        <v>0</v>
      </c>
      <c r="ER40" s="179">
        <v>0</v>
      </c>
      <c r="ES40" s="179">
        <v>0</v>
      </c>
      <c r="ET40" s="179">
        <v>0</v>
      </c>
      <c r="EU40" s="179">
        <v>0</v>
      </c>
      <c r="EV40" s="179">
        <v>0</v>
      </c>
      <c r="EW40" s="179">
        <v>0</v>
      </c>
      <c r="EX40" s="179">
        <v>0</v>
      </c>
      <c r="EY40" s="179">
        <v>0</v>
      </c>
      <c r="EZ40" s="179">
        <v>0</v>
      </c>
      <c r="FA40" s="179">
        <v>0</v>
      </c>
      <c r="FB40" s="179">
        <v>0</v>
      </c>
      <c r="FC40" s="179">
        <v>0</v>
      </c>
      <c r="FD40" s="179">
        <v>0</v>
      </c>
      <c r="FE40" s="179">
        <v>0</v>
      </c>
      <c r="FF40" s="179">
        <v>0</v>
      </c>
      <c r="FG40" s="179">
        <v>0</v>
      </c>
    </row>
    <row r="41" spans="1:163" x14ac:dyDescent="0.25">
      <c r="A41" s="87">
        <f t="shared" si="5"/>
        <v>2030</v>
      </c>
      <c r="B41" s="179">
        <v>0</v>
      </c>
      <c r="C41" s="179">
        <v>0</v>
      </c>
      <c r="D41" s="179">
        <v>0</v>
      </c>
      <c r="E41" s="179">
        <v>0</v>
      </c>
      <c r="F41" s="179">
        <v>0</v>
      </c>
      <c r="G41" s="179">
        <v>0</v>
      </c>
      <c r="H41" s="179">
        <v>0</v>
      </c>
      <c r="I41" s="179">
        <v>0</v>
      </c>
      <c r="J41" s="179">
        <v>0</v>
      </c>
      <c r="K41" s="179">
        <v>0</v>
      </c>
      <c r="L41" s="179">
        <v>0</v>
      </c>
      <c r="M41" s="179">
        <v>0</v>
      </c>
      <c r="N41" s="179">
        <v>0</v>
      </c>
      <c r="O41" s="179">
        <v>0</v>
      </c>
      <c r="P41" s="179">
        <v>0</v>
      </c>
      <c r="Q41" s="179">
        <v>0</v>
      </c>
      <c r="R41" s="179">
        <v>0</v>
      </c>
      <c r="S41" s="179">
        <v>0</v>
      </c>
      <c r="T41" s="179">
        <v>0</v>
      </c>
      <c r="U41" s="179">
        <v>0</v>
      </c>
      <c r="V41" s="179">
        <v>0</v>
      </c>
      <c r="W41" s="179">
        <v>0</v>
      </c>
      <c r="X41" s="179">
        <v>0</v>
      </c>
      <c r="Y41" s="179">
        <v>0</v>
      </c>
      <c r="Z41" s="179">
        <v>0</v>
      </c>
      <c r="AA41" s="179">
        <v>0</v>
      </c>
      <c r="AB41" s="179">
        <v>0</v>
      </c>
      <c r="AC41" s="179">
        <v>0</v>
      </c>
      <c r="AD41" s="179">
        <v>0</v>
      </c>
      <c r="AE41" s="179">
        <v>0</v>
      </c>
      <c r="AF41" s="179">
        <v>0</v>
      </c>
      <c r="AG41" s="179">
        <v>0</v>
      </c>
      <c r="AH41" s="179">
        <v>0</v>
      </c>
      <c r="AI41" s="179">
        <v>0</v>
      </c>
      <c r="AJ41" s="179">
        <v>0</v>
      </c>
      <c r="AK41" s="179">
        <v>0</v>
      </c>
      <c r="AL41" s="179">
        <v>0</v>
      </c>
      <c r="AM41" s="179">
        <v>0</v>
      </c>
      <c r="AN41" s="179">
        <v>0</v>
      </c>
      <c r="AO41" s="179">
        <v>0</v>
      </c>
      <c r="AP41" s="179">
        <v>0</v>
      </c>
      <c r="AQ41" s="179">
        <v>0</v>
      </c>
      <c r="AR41" s="179">
        <v>0</v>
      </c>
      <c r="AS41" s="179">
        <v>0</v>
      </c>
      <c r="AT41" s="179">
        <v>0</v>
      </c>
      <c r="AU41" s="179">
        <v>0</v>
      </c>
      <c r="AV41" s="179">
        <v>0</v>
      </c>
      <c r="AW41" s="179">
        <v>0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179">
        <v>0</v>
      </c>
      <c r="BD41" s="179">
        <v>0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179">
        <v>0</v>
      </c>
      <c r="BK41" s="179">
        <v>0</v>
      </c>
      <c r="BL41" s="179">
        <v>0</v>
      </c>
      <c r="BM41" s="179">
        <v>0</v>
      </c>
      <c r="BN41" s="179">
        <v>0</v>
      </c>
      <c r="BO41" s="179">
        <v>0</v>
      </c>
      <c r="BP41" s="179">
        <v>0</v>
      </c>
      <c r="BQ41" s="179">
        <v>0</v>
      </c>
      <c r="BR41" s="179">
        <v>0</v>
      </c>
      <c r="BS41" s="179">
        <v>0</v>
      </c>
      <c r="BT41" s="179">
        <v>0</v>
      </c>
      <c r="BU41" s="179">
        <v>0</v>
      </c>
      <c r="BV41" s="179">
        <v>0</v>
      </c>
      <c r="BW41" s="179">
        <v>0</v>
      </c>
      <c r="BX41" s="179">
        <v>0</v>
      </c>
      <c r="BY41" s="179">
        <v>0</v>
      </c>
      <c r="BZ41" s="179">
        <v>0</v>
      </c>
      <c r="CA41" s="179">
        <v>0</v>
      </c>
      <c r="CB41" s="179">
        <v>0</v>
      </c>
      <c r="CC41" s="179">
        <v>0</v>
      </c>
      <c r="CD41" s="179">
        <v>0</v>
      </c>
      <c r="CE41" s="179">
        <v>0</v>
      </c>
      <c r="CF41" s="179">
        <v>0</v>
      </c>
      <c r="CG41" s="179">
        <v>0</v>
      </c>
      <c r="CH41" s="179">
        <v>0</v>
      </c>
      <c r="CI41" s="179">
        <v>0</v>
      </c>
      <c r="CJ41" s="179">
        <v>0</v>
      </c>
      <c r="CK41" s="179">
        <v>0</v>
      </c>
      <c r="CL41" s="179">
        <v>0</v>
      </c>
      <c r="CM41" s="179">
        <v>0</v>
      </c>
      <c r="CN41" s="179">
        <v>0</v>
      </c>
      <c r="CO41" s="179">
        <v>0</v>
      </c>
      <c r="CP41" s="179">
        <v>0</v>
      </c>
      <c r="CQ41" s="179">
        <v>0</v>
      </c>
      <c r="CR41" s="179">
        <v>0</v>
      </c>
      <c r="CS41" s="179">
        <v>0</v>
      </c>
      <c r="CT41" s="179">
        <v>0</v>
      </c>
      <c r="CU41" s="179">
        <v>0</v>
      </c>
      <c r="CV41" s="179">
        <v>0</v>
      </c>
      <c r="CW41" s="179">
        <v>0</v>
      </c>
      <c r="CX41" s="179">
        <v>0</v>
      </c>
      <c r="CY41" s="179">
        <v>0</v>
      </c>
      <c r="CZ41" s="179">
        <v>0</v>
      </c>
      <c r="DA41" s="179">
        <v>0</v>
      </c>
      <c r="DB41" s="179">
        <v>0</v>
      </c>
      <c r="DC41" s="179">
        <v>0</v>
      </c>
      <c r="DD41" s="179">
        <v>0</v>
      </c>
      <c r="DE41" s="179">
        <v>0</v>
      </c>
      <c r="DF41" s="179">
        <v>0</v>
      </c>
      <c r="DG41" s="179">
        <v>0</v>
      </c>
      <c r="DH41" s="179">
        <v>0</v>
      </c>
      <c r="DI41" s="179">
        <v>0</v>
      </c>
      <c r="DJ41" s="179">
        <v>0</v>
      </c>
      <c r="DK41" s="179">
        <v>0</v>
      </c>
      <c r="DL41" s="179">
        <v>0</v>
      </c>
      <c r="DM41" s="179">
        <v>0</v>
      </c>
      <c r="DN41" s="179">
        <v>0</v>
      </c>
      <c r="DO41" s="179">
        <v>0</v>
      </c>
      <c r="DP41" s="179">
        <v>0</v>
      </c>
      <c r="DQ41" s="179">
        <v>0</v>
      </c>
      <c r="DR41" s="179">
        <v>0</v>
      </c>
      <c r="DS41" s="179">
        <v>0</v>
      </c>
      <c r="DT41" s="179">
        <v>0</v>
      </c>
      <c r="DU41" s="179">
        <v>0</v>
      </c>
      <c r="DV41" s="179">
        <v>0</v>
      </c>
      <c r="DW41" s="179">
        <v>0</v>
      </c>
      <c r="DX41" s="179">
        <v>0</v>
      </c>
      <c r="DY41" s="179">
        <v>0</v>
      </c>
      <c r="DZ41" s="179">
        <v>0</v>
      </c>
      <c r="EA41" s="179">
        <v>0</v>
      </c>
      <c r="EB41" s="179">
        <v>0</v>
      </c>
      <c r="EC41" s="179">
        <v>0</v>
      </c>
      <c r="ED41" s="179">
        <v>0</v>
      </c>
      <c r="EE41" s="179">
        <v>0</v>
      </c>
      <c r="EF41" s="179">
        <v>0</v>
      </c>
      <c r="EG41" s="179">
        <v>0</v>
      </c>
      <c r="EH41" s="179">
        <v>0</v>
      </c>
      <c r="EI41" s="179">
        <v>0</v>
      </c>
      <c r="EJ41" s="179">
        <v>0</v>
      </c>
      <c r="EK41" s="179">
        <v>0</v>
      </c>
      <c r="EL41" s="179">
        <v>0</v>
      </c>
      <c r="EM41" s="179">
        <v>0</v>
      </c>
      <c r="EN41" s="179">
        <v>0</v>
      </c>
      <c r="EO41" s="179">
        <v>0</v>
      </c>
      <c r="EP41" s="179">
        <v>0</v>
      </c>
      <c r="EQ41" s="179">
        <v>0</v>
      </c>
      <c r="ER41" s="179">
        <v>0</v>
      </c>
      <c r="ES41" s="179">
        <v>0</v>
      </c>
      <c r="ET41" s="179">
        <v>0</v>
      </c>
      <c r="EU41" s="179">
        <v>0</v>
      </c>
      <c r="EV41" s="179">
        <v>0</v>
      </c>
      <c r="EW41" s="179">
        <v>0</v>
      </c>
      <c r="EX41" s="179">
        <v>0</v>
      </c>
      <c r="EY41" s="179">
        <v>0</v>
      </c>
      <c r="EZ41" s="179">
        <v>0</v>
      </c>
      <c r="FA41" s="179">
        <v>0</v>
      </c>
      <c r="FB41" s="179">
        <v>0</v>
      </c>
      <c r="FC41" s="179">
        <v>0</v>
      </c>
      <c r="FD41" s="179">
        <v>0</v>
      </c>
      <c r="FE41" s="179">
        <v>0</v>
      </c>
      <c r="FF41" s="179">
        <v>0</v>
      </c>
      <c r="FG41" s="179">
        <v>0</v>
      </c>
    </row>
    <row r="42" spans="1:163" x14ac:dyDescent="0.25">
      <c r="A42" s="87">
        <f t="shared" si="5"/>
        <v>2031</v>
      </c>
      <c r="B42" s="179">
        <v>0</v>
      </c>
      <c r="C42" s="179">
        <v>0</v>
      </c>
      <c r="D42" s="179">
        <v>0</v>
      </c>
      <c r="E42" s="179">
        <v>0</v>
      </c>
      <c r="F42" s="179">
        <v>0</v>
      </c>
      <c r="G42" s="179">
        <v>0</v>
      </c>
      <c r="H42" s="179">
        <v>0</v>
      </c>
      <c r="I42" s="179">
        <v>0</v>
      </c>
      <c r="J42" s="179">
        <v>0</v>
      </c>
      <c r="K42" s="179">
        <v>0</v>
      </c>
      <c r="L42" s="179">
        <v>0</v>
      </c>
      <c r="M42" s="179">
        <v>0</v>
      </c>
      <c r="N42" s="179">
        <v>0</v>
      </c>
      <c r="O42" s="179">
        <v>0</v>
      </c>
      <c r="P42" s="179">
        <v>0</v>
      </c>
      <c r="Q42" s="179">
        <v>0</v>
      </c>
      <c r="R42" s="179">
        <v>0</v>
      </c>
      <c r="S42" s="179">
        <v>0</v>
      </c>
      <c r="T42" s="179">
        <v>0</v>
      </c>
      <c r="U42" s="179">
        <v>0</v>
      </c>
      <c r="V42" s="179">
        <v>0</v>
      </c>
      <c r="W42" s="179">
        <v>0</v>
      </c>
      <c r="X42" s="179">
        <v>0</v>
      </c>
      <c r="Y42" s="179">
        <v>0</v>
      </c>
      <c r="Z42" s="179">
        <v>0</v>
      </c>
      <c r="AA42" s="179">
        <v>0</v>
      </c>
      <c r="AB42" s="179">
        <v>0</v>
      </c>
      <c r="AC42" s="179">
        <v>0</v>
      </c>
      <c r="AD42" s="179">
        <v>0</v>
      </c>
      <c r="AE42" s="179">
        <v>0</v>
      </c>
      <c r="AF42" s="179">
        <v>0</v>
      </c>
      <c r="AG42" s="179">
        <v>0</v>
      </c>
      <c r="AH42" s="179">
        <v>0</v>
      </c>
      <c r="AI42" s="179">
        <v>0</v>
      </c>
      <c r="AJ42" s="179">
        <v>0</v>
      </c>
      <c r="AK42" s="179">
        <v>0</v>
      </c>
      <c r="AL42" s="179">
        <v>0</v>
      </c>
      <c r="AM42" s="179">
        <v>0</v>
      </c>
      <c r="AN42" s="179">
        <v>0</v>
      </c>
      <c r="AO42" s="179">
        <v>0</v>
      </c>
      <c r="AP42" s="179">
        <v>0</v>
      </c>
      <c r="AQ42" s="179">
        <v>0</v>
      </c>
      <c r="AR42" s="179">
        <v>0</v>
      </c>
      <c r="AS42" s="179">
        <v>0</v>
      </c>
      <c r="AT42" s="179">
        <v>0</v>
      </c>
      <c r="AU42" s="179">
        <v>0</v>
      </c>
      <c r="AV42" s="179">
        <v>0</v>
      </c>
      <c r="AW42" s="179">
        <v>0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179">
        <v>0</v>
      </c>
      <c r="BD42" s="179">
        <v>0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179">
        <v>0</v>
      </c>
      <c r="BK42" s="179">
        <v>0</v>
      </c>
      <c r="BL42" s="179">
        <v>0</v>
      </c>
      <c r="BM42" s="179">
        <v>0</v>
      </c>
      <c r="BN42" s="179">
        <v>0</v>
      </c>
      <c r="BO42" s="179">
        <v>0</v>
      </c>
      <c r="BP42" s="179">
        <v>0</v>
      </c>
      <c r="BQ42" s="179">
        <v>0</v>
      </c>
      <c r="BR42" s="179">
        <v>0</v>
      </c>
      <c r="BS42" s="179">
        <v>0</v>
      </c>
      <c r="BT42" s="179">
        <v>0</v>
      </c>
      <c r="BU42" s="179">
        <v>0</v>
      </c>
      <c r="BV42" s="179">
        <v>0</v>
      </c>
      <c r="BW42" s="179">
        <v>0</v>
      </c>
      <c r="BX42" s="179">
        <v>0</v>
      </c>
      <c r="BY42" s="179">
        <v>0</v>
      </c>
      <c r="BZ42" s="179">
        <v>0</v>
      </c>
      <c r="CA42" s="179">
        <v>0</v>
      </c>
      <c r="CB42" s="179">
        <v>0</v>
      </c>
      <c r="CC42" s="179">
        <v>0</v>
      </c>
      <c r="CD42" s="179">
        <v>0</v>
      </c>
      <c r="CE42" s="179">
        <v>0</v>
      </c>
      <c r="CF42" s="179">
        <v>0</v>
      </c>
      <c r="CG42" s="179">
        <v>0</v>
      </c>
      <c r="CH42" s="179">
        <v>0</v>
      </c>
      <c r="CI42" s="179">
        <v>0</v>
      </c>
      <c r="CJ42" s="179">
        <v>0</v>
      </c>
      <c r="CK42" s="179">
        <v>0</v>
      </c>
      <c r="CL42" s="179">
        <v>0</v>
      </c>
      <c r="CM42" s="179">
        <v>0</v>
      </c>
      <c r="CN42" s="179">
        <v>0</v>
      </c>
      <c r="CO42" s="179">
        <v>0</v>
      </c>
      <c r="CP42" s="179">
        <v>0</v>
      </c>
      <c r="CQ42" s="179">
        <v>0</v>
      </c>
      <c r="CR42" s="179">
        <v>0</v>
      </c>
      <c r="CS42" s="179">
        <v>0</v>
      </c>
      <c r="CT42" s="179">
        <v>0</v>
      </c>
      <c r="CU42" s="179">
        <v>0</v>
      </c>
      <c r="CV42" s="179">
        <v>0</v>
      </c>
      <c r="CW42" s="179">
        <v>0</v>
      </c>
      <c r="CX42" s="179">
        <v>0</v>
      </c>
      <c r="CY42" s="179">
        <v>0</v>
      </c>
      <c r="CZ42" s="179">
        <v>0</v>
      </c>
      <c r="DA42" s="179">
        <v>0</v>
      </c>
      <c r="DB42" s="179">
        <v>0</v>
      </c>
      <c r="DC42" s="179">
        <v>0</v>
      </c>
      <c r="DD42" s="179">
        <v>0</v>
      </c>
      <c r="DE42" s="179">
        <v>0</v>
      </c>
      <c r="DF42" s="179">
        <v>0</v>
      </c>
      <c r="DG42" s="179">
        <v>0</v>
      </c>
      <c r="DH42" s="179">
        <v>0</v>
      </c>
      <c r="DI42" s="179">
        <v>0</v>
      </c>
      <c r="DJ42" s="179">
        <v>0</v>
      </c>
      <c r="DK42" s="179">
        <v>0</v>
      </c>
      <c r="DL42" s="179">
        <v>0</v>
      </c>
      <c r="DM42" s="179">
        <v>0</v>
      </c>
      <c r="DN42" s="179">
        <v>0</v>
      </c>
      <c r="DO42" s="179">
        <v>0</v>
      </c>
      <c r="DP42" s="179">
        <v>0</v>
      </c>
      <c r="DQ42" s="179">
        <v>0</v>
      </c>
      <c r="DR42" s="179">
        <v>0</v>
      </c>
      <c r="DS42" s="179">
        <v>0</v>
      </c>
      <c r="DT42" s="179">
        <v>0</v>
      </c>
      <c r="DU42" s="179">
        <v>0</v>
      </c>
      <c r="DV42" s="179">
        <v>0</v>
      </c>
      <c r="DW42" s="179">
        <v>0</v>
      </c>
      <c r="DX42" s="179">
        <v>0</v>
      </c>
      <c r="DY42" s="179">
        <v>0</v>
      </c>
      <c r="DZ42" s="179">
        <v>0</v>
      </c>
      <c r="EA42" s="179">
        <v>0</v>
      </c>
      <c r="EB42" s="179">
        <v>0</v>
      </c>
      <c r="EC42" s="179">
        <v>0</v>
      </c>
      <c r="ED42" s="179">
        <v>0</v>
      </c>
      <c r="EE42" s="179">
        <v>0</v>
      </c>
      <c r="EF42" s="179">
        <v>0</v>
      </c>
      <c r="EG42" s="179">
        <v>0</v>
      </c>
      <c r="EH42" s="179">
        <v>0</v>
      </c>
      <c r="EI42" s="179">
        <v>0</v>
      </c>
      <c r="EJ42" s="179">
        <v>0</v>
      </c>
      <c r="EK42" s="179">
        <v>0</v>
      </c>
      <c r="EL42" s="179">
        <v>0</v>
      </c>
      <c r="EM42" s="179">
        <v>0</v>
      </c>
      <c r="EN42" s="179">
        <v>0</v>
      </c>
      <c r="EO42" s="179">
        <v>0</v>
      </c>
      <c r="EP42" s="179">
        <v>0</v>
      </c>
      <c r="EQ42" s="179">
        <v>0</v>
      </c>
      <c r="ER42" s="179">
        <v>0</v>
      </c>
      <c r="ES42" s="179">
        <v>0</v>
      </c>
      <c r="ET42" s="179">
        <v>0</v>
      </c>
      <c r="EU42" s="179">
        <v>0</v>
      </c>
      <c r="EV42" s="179">
        <v>0</v>
      </c>
      <c r="EW42" s="179">
        <v>0</v>
      </c>
      <c r="EX42" s="179">
        <v>0</v>
      </c>
      <c r="EY42" s="179">
        <v>0</v>
      </c>
      <c r="EZ42" s="179">
        <v>0</v>
      </c>
      <c r="FA42" s="179">
        <v>0</v>
      </c>
      <c r="FB42" s="179">
        <v>0</v>
      </c>
      <c r="FC42" s="179">
        <v>0</v>
      </c>
      <c r="FD42" s="179">
        <v>0</v>
      </c>
      <c r="FE42" s="179">
        <v>0</v>
      </c>
      <c r="FF42" s="179">
        <v>0</v>
      </c>
      <c r="FG42" s="179">
        <v>0</v>
      </c>
    </row>
    <row r="43" spans="1:163" x14ac:dyDescent="0.25">
      <c r="A43" s="87">
        <f t="shared" si="5"/>
        <v>2032</v>
      </c>
      <c r="B43" s="179">
        <v>0</v>
      </c>
      <c r="C43" s="179">
        <v>0</v>
      </c>
      <c r="D43" s="179">
        <v>0</v>
      </c>
      <c r="E43" s="179">
        <v>0</v>
      </c>
      <c r="F43" s="179">
        <v>0</v>
      </c>
      <c r="G43" s="179">
        <v>0</v>
      </c>
      <c r="H43" s="179">
        <v>0</v>
      </c>
      <c r="I43" s="179">
        <v>0</v>
      </c>
      <c r="J43" s="179">
        <v>0</v>
      </c>
      <c r="K43" s="179">
        <v>0</v>
      </c>
      <c r="L43" s="179">
        <v>0</v>
      </c>
      <c r="M43" s="179">
        <v>0</v>
      </c>
      <c r="N43" s="179">
        <v>0</v>
      </c>
      <c r="O43" s="179">
        <v>0</v>
      </c>
      <c r="P43" s="179">
        <v>0</v>
      </c>
      <c r="Q43" s="179">
        <v>0</v>
      </c>
      <c r="R43" s="179">
        <v>0</v>
      </c>
      <c r="S43" s="179">
        <v>0</v>
      </c>
      <c r="T43" s="179">
        <v>0</v>
      </c>
      <c r="U43" s="179">
        <v>0</v>
      </c>
      <c r="V43" s="179">
        <v>0</v>
      </c>
      <c r="W43" s="179">
        <v>0</v>
      </c>
      <c r="X43" s="179">
        <v>0</v>
      </c>
      <c r="Y43" s="179">
        <v>0</v>
      </c>
      <c r="Z43" s="179">
        <v>0</v>
      </c>
      <c r="AA43" s="179">
        <v>0</v>
      </c>
      <c r="AB43" s="179">
        <v>0</v>
      </c>
      <c r="AC43" s="179">
        <v>0</v>
      </c>
      <c r="AD43" s="179">
        <v>0</v>
      </c>
      <c r="AE43" s="179">
        <v>0</v>
      </c>
      <c r="AF43" s="179">
        <v>0</v>
      </c>
      <c r="AG43" s="179">
        <v>0</v>
      </c>
      <c r="AH43" s="179">
        <v>0</v>
      </c>
      <c r="AI43" s="179">
        <v>0</v>
      </c>
      <c r="AJ43" s="179">
        <v>0</v>
      </c>
      <c r="AK43" s="179">
        <v>0</v>
      </c>
      <c r="AL43" s="179">
        <v>0</v>
      </c>
      <c r="AM43" s="179">
        <v>0</v>
      </c>
      <c r="AN43" s="179">
        <v>0</v>
      </c>
      <c r="AO43" s="179">
        <v>0</v>
      </c>
      <c r="AP43" s="179">
        <v>0</v>
      </c>
      <c r="AQ43" s="179">
        <v>0</v>
      </c>
      <c r="AR43" s="179">
        <v>0</v>
      </c>
      <c r="AS43" s="179">
        <v>0</v>
      </c>
      <c r="AT43" s="179">
        <v>0</v>
      </c>
      <c r="AU43" s="179">
        <v>0</v>
      </c>
      <c r="AV43" s="179">
        <v>0</v>
      </c>
      <c r="AW43" s="179">
        <v>0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179">
        <v>0</v>
      </c>
      <c r="BD43" s="179">
        <v>0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179">
        <v>0</v>
      </c>
      <c r="BK43" s="179">
        <v>0</v>
      </c>
      <c r="BL43" s="179">
        <v>0</v>
      </c>
      <c r="BM43" s="179">
        <v>0</v>
      </c>
      <c r="BN43" s="179">
        <v>0</v>
      </c>
      <c r="BO43" s="179">
        <v>0</v>
      </c>
      <c r="BP43" s="179">
        <v>0</v>
      </c>
      <c r="BQ43" s="179">
        <v>0</v>
      </c>
      <c r="BR43" s="179">
        <v>0</v>
      </c>
      <c r="BS43" s="179">
        <v>0</v>
      </c>
      <c r="BT43" s="179">
        <v>0</v>
      </c>
      <c r="BU43" s="179">
        <v>0</v>
      </c>
      <c r="BV43" s="179">
        <v>0</v>
      </c>
      <c r="BW43" s="179">
        <v>0</v>
      </c>
      <c r="BX43" s="179">
        <v>0</v>
      </c>
      <c r="BY43" s="179">
        <v>0</v>
      </c>
      <c r="BZ43" s="179">
        <v>0</v>
      </c>
      <c r="CA43" s="179">
        <v>0</v>
      </c>
      <c r="CB43" s="179">
        <v>0</v>
      </c>
      <c r="CC43" s="179">
        <v>0</v>
      </c>
      <c r="CD43" s="179">
        <v>0</v>
      </c>
      <c r="CE43" s="179">
        <v>0</v>
      </c>
      <c r="CF43" s="179">
        <v>0</v>
      </c>
      <c r="CG43" s="179">
        <v>0</v>
      </c>
      <c r="CH43" s="179">
        <v>0</v>
      </c>
      <c r="CI43" s="179">
        <v>0</v>
      </c>
      <c r="CJ43" s="179">
        <v>0</v>
      </c>
      <c r="CK43" s="179">
        <v>0</v>
      </c>
      <c r="CL43" s="179">
        <v>0</v>
      </c>
      <c r="CM43" s="179">
        <v>0</v>
      </c>
      <c r="CN43" s="179">
        <v>0</v>
      </c>
      <c r="CO43" s="179">
        <v>0</v>
      </c>
      <c r="CP43" s="179">
        <v>0</v>
      </c>
      <c r="CQ43" s="179">
        <v>0</v>
      </c>
      <c r="CR43" s="179">
        <v>0</v>
      </c>
      <c r="CS43" s="179">
        <v>0</v>
      </c>
      <c r="CT43" s="179">
        <v>0</v>
      </c>
      <c r="CU43" s="179">
        <v>0</v>
      </c>
      <c r="CV43" s="179">
        <v>0</v>
      </c>
      <c r="CW43" s="179">
        <v>0</v>
      </c>
      <c r="CX43" s="179">
        <v>0</v>
      </c>
      <c r="CY43" s="179">
        <v>0</v>
      </c>
      <c r="CZ43" s="179">
        <v>0</v>
      </c>
      <c r="DA43" s="179">
        <v>0</v>
      </c>
      <c r="DB43" s="179">
        <v>0</v>
      </c>
      <c r="DC43" s="179">
        <v>0</v>
      </c>
      <c r="DD43" s="179">
        <v>0</v>
      </c>
      <c r="DE43" s="179">
        <v>0</v>
      </c>
      <c r="DF43" s="179">
        <v>0</v>
      </c>
      <c r="DG43" s="179">
        <v>0</v>
      </c>
      <c r="DH43" s="179">
        <v>0</v>
      </c>
      <c r="DI43" s="179">
        <v>0</v>
      </c>
      <c r="DJ43" s="179">
        <v>0</v>
      </c>
      <c r="DK43" s="179">
        <v>0</v>
      </c>
      <c r="DL43" s="179">
        <v>0</v>
      </c>
      <c r="DM43" s="179">
        <v>0</v>
      </c>
      <c r="DN43" s="179">
        <v>0</v>
      </c>
      <c r="DO43" s="179">
        <v>0</v>
      </c>
      <c r="DP43" s="179">
        <v>0</v>
      </c>
      <c r="DQ43" s="179">
        <v>0</v>
      </c>
      <c r="DR43" s="179">
        <v>0</v>
      </c>
      <c r="DS43" s="179">
        <v>0</v>
      </c>
      <c r="DT43" s="179">
        <v>0</v>
      </c>
      <c r="DU43" s="179">
        <v>0</v>
      </c>
      <c r="DV43" s="179">
        <v>0</v>
      </c>
      <c r="DW43" s="179">
        <v>0</v>
      </c>
      <c r="DX43" s="179">
        <v>0</v>
      </c>
      <c r="DY43" s="179">
        <v>0</v>
      </c>
      <c r="DZ43" s="179">
        <v>0</v>
      </c>
      <c r="EA43" s="179">
        <v>0</v>
      </c>
      <c r="EB43" s="179">
        <v>0</v>
      </c>
      <c r="EC43" s="179">
        <v>0</v>
      </c>
      <c r="ED43" s="179">
        <v>0</v>
      </c>
      <c r="EE43" s="179">
        <v>0</v>
      </c>
      <c r="EF43" s="179">
        <v>0</v>
      </c>
      <c r="EG43" s="179">
        <v>0</v>
      </c>
      <c r="EH43" s="179">
        <v>0</v>
      </c>
      <c r="EI43" s="179">
        <v>0</v>
      </c>
      <c r="EJ43" s="179">
        <v>0</v>
      </c>
      <c r="EK43" s="179">
        <v>0</v>
      </c>
      <c r="EL43" s="179">
        <v>0</v>
      </c>
      <c r="EM43" s="179">
        <v>0</v>
      </c>
      <c r="EN43" s="179">
        <v>0</v>
      </c>
      <c r="EO43" s="179">
        <v>0</v>
      </c>
      <c r="EP43" s="179">
        <v>0</v>
      </c>
      <c r="EQ43" s="179">
        <v>0</v>
      </c>
      <c r="ER43" s="179">
        <v>0</v>
      </c>
      <c r="ES43" s="179">
        <v>0</v>
      </c>
      <c r="ET43" s="179">
        <v>0</v>
      </c>
      <c r="EU43" s="179">
        <v>0</v>
      </c>
      <c r="EV43" s="179">
        <v>0</v>
      </c>
      <c r="EW43" s="179">
        <v>0</v>
      </c>
      <c r="EX43" s="179">
        <v>0</v>
      </c>
      <c r="EY43" s="179">
        <v>0</v>
      </c>
      <c r="EZ43" s="179">
        <v>0</v>
      </c>
      <c r="FA43" s="179">
        <v>0</v>
      </c>
      <c r="FB43" s="179">
        <v>0</v>
      </c>
      <c r="FC43" s="179">
        <v>0</v>
      </c>
      <c r="FD43" s="179">
        <v>0</v>
      </c>
      <c r="FE43" s="179">
        <v>0</v>
      </c>
      <c r="FF43" s="179">
        <v>0</v>
      </c>
      <c r="FG43" s="179">
        <v>0</v>
      </c>
    </row>
    <row r="44" spans="1:163" x14ac:dyDescent="0.25">
      <c r="A44" s="87">
        <f t="shared" si="5"/>
        <v>2033</v>
      </c>
      <c r="B44" s="179">
        <v>0</v>
      </c>
      <c r="C44" s="179">
        <v>0</v>
      </c>
      <c r="D44" s="179">
        <v>0</v>
      </c>
      <c r="E44" s="179">
        <v>0</v>
      </c>
      <c r="F44" s="179">
        <v>0</v>
      </c>
      <c r="G44" s="179">
        <v>0</v>
      </c>
      <c r="H44" s="179">
        <v>0</v>
      </c>
      <c r="I44" s="179">
        <v>0</v>
      </c>
      <c r="J44" s="179">
        <v>0</v>
      </c>
      <c r="K44" s="179">
        <v>0</v>
      </c>
      <c r="L44" s="179">
        <v>0</v>
      </c>
      <c r="M44" s="179">
        <v>0</v>
      </c>
      <c r="N44" s="179">
        <v>0</v>
      </c>
      <c r="O44" s="179">
        <v>0</v>
      </c>
      <c r="P44" s="179">
        <v>0</v>
      </c>
      <c r="Q44" s="179">
        <v>0</v>
      </c>
      <c r="R44" s="179">
        <v>0</v>
      </c>
      <c r="S44" s="179">
        <v>0</v>
      </c>
      <c r="T44" s="179">
        <v>0</v>
      </c>
      <c r="U44" s="179">
        <v>0</v>
      </c>
      <c r="V44" s="179">
        <v>0</v>
      </c>
      <c r="W44" s="179">
        <v>0</v>
      </c>
      <c r="X44" s="179">
        <v>0</v>
      </c>
      <c r="Y44" s="179">
        <v>0</v>
      </c>
      <c r="Z44" s="179">
        <v>0</v>
      </c>
      <c r="AA44" s="179">
        <v>0</v>
      </c>
      <c r="AB44" s="179">
        <v>0</v>
      </c>
      <c r="AC44" s="179">
        <v>0</v>
      </c>
      <c r="AD44" s="179">
        <v>0</v>
      </c>
      <c r="AE44" s="179">
        <v>0</v>
      </c>
      <c r="AF44" s="179">
        <v>0</v>
      </c>
      <c r="AG44" s="179">
        <v>0</v>
      </c>
      <c r="AH44" s="179">
        <v>0</v>
      </c>
      <c r="AI44" s="179">
        <v>0</v>
      </c>
      <c r="AJ44" s="179">
        <v>0</v>
      </c>
      <c r="AK44" s="179">
        <v>0</v>
      </c>
      <c r="AL44" s="179">
        <v>0</v>
      </c>
      <c r="AM44" s="179">
        <v>0</v>
      </c>
      <c r="AN44" s="179">
        <v>0</v>
      </c>
      <c r="AO44" s="179">
        <v>0</v>
      </c>
      <c r="AP44" s="179">
        <v>0</v>
      </c>
      <c r="AQ44" s="179">
        <v>0</v>
      </c>
      <c r="AR44" s="179">
        <v>0</v>
      </c>
      <c r="AS44" s="179">
        <v>0</v>
      </c>
      <c r="AT44" s="179">
        <v>0</v>
      </c>
      <c r="AU44" s="179">
        <v>0</v>
      </c>
      <c r="AV44" s="179">
        <v>0</v>
      </c>
      <c r="AW44" s="179">
        <v>0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179">
        <v>0</v>
      </c>
      <c r="BD44" s="179">
        <v>0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179">
        <v>0</v>
      </c>
      <c r="BK44" s="179">
        <v>0</v>
      </c>
      <c r="BL44" s="179">
        <v>0</v>
      </c>
      <c r="BM44" s="179">
        <v>0</v>
      </c>
      <c r="BN44" s="179">
        <v>0</v>
      </c>
      <c r="BO44" s="179">
        <v>0</v>
      </c>
      <c r="BP44" s="179">
        <v>0</v>
      </c>
      <c r="BQ44" s="179">
        <v>0</v>
      </c>
      <c r="BR44" s="179">
        <v>0</v>
      </c>
      <c r="BS44" s="179">
        <v>0</v>
      </c>
      <c r="BT44" s="179">
        <v>0</v>
      </c>
      <c r="BU44" s="179">
        <v>0</v>
      </c>
      <c r="BV44" s="179">
        <v>0</v>
      </c>
      <c r="BW44" s="179">
        <v>0</v>
      </c>
      <c r="BX44" s="179">
        <v>0</v>
      </c>
      <c r="BY44" s="179">
        <v>0</v>
      </c>
      <c r="BZ44" s="179">
        <v>0</v>
      </c>
      <c r="CA44" s="179">
        <v>0</v>
      </c>
      <c r="CB44" s="179">
        <v>0</v>
      </c>
      <c r="CC44" s="179">
        <v>0</v>
      </c>
      <c r="CD44" s="179">
        <v>0</v>
      </c>
      <c r="CE44" s="179">
        <v>0</v>
      </c>
      <c r="CF44" s="179">
        <v>0</v>
      </c>
      <c r="CG44" s="179">
        <v>0</v>
      </c>
      <c r="CH44" s="179">
        <v>0</v>
      </c>
      <c r="CI44" s="179">
        <v>0</v>
      </c>
      <c r="CJ44" s="179">
        <v>0</v>
      </c>
      <c r="CK44" s="179">
        <v>0</v>
      </c>
      <c r="CL44" s="179">
        <v>0</v>
      </c>
      <c r="CM44" s="179">
        <v>0</v>
      </c>
      <c r="CN44" s="179">
        <v>0</v>
      </c>
      <c r="CO44" s="179">
        <v>0</v>
      </c>
      <c r="CP44" s="179">
        <v>0</v>
      </c>
      <c r="CQ44" s="179">
        <v>0</v>
      </c>
      <c r="CR44" s="179">
        <v>0</v>
      </c>
      <c r="CS44" s="179">
        <v>0</v>
      </c>
      <c r="CT44" s="179">
        <v>0</v>
      </c>
      <c r="CU44" s="179">
        <v>0</v>
      </c>
      <c r="CV44" s="179">
        <v>0</v>
      </c>
      <c r="CW44" s="179">
        <v>0</v>
      </c>
      <c r="CX44" s="179">
        <v>0</v>
      </c>
      <c r="CY44" s="179">
        <v>0</v>
      </c>
      <c r="CZ44" s="179">
        <v>0</v>
      </c>
      <c r="DA44" s="179">
        <v>0</v>
      </c>
      <c r="DB44" s="179">
        <v>0</v>
      </c>
      <c r="DC44" s="179">
        <v>0</v>
      </c>
      <c r="DD44" s="179">
        <v>0</v>
      </c>
      <c r="DE44" s="179">
        <v>0</v>
      </c>
      <c r="DF44" s="179">
        <v>0</v>
      </c>
      <c r="DG44" s="179">
        <v>0</v>
      </c>
      <c r="DH44" s="179">
        <v>0</v>
      </c>
      <c r="DI44" s="179">
        <v>0</v>
      </c>
      <c r="DJ44" s="179">
        <v>0</v>
      </c>
      <c r="DK44" s="179">
        <v>0</v>
      </c>
      <c r="DL44" s="179">
        <v>0</v>
      </c>
      <c r="DM44" s="179">
        <v>0</v>
      </c>
      <c r="DN44" s="179">
        <v>0</v>
      </c>
      <c r="DO44" s="179">
        <v>0</v>
      </c>
      <c r="DP44" s="179">
        <v>0</v>
      </c>
      <c r="DQ44" s="179">
        <v>0</v>
      </c>
      <c r="DR44" s="179">
        <v>0</v>
      </c>
      <c r="DS44" s="179">
        <v>0</v>
      </c>
      <c r="DT44" s="179">
        <v>0</v>
      </c>
      <c r="DU44" s="179">
        <v>0</v>
      </c>
      <c r="DV44" s="179">
        <v>0</v>
      </c>
      <c r="DW44" s="179">
        <v>0</v>
      </c>
      <c r="DX44" s="179">
        <v>0</v>
      </c>
      <c r="DY44" s="179">
        <v>0</v>
      </c>
      <c r="DZ44" s="179">
        <v>0</v>
      </c>
      <c r="EA44" s="179">
        <v>0</v>
      </c>
      <c r="EB44" s="179">
        <v>0</v>
      </c>
      <c r="EC44" s="179">
        <v>0</v>
      </c>
      <c r="ED44" s="179">
        <v>0</v>
      </c>
      <c r="EE44" s="179">
        <v>0</v>
      </c>
      <c r="EF44" s="179">
        <v>0</v>
      </c>
      <c r="EG44" s="179">
        <v>0</v>
      </c>
      <c r="EH44" s="179">
        <v>0</v>
      </c>
      <c r="EI44" s="179">
        <v>0</v>
      </c>
      <c r="EJ44" s="179">
        <v>0</v>
      </c>
      <c r="EK44" s="179">
        <v>0</v>
      </c>
      <c r="EL44" s="179">
        <v>0</v>
      </c>
      <c r="EM44" s="179">
        <v>0</v>
      </c>
      <c r="EN44" s="179">
        <v>0</v>
      </c>
      <c r="EO44" s="179">
        <v>0</v>
      </c>
      <c r="EP44" s="179">
        <v>0</v>
      </c>
      <c r="EQ44" s="179">
        <v>0</v>
      </c>
      <c r="ER44" s="179">
        <v>0</v>
      </c>
      <c r="ES44" s="179">
        <v>0</v>
      </c>
      <c r="ET44" s="179">
        <v>0</v>
      </c>
      <c r="EU44" s="179">
        <v>0</v>
      </c>
      <c r="EV44" s="179">
        <v>0</v>
      </c>
      <c r="EW44" s="179">
        <v>0</v>
      </c>
      <c r="EX44" s="179">
        <v>0</v>
      </c>
      <c r="EY44" s="179">
        <v>0</v>
      </c>
      <c r="EZ44" s="179">
        <v>0</v>
      </c>
      <c r="FA44" s="179">
        <v>0</v>
      </c>
      <c r="FB44" s="179">
        <v>0</v>
      </c>
      <c r="FC44" s="179">
        <v>0</v>
      </c>
      <c r="FD44" s="179">
        <v>0</v>
      </c>
      <c r="FE44" s="179">
        <v>0</v>
      </c>
      <c r="FF44" s="179">
        <v>0</v>
      </c>
      <c r="FG44" s="179">
        <v>0</v>
      </c>
    </row>
    <row r="45" spans="1:163" x14ac:dyDescent="0.25">
      <c r="A45" s="87">
        <f t="shared" si="5"/>
        <v>2034</v>
      </c>
      <c r="B45" s="179">
        <v>0</v>
      </c>
      <c r="C45" s="179">
        <v>0</v>
      </c>
      <c r="D45" s="179">
        <v>0</v>
      </c>
      <c r="E45" s="179">
        <v>0</v>
      </c>
      <c r="F45" s="179">
        <v>0</v>
      </c>
      <c r="G45" s="179">
        <v>0</v>
      </c>
      <c r="H45" s="179">
        <v>0</v>
      </c>
      <c r="I45" s="179">
        <v>0</v>
      </c>
      <c r="J45" s="179">
        <v>0</v>
      </c>
      <c r="K45" s="179">
        <v>0</v>
      </c>
      <c r="L45" s="179">
        <v>0</v>
      </c>
      <c r="M45" s="179">
        <v>0</v>
      </c>
      <c r="N45" s="179">
        <v>0</v>
      </c>
      <c r="O45" s="179">
        <v>0</v>
      </c>
      <c r="P45" s="179">
        <v>0</v>
      </c>
      <c r="Q45" s="179">
        <v>0</v>
      </c>
      <c r="R45" s="179">
        <v>0</v>
      </c>
      <c r="S45" s="179">
        <v>0</v>
      </c>
      <c r="T45" s="179">
        <v>0</v>
      </c>
      <c r="U45" s="179">
        <v>0</v>
      </c>
      <c r="V45" s="179">
        <v>0</v>
      </c>
      <c r="W45" s="179">
        <v>0</v>
      </c>
      <c r="X45" s="179">
        <v>0</v>
      </c>
      <c r="Y45" s="179">
        <v>0</v>
      </c>
      <c r="Z45" s="179">
        <v>0</v>
      </c>
      <c r="AA45" s="179">
        <v>0</v>
      </c>
      <c r="AB45" s="179">
        <v>0</v>
      </c>
      <c r="AC45" s="179">
        <v>0</v>
      </c>
      <c r="AD45" s="179">
        <v>0</v>
      </c>
      <c r="AE45" s="179">
        <v>0</v>
      </c>
      <c r="AF45" s="179">
        <v>0</v>
      </c>
      <c r="AG45" s="179">
        <v>0</v>
      </c>
      <c r="AH45" s="179">
        <v>0</v>
      </c>
      <c r="AI45" s="179">
        <v>0</v>
      </c>
      <c r="AJ45" s="179">
        <v>0</v>
      </c>
      <c r="AK45" s="179">
        <v>0</v>
      </c>
      <c r="AL45" s="179">
        <v>0</v>
      </c>
      <c r="AM45" s="179">
        <v>0</v>
      </c>
      <c r="AN45" s="179">
        <v>0</v>
      </c>
      <c r="AO45" s="179">
        <v>0</v>
      </c>
      <c r="AP45" s="179">
        <v>0</v>
      </c>
      <c r="AQ45" s="179">
        <v>0</v>
      </c>
      <c r="AR45" s="179">
        <v>0</v>
      </c>
      <c r="AS45" s="179">
        <v>0</v>
      </c>
      <c r="AT45" s="179">
        <v>0</v>
      </c>
      <c r="AU45" s="179">
        <v>0</v>
      </c>
      <c r="AV45" s="179">
        <v>0</v>
      </c>
      <c r="AW45" s="179">
        <v>0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179">
        <v>0</v>
      </c>
      <c r="BD45" s="179">
        <v>0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179">
        <v>0</v>
      </c>
      <c r="BK45" s="179">
        <v>0</v>
      </c>
      <c r="BL45" s="179">
        <v>0</v>
      </c>
      <c r="BM45" s="179">
        <v>0</v>
      </c>
      <c r="BN45" s="179">
        <v>0</v>
      </c>
      <c r="BO45" s="179">
        <v>0</v>
      </c>
      <c r="BP45" s="179">
        <v>0</v>
      </c>
      <c r="BQ45" s="179">
        <v>0</v>
      </c>
      <c r="BR45" s="179">
        <v>0</v>
      </c>
      <c r="BS45" s="179">
        <v>0</v>
      </c>
      <c r="BT45" s="179">
        <v>0</v>
      </c>
      <c r="BU45" s="179">
        <v>0</v>
      </c>
      <c r="BV45" s="179">
        <v>0</v>
      </c>
      <c r="BW45" s="179">
        <v>0</v>
      </c>
      <c r="BX45" s="179">
        <v>0</v>
      </c>
      <c r="BY45" s="179">
        <v>0</v>
      </c>
      <c r="BZ45" s="179">
        <v>0</v>
      </c>
      <c r="CA45" s="179">
        <v>0</v>
      </c>
      <c r="CB45" s="179">
        <v>0</v>
      </c>
      <c r="CC45" s="179">
        <v>0</v>
      </c>
      <c r="CD45" s="179">
        <v>0</v>
      </c>
      <c r="CE45" s="179">
        <v>0</v>
      </c>
      <c r="CF45" s="179">
        <v>0</v>
      </c>
      <c r="CG45" s="179">
        <v>0</v>
      </c>
      <c r="CH45" s="179">
        <v>0</v>
      </c>
      <c r="CI45" s="179">
        <v>0</v>
      </c>
      <c r="CJ45" s="179">
        <v>0</v>
      </c>
      <c r="CK45" s="179">
        <v>0</v>
      </c>
      <c r="CL45" s="179">
        <v>0</v>
      </c>
      <c r="CM45" s="179">
        <v>0</v>
      </c>
      <c r="CN45" s="179">
        <v>0</v>
      </c>
      <c r="CO45" s="179">
        <v>0</v>
      </c>
      <c r="CP45" s="179">
        <v>0</v>
      </c>
      <c r="CQ45" s="179">
        <v>0</v>
      </c>
      <c r="CR45" s="179">
        <v>0</v>
      </c>
      <c r="CS45" s="179">
        <v>0</v>
      </c>
      <c r="CT45" s="179">
        <v>0</v>
      </c>
      <c r="CU45" s="179">
        <v>0</v>
      </c>
      <c r="CV45" s="179">
        <v>0</v>
      </c>
      <c r="CW45" s="179">
        <v>0</v>
      </c>
      <c r="CX45" s="179">
        <v>0</v>
      </c>
      <c r="CY45" s="179">
        <v>0</v>
      </c>
      <c r="CZ45" s="179">
        <v>0</v>
      </c>
      <c r="DA45" s="179">
        <v>0</v>
      </c>
      <c r="DB45" s="179">
        <v>0</v>
      </c>
      <c r="DC45" s="179">
        <v>0</v>
      </c>
      <c r="DD45" s="179">
        <v>0</v>
      </c>
      <c r="DE45" s="179">
        <v>0</v>
      </c>
      <c r="DF45" s="179">
        <v>0</v>
      </c>
      <c r="DG45" s="179">
        <v>0</v>
      </c>
      <c r="DH45" s="179">
        <v>0</v>
      </c>
      <c r="DI45" s="179">
        <v>0</v>
      </c>
      <c r="DJ45" s="179">
        <v>0</v>
      </c>
      <c r="DK45" s="179">
        <v>0</v>
      </c>
      <c r="DL45" s="179">
        <v>0</v>
      </c>
      <c r="DM45" s="179">
        <v>0</v>
      </c>
      <c r="DN45" s="179">
        <v>0</v>
      </c>
      <c r="DO45" s="179">
        <v>0</v>
      </c>
      <c r="DP45" s="179">
        <v>0</v>
      </c>
      <c r="DQ45" s="179">
        <v>0</v>
      </c>
      <c r="DR45" s="179">
        <v>0</v>
      </c>
      <c r="DS45" s="179">
        <v>0</v>
      </c>
      <c r="DT45" s="179">
        <v>0</v>
      </c>
      <c r="DU45" s="179">
        <v>0</v>
      </c>
      <c r="DV45" s="179">
        <v>0</v>
      </c>
      <c r="DW45" s="179">
        <v>0</v>
      </c>
      <c r="DX45" s="179">
        <v>0</v>
      </c>
      <c r="DY45" s="179">
        <v>0</v>
      </c>
      <c r="DZ45" s="179">
        <v>0</v>
      </c>
      <c r="EA45" s="179">
        <v>0</v>
      </c>
      <c r="EB45" s="179">
        <v>0</v>
      </c>
      <c r="EC45" s="179">
        <v>0</v>
      </c>
      <c r="ED45" s="179">
        <v>0</v>
      </c>
      <c r="EE45" s="179">
        <v>0</v>
      </c>
      <c r="EF45" s="179">
        <v>0</v>
      </c>
      <c r="EG45" s="179">
        <v>0</v>
      </c>
      <c r="EH45" s="179">
        <v>0</v>
      </c>
      <c r="EI45" s="179">
        <v>0</v>
      </c>
      <c r="EJ45" s="179">
        <v>0</v>
      </c>
      <c r="EK45" s="179">
        <v>0</v>
      </c>
      <c r="EL45" s="179">
        <v>0</v>
      </c>
      <c r="EM45" s="179">
        <v>0</v>
      </c>
      <c r="EN45" s="179">
        <v>0</v>
      </c>
      <c r="EO45" s="179">
        <v>0</v>
      </c>
      <c r="EP45" s="179">
        <v>0</v>
      </c>
      <c r="EQ45" s="179">
        <v>0</v>
      </c>
      <c r="ER45" s="179">
        <v>0</v>
      </c>
      <c r="ES45" s="179">
        <v>0</v>
      </c>
      <c r="ET45" s="179">
        <v>0</v>
      </c>
      <c r="EU45" s="179">
        <v>0</v>
      </c>
      <c r="EV45" s="179">
        <v>0</v>
      </c>
      <c r="EW45" s="179">
        <v>0</v>
      </c>
      <c r="EX45" s="179">
        <v>0</v>
      </c>
      <c r="EY45" s="179">
        <v>0</v>
      </c>
      <c r="EZ45" s="179">
        <v>0</v>
      </c>
      <c r="FA45" s="179">
        <v>0</v>
      </c>
      <c r="FB45" s="179">
        <v>0</v>
      </c>
      <c r="FC45" s="179">
        <v>0</v>
      </c>
      <c r="FD45" s="179">
        <v>0</v>
      </c>
      <c r="FE45" s="179">
        <v>0</v>
      </c>
      <c r="FF45" s="179">
        <v>0</v>
      </c>
      <c r="FG45" s="179">
        <v>0</v>
      </c>
    </row>
    <row r="46" spans="1:163" x14ac:dyDescent="0.25">
      <c r="A46" s="87">
        <f t="shared" si="5"/>
        <v>2035</v>
      </c>
      <c r="B46" s="179">
        <v>0</v>
      </c>
      <c r="C46" s="179">
        <v>0</v>
      </c>
      <c r="D46" s="179">
        <v>0</v>
      </c>
      <c r="E46" s="179">
        <v>0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179">
        <v>0</v>
      </c>
      <c r="R46" s="179">
        <v>0</v>
      </c>
      <c r="S46" s="179">
        <v>0</v>
      </c>
      <c r="T46" s="179">
        <v>0</v>
      </c>
      <c r="U46" s="179">
        <v>0</v>
      </c>
      <c r="V46" s="179">
        <v>0</v>
      </c>
      <c r="W46" s="179">
        <v>0</v>
      </c>
      <c r="X46" s="179">
        <v>0</v>
      </c>
      <c r="Y46" s="179">
        <v>0</v>
      </c>
      <c r="Z46" s="179">
        <v>0</v>
      </c>
      <c r="AA46" s="179">
        <v>0</v>
      </c>
      <c r="AB46" s="179">
        <v>0</v>
      </c>
      <c r="AC46" s="179">
        <v>0</v>
      </c>
      <c r="AD46" s="179">
        <v>0</v>
      </c>
      <c r="AE46" s="179">
        <v>0</v>
      </c>
      <c r="AF46" s="179">
        <v>0</v>
      </c>
      <c r="AG46" s="179">
        <v>0</v>
      </c>
      <c r="AH46" s="179">
        <v>0</v>
      </c>
      <c r="AI46" s="179">
        <v>0</v>
      </c>
      <c r="AJ46" s="179">
        <v>0</v>
      </c>
      <c r="AK46" s="179">
        <v>0</v>
      </c>
      <c r="AL46" s="179">
        <v>0</v>
      </c>
      <c r="AM46" s="179">
        <v>0</v>
      </c>
      <c r="AN46" s="179">
        <v>0</v>
      </c>
      <c r="AO46" s="179">
        <v>0</v>
      </c>
      <c r="AP46" s="179">
        <v>0</v>
      </c>
      <c r="AQ46" s="179">
        <v>0</v>
      </c>
      <c r="AR46" s="179">
        <v>0</v>
      </c>
      <c r="AS46" s="179">
        <v>0</v>
      </c>
      <c r="AT46" s="179">
        <v>0</v>
      </c>
      <c r="AU46" s="179">
        <v>0</v>
      </c>
      <c r="AV46" s="179">
        <v>0</v>
      </c>
      <c r="AW46" s="179">
        <v>0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179">
        <v>0</v>
      </c>
      <c r="BD46" s="179">
        <v>0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179">
        <v>0</v>
      </c>
      <c r="BK46" s="179">
        <v>0</v>
      </c>
      <c r="BL46" s="179">
        <v>0</v>
      </c>
      <c r="BM46" s="179">
        <v>0</v>
      </c>
      <c r="BN46" s="179">
        <v>0</v>
      </c>
      <c r="BO46" s="179">
        <v>0</v>
      </c>
      <c r="BP46" s="179">
        <v>0</v>
      </c>
      <c r="BQ46" s="179">
        <v>0</v>
      </c>
      <c r="BR46" s="179">
        <v>0</v>
      </c>
      <c r="BS46" s="179">
        <v>0</v>
      </c>
      <c r="BT46" s="179">
        <v>0</v>
      </c>
      <c r="BU46" s="179">
        <v>0</v>
      </c>
      <c r="BV46" s="179">
        <v>0</v>
      </c>
      <c r="BW46" s="179">
        <v>0</v>
      </c>
      <c r="BX46" s="179">
        <v>0</v>
      </c>
      <c r="BY46" s="179">
        <v>0</v>
      </c>
      <c r="BZ46" s="179">
        <v>0</v>
      </c>
      <c r="CA46" s="179">
        <v>0</v>
      </c>
      <c r="CB46" s="179">
        <v>0</v>
      </c>
      <c r="CC46" s="179">
        <v>0</v>
      </c>
      <c r="CD46" s="179">
        <v>0</v>
      </c>
      <c r="CE46" s="179">
        <v>0</v>
      </c>
      <c r="CF46" s="179">
        <v>0</v>
      </c>
      <c r="CG46" s="179">
        <v>0</v>
      </c>
      <c r="CH46" s="179">
        <v>0</v>
      </c>
      <c r="CI46" s="179">
        <v>0</v>
      </c>
      <c r="CJ46" s="179">
        <v>0</v>
      </c>
      <c r="CK46" s="179">
        <v>0</v>
      </c>
      <c r="CL46" s="179">
        <v>0</v>
      </c>
      <c r="CM46" s="179">
        <v>0</v>
      </c>
      <c r="CN46" s="179">
        <v>0</v>
      </c>
      <c r="CO46" s="179">
        <v>0</v>
      </c>
      <c r="CP46" s="179">
        <v>0</v>
      </c>
      <c r="CQ46" s="179">
        <v>0</v>
      </c>
      <c r="CR46" s="179">
        <v>0</v>
      </c>
      <c r="CS46" s="179">
        <v>0</v>
      </c>
      <c r="CT46" s="179">
        <v>0</v>
      </c>
      <c r="CU46" s="179">
        <v>0</v>
      </c>
      <c r="CV46" s="179">
        <v>0</v>
      </c>
      <c r="CW46" s="179">
        <v>0</v>
      </c>
      <c r="CX46" s="179">
        <v>0</v>
      </c>
      <c r="CY46" s="179">
        <v>0</v>
      </c>
      <c r="CZ46" s="179">
        <v>0</v>
      </c>
      <c r="DA46" s="179">
        <v>0</v>
      </c>
      <c r="DB46" s="179">
        <v>0</v>
      </c>
      <c r="DC46" s="179">
        <v>0</v>
      </c>
      <c r="DD46" s="179">
        <v>0</v>
      </c>
      <c r="DE46" s="179">
        <v>0</v>
      </c>
      <c r="DF46" s="179">
        <v>0</v>
      </c>
      <c r="DG46" s="179">
        <v>0</v>
      </c>
      <c r="DH46" s="179">
        <v>0</v>
      </c>
      <c r="DI46" s="179">
        <v>0</v>
      </c>
      <c r="DJ46" s="179">
        <v>0</v>
      </c>
      <c r="DK46" s="179">
        <v>0</v>
      </c>
      <c r="DL46" s="179">
        <v>0</v>
      </c>
      <c r="DM46" s="179">
        <v>0</v>
      </c>
      <c r="DN46" s="179">
        <v>0</v>
      </c>
      <c r="DO46" s="179">
        <v>0</v>
      </c>
      <c r="DP46" s="179">
        <v>0</v>
      </c>
      <c r="DQ46" s="179">
        <v>0</v>
      </c>
      <c r="DR46" s="179">
        <v>0</v>
      </c>
      <c r="DS46" s="179">
        <v>0</v>
      </c>
      <c r="DT46" s="179">
        <v>0</v>
      </c>
      <c r="DU46" s="179">
        <v>0</v>
      </c>
      <c r="DV46" s="179">
        <v>0</v>
      </c>
      <c r="DW46" s="179">
        <v>0</v>
      </c>
      <c r="DX46" s="179">
        <v>0</v>
      </c>
      <c r="DY46" s="179">
        <v>0</v>
      </c>
      <c r="DZ46" s="179">
        <v>0</v>
      </c>
      <c r="EA46" s="179">
        <v>0</v>
      </c>
      <c r="EB46" s="179">
        <v>0</v>
      </c>
      <c r="EC46" s="179">
        <v>0</v>
      </c>
      <c r="ED46" s="179">
        <v>0</v>
      </c>
      <c r="EE46" s="179">
        <v>0</v>
      </c>
      <c r="EF46" s="179">
        <v>0</v>
      </c>
      <c r="EG46" s="179">
        <v>0</v>
      </c>
      <c r="EH46" s="179">
        <v>0</v>
      </c>
      <c r="EI46" s="179">
        <v>0</v>
      </c>
      <c r="EJ46" s="179">
        <v>0</v>
      </c>
      <c r="EK46" s="179">
        <v>0</v>
      </c>
      <c r="EL46" s="179">
        <v>0</v>
      </c>
      <c r="EM46" s="179">
        <v>0</v>
      </c>
      <c r="EN46" s="179">
        <v>0</v>
      </c>
      <c r="EO46" s="179">
        <v>0</v>
      </c>
      <c r="EP46" s="179">
        <v>0</v>
      </c>
      <c r="EQ46" s="179">
        <v>0</v>
      </c>
      <c r="ER46" s="179">
        <v>0</v>
      </c>
      <c r="ES46" s="179">
        <v>0</v>
      </c>
      <c r="ET46" s="179">
        <v>0</v>
      </c>
      <c r="EU46" s="179">
        <v>0</v>
      </c>
      <c r="EV46" s="179">
        <v>0</v>
      </c>
      <c r="EW46" s="179">
        <v>0</v>
      </c>
      <c r="EX46" s="179">
        <v>0</v>
      </c>
      <c r="EY46" s="179">
        <v>0</v>
      </c>
      <c r="EZ46" s="179">
        <v>0</v>
      </c>
      <c r="FA46" s="179">
        <v>0</v>
      </c>
      <c r="FB46" s="179">
        <v>0</v>
      </c>
      <c r="FC46" s="179">
        <v>0</v>
      </c>
      <c r="FD46" s="179">
        <v>0</v>
      </c>
      <c r="FE46" s="179">
        <v>0</v>
      </c>
      <c r="FF46" s="179">
        <v>0</v>
      </c>
      <c r="FG46" s="179">
        <v>0</v>
      </c>
    </row>
    <row r="47" spans="1:163" x14ac:dyDescent="0.25">
      <c r="A47" s="87">
        <f t="shared" si="5"/>
        <v>2036</v>
      </c>
      <c r="B47" s="179">
        <v>0</v>
      </c>
      <c r="C47" s="179">
        <v>0</v>
      </c>
      <c r="D47" s="179">
        <v>0</v>
      </c>
      <c r="E47" s="179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179">
        <v>0</v>
      </c>
      <c r="R47" s="179">
        <v>0</v>
      </c>
      <c r="S47" s="179">
        <v>0</v>
      </c>
      <c r="T47" s="179">
        <v>0</v>
      </c>
      <c r="U47" s="179">
        <v>0</v>
      </c>
      <c r="V47" s="179">
        <v>0</v>
      </c>
      <c r="W47" s="179">
        <v>0</v>
      </c>
      <c r="X47" s="179">
        <v>0</v>
      </c>
      <c r="Y47" s="179">
        <v>0</v>
      </c>
      <c r="Z47" s="179">
        <v>0</v>
      </c>
      <c r="AA47" s="179">
        <v>0</v>
      </c>
      <c r="AB47" s="179">
        <v>0</v>
      </c>
      <c r="AC47" s="179">
        <v>0</v>
      </c>
      <c r="AD47" s="179">
        <v>0</v>
      </c>
      <c r="AE47" s="179">
        <v>0</v>
      </c>
      <c r="AF47" s="179">
        <v>0</v>
      </c>
      <c r="AG47" s="179">
        <v>0</v>
      </c>
      <c r="AH47" s="179">
        <v>0</v>
      </c>
      <c r="AI47" s="179">
        <v>0</v>
      </c>
      <c r="AJ47" s="179">
        <v>0</v>
      </c>
      <c r="AK47" s="179">
        <v>0</v>
      </c>
      <c r="AL47" s="179">
        <v>0</v>
      </c>
      <c r="AM47" s="179">
        <v>0</v>
      </c>
      <c r="AN47" s="179">
        <v>0</v>
      </c>
      <c r="AO47" s="179">
        <v>0</v>
      </c>
      <c r="AP47" s="179">
        <v>0</v>
      </c>
      <c r="AQ47" s="179">
        <v>0</v>
      </c>
      <c r="AR47" s="179">
        <v>0</v>
      </c>
      <c r="AS47" s="179">
        <v>0</v>
      </c>
      <c r="AT47" s="179">
        <v>0</v>
      </c>
      <c r="AU47" s="179">
        <v>0</v>
      </c>
      <c r="AV47" s="179">
        <v>0</v>
      </c>
      <c r="AW47" s="179">
        <v>0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179">
        <v>0</v>
      </c>
      <c r="BD47" s="179">
        <v>0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179">
        <v>0</v>
      </c>
      <c r="BK47" s="179">
        <v>0</v>
      </c>
      <c r="BL47" s="179">
        <v>0</v>
      </c>
      <c r="BM47" s="179">
        <v>0</v>
      </c>
      <c r="BN47" s="179">
        <v>0</v>
      </c>
      <c r="BO47" s="179">
        <v>0</v>
      </c>
      <c r="BP47" s="179">
        <v>0</v>
      </c>
      <c r="BQ47" s="179">
        <v>0</v>
      </c>
      <c r="BR47" s="179">
        <v>0</v>
      </c>
      <c r="BS47" s="179">
        <v>0</v>
      </c>
      <c r="BT47" s="179">
        <v>0</v>
      </c>
      <c r="BU47" s="179">
        <v>0</v>
      </c>
      <c r="BV47" s="179">
        <v>0</v>
      </c>
      <c r="BW47" s="179">
        <v>0</v>
      </c>
      <c r="BX47" s="179">
        <v>0</v>
      </c>
      <c r="BY47" s="179">
        <v>0</v>
      </c>
      <c r="BZ47" s="179">
        <v>0</v>
      </c>
      <c r="CA47" s="179">
        <v>0</v>
      </c>
      <c r="CB47" s="179">
        <v>0</v>
      </c>
      <c r="CC47" s="179">
        <v>0</v>
      </c>
      <c r="CD47" s="179">
        <v>0</v>
      </c>
      <c r="CE47" s="179">
        <v>0</v>
      </c>
      <c r="CF47" s="179">
        <v>0</v>
      </c>
      <c r="CG47" s="179">
        <v>0</v>
      </c>
      <c r="CH47" s="179">
        <v>0</v>
      </c>
      <c r="CI47" s="179">
        <v>0</v>
      </c>
      <c r="CJ47" s="179">
        <v>0</v>
      </c>
      <c r="CK47" s="179">
        <v>0</v>
      </c>
      <c r="CL47" s="179">
        <v>0</v>
      </c>
      <c r="CM47" s="179">
        <v>0</v>
      </c>
      <c r="CN47" s="179">
        <v>0</v>
      </c>
      <c r="CO47" s="179">
        <v>0</v>
      </c>
      <c r="CP47" s="179">
        <v>0</v>
      </c>
      <c r="CQ47" s="179">
        <v>0</v>
      </c>
      <c r="CR47" s="179">
        <v>0</v>
      </c>
      <c r="CS47" s="179">
        <v>0</v>
      </c>
      <c r="CT47" s="179">
        <v>0</v>
      </c>
      <c r="CU47" s="179">
        <v>0</v>
      </c>
      <c r="CV47" s="179">
        <v>0</v>
      </c>
      <c r="CW47" s="179">
        <v>0</v>
      </c>
      <c r="CX47" s="179">
        <v>0</v>
      </c>
      <c r="CY47" s="179">
        <v>0</v>
      </c>
      <c r="CZ47" s="179">
        <v>0</v>
      </c>
      <c r="DA47" s="179">
        <v>0</v>
      </c>
      <c r="DB47" s="179">
        <v>0</v>
      </c>
      <c r="DC47" s="179">
        <v>0</v>
      </c>
      <c r="DD47" s="179">
        <v>0</v>
      </c>
      <c r="DE47" s="179">
        <v>0</v>
      </c>
      <c r="DF47" s="179">
        <v>0</v>
      </c>
      <c r="DG47" s="179">
        <v>0</v>
      </c>
      <c r="DH47" s="179">
        <v>0</v>
      </c>
      <c r="DI47" s="179">
        <v>0</v>
      </c>
      <c r="DJ47" s="179">
        <v>0</v>
      </c>
      <c r="DK47" s="179">
        <v>0</v>
      </c>
      <c r="DL47" s="179">
        <v>0</v>
      </c>
      <c r="DM47" s="179">
        <v>0</v>
      </c>
      <c r="DN47" s="179">
        <v>0</v>
      </c>
      <c r="DO47" s="179">
        <v>0</v>
      </c>
      <c r="DP47" s="179">
        <v>0</v>
      </c>
      <c r="DQ47" s="179">
        <v>0</v>
      </c>
      <c r="DR47" s="179">
        <v>0</v>
      </c>
      <c r="DS47" s="179">
        <v>0</v>
      </c>
      <c r="DT47" s="179">
        <v>0</v>
      </c>
      <c r="DU47" s="179">
        <v>0</v>
      </c>
      <c r="DV47" s="179">
        <v>0</v>
      </c>
      <c r="DW47" s="179">
        <v>0</v>
      </c>
      <c r="DX47" s="179">
        <v>0</v>
      </c>
      <c r="DY47" s="179">
        <v>0</v>
      </c>
      <c r="DZ47" s="179">
        <v>0</v>
      </c>
      <c r="EA47" s="179">
        <v>0</v>
      </c>
      <c r="EB47" s="179">
        <v>0</v>
      </c>
      <c r="EC47" s="179">
        <v>0</v>
      </c>
      <c r="ED47" s="179">
        <v>0</v>
      </c>
      <c r="EE47" s="179">
        <v>0</v>
      </c>
      <c r="EF47" s="179">
        <v>0</v>
      </c>
      <c r="EG47" s="179">
        <v>0</v>
      </c>
      <c r="EH47" s="179">
        <v>0</v>
      </c>
      <c r="EI47" s="179">
        <v>0</v>
      </c>
      <c r="EJ47" s="179">
        <v>0</v>
      </c>
      <c r="EK47" s="179">
        <v>0</v>
      </c>
      <c r="EL47" s="179">
        <v>0</v>
      </c>
      <c r="EM47" s="179">
        <v>0</v>
      </c>
      <c r="EN47" s="179">
        <v>0</v>
      </c>
      <c r="EO47" s="179">
        <v>0</v>
      </c>
      <c r="EP47" s="179">
        <v>0</v>
      </c>
      <c r="EQ47" s="179">
        <v>0</v>
      </c>
      <c r="ER47" s="179">
        <v>0</v>
      </c>
      <c r="ES47" s="179">
        <v>0</v>
      </c>
      <c r="ET47" s="179">
        <v>0</v>
      </c>
      <c r="EU47" s="179">
        <v>0</v>
      </c>
      <c r="EV47" s="179">
        <v>0</v>
      </c>
      <c r="EW47" s="179">
        <v>0</v>
      </c>
      <c r="EX47" s="179">
        <v>0</v>
      </c>
      <c r="EY47" s="179">
        <v>0</v>
      </c>
      <c r="EZ47" s="179">
        <v>0</v>
      </c>
      <c r="FA47" s="179">
        <v>0</v>
      </c>
      <c r="FB47" s="179">
        <v>0</v>
      </c>
      <c r="FC47" s="179">
        <v>0</v>
      </c>
      <c r="FD47" s="179">
        <v>0</v>
      </c>
      <c r="FE47" s="179">
        <v>0</v>
      </c>
      <c r="FF47" s="179">
        <v>0</v>
      </c>
      <c r="FG47" s="179">
        <v>0</v>
      </c>
    </row>
    <row r="48" spans="1:163" x14ac:dyDescent="0.25">
      <c r="A48" s="87">
        <f t="shared" si="5"/>
        <v>2037</v>
      </c>
      <c r="B48" s="179">
        <v>0</v>
      </c>
      <c r="C48" s="179">
        <v>0</v>
      </c>
      <c r="D48" s="179">
        <v>0</v>
      </c>
      <c r="E48" s="179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179">
        <v>0</v>
      </c>
      <c r="R48" s="179">
        <v>0</v>
      </c>
      <c r="S48" s="179">
        <v>0</v>
      </c>
      <c r="T48" s="179">
        <v>0</v>
      </c>
      <c r="U48" s="179">
        <v>0</v>
      </c>
      <c r="V48" s="179">
        <v>0</v>
      </c>
      <c r="W48" s="179">
        <v>0</v>
      </c>
      <c r="X48" s="179">
        <v>0</v>
      </c>
      <c r="Y48" s="179">
        <v>0</v>
      </c>
      <c r="Z48" s="179">
        <v>0</v>
      </c>
      <c r="AA48" s="179">
        <v>0</v>
      </c>
      <c r="AB48" s="179">
        <v>0</v>
      </c>
      <c r="AC48" s="179">
        <v>0</v>
      </c>
      <c r="AD48" s="179">
        <v>0</v>
      </c>
      <c r="AE48" s="179">
        <v>0</v>
      </c>
      <c r="AF48" s="179">
        <v>0</v>
      </c>
      <c r="AG48" s="179">
        <v>0</v>
      </c>
      <c r="AH48" s="179">
        <v>0</v>
      </c>
      <c r="AI48" s="179">
        <v>0</v>
      </c>
      <c r="AJ48" s="179">
        <v>0</v>
      </c>
      <c r="AK48" s="179">
        <v>0</v>
      </c>
      <c r="AL48" s="179">
        <v>0</v>
      </c>
      <c r="AM48" s="179">
        <v>0</v>
      </c>
      <c r="AN48" s="179">
        <v>0</v>
      </c>
      <c r="AO48" s="179">
        <v>0</v>
      </c>
      <c r="AP48" s="179">
        <v>0</v>
      </c>
      <c r="AQ48" s="179">
        <v>0</v>
      </c>
      <c r="AR48" s="179">
        <v>0</v>
      </c>
      <c r="AS48" s="179">
        <v>0</v>
      </c>
      <c r="AT48" s="179">
        <v>0</v>
      </c>
      <c r="AU48" s="179">
        <v>0</v>
      </c>
      <c r="AV48" s="179">
        <v>0</v>
      </c>
      <c r="AW48" s="179">
        <v>0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179">
        <v>0</v>
      </c>
      <c r="BD48" s="179">
        <v>0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179">
        <v>0</v>
      </c>
      <c r="BK48" s="179">
        <v>0</v>
      </c>
      <c r="BL48" s="179">
        <v>0</v>
      </c>
      <c r="BM48" s="179">
        <v>0</v>
      </c>
      <c r="BN48" s="179">
        <v>0</v>
      </c>
      <c r="BO48" s="179">
        <v>0</v>
      </c>
      <c r="BP48" s="179">
        <v>0</v>
      </c>
      <c r="BQ48" s="179">
        <v>0</v>
      </c>
      <c r="BR48" s="179">
        <v>0</v>
      </c>
      <c r="BS48" s="179">
        <v>0</v>
      </c>
      <c r="BT48" s="179">
        <v>0</v>
      </c>
      <c r="BU48" s="179">
        <v>0</v>
      </c>
      <c r="BV48" s="179">
        <v>0</v>
      </c>
      <c r="BW48" s="179">
        <v>0</v>
      </c>
      <c r="BX48" s="179">
        <v>0</v>
      </c>
      <c r="BY48" s="179">
        <v>0</v>
      </c>
      <c r="BZ48" s="179">
        <v>0</v>
      </c>
      <c r="CA48" s="179">
        <v>0</v>
      </c>
      <c r="CB48" s="179">
        <v>0</v>
      </c>
      <c r="CC48" s="179">
        <v>0</v>
      </c>
      <c r="CD48" s="179">
        <v>0</v>
      </c>
      <c r="CE48" s="179">
        <v>0</v>
      </c>
      <c r="CF48" s="179">
        <v>0</v>
      </c>
      <c r="CG48" s="179">
        <v>0</v>
      </c>
      <c r="CH48" s="179">
        <v>0</v>
      </c>
      <c r="CI48" s="179">
        <v>0</v>
      </c>
      <c r="CJ48" s="179">
        <v>0</v>
      </c>
      <c r="CK48" s="179">
        <v>0</v>
      </c>
      <c r="CL48" s="179">
        <v>0</v>
      </c>
      <c r="CM48" s="179">
        <v>0</v>
      </c>
      <c r="CN48" s="179">
        <v>0</v>
      </c>
      <c r="CO48" s="179">
        <v>0</v>
      </c>
      <c r="CP48" s="179">
        <v>0</v>
      </c>
      <c r="CQ48" s="179">
        <v>0</v>
      </c>
      <c r="CR48" s="179">
        <v>0</v>
      </c>
      <c r="CS48" s="179">
        <v>0</v>
      </c>
      <c r="CT48" s="179">
        <v>0</v>
      </c>
      <c r="CU48" s="179">
        <v>0</v>
      </c>
      <c r="CV48" s="179">
        <v>0</v>
      </c>
      <c r="CW48" s="179">
        <v>0</v>
      </c>
      <c r="CX48" s="179">
        <v>0</v>
      </c>
      <c r="CY48" s="179">
        <v>0</v>
      </c>
      <c r="CZ48" s="179">
        <v>0</v>
      </c>
      <c r="DA48" s="179">
        <v>0</v>
      </c>
      <c r="DB48" s="179">
        <v>0</v>
      </c>
      <c r="DC48" s="179">
        <v>0</v>
      </c>
      <c r="DD48" s="179">
        <v>0</v>
      </c>
      <c r="DE48" s="179">
        <v>0</v>
      </c>
      <c r="DF48" s="179">
        <v>0</v>
      </c>
      <c r="DG48" s="179">
        <v>0</v>
      </c>
      <c r="DH48" s="179">
        <v>0</v>
      </c>
      <c r="DI48" s="179">
        <v>0</v>
      </c>
      <c r="DJ48" s="179">
        <v>0</v>
      </c>
      <c r="DK48" s="179">
        <v>0</v>
      </c>
      <c r="DL48" s="179">
        <v>0</v>
      </c>
      <c r="DM48" s="179">
        <v>0</v>
      </c>
      <c r="DN48" s="179">
        <v>0</v>
      </c>
      <c r="DO48" s="179">
        <v>0</v>
      </c>
      <c r="DP48" s="179">
        <v>0</v>
      </c>
      <c r="DQ48" s="179">
        <v>0</v>
      </c>
      <c r="DR48" s="179">
        <v>0</v>
      </c>
      <c r="DS48" s="179">
        <v>0</v>
      </c>
      <c r="DT48" s="179">
        <v>0</v>
      </c>
      <c r="DU48" s="179">
        <v>0</v>
      </c>
      <c r="DV48" s="179">
        <v>0</v>
      </c>
      <c r="DW48" s="179">
        <v>0</v>
      </c>
      <c r="DX48" s="179">
        <v>0</v>
      </c>
      <c r="DY48" s="179">
        <v>0</v>
      </c>
      <c r="DZ48" s="179">
        <v>0</v>
      </c>
      <c r="EA48" s="179">
        <v>0</v>
      </c>
      <c r="EB48" s="179">
        <v>0</v>
      </c>
      <c r="EC48" s="179">
        <v>0</v>
      </c>
      <c r="ED48" s="179">
        <v>0</v>
      </c>
      <c r="EE48" s="179">
        <v>0</v>
      </c>
      <c r="EF48" s="179">
        <v>0</v>
      </c>
      <c r="EG48" s="179">
        <v>0</v>
      </c>
      <c r="EH48" s="179">
        <v>0</v>
      </c>
      <c r="EI48" s="179">
        <v>0</v>
      </c>
      <c r="EJ48" s="179">
        <v>0</v>
      </c>
      <c r="EK48" s="179">
        <v>0</v>
      </c>
      <c r="EL48" s="179">
        <v>0</v>
      </c>
      <c r="EM48" s="179">
        <v>0</v>
      </c>
      <c r="EN48" s="179">
        <v>0</v>
      </c>
      <c r="EO48" s="179">
        <v>0</v>
      </c>
      <c r="EP48" s="179">
        <v>0</v>
      </c>
      <c r="EQ48" s="179">
        <v>0</v>
      </c>
      <c r="ER48" s="179">
        <v>0</v>
      </c>
      <c r="ES48" s="179">
        <v>0</v>
      </c>
      <c r="ET48" s="179">
        <v>0</v>
      </c>
      <c r="EU48" s="179">
        <v>0</v>
      </c>
      <c r="EV48" s="179">
        <v>0</v>
      </c>
      <c r="EW48" s="179">
        <v>0</v>
      </c>
      <c r="EX48" s="179">
        <v>0</v>
      </c>
      <c r="EY48" s="179">
        <v>0</v>
      </c>
      <c r="EZ48" s="179">
        <v>0</v>
      </c>
      <c r="FA48" s="179">
        <v>0</v>
      </c>
      <c r="FB48" s="179">
        <v>0</v>
      </c>
      <c r="FC48" s="179">
        <v>0</v>
      </c>
      <c r="FD48" s="179">
        <v>0</v>
      </c>
      <c r="FE48" s="179">
        <v>0</v>
      </c>
      <c r="FF48" s="179">
        <v>0</v>
      </c>
      <c r="FG48" s="179">
        <v>0</v>
      </c>
    </row>
    <row r="49" spans="1:163" x14ac:dyDescent="0.25">
      <c r="A49" s="87">
        <f t="shared" si="5"/>
        <v>2038</v>
      </c>
      <c r="B49" s="179">
        <v>0</v>
      </c>
      <c r="C49" s="179">
        <v>0</v>
      </c>
      <c r="D49" s="179">
        <v>0</v>
      </c>
      <c r="E49" s="179">
        <v>0</v>
      </c>
      <c r="F49" s="179">
        <v>0</v>
      </c>
      <c r="G49" s="179">
        <v>0</v>
      </c>
      <c r="H49" s="179">
        <v>0</v>
      </c>
      <c r="I49" s="179">
        <v>0</v>
      </c>
      <c r="J49" s="179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0</v>
      </c>
      <c r="P49" s="179">
        <v>0</v>
      </c>
      <c r="Q49" s="179">
        <v>0</v>
      </c>
      <c r="R49" s="179">
        <v>0</v>
      </c>
      <c r="S49" s="179">
        <v>0</v>
      </c>
      <c r="T49" s="179">
        <v>0</v>
      </c>
      <c r="U49" s="179">
        <v>0</v>
      </c>
      <c r="V49" s="179">
        <v>0</v>
      </c>
      <c r="W49" s="179">
        <v>0</v>
      </c>
      <c r="X49" s="179">
        <v>0</v>
      </c>
      <c r="Y49" s="179">
        <v>0</v>
      </c>
      <c r="Z49" s="179">
        <v>0</v>
      </c>
      <c r="AA49" s="179">
        <v>0</v>
      </c>
      <c r="AB49" s="179">
        <v>0</v>
      </c>
      <c r="AC49" s="179">
        <v>0</v>
      </c>
      <c r="AD49" s="179">
        <v>0</v>
      </c>
      <c r="AE49" s="179">
        <v>0</v>
      </c>
      <c r="AF49" s="179">
        <v>0</v>
      </c>
      <c r="AG49" s="179">
        <v>0</v>
      </c>
      <c r="AH49" s="179">
        <v>0</v>
      </c>
      <c r="AI49" s="179">
        <v>0</v>
      </c>
      <c r="AJ49" s="179">
        <v>0</v>
      </c>
      <c r="AK49" s="179">
        <v>0</v>
      </c>
      <c r="AL49" s="179">
        <v>0</v>
      </c>
      <c r="AM49" s="179">
        <v>0</v>
      </c>
      <c r="AN49" s="179">
        <v>0</v>
      </c>
      <c r="AO49" s="179">
        <v>0</v>
      </c>
      <c r="AP49" s="179">
        <v>0</v>
      </c>
      <c r="AQ49" s="179">
        <v>0</v>
      </c>
      <c r="AR49" s="179">
        <v>0</v>
      </c>
      <c r="AS49" s="179">
        <v>0</v>
      </c>
      <c r="AT49" s="179">
        <v>0</v>
      </c>
      <c r="AU49" s="179">
        <v>0</v>
      </c>
      <c r="AV49" s="179">
        <v>0</v>
      </c>
      <c r="AW49" s="179">
        <v>0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179">
        <v>0</v>
      </c>
      <c r="BD49" s="179">
        <v>0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179">
        <v>0</v>
      </c>
      <c r="BK49" s="179">
        <v>0</v>
      </c>
      <c r="BL49" s="179">
        <v>0</v>
      </c>
      <c r="BM49" s="179">
        <v>0</v>
      </c>
      <c r="BN49" s="179">
        <v>0</v>
      </c>
      <c r="BO49" s="179">
        <v>0</v>
      </c>
      <c r="BP49" s="179">
        <v>0</v>
      </c>
      <c r="BQ49" s="179">
        <v>0</v>
      </c>
      <c r="BR49" s="179">
        <v>0</v>
      </c>
      <c r="BS49" s="179">
        <v>0</v>
      </c>
      <c r="BT49" s="179">
        <v>0</v>
      </c>
      <c r="BU49" s="179">
        <v>0</v>
      </c>
      <c r="BV49" s="179">
        <v>0</v>
      </c>
      <c r="BW49" s="179">
        <v>0</v>
      </c>
      <c r="BX49" s="179">
        <v>0</v>
      </c>
      <c r="BY49" s="179">
        <v>0</v>
      </c>
      <c r="BZ49" s="179">
        <v>0</v>
      </c>
      <c r="CA49" s="179">
        <v>0</v>
      </c>
      <c r="CB49" s="179">
        <v>0</v>
      </c>
      <c r="CC49" s="179">
        <v>0</v>
      </c>
      <c r="CD49" s="179">
        <v>0</v>
      </c>
      <c r="CE49" s="179">
        <v>0</v>
      </c>
      <c r="CF49" s="179">
        <v>0</v>
      </c>
      <c r="CG49" s="179">
        <v>0</v>
      </c>
      <c r="CH49" s="179">
        <v>0</v>
      </c>
      <c r="CI49" s="179">
        <v>0</v>
      </c>
      <c r="CJ49" s="179">
        <v>0</v>
      </c>
      <c r="CK49" s="179">
        <v>0</v>
      </c>
      <c r="CL49" s="179">
        <v>0</v>
      </c>
      <c r="CM49" s="179">
        <v>0</v>
      </c>
      <c r="CN49" s="179">
        <v>0</v>
      </c>
      <c r="CO49" s="179">
        <v>0</v>
      </c>
      <c r="CP49" s="179">
        <v>0</v>
      </c>
      <c r="CQ49" s="179">
        <v>0</v>
      </c>
      <c r="CR49" s="179">
        <v>0</v>
      </c>
      <c r="CS49" s="179">
        <v>0</v>
      </c>
      <c r="CT49" s="179">
        <v>0</v>
      </c>
      <c r="CU49" s="179">
        <v>0</v>
      </c>
      <c r="CV49" s="179">
        <v>0</v>
      </c>
      <c r="CW49" s="179">
        <v>0</v>
      </c>
      <c r="CX49" s="179">
        <v>0</v>
      </c>
      <c r="CY49" s="179">
        <v>0</v>
      </c>
      <c r="CZ49" s="179">
        <v>0</v>
      </c>
      <c r="DA49" s="179">
        <v>0</v>
      </c>
      <c r="DB49" s="179">
        <v>0</v>
      </c>
      <c r="DC49" s="179">
        <v>0</v>
      </c>
      <c r="DD49" s="179">
        <v>0</v>
      </c>
      <c r="DE49" s="179">
        <v>0</v>
      </c>
      <c r="DF49" s="179">
        <v>0</v>
      </c>
      <c r="DG49" s="179">
        <v>0</v>
      </c>
      <c r="DH49" s="179">
        <v>0</v>
      </c>
      <c r="DI49" s="179">
        <v>0</v>
      </c>
      <c r="DJ49" s="179">
        <v>0</v>
      </c>
      <c r="DK49" s="179">
        <v>0</v>
      </c>
      <c r="DL49" s="179">
        <v>0</v>
      </c>
      <c r="DM49" s="179">
        <v>0</v>
      </c>
      <c r="DN49" s="179">
        <v>0</v>
      </c>
      <c r="DO49" s="179">
        <v>0</v>
      </c>
      <c r="DP49" s="179">
        <v>0</v>
      </c>
      <c r="DQ49" s="179">
        <v>0</v>
      </c>
      <c r="DR49" s="179">
        <v>0</v>
      </c>
      <c r="DS49" s="179">
        <v>0</v>
      </c>
      <c r="DT49" s="179">
        <v>0</v>
      </c>
      <c r="DU49" s="179">
        <v>0</v>
      </c>
      <c r="DV49" s="179">
        <v>0</v>
      </c>
      <c r="DW49" s="179">
        <v>0</v>
      </c>
      <c r="DX49" s="179">
        <v>0</v>
      </c>
      <c r="DY49" s="179">
        <v>0</v>
      </c>
      <c r="DZ49" s="179">
        <v>0</v>
      </c>
      <c r="EA49" s="179">
        <v>0</v>
      </c>
      <c r="EB49" s="179">
        <v>0</v>
      </c>
      <c r="EC49" s="179">
        <v>0</v>
      </c>
      <c r="ED49" s="179">
        <v>0</v>
      </c>
      <c r="EE49" s="179">
        <v>0</v>
      </c>
      <c r="EF49" s="179">
        <v>0</v>
      </c>
      <c r="EG49" s="179">
        <v>0</v>
      </c>
      <c r="EH49" s="179">
        <v>0</v>
      </c>
      <c r="EI49" s="179">
        <v>0</v>
      </c>
      <c r="EJ49" s="179">
        <v>0</v>
      </c>
      <c r="EK49" s="179">
        <v>0</v>
      </c>
      <c r="EL49" s="179">
        <v>0</v>
      </c>
      <c r="EM49" s="179">
        <v>0</v>
      </c>
      <c r="EN49" s="179">
        <v>0</v>
      </c>
      <c r="EO49" s="179">
        <v>0</v>
      </c>
      <c r="EP49" s="179">
        <v>0</v>
      </c>
      <c r="EQ49" s="179">
        <v>0</v>
      </c>
      <c r="ER49" s="179">
        <v>0</v>
      </c>
      <c r="ES49" s="179">
        <v>0</v>
      </c>
      <c r="ET49" s="179">
        <v>0</v>
      </c>
      <c r="EU49" s="179">
        <v>0</v>
      </c>
      <c r="EV49" s="179">
        <v>0</v>
      </c>
      <c r="EW49" s="179">
        <v>0</v>
      </c>
      <c r="EX49" s="179">
        <v>0</v>
      </c>
      <c r="EY49" s="179">
        <v>0</v>
      </c>
      <c r="EZ49" s="179">
        <v>0</v>
      </c>
      <c r="FA49" s="179">
        <v>0</v>
      </c>
      <c r="FB49" s="179">
        <v>0</v>
      </c>
      <c r="FC49" s="179">
        <v>0</v>
      </c>
      <c r="FD49" s="179">
        <v>0</v>
      </c>
      <c r="FE49" s="179">
        <v>0</v>
      </c>
      <c r="FF49" s="179">
        <v>0</v>
      </c>
      <c r="FG49" s="179">
        <v>0</v>
      </c>
    </row>
    <row r="50" spans="1:163" x14ac:dyDescent="0.25">
      <c r="A50" s="87">
        <f t="shared" si="5"/>
        <v>2039</v>
      </c>
      <c r="B50" s="179">
        <v>0</v>
      </c>
      <c r="C50" s="179">
        <v>0</v>
      </c>
      <c r="D50" s="179">
        <v>0</v>
      </c>
      <c r="E50" s="179">
        <v>0</v>
      </c>
      <c r="F50" s="179">
        <v>0</v>
      </c>
      <c r="G50" s="179">
        <v>0</v>
      </c>
      <c r="H50" s="179">
        <v>0</v>
      </c>
      <c r="I50" s="179">
        <v>0</v>
      </c>
      <c r="J50" s="179">
        <v>0</v>
      </c>
      <c r="K50" s="179">
        <v>0</v>
      </c>
      <c r="L50" s="179">
        <v>0</v>
      </c>
      <c r="M50" s="179">
        <v>0</v>
      </c>
      <c r="N50" s="179">
        <v>0</v>
      </c>
      <c r="O50" s="179">
        <v>0</v>
      </c>
      <c r="P50" s="179">
        <v>0</v>
      </c>
      <c r="Q50" s="179">
        <v>0</v>
      </c>
      <c r="R50" s="179">
        <v>0</v>
      </c>
      <c r="S50" s="179">
        <v>0</v>
      </c>
      <c r="T50" s="179">
        <v>0</v>
      </c>
      <c r="U50" s="179">
        <v>0</v>
      </c>
      <c r="V50" s="179">
        <v>0</v>
      </c>
      <c r="W50" s="179">
        <v>0</v>
      </c>
      <c r="X50" s="179">
        <v>0</v>
      </c>
      <c r="Y50" s="179">
        <v>0</v>
      </c>
      <c r="Z50" s="179">
        <v>0</v>
      </c>
      <c r="AA50" s="179">
        <v>0</v>
      </c>
      <c r="AB50" s="179">
        <v>0</v>
      </c>
      <c r="AC50" s="179">
        <v>0</v>
      </c>
      <c r="AD50" s="179">
        <v>0</v>
      </c>
      <c r="AE50" s="179">
        <v>0</v>
      </c>
      <c r="AF50" s="179">
        <v>0</v>
      </c>
      <c r="AG50" s="179">
        <v>0</v>
      </c>
      <c r="AH50" s="179">
        <v>0</v>
      </c>
      <c r="AI50" s="179">
        <v>0</v>
      </c>
      <c r="AJ50" s="179">
        <v>0</v>
      </c>
      <c r="AK50" s="179">
        <v>0</v>
      </c>
      <c r="AL50" s="179">
        <v>0</v>
      </c>
      <c r="AM50" s="179">
        <v>0</v>
      </c>
      <c r="AN50" s="179">
        <v>0</v>
      </c>
      <c r="AO50" s="179">
        <v>0</v>
      </c>
      <c r="AP50" s="179">
        <v>0</v>
      </c>
      <c r="AQ50" s="179">
        <v>0</v>
      </c>
      <c r="AR50" s="179">
        <v>0</v>
      </c>
      <c r="AS50" s="179">
        <v>0</v>
      </c>
      <c r="AT50" s="179">
        <v>0</v>
      </c>
      <c r="AU50" s="179">
        <v>0</v>
      </c>
      <c r="AV50" s="179">
        <v>0</v>
      </c>
      <c r="AW50" s="179">
        <v>0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179">
        <v>0</v>
      </c>
      <c r="BD50" s="179">
        <v>0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179">
        <v>0</v>
      </c>
      <c r="BK50" s="179">
        <v>0</v>
      </c>
      <c r="BL50" s="179">
        <v>0</v>
      </c>
      <c r="BM50" s="179">
        <v>0</v>
      </c>
      <c r="BN50" s="179">
        <v>0</v>
      </c>
      <c r="BO50" s="179">
        <v>0</v>
      </c>
      <c r="BP50" s="179">
        <v>0</v>
      </c>
      <c r="BQ50" s="179">
        <v>0</v>
      </c>
      <c r="BR50" s="179">
        <v>0</v>
      </c>
      <c r="BS50" s="179">
        <v>0</v>
      </c>
      <c r="BT50" s="179">
        <v>0</v>
      </c>
      <c r="BU50" s="179">
        <v>0</v>
      </c>
      <c r="BV50" s="179">
        <v>0</v>
      </c>
      <c r="BW50" s="179">
        <v>0</v>
      </c>
      <c r="BX50" s="179">
        <v>0</v>
      </c>
      <c r="BY50" s="179">
        <v>0</v>
      </c>
      <c r="BZ50" s="179">
        <v>0</v>
      </c>
      <c r="CA50" s="179">
        <v>0</v>
      </c>
      <c r="CB50" s="179">
        <v>0</v>
      </c>
      <c r="CC50" s="179">
        <v>0</v>
      </c>
      <c r="CD50" s="179">
        <v>0</v>
      </c>
      <c r="CE50" s="179">
        <v>0</v>
      </c>
      <c r="CF50" s="179">
        <v>0</v>
      </c>
      <c r="CG50" s="179">
        <v>0</v>
      </c>
      <c r="CH50" s="179">
        <v>0</v>
      </c>
      <c r="CI50" s="179">
        <v>0</v>
      </c>
      <c r="CJ50" s="179">
        <v>0</v>
      </c>
      <c r="CK50" s="179">
        <v>0</v>
      </c>
      <c r="CL50" s="179">
        <v>0</v>
      </c>
      <c r="CM50" s="179">
        <v>0</v>
      </c>
      <c r="CN50" s="179">
        <v>0</v>
      </c>
      <c r="CO50" s="179">
        <v>0</v>
      </c>
      <c r="CP50" s="179">
        <v>0</v>
      </c>
      <c r="CQ50" s="179">
        <v>0</v>
      </c>
      <c r="CR50" s="179">
        <v>0</v>
      </c>
      <c r="CS50" s="179">
        <v>0</v>
      </c>
      <c r="CT50" s="179">
        <v>0</v>
      </c>
      <c r="CU50" s="179">
        <v>0</v>
      </c>
      <c r="CV50" s="179">
        <v>0</v>
      </c>
      <c r="CW50" s="179">
        <v>0</v>
      </c>
      <c r="CX50" s="179">
        <v>0</v>
      </c>
      <c r="CY50" s="179">
        <v>0</v>
      </c>
      <c r="CZ50" s="179">
        <v>0</v>
      </c>
      <c r="DA50" s="179">
        <v>0</v>
      </c>
      <c r="DB50" s="179">
        <v>0</v>
      </c>
      <c r="DC50" s="179">
        <v>0</v>
      </c>
      <c r="DD50" s="179">
        <v>0</v>
      </c>
      <c r="DE50" s="179">
        <v>0</v>
      </c>
      <c r="DF50" s="179">
        <v>0</v>
      </c>
      <c r="DG50" s="179">
        <v>0</v>
      </c>
      <c r="DH50" s="179">
        <v>0</v>
      </c>
      <c r="DI50" s="179">
        <v>0</v>
      </c>
      <c r="DJ50" s="179">
        <v>0</v>
      </c>
      <c r="DK50" s="179">
        <v>0</v>
      </c>
      <c r="DL50" s="179">
        <v>0</v>
      </c>
      <c r="DM50" s="179">
        <v>0</v>
      </c>
      <c r="DN50" s="179">
        <v>0</v>
      </c>
      <c r="DO50" s="179">
        <v>0</v>
      </c>
      <c r="DP50" s="179">
        <v>0</v>
      </c>
      <c r="DQ50" s="179">
        <v>0</v>
      </c>
      <c r="DR50" s="179">
        <v>0</v>
      </c>
      <c r="DS50" s="179">
        <v>0</v>
      </c>
      <c r="DT50" s="179">
        <v>0</v>
      </c>
      <c r="DU50" s="179">
        <v>0</v>
      </c>
      <c r="DV50" s="179">
        <v>0</v>
      </c>
      <c r="DW50" s="179">
        <v>0</v>
      </c>
      <c r="DX50" s="179">
        <v>0</v>
      </c>
      <c r="DY50" s="179">
        <v>0</v>
      </c>
      <c r="DZ50" s="179">
        <v>0</v>
      </c>
      <c r="EA50" s="179">
        <v>0</v>
      </c>
      <c r="EB50" s="179">
        <v>0</v>
      </c>
      <c r="EC50" s="179">
        <v>0</v>
      </c>
      <c r="ED50" s="179">
        <v>0</v>
      </c>
      <c r="EE50" s="179">
        <v>0</v>
      </c>
      <c r="EF50" s="179">
        <v>0</v>
      </c>
      <c r="EG50" s="179">
        <v>0</v>
      </c>
      <c r="EH50" s="179">
        <v>0</v>
      </c>
      <c r="EI50" s="179">
        <v>0</v>
      </c>
      <c r="EJ50" s="179">
        <v>0</v>
      </c>
      <c r="EK50" s="179">
        <v>0</v>
      </c>
      <c r="EL50" s="179">
        <v>0</v>
      </c>
      <c r="EM50" s="179">
        <v>0</v>
      </c>
      <c r="EN50" s="179">
        <v>0</v>
      </c>
      <c r="EO50" s="179">
        <v>0</v>
      </c>
      <c r="EP50" s="179">
        <v>0</v>
      </c>
      <c r="EQ50" s="179">
        <v>0</v>
      </c>
      <c r="ER50" s="179">
        <v>0</v>
      </c>
      <c r="ES50" s="179">
        <v>0</v>
      </c>
      <c r="ET50" s="179">
        <v>0</v>
      </c>
      <c r="EU50" s="179">
        <v>0</v>
      </c>
      <c r="EV50" s="179">
        <v>0</v>
      </c>
      <c r="EW50" s="179">
        <v>0</v>
      </c>
      <c r="EX50" s="179">
        <v>0</v>
      </c>
      <c r="EY50" s="179">
        <v>0</v>
      </c>
      <c r="EZ50" s="179">
        <v>0</v>
      </c>
      <c r="FA50" s="179">
        <v>0</v>
      </c>
      <c r="FB50" s="179">
        <v>0</v>
      </c>
      <c r="FC50" s="179">
        <v>0</v>
      </c>
      <c r="FD50" s="179">
        <v>0</v>
      </c>
      <c r="FE50" s="179">
        <v>0</v>
      </c>
      <c r="FF50" s="179">
        <v>0</v>
      </c>
      <c r="FG50" s="179">
        <v>0</v>
      </c>
    </row>
    <row r="51" spans="1:163" x14ac:dyDescent="0.25">
      <c r="A51" s="87">
        <f t="shared" si="5"/>
        <v>2040</v>
      </c>
      <c r="B51" s="179">
        <v>0</v>
      </c>
      <c r="C51" s="179">
        <v>0</v>
      </c>
      <c r="D51" s="179">
        <v>0</v>
      </c>
      <c r="E51" s="179">
        <v>0</v>
      </c>
      <c r="F51" s="179">
        <v>0</v>
      </c>
      <c r="G51" s="179">
        <v>0</v>
      </c>
      <c r="H51" s="179">
        <v>0</v>
      </c>
      <c r="I51" s="179">
        <v>0</v>
      </c>
      <c r="J51" s="179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9">
        <v>0</v>
      </c>
      <c r="AA51" s="179">
        <v>0</v>
      </c>
      <c r="AB51" s="179">
        <v>0</v>
      </c>
      <c r="AC51" s="179">
        <v>0</v>
      </c>
      <c r="AD51" s="179">
        <v>0</v>
      </c>
      <c r="AE51" s="179">
        <v>0</v>
      </c>
      <c r="AF51" s="179">
        <v>0</v>
      </c>
      <c r="AG51" s="179">
        <v>0</v>
      </c>
      <c r="AH51" s="179">
        <v>0</v>
      </c>
      <c r="AI51" s="179">
        <v>0</v>
      </c>
      <c r="AJ51" s="179">
        <v>0</v>
      </c>
      <c r="AK51" s="179">
        <v>0</v>
      </c>
      <c r="AL51" s="179">
        <v>0</v>
      </c>
      <c r="AM51" s="179">
        <v>0</v>
      </c>
      <c r="AN51" s="179">
        <v>0</v>
      </c>
      <c r="AO51" s="179">
        <v>0</v>
      </c>
      <c r="AP51" s="179">
        <v>0</v>
      </c>
      <c r="AQ51" s="179">
        <v>0</v>
      </c>
      <c r="AR51" s="179">
        <v>0</v>
      </c>
      <c r="AS51" s="179">
        <v>0</v>
      </c>
      <c r="AT51" s="179">
        <v>0</v>
      </c>
      <c r="AU51" s="179">
        <v>0</v>
      </c>
      <c r="AV51" s="179">
        <v>0</v>
      </c>
      <c r="AW51" s="179">
        <v>0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179">
        <v>0</v>
      </c>
      <c r="BD51" s="179">
        <v>0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179">
        <v>0</v>
      </c>
      <c r="BK51" s="179">
        <v>0</v>
      </c>
      <c r="BL51" s="179">
        <v>0</v>
      </c>
      <c r="BM51" s="179">
        <v>0</v>
      </c>
      <c r="BN51" s="179">
        <v>0</v>
      </c>
      <c r="BO51" s="179">
        <v>0</v>
      </c>
      <c r="BP51" s="179">
        <v>0</v>
      </c>
      <c r="BQ51" s="179">
        <v>0</v>
      </c>
      <c r="BR51" s="179">
        <v>0</v>
      </c>
      <c r="BS51" s="179">
        <v>0</v>
      </c>
      <c r="BT51" s="179">
        <v>0</v>
      </c>
      <c r="BU51" s="179">
        <v>0</v>
      </c>
      <c r="BV51" s="179">
        <v>0</v>
      </c>
      <c r="BW51" s="179">
        <v>0</v>
      </c>
      <c r="BX51" s="179">
        <v>0</v>
      </c>
      <c r="BY51" s="179">
        <v>0</v>
      </c>
      <c r="BZ51" s="179">
        <v>0</v>
      </c>
      <c r="CA51" s="179">
        <v>0</v>
      </c>
      <c r="CB51" s="179">
        <v>0</v>
      </c>
      <c r="CC51" s="179">
        <v>0</v>
      </c>
      <c r="CD51" s="179">
        <v>0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179">
        <v>0</v>
      </c>
      <c r="CM51" s="179">
        <v>0</v>
      </c>
      <c r="CN51" s="179">
        <v>0</v>
      </c>
      <c r="CO51" s="179">
        <v>0</v>
      </c>
      <c r="CP51" s="179">
        <v>0</v>
      </c>
      <c r="CQ51" s="179">
        <v>0</v>
      </c>
      <c r="CR51" s="179">
        <v>0</v>
      </c>
      <c r="CS51" s="179">
        <v>0</v>
      </c>
      <c r="CT51" s="179">
        <v>0</v>
      </c>
      <c r="CU51" s="179">
        <v>0</v>
      </c>
      <c r="CV51" s="179">
        <v>0</v>
      </c>
      <c r="CW51" s="179">
        <v>0</v>
      </c>
      <c r="CX51" s="179">
        <v>0</v>
      </c>
      <c r="CY51" s="179">
        <v>0</v>
      </c>
      <c r="CZ51" s="179">
        <v>0</v>
      </c>
      <c r="DA51" s="179">
        <v>0</v>
      </c>
      <c r="DB51" s="179">
        <v>0</v>
      </c>
      <c r="DC51" s="179">
        <v>0</v>
      </c>
      <c r="DD51" s="179">
        <v>0</v>
      </c>
      <c r="DE51" s="179">
        <v>0</v>
      </c>
      <c r="DF51" s="179">
        <v>0</v>
      </c>
      <c r="DG51" s="179">
        <v>0</v>
      </c>
      <c r="DH51" s="179">
        <v>0</v>
      </c>
      <c r="DI51" s="179">
        <v>0</v>
      </c>
      <c r="DJ51" s="179">
        <v>0</v>
      </c>
      <c r="DK51" s="179">
        <v>0</v>
      </c>
      <c r="DL51" s="179">
        <v>0</v>
      </c>
      <c r="DM51" s="179">
        <v>0</v>
      </c>
      <c r="DN51" s="179">
        <v>0</v>
      </c>
      <c r="DO51" s="179">
        <v>0</v>
      </c>
      <c r="DP51" s="179">
        <v>0</v>
      </c>
      <c r="DQ51" s="179">
        <v>0</v>
      </c>
      <c r="DR51" s="179">
        <v>0</v>
      </c>
      <c r="DS51" s="179">
        <v>0</v>
      </c>
      <c r="DT51" s="179">
        <v>0</v>
      </c>
      <c r="DU51" s="179">
        <v>0</v>
      </c>
      <c r="DV51" s="179">
        <v>0</v>
      </c>
      <c r="DW51" s="179">
        <v>0</v>
      </c>
      <c r="DX51" s="179">
        <v>0</v>
      </c>
      <c r="DY51" s="179">
        <v>0</v>
      </c>
      <c r="DZ51" s="179">
        <v>0</v>
      </c>
      <c r="EA51" s="179">
        <v>0</v>
      </c>
      <c r="EB51" s="179">
        <v>0</v>
      </c>
      <c r="EC51" s="179">
        <v>0</v>
      </c>
      <c r="ED51" s="179">
        <v>0</v>
      </c>
      <c r="EE51" s="179">
        <v>0</v>
      </c>
      <c r="EF51" s="179">
        <v>0</v>
      </c>
      <c r="EG51" s="179">
        <v>0</v>
      </c>
      <c r="EH51" s="179">
        <v>0</v>
      </c>
      <c r="EI51" s="179">
        <v>0</v>
      </c>
      <c r="EJ51" s="179">
        <v>0</v>
      </c>
      <c r="EK51" s="179">
        <v>0</v>
      </c>
      <c r="EL51" s="179">
        <v>0</v>
      </c>
      <c r="EM51" s="179">
        <v>0</v>
      </c>
      <c r="EN51" s="179">
        <v>0</v>
      </c>
      <c r="EO51" s="179">
        <v>0</v>
      </c>
      <c r="EP51" s="179">
        <v>0</v>
      </c>
      <c r="EQ51" s="179">
        <v>0</v>
      </c>
      <c r="ER51" s="179">
        <v>0</v>
      </c>
      <c r="ES51" s="179">
        <v>0</v>
      </c>
      <c r="ET51" s="179">
        <v>0</v>
      </c>
      <c r="EU51" s="179">
        <v>0</v>
      </c>
      <c r="EV51" s="179">
        <v>0</v>
      </c>
      <c r="EW51" s="179">
        <v>0</v>
      </c>
      <c r="EX51" s="179">
        <v>0</v>
      </c>
      <c r="EY51" s="179">
        <v>0</v>
      </c>
      <c r="EZ51" s="179">
        <v>0</v>
      </c>
      <c r="FA51" s="179">
        <v>0</v>
      </c>
      <c r="FB51" s="179">
        <v>0</v>
      </c>
      <c r="FC51" s="179">
        <v>0</v>
      </c>
      <c r="FD51" s="179">
        <v>0</v>
      </c>
      <c r="FE51" s="179">
        <v>0</v>
      </c>
      <c r="FF51" s="179">
        <v>0</v>
      </c>
      <c r="FG51" s="179">
        <v>0</v>
      </c>
    </row>
    <row r="52" spans="1:163" x14ac:dyDescent="0.25">
      <c r="A52" s="87">
        <f t="shared" si="5"/>
        <v>2041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79">
        <v>0</v>
      </c>
      <c r="H52" s="179">
        <v>0</v>
      </c>
      <c r="I52" s="179">
        <v>0</v>
      </c>
      <c r="J52" s="179">
        <v>0</v>
      </c>
      <c r="K52" s="179">
        <v>0</v>
      </c>
      <c r="L52" s="179">
        <v>0</v>
      </c>
      <c r="M52" s="179">
        <v>0</v>
      </c>
      <c r="N52" s="179">
        <v>0</v>
      </c>
      <c r="O52" s="179">
        <v>0</v>
      </c>
      <c r="P52" s="179">
        <v>0</v>
      </c>
      <c r="Q52" s="179">
        <v>0</v>
      </c>
      <c r="R52" s="179">
        <v>0</v>
      </c>
      <c r="S52" s="179">
        <v>0</v>
      </c>
      <c r="T52" s="179">
        <v>0</v>
      </c>
      <c r="U52" s="179">
        <v>0</v>
      </c>
      <c r="V52" s="179">
        <v>0</v>
      </c>
      <c r="W52" s="179">
        <v>0</v>
      </c>
      <c r="X52" s="179">
        <v>0</v>
      </c>
      <c r="Y52" s="179">
        <v>0</v>
      </c>
      <c r="Z52" s="179">
        <v>0</v>
      </c>
      <c r="AA52" s="179">
        <v>0</v>
      </c>
      <c r="AB52" s="179">
        <v>0</v>
      </c>
      <c r="AC52" s="179">
        <v>0</v>
      </c>
      <c r="AD52" s="179">
        <v>0</v>
      </c>
      <c r="AE52" s="179">
        <v>0</v>
      </c>
      <c r="AF52" s="179">
        <v>0</v>
      </c>
      <c r="AG52" s="179">
        <v>0</v>
      </c>
      <c r="AH52" s="179">
        <v>0</v>
      </c>
      <c r="AI52" s="179">
        <v>0</v>
      </c>
      <c r="AJ52" s="179">
        <v>0</v>
      </c>
      <c r="AK52" s="179">
        <v>0</v>
      </c>
      <c r="AL52" s="179">
        <v>0</v>
      </c>
      <c r="AM52" s="179">
        <v>0</v>
      </c>
      <c r="AN52" s="179">
        <v>0</v>
      </c>
      <c r="AO52" s="179">
        <v>0</v>
      </c>
      <c r="AP52" s="179">
        <v>0</v>
      </c>
      <c r="AQ52" s="179">
        <v>0</v>
      </c>
      <c r="AR52" s="179">
        <v>0</v>
      </c>
      <c r="AS52" s="179">
        <v>0</v>
      </c>
      <c r="AT52" s="179">
        <v>0</v>
      </c>
      <c r="AU52" s="179">
        <v>0</v>
      </c>
      <c r="AV52" s="179">
        <v>0</v>
      </c>
      <c r="AW52" s="179">
        <v>0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179">
        <v>0</v>
      </c>
      <c r="BD52" s="179">
        <v>0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179">
        <v>0</v>
      </c>
      <c r="BK52" s="179">
        <v>0</v>
      </c>
      <c r="BL52" s="179">
        <v>0</v>
      </c>
      <c r="BM52" s="179">
        <v>0</v>
      </c>
      <c r="BN52" s="179">
        <v>0</v>
      </c>
      <c r="BO52" s="179">
        <v>0</v>
      </c>
      <c r="BP52" s="179">
        <v>0</v>
      </c>
      <c r="BQ52" s="179">
        <v>0</v>
      </c>
      <c r="BR52" s="179">
        <v>0</v>
      </c>
      <c r="BS52" s="179">
        <v>0</v>
      </c>
      <c r="BT52" s="179">
        <v>0</v>
      </c>
      <c r="BU52" s="179">
        <v>0</v>
      </c>
      <c r="BV52" s="179">
        <v>0</v>
      </c>
      <c r="BW52" s="179">
        <v>0</v>
      </c>
      <c r="BX52" s="179">
        <v>0</v>
      </c>
      <c r="BY52" s="179">
        <v>0</v>
      </c>
      <c r="BZ52" s="179">
        <v>0</v>
      </c>
      <c r="CA52" s="179">
        <v>0</v>
      </c>
      <c r="CB52" s="179">
        <v>0</v>
      </c>
      <c r="CC52" s="179">
        <v>0</v>
      </c>
      <c r="CD52" s="179">
        <v>0</v>
      </c>
      <c r="CE52" s="179">
        <v>0</v>
      </c>
      <c r="CF52" s="179">
        <v>0</v>
      </c>
      <c r="CG52" s="179">
        <v>0</v>
      </c>
      <c r="CH52" s="179">
        <v>0</v>
      </c>
      <c r="CI52" s="179">
        <v>0</v>
      </c>
      <c r="CJ52" s="179">
        <v>0</v>
      </c>
      <c r="CK52" s="179">
        <v>0</v>
      </c>
      <c r="CL52" s="179">
        <v>0</v>
      </c>
      <c r="CM52" s="179">
        <v>0</v>
      </c>
      <c r="CN52" s="179">
        <v>0</v>
      </c>
      <c r="CO52" s="179">
        <v>0</v>
      </c>
      <c r="CP52" s="179">
        <v>0</v>
      </c>
      <c r="CQ52" s="179">
        <v>0</v>
      </c>
      <c r="CR52" s="179">
        <v>0</v>
      </c>
      <c r="CS52" s="179">
        <v>0</v>
      </c>
      <c r="CT52" s="179">
        <v>0</v>
      </c>
      <c r="CU52" s="179">
        <v>0</v>
      </c>
      <c r="CV52" s="179">
        <v>0</v>
      </c>
      <c r="CW52" s="179">
        <v>0</v>
      </c>
      <c r="CX52" s="179">
        <v>0</v>
      </c>
      <c r="CY52" s="179">
        <v>0</v>
      </c>
      <c r="CZ52" s="179">
        <v>0</v>
      </c>
      <c r="DA52" s="179">
        <v>0</v>
      </c>
      <c r="DB52" s="179">
        <v>0</v>
      </c>
      <c r="DC52" s="179">
        <v>0</v>
      </c>
      <c r="DD52" s="179">
        <v>0</v>
      </c>
      <c r="DE52" s="179">
        <v>0</v>
      </c>
      <c r="DF52" s="179">
        <v>0</v>
      </c>
      <c r="DG52" s="179">
        <v>0</v>
      </c>
      <c r="DH52" s="179">
        <v>0</v>
      </c>
      <c r="DI52" s="179">
        <v>0</v>
      </c>
      <c r="DJ52" s="179">
        <v>0</v>
      </c>
      <c r="DK52" s="179">
        <v>0</v>
      </c>
      <c r="DL52" s="179">
        <v>0</v>
      </c>
      <c r="DM52" s="179">
        <v>0</v>
      </c>
      <c r="DN52" s="179">
        <v>0</v>
      </c>
      <c r="DO52" s="179">
        <v>0</v>
      </c>
      <c r="DP52" s="179">
        <v>0</v>
      </c>
      <c r="DQ52" s="179">
        <v>0</v>
      </c>
      <c r="DR52" s="179">
        <v>0</v>
      </c>
      <c r="DS52" s="179">
        <v>0</v>
      </c>
      <c r="DT52" s="179">
        <v>0</v>
      </c>
      <c r="DU52" s="179">
        <v>0</v>
      </c>
      <c r="DV52" s="179">
        <v>0</v>
      </c>
      <c r="DW52" s="179">
        <v>0</v>
      </c>
      <c r="DX52" s="179">
        <v>0</v>
      </c>
      <c r="DY52" s="179">
        <v>0</v>
      </c>
      <c r="DZ52" s="179">
        <v>0</v>
      </c>
      <c r="EA52" s="179">
        <v>0</v>
      </c>
      <c r="EB52" s="179">
        <v>0</v>
      </c>
      <c r="EC52" s="179">
        <v>0</v>
      </c>
      <c r="ED52" s="179">
        <v>0</v>
      </c>
      <c r="EE52" s="179">
        <v>0</v>
      </c>
      <c r="EF52" s="179">
        <v>0</v>
      </c>
      <c r="EG52" s="179">
        <v>0</v>
      </c>
      <c r="EH52" s="179">
        <v>0</v>
      </c>
      <c r="EI52" s="179">
        <v>0</v>
      </c>
      <c r="EJ52" s="179">
        <v>0</v>
      </c>
      <c r="EK52" s="179">
        <v>0</v>
      </c>
      <c r="EL52" s="179">
        <v>0</v>
      </c>
      <c r="EM52" s="179">
        <v>0</v>
      </c>
      <c r="EN52" s="179">
        <v>0</v>
      </c>
      <c r="EO52" s="179">
        <v>0</v>
      </c>
      <c r="EP52" s="179">
        <v>0</v>
      </c>
      <c r="EQ52" s="179">
        <v>0</v>
      </c>
      <c r="ER52" s="179">
        <v>0</v>
      </c>
      <c r="ES52" s="179">
        <v>0</v>
      </c>
      <c r="ET52" s="179">
        <v>0</v>
      </c>
      <c r="EU52" s="179">
        <v>0</v>
      </c>
      <c r="EV52" s="179">
        <v>0</v>
      </c>
      <c r="EW52" s="179">
        <v>0</v>
      </c>
      <c r="EX52" s="179">
        <v>0</v>
      </c>
      <c r="EY52" s="179">
        <v>0</v>
      </c>
      <c r="EZ52" s="179">
        <v>0</v>
      </c>
      <c r="FA52" s="179">
        <v>0</v>
      </c>
      <c r="FB52" s="179">
        <v>0</v>
      </c>
      <c r="FC52" s="179">
        <v>0</v>
      </c>
      <c r="FD52" s="179">
        <v>0</v>
      </c>
      <c r="FE52" s="179">
        <v>0</v>
      </c>
      <c r="FF52" s="179">
        <v>0</v>
      </c>
      <c r="FG52" s="179">
        <v>0</v>
      </c>
    </row>
    <row r="53" spans="1:163" x14ac:dyDescent="0.25">
      <c r="A53" s="87">
        <f t="shared" si="5"/>
        <v>2042</v>
      </c>
      <c r="B53" s="179">
        <v>0</v>
      </c>
      <c r="C53" s="179">
        <v>0</v>
      </c>
      <c r="D53" s="179">
        <v>0</v>
      </c>
      <c r="E53" s="179">
        <v>0</v>
      </c>
      <c r="F53" s="179">
        <v>0</v>
      </c>
      <c r="G53" s="179">
        <v>0</v>
      </c>
      <c r="H53" s="179">
        <v>0</v>
      </c>
      <c r="I53" s="179">
        <v>0</v>
      </c>
      <c r="J53" s="179">
        <v>0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0</v>
      </c>
      <c r="Q53" s="179">
        <v>0</v>
      </c>
      <c r="R53" s="179">
        <v>0</v>
      </c>
      <c r="S53" s="179">
        <v>0</v>
      </c>
      <c r="T53" s="179">
        <v>0</v>
      </c>
      <c r="U53" s="179">
        <v>0</v>
      </c>
      <c r="V53" s="179">
        <v>0</v>
      </c>
      <c r="W53" s="179">
        <v>0</v>
      </c>
      <c r="X53" s="179">
        <v>0</v>
      </c>
      <c r="Y53" s="179">
        <v>0</v>
      </c>
      <c r="Z53" s="179">
        <v>0</v>
      </c>
      <c r="AA53" s="179">
        <v>0</v>
      </c>
      <c r="AB53" s="179">
        <v>0</v>
      </c>
      <c r="AC53" s="179">
        <v>0</v>
      </c>
      <c r="AD53" s="179">
        <v>0</v>
      </c>
      <c r="AE53" s="179">
        <v>0</v>
      </c>
      <c r="AF53" s="179">
        <v>0</v>
      </c>
      <c r="AG53" s="179">
        <v>0</v>
      </c>
      <c r="AH53" s="179">
        <v>0</v>
      </c>
      <c r="AI53" s="179">
        <v>0</v>
      </c>
      <c r="AJ53" s="179">
        <v>0</v>
      </c>
      <c r="AK53" s="179">
        <v>0</v>
      </c>
      <c r="AL53" s="179">
        <v>0</v>
      </c>
      <c r="AM53" s="179">
        <v>0</v>
      </c>
      <c r="AN53" s="179">
        <v>0</v>
      </c>
      <c r="AO53" s="179">
        <v>0</v>
      </c>
      <c r="AP53" s="179">
        <v>0</v>
      </c>
      <c r="AQ53" s="179">
        <v>0</v>
      </c>
      <c r="AR53" s="179">
        <v>0</v>
      </c>
      <c r="AS53" s="179">
        <v>0</v>
      </c>
      <c r="AT53" s="179">
        <v>0</v>
      </c>
      <c r="AU53" s="179">
        <v>0</v>
      </c>
      <c r="AV53" s="179">
        <v>0</v>
      </c>
      <c r="AW53" s="179">
        <v>0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179">
        <v>0</v>
      </c>
      <c r="BD53" s="179">
        <v>0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179">
        <v>0</v>
      </c>
      <c r="BK53" s="179">
        <v>0</v>
      </c>
      <c r="BL53" s="179">
        <v>0</v>
      </c>
      <c r="BM53" s="179">
        <v>0</v>
      </c>
      <c r="BN53" s="179">
        <v>0</v>
      </c>
      <c r="BO53" s="179">
        <v>0</v>
      </c>
      <c r="BP53" s="179">
        <v>0</v>
      </c>
      <c r="BQ53" s="179">
        <v>0</v>
      </c>
      <c r="BR53" s="179">
        <v>0</v>
      </c>
      <c r="BS53" s="179">
        <v>0</v>
      </c>
      <c r="BT53" s="179">
        <v>0</v>
      </c>
      <c r="BU53" s="179">
        <v>0</v>
      </c>
      <c r="BV53" s="179">
        <v>0</v>
      </c>
      <c r="BW53" s="179">
        <v>0</v>
      </c>
      <c r="BX53" s="179">
        <v>0</v>
      </c>
      <c r="BY53" s="179">
        <v>0</v>
      </c>
      <c r="BZ53" s="179">
        <v>0</v>
      </c>
      <c r="CA53" s="179">
        <v>0</v>
      </c>
      <c r="CB53" s="179">
        <v>0</v>
      </c>
      <c r="CC53" s="179">
        <v>0</v>
      </c>
      <c r="CD53" s="179">
        <v>0</v>
      </c>
      <c r="CE53" s="179">
        <v>0</v>
      </c>
      <c r="CF53" s="179">
        <v>0</v>
      </c>
      <c r="CG53" s="179">
        <v>0</v>
      </c>
      <c r="CH53" s="179">
        <v>0</v>
      </c>
      <c r="CI53" s="179">
        <v>0</v>
      </c>
      <c r="CJ53" s="179">
        <v>0</v>
      </c>
      <c r="CK53" s="179">
        <v>0</v>
      </c>
      <c r="CL53" s="179">
        <v>0</v>
      </c>
      <c r="CM53" s="179">
        <v>0</v>
      </c>
      <c r="CN53" s="179">
        <v>0</v>
      </c>
      <c r="CO53" s="179">
        <v>0</v>
      </c>
      <c r="CP53" s="179">
        <v>0</v>
      </c>
      <c r="CQ53" s="179">
        <v>0</v>
      </c>
      <c r="CR53" s="179">
        <v>0</v>
      </c>
      <c r="CS53" s="179">
        <v>0</v>
      </c>
      <c r="CT53" s="179">
        <v>0</v>
      </c>
      <c r="CU53" s="179">
        <v>0</v>
      </c>
      <c r="CV53" s="179">
        <v>0</v>
      </c>
      <c r="CW53" s="179">
        <v>0</v>
      </c>
      <c r="CX53" s="179">
        <v>0</v>
      </c>
      <c r="CY53" s="179">
        <v>0</v>
      </c>
      <c r="CZ53" s="179">
        <v>0</v>
      </c>
      <c r="DA53" s="179">
        <v>0</v>
      </c>
      <c r="DB53" s="179">
        <v>0</v>
      </c>
      <c r="DC53" s="179">
        <v>0</v>
      </c>
      <c r="DD53" s="179">
        <v>0</v>
      </c>
      <c r="DE53" s="179">
        <v>0</v>
      </c>
      <c r="DF53" s="179">
        <v>0</v>
      </c>
      <c r="DG53" s="179">
        <v>0</v>
      </c>
      <c r="DH53" s="179">
        <v>0</v>
      </c>
      <c r="DI53" s="179">
        <v>0</v>
      </c>
      <c r="DJ53" s="179">
        <v>0</v>
      </c>
      <c r="DK53" s="179">
        <v>0</v>
      </c>
      <c r="DL53" s="179">
        <v>0</v>
      </c>
      <c r="DM53" s="179">
        <v>0</v>
      </c>
      <c r="DN53" s="179">
        <v>0</v>
      </c>
      <c r="DO53" s="179">
        <v>0</v>
      </c>
      <c r="DP53" s="179">
        <v>0</v>
      </c>
      <c r="DQ53" s="179">
        <v>0</v>
      </c>
      <c r="DR53" s="179">
        <v>0</v>
      </c>
      <c r="DS53" s="179">
        <v>0</v>
      </c>
      <c r="DT53" s="179">
        <v>0</v>
      </c>
      <c r="DU53" s="179">
        <v>0</v>
      </c>
      <c r="DV53" s="179">
        <v>0</v>
      </c>
      <c r="DW53" s="179">
        <v>0</v>
      </c>
      <c r="DX53" s="179">
        <v>0</v>
      </c>
      <c r="DY53" s="179">
        <v>0</v>
      </c>
      <c r="DZ53" s="179">
        <v>0</v>
      </c>
      <c r="EA53" s="179">
        <v>0</v>
      </c>
      <c r="EB53" s="179">
        <v>0</v>
      </c>
      <c r="EC53" s="179">
        <v>0</v>
      </c>
      <c r="ED53" s="179">
        <v>0</v>
      </c>
      <c r="EE53" s="179">
        <v>0</v>
      </c>
      <c r="EF53" s="179">
        <v>0</v>
      </c>
      <c r="EG53" s="179">
        <v>0</v>
      </c>
      <c r="EH53" s="179">
        <v>0</v>
      </c>
      <c r="EI53" s="179">
        <v>0</v>
      </c>
      <c r="EJ53" s="179">
        <v>0</v>
      </c>
      <c r="EK53" s="179">
        <v>0</v>
      </c>
      <c r="EL53" s="179">
        <v>0</v>
      </c>
      <c r="EM53" s="179">
        <v>0</v>
      </c>
      <c r="EN53" s="179">
        <v>0</v>
      </c>
      <c r="EO53" s="179">
        <v>0</v>
      </c>
      <c r="EP53" s="179">
        <v>0</v>
      </c>
      <c r="EQ53" s="179">
        <v>0</v>
      </c>
      <c r="ER53" s="179">
        <v>0</v>
      </c>
      <c r="ES53" s="179">
        <v>0</v>
      </c>
      <c r="ET53" s="179">
        <v>0</v>
      </c>
      <c r="EU53" s="179">
        <v>0</v>
      </c>
      <c r="EV53" s="179">
        <v>0</v>
      </c>
      <c r="EW53" s="179">
        <v>0</v>
      </c>
      <c r="EX53" s="179">
        <v>0</v>
      </c>
      <c r="EY53" s="179">
        <v>0</v>
      </c>
      <c r="EZ53" s="179">
        <v>0</v>
      </c>
      <c r="FA53" s="179">
        <v>0</v>
      </c>
      <c r="FB53" s="179">
        <v>0</v>
      </c>
      <c r="FC53" s="179">
        <v>0</v>
      </c>
      <c r="FD53" s="179">
        <v>0</v>
      </c>
      <c r="FE53" s="179">
        <v>0</v>
      </c>
      <c r="FF53" s="179">
        <v>0</v>
      </c>
      <c r="FG53" s="179">
        <v>0</v>
      </c>
    </row>
    <row r="58" spans="1:163" x14ac:dyDescent="0.25">
      <c r="A58" s="87" t="s">
        <v>6</v>
      </c>
      <c r="B58" t="s">
        <v>4894</v>
      </c>
      <c r="C58" t="s">
        <v>4895</v>
      </c>
      <c r="D58" t="s">
        <v>4896</v>
      </c>
      <c r="E58" t="s">
        <v>4897</v>
      </c>
      <c r="F58" t="s">
        <v>4898</v>
      </c>
      <c r="G58" t="s">
        <v>4899</v>
      </c>
      <c r="H58" t="s">
        <v>4900</v>
      </c>
      <c r="I58" t="s">
        <v>4901</v>
      </c>
      <c r="J58" t="s">
        <v>4902</v>
      </c>
      <c r="K58" t="s">
        <v>4903</v>
      </c>
      <c r="L58" t="s">
        <v>4904</v>
      </c>
      <c r="M58" t="s">
        <v>4905</v>
      </c>
      <c r="N58" t="s">
        <v>4906</v>
      </c>
      <c r="O58" t="s">
        <v>4907</v>
      </c>
      <c r="P58" t="s">
        <v>4908</v>
      </c>
      <c r="Q58" t="s">
        <v>4909</v>
      </c>
      <c r="R58" t="s">
        <v>4910</v>
      </c>
      <c r="S58" t="s">
        <v>4911</v>
      </c>
      <c r="T58" t="s">
        <v>4912</v>
      </c>
      <c r="U58" t="s">
        <v>4913</v>
      </c>
      <c r="V58" t="s">
        <v>4914</v>
      </c>
      <c r="W58" t="s">
        <v>4915</v>
      </c>
      <c r="X58" t="s">
        <v>4916</v>
      </c>
      <c r="Y58" t="s">
        <v>4917</v>
      </c>
      <c r="Z58" t="s">
        <v>4918</v>
      </c>
      <c r="AA58" t="s">
        <v>4919</v>
      </c>
      <c r="AB58" t="s">
        <v>4920</v>
      </c>
      <c r="AC58" t="s">
        <v>4867</v>
      </c>
      <c r="AD58" t="s">
        <v>4868</v>
      </c>
      <c r="AE58" t="s">
        <v>4869</v>
      </c>
      <c r="AF58" t="s">
        <v>4870</v>
      </c>
      <c r="AG58" t="s">
        <v>4871</v>
      </c>
      <c r="AH58" t="s">
        <v>4872</v>
      </c>
      <c r="AI58" t="s">
        <v>4873</v>
      </c>
      <c r="AJ58" t="s">
        <v>4874</v>
      </c>
      <c r="AK58" t="s">
        <v>4875</v>
      </c>
      <c r="AL58" t="s">
        <v>4876</v>
      </c>
      <c r="AM58" t="s">
        <v>4877</v>
      </c>
      <c r="AN58" t="s">
        <v>4878</v>
      </c>
      <c r="AO58" t="s">
        <v>4879</v>
      </c>
      <c r="AP58" t="s">
        <v>4880</v>
      </c>
      <c r="AQ58" t="s">
        <v>4881</v>
      </c>
      <c r="AR58" t="s">
        <v>4882</v>
      </c>
      <c r="AS58" t="s">
        <v>4883</v>
      </c>
      <c r="AT58" t="s">
        <v>4884</v>
      </c>
      <c r="AU58" t="s">
        <v>4885</v>
      </c>
      <c r="AV58" t="s">
        <v>4886</v>
      </c>
      <c r="AW58" t="s">
        <v>4887</v>
      </c>
      <c r="AX58" t="s">
        <v>4888</v>
      </c>
      <c r="AY58" t="s">
        <v>4889</v>
      </c>
      <c r="AZ58" t="s">
        <v>4890</v>
      </c>
      <c r="BA58" t="s">
        <v>4891</v>
      </c>
      <c r="BB58" t="s">
        <v>4892</v>
      </c>
      <c r="BC58" t="s">
        <v>4893</v>
      </c>
      <c r="BD58" t="s">
        <v>4921</v>
      </c>
      <c r="BE58" t="s">
        <v>4922</v>
      </c>
      <c r="BF58" t="s">
        <v>4923</v>
      </c>
      <c r="BG58" t="s">
        <v>4924</v>
      </c>
      <c r="BH58" t="s">
        <v>4925</v>
      </c>
      <c r="BI58" t="s">
        <v>4926</v>
      </c>
      <c r="BJ58" t="s">
        <v>4927</v>
      </c>
      <c r="BK58" t="s">
        <v>4928</v>
      </c>
      <c r="BL58" t="s">
        <v>4929</v>
      </c>
      <c r="BM58" t="s">
        <v>4930</v>
      </c>
      <c r="BN58" t="s">
        <v>4931</v>
      </c>
      <c r="BO58" t="s">
        <v>4932</v>
      </c>
      <c r="BP58" t="s">
        <v>4933</v>
      </c>
      <c r="BQ58" t="s">
        <v>4934</v>
      </c>
      <c r="BR58" t="s">
        <v>4935</v>
      </c>
      <c r="BS58" t="s">
        <v>4936</v>
      </c>
      <c r="BT58" t="s">
        <v>4937</v>
      </c>
      <c r="BU58" t="s">
        <v>4938</v>
      </c>
      <c r="BV58" t="s">
        <v>4939</v>
      </c>
      <c r="BW58" t="s">
        <v>4940</v>
      </c>
      <c r="BX58" t="s">
        <v>4941</v>
      </c>
      <c r="BY58" t="s">
        <v>4942</v>
      </c>
      <c r="BZ58" t="s">
        <v>4943</v>
      </c>
      <c r="CA58" t="s">
        <v>4944</v>
      </c>
      <c r="CB58" t="s">
        <v>4945</v>
      </c>
      <c r="CC58" t="s">
        <v>4946</v>
      </c>
      <c r="CD58" t="s">
        <v>4947</v>
      </c>
      <c r="CE58" t="s">
        <v>4948</v>
      </c>
      <c r="CF58" t="s">
        <v>4949</v>
      </c>
      <c r="CG58" t="s">
        <v>4950</v>
      </c>
      <c r="CH58" t="s">
        <v>4951</v>
      </c>
      <c r="CI58" t="s">
        <v>4952</v>
      </c>
      <c r="CJ58" t="s">
        <v>4953</v>
      </c>
      <c r="CK58" t="s">
        <v>4954</v>
      </c>
      <c r="CL58" t="s">
        <v>4955</v>
      </c>
      <c r="CM58" t="s">
        <v>4956</v>
      </c>
      <c r="CN58" t="s">
        <v>4957</v>
      </c>
      <c r="CO58" t="s">
        <v>4958</v>
      </c>
      <c r="CP58" t="s">
        <v>4959</v>
      </c>
      <c r="CQ58" t="s">
        <v>4960</v>
      </c>
      <c r="CR58" t="s">
        <v>4961</v>
      </c>
      <c r="CS58" t="s">
        <v>4962</v>
      </c>
      <c r="CT58" t="s">
        <v>4963</v>
      </c>
      <c r="CU58" t="s">
        <v>4964</v>
      </c>
      <c r="CV58" t="s">
        <v>4965</v>
      </c>
      <c r="CW58" t="s">
        <v>4966</v>
      </c>
      <c r="CX58" t="s">
        <v>4967</v>
      </c>
      <c r="CY58" t="s">
        <v>4968</v>
      </c>
      <c r="CZ58" t="s">
        <v>4969</v>
      </c>
      <c r="DA58" t="s">
        <v>4970</v>
      </c>
      <c r="DB58" t="s">
        <v>4971</v>
      </c>
      <c r="DC58" t="s">
        <v>4972</v>
      </c>
      <c r="DD58" t="s">
        <v>4973</v>
      </c>
      <c r="DE58" t="s">
        <v>4974</v>
      </c>
      <c r="DF58" t="s">
        <v>5002</v>
      </c>
      <c r="DG58" t="s">
        <v>5003</v>
      </c>
      <c r="DH58" t="s">
        <v>5004</v>
      </c>
      <c r="DI58" t="s">
        <v>5005</v>
      </c>
      <c r="DJ58" t="s">
        <v>5006</v>
      </c>
      <c r="DK58" t="s">
        <v>5007</v>
      </c>
      <c r="DL58" t="s">
        <v>5008</v>
      </c>
      <c r="DM58" t="s">
        <v>5009</v>
      </c>
      <c r="DN58" t="s">
        <v>5010</v>
      </c>
      <c r="DO58" t="s">
        <v>5011</v>
      </c>
      <c r="DP58" t="s">
        <v>5012</v>
      </c>
      <c r="DQ58" t="s">
        <v>5013</v>
      </c>
      <c r="DR58" t="s">
        <v>5014</v>
      </c>
      <c r="DS58" t="s">
        <v>5015</v>
      </c>
      <c r="DT58" t="s">
        <v>5016</v>
      </c>
      <c r="DU58" t="s">
        <v>5017</v>
      </c>
      <c r="DV58" t="s">
        <v>5018</v>
      </c>
      <c r="DW58" t="s">
        <v>5019</v>
      </c>
      <c r="DX58" t="s">
        <v>5020</v>
      </c>
      <c r="DY58" t="s">
        <v>5021</v>
      </c>
      <c r="DZ58" t="s">
        <v>5022</v>
      </c>
      <c r="EA58" t="s">
        <v>5023</v>
      </c>
      <c r="EB58" t="s">
        <v>5024</v>
      </c>
      <c r="EC58" t="s">
        <v>5025</v>
      </c>
      <c r="ED58" t="s">
        <v>5026</v>
      </c>
      <c r="EE58" t="s">
        <v>5027</v>
      </c>
      <c r="EF58" t="s">
        <v>5028</v>
      </c>
      <c r="EG58" t="s">
        <v>4975</v>
      </c>
      <c r="EH58" t="s">
        <v>4976</v>
      </c>
      <c r="EI58" t="s">
        <v>4977</v>
      </c>
      <c r="EJ58" t="s">
        <v>4978</v>
      </c>
      <c r="EK58" t="s">
        <v>4979</v>
      </c>
      <c r="EL58" t="s">
        <v>4980</v>
      </c>
      <c r="EM58" t="s">
        <v>4981</v>
      </c>
      <c r="EN58" t="s">
        <v>4982</v>
      </c>
      <c r="EO58" t="s">
        <v>4983</v>
      </c>
      <c r="EP58" t="s">
        <v>4984</v>
      </c>
      <c r="EQ58" t="s">
        <v>4985</v>
      </c>
      <c r="ER58" t="s">
        <v>4986</v>
      </c>
      <c r="ES58" t="s">
        <v>4987</v>
      </c>
      <c r="ET58" t="s">
        <v>4988</v>
      </c>
      <c r="EU58" t="s">
        <v>4989</v>
      </c>
      <c r="EV58" t="s">
        <v>4990</v>
      </c>
      <c r="EW58" t="s">
        <v>4991</v>
      </c>
      <c r="EX58" t="s">
        <v>4992</v>
      </c>
      <c r="EY58" t="s">
        <v>4993</v>
      </c>
      <c r="EZ58" t="s">
        <v>4994</v>
      </c>
      <c r="FA58" t="s">
        <v>4995</v>
      </c>
      <c r="FB58" t="s">
        <v>4996</v>
      </c>
      <c r="FC58" t="s">
        <v>4997</v>
      </c>
      <c r="FD58" t="s">
        <v>4998</v>
      </c>
      <c r="FE58" t="s">
        <v>4999</v>
      </c>
      <c r="FF58" t="s">
        <v>5000</v>
      </c>
      <c r="FG58" t="s">
        <v>5001</v>
      </c>
    </row>
    <row r="59" spans="1:163" x14ac:dyDescent="0.25">
      <c r="A59" s="87">
        <v>2023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</row>
    <row r="60" spans="1:163" x14ac:dyDescent="0.25">
      <c r="A60" s="87">
        <v>2024</v>
      </c>
      <c r="B60">
        <v>7.0000000000000001E-3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8.9999999999999993E-3</v>
      </c>
      <c r="K60">
        <v>8.8999999999999996E-2</v>
      </c>
      <c r="L60">
        <v>8.0000000000000002E-3</v>
      </c>
      <c r="M60">
        <v>8.0000000000000002E-3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4.0000000000000001E-3</v>
      </c>
      <c r="V60">
        <v>0</v>
      </c>
      <c r="W60">
        <v>0</v>
      </c>
      <c r="X60">
        <v>0</v>
      </c>
      <c r="Y60">
        <v>0</v>
      </c>
      <c r="Z60">
        <v>0</v>
      </c>
      <c r="AA60">
        <v>0.28100000000000003</v>
      </c>
      <c r="AB60">
        <v>6.2E-2</v>
      </c>
      <c r="AC60">
        <v>1.6E-2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5.0000000000000001E-3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2E-3</v>
      </c>
      <c r="AU60">
        <v>0</v>
      </c>
      <c r="AV60">
        <v>3.0000000000000001E-3</v>
      </c>
      <c r="AW60">
        <v>1E-3</v>
      </c>
      <c r="AX60">
        <v>2E-3</v>
      </c>
      <c r="AY60">
        <v>0</v>
      </c>
      <c r="AZ60">
        <v>0</v>
      </c>
      <c r="BA60">
        <v>0</v>
      </c>
      <c r="BB60">
        <v>2.7E-2</v>
      </c>
      <c r="BC60">
        <v>6.8000000000000005E-2</v>
      </c>
      <c r="BD60">
        <v>0.39</v>
      </c>
      <c r="BE60">
        <v>1.4E-2</v>
      </c>
      <c r="BF60">
        <v>0.28599999999999998</v>
      </c>
      <c r="BG60">
        <v>0.84899999999999998</v>
      </c>
      <c r="BH60">
        <v>0</v>
      </c>
      <c r="BI60">
        <v>0</v>
      </c>
      <c r="BJ60">
        <v>0</v>
      </c>
      <c r="BK60">
        <v>0.16</v>
      </c>
      <c r="BL60">
        <v>1.121</v>
      </c>
      <c r="BM60">
        <v>0</v>
      </c>
      <c r="BN60">
        <v>0.255</v>
      </c>
      <c r="BO60">
        <v>0.255</v>
      </c>
      <c r="BP60">
        <v>0.17699999999999999</v>
      </c>
      <c r="BQ60">
        <v>9.0999999999999998E-2</v>
      </c>
      <c r="BR60">
        <v>0.70399999999999996</v>
      </c>
      <c r="BS60">
        <v>0.36399999999999999</v>
      </c>
      <c r="BT60">
        <v>0.125</v>
      </c>
      <c r="BU60">
        <v>0.41399999999999998</v>
      </c>
      <c r="BV60">
        <v>5.8999999999999997E-2</v>
      </c>
      <c r="BW60">
        <v>3.1E-2</v>
      </c>
      <c r="BX60">
        <v>2.7E-2</v>
      </c>
      <c r="BY60">
        <v>6.5000000000000002E-2</v>
      </c>
      <c r="BZ60">
        <v>0.219</v>
      </c>
      <c r="CA60">
        <v>7.9000000000000001E-2</v>
      </c>
      <c r="CB60">
        <v>0.16600000000000001</v>
      </c>
      <c r="CC60">
        <v>1.5169999999999999</v>
      </c>
      <c r="CD60">
        <v>1.056</v>
      </c>
      <c r="CE60">
        <v>0.35899999999999999</v>
      </c>
      <c r="CF60">
        <v>0</v>
      </c>
      <c r="CG60">
        <v>0</v>
      </c>
      <c r="CH60">
        <v>0</v>
      </c>
      <c r="CI60">
        <v>0.35299999999999998</v>
      </c>
      <c r="CJ60">
        <v>0.254</v>
      </c>
      <c r="CK60">
        <v>0.46100000000000002</v>
      </c>
      <c r="CL60">
        <v>0.186</v>
      </c>
      <c r="CM60">
        <v>0.32600000000000001</v>
      </c>
      <c r="CN60">
        <v>0.222</v>
      </c>
      <c r="CO60">
        <v>0.57099999999999995</v>
      </c>
      <c r="CP60">
        <v>0.502</v>
      </c>
      <c r="CQ60">
        <v>0.85699999999999998</v>
      </c>
      <c r="CR60">
        <v>0.32800000000000001</v>
      </c>
      <c r="CS60">
        <v>0.13800000000000001</v>
      </c>
      <c r="CT60">
        <v>0.35499999999999998</v>
      </c>
      <c r="CU60">
        <v>0.11</v>
      </c>
      <c r="CV60">
        <v>0</v>
      </c>
      <c r="CW60">
        <v>0</v>
      </c>
      <c r="CX60">
        <v>0.106</v>
      </c>
      <c r="CY60">
        <v>0.08</v>
      </c>
      <c r="CZ60">
        <v>0.11899999999999999</v>
      </c>
      <c r="DA60">
        <v>0</v>
      </c>
      <c r="DB60">
        <v>4.3999999999999997E-2</v>
      </c>
      <c r="DC60">
        <v>0</v>
      </c>
      <c r="DD60">
        <v>2.2509999999999999</v>
      </c>
      <c r="DE60">
        <v>2.7269999999999999</v>
      </c>
      <c r="DF60">
        <v>0.13300000000000001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0.14399999999999999</v>
      </c>
      <c r="DO60">
        <v>0</v>
      </c>
      <c r="DP60">
        <v>0</v>
      </c>
      <c r="DQ60">
        <v>0</v>
      </c>
      <c r="DR60">
        <v>0.01</v>
      </c>
      <c r="DS60">
        <v>0</v>
      </c>
      <c r="DT60">
        <v>0</v>
      </c>
      <c r="DU60">
        <v>0</v>
      </c>
      <c r="DV60">
        <v>0</v>
      </c>
      <c r="DW60">
        <v>2.5000000000000001E-2</v>
      </c>
      <c r="DX60">
        <v>3.0000000000000001E-3</v>
      </c>
      <c r="DY60">
        <v>6.0000000000000001E-3</v>
      </c>
      <c r="DZ60">
        <v>2.5999999999999999E-2</v>
      </c>
      <c r="EA60">
        <v>0</v>
      </c>
      <c r="EB60">
        <v>0</v>
      </c>
      <c r="EC60">
        <v>0</v>
      </c>
      <c r="ED60">
        <v>0</v>
      </c>
      <c r="EE60">
        <v>0.35699999999999998</v>
      </c>
      <c r="EF60">
        <v>0.32500000000000001</v>
      </c>
      <c r="EG60">
        <v>4.8000000000000001E-2</v>
      </c>
      <c r="EH60">
        <v>6.8000000000000005E-2</v>
      </c>
      <c r="EI60">
        <v>9.7000000000000003E-2</v>
      </c>
      <c r="EJ60">
        <v>6.6000000000000003E-2</v>
      </c>
      <c r="EK60">
        <v>0.152</v>
      </c>
      <c r="EL60">
        <v>7.0000000000000007E-2</v>
      </c>
      <c r="EM60">
        <v>8.3000000000000004E-2</v>
      </c>
      <c r="EN60">
        <v>3.7999999999999999E-2</v>
      </c>
      <c r="EO60">
        <v>8.9999999999999993E-3</v>
      </c>
      <c r="EP60">
        <v>4.8000000000000001E-2</v>
      </c>
      <c r="EQ60">
        <v>6.5000000000000002E-2</v>
      </c>
      <c r="ER60">
        <v>8.7999999999999995E-2</v>
      </c>
      <c r="ES60">
        <v>5.7000000000000002E-2</v>
      </c>
      <c r="ET60">
        <v>1E-3</v>
      </c>
      <c r="EU60">
        <v>5.0000000000000001E-3</v>
      </c>
      <c r="EV60">
        <v>0.01</v>
      </c>
      <c r="EW60">
        <v>6.0000000000000001E-3</v>
      </c>
      <c r="EX60">
        <v>6.0000000000000001E-3</v>
      </c>
      <c r="EY60">
        <v>2E-3</v>
      </c>
      <c r="EZ60">
        <v>6.0000000000000001E-3</v>
      </c>
      <c r="FA60">
        <v>1.4E-2</v>
      </c>
      <c r="FB60">
        <v>1.9E-2</v>
      </c>
      <c r="FC60">
        <v>2.3E-2</v>
      </c>
      <c r="FD60">
        <v>1.7000000000000001E-2</v>
      </c>
      <c r="FE60">
        <v>2.4E-2</v>
      </c>
      <c r="FF60">
        <v>0.30199999999999999</v>
      </c>
      <c r="FG60">
        <v>0.317</v>
      </c>
    </row>
    <row r="61" spans="1:163" x14ac:dyDescent="0.25">
      <c r="A61" s="87">
        <v>2025</v>
      </c>
      <c r="B61">
        <v>1.4999999999999999E-2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0.01</v>
      </c>
      <c r="K61">
        <v>7.2999999999999995E-2</v>
      </c>
      <c r="L61">
        <v>1.2999999999999999E-2</v>
      </c>
      <c r="M61">
        <v>1.2E-2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6.0000000000000001E-3</v>
      </c>
      <c r="V61">
        <v>0</v>
      </c>
      <c r="W61">
        <v>0</v>
      </c>
      <c r="X61">
        <v>0</v>
      </c>
      <c r="Y61">
        <v>0</v>
      </c>
      <c r="Z61">
        <v>0</v>
      </c>
      <c r="AA61">
        <v>0.307</v>
      </c>
      <c r="AB61">
        <v>0.127</v>
      </c>
      <c r="AC61">
        <v>0.02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8.0000000000000002E-3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2E-3</v>
      </c>
      <c r="AS61">
        <v>0</v>
      </c>
      <c r="AT61">
        <v>2E-3</v>
      </c>
      <c r="AU61">
        <v>1E-3</v>
      </c>
      <c r="AV61">
        <v>3.0000000000000001E-3</v>
      </c>
      <c r="AW61">
        <v>1E-3</v>
      </c>
      <c r="AX61">
        <v>3.0000000000000001E-3</v>
      </c>
      <c r="AY61">
        <v>0</v>
      </c>
      <c r="AZ61">
        <v>0</v>
      </c>
      <c r="BA61">
        <v>0</v>
      </c>
      <c r="BB61">
        <v>2.5999999999999999E-2</v>
      </c>
      <c r="BC61">
        <v>7.8E-2</v>
      </c>
      <c r="BD61">
        <v>0.501</v>
      </c>
      <c r="BE61">
        <v>3.4000000000000002E-2</v>
      </c>
      <c r="BF61">
        <v>0.80600000000000005</v>
      </c>
      <c r="BG61">
        <v>0.92600000000000005</v>
      </c>
      <c r="BH61">
        <v>0</v>
      </c>
      <c r="BI61">
        <v>0</v>
      </c>
      <c r="BJ61">
        <v>0</v>
      </c>
      <c r="BK61">
        <v>0.35299999999999998</v>
      </c>
      <c r="BL61">
        <v>0</v>
      </c>
      <c r="BM61">
        <v>0</v>
      </c>
      <c r="BN61">
        <v>0.56200000000000006</v>
      </c>
      <c r="BO61">
        <v>0.56100000000000005</v>
      </c>
      <c r="BP61">
        <v>0.42199999999999999</v>
      </c>
      <c r="BQ61">
        <v>0.222</v>
      </c>
      <c r="BR61">
        <v>0</v>
      </c>
      <c r="BS61">
        <v>0.40799999999999997</v>
      </c>
      <c r="BT61">
        <v>0.28499999999999998</v>
      </c>
      <c r="BU61">
        <v>0</v>
      </c>
      <c r="BV61">
        <v>6.3E-2</v>
      </c>
      <c r="BW61">
        <v>3.4000000000000002E-2</v>
      </c>
      <c r="BX61">
        <v>3.1E-2</v>
      </c>
      <c r="BY61">
        <v>7.5999999999999998E-2</v>
      </c>
      <c r="BZ61">
        <v>0.218</v>
      </c>
      <c r="CA61">
        <v>7.5999999999999998E-2</v>
      </c>
      <c r="CB61">
        <v>0.18</v>
      </c>
      <c r="CC61">
        <v>1.4990000000000001</v>
      </c>
      <c r="CD61">
        <v>1.4450000000000001</v>
      </c>
      <c r="CE61">
        <v>1.179</v>
      </c>
      <c r="CF61">
        <v>0</v>
      </c>
      <c r="CG61">
        <v>0</v>
      </c>
      <c r="CH61">
        <v>0</v>
      </c>
      <c r="CI61">
        <v>1.1200000000000001</v>
      </c>
      <c r="CJ61">
        <v>0.77200000000000002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0.61799999999999999</v>
      </c>
      <c r="CR61">
        <v>0.41099999999999998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0.15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2.6419999999999999</v>
      </c>
      <c r="DE61">
        <v>5.359</v>
      </c>
      <c r="DF61">
        <v>0.25600000000000001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0.124</v>
      </c>
      <c r="DO61">
        <v>0</v>
      </c>
      <c r="DP61">
        <v>0</v>
      </c>
      <c r="DQ61">
        <v>0</v>
      </c>
      <c r="DR61">
        <v>0.01</v>
      </c>
      <c r="DS61">
        <v>0</v>
      </c>
      <c r="DT61">
        <v>0</v>
      </c>
      <c r="DU61">
        <v>0</v>
      </c>
      <c r="DV61">
        <v>0</v>
      </c>
      <c r="DW61">
        <v>4.2000000000000003E-2</v>
      </c>
      <c r="DX61">
        <v>0.01</v>
      </c>
      <c r="DY61">
        <v>8.0000000000000002E-3</v>
      </c>
      <c r="DZ61">
        <v>2.7E-2</v>
      </c>
      <c r="EA61">
        <v>0</v>
      </c>
      <c r="EB61">
        <v>0</v>
      </c>
      <c r="EC61">
        <v>0</v>
      </c>
      <c r="ED61">
        <v>0</v>
      </c>
      <c r="EE61">
        <v>0.49199999999999999</v>
      </c>
      <c r="EF61">
        <v>0.96</v>
      </c>
      <c r="EG61">
        <v>8.7999999999999995E-2</v>
      </c>
      <c r="EH61">
        <v>0.11600000000000001</v>
      </c>
      <c r="EI61">
        <v>0.107</v>
      </c>
      <c r="EJ61">
        <v>0.107</v>
      </c>
      <c r="EK61">
        <v>0.17299999999999999</v>
      </c>
      <c r="EL61">
        <v>0.114</v>
      </c>
      <c r="EM61">
        <v>0.08</v>
      </c>
      <c r="EN61">
        <v>6.7000000000000004E-2</v>
      </c>
      <c r="EO61">
        <v>2.1999999999999999E-2</v>
      </c>
      <c r="EP61">
        <v>0.09</v>
      </c>
      <c r="EQ61">
        <v>0.13500000000000001</v>
      </c>
      <c r="ER61">
        <v>0.20100000000000001</v>
      </c>
      <c r="ES61">
        <v>0.111</v>
      </c>
      <c r="ET61">
        <v>2E-3</v>
      </c>
      <c r="EU61">
        <v>5.0000000000000001E-3</v>
      </c>
      <c r="EV61">
        <v>1.7000000000000001E-2</v>
      </c>
      <c r="EW61">
        <v>8.9999999999999993E-3</v>
      </c>
      <c r="EX61">
        <v>1.0999999999999999E-2</v>
      </c>
      <c r="EY61">
        <v>5.0000000000000001E-3</v>
      </c>
      <c r="EZ61">
        <v>1.0999999999999999E-2</v>
      </c>
      <c r="FA61">
        <v>1.6E-2</v>
      </c>
      <c r="FB61">
        <v>0.02</v>
      </c>
      <c r="FC61">
        <v>3.4000000000000002E-2</v>
      </c>
      <c r="FD61">
        <v>1.7999999999999999E-2</v>
      </c>
      <c r="FE61">
        <v>2.5000000000000001E-2</v>
      </c>
      <c r="FF61">
        <v>0.33100000000000002</v>
      </c>
      <c r="FG61">
        <v>0.34799999999999998</v>
      </c>
    </row>
    <row r="62" spans="1:163" x14ac:dyDescent="0.25">
      <c r="A62" s="87">
        <v>2026</v>
      </c>
      <c r="B62">
        <v>1.0999999999999999E-2</v>
      </c>
      <c r="C62">
        <v>2.1999999999999999E-2</v>
      </c>
      <c r="D62">
        <v>1.4E-2</v>
      </c>
      <c r="E62">
        <v>2.1999999999999999E-2</v>
      </c>
      <c r="F62">
        <v>1.0999999999999999E-2</v>
      </c>
      <c r="G62">
        <v>1.4E-2</v>
      </c>
      <c r="H62">
        <v>2.7E-2</v>
      </c>
      <c r="I62">
        <v>0.03</v>
      </c>
      <c r="J62">
        <v>1.4999999999999999E-2</v>
      </c>
      <c r="K62">
        <v>8.8999999999999996E-2</v>
      </c>
      <c r="L62">
        <v>1.7000000000000001E-2</v>
      </c>
      <c r="M62">
        <v>1.7000000000000001E-2</v>
      </c>
      <c r="N62">
        <v>2.4E-2</v>
      </c>
      <c r="O62">
        <v>0.02</v>
      </c>
      <c r="P62">
        <v>7.0000000000000001E-3</v>
      </c>
      <c r="Q62">
        <v>1.6E-2</v>
      </c>
      <c r="R62">
        <v>3.6999999999999998E-2</v>
      </c>
      <c r="S62">
        <v>2.1999999999999999E-2</v>
      </c>
      <c r="T62">
        <v>8.0000000000000002E-3</v>
      </c>
      <c r="U62">
        <v>6.0000000000000001E-3</v>
      </c>
      <c r="V62">
        <v>1.4E-2</v>
      </c>
      <c r="W62">
        <v>8.9999999999999993E-3</v>
      </c>
      <c r="X62">
        <v>7.0000000000000001E-3</v>
      </c>
      <c r="Y62">
        <v>1.0999999999999999E-2</v>
      </c>
      <c r="Z62">
        <v>7.0000000000000001E-3</v>
      </c>
      <c r="AA62">
        <v>0.34200000000000003</v>
      </c>
      <c r="AB62">
        <v>6.7000000000000004E-2</v>
      </c>
      <c r="AC62">
        <v>2.1000000000000001E-2</v>
      </c>
      <c r="AD62">
        <v>2.1000000000000001E-2</v>
      </c>
      <c r="AE62">
        <v>2.5999999999999999E-2</v>
      </c>
      <c r="AF62">
        <v>2.1000000000000001E-2</v>
      </c>
      <c r="AG62">
        <v>2.1000000000000001E-2</v>
      </c>
      <c r="AH62">
        <v>2.7E-2</v>
      </c>
      <c r="AI62">
        <v>2.5999999999999999E-2</v>
      </c>
      <c r="AJ62">
        <v>8.9999999999999993E-3</v>
      </c>
      <c r="AK62">
        <v>1.4E-2</v>
      </c>
      <c r="AL62">
        <v>1.9E-2</v>
      </c>
      <c r="AM62">
        <v>1.2999999999999999E-2</v>
      </c>
      <c r="AN62">
        <v>0.01</v>
      </c>
      <c r="AO62">
        <v>0</v>
      </c>
      <c r="AP62">
        <v>2E-3</v>
      </c>
      <c r="AQ62">
        <v>3.9E-2</v>
      </c>
      <c r="AR62">
        <v>1E-3</v>
      </c>
      <c r="AS62">
        <v>4.0000000000000001E-3</v>
      </c>
      <c r="AT62">
        <v>4.0000000000000001E-3</v>
      </c>
      <c r="AU62">
        <v>2E-3</v>
      </c>
      <c r="AV62">
        <v>6.0000000000000001E-3</v>
      </c>
      <c r="AW62">
        <v>1E-3</v>
      </c>
      <c r="AX62">
        <v>2E-3</v>
      </c>
      <c r="AY62">
        <v>5.0000000000000001E-3</v>
      </c>
      <c r="AZ62">
        <v>3.0000000000000001E-3</v>
      </c>
      <c r="BA62">
        <v>2E-3</v>
      </c>
      <c r="BB62">
        <v>3.5000000000000003E-2</v>
      </c>
      <c r="BC62">
        <v>7.1999999999999995E-2</v>
      </c>
      <c r="BD62">
        <v>0.38400000000000001</v>
      </c>
      <c r="BE62">
        <v>2.1999999999999999E-2</v>
      </c>
      <c r="BF62">
        <v>0.58199999999999996</v>
      </c>
      <c r="BG62">
        <v>0.89200000000000002</v>
      </c>
      <c r="BH62">
        <v>0.66100000000000003</v>
      </c>
      <c r="BI62">
        <v>0.22900000000000001</v>
      </c>
      <c r="BJ62">
        <v>0.27300000000000002</v>
      </c>
      <c r="BK62">
        <v>0.214</v>
      </c>
      <c r="BL62">
        <v>0.33500000000000002</v>
      </c>
      <c r="BM62">
        <v>0.26900000000000002</v>
      </c>
      <c r="BN62">
        <v>0.34100000000000003</v>
      </c>
      <c r="BO62">
        <v>0.34</v>
      </c>
      <c r="BP62">
        <v>0.309</v>
      </c>
      <c r="BQ62">
        <v>0.16900000000000001</v>
      </c>
      <c r="BR62">
        <v>0.184</v>
      </c>
      <c r="BS62">
        <v>0.37</v>
      </c>
      <c r="BT62">
        <v>0.22</v>
      </c>
      <c r="BU62">
        <v>0.13400000000000001</v>
      </c>
      <c r="BV62">
        <v>6.3E-2</v>
      </c>
      <c r="BW62">
        <v>3.5999999999999997E-2</v>
      </c>
      <c r="BX62">
        <v>3.6999999999999998E-2</v>
      </c>
      <c r="BY62">
        <v>8.6999999999999994E-2</v>
      </c>
      <c r="BZ62">
        <v>0.15</v>
      </c>
      <c r="CA62">
        <v>5.2999999999999999E-2</v>
      </c>
      <c r="CB62">
        <v>0.185</v>
      </c>
      <c r="CC62">
        <v>1.429</v>
      </c>
      <c r="CD62">
        <v>1.1859999999999999</v>
      </c>
      <c r="CE62">
        <v>0.54900000000000004</v>
      </c>
      <c r="CF62">
        <v>0.40200000000000002</v>
      </c>
      <c r="CG62">
        <v>0.64700000000000002</v>
      </c>
      <c r="CH62">
        <v>0.38600000000000001</v>
      </c>
      <c r="CI62">
        <v>0.25</v>
      </c>
      <c r="CJ62">
        <v>0.50600000000000001</v>
      </c>
      <c r="CK62">
        <v>0.78600000000000003</v>
      </c>
      <c r="CL62">
        <v>0.377</v>
      </c>
      <c r="CM62">
        <v>0.30499999999999999</v>
      </c>
      <c r="CN62">
        <v>0.4</v>
      </c>
      <c r="CO62">
        <v>0.45400000000000001</v>
      </c>
      <c r="CP62">
        <v>0.41599999999999998</v>
      </c>
      <c r="CQ62">
        <v>0.79100000000000004</v>
      </c>
      <c r="CR62">
        <v>0.48</v>
      </c>
      <c r="CS62">
        <v>0.20399999999999999</v>
      </c>
      <c r="CT62">
        <v>0.55100000000000005</v>
      </c>
      <c r="CU62">
        <v>0.27100000000000002</v>
      </c>
      <c r="CV62">
        <v>0.75900000000000001</v>
      </c>
      <c r="CW62">
        <v>0</v>
      </c>
      <c r="CX62">
        <v>0.127</v>
      </c>
      <c r="CY62">
        <v>0.10100000000000001</v>
      </c>
      <c r="CZ62">
        <v>8.5999999999999993E-2</v>
      </c>
      <c r="DA62">
        <v>9.9000000000000005E-2</v>
      </c>
      <c r="DB62">
        <v>9.6000000000000002E-2</v>
      </c>
      <c r="DC62">
        <v>0.13400000000000001</v>
      </c>
      <c r="DD62">
        <v>3.0150000000000001</v>
      </c>
      <c r="DE62">
        <v>2.077</v>
      </c>
      <c r="DF62">
        <v>0.106</v>
      </c>
      <c r="DG62">
        <v>0.106</v>
      </c>
      <c r="DH62">
        <v>0.14000000000000001</v>
      </c>
      <c r="DI62">
        <v>0.107</v>
      </c>
      <c r="DJ62">
        <v>0.11600000000000001</v>
      </c>
      <c r="DK62">
        <v>8.8999999999999996E-2</v>
      </c>
      <c r="DL62">
        <v>0.151</v>
      </c>
      <c r="DM62">
        <v>0.13</v>
      </c>
      <c r="DN62">
        <v>0.15</v>
      </c>
      <c r="DO62">
        <v>7.9000000000000001E-2</v>
      </c>
      <c r="DP62">
        <v>0.13</v>
      </c>
      <c r="DQ62">
        <v>3.0000000000000001E-3</v>
      </c>
      <c r="DR62">
        <v>0.01</v>
      </c>
      <c r="DS62">
        <v>1.4E-2</v>
      </c>
      <c r="DT62">
        <v>1.2999999999999999E-2</v>
      </c>
      <c r="DU62">
        <v>2.5999999999999999E-2</v>
      </c>
      <c r="DV62">
        <v>2.1999999999999999E-2</v>
      </c>
      <c r="DW62">
        <v>2.9000000000000001E-2</v>
      </c>
      <c r="DX62">
        <v>8.0000000000000002E-3</v>
      </c>
      <c r="DY62">
        <v>8.9999999999999993E-3</v>
      </c>
      <c r="DZ62">
        <v>2.9000000000000001E-2</v>
      </c>
      <c r="EA62">
        <v>1.4999999999999999E-2</v>
      </c>
      <c r="EB62">
        <v>2.3E-2</v>
      </c>
      <c r="EC62">
        <v>6.5000000000000002E-2</v>
      </c>
      <c r="ED62">
        <v>1.9E-2</v>
      </c>
      <c r="EE62">
        <v>0.50800000000000001</v>
      </c>
      <c r="EF62">
        <v>0.36199999999999999</v>
      </c>
      <c r="EG62">
        <v>7.4999999999999997E-2</v>
      </c>
      <c r="EH62">
        <v>8.8999999999999996E-2</v>
      </c>
      <c r="EI62">
        <v>0.111</v>
      </c>
      <c r="EJ62">
        <v>0.08</v>
      </c>
      <c r="EK62">
        <v>0.17299999999999999</v>
      </c>
      <c r="EL62">
        <v>8.1000000000000003E-2</v>
      </c>
      <c r="EM62">
        <v>0.08</v>
      </c>
      <c r="EN62">
        <v>6.0000000000000001E-3</v>
      </c>
      <c r="EO62">
        <v>1.7000000000000001E-2</v>
      </c>
      <c r="EP62">
        <v>8.9999999999999993E-3</v>
      </c>
      <c r="EQ62">
        <v>3.7999999999999999E-2</v>
      </c>
      <c r="ER62">
        <v>4.3999999999999997E-2</v>
      </c>
      <c r="ES62">
        <v>3.4000000000000002E-2</v>
      </c>
      <c r="ET62">
        <v>2E-3</v>
      </c>
      <c r="EU62">
        <v>7.0000000000000001E-3</v>
      </c>
      <c r="EV62">
        <v>2.3E-2</v>
      </c>
      <c r="EW62">
        <v>1.4E-2</v>
      </c>
      <c r="EX62">
        <v>1.6E-2</v>
      </c>
      <c r="EY62">
        <v>7.0000000000000001E-3</v>
      </c>
      <c r="EZ62">
        <v>1.7000000000000001E-2</v>
      </c>
      <c r="FA62">
        <v>1.7999999999999999E-2</v>
      </c>
      <c r="FB62">
        <v>2.1000000000000001E-2</v>
      </c>
      <c r="FC62">
        <v>2.9000000000000001E-2</v>
      </c>
      <c r="FD62">
        <v>1.7999999999999999E-2</v>
      </c>
      <c r="FE62">
        <v>1.7999999999999999E-2</v>
      </c>
      <c r="FF62">
        <v>0.38100000000000001</v>
      </c>
      <c r="FG62">
        <v>0.35699999999999998</v>
      </c>
    </row>
    <row r="63" spans="1:163" x14ac:dyDescent="0.25">
      <c r="A63" s="87">
        <v>2027</v>
      </c>
      <c r="B63">
        <v>1.7000000000000001E-2</v>
      </c>
      <c r="C63">
        <v>2.5000000000000001E-2</v>
      </c>
      <c r="D63">
        <v>1.7000000000000001E-2</v>
      </c>
      <c r="E63">
        <v>2.4E-2</v>
      </c>
      <c r="F63">
        <v>1.7000000000000001E-2</v>
      </c>
      <c r="G63">
        <v>1.9E-2</v>
      </c>
      <c r="H63">
        <v>2.8000000000000001E-2</v>
      </c>
      <c r="I63">
        <v>3.1E-2</v>
      </c>
      <c r="J63">
        <v>1.7000000000000001E-2</v>
      </c>
      <c r="K63">
        <v>9.7000000000000003E-2</v>
      </c>
      <c r="L63">
        <v>2.1999999999999999E-2</v>
      </c>
      <c r="M63">
        <v>2.1000000000000001E-2</v>
      </c>
      <c r="N63">
        <v>2.8000000000000001E-2</v>
      </c>
      <c r="O63">
        <v>2.5000000000000001E-2</v>
      </c>
      <c r="P63">
        <v>1.2E-2</v>
      </c>
      <c r="Q63">
        <v>2.3E-2</v>
      </c>
      <c r="R63">
        <v>4.1000000000000002E-2</v>
      </c>
      <c r="S63">
        <v>2.1999999999999999E-2</v>
      </c>
      <c r="T63">
        <v>1.2E-2</v>
      </c>
      <c r="U63">
        <v>8.0000000000000002E-3</v>
      </c>
      <c r="V63">
        <v>1.4999999999999999E-2</v>
      </c>
      <c r="W63">
        <v>0.01</v>
      </c>
      <c r="X63">
        <v>8.0000000000000002E-3</v>
      </c>
      <c r="Y63">
        <v>1.4E-2</v>
      </c>
      <c r="Z63">
        <v>8.0000000000000002E-3</v>
      </c>
      <c r="AA63">
        <v>0.37</v>
      </c>
      <c r="AB63">
        <v>8.5999999999999993E-2</v>
      </c>
      <c r="AC63">
        <v>2.7E-2</v>
      </c>
      <c r="AD63">
        <v>2.5000000000000001E-2</v>
      </c>
      <c r="AE63">
        <v>2.9000000000000001E-2</v>
      </c>
      <c r="AF63">
        <v>2.5000000000000001E-2</v>
      </c>
      <c r="AG63">
        <v>2.4E-2</v>
      </c>
      <c r="AH63">
        <v>3.3000000000000002E-2</v>
      </c>
      <c r="AI63">
        <v>2.9000000000000001E-2</v>
      </c>
      <c r="AJ63">
        <v>1.2999999999999999E-2</v>
      </c>
      <c r="AK63">
        <v>1.6E-2</v>
      </c>
      <c r="AL63">
        <v>1.7999999999999999E-2</v>
      </c>
      <c r="AM63">
        <v>1.6E-2</v>
      </c>
      <c r="AN63">
        <v>1.2999999999999999E-2</v>
      </c>
      <c r="AO63">
        <v>0</v>
      </c>
      <c r="AP63">
        <v>2E-3</v>
      </c>
      <c r="AQ63">
        <v>3.9E-2</v>
      </c>
      <c r="AR63">
        <v>3.0000000000000001E-3</v>
      </c>
      <c r="AS63">
        <v>5.0000000000000001E-3</v>
      </c>
      <c r="AT63">
        <v>6.0000000000000001E-3</v>
      </c>
      <c r="AU63">
        <v>2E-3</v>
      </c>
      <c r="AV63">
        <v>8.0000000000000002E-3</v>
      </c>
      <c r="AW63">
        <v>2E-3</v>
      </c>
      <c r="AX63">
        <v>4.0000000000000001E-3</v>
      </c>
      <c r="AY63">
        <v>6.0000000000000001E-3</v>
      </c>
      <c r="AZ63">
        <v>4.0000000000000001E-3</v>
      </c>
      <c r="BA63">
        <v>3.0000000000000001E-3</v>
      </c>
      <c r="BB63">
        <v>3.9E-2</v>
      </c>
      <c r="BC63">
        <v>7.8E-2</v>
      </c>
      <c r="BD63">
        <v>0.44700000000000001</v>
      </c>
      <c r="BE63">
        <v>2.5000000000000001E-2</v>
      </c>
      <c r="BF63">
        <v>0.69899999999999995</v>
      </c>
      <c r="BG63">
        <v>1.028</v>
      </c>
      <c r="BH63">
        <v>0.77600000000000002</v>
      </c>
      <c r="BI63">
        <v>0.25700000000000001</v>
      </c>
      <c r="BJ63">
        <v>0.307</v>
      </c>
      <c r="BK63">
        <v>0.23400000000000001</v>
      </c>
      <c r="BL63">
        <v>1.4279999999999999</v>
      </c>
      <c r="BM63">
        <v>0.317</v>
      </c>
      <c r="BN63">
        <v>0.373</v>
      </c>
      <c r="BO63">
        <v>0.372</v>
      </c>
      <c r="BP63">
        <v>0.36399999999999999</v>
      </c>
      <c r="BQ63">
        <v>0.20100000000000001</v>
      </c>
      <c r="BR63">
        <v>0.81799999999999995</v>
      </c>
      <c r="BS63">
        <v>0.38900000000000001</v>
      </c>
      <c r="BT63">
        <v>0.26500000000000001</v>
      </c>
      <c r="BU63">
        <v>0.54800000000000004</v>
      </c>
      <c r="BV63">
        <v>6.2E-2</v>
      </c>
      <c r="BW63">
        <v>3.5999999999999997E-2</v>
      </c>
      <c r="BX63">
        <v>0.04</v>
      </c>
      <c r="BY63">
        <v>9.7000000000000003E-2</v>
      </c>
      <c r="BZ63">
        <v>0.192</v>
      </c>
      <c r="CA63">
        <v>6.8000000000000005E-2</v>
      </c>
      <c r="CB63">
        <v>0.186</v>
      </c>
      <c r="CC63">
        <v>1.4219999999999999</v>
      </c>
      <c r="CD63">
        <v>1.357</v>
      </c>
      <c r="CE63">
        <v>0.443</v>
      </c>
      <c r="CF63">
        <v>0.32200000000000001</v>
      </c>
      <c r="CG63">
        <v>0.52</v>
      </c>
      <c r="CH63">
        <v>0.28699999999999998</v>
      </c>
      <c r="CI63">
        <v>0.19700000000000001</v>
      </c>
      <c r="CJ63">
        <v>0.56200000000000006</v>
      </c>
      <c r="CK63">
        <v>1.4339999999999999</v>
      </c>
      <c r="CL63">
        <v>0.36799999999999999</v>
      </c>
      <c r="CM63">
        <v>0.48899999999999999</v>
      </c>
      <c r="CN63">
        <v>0.38</v>
      </c>
      <c r="CO63">
        <v>0.32200000000000001</v>
      </c>
      <c r="CP63">
        <v>0.32100000000000001</v>
      </c>
      <c r="CQ63">
        <v>0.86399999999999999</v>
      </c>
      <c r="CR63">
        <v>0.56399999999999995</v>
      </c>
      <c r="CS63">
        <v>0.24</v>
      </c>
      <c r="CT63">
        <v>0.63600000000000001</v>
      </c>
      <c r="CU63">
        <v>0.35299999999999998</v>
      </c>
      <c r="CV63">
        <v>0.748</v>
      </c>
      <c r="CW63">
        <v>0</v>
      </c>
      <c r="CX63">
        <v>0.161</v>
      </c>
      <c r="CY63">
        <v>0.111</v>
      </c>
      <c r="CZ63">
        <v>9.9000000000000005E-2</v>
      </c>
      <c r="DA63">
        <v>0.104</v>
      </c>
      <c r="DB63">
        <v>0.125</v>
      </c>
      <c r="DC63">
        <v>0.16300000000000001</v>
      </c>
      <c r="DD63">
        <v>3.238</v>
      </c>
      <c r="DE63">
        <v>1.4910000000000001</v>
      </c>
      <c r="DF63">
        <v>0.111</v>
      </c>
      <c r="DG63">
        <v>0.11899999999999999</v>
      </c>
      <c r="DH63">
        <v>0.14699999999999999</v>
      </c>
      <c r="DI63">
        <v>0.127</v>
      </c>
      <c r="DJ63">
        <v>0.121</v>
      </c>
      <c r="DK63">
        <v>9.8000000000000004E-2</v>
      </c>
      <c r="DL63">
        <v>0.157</v>
      </c>
      <c r="DM63">
        <v>0.13500000000000001</v>
      </c>
      <c r="DN63">
        <v>0.158</v>
      </c>
      <c r="DO63">
        <v>9.1999999999999998E-2</v>
      </c>
      <c r="DP63">
        <v>0.13700000000000001</v>
      </c>
      <c r="DQ63">
        <v>4.0000000000000001E-3</v>
      </c>
      <c r="DR63">
        <v>8.9999999999999993E-3</v>
      </c>
      <c r="DS63">
        <v>1.4999999999999999E-2</v>
      </c>
      <c r="DT63">
        <v>1.6E-2</v>
      </c>
      <c r="DU63">
        <v>2.8000000000000001E-2</v>
      </c>
      <c r="DV63">
        <v>2.4E-2</v>
      </c>
      <c r="DW63">
        <v>2.9000000000000001E-2</v>
      </c>
      <c r="DX63">
        <v>0.01</v>
      </c>
      <c r="DY63">
        <v>0.01</v>
      </c>
      <c r="DZ63">
        <v>0.03</v>
      </c>
      <c r="EA63">
        <v>1.7999999999999999E-2</v>
      </c>
      <c r="EB63">
        <v>2.5000000000000001E-2</v>
      </c>
      <c r="EC63">
        <v>7.0999999999999994E-2</v>
      </c>
      <c r="ED63">
        <v>1.9E-2</v>
      </c>
      <c r="EE63">
        <v>0.54900000000000004</v>
      </c>
      <c r="EF63">
        <v>0.377</v>
      </c>
      <c r="EG63">
        <v>8.8999999999999996E-2</v>
      </c>
      <c r="EH63">
        <v>9.1999999999999998E-2</v>
      </c>
      <c r="EI63">
        <v>0.11899999999999999</v>
      </c>
      <c r="EJ63">
        <v>0.08</v>
      </c>
      <c r="EK63">
        <v>0.17599999999999999</v>
      </c>
      <c r="EL63">
        <v>7.8E-2</v>
      </c>
      <c r="EM63">
        <v>8.4000000000000005E-2</v>
      </c>
      <c r="EN63">
        <v>3.4000000000000002E-2</v>
      </c>
      <c r="EO63">
        <v>0.03</v>
      </c>
      <c r="EP63">
        <v>4.2000000000000003E-2</v>
      </c>
      <c r="EQ63">
        <v>4.1000000000000002E-2</v>
      </c>
      <c r="ER63">
        <v>0.02</v>
      </c>
      <c r="ES63">
        <v>6.2E-2</v>
      </c>
      <c r="ET63">
        <v>4.0000000000000001E-3</v>
      </c>
      <c r="EU63">
        <v>7.0000000000000001E-3</v>
      </c>
      <c r="EV63">
        <v>3.1E-2</v>
      </c>
      <c r="EW63">
        <v>1.7000000000000001E-2</v>
      </c>
      <c r="EX63">
        <v>2.5000000000000001E-2</v>
      </c>
      <c r="EY63">
        <v>0.01</v>
      </c>
      <c r="EZ63">
        <v>2.4E-2</v>
      </c>
      <c r="FA63">
        <v>2.1000000000000001E-2</v>
      </c>
      <c r="FB63">
        <v>2.1000000000000001E-2</v>
      </c>
      <c r="FC63">
        <v>0.03</v>
      </c>
      <c r="FD63">
        <v>1.7999999999999999E-2</v>
      </c>
      <c r="FE63">
        <v>0.02</v>
      </c>
      <c r="FF63">
        <v>0.42499999999999999</v>
      </c>
      <c r="FG63">
        <v>0.36899999999999999</v>
      </c>
    </row>
    <row r="64" spans="1:163" x14ac:dyDescent="0.25">
      <c r="A64" s="87">
        <v>2028</v>
      </c>
      <c r="B64">
        <v>0.02</v>
      </c>
      <c r="C64">
        <v>2.9000000000000001E-2</v>
      </c>
      <c r="D64">
        <v>1.6E-2</v>
      </c>
      <c r="E64">
        <v>2.1000000000000001E-2</v>
      </c>
      <c r="F64">
        <v>1.7999999999999999E-2</v>
      </c>
      <c r="G64">
        <v>1.7999999999999999E-2</v>
      </c>
      <c r="H64">
        <v>3.1E-2</v>
      </c>
      <c r="I64">
        <v>3.2000000000000001E-2</v>
      </c>
      <c r="J64">
        <v>0.02</v>
      </c>
      <c r="K64">
        <v>0.10100000000000001</v>
      </c>
      <c r="L64">
        <v>2.7E-2</v>
      </c>
      <c r="M64">
        <v>2.7E-2</v>
      </c>
      <c r="N64">
        <v>3.6999999999999998E-2</v>
      </c>
      <c r="O64">
        <v>0.03</v>
      </c>
      <c r="P64">
        <v>1.6E-2</v>
      </c>
      <c r="Q64">
        <v>3.3000000000000002E-2</v>
      </c>
      <c r="R64">
        <v>4.5999999999999999E-2</v>
      </c>
      <c r="S64">
        <v>2.4E-2</v>
      </c>
      <c r="T64">
        <v>1.6E-2</v>
      </c>
      <c r="U64">
        <v>8.9999999999999993E-3</v>
      </c>
      <c r="V64">
        <v>1.7999999999999999E-2</v>
      </c>
      <c r="W64">
        <v>1.0999999999999999E-2</v>
      </c>
      <c r="X64">
        <v>8.0000000000000002E-3</v>
      </c>
      <c r="Y64">
        <v>1.6E-2</v>
      </c>
      <c r="Z64">
        <v>8.9999999999999993E-3</v>
      </c>
      <c r="AA64">
        <v>0.376</v>
      </c>
      <c r="AB64">
        <v>9.4E-2</v>
      </c>
      <c r="AC64">
        <v>3.1E-2</v>
      </c>
      <c r="AD64">
        <v>2.8000000000000001E-2</v>
      </c>
      <c r="AE64">
        <v>2.8000000000000001E-2</v>
      </c>
      <c r="AF64">
        <v>2.7E-2</v>
      </c>
      <c r="AG64">
        <v>2.3E-2</v>
      </c>
      <c r="AH64">
        <v>3.5999999999999997E-2</v>
      </c>
      <c r="AI64">
        <v>2.8000000000000001E-2</v>
      </c>
      <c r="AJ64">
        <v>1.2999999999999999E-2</v>
      </c>
      <c r="AK64">
        <v>1.4999999999999999E-2</v>
      </c>
      <c r="AL64">
        <v>1.2999999999999999E-2</v>
      </c>
      <c r="AM64">
        <v>1.4E-2</v>
      </c>
      <c r="AN64">
        <v>1.4E-2</v>
      </c>
      <c r="AO64">
        <v>0</v>
      </c>
      <c r="AP64">
        <v>3.0000000000000001E-3</v>
      </c>
      <c r="AQ64">
        <v>3.6999999999999998E-2</v>
      </c>
      <c r="AR64">
        <v>3.0000000000000001E-3</v>
      </c>
      <c r="AS64">
        <v>6.0000000000000001E-3</v>
      </c>
      <c r="AT64">
        <v>8.0000000000000002E-3</v>
      </c>
      <c r="AU64">
        <v>3.0000000000000001E-3</v>
      </c>
      <c r="AV64">
        <v>1.0999999999999999E-2</v>
      </c>
      <c r="AW64">
        <v>3.0000000000000001E-3</v>
      </c>
      <c r="AX64">
        <v>4.0000000000000001E-3</v>
      </c>
      <c r="AY64">
        <v>6.0000000000000001E-3</v>
      </c>
      <c r="AZ64">
        <v>4.0000000000000001E-3</v>
      </c>
      <c r="BA64">
        <v>2E-3</v>
      </c>
      <c r="BB64">
        <v>4.1000000000000002E-2</v>
      </c>
      <c r="BC64">
        <v>0.08</v>
      </c>
      <c r="BD64">
        <v>0.36299999999999999</v>
      </c>
      <c r="BE64">
        <v>2.5999999999999999E-2</v>
      </c>
      <c r="BF64">
        <v>0.76500000000000001</v>
      </c>
      <c r="BG64">
        <v>1.069</v>
      </c>
      <c r="BH64">
        <v>0.78900000000000003</v>
      </c>
      <c r="BI64">
        <v>0.26200000000000001</v>
      </c>
      <c r="BJ64">
        <v>0.31900000000000001</v>
      </c>
      <c r="BK64">
        <v>0.23699999999999999</v>
      </c>
      <c r="BL64">
        <v>1.494</v>
      </c>
      <c r="BM64">
        <v>0.34599999999999997</v>
      </c>
      <c r="BN64">
        <v>0.377</v>
      </c>
      <c r="BO64">
        <v>0.377</v>
      </c>
      <c r="BP64">
        <v>0.39600000000000002</v>
      </c>
      <c r="BQ64">
        <v>0.222</v>
      </c>
      <c r="BR64">
        <v>0.83899999999999997</v>
      </c>
      <c r="BS64">
        <v>0.36799999999999999</v>
      </c>
      <c r="BT64">
        <v>0.29199999999999998</v>
      </c>
      <c r="BU64">
        <v>0.58199999999999996</v>
      </c>
      <c r="BV64">
        <v>6.0999999999999999E-2</v>
      </c>
      <c r="BW64">
        <v>3.7999999999999999E-2</v>
      </c>
      <c r="BX64">
        <v>4.4999999999999998E-2</v>
      </c>
      <c r="BY64">
        <v>0.108</v>
      </c>
      <c r="BZ64">
        <v>0.17599999999999999</v>
      </c>
      <c r="CA64">
        <v>6.2E-2</v>
      </c>
      <c r="CB64">
        <v>0.183</v>
      </c>
      <c r="CC64">
        <v>1.333</v>
      </c>
      <c r="CD64">
        <v>1.4319999999999999</v>
      </c>
      <c r="CE64">
        <v>0.33800000000000002</v>
      </c>
      <c r="CF64">
        <v>0.24299999999999999</v>
      </c>
      <c r="CG64">
        <v>0.45900000000000002</v>
      </c>
      <c r="CH64">
        <v>0.27300000000000002</v>
      </c>
      <c r="CI64">
        <v>0.13700000000000001</v>
      </c>
      <c r="CJ64">
        <v>0.75800000000000001</v>
      </c>
      <c r="CK64">
        <v>1.4790000000000001</v>
      </c>
      <c r="CL64">
        <v>0.33</v>
      </c>
      <c r="CM64">
        <v>0.624</v>
      </c>
      <c r="CN64">
        <v>0.39300000000000002</v>
      </c>
      <c r="CO64">
        <v>0.30299999999999999</v>
      </c>
      <c r="CP64">
        <v>0.35299999999999998</v>
      </c>
      <c r="CQ64">
        <v>0.80800000000000005</v>
      </c>
      <c r="CR64">
        <v>0.63200000000000001</v>
      </c>
      <c r="CS64">
        <v>0.26600000000000001</v>
      </c>
      <c r="CT64">
        <v>0.69399999999999995</v>
      </c>
      <c r="CU64">
        <v>0.44</v>
      </c>
      <c r="CV64">
        <v>0.66300000000000003</v>
      </c>
      <c r="CW64">
        <v>0</v>
      </c>
      <c r="CX64">
        <v>0.16600000000000001</v>
      </c>
      <c r="CY64">
        <v>0.122</v>
      </c>
      <c r="CZ64">
        <v>0.11799999999999999</v>
      </c>
      <c r="DA64">
        <v>0.11</v>
      </c>
      <c r="DB64">
        <v>0.152</v>
      </c>
      <c r="DC64">
        <v>0.185</v>
      </c>
      <c r="DD64">
        <v>3.399</v>
      </c>
      <c r="DE64">
        <v>1.8919999999999999</v>
      </c>
      <c r="DF64">
        <v>3.3000000000000002E-2</v>
      </c>
      <c r="DG64">
        <v>0.16300000000000001</v>
      </c>
      <c r="DH64">
        <v>9.8000000000000004E-2</v>
      </c>
      <c r="DI64">
        <v>2.5000000000000001E-2</v>
      </c>
      <c r="DJ64">
        <v>0</v>
      </c>
      <c r="DK64">
        <v>0</v>
      </c>
      <c r="DL64">
        <v>0</v>
      </c>
      <c r="DM64">
        <v>7.0999999999999994E-2</v>
      </c>
      <c r="DN64">
        <v>0.16700000000000001</v>
      </c>
      <c r="DO64">
        <v>0.113</v>
      </c>
      <c r="DP64">
        <v>0.14199999999999999</v>
      </c>
      <c r="DQ64">
        <v>4.0000000000000001E-3</v>
      </c>
      <c r="DR64">
        <v>0.01</v>
      </c>
      <c r="DS64">
        <v>1.7000000000000001E-2</v>
      </c>
      <c r="DT64">
        <v>1.7999999999999999E-2</v>
      </c>
      <c r="DU64">
        <v>3.2000000000000001E-2</v>
      </c>
      <c r="DV64">
        <v>2.5999999999999999E-2</v>
      </c>
      <c r="DW64">
        <v>3.7999999999999999E-2</v>
      </c>
      <c r="DX64">
        <v>1.6E-2</v>
      </c>
      <c r="DY64">
        <v>0.01</v>
      </c>
      <c r="DZ64">
        <v>0.03</v>
      </c>
      <c r="EA64">
        <v>2.3E-2</v>
      </c>
      <c r="EB64">
        <v>2.8000000000000001E-2</v>
      </c>
      <c r="EC64">
        <v>0.08</v>
      </c>
      <c r="ED64">
        <v>1.6E-2</v>
      </c>
      <c r="EE64">
        <v>0.60399999999999998</v>
      </c>
      <c r="EF64">
        <v>0</v>
      </c>
      <c r="EG64">
        <v>8.2000000000000003E-2</v>
      </c>
      <c r="EH64">
        <v>4.9000000000000002E-2</v>
      </c>
      <c r="EI64">
        <v>0.122</v>
      </c>
      <c r="EJ64">
        <v>0.04</v>
      </c>
      <c r="EK64">
        <v>0.18099999999999999</v>
      </c>
      <c r="EL64">
        <v>3.4000000000000002E-2</v>
      </c>
      <c r="EM64">
        <v>4.1000000000000002E-2</v>
      </c>
      <c r="EN64">
        <v>5.8000000000000003E-2</v>
      </c>
      <c r="EO64">
        <v>4.8000000000000001E-2</v>
      </c>
      <c r="EP64">
        <v>7.1999999999999995E-2</v>
      </c>
      <c r="EQ64">
        <v>8.5999999999999993E-2</v>
      </c>
      <c r="ER64">
        <v>9.6000000000000002E-2</v>
      </c>
      <c r="ES64">
        <v>9.6000000000000002E-2</v>
      </c>
      <c r="ET64">
        <v>6.0000000000000001E-3</v>
      </c>
      <c r="EU64">
        <v>7.0000000000000001E-3</v>
      </c>
      <c r="EV64">
        <v>3.6999999999999998E-2</v>
      </c>
      <c r="EW64">
        <v>2.3E-2</v>
      </c>
      <c r="EX64">
        <v>3.3000000000000002E-2</v>
      </c>
      <c r="EY64">
        <v>1.4E-2</v>
      </c>
      <c r="EZ64">
        <v>3.3000000000000002E-2</v>
      </c>
      <c r="FA64">
        <v>2.3E-2</v>
      </c>
      <c r="FB64">
        <v>2.4E-2</v>
      </c>
      <c r="FC64">
        <v>2.9000000000000001E-2</v>
      </c>
      <c r="FD64">
        <v>1.7000000000000001E-2</v>
      </c>
      <c r="FE64">
        <v>2.1000000000000001E-2</v>
      </c>
      <c r="FF64">
        <v>0.46700000000000003</v>
      </c>
      <c r="FG64">
        <v>0.377</v>
      </c>
    </row>
    <row r="65" spans="1:163" x14ac:dyDescent="0.25">
      <c r="A65" s="87">
        <v>2029</v>
      </c>
      <c r="B65">
        <v>2.5999999999999999E-2</v>
      </c>
      <c r="C65">
        <v>3.5999999999999997E-2</v>
      </c>
      <c r="D65">
        <v>2.4E-2</v>
      </c>
      <c r="E65">
        <v>2.5000000000000001E-2</v>
      </c>
      <c r="F65">
        <v>2.4E-2</v>
      </c>
      <c r="G65">
        <v>2.3E-2</v>
      </c>
      <c r="H65">
        <v>3.7999999999999999E-2</v>
      </c>
      <c r="I65">
        <v>2.9000000000000001E-2</v>
      </c>
      <c r="J65">
        <v>1.7999999999999999E-2</v>
      </c>
      <c r="K65">
        <v>9.6000000000000002E-2</v>
      </c>
      <c r="L65">
        <v>3.5999999999999997E-2</v>
      </c>
      <c r="M65">
        <v>3.5999999999999997E-2</v>
      </c>
      <c r="N65">
        <v>4.2999999999999997E-2</v>
      </c>
      <c r="O65">
        <v>4.2000000000000003E-2</v>
      </c>
      <c r="P65">
        <v>2.5000000000000001E-2</v>
      </c>
      <c r="Q65">
        <v>4.3999999999999997E-2</v>
      </c>
      <c r="R65">
        <v>0.05</v>
      </c>
      <c r="S65">
        <v>2.4E-2</v>
      </c>
      <c r="T65">
        <v>2.1999999999999999E-2</v>
      </c>
      <c r="U65">
        <v>8.9999999999999993E-3</v>
      </c>
      <c r="V65">
        <v>0.02</v>
      </c>
      <c r="W65">
        <v>1.0999999999999999E-2</v>
      </c>
      <c r="X65">
        <v>8.9999999999999993E-3</v>
      </c>
      <c r="Y65">
        <v>1.7999999999999999E-2</v>
      </c>
      <c r="Z65">
        <v>0.01</v>
      </c>
      <c r="AA65">
        <v>0.372</v>
      </c>
      <c r="AB65">
        <v>0.11</v>
      </c>
      <c r="AC65">
        <v>3.4000000000000002E-2</v>
      </c>
      <c r="AD65">
        <v>0.03</v>
      </c>
      <c r="AE65">
        <v>2.5999999999999999E-2</v>
      </c>
      <c r="AF65">
        <v>2.9000000000000001E-2</v>
      </c>
      <c r="AG65">
        <v>2.1999999999999999E-2</v>
      </c>
      <c r="AH65">
        <v>3.9E-2</v>
      </c>
      <c r="AI65">
        <v>2.7E-2</v>
      </c>
      <c r="AJ65">
        <v>1.7999999999999999E-2</v>
      </c>
      <c r="AK65">
        <v>2.5999999999999999E-2</v>
      </c>
      <c r="AL65">
        <v>2.5999999999999999E-2</v>
      </c>
      <c r="AM65">
        <v>2.3E-2</v>
      </c>
      <c r="AN65">
        <v>2.5000000000000001E-2</v>
      </c>
      <c r="AO65">
        <v>0</v>
      </c>
      <c r="AP65">
        <v>3.0000000000000001E-3</v>
      </c>
      <c r="AQ65">
        <v>3.2000000000000001E-2</v>
      </c>
      <c r="AR65">
        <v>5.0000000000000001E-3</v>
      </c>
      <c r="AS65">
        <v>8.0000000000000002E-3</v>
      </c>
      <c r="AT65">
        <v>0.01</v>
      </c>
      <c r="AU65">
        <v>4.0000000000000001E-3</v>
      </c>
      <c r="AV65">
        <v>1.4E-2</v>
      </c>
      <c r="AW65">
        <v>3.0000000000000001E-3</v>
      </c>
      <c r="AX65">
        <v>5.0000000000000001E-3</v>
      </c>
      <c r="AY65">
        <v>7.0000000000000001E-3</v>
      </c>
      <c r="AZ65">
        <v>3.0000000000000001E-3</v>
      </c>
      <c r="BA65">
        <v>4.0000000000000001E-3</v>
      </c>
      <c r="BB65">
        <v>4.2000000000000003E-2</v>
      </c>
      <c r="BC65">
        <v>7.6999999999999999E-2</v>
      </c>
      <c r="BD65">
        <v>0.375</v>
      </c>
      <c r="BE65">
        <v>8.0000000000000002E-3</v>
      </c>
      <c r="BF65">
        <v>0.33100000000000002</v>
      </c>
      <c r="BG65">
        <v>1.0449999999999999</v>
      </c>
      <c r="BH65">
        <v>0.74</v>
      </c>
      <c r="BI65">
        <v>0.28000000000000003</v>
      </c>
      <c r="BJ65">
        <v>0.108</v>
      </c>
      <c r="BK65">
        <v>5.5E-2</v>
      </c>
      <c r="BL65">
        <v>1.764</v>
      </c>
      <c r="BM65">
        <v>0.20499999999999999</v>
      </c>
      <c r="BN65">
        <v>8.8999999999999996E-2</v>
      </c>
      <c r="BO65">
        <v>8.7999999999999995E-2</v>
      </c>
      <c r="BP65">
        <v>0.16600000000000001</v>
      </c>
      <c r="BQ65">
        <v>9.6000000000000002E-2</v>
      </c>
      <c r="BR65">
        <v>0.96799999999999997</v>
      </c>
      <c r="BS65">
        <v>0.59299999999999997</v>
      </c>
      <c r="BT65">
        <v>0.126</v>
      </c>
      <c r="BU65">
        <v>0.69399999999999995</v>
      </c>
      <c r="BV65">
        <v>5.8000000000000003E-2</v>
      </c>
      <c r="BW65">
        <v>3.6999999999999998E-2</v>
      </c>
      <c r="BX65">
        <v>4.8000000000000001E-2</v>
      </c>
      <c r="BY65">
        <v>0.11799999999999999</v>
      </c>
      <c r="BZ65">
        <v>0.128</v>
      </c>
      <c r="CA65">
        <v>4.3999999999999997E-2</v>
      </c>
      <c r="CB65">
        <v>0.17499999999999999</v>
      </c>
      <c r="CC65">
        <v>1.212</v>
      </c>
      <c r="CD65">
        <v>0.98599999999999999</v>
      </c>
      <c r="CE65">
        <v>0.76800000000000002</v>
      </c>
      <c r="CF65">
        <v>0.627</v>
      </c>
      <c r="CG65">
        <v>0.995</v>
      </c>
      <c r="CH65">
        <v>0.61699999999999999</v>
      </c>
      <c r="CI65">
        <v>0.58199999999999996</v>
      </c>
      <c r="CJ65">
        <v>1.0129999999999999</v>
      </c>
      <c r="CK65">
        <v>1.927</v>
      </c>
      <c r="CL65">
        <v>0.628</v>
      </c>
      <c r="CM65">
        <v>0.84499999999999997</v>
      </c>
      <c r="CN65">
        <v>0.72799999999999998</v>
      </c>
      <c r="CO65">
        <v>0.69</v>
      </c>
      <c r="CP65">
        <v>0.66900000000000004</v>
      </c>
      <c r="CQ65">
        <v>0.76500000000000001</v>
      </c>
      <c r="CR65">
        <v>0.81200000000000006</v>
      </c>
      <c r="CS65">
        <v>0.313</v>
      </c>
      <c r="CT65">
        <v>0.73599999999999999</v>
      </c>
      <c r="CU65">
        <v>0.52700000000000002</v>
      </c>
      <c r="CV65">
        <v>0.68200000000000005</v>
      </c>
      <c r="CW65">
        <v>1E-3</v>
      </c>
      <c r="CX65">
        <v>0.189</v>
      </c>
      <c r="CY65">
        <v>0.129</v>
      </c>
      <c r="CZ65">
        <v>0.129</v>
      </c>
      <c r="DA65">
        <v>0.114</v>
      </c>
      <c r="DB65">
        <v>0.17499999999999999</v>
      </c>
      <c r="DC65">
        <v>0.217</v>
      </c>
      <c r="DD65">
        <v>3.5710000000000002</v>
      </c>
      <c r="DE65">
        <v>3.262</v>
      </c>
      <c r="DF65">
        <v>0.11700000000000001</v>
      </c>
      <c r="DG65">
        <v>0.19700000000000001</v>
      </c>
      <c r="DH65">
        <v>0.21</v>
      </c>
      <c r="DI65">
        <v>0.14599999999999999</v>
      </c>
      <c r="DJ65">
        <v>0.115</v>
      </c>
      <c r="DK65">
        <v>8.7999999999999995E-2</v>
      </c>
      <c r="DL65">
        <v>0.127</v>
      </c>
      <c r="DM65">
        <v>0.14499999999999999</v>
      </c>
      <c r="DN65">
        <v>0.11700000000000001</v>
      </c>
      <c r="DO65">
        <v>0.1</v>
      </c>
      <c r="DP65">
        <v>9.2999999999999999E-2</v>
      </c>
      <c r="DQ65">
        <v>3.0000000000000001E-3</v>
      </c>
      <c r="DR65">
        <v>8.9999999999999993E-3</v>
      </c>
      <c r="DS65">
        <v>1.9E-2</v>
      </c>
      <c r="DT65">
        <v>2.1000000000000001E-2</v>
      </c>
      <c r="DU65">
        <v>3.4000000000000002E-2</v>
      </c>
      <c r="DV65">
        <v>2.5999999999999999E-2</v>
      </c>
      <c r="DW65">
        <v>3.2000000000000001E-2</v>
      </c>
      <c r="DX65">
        <v>1.7999999999999999E-2</v>
      </c>
      <c r="DY65">
        <v>1.0999999999999999E-2</v>
      </c>
      <c r="DZ65">
        <v>2.9000000000000001E-2</v>
      </c>
      <c r="EA65">
        <v>2.4E-2</v>
      </c>
      <c r="EB65">
        <v>2.7E-2</v>
      </c>
      <c r="EC65">
        <v>8.1000000000000003E-2</v>
      </c>
      <c r="ED65">
        <v>0.02</v>
      </c>
      <c r="EE65">
        <v>0.60399999999999998</v>
      </c>
      <c r="EF65">
        <v>0.29899999999999999</v>
      </c>
      <c r="EG65">
        <v>0.13</v>
      </c>
      <c r="EH65">
        <v>9.6000000000000002E-2</v>
      </c>
      <c r="EI65">
        <v>0.12</v>
      </c>
      <c r="EJ65">
        <v>0.08</v>
      </c>
      <c r="EK65">
        <v>0.16800000000000001</v>
      </c>
      <c r="EL65">
        <v>7.0999999999999994E-2</v>
      </c>
      <c r="EM65">
        <v>8.5000000000000006E-2</v>
      </c>
      <c r="EN65">
        <v>7.5999999999999998E-2</v>
      </c>
      <c r="EO65">
        <v>6.4000000000000001E-2</v>
      </c>
      <c r="EP65">
        <v>8.7999999999999995E-2</v>
      </c>
      <c r="EQ65">
        <v>8.4000000000000005E-2</v>
      </c>
      <c r="ER65">
        <v>8.5999999999999993E-2</v>
      </c>
      <c r="ES65">
        <v>0.10299999999999999</v>
      </c>
      <c r="ET65">
        <v>7.0000000000000001E-3</v>
      </c>
      <c r="EU65">
        <v>8.9999999999999993E-3</v>
      </c>
      <c r="EV65">
        <v>4.3999999999999997E-2</v>
      </c>
      <c r="EW65">
        <v>2.7E-2</v>
      </c>
      <c r="EX65">
        <v>4.2999999999999997E-2</v>
      </c>
      <c r="EY65">
        <v>1.7999999999999999E-2</v>
      </c>
      <c r="EZ65">
        <v>4.2999999999999997E-2</v>
      </c>
      <c r="FA65">
        <v>2.5000000000000001E-2</v>
      </c>
      <c r="FB65">
        <v>2.4E-2</v>
      </c>
      <c r="FC65">
        <v>3.3000000000000002E-2</v>
      </c>
      <c r="FD65">
        <v>1.7000000000000001E-2</v>
      </c>
      <c r="FE65">
        <v>2.3E-2</v>
      </c>
      <c r="FF65">
        <v>0.49099999999999999</v>
      </c>
      <c r="FG65">
        <v>0.35199999999999998</v>
      </c>
    </row>
    <row r="66" spans="1:163" x14ac:dyDescent="0.25">
      <c r="A66" s="87">
        <v>2030</v>
      </c>
      <c r="B66">
        <v>0.03</v>
      </c>
      <c r="C66">
        <v>0.04</v>
      </c>
      <c r="D66">
        <v>2.5000000000000001E-2</v>
      </c>
      <c r="E66">
        <v>2.4E-2</v>
      </c>
      <c r="F66">
        <v>2.7E-2</v>
      </c>
      <c r="G66">
        <v>2.5000000000000001E-2</v>
      </c>
      <c r="H66">
        <v>3.6999999999999998E-2</v>
      </c>
      <c r="I66">
        <v>2.7E-2</v>
      </c>
      <c r="J66">
        <v>1.6E-2</v>
      </c>
      <c r="K66">
        <v>9.2999999999999999E-2</v>
      </c>
      <c r="L66">
        <v>4.3999999999999997E-2</v>
      </c>
      <c r="M66">
        <v>4.3999999999999997E-2</v>
      </c>
      <c r="N66">
        <v>4.8000000000000001E-2</v>
      </c>
      <c r="O66">
        <v>4.2999999999999997E-2</v>
      </c>
      <c r="P66">
        <v>3.3000000000000002E-2</v>
      </c>
      <c r="Q66">
        <v>5.6000000000000001E-2</v>
      </c>
      <c r="R66">
        <v>5.2999999999999999E-2</v>
      </c>
      <c r="S66">
        <v>2.4E-2</v>
      </c>
      <c r="T66">
        <v>2.8000000000000001E-2</v>
      </c>
      <c r="U66">
        <v>0.01</v>
      </c>
      <c r="V66">
        <v>1.9E-2</v>
      </c>
      <c r="W66">
        <v>1.2E-2</v>
      </c>
      <c r="X66">
        <v>0.01</v>
      </c>
      <c r="Y66">
        <v>2.1000000000000001E-2</v>
      </c>
      <c r="Z66">
        <v>1.0999999999999999E-2</v>
      </c>
      <c r="AA66">
        <v>0.36499999999999999</v>
      </c>
      <c r="AB66">
        <v>0.11700000000000001</v>
      </c>
      <c r="AC66">
        <v>0.04</v>
      </c>
      <c r="AD66">
        <v>3.2000000000000001E-2</v>
      </c>
      <c r="AE66">
        <v>2.5999999999999999E-2</v>
      </c>
      <c r="AF66">
        <v>2.9000000000000001E-2</v>
      </c>
      <c r="AG66">
        <v>2.1000000000000001E-2</v>
      </c>
      <c r="AH66">
        <v>3.7999999999999999E-2</v>
      </c>
      <c r="AI66">
        <v>2.4E-2</v>
      </c>
      <c r="AJ66">
        <v>1.9E-2</v>
      </c>
      <c r="AK66">
        <v>1.7000000000000001E-2</v>
      </c>
      <c r="AL66">
        <v>8.9999999999999993E-3</v>
      </c>
      <c r="AM66">
        <v>1.4999999999999999E-2</v>
      </c>
      <c r="AN66">
        <v>1.7999999999999999E-2</v>
      </c>
      <c r="AO66">
        <v>0</v>
      </c>
      <c r="AP66">
        <v>3.0000000000000001E-3</v>
      </c>
      <c r="AQ66">
        <v>2.8000000000000001E-2</v>
      </c>
      <c r="AR66">
        <v>5.0000000000000001E-3</v>
      </c>
      <c r="AS66">
        <v>8.0000000000000002E-3</v>
      </c>
      <c r="AT66">
        <v>1.2999999999999999E-2</v>
      </c>
      <c r="AU66">
        <v>4.0000000000000001E-3</v>
      </c>
      <c r="AV66">
        <v>1.7999999999999999E-2</v>
      </c>
      <c r="AW66">
        <v>5.0000000000000001E-3</v>
      </c>
      <c r="AX66">
        <v>5.0000000000000001E-3</v>
      </c>
      <c r="AY66">
        <v>7.0000000000000001E-3</v>
      </c>
      <c r="AZ66">
        <v>4.0000000000000001E-3</v>
      </c>
      <c r="BA66">
        <v>3.0000000000000001E-3</v>
      </c>
      <c r="BB66">
        <v>2.8000000000000001E-2</v>
      </c>
      <c r="BC66">
        <v>7.4999999999999997E-2</v>
      </c>
      <c r="BD66">
        <v>0.39600000000000002</v>
      </c>
      <c r="BE66">
        <v>5.0000000000000001E-3</v>
      </c>
      <c r="BF66">
        <v>0.23799999999999999</v>
      </c>
      <c r="BG66">
        <v>1.1439999999999999</v>
      </c>
      <c r="BH66">
        <v>0.81399999999999995</v>
      </c>
      <c r="BI66">
        <v>0.317</v>
      </c>
      <c r="BJ66">
        <v>6.6000000000000003E-2</v>
      </c>
      <c r="BK66">
        <v>8.7999999999999995E-2</v>
      </c>
      <c r="BL66">
        <v>2.6739999999999999</v>
      </c>
      <c r="BM66">
        <v>0.32600000000000001</v>
      </c>
      <c r="BN66">
        <v>0.14000000000000001</v>
      </c>
      <c r="BO66">
        <v>0.14000000000000001</v>
      </c>
      <c r="BP66">
        <v>0.21</v>
      </c>
      <c r="BQ66">
        <v>0.13800000000000001</v>
      </c>
      <c r="BR66">
        <v>1.462</v>
      </c>
      <c r="BS66">
        <v>0.56899999999999995</v>
      </c>
      <c r="BT66">
        <v>0.216</v>
      </c>
      <c r="BU66">
        <v>1.054</v>
      </c>
      <c r="BV66">
        <v>5.5E-2</v>
      </c>
      <c r="BW66">
        <v>3.6999999999999998E-2</v>
      </c>
      <c r="BX66">
        <v>5.2999999999999999E-2</v>
      </c>
      <c r="BY66">
        <v>0.126</v>
      </c>
      <c r="BZ66">
        <v>0.154</v>
      </c>
      <c r="CA66">
        <v>5.5E-2</v>
      </c>
      <c r="CB66">
        <v>0.16400000000000001</v>
      </c>
      <c r="CC66">
        <v>1.153</v>
      </c>
      <c r="CD66">
        <v>1.7090000000000001</v>
      </c>
      <c r="CE66">
        <v>0.72099999999999997</v>
      </c>
      <c r="CF66">
        <v>0.71299999999999997</v>
      </c>
      <c r="CG66">
        <v>1.2310000000000001</v>
      </c>
      <c r="CH66">
        <v>0.77500000000000002</v>
      </c>
      <c r="CI66">
        <v>0.76</v>
      </c>
      <c r="CJ66">
        <v>1.0720000000000001</v>
      </c>
      <c r="CK66">
        <v>2.1459999999999999</v>
      </c>
      <c r="CL66">
        <v>0.71</v>
      </c>
      <c r="CM66">
        <v>0.94899999999999995</v>
      </c>
      <c r="CN66">
        <v>0.79600000000000004</v>
      </c>
      <c r="CO66">
        <v>0.88900000000000001</v>
      </c>
      <c r="CP66">
        <v>0.85399999999999998</v>
      </c>
      <c r="CQ66">
        <v>0.64200000000000002</v>
      </c>
      <c r="CR66">
        <v>0.98</v>
      </c>
      <c r="CS66">
        <v>0.40100000000000002</v>
      </c>
      <c r="CT66">
        <v>0.89</v>
      </c>
      <c r="CU66">
        <v>0.67400000000000004</v>
      </c>
      <c r="CV66">
        <v>0.749</v>
      </c>
      <c r="CW66">
        <v>0</v>
      </c>
      <c r="CX66">
        <v>0.193</v>
      </c>
      <c r="CY66">
        <v>0.128</v>
      </c>
      <c r="CZ66">
        <v>0.14099999999999999</v>
      </c>
      <c r="DA66">
        <v>0.111</v>
      </c>
      <c r="DB66">
        <v>0.193</v>
      </c>
      <c r="DC66">
        <v>0.24299999999999999</v>
      </c>
      <c r="DD66">
        <v>3.5179999999999998</v>
      </c>
      <c r="DE66">
        <v>4.05</v>
      </c>
      <c r="DF66">
        <v>0.16</v>
      </c>
      <c r="DG66">
        <v>0.26300000000000001</v>
      </c>
      <c r="DH66">
        <v>0.29599999999999999</v>
      </c>
      <c r="DI66">
        <v>0.16300000000000001</v>
      </c>
      <c r="DJ66">
        <v>0.17199999999999999</v>
      </c>
      <c r="DK66">
        <v>0.108</v>
      </c>
      <c r="DL66">
        <v>0.152</v>
      </c>
      <c r="DM66">
        <v>0.20799999999999999</v>
      </c>
      <c r="DN66">
        <v>0.126</v>
      </c>
      <c r="DO66">
        <v>0.12</v>
      </c>
      <c r="DP66">
        <v>9.9000000000000005E-2</v>
      </c>
      <c r="DQ66">
        <v>5.0000000000000001E-3</v>
      </c>
      <c r="DR66">
        <v>8.9999999999999993E-3</v>
      </c>
      <c r="DS66">
        <v>0.02</v>
      </c>
      <c r="DT66">
        <v>2.1000000000000001E-2</v>
      </c>
      <c r="DU66">
        <v>3.3000000000000002E-2</v>
      </c>
      <c r="DV66">
        <v>2.7E-2</v>
      </c>
      <c r="DW66">
        <v>3.5000000000000003E-2</v>
      </c>
      <c r="DX66">
        <v>2.4E-2</v>
      </c>
      <c r="DY66">
        <v>0.01</v>
      </c>
      <c r="DZ66">
        <v>2.5999999999999999E-2</v>
      </c>
      <c r="EA66">
        <v>2.8000000000000001E-2</v>
      </c>
      <c r="EB66">
        <v>2.7E-2</v>
      </c>
      <c r="EC66">
        <v>7.9000000000000001E-2</v>
      </c>
      <c r="ED66">
        <v>2.1000000000000001E-2</v>
      </c>
      <c r="EE66">
        <v>0.63700000000000001</v>
      </c>
      <c r="EF66">
        <v>0.435</v>
      </c>
      <c r="EG66">
        <v>0.15</v>
      </c>
      <c r="EH66">
        <v>0.115</v>
      </c>
      <c r="EI66">
        <v>0.11799999999999999</v>
      </c>
      <c r="EJ66">
        <v>9.7000000000000003E-2</v>
      </c>
      <c r="EK66">
        <v>0.153</v>
      </c>
      <c r="EL66">
        <v>8.5999999999999993E-2</v>
      </c>
      <c r="EM66">
        <v>0.106</v>
      </c>
      <c r="EN66">
        <v>9.4E-2</v>
      </c>
      <c r="EO66">
        <v>7.9000000000000001E-2</v>
      </c>
      <c r="EP66">
        <v>0.10299999999999999</v>
      </c>
      <c r="EQ66">
        <v>8.3000000000000004E-2</v>
      </c>
      <c r="ER66">
        <v>7.4999999999999997E-2</v>
      </c>
      <c r="ES66">
        <v>0.106</v>
      </c>
      <c r="ET66">
        <v>8.9999999999999993E-3</v>
      </c>
      <c r="EU66">
        <v>8.9999999999999993E-3</v>
      </c>
      <c r="EV66">
        <v>4.8000000000000001E-2</v>
      </c>
      <c r="EW66">
        <v>3.1E-2</v>
      </c>
      <c r="EX66">
        <v>5.5E-2</v>
      </c>
      <c r="EY66">
        <v>2.1999999999999999E-2</v>
      </c>
      <c r="EZ66">
        <v>5.3999999999999999E-2</v>
      </c>
      <c r="FA66">
        <v>2.5000000000000001E-2</v>
      </c>
      <c r="FB66">
        <v>2.4E-2</v>
      </c>
      <c r="FC66">
        <v>3.4000000000000002E-2</v>
      </c>
      <c r="FD66">
        <v>1.7000000000000001E-2</v>
      </c>
      <c r="FE66">
        <v>2.1999999999999999E-2</v>
      </c>
      <c r="FF66">
        <v>0.49399999999999999</v>
      </c>
      <c r="FG66">
        <v>0.32800000000000001</v>
      </c>
    </row>
    <row r="67" spans="1:163" x14ac:dyDescent="0.25">
      <c r="A67" s="87">
        <v>2031</v>
      </c>
      <c r="B67">
        <v>7.0999999999999994E-2</v>
      </c>
      <c r="C67">
        <v>0.13100000000000001</v>
      </c>
      <c r="D67">
        <v>8.7999999999999995E-2</v>
      </c>
      <c r="E67">
        <v>4.7E-2</v>
      </c>
      <c r="F67">
        <v>4.9000000000000002E-2</v>
      </c>
      <c r="G67">
        <v>4.3999999999999997E-2</v>
      </c>
      <c r="H67">
        <v>0.14000000000000001</v>
      </c>
      <c r="I67">
        <v>6.0000000000000001E-3</v>
      </c>
      <c r="J67">
        <v>4.0000000000000001E-3</v>
      </c>
      <c r="K67">
        <v>2.1000000000000001E-2</v>
      </c>
      <c r="L67">
        <v>0.05</v>
      </c>
      <c r="M67">
        <v>0.05</v>
      </c>
      <c r="N67">
        <v>4.5999999999999999E-2</v>
      </c>
      <c r="O67">
        <v>4.7E-2</v>
      </c>
      <c r="P67">
        <v>4.2000000000000003E-2</v>
      </c>
      <c r="Q67">
        <v>6.4000000000000001E-2</v>
      </c>
      <c r="R67">
        <v>4.8000000000000001E-2</v>
      </c>
      <c r="S67">
        <v>2.4E-2</v>
      </c>
      <c r="T67">
        <v>3.4000000000000002E-2</v>
      </c>
      <c r="U67">
        <v>0.01</v>
      </c>
      <c r="V67">
        <v>1.4999999999999999E-2</v>
      </c>
      <c r="W67">
        <v>1.0999999999999999E-2</v>
      </c>
      <c r="X67">
        <v>8.9999999999999993E-3</v>
      </c>
      <c r="Y67">
        <v>2.1000000000000001E-2</v>
      </c>
      <c r="Z67">
        <v>1.2999999999999999E-2</v>
      </c>
      <c r="AA67">
        <v>0.38</v>
      </c>
      <c r="AB67">
        <v>0.314</v>
      </c>
      <c r="AC67">
        <v>0.05</v>
      </c>
      <c r="AD67">
        <v>3.9E-2</v>
      </c>
      <c r="AE67">
        <v>0.03</v>
      </c>
      <c r="AF67">
        <v>3.4000000000000002E-2</v>
      </c>
      <c r="AG67">
        <v>2.4E-2</v>
      </c>
      <c r="AH67">
        <v>4.2000000000000003E-2</v>
      </c>
      <c r="AI67">
        <v>2.5999999999999999E-2</v>
      </c>
      <c r="AJ67">
        <v>2.8000000000000001E-2</v>
      </c>
      <c r="AK67">
        <v>4.4999999999999998E-2</v>
      </c>
      <c r="AL67">
        <v>4.2000000000000003E-2</v>
      </c>
      <c r="AM67">
        <v>3.4000000000000002E-2</v>
      </c>
      <c r="AN67">
        <v>4.5999999999999999E-2</v>
      </c>
      <c r="AO67">
        <v>0</v>
      </c>
      <c r="AP67">
        <v>3.0000000000000001E-3</v>
      </c>
      <c r="AQ67">
        <v>2.5999999999999999E-2</v>
      </c>
      <c r="AR67">
        <v>6.0000000000000001E-3</v>
      </c>
      <c r="AS67">
        <v>8.9999999999999993E-3</v>
      </c>
      <c r="AT67">
        <v>1.4999999999999999E-2</v>
      </c>
      <c r="AU67">
        <v>6.0000000000000001E-3</v>
      </c>
      <c r="AV67">
        <v>2.1000000000000001E-2</v>
      </c>
      <c r="AW67">
        <v>5.0000000000000001E-3</v>
      </c>
      <c r="AX67">
        <v>4.0000000000000001E-3</v>
      </c>
      <c r="AY67">
        <v>7.0000000000000001E-3</v>
      </c>
      <c r="AZ67">
        <v>3.0000000000000001E-3</v>
      </c>
      <c r="BA67">
        <v>4.0000000000000001E-3</v>
      </c>
      <c r="BB67">
        <v>4.3999999999999997E-2</v>
      </c>
      <c r="BC67">
        <v>8.5000000000000006E-2</v>
      </c>
      <c r="BD67">
        <v>0.61899999999999999</v>
      </c>
      <c r="BE67">
        <v>7.3999999999999996E-2</v>
      </c>
      <c r="BF67">
        <v>2.089</v>
      </c>
      <c r="BG67">
        <v>1.2050000000000001</v>
      </c>
      <c r="BH67">
        <v>0.84599999999999997</v>
      </c>
      <c r="BI67">
        <v>0.48899999999999999</v>
      </c>
      <c r="BJ67">
        <v>0.91</v>
      </c>
      <c r="BK67">
        <v>0.64500000000000002</v>
      </c>
      <c r="BL67">
        <v>0</v>
      </c>
      <c r="BM67">
        <v>0.67500000000000004</v>
      </c>
      <c r="BN67">
        <v>1.0269999999999999</v>
      </c>
      <c r="BO67">
        <v>1.026</v>
      </c>
      <c r="BP67">
        <v>1.042</v>
      </c>
      <c r="BQ67">
        <v>0.56000000000000005</v>
      </c>
      <c r="BR67">
        <v>0</v>
      </c>
      <c r="BS67">
        <v>0.48499999999999999</v>
      </c>
      <c r="BT67">
        <v>0.71099999999999997</v>
      </c>
      <c r="BU67">
        <v>0</v>
      </c>
      <c r="BV67">
        <v>5.2999999999999999E-2</v>
      </c>
      <c r="BW67">
        <v>3.5000000000000003E-2</v>
      </c>
      <c r="BX67">
        <v>5.6000000000000001E-2</v>
      </c>
      <c r="BY67">
        <v>0.13400000000000001</v>
      </c>
      <c r="BZ67">
        <v>0.161</v>
      </c>
      <c r="CA67">
        <v>5.8000000000000003E-2</v>
      </c>
      <c r="CB67">
        <v>0.152</v>
      </c>
      <c r="CC67">
        <v>1.071</v>
      </c>
      <c r="CD67">
        <v>2.319</v>
      </c>
      <c r="CE67">
        <v>4.3920000000000003</v>
      </c>
      <c r="CF67">
        <v>3.9460000000000002</v>
      </c>
      <c r="CG67">
        <v>5.234</v>
      </c>
      <c r="CH67">
        <v>3.4849999999999999</v>
      </c>
      <c r="CI67">
        <v>2.6389999999999998</v>
      </c>
      <c r="CJ67">
        <v>3.3639999999999999</v>
      </c>
      <c r="CK67">
        <v>5.2229999999999999</v>
      </c>
      <c r="CL67">
        <v>3.41</v>
      </c>
      <c r="CM67">
        <v>2.7810000000000001</v>
      </c>
      <c r="CN67">
        <v>3.4729999999999999</v>
      </c>
      <c r="CO67">
        <v>3.4540000000000002</v>
      </c>
      <c r="CP67">
        <v>3.1579999999999999</v>
      </c>
      <c r="CQ67">
        <v>0</v>
      </c>
      <c r="CR67">
        <v>1.1819999999999999</v>
      </c>
      <c r="CS67">
        <v>0.52400000000000002</v>
      </c>
      <c r="CT67">
        <v>1.462</v>
      </c>
      <c r="CU67">
        <v>1.0620000000000001</v>
      </c>
      <c r="CV67">
        <v>0.77300000000000002</v>
      </c>
      <c r="CW67">
        <v>1E-3</v>
      </c>
      <c r="CX67">
        <v>0.27700000000000002</v>
      </c>
      <c r="CY67">
        <v>0.11799999999999999</v>
      </c>
      <c r="CZ67">
        <v>0.152</v>
      </c>
      <c r="DA67">
        <v>0.123</v>
      </c>
      <c r="DB67">
        <v>0.21099999999999999</v>
      </c>
      <c r="DC67">
        <v>0.25800000000000001</v>
      </c>
      <c r="DD67">
        <v>3.7850000000000001</v>
      </c>
      <c r="DE67">
        <v>14.759</v>
      </c>
      <c r="DF67">
        <v>0.54900000000000004</v>
      </c>
      <c r="DG67">
        <v>0.47199999999999998</v>
      </c>
      <c r="DH67">
        <v>0.753</v>
      </c>
      <c r="DI67">
        <v>0.82099999999999995</v>
      </c>
      <c r="DJ67">
        <v>0.73499999999999999</v>
      </c>
      <c r="DK67">
        <v>0.64</v>
      </c>
      <c r="DL67">
        <v>0.98</v>
      </c>
      <c r="DM67">
        <v>0.64900000000000002</v>
      </c>
      <c r="DN67">
        <v>6.2E-2</v>
      </c>
      <c r="DO67">
        <v>9.0999999999999998E-2</v>
      </c>
      <c r="DP67">
        <v>4.1000000000000002E-2</v>
      </c>
      <c r="DQ67">
        <v>4.0000000000000001E-3</v>
      </c>
      <c r="DR67">
        <v>0.01</v>
      </c>
      <c r="DS67">
        <v>0.02</v>
      </c>
      <c r="DT67">
        <v>2.1000000000000001E-2</v>
      </c>
      <c r="DU67">
        <v>3.1E-2</v>
      </c>
      <c r="DV67">
        <v>2.1999999999999999E-2</v>
      </c>
      <c r="DW67">
        <v>3.5000000000000003E-2</v>
      </c>
      <c r="DX67">
        <v>2.5000000000000001E-2</v>
      </c>
      <c r="DY67">
        <v>1.0999999999999999E-2</v>
      </c>
      <c r="DZ67">
        <v>2.4E-2</v>
      </c>
      <c r="EA67">
        <v>2.5999999999999999E-2</v>
      </c>
      <c r="EB67">
        <v>2.1999999999999999E-2</v>
      </c>
      <c r="EC67">
        <v>7.0999999999999994E-2</v>
      </c>
      <c r="ED67">
        <v>3.5999999999999997E-2</v>
      </c>
      <c r="EE67">
        <v>0.66</v>
      </c>
      <c r="EF67">
        <v>2.286</v>
      </c>
      <c r="EG67">
        <v>0.22800000000000001</v>
      </c>
      <c r="EH67">
        <v>0.23799999999999999</v>
      </c>
      <c r="EI67">
        <v>0.13300000000000001</v>
      </c>
      <c r="EJ67">
        <v>0.20100000000000001</v>
      </c>
      <c r="EK67">
        <v>0.128</v>
      </c>
      <c r="EL67">
        <v>0.184</v>
      </c>
      <c r="EM67">
        <v>0.222</v>
      </c>
      <c r="EN67">
        <v>0.25</v>
      </c>
      <c r="EO67">
        <v>0.17</v>
      </c>
      <c r="EP67">
        <v>0.30199999999999999</v>
      </c>
      <c r="EQ67">
        <v>0.33700000000000002</v>
      </c>
      <c r="ER67">
        <v>0.38400000000000001</v>
      </c>
      <c r="ES67">
        <v>0.34</v>
      </c>
      <c r="ET67">
        <v>1.0999999999999999E-2</v>
      </c>
      <c r="EU67">
        <v>0.01</v>
      </c>
      <c r="EV67">
        <v>5.2999999999999999E-2</v>
      </c>
      <c r="EW67">
        <v>3.4000000000000002E-2</v>
      </c>
      <c r="EX67">
        <v>6.4000000000000001E-2</v>
      </c>
      <c r="EY67">
        <v>2.7E-2</v>
      </c>
      <c r="EZ67">
        <v>6.4000000000000001E-2</v>
      </c>
      <c r="FA67">
        <v>2.5000000000000001E-2</v>
      </c>
      <c r="FB67">
        <v>2.3E-2</v>
      </c>
      <c r="FC67">
        <v>5.6000000000000001E-2</v>
      </c>
      <c r="FD67">
        <v>1.7000000000000001E-2</v>
      </c>
      <c r="FE67">
        <v>0.02</v>
      </c>
      <c r="FF67">
        <v>0.50700000000000001</v>
      </c>
      <c r="FG67">
        <v>0.30499999999999999</v>
      </c>
    </row>
    <row r="68" spans="1:163" x14ac:dyDescent="0.25">
      <c r="A68" s="87">
        <v>2032</v>
      </c>
      <c r="B68">
        <v>1.7000000000000001E-2</v>
      </c>
      <c r="C68">
        <v>0</v>
      </c>
      <c r="D68">
        <v>0</v>
      </c>
      <c r="E68">
        <v>2.3E-2</v>
      </c>
      <c r="F68">
        <v>3.2000000000000001E-2</v>
      </c>
      <c r="G68">
        <v>2.8000000000000001E-2</v>
      </c>
      <c r="H68">
        <v>0</v>
      </c>
      <c r="I68">
        <v>1.0999999999999999E-2</v>
      </c>
      <c r="J68">
        <v>1.2999999999999999E-2</v>
      </c>
      <c r="K68">
        <v>0.08</v>
      </c>
      <c r="L68">
        <v>4.4999999999999998E-2</v>
      </c>
      <c r="M68">
        <v>4.4999999999999998E-2</v>
      </c>
      <c r="N68">
        <v>4.5999999999999999E-2</v>
      </c>
      <c r="O68">
        <v>3.5999999999999997E-2</v>
      </c>
      <c r="P68">
        <v>4.3999999999999997E-2</v>
      </c>
      <c r="Q68">
        <v>6.8000000000000005E-2</v>
      </c>
      <c r="R68">
        <v>3.5999999999999997E-2</v>
      </c>
      <c r="S68">
        <v>2.1999999999999999E-2</v>
      </c>
      <c r="T68">
        <v>0.04</v>
      </c>
      <c r="U68">
        <v>8.9999999999999993E-3</v>
      </c>
      <c r="V68">
        <v>1.4999999999999999E-2</v>
      </c>
      <c r="W68">
        <v>0.01</v>
      </c>
      <c r="X68">
        <v>8.9999999999999993E-3</v>
      </c>
      <c r="Y68">
        <v>2.1000000000000001E-2</v>
      </c>
      <c r="Z68">
        <v>1.4E-2</v>
      </c>
      <c r="AA68">
        <v>0.378</v>
      </c>
      <c r="AB68">
        <v>5.0000000000000001E-3</v>
      </c>
      <c r="AC68">
        <v>4.2000000000000003E-2</v>
      </c>
      <c r="AD68">
        <v>2.8000000000000001E-2</v>
      </c>
      <c r="AE68">
        <v>1.6E-2</v>
      </c>
      <c r="AF68">
        <v>2.1000000000000001E-2</v>
      </c>
      <c r="AG68">
        <v>1.2999999999999999E-2</v>
      </c>
      <c r="AH68">
        <v>2.3E-2</v>
      </c>
      <c r="AI68">
        <v>1.2E-2</v>
      </c>
      <c r="AJ68">
        <v>2.1999999999999999E-2</v>
      </c>
      <c r="AK68">
        <v>1.2999999999999999E-2</v>
      </c>
      <c r="AL68">
        <v>0</v>
      </c>
      <c r="AM68">
        <v>1.4E-2</v>
      </c>
      <c r="AN68">
        <v>1.4999999999999999E-2</v>
      </c>
      <c r="AO68">
        <v>0</v>
      </c>
      <c r="AP68">
        <v>3.0000000000000001E-3</v>
      </c>
      <c r="AQ68">
        <v>2.4E-2</v>
      </c>
      <c r="AR68">
        <v>7.0000000000000001E-3</v>
      </c>
      <c r="AS68">
        <v>8.9999999999999993E-3</v>
      </c>
      <c r="AT68">
        <v>1.6E-2</v>
      </c>
      <c r="AU68">
        <v>6.0000000000000001E-3</v>
      </c>
      <c r="AV68">
        <v>2.1999999999999999E-2</v>
      </c>
      <c r="AW68">
        <v>5.0000000000000001E-3</v>
      </c>
      <c r="AX68">
        <v>5.0000000000000001E-3</v>
      </c>
      <c r="AY68">
        <v>5.0000000000000001E-3</v>
      </c>
      <c r="AZ68">
        <v>2E-3</v>
      </c>
      <c r="BA68">
        <v>6.0000000000000001E-3</v>
      </c>
      <c r="BB68">
        <v>4.1000000000000002E-2</v>
      </c>
      <c r="BC68">
        <v>4.4999999999999998E-2</v>
      </c>
      <c r="BD68">
        <v>0.33600000000000002</v>
      </c>
      <c r="BE68">
        <v>1.7999999999999999E-2</v>
      </c>
      <c r="BF68">
        <v>0.53300000000000003</v>
      </c>
      <c r="BG68">
        <v>1.286</v>
      </c>
      <c r="BH68">
        <v>0.9</v>
      </c>
      <c r="BI68">
        <v>0.33200000000000002</v>
      </c>
      <c r="BJ68">
        <v>0.214</v>
      </c>
      <c r="BK68">
        <v>0.151</v>
      </c>
      <c r="BL68">
        <v>0</v>
      </c>
      <c r="BM68">
        <v>0.27200000000000002</v>
      </c>
      <c r="BN68">
        <v>0.24099999999999999</v>
      </c>
      <c r="BO68">
        <v>0.24</v>
      </c>
      <c r="BP68">
        <v>0.33100000000000002</v>
      </c>
      <c r="BQ68">
        <v>0.18099999999999999</v>
      </c>
      <c r="BR68">
        <v>0</v>
      </c>
      <c r="BS68">
        <v>0.22</v>
      </c>
      <c r="BT68">
        <v>0.246</v>
      </c>
      <c r="BU68">
        <v>0</v>
      </c>
      <c r="BV68">
        <v>4.9000000000000002E-2</v>
      </c>
      <c r="BW68">
        <v>3.4000000000000002E-2</v>
      </c>
      <c r="BX68">
        <v>5.8000000000000003E-2</v>
      </c>
      <c r="BY68">
        <v>0.14000000000000001</v>
      </c>
      <c r="BZ68">
        <v>0.183</v>
      </c>
      <c r="CA68">
        <v>6.6000000000000003E-2</v>
      </c>
      <c r="CB68">
        <v>0.13700000000000001</v>
      </c>
      <c r="CC68">
        <v>0.99299999999999999</v>
      </c>
      <c r="CD68">
        <v>1.0840000000000001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0.75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4.0000000000000001E-3</v>
      </c>
      <c r="CR68">
        <v>0.92300000000000004</v>
      </c>
      <c r="CS68">
        <v>0.39200000000000002</v>
      </c>
      <c r="CT68">
        <v>0.88500000000000001</v>
      </c>
      <c r="CU68">
        <v>0.77700000000000002</v>
      </c>
      <c r="CV68">
        <v>0.33400000000000002</v>
      </c>
      <c r="CW68">
        <v>1E-3</v>
      </c>
      <c r="CX68">
        <v>0.11899999999999999</v>
      </c>
      <c r="CY68">
        <v>0.10199999999999999</v>
      </c>
      <c r="CZ68">
        <v>0.127</v>
      </c>
      <c r="DA68">
        <v>4.2000000000000003E-2</v>
      </c>
      <c r="DB68">
        <v>0.22800000000000001</v>
      </c>
      <c r="DC68">
        <v>0.25900000000000001</v>
      </c>
      <c r="DD68">
        <v>3.879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0.11700000000000001</v>
      </c>
      <c r="DO68">
        <v>0.13900000000000001</v>
      </c>
      <c r="DP68">
        <v>8.7999999999999995E-2</v>
      </c>
      <c r="DQ68">
        <v>3.0000000000000001E-3</v>
      </c>
      <c r="DR68">
        <v>8.9999999999999993E-3</v>
      </c>
      <c r="DS68">
        <v>2.1999999999999999E-2</v>
      </c>
      <c r="DT68">
        <v>1.7999999999999999E-2</v>
      </c>
      <c r="DU68">
        <v>2.5000000000000001E-2</v>
      </c>
      <c r="DV68">
        <v>2.3E-2</v>
      </c>
      <c r="DW68">
        <v>0.04</v>
      </c>
      <c r="DX68">
        <v>3.2000000000000001E-2</v>
      </c>
      <c r="DY68">
        <v>1.2E-2</v>
      </c>
      <c r="DZ68">
        <v>2.1000000000000001E-2</v>
      </c>
      <c r="EA68">
        <v>2.5999999999999999E-2</v>
      </c>
      <c r="EB68">
        <v>1.9E-2</v>
      </c>
      <c r="EC68">
        <v>5.0999999999999997E-2</v>
      </c>
      <c r="ED68">
        <v>8.0000000000000002E-3</v>
      </c>
      <c r="EE68">
        <v>0.69499999999999995</v>
      </c>
      <c r="EF68">
        <v>0</v>
      </c>
      <c r="EG68">
        <v>0.129</v>
      </c>
      <c r="EH68">
        <v>4.3999999999999997E-2</v>
      </c>
      <c r="EI68">
        <v>7.5999999999999998E-2</v>
      </c>
      <c r="EJ68">
        <v>2.9000000000000001E-2</v>
      </c>
      <c r="EK68">
        <v>7.5999999999999998E-2</v>
      </c>
      <c r="EL68">
        <v>1.0999999999999999E-2</v>
      </c>
      <c r="EM68">
        <v>4.2999999999999997E-2</v>
      </c>
      <c r="EN68">
        <v>0</v>
      </c>
      <c r="EO68">
        <v>1.7000000000000001E-2</v>
      </c>
      <c r="EP68">
        <v>0</v>
      </c>
      <c r="EQ68">
        <v>0</v>
      </c>
      <c r="ER68">
        <v>0</v>
      </c>
      <c r="ES68">
        <v>0</v>
      </c>
      <c r="ET68">
        <v>1.2999999999999999E-2</v>
      </c>
      <c r="EU68">
        <v>1.0999999999999999E-2</v>
      </c>
      <c r="EV68">
        <v>5.2999999999999999E-2</v>
      </c>
      <c r="EW68">
        <v>3.5000000000000003E-2</v>
      </c>
      <c r="EX68">
        <v>7.3999999999999996E-2</v>
      </c>
      <c r="EY68">
        <v>0.03</v>
      </c>
      <c r="EZ68">
        <v>7.2999999999999995E-2</v>
      </c>
      <c r="FA68">
        <v>2.1999999999999999E-2</v>
      </c>
      <c r="FB68">
        <v>0.02</v>
      </c>
      <c r="FC68">
        <v>1.4999999999999999E-2</v>
      </c>
      <c r="FD68">
        <v>1.6E-2</v>
      </c>
      <c r="FE68">
        <v>1.6E-2</v>
      </c>
      <c r="FF68">
        <v>0.50700000000000001</v>
      </c>
      <c r="FG68">
        <v>0.23</v>
      </c>
    </row>
    <row r="69" spans="1:163" x14ac:dyDescent="0.25">
      <c r="A69" s="87">
        <v>2033</v>
      </c>
      <c r="B69">
        <v>3.5000000000000003E-2</v>
      </c>
      <c r="C69">
        <v>2.5999999999999999E-2</v>
      </c>
      <c r="D69">
        <v>0</v>
      </c>
      <c r="E69">
        <v>0.02</v>
      </c>
      <c r="F69">
        <v>3.3000000000000002E-2</v>
      </c>
      <c r="G69">
        <v>2.5999999999999999E-2</v>
      </c>
      <c r="H69">
        <v>0</v>
      </c>
      <c r="I69">
        <v>1.9E-2</v>
      </c>
      <c r="J69">
        <v>1.2999999999999999E-2</v>
      </c>
      <c r="K69">
        <v>0.09</v>
      </c>
      <c r="L69">
        <v>4.8000000000000001E-2</v>
      </c>
      <c r="M69">
        <v>4.7E-2</v>
      </c>
      <c r="N69">
        <v>5.3999999999999999E-2</v>
      </c>
      <c r="O69">
        <v>3.5000000000000003E-2</v>
      </c>
      <c r="P69">
        <v>4.9000000000000002E-2</v>
      </c>
      <c r="Q69">
        <v>7.8E-2</v>
      </c>
      <c r="R69">
        <v>3.5000000000000003E-2</v>
      </c>
      <c r="S69">
        <v>2.1000000000000001E-2</v>
      </c>
      <c r="T69">
        <v>4.3999999999999997E-2</v>
      </c>
      <c r="U69">
        <v>8.0000000000000002E-3</v>
      </c>
      <c r="V69">
        <v>0.01</v>
      </c>
      <c r="W69">
        <v>7.0000000000000001E-3</v>
      </c>
      <c r="X69">
        <v>8.9999999999999993E-3</v>
      </c>
      <c r="Y69">
        <v>2.1000000000000001E-2</v>
      </c>
      <c r="Z69">
        <v>1.4E-2</v>
      </c>
      <c r="AA69">
        <v>0.36099999999999999</v>
      </c>
      <c r="AB69">
        <v>0.10100000000000001</v>
      </c>
      <c r="AC69">
        <v>4.8000000000000001E-2</v>
      </c>
      <c r="AD69">
        <v>3.3000000000000002E-2</v>
      </c>
      <c r="AE69">
        <v>1.9E-2</v>
      </c>
      <c r="AF69">
        <v>2.3E-2</v>
      </c>
      <c r="AG69">
        <v>1.6E-2</v>
      </c>
      <c r="AH69">
        <v>2.3E-2</v>
      </c>
      <c r="AI69">
        <v>1.4E-2</v>
      </c>
      <c r="AJ69">
        <v>1.9E-2</v>
      </c>
      <c r="AK69">
        <v>2.1999999999999999E-2</v>
      </c>
      <c r="AL69">
        <v>0.01</v>
      </c>
      <c r="AM69">
        <v>1.9E-2</v>
      </c>
      <c r="AN69">
        <v>2.3E-2</v>
      </c>
      <c r="AO69">
        <v>0</v>
      </c>
      <c r="AP69">
        <v>3.0000000000000001E-3</v>
      </c>
      <c r="AQ69">
        <v>2.1000000000000001E-2</v>
      </c>
      <c r="AR69">
        <v>8.0000000000000002E-3</v>
      </c>
      <c r="AS69">
        <v>8.0000000000000002E-3</v>
      </c>
      <c r="AT69">
        <v>1.7000000000000001E-2</v>
      </c>
      <c r="AU69">
        <v>7.0000000000000001E-3</v>
      </c>
      <c r="AV69">
        <v>2.4E-2</v>
      </c>
      <c r="AW69">
        <v>7.0000000000000001E-3</v>
      </c>
      <c r="AX69">
        <v>4.0000000000000001E-3</v>
      </c>
      <c r="AY69">
        <v>3.0000000000000001E-3</v>
      </c>
      <c r="AZ69">
        <v>3.0000000000000001E-3</v>
      </c>
      <c r="BA69">
        <v>5.0000000000000001E-3</v>
      </c>
      <c r="BB69">
        <v>3.7999999999999999E-2</v>
      </c>
      <c r="BC69">
        <v>0.05</v>
      </c>
      <c r="BD69">
        <v>0.30499999999999999</v>
      </c>
      <c r="BE69">
        <v>2.5999999999999999E-2</v>
      </c>
      <c r="BF69">
        <v>0.69299999999999995</v>
      </c>
      <c r="BG69">
        <v>1.222</v>
      </c>
      <c r="BH69">
        <v>0.80600000000000005</v>
      </c>
      <c r="BI69">
        <v>0.35099999999999998</v>
      </c>
      <c r="BJ69">
        <v>0.312</v>
      </c>
      <c r="BK69">
        <v>0.23699999999999999</v>
      </c>
      <c r="BL69">
        <v>1.5649999999999999</v>
      </c>
      <c r="BM69">
        <v>0.377</v>
      </c>
      <c r="BN69">
        <v>0.376</v>
      </c>
      <c r="BO69">
        <v>0.376</v>
      </c>
      <c r="BP69">
        <v>0.46400000000000002</v>
      </c>
      <c r="BQ69">
        <v>0.25</v>
      </c>
      <c r="BR69">
        <v>0.72099999999999997</v>
      </c>
      <c r="BS69">
        <v>0.36899999999999999</v>
      </c>
      <c r="BT69">
        <v>0.34399999999999997</v>
      </c>
      <c r="BU69">
        <v>0.65500000000000003</v>
      </c>
      <c r="BV69">
        <v>4.4999999999999998E-2</v>
      </c>
      <c r="BW69">
        <v>3.2000000000000001E-2</v>
      </c>
      <c r="BX69">
        <v>6.0999999999999999E-2</v>
      </c>
      <c r="BY69">
        <v>0.14599999999999999</v>
      </c>
      <c r="BZ69">
        <v>0.12</v>
      </c>
      <c r="CA69">
        <v>4.3999999999999997E-2</v>
      </c>
      <c r="CB69">
        <v>0.123</v>
      </c>
      <c r="CC69">
        <v>0.83299999999999996</v>
      </c>
      <c r="CD69">
        <v>1.5249999999999999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0.70499999999999996</v>
      </c>
      <c r="CK69">
        <v>2.4769999999999999</v>
      </c>
      <c r="CL69">
        <v>0</v>
      </c>
      <c r="CM69">
        <v>1.006</v>
      </c>
      <c r="CN69">
        <v>0</v>
      </c>
      <c r="CO69">
        <v>0</v>
      </c>
      <c r="CP69">
        <v>0</v>
      </c>
      <c r="CQ69">
        <v>0.46500000000000002</v>
      </c>
      <c r="CR69">
        <v>0.92700000000000005</v>
      </c>
      <c r="CS69">
        <v>0.40400000000000003</v>
      </c>
      <c r="CT69">
        <v>0.86499999999999999</v>
      </c>
      <c r="CU69">
        <v>0.78400000000000003</v>
      </c>
      <c r="CV69">
        <v>0.30499999999999999</v>
      </c>
      <c r="CW69">
        <v>1E-3</v>
      </c>
      <c r="CX69">
        <v>0.124</v>
      </c>
      <c r="CY69">
        <v>8.6999999999999994E-2</v>
      </c>
      <c r="CZ69">
        <v>0.13500000000000001</v>
      </c>
      <c r="DA69">
        <v>7.0000000000000007E-2</v>
      </c>
      <c r="DB69">
        <v>0.24399999999999999</v>
      </c>
      <c r="DC69">
        <v>0.26300000000000001</v>
      </c>
      <c r="DD69">
        <v>3.839</v>
      </c>
      <c r="DE69">
        <v>0</v>
      </c>
      <c r="DF69">
        <v>0</v>
      </c>
      <c r="DG69">
        <v>0.183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0.13500000000000001</v>
      </c>
      <c r="DO69">
        <v>0.16</v>
      </c>
      <c r="DP69">
        <v>0.1</v>
      </c>
      <c r="DQ69">
        <v>4.0000000000000001E-3</v>
      </c>
      <c r="DR69">
        <v>8.0000000000000002E-3</v>
      </c>
      <c r="DS69">
        <v>2.1999999999999999E-2</v>
      </c>
      <c r="DT69">
        <v>1.4999999999999999E-2</v>
      </c>
      <c r="DU69">
        <v>1.9E-2</v>
      </c>
      <c r="DV69">
        <v>1.7000000000000001E-2</v>
      </c>
      <c r="DW69">
        <v>3.3000000000000002E-2</v>
      </c>
      <c r="DX69">
        <v>0.03</v>
      </c>
      <c r="DY69">
        <v>1.2E-2</v>
      </c>
      <c r="DZ69">
        <v>1.7000000000000001E-2</v>
      </c>
      <c r="EA69">
        <v>2.1999999999999999E-2</v>
      </c>
      <c r="EB69">
        <v>1.2999999999999999E-2</v>
      </c>
      <c r="EC69">
        <v>3.6999999999999998E-2</v>
      </c>
      <c r="ED69">
        <v>1.0999999999999999E-2</v>
      </c>
      <c r="EE69">
        <v>0.64600000000000002</v>
      </c>
      <c r="EF69">
        <v>0</v>
      </c>
      <c r="EG69">
        <v>0.20300000000000001</v>
      </c>
      <c r="EH69">
        <v>4.2999999999999997E-2</v>
      </c>
      <c r="EI69">
        <v>8.6999999999999994E-2</v>
      </c>
      <c r="EJ69">
        <v>2.7E-2</v>
      </c>
      <c r="EK69">
        <v>5.1999999999999998E-2</v>
      </c>
      <c r="EL69">
        <v>1.0999999999999999E-2</v>
      </c>
      <c r="EM69">
        <v>4.5999999999999999E-2</v>
      </c>
      <c r="EN69">
        <v>0.11799999999999999</v>
      </c>
      <c r="EO69">
        <v>0.13300000000000001</v>
      </c>
      <c r="EP69">
        <v>7.6999999999999999E-2</v>
      </c>
      <c r="EQ69">
        <v>0</v>
      </c>
      <c r="ER69">
        <v>0</v>
      </c>
      <c r="ES69">
        <v>0</v>
      </c>
      <c r="ET69">
        <v>1.4E-2</v>
      </c>
      <c r="EU69">
        <v>1.0999999999999999E-2</v>
      </c>
      <c r="EV69">
        <v>5.1999999999999998E-2</v>
      </c>
      <c r="EW69">
        <v>3.5000000000000003E-2</v>
      </c>
      <c r="EX69">
        <v>7.5999999999999998E-2</v>
      </c>
      <c r="EY69">
        <v>3.2000000000000001E-2</v>
      </c>
      <c r="EZ69">
        <v>7.4999999999999997E-2</v>
      </c>
      <c r="FA69">
        <v>1.9E-2</v>
      </c>
      <c r="FB69">
        <v>0.02</v>
      </c>
      <c r="FC69">
        <v>1.4999999999999999E-2</v>
      </c>
      <c r="FD69">
        <v>1.4999999999999999E-2</v>
      </c>
      <c r="FE69">
        <v>1.2E-2</v>
      </c>
      <c r="FF69">
        <v>0.46200000000000002</v>
      </c>
      <c r="FG69">
        <v>0.19</v>
      </c>
    </row>
    <row r="70" spans="1:163" x14ac:dyDescent="0.25">
      <c r="A70" s="87">
        <v>2034</v>
      </c>
      <c r="B70">
        <v>3.1E-2</v>
      </c>
      <c r="C70">
        <v>4.2000000000000003E-2</v>
      </c>
      <c r="D70">
        <v>1.9E-2</v>
      </c>
      <c r="E70">
        <v>1.7000000000000001E-2</v>
      </c>
      <c r="F70">
        <v>3.2000000000000001E-2</v>
      </c>
      <c r="G70">
        <v>2.3E-2</v>
      </c>
      <c r="H70">
        <v>0</v>
      </c>
      <c r="I70">
        <v>1.0999999999999999E-2</v>
      </c>
      <c r="J70">
        <v>0.01</v>
      </c>
      <c r="K70">
        <v>7.4999999999999997E-2</v>
      </c>
      <c r="L70">
        <v>5.3999999999999999E-2</v>
      </c>
      <c r="M70">
        <v>5.3999999999999999E-2</v>
      </c>
      <c r="N70">
        <v>6.0999999999999999E-2</v>
      </c>
      <c r="O70">
        <v>4.5999999999999999E-2</v>
      </c>
      <c r="P70">
        <v>5.8999999999999997E-2</v>
      </c>
      <c r="Q70">
        <v>9.4E-2</v>
      </c>
      <c r="R70">
        <v>4.2000000000000003E-2</v>
      </c>
      <c r="S70">
        <v>1.9E-2</v>
      </c>
      <c r="T70">
        <v>4.5999999999999999E-2</v>
      </c>
      <c r="U70">
        <v>7.0000000000000001E-3</v>
      </c>
      <c r="V70">
        <v>7.0000000000000001E-3</v>
      </c>
      <c r="W70">
        <v>6.0000000000000001E-3</v>
      </c>
      <c r="X70">
        <v>8.0000000000000002E-3</v>
      </c>
      <c r="Y70">
        <v>2.1000000000000001E-2</v>
      </c>
      <c r="Z70">
        <v>1.4999999999999999E-2</v>
      </c>
      <c r="AA70">
        <v>0.35299999999999998</v>
      </c>
      <c r="AB70">
        <v>0.13</v>
      </c>
      <c r="AC70">
        <v>4.8000000000000001E-2</v>
      </c>
      <c r="AD70">
        <v>3.3000000000000002E-2</v>
      </c>
      <c r="AE70">
        <v>1.6E-2</v>
      </c>
      <c r="AF70">
        <v>2.1000000000000001E-2</v>
      </c>
      <c r="AG70">
        <v>1.4E-2</v>
      </c>
      <c r="AH70">
        <v>1.4999999999999999E-2</v>
      </c>
      <c r="AI70">
        <v>0.01</v>
      </c>
      <c r="AJ70">
        <v>0.02</v>
      </c>
      <c r="AK70">
        <v>1.7999999999999999E-2</v>
      </c>
      <c r="AL70">
        <v>6.0000000000000001E-3</v>
      </c>
      <c r="AM70">
        <v>1.9E-2</v>
      </c>
      <c r="AN70">
        <v>1.7999999999999999E-2</v>
      </c>
      <c r="AO70">
        <v>0</v>
      </c>
      <c r="AP70">
        <v>2E-3</v>
      </c>
      <c r="AQ70">
        <v>0.02</v>
      </c>
      <c r="AR70">
        <v>7.0000000000000001E-3</v>
      </c>
      <c r="AS70">
        <v>8.9999999999999993E-3</v>
      </c>
      <c r="AT70">
        <v>1.7999999999999999E-2</v>
      </c>
      <c r="AU70">
        <v>7.0000000000000001E-3</v>
      </c>
      <c r="AV70">
        <v>2.5000000000000001E-2</v>
      </c>
      <c r="AW70">
        <v>7.0000000000000001E-3</v>
      </c>
      <c r="AX70">
        <v>4.0000000000000001E-3</v>
      </c>
      <c r="AY70">
        <v>2E-3</v>
      </c>
      <c r="AZ70">
        <v>2E-3</v>
      </c>
      <c r="BA70">
        <v>6.0000000000000001E-3</v>
      </c>
      <c r="BB70">
        <v>3.4000000000000002E-2</v>
      </c>
      <c r="BC70">
        <v>4.1000000000000002E-2</v>
      </c>
      <c r="BD70">
        <v>0.24299999999999999</v>
      </c>
      <c r="BE70">
        <v>2.5999999999999999E-2</v>
      </c>
      <c r="BF70">
        <v>0.61399999999999999</v>
      </c>
      <c r="BG70">
        <v>1.2969999999999999</v>
      </c>
      <c r="BH70">
        <v>0.83499999999999996</v>
      </c>
      <c r="BI70">
        <v>0.31900000000000001</v>
      </c>
      <c r="BJ70">
        <v>0.29899999999999999</v>
      </c>
      <c r="BK70">
        <v>0.23599999999999999</v>
      </c>
      <c r="BL70">
        <v>0</v>
      </c>
      <c r="BM70">
        <v>0.38100000000000001</v>
      </c>
      <c r="BN70">
        <v>0.377</v>
      </c>
      <c r="BO70">
        <v>0.376</v>
      </c>
      <c r="BP70">
        <v>0.47</v>
      </c>
      <c r="BQ70">
        <v>0.247</v>
      </c>
      <c r="BR70">
        <v>0</v>
      </c>
      <c r="BS70">
        <v>0.41799999999999998</v>
      </c>
      <c r="BT70">
        <v>0.34599999999999997</v>
      </c>
      <c r="BU70">
        <v>0</v>
      </c>
      <c r="BV70">
        <v>4.2000000000000003E-2</v>
      </c>
      <c r="BW70">
        <v>2.9000000000000001E-2</v>
      </c>
      <c r="BX70">
        <v>6.3E-2</v>
      </c>
      <c r="BY70">
        <v>0.151</v>
      </c>
      <c r="BZ70">
        <v>0.14099999999999999</v>
      </c>
      <c r="CA70">
        <v>5.1999999999999998E-2</v>
      </c>
      <c r="CB70">
        <v>0.108</v>
      </c>
      <c r="CC70">
        <v>0.76600000000000001</v>
      </c>
      <c r="CD70">
        <v>1.484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1.052</v>
      </c>
      <c r="CK70">
        <v>2.3849999999999998</v>
      </c>
      <c r="CL70">
        <v>0</v>
      </c>
      <c r="CM70">
        <v>1.0529999999999999</v>
      </c>
      <c r="CN70">
        <v>0.41899999999999998</v>
      </c>
      <c r="CO70">
        <v>0</v>
      </c>
      <c r="CP70">
        <v>0</v>
      </c>
      <c r="CQ70">
        <v>0.316</v>
      </c>
      <c r="CR70">
        <v>1.06</v>
      </c>
      <c r="CS70">
        <v>0.47299999999999998</v>
      </c>
      <c r="CT70">
        <v>0.999</v>
      </c>
      <c r="CU70">
        <v>0.88500000000000001</v>
      </c>
      <c r="CV70">
        <v>0.42899999999999999</v>
      </c>
      <c r="CW70">
        <v>1E-3</v>
      </c>
      <c r="CX70">
        <v>8.5000000000000006E-2</v>
      </c>
      <c r="CY70">
        <v>7.0999999999999994E-2</v>
      </c>
      <c r="CZ70">
        <v>0.128</v>
      </c>
      <c r="DA70">
        <v>0.05</v>
      </c>
      <c r="DB70">
        <v>0.25900000000000001</v>
      </c>
      <c r="DC70">
        <v>0.26</v>
      </c>
      <c r="DD70">
        <v>3.87</v>
      </c>
      <c r="DE70">
        <v>0</v>
      </c>
      <c r="DF70">
        <v>0</v>
      </c>
      <c r="DG70">
        <v>0.246</v>
      </c>
      <c r="DH70">
        <v>0.253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8.2000000000000003E-2</v>
      </c>
      <c r="DO70">
        <v>0.125</v>
      </c>
      <c r="DP70">
        <v>5.5E-2</v>
      </c>
      <c r="DQ70">
        <v>3.0000000000000001E-3</v>
      </c>
      <c r="DR70">
        <v>8.9999999999999993E-3</v>
      </c>
      <c r="DS70">
        <v>2.3E-2</v>
      </c>
      <c r="DT70">
        <v>0.01</v>
      </c>
      <c r="DU70">
        <v>1.0999999999999999E-2</v>
      </c>
      <c r="DV70">
        <v>1.4999999999999999E-2</v>
      </c>
      <c r="DW70">
        <v>3.2000000000000001E-2</v>
      </c>
      <c r="DX70">
        <v>3.1E-2</v>
      </c>
      <c r="DY70">
        <v>1.2E-2</v>
      </c>
      <c r="DZ70">
        <v>1.2999999999999999E-2</v>
      </c>
      <c r="EA70">
        <v>1.9E-2</v>
      </c>
      <c r="EB70">
        <v>7.0000000000000001E-3</v>
      </c>
      <c r="EC70">
        <v>2.1999999999999999E-2</v>
      </c>
      <c r="ED70">
        <v>8.9999999999999993E-3</v>
      </c>
      <c r="EE70">
        <v>0.64900000000000002</v>
      </c>
      <c r="EF70">
        <v>0</v>
      </c>
      <c r="EG70">
        <v>0.20599999999999999</v>
      </c>
      <c r="EH70">
        <v>0</v>
      </c>
      <c r="EI70">
        <v>7.1999999999999995E-2</v>
      </c>
      <c r="EJ70">
        <v>0</v>
      </c>
      <c r="EK70">
        <v>2.1999999999999999E-2</v>
      </c>
      <c r="EL70">
        <v>0</v>
      </c>
      <c r="EM70">
        <v>3.5000000000000003E-2</v>
      </c>
      <c r="EN70">
        <v>0.14499999999999999</v>
      </c>
      <c r="EO70">
        <v>0.128</v>
      </c>
      <c r="EP70">
        <v>0.14499999999999999</v>
      </c>
      <c r="EQ70">
        <v>0</v>
      </c>
      <c r="ER70">
        <v>0</v>
      </c>
      <c r="ES70">
        <v>7.0000000000000007E-2</v>
      </c>
      <c r="ET70">
        <v>1.4999999999999999E-2</v>
      </c>
      <c r="EU70">
        <v>1.2999999999999999E-2</v>
      </c>
      <c r="EV70">
        <v>5.3999999999999999E-2</v>
      </c>
      <c r="EW70">
        <v>3.2000000000000001E-2</v>
      </c>
      <c r="EX70">
        <v>7.6999999999999999E-2</v>
      </c>
      <c r="EY70">
        <v>3.3000000000000002E-2</v>
      </c>
      <c r="EZ70">
        <v>7.5999999999999998E-2</v>
      </c>
      <c r="FA70">
        <v>1.6E-2</v>
      </c>
      <c r="FB70">
        <v>1.7999999999999999E-2</v>
      </c>
      <c r="FC70">
        <v>7.0000000000000001E-3</v>
      </c>
      <c r="FD70">
        <v>1.6E-2</v>
      </c>
      <c r="FE70">
        <v>8.0000000000000002E-3</v>
      </c>
      <c r="FF70">
        <v>0.43</v>
      </c>
      <c r="FG70">
        <v>0.14299999999999999</v>
      </c>
    </row>
    <row r="71" spans="1:163" x14ac:dyDescent="0.25">
      <c r="A71" s="87">
        <v>2035</v>
      </c>
      <c r="B71">
        <v>3.1E-2</v>
      </c>
      <c r="C71">
        <v>4.2000000000000003E-2</v>
      </c>
      <c r="D71">
        <v>1.9E-2</v>
      </c>
      <c r="E71">
        <v>1.9E-2</v>
      </c>
      <c r="F71">
        <v>3.3000000000000002E-2</v>
      </c>
      <c r="G71">
        <v>3.5999999999999997E-2</v>
      </c>
      <c r="H71">
        <v>0</v>
      </c>
      <c r="I71">
        <v>8.0000000000000002E-3</v>
      </c>
      <c r="J71">
        <v>8.9999999999999993E-3</v>
      </c>
      <c r="K71">
        <v>7.3999999999999996E-2</v>
      </c>
      <c r="L71">
        <v>5.8999999999999997E-2</v>
      </c>
      <c r="M71">
        <v>5.8000000000000003E-2</v>
      </c>
      <c r="N71">
        <v>6.2E-2</v>
      </c>
      <c r="O71">
        <v>5.2999999999999999E-2</v>
      </c>
      <c r="P71">
        <v>6.9000000000000006E-2</v>
      </c>
      <c r="Q71">
        <v>0.10199999999999999</v>
      </c>
      <c r="R71">
        <v>3.7999999999999999E-2</v>
      </c>
      <c r="S71">
        <v>1.7999999999999999E-2</v>
      </c>
      <c r="T71">
        <v>4.5999999999999999E-2</v>
      </c>
      <c r="U71">
        <v>5.0000000000000001E-3</v>
      </c>
      <c r="V71">
        <v>2E-3</v>
      </c>
      <c r="W71">
        <v>4.0000000000000001E-3</v>
      </c>
      <c r="X71">
        <v>8.0000000000000002E-3</v>
      </c>
      <c r="Y71">
        <v>1.9E-2</v>
      </c>
      <c r="Z71">
        <v>1.4999999999999999E-2</v>
      </c>
      <c r="AA71">
        <v>0.33100000000000002</v>
      </c>
      <c r="AB71">
        <v>0.191</v>
      </c>
      <c r="AC71">
        <v>4.5999999999999999E-2</v>
      </c>
      <c r="AD71">
        <v>3.2000000000000001E-2</v>
      </c>
      <c r="AE71">
        <v>1.2999999999999999E-2</v>
      </c>
      <c r="AF71">
        <v>1.7000000000000001E-2</v>
      </c>
      <c r="AG71">
        <v>1.2999999999999999E-2</v>
      </c>
      <c r="AH71">
        <v>8.9999999999999993E-3</v>
      </c>
      <c r="AI71">
        <v>8.0000000000000002E-3</v>
      </c>
      <c r="AJ71">
        <v>0.03</v>
      </c>
      <c r="AK71">
        <v>4.3999999999999997E-2</v>
      </c>
      <c r="AL71">
        <v>2.9000000000000001E-2</v>
      </c>
      <c r="AM71">
        <v>3.5999999999999997E-2</v>
      </c>
      <c r="AN71">
        <v>0.04</v>
      </c>
      <c r="AO71">
        <v>0</v>
      </c>
      <c r="AP71">
        <v>3.0000000000000001E-3</v>
      </c>
      <c r="AQ71">
        <v>1.9E-2</v>
      </c>
      <c r="AR71">
        <v>8.0000000000000002E-3</v>
      </c>
      <c r="AS71">
        <v>8.0000000000000002E-3</v>
      </c>
      <c r="AT71">
        <v>1.9E-2</v>
      </c>
      <c r="AU71">
        <v>7.0000000000000001E-3</v>
      </c>
      <c r="AV71">
        <v>2.5999999999999999E-2</v>
      </c>
      <c r="AW71">
        <v>7.0000000000000001E-3</v>
      </c>
      <c r="AX71">
        <v>3.0000000000000001E-3</v>
      </c>
      <c r="AY71">
        <v>1E-3</v>
      </c>
      <c r="AZ71">
        <v>1E-3</v>
      </c>
      <c r="BA71">
        <v>5.0000000000000001E-3</v>
      </c>
      <c r="BB71">
        <v>1.0999999999999999E-2</v>
      </c>
      <c r="BC71">
        <v>3.5999999999999997E-2</v>
      </c>
      <c r="BD71">
        <v>0.28299999999999997</v>
      </c>
      <c r="BE71">
        <v>0</v>
      </c>
      <c r="BF71">
        <v>0</v>
      </c>
      <c r="BG71">
        <v>1.3340000000000001</v>
      </c>
      <c r="BH71">
        <v>0.83099999999999996</v>
      </c>
      <c r="BI71">
        <v>0.378</v>
      </c>
      <c r="BJ71">
        <v>0</v>
      </c>
      <c r="BK71">
        <v>0</v>
      </c>
      <c r="BL71">
        <v>1.851</v>
      </c>
      <c r="BM71">
        <v>2.1000000000000001E-2</v>
      </c>
      <c r="BN71">
        <v>0</v>
      </c>
      <c r="BO71">
        <v>0</v>
      </c>
      <c r="BP71">
        <v>0</v>
      </c>
      <c r="BQ71">
        <v>0</v>
      </c>
      <c r="BR71">
        <v>0.999</v>
      </c>
      <c r="BS71">
        <v>0.63500000000000001</v>
      </c>
      <c r="BT71">
        <v>0</v>
      </c>
      <c r="BU71">
        <v>0.72799999999999998</v>
      </c>
      <c r="BV71">
        <v>3.9E-2</v>
      </c>
      <c r="BW71">
        <v>2.7E-2</v>
      </c>
      <c r="BX71">
        <v>6.4000000000000001E-2</v>
      </c>
      <c r="BY71">
        <v>0.155</v>
      </c>
      <c r="BZ71">
        <v>0.13700000000000001</v>
      </c>
      <c r="CA71">
        <v>0.05</v>
      </c>
      <c r="CB71">
        <v>9.4E-2</v>
      </c>
      <c r="CC71">
        <v>0.69199999999999995</v>
      </c>
      <c r="CD71">
        <v>0</v>
      </c>
      <c r="CE71">
        <v>0</v>
      </c>
      <c r="CF71">
        <v>0.29099999999999998</v>
      </c>
      <c r="CG71">
        <v>0</v>
      </c>
      <c r="CH71">
        <v>0</v>
      </c>
      <c r="CI71">
        <v>0</v>
      </c>
      <c r="CJ71">
        <v>0.96899999999999997</v>
      </c>
      <c r="CK71">
        <v>2.58</v>
      </c>
      <c r="CL71">
        <v>0.22500000000000001</v>
      </c>
      <c r="CM71">
        <v>1.2889999999999999</v>
      </c>
      <c r="CN71">
        <v>0.997</v>
      </c>
      <c r="CO71">
        <v>0</v>
      </c>
      <c r="CP71">
        <v>0</v>
      </c>
      <c r="CQ71">
        <v>0.30599999999999999</v>
      </c>
      <c r="CR71">
        <v>1.153</v>
      </c>
      <c r="CS71">
        <v>0.502</v>
      </c>
      <c r="CT71">
        <v>1.0469999999999999</v>
      </c>
      <c r="CU71">
        <v>0.93200000000000005</v>
      </c>
      <c r="CV71">
        <v>0.626</v>
      </c>
      <c r="CW71">
        <v>2E-3</v>
      </c>
      <c r="CX71">
        <v>7.4999999999999997E-2</v>
      </c>
      <c r="CY71">
        <v>5.3999999999999999E-2</v>
      </c>
      <c r="CZ71">
        <v>0.113</v>
      </c>
      <c r="DA71">
        <v>3.1E-2</v>
      </c>
      <c r="DB71">
        <v>0.253</v>
      </c>
      <c r="DC71">
        <v>0.251</v>
      </c>
      <c r="DD71">
        <v>3.88</v>
      </c>
      <c r="DE71">
        <v>0</v>
      </c>
      <c r="DF71">
        <v>0</v>
      </c>
      <c r="DG71">
        <v>0.246</v>
      </c>
      <c r="DH71">
        <v>0.28100000000000003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0.09</v>
      </c>
      <c r="DO71">
        <v>0.13200000000000001</v>
      </c>
      <c r="DP71">
        <v>6.4000000000000001E-2</v>
      </c>
      <c r="DQ71">
        <v>3.0000000000000001E-3</v>
      </c>
      <c r="DR71">
        <v>8.0000000000000002E-3</v>
      </c>
      <c r="DS71">
        <v>2.1999999999999999E-2</v>
      </c>
      <c r="DT71">
        <v>6.0000000000000001E-3</v>
      </c>
      <c r="DU71">
        <v>6.0000000000000001E-3</v>
      </c>
      <c r="DV71">
        <v>0.01</v>
      </c>
      <c r="DW71">
        <v>2.7E-2</v>
      </c>
      <c r="DX71">
        <v>3.2000000000000001E-2</v>
      </c>
      <c r="DY71">
        <v>1.2999999999999999E-2</v>
      </c>
      <c r="DZ71">
        <v>8.9999999999999993E-3</v>
      </c>
      <c r="EA71">
        <v>1.6E-2</v>
      </c>
      <c r="EB71">
        <v>3.0000000000000001E-3</v>
      </c>
      <c r="EC71">
        <v>7.0000000000000001E-3</v>
      </c>
      <c r="ED71">
        <v>1.2E-2</v>
      </c>
      <c r="EE71">
        <v>0.628</v>
      </c>
      <c r="EF71">
        <v>0</v>
      </c>
      <c r="EG71">
        <v>0.20599999999999999</v>
      </c>
      <c r="EH71">
        <v>0.05</v>
      </c>
      <c r="EI71">
        <v>0.06</v>
      </c>
      <c r="EJ71">
        <v>3.4000000000000002E-2</v>
      </c>
      <c r="EK71">
        <v>0</v>
      </c>
      <c r="EL71">
        <v>0</v>
      </c>
      <c r="EM71">
        <v>7.0000000000000007E-2</v>
      </c>
      <c r="EN71">
        <v>0.14799999999999999</v>
      </c>
      <c r="EO71">
        <v>0.13500000000000001</v>
      </c>
      <c r="EP71">
        <v>0.153</v>
      </c>
      <c r="EQ71">
        <v>8.4000000000000005E-2</v>
      </c>
      <c r="ER71">
        <v>0</v>
      </c>
      <c r="ES71">
        <v>9.4E-2</v>
      </c>
      <c r="ET71">
        <v>1.4E-2</v>
      </c>
      <c r="EU71">
        <v>1.2999999999999999E-2</v>
      </c>
      <c r="EV71">
        <v>5.0999999999999997E-2</v>
      </c>
      <c r="EW71">
        <v>3.1E-2</v>
      </c>
      <c r="EX71">
        <v>7.8E-2</v>
      </c>
      <c r="EY71">
        <v>3.3000000000000002E-2</v>
      </c>
      <c r="EZ71">
        <v>7.5999999999999998E-2</v>
      </c>
      <c r="FA71">
        <v>1.4E-2</v>
      </c>
      <c r="FB71">
        <v>1.6E-2</v>
      </c>
      <c r="FC71">
        <v>4.0000000000000001E-3</v>
      </c>
      <c r="FD71">
        <v>1.4999999999999999E-2</v>
      </c>
      <c r="FE71">
        <v>5.0000000000000001E-3</v>
      </c>
      <c r="FF71">
        <v>0.371</v>
      </c>
      <c r="FG71">
        <v>9.6000000000000002E-2</v>
      </c>
    </row>
    <row r="72" spans="1:163" x14ac:dyDescent="0.25">
      <c r="A72" s="87">
        <v>2036</v>
      </c>
      <c r="B72">
        <v>2.8000000000000001E-2</v>
      </c>
      <c r="C72">
        <v>4.4999999999999998E-2</v>
      </c>
      <c r="D72">
        <v>1.9E-2</v>
      </c>
      <c r="E72">
        <v>1.7000000000000001E-2</v>
      </c>
      <c r="F72">
        <v>3.2000000000000001E-2</v>
      </c>
      <c r="G72">
        <v>3.9E-2</v>
      </c>
      <c r="H72">
        <v>0</v>
      </c>
      <c r="I72">
        <v>8.0000000000000002E-3</v>
      </c>
      <c r="J72">
        <v>8.9999999999999993E-3</v>
      </c>
      <c r="K72">
        <v>0.08</v>
      </c>
      <c r="L72">
        <v>6.3E-2</v>
      </c>
      <c r="M72">
        <v>6.0999999999999999E-2</v>
      </c>
      <c r="N72">
        <v>6.4000000000000001E-2</v>
      </c>
      <c r="O72">
        <v>5.8999999999999997E-2</v>
      </c>
      <c r="P72">
        <v>7.9000000000000001E-2</v>
      </c>
      <c r="Q72">
        <v>0.114</v>
      </c>
      <c r="R72">
        <v>3.6999999999999998E-2</v>
      </c>
      <c r="S72">
        <v>1.4999999999999999E-2</v>
      </c>
      <c r="T72">
        <v>4.2000000000000003E-2</v>
      </c>
      <c r="U72">
        <v>5.0000000000000001E-3</v>
      </c>
      <c r="V72">
        <v>1E-3</v>
      </c>
      <c r="W72">
        <v>4.0000000000000001E-3</v>
      </c>
      <c r="X72">
        <v>7.0000000000000001E-3</v>
      </c>
      <c r="Y72">
        <v>1.7999999999999999E-2</v>
      </c>
      <c r="Z72">
        <v>1.4E-2</v>
      </c>
      <c r="AA72">
        <v>0.33800000000000002</v>
      </c>
      <c r="AB72">
        <v>0.192</v>
      </c>
      <c r="AC72">
        <v>0.01</v>
      </c>
      <c r="AD72">
        <v>4.0000000000000001E-3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8.9999999999999993E-3</v>
      </c>
      <c r="AK72">
        <v>8.9999999999999993E-3</v>
      </c>
      <c r="AL72">
        <v>0</v>
      </c>
      <c r="AM72">
        <v>5.0000000000000001E-3</v>
      </c>
      <c r="AN72">
        <v>7.0000000000000001E-3</v>
      </c>
      <c r="AO72">
        <v>0</v>
      </c>
      <c r="AP72">
        <v>2E-3</v>
      </c>
      <c r="AQ72">
        <v>1.6E-2</v>
      </c>
      <c r="AR72">
        <v>8.0000000000000002E-3</v>
      </c>
      <c r="AS72">
        <v>7.0000000000000001E-3</v>
      </c>
      <c r="AT72">
        <v>1.7000000000000001E-2</v>
      </c>
      <c r="AU72">
        <v>7.0000000000000001E-3</v>
      </c>
      <c r="AV72">
        <v>2.5000000000000001E-2</v>
      </c>
      <c r="AW72">
        <v>7.0000000000000001E-3</v>
      </c>
      <c r="AX72">
        <v>2E-3</v>
      </c>
      <c r="AY72">
        <v>0</v>
      </c>
      <c r="AZ72">
        <v>2E-3</v>
      </c>
      <c r="BA72">
        <v>5.0000000000000001E-3</v>
      </c>
      <c r="BB72">
        <v>2.5999999999999999E-2</v>
      </c>
      <c r="BC72">
        <v>0</v>
      </c>
      <c r="BD72">
        <v>5.8999999999999997E-2</v>
      </c>
      <c r="BE72">
        <v>0</v>
      </c>
      <c r="BF72">
        <v>0</v>
      </c>
      <c r="BG72">
        <v>1.4279999999999999</v>
      </c>
      <c r="BH72">
        <v>0.88600000000000001</v>
      </c>
      <c r="BI72">
        <v>0.27800000000000002</v>
      </c>
      <c r="BJ72">
        <v>0</v>
      </c>
      <c r="BK72">
        <v>0</v>
      </c>
      <c r="BL72">
        <v>3.23</v>
      </c>
      <c r="BM72">
        <v>0.23499999999999999</v>
      </c>
      <c r="BN72">
        <v>0</v>
      </c>
      <c r="BO72">
        <v>0</v>
      </c>
      <c r="BP72">
        <v>0</v>
      </c>
      <c r="BQ72">
        <v>0</v>
      </c>
      <c r="BR72">
        <v>1.7929999999999999</v>
      </c>
      <c r="BS72">
        <v>0.63100000000000001</v>
      </c>
      <c r="BT72">
        <v>0</v>
      </c>
      <c r="BU72">
        <v>1.258</v>
      </c>
      <c r="BV72">
        <v>3.5999999999999997E-2</v>
      </c>
      <c r="BW72">
        <v>2.4E-2</v>
      </c>
      <c r="BX72">
        <v>6.5000000000000002E-2</v>
      </c>
      <c r="BY72">
        <v>0.157</v>
      </c>
      <c r="BZ72">
        <v>0.16600000000000001</v>
      </c>
      <c r="CA72">
        <v>6.3E-2</v>
      </c>
      <c r="CB72">
        <v>8.2000000000000003E-2</v>
      </c>
      <c r="CC72">
        <v>0.63200000000000001</v>
      </c>
      <c r="CD72">
        <v>1.5429999999999999</v>
      </c>
      <c r="CE72">
        <v>1.712</v>
      </c>
      <c r="CF72">
        <v>0.67500000000000004</v>
      </c>
      <c r="CG72">
        <v>0</v>
      </c>
      <c r="CH72">
        <v>0</v>
      </c>
      <c r="CI72">
        <v>1.7549999999999999</v>
      </c>
      <c r="CJ72">
        <v>0.82599999999999996</v>
      </c>
      <c r="CK72">
        <v>2.4689999999999999</v>
      </c>
      <c r="CL72">
        <v>0.53500000000000003</v>
      </c>
      <c r="CM72">
        <v>1.22</v>
      </c>
      <c r="CN72">
        <v>1.0049999999999999</v>
      </c>
      <c r="CO72">
        <v>0.77100000000000002</v>
      </c>
      <c r="CP72">
        <v>0.76300000000000001</v>
      </c>
      <c r="CQ72">
        <v>0.35799999999999998</v>
      </c>
      <c r="CR72">
        <v>1.4890000000000001</v>
      </c>
      <c r="CS72">
        <v>0.64400000000000002</v>
      </c>
      <c r="CT72">
        <v>1.329</v>
      </c>
      <c r="CU72">
        <v>1.1439999999999999</v>
      </c>
      <c r="CV72">
        <v>0.83699999999999997</v>
      </c>
      <c r="CW72">
        <v>1E-3</v>
      </c>
      <c r="CX72">
        <v>5.5E-2</v>
      </c>
      <c r="CY72">
        <v>4.8000000000000001E-2</v>
      </c>
      <c r="CZ72">
        <v>0.10299999999999999</v>
      </c>
      <c r="DA72">
        <v>2.1999999999999999E-2</v>
      </c>
      <c r="DB72">
        <v>0.24199999999999999</v>
      </c>
      <c r="DC72">
        <v>0.24099999999999999</v>
      </c>
      <c r="DD72">
        <v>4.1260000000000003</v>
      </c>
      <c r="DE72">
        <v>2.8679999999999999</v>
      </c>
      <c r="DF72">
        <v>0.28299999999999997</v>
      </c>
      <c r="DG72">
        <v>1.034</v>
      </c>
      <c r="DH72">
        <v>1.149</v>
      </c>
      <c r="DI72">
        <v>0.41199999999999998</v>
      </c>
      <c r="DJ72">
        <v>0.35199999999999998</v>
      </c>
      <c r="DK72">
        <v>0</v>
      </c>
      <c r="DL72">
        <v>0</v>
      </c>
      <c r="DM72">
        <v>0.04</v>
      </c>
      <c r="DN72">
        <v>6.9000000000000006E-2</v>
      </c>
      <c r="DO72">
        <v>0.114</v>
      </c>
      <c r="DP72">
        <v>4.9000000000000002E-2</v>
      </c>
      <c r="DQ72">
        <v>2E-3</v>
      </c>
      <c r="DR72">
        <v>8.9999999999999993E-3</v>
      </c>
      <c r="DS72">
        <v>2.1999999999999999E-2</v>
      </c>
      <c r="DT72">
        <v>3.0000000000000001E-3</v>
      </c>
      <c r="DU72">
        <v>1E-3</v>
      </c>
      <c r="DV72">
        <v>0.01</v>
      </c>
      <c r="DW72">
        <v>3.2000000000000001E-2</v>
      </c>
      <c r="DX72">
        <v>3.3000000000000002E-2</v>
      </c>
      <c r="DY72">
        <v>1.2E-2</v>
      </c>
      <c r="DZ72">
        <v>7.0000000000000001E-3</v>
      </c>
      <c r="EA72">
        <v>1.2999999999999999E-2</v>
      </c>
      <c r="EB72">
        <v>0</v>
      </c>
      <c r="EC72">
        <v>3.0000000000000001E-3</v>
      </c>
      <c r="ED72">
        <v>1.9E-2</v>
      </c>
      <c r="EE72">
        <v>0.64900000000000002</v>
      </c>
      <c r="EF72">
        <v>0.17299999999999999</v>
      </c>
      <c r="EG72">
        <v>0.218</v>
      </c>
      <c r="EH72">
        <v>5.3999999999999999E-2</v>
      </c>
      <c r="EI72">
        <v>5.3999999999999999E-2</v>
      </c>
      <c r="EJ72">
        <v>0.04</v>
      </c>
      <c r="EK72">
        <v>0</v>
      </c>
      <c r="EL72">
        <v>0</v>
      </c>
      <c r="EM72">
        <v>0.10199999999999999</v>
      </c>
      <c r="EN72">
        <v>0.14499999999999999</v>
      </c>
      <c r="EO72">
        <v>0.13400000000000001</v>
      </c>
      <c r="EP72">
        <v>0.154</v>
      </c>
      <c r="EQ72">
        <v>8.7999999999999995E-2</v>
      </c>
      <c r="ER72">
        <v>0</v>
      </c>
      <c r="ES72">
        <v>8.3000000000000004E-2</v>
      </c>
      <c r="ET72">
        <v>1.4E-2</v>
      </c>
      <c r="EU72">
        <v>1.4999999999999999E-2</v>
      </c>
      <c r="EV72">
        <v>4.7E-2</v>
      </c>
      <c r="EW72">
        <v>2.7E-2</v>
      </c>
      <c r="EX72">
        <v>7.4999999999999997E-2</v>
      </c>
      <c r="EY72">
        <v>3.3000000000000002E-2</v>
      </c>
      <c r="EZ72">
        <v>7.3999999999999996E-2</v>
      </c>
      <c r="FA72">
        <v>1.2999999999999999E-2</v>
      </c>
      <c r="FB72">
        <v>1.4E-2</v>
      </c>
      <c r="FC72">
        <v>8.0000000000000002E-3</v>
      </c>
      <c r="FD72">
        <v>1.4999999999999999E-2</v>
      </c>
      <c r="FE72">
        <v>2E-3</v>
      </c>
      <c r="FF72">
        <v>0.36799999999999999</v>
      </c>
      <c r="FG72">
        <v>6.5000000000000002E-2</v>
      </c>
    </row>
    <row r="73" spans="1:163" x14ac:dyDescent="0.25">
      <c r="A73" s="87">
        <v>2037</v>
      </c>
      <c r="B73">
        <v>6.6000000000000003E-2</v>
      </c>
      <c r="C73">
        <v>0.16900000000000001</v>
      </c>
      <c r="D73">
        <v>7.9000000000000001E-2</v>
      </c>
      <c r="E73">
        <v>5.1999999999999998E-2</v>
      </c>
      <c r="F73">
        <v>7.2999999999999995E-2</v>
      </c>
      <c r="G73">
        <v>2.1000000000000001E-2</v>
      </c>
      <c r="H73">
        <v>1E-3</v>
      </c>
      <c r="I73">
        <v>0</v>
      </c>
      <c r="J73">
        <v>0</v>
      </c>
      <c r="K73">
        <v>0</v>
      </c>
      <c r="L73">
        <v>5.1999999999999998E-2</v>
      </c>
      <c r="M73">
        <v>4.9000000000000002E-2</v>
      </c>
      <c r="N73">
        <v>3.5000000000000003E-2</v>
      </c>
      <c r="O73">
        <v>4.4999999999999998E-2</v>
      </c>
      <c r="P73">
        <v>7.5999999999999998E-2</v>
      </c>
      <c r="Q73">
        <v>9.4E-2</v>
      </c>
      <c r="R73">
        <v>1.2999999999999999E-2</v>
      </c>
      <c r="S73">
        <v>1.4999999999999999E-2</v>
      </c>
      <c r="T73">
        <v>3.6999999999999998E-2</v>
      </c>
      <c r="U73">
        <v>4.0000000000000001E-3</v>
      </c>
      <c r="V73">
        <v>0</v>
      </c>
      <c r="W73">
        <v>3.0000000000000001E-3</v>
      </c>
      <c r="X73">
        <v>7.0000000000000001E-3</v>
      </c>
      <c r="Y73">
        <v>1.4999999999999999E-2</v>
      </c>
      <c r="Z73">
        <v>1.4E-2</v>
      </c>
      <c r="AA73">
        <v>0.32400000000000001</v>
      </c>
      <c r="AB73">
        <v>0.106</v>
      </c>
      <c r="AC73">
        <v>7.3999999999999996E-2</v>
      </c>
      <c r="AD73">
        <v>5.6000000000000001E-2</v>
      </c>
      <c r="AE73">
        <v>1.9E-2</v>
      </c>
      <c r="AF73">
        <v>2.5000000000000001E-2</v>
      </c>
      <c r="AG73">
        <v>2.1000000000000001E-2</v>
      </c>
      <c r="AH73">
        <v>3.0000000000000001E-3</v>
      </c>
      <c r="AI73">
        <v>8.9999999999999993E-3</v>
      </c>
      <c r="AJ73">
        <v>2.9000000000000001E-2</v>
      </c>
      <c r="AK73">
        <v>5.1999999999999998E-2</v>
      </c>
      <c r="AL73">
        <v>3.5999999999999997E-2</v>
      </c>
      <c r="AM73">
        <v>3.4000000000000002E-2</v>
      </c>
      <c r="AN73">
        <v>5.2999999999999999E-2</v>
      </c>
      <c r="AO73">
        <v>0</v>
      </c>
      <c r="AP73">
        <v>1E-3</v>
      </c>
      <c r="AQ73">
        <v>1.2999999999999999E-2</v>
      </c>
      <c r="AR73">
        <v>7.0000000000000001E-3</v>
      </c>
      <c r="AS73">
        <v>6.0000000000000001E-3</v>
      </c>
      <c r="AT73">
        <v>1.7000000000000001E-2</v>
      </c>
      <c r="AU73">
        <v>7.0000000000000001E-3</v>
      </c>
      <c r="AV73">
        <v>2.3E-2</v>
      </c>
      <c r="AW73">
        <v>7.0000000000000001E-3</v>
      </c>
      <c r="AX73">
        <v>3.0000000000000001E-3</v>
      </c>
      <c r="AY73">
        <v>2E-3</v>
      </c>
      <c r="AZ73">
        <v>1E-3</v>
      </c>
      <c r="BA73">
        <v>6.0000000000000001E-3</v>
      </c>
      <c r="BB73">
        <v>2.3E-2</v>
      </c>
      <c r="BC73">
        <v>5.5E-2</v>
      </c>
      <c r="BD73">
        <v>0.70899999999999996</v>
      </c>
      <c r="BE73">
        <v>0.08</v>
      </c>
      <c r="BF73">
        <v>1.349</v>
      </c>
      <c r="BG73">
        <v>1.375</v>
      </c>
      <c r="BH73">
        <v>0.79200000000000004</v>
      </c>
      <c r="BI73">
        <v>0.77200000000000002</v>
      </c>
      <c r="BJ73">
        <v>0.82499999999999996</v>
      </c>
      <c r="BK73">
        <v>0.71599999999999997</v>
      </c>
      <c r="BL73">
        <v>0</v>
      </c>
      <c r="BM73">
        <v>0.90200000000000002</v>
      </c>
      <c r="BN73">
        <v>1.1399999999999999</v>
      </c>
      <c r="BO73">
        <v>1.1379999999999999</v>
      </c>
      <c r="BP73">
        <v>1.4339999999999999</v>
      </c>
      <c r="BQ73">
        <v>0.71899999999999997</v>
      </c>
      <c r="BR73">
        <v>0</v>
      </c>
      <c r="BS73">
        <v>0.34300000000000003</v>
      </c>
      <c r="BT73">
        <v>1.054</v>
      </c>
      <c r="BU73">
        <v>0</v>
      </c>
      <c r="BV73">
        <v>3.1E-2</v>
      </c>
      <c r="BW73">
        <v>2.1999999999999999E-2</v>
      </c>
      <c r="BX73">
        <v>6.7000000000000004E-2</v>
      </c>
      <c r="BY73">
        <v>0.16</v>
      </c>
      <c r="BZ73">
        <v>0.108</v>
      </c>
      <c r="CA73">
        <v>4.2000000000000003E-2</v>
      </c>
      <c r="CB73">
        <v>7.0000000000000007E-2</v>
      </c>
      <c r="CC73">
        <v>0.52400000000000002</v>
      </c>
      <c r="CD73">
        <v>2.4950000000000001</v>
      </c>
      <c r="CE73">
        <v>3.415</v>
      </c>
      <c r="CF73">
        <v>3.4129999999999998</v>
      </c>
      <c r="CG73">
        <v>1.1739999999999999</v>
      </c>
      <c r="CH73">
        <v>2.4249999999999998</v>
      </c>
      <c r="CI73">
        <v>1.431</v>
      </c>
      <c r="CJ73">
        <v>2.7280000000000002</v>
      </c>
      <c r="CK73">
        <v>5.0190000000000001</v>
      </c>
      <c r="CL73">
        <v>3.9249999999999998</v>
      </c>
      <c r="CM73">
        <v>2.492</v>
      </c>
      <c r="CN73">
        <v>4.3239999999999998</v>
      </c>
      <c r="CO73">
        <v>2.9350000000000001</v>
      </c>
      <c r="CP73">
        <v>2.9729999999999999</v>
      </c>
      <c r="CQ73">
        <v>0</v>
      </c>
      <c r="CR73">
        <v>1.64</v>
      </c>
      <c r="CS73">
        <v>0.82299999999999995</v>
      </c>
      <c r="CT73">
        <v>1.823</v>
      </c>
      <c r="CU73">
        <v>1.524</v>
      </c>
      <c r="CV73">
        <v>0.84</v>
      </c>
      <c r="CW73">
        <v>2E-3</v>
      </c>
      <c r="CX73">
        <v>0.10100000000000001</v>
      </c>
      <c r="CY73">
        <v>3.9E-2</v>
      </c>
      <c r="CZ73">
        <v>0.08</v>
      </c>
      <c r="DA73">
        <v>1.7000000000000001E-2</v>
      </c>
      <c r="DB73">
        <v>0.23</v>
      </c>
      <c r="DC73">
        <v>0.223</v>
      </c>
      <c r="DD73">
        <v>4.0220000000000002</v>
      </c>
      <c r="DE73">
        <v>8.6460000000000008</v>
      </c>
      <c r="DF73">
        <v>0.215</v>
      </c>
      <c r="DG73">
        <v>0</v>
      </c>
      <c r="DH73">
        <v>0</v>
      </c>
      <c r="DI73">
        <v>0.52100000000000002</v>
      </c>
      <c r="DJ73">
        <v>0.27900000000000003</v>
      </c>
      <c r="DK73">
        <v>0.47599999999999998</v>
      </c>
      <c r="DL73">
        <v>5.0000000000000001E-3</v>
      </c>
      <c r="DM73">
        <v>0.03</v>
      </c>
      <c r="DN73">
        <v>4.0000000000000001E-3</v>
      </c>
      <c r="DO73">
        <v>0.05</v>
      </c>
      <c r="DP73">
        <v>0</v>
      </c>
      <c r="DQ73">
        <v>3.0000000000000001E-3</v>
      </c>
      <c r="DR73">
        <v>8.0000000000000002E-3</v>
      </c>
      <c r="DS73">
        <v>2.1000000000000001E-2</v>
      </c>
      <c r="DT73">
        <v>1E-3</v>
      </c>
      <c r="DU73">
        <v>0</v>
      </c>
      <c r="DV73">
        <v>4.0000000000000001E-3</v>
      </c>
      <c r="DW73">
        <v>2.9000000000000001E-2</v>
      </c>
      <c r="DX73">
        <v>0.03</v>
      </c>
      <c r="DY73">
        <v>1.2E-2</v>
      </c>
      <c r="DZ73">
        <v>5.0000000000000001E-3</v>
      </c>
      <c r="EA73">
        <v>1.2E-2</v>
      </c>
      <c r="EB73">
        <v>0</v>
      </c>
      <c r="EC73">
        <v>0</v>
      </c>
      <c r="ED73">
        <v>1.4999999999999999E-2</v>
      </c>
      <c r="EE73">
        <v>0.61299999999999999</v>
      </c>
      <c r="EF73">
        <v>0.94799999999999995</v>
      </c>
      <c r="EG73">
        <v>0.22700000000000001</v>
      </c>
      <c r="EH73">
        <v>0.27400000000000002</v>
      </c>
      <c r="EI73">
        <v>0.153</v>
      </c>
      <c r="EJ73">
        <v>0.17899999999999999</v>
      </c>
      <c r="EK73">
        <v>0</v>
      </c>
      <c r="EL73">
        <v>0.16600000000000001</v>
      </c>
      <c r="EM73">
        <v>0.252</v>
      </c>
      <c r="EN73">
        <v>0.193</v>
      </c>
      <c r="EO73">
        <v>0.111</v>
      </c>
      <c r="EP73">
        <v>0.26300000000000001</v>
      </c>
      <c r="EQ73">
        <v>0.25800000000000001</v>
      </c>
      <c r="ER73">
        <v>0.14299999999999999</v>
      </c>
      <c r="ES73">
        <v>0.221</v>
      </c>
      <c r="ET73">
        <v>1.2E-2</v>
      </c>
      <c r="EU73">
        <v>1.4E-2</v>
      </c>
      <c r="EV73">
        <v>4.2999999999999997E-2</v>
      </c>
      <c r="EW73">
        <v>2.5000000000000001E-2</v>
      </c>
      <c r="EX73">
        <v>7.1999999999999995E-2</v>
      </c>
      <c r="EY73">
        <v>3.2000000000000001E-2</v>
      </c>
      <c r="EZ73">
        <v>7.0999999999999994E-2</v>
      </c>
      <c r="FA73">
        <v>1.0999999999999999E-2</v>
      </c>
      <c r="FB73">
        <v>1.4E-2</v>
      </c>
      <c r="FC73">
        <v>2.3E-2</v>
      </c>
      <c r="FD73">
        <v>1.4999999999999999E-2</v>
      </c>
      <c r="FE73">
        <v>1E-3</v>
      </c>
      <c r="FF73">
        <v>0.307</v>
      </c>
      <c r="FG73">
        <v>9.5000000000000001E-2</v>
      </c>
    </row>
    <row r="74" spans="1:163" x14ac:dyDescent="0.25">
      <c r="A74" s="87">
        <v>2038</v>
      </c>
      <c r="B74">
        <v>2.1999999999999999E-2</v>
      </c>
      <c r="C74">
        <v>4.0000000000000001E-3</v>
      </c>
      <c r="D74">
        <v>0</v>
      </c>
      <c r="E74">
        <v>1.4E-2</v>
      </c>
      <c r="F74">
        <v>2.8000000000000001E-2</v>
      </c>
      <c r="G74">
        <v>1.4999999999999999E-2</v>
      </c>
      <c r="H74">
        <v>0</v>
      </c>
      <c r="I74">
        <v>0</v>
      </c>
      <c r="J74">
        <v>0</v>
      </c>
      <c r="K74">
        <v>3.9E-2</v>
      </c>
      <c r="L74">
        <v>4.4999999999999998E-2</v>
      </c>
      <c r="M74">
        <v>4.1000000000000002E-2</v>
      </c>
      <c r="N74">
        <v>0.03</v>
      </c>
      <c r="O74">
        <v>3.7999999999999999E-2</v>
      </c>
      <c r="P74">
        <v>7.2999999999999995E-2</v>
      </c>
      <c r="Q74">
        <v>9.5000000000000001E-2</v>
      </c>
      <c r="R74">
        <v>4.0000000000000001E-3</v>
      </c>
      <c r="S74">
        <v>1.4E-2</v>
      </c>
      <c r="T74">
        <v>2.9000000000000001E-2</v>
      </c>
      <c r="U74">
        <v>6.0000000000000001E-3</v>
      </c>
      <c r="V74">
        <v>0</v>
      </c>
      <c r="W74">
        <v>3.0000000000000001E-3</v>
      </c>
      <c r="X74">
        <v>6.0000000000000001E-3</v>
      </c>
      <c r="Y74">
        <v>1.4E-2</v>
      </c>
      <c r="Z74">
        <v>1.4999999999999999E-2</v>
      </c>
      <c r="AA74">
        <v>0.30099999999999999</v>
      </c>
      <c r="AB74">
        <v>9.6000000000000002E-2</v>
      </c>
      <c r="AC74">
        <v>3.5999999999999997E-2</v>
      </c>
      <c r="AD74">
        <v>2.8000000000000001E-2</v>
      </c>
      <c r="AE74">
        <v>5.0000000000000001E-3</v>
      </c>
      <c r="AF74">
        <v>8.0000000000000002E-3</v>
      </c>
      <c r="AG74">
        <v>8.0000000000000002E-3</v>
      </c>
      <c r="AH74">
        <v>0</v>
      </c>
      <c r="AI74">
        <v>2E-3</v>
      </c>
      <c r="AJ74">
        <v>1.7999999999999999E-2</v>
      </c>
      <c r="AK74">
        <v>8.9999999999999993E-3</v>
      </c>
      <c r="AL74">
        <v>0</v>
      </c>
      <c r="AM74">
        <v>4.0000000000000001E-3</v>
      </c>
      <c r="AN74">
        <v>7.0000000000000001E-3</v>
      </c>
      <c r="AO74">
        <v>0</v>
      </c>
      <c r="AP74">
        <v>2E-3</v>
      </c>
      <c r="AQ74">
        <v>1.0999999999999999E-2</v>
      </c>
      <c r="AR74">
        <v>7.0000000000000001E-3</v>
      </c>
      <c r="AS74">
        <v>6.0000000000000001E-3</v>
      </c>
      <c r="AT74">
        <v>1.4999999999999999E-2</v>
      </c>
      <c r="AU74">
        <v>6.0000000000000001E-3</v>
      </c>
      <c r="AV74">
        <v>2.1000000000000001E-2</v>
      </c>
      <c r="AW74">
        <v>7.0000000000000001E-3</v>
      </c>
      <c r="AX74">
        <v>3.0000000000000001E-3</v>
      </c>
      <c r="AY74">
        <v>0</v>
      </c>
      <c r="AZ74">
        <v>1E-3</v>
      </c>
      <c r="BA74">
        <v>4.0000000000000001E-3</v>
      </c>
      <c r="BB74">
        <v>0.02</v>
      </c>
      <c r="BC74">
        <v>0.02</v>
      </c>
      <c r="BD74">
        <v>0.252</v>
      </c>
      <c r="BE74">
        <v>2.4E-2</v>
      </c>
      <c r="BF74">
        <v>0.24199999999999999</v>
      </c>
      <c r="BG74">
        <v>1.4510000000000001</v>
      </c>
      <c r="BH74">
        <v>0.83199999999999996</v>
      </c>
      <c r="BI74">
        <v>0.48599999999999999</v>
      </c>
      <c r="BJ74">
        <v>0.217</v>
      </c>
      <c r="BK74">
        <v>0.215</v>
      </c>
      <c r="BL74">
        <v>0</v>
      </c>
      <c r="BM74">
        <v>0.35599999999999998</v>
      </c>
      <c r="BN74">
        <v>0.34399999999999997</v>
      </c>
      <c r="BO74">
        <v>0.34300000000000003</v>
      </c>
      <c r="BP74">
        <v>0.441</v>
      </c>
      <c r="BQ74">
        <v>0.21099999999999999</v>
      </c>
      <c r="BR74">
        <v>0</v>
      </c>
      <c r="BS74">
        <v>0.20699999999999999</v>
      </c>
      <c r="BT74">
        <v>0.318</v>
      </c>
      <c r="BU74">
        <v>0</v>
      </c>
      <c r="BV74">
        <v>0.03</v>
      </c>
      <c r="BW74">
        <v>1.9E-2</v>
      </c>
      <c r="BX74">
        <v>6.4000000000000001E-2</v>
      </c>
      <c r="BY74">
        <v>0.154</v>
      </c>
      <c r="BZ74">
        <v>0.13100000000000001</v>
      </c>
      <c r="CA74">
        <v>0.05</v>
      </c>
      <c r="CB74">
        <v>6.0999999999999999E-2</v>
      </c>
      <c r="CC74">
        <v>0.46899999999999997</v>
      </c>
      <c r="CD74">
        <v>1.0489999999999999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6.0000000000000001E-3</v>
      </c>
      <c r="CK74">
        <v>2.7879999999999998</v>
      </c>
      <c r="CL74">
        <v>0</v>
      </c>
      <c r="CM74">
        <v>1.129</v>
      </c>
      <c r="CN74">
        <v>0</v>
      </c>
      <c r="CO74">
        <v>0</v>
      </c>
      <c r="CP74">
        <v>0</v>
      </c>
      <c r="CQ74">
        <v>0</v>
      </c>
      <c r="CR74">
        <v>0.94199999999999995</v>
      </c>
      <c r="CS74">
        <v>0.443</v>
      </c>
      <c r="CT74">
        <v>0.94499999999999995</v>
      </c>
      <c r="CU74">
        <v>0.90700000000000003</v>
      </c>
      <c r="CV74">
        <v>0.40200000000000002</v>
      </c>
      <c r="CW74">
        <v>1E-3</v>
      </c>
      <c r="CX74">
        <v>4.2999999999999997E-2</v>
      </c>
      <c r="CY74">
        <v>3.2000000000000001E-2</v>
      </c>
      <c r="CZ74">
        <v>7.8E-2</v>
      </c>
      <c r="DA74">
        <v>0</v>
      </c>
      <c r="DB74">
        <v>0.215</v>
      </c>
      <c r="DC74">
        <v>0.20599999999999999</v>
      </c>
      <c r="DD74">
        <v>3.79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6.9000000000000006E-2</v>
      </c>
      <c r="DO74">
        <v>0.108</v>
      </c>
      <c r="DP74">
        <v>5.1999999999999998E-2</v>
      </c>
      <c r="DQ74">
        <v>2E-3</v>
      </c>
      <c r="DR74">
        <v>8.0000000000000002E-3</v>
      </c>
      <c r="DS74">
        <v>0.02</v>
      </c>
      <c r="DT74">
        <v>0</v>
      </c>
      <c r="DU74">
        <v>0</v>
      </c>
      <c r="DV74">
        <v>6.0000000000000001E-3</v>
      </c>
      <c r="DW74">
        <v>2.9000000000000001E-2</v>
      </c>
      <c r="DX74">
        <v>3.4000000000000002E-2</v>
      </c>
      <c r="DY74">
        <v>1.2999999999999999E-2</v>
      </c>
      <c r="DZ74">
        <v>5.0000000000000001E-3</v>
      </c>
      <c r="EA74">
        <v>1.2E-2</v>
      </c>
      <c r="EB74">
        <v>0</v>
      </c>
      <c r="EC74">
        <v>0</v>
      </c>
      <c r="ED74">
        <v>7.0000000000000001E-3</v>
      </c>
      <c r="EE74">
        <v>0.55800000000000005</v>
      </c>
      <c r="EF74">
        <v>0</v>
      </c>
      <c r="EG74">
        <v>0.22900000000000001</v>
      </c>
      <c r="EH74">
        <v>2.1999999999999999E-2</v>
      </c>
      <c r="EI74">
        <v>1.4999999999999999E-2</v>
      </c>
      <c r="EJ74">
        <v>0</v>
      </c>
      <c r="EK74">
        <v>0</v>
      </c>
      <c r="EL74">
        <v>0</v>
      </c>
      <c r="EM74">
        <v>1.7999999999999999E-2</v>
      </c>
      <c r="EN74">
        <v>0</v>
      </c>
      <c r="EO74">
        <v>9.7000000000000003E-2</v>
      </c>
      <c r="EP74">
        <v>0</v>
      </c>
      <c r="EQ74">
        <v>0</v>
      </c>
      <c r="ER74">
        <v>0</v>
      </c>
      <c r="ES74">
        <v>0</v>
      </c>
      <c r="ET74">
        <v>0.01</v>
      </c>
      <c r="EU74">
        <v>1.4999999999999999E-2</v>
      </c>
      <c r="EV74">
        <v>3.5999999999999997E-2</v>
      </c>
      <c r="EW74">
        <v>2.1999999999999999E-2</v>
      </c>
      <c r="EX74">
        <v>6.8000000000000005E-2</v>
      </c>
      <c r="EY74">
        <v>3.1E-2</v>
      </c>
      <c r="EZ74">
        <v>6.7000000000000004E-2</v>
      </c>
      <c r="FA74">
        <v>1.0999999999999999E-2</v>
      </c>
      <c r="FB74">
        <v>1.4E-2</v>
      </c>
      <c r="FC74">
        <v>0</v>
      </c>
      <c r="FD74">
        <v>1.2999999999999999E-2</v>
      </c>
      <c r="FE74">
        <v>1E-3</v>
      </c>
      <c r="FF74">
        <v>0.27900000000000003</v>
      </c>
      <c r="FG74">
        <v>5.7000000000000002E-2</v>
      </c>
    </row>
    <row r="75" spans="1:163" x14ac:dyDescent="0.25">
      <c r="A75" s="87">
        <v>2039</v>
      </c>
      <c r="B75">
        <v>1.4999999999999999E-2</v>
      </c>
      <c r="C75">
        <v>2.9000000000000001E-2</v>
      </c>
      <c r="D75">
        <v>7.0000000000000001E-3</v>
      </c>
      <c r="E75">
        <v>6.0000000000000001E-3</v>
      </c>
      <c r="F75">
        <v>0.02</v>
      </c>
      <c r="G75">
        <v>1.4999999999999999E-2</v>
      </c>
      <c r="H75">
        <v>0</v>
      </c>
      <c r="I75">
        <v>0</v>
      </c>
      <c r="J75">
        <v>2E-3</v>
      </c>
      <c r="K75">
        <v>6.5000000000000002E-2</v>
      </c>
      <c r="L75">
        <v>4.3999999999999997E-2</v>
      </c>
      <c r="M75">
        <v>3.6999999999999998E-2</v>
      </c>
      <c r="N75">
        <v>2.4E-2</v>
      </c>
      <c r="O75">
        <v>3.3000000000000002E-2</v>
      </c>
      <c r="P75">
        <v>7.4999999999999997E-2</v>
      </c>
      <c r="Q75">
        <v>9.2999999999999999E-2</v>
      </c>
      <c r="R75">
        <v>0</v>
      </c>
      <c r="S75">
        <v>1.2999999999999999E-2</v>
      </c>
      <c r="T75">
        <v>2.1000000000000001E-2</v>
      </c>
      <c r="U75">
        <v>6.0000000000000001E-3</v>
      </c>
      <c r="V75">
        <v>0</v>
      </c>
      <c r="W75">
        <v>3.0000000000000001E-3</v>
      </c>
      <c r="X75">
        <v>6.0000000000000001E-3</v>
      </c>
      <c r="Y75">
        <v>1.6E-2</v>
      </c>
      <c r="Z75">
        <v>1.2999999999999999E-2</v>
      </c>
      <c r="AA75">
        <v>0.27300000000000002</v>
      </c>
      <c r="AB75">
        <v>8.5000000000000006E-2</v>
      </c>
      <c r="AC75">
        <v>3.2000000000000001E-2</v>
      </c>
      <c r="AD75">
        <v>2.5000000000000001E-2</v>
      </c>
      <c r="AE75">
        <v>3.0000000000000001E-3</v>
      </c>
      <c r="AF75">
        <v>5.0000000000000001E-3</v>
      </c>
      <c r="AG75">
        <v>6.0000000000000001E-3</v>
      </c>
      <c r="AH75">
        <v>0</v>
      </c>
      <c r="AI75">
        <v>0</v>
      </c>
      <c r="AJ75">
        <v>1.2E-2</v>
      </c>
      <c r="AK75">
        <v>1.2999999999999999E-2</v>
      </c>
      <c r="AL75">
        <v>3.0000000000000001E-3</v>
      </c>
      <c r="AM75">
        <v>5.0000000000000001E-3</v>
      </c>
      <c r="AN75">
        <v>8.9999999999999993E-3</v>
      </c>
      <c r="AO75">
        <v>0</v>
      </c>
      <c r="AP75">
        <v>1E-3</v>
      </c>
      <c r="AQ75">
        <v>6.0000000000000001E-3</v>
      </c>
      <c r="AR75">
        <v>7.0000000000000001E-3</v>
      </c>
      <c r="AS75">
        <v>6.0000000000000001E-3</v>
      </c>
      <c r="AT75">
        <v>1.4E-2</v>
      </c>
      <c r="AU75">
        <v>6.0000000000000001E-3</v>
      </c>
      <c r="AV75">
        <v>1.9E-2</v>
      </c>
      <c r="AW75">
        <v>7.0000000000000001E-3</v>
      </c>
      <c r="AX75">
        <v>3.0000000000000001E-3</v>
      </c>
      <c r="AY75">
        <v>0</v>
      </c>
      <c r="AZ75">
        <v>1E-3</v>
      </c>
      <c r="BA75">
        <v>5.0000000000000001E-3</v>
      </c>
      <c r="BB75">
        <v>1.7000000000000001E-2</v>
      </c>
      <c r="BC75">
        <v>1.4999999999999999E-2</v>
      </c>
      <c r="BD75">
        <v>0.16800000000000001</v>
      </c>
      <c r="BE75">
        <v>2.5999999999999999E-2</v>
      </c>
      <c r="BF75">
        <v>0.223</v>
      </c>
      <c r="BG75">
        <v>1.4850000000000001</v>
      </c>
      <c r="BH75">
        <v>0.79700000000000004</v>
      </c>
      <c r="BI75">
        <v>0.66400000000000003</v>
      </c>
      <c r="BJ75">
        <v>0.22700000000000001</v>
      </c>
      <c r="BK75">
        <v>0.22900000000000001</v>
      </c>
      <c r="BL75">
        <v>0</v>
      </c>
      <c r="BM75">
        <v>0.38200000000000001</v>
      </c>
      <c r="BN75">
        <v>0.36499999999999999</v>
      </c>
      <c r="BO75">
        <v>0.36399999999999999</v>
      </c>
      <c r="BP75">
        <v>0.46400000000000002</v>
      </c>
      <c r="BQ75">
        <v>0.219</v>
      </c>
      <c r="BR75">
        <v>0</v>
      </c>
      <c r="BS75">
        <v>0.317</v>
      </c>
      <c r="BT75">
        <v>0.33500000000000002</v>
      </c>
      <c r="BU75">
        <v>0</v>
      </c>
      <c r="BV75">
        <v>2.9000000000000001E-2</v>
      </c>
      <c r="BW75">
        <v>1.7000000000000001E-2</v>
      </c>
      <c r="BX75">
        <v>6.3E-2</v>
      </c>
      <c r="BY75">
        <v>0.151</v>
      </c>
      <c r="BZ75">
        <v>0.13400000000000001</v>
      </c>
      <c r="CA75">
        <v>5.1999999999999998E-2</v>
      </c>
      <c r="CB75">
        <v>6.3E-2</v>
      </c>
      <c r="CC75">
        <v>0.46</v>
      </c>
      <c r="CD75">
        <v>1.0589999999999999</v>
      </c>
      <c r="CE75">
        <v>0.52400000000000002</v>
      </c>
      <c r="CF75">
        <v>0</v>
      </c>
      <c r="CG75">
        <v>0</v>
      </c>
      <c r="CH75">
        <v>0</v>
      </c>
      <c r="CI75">
        <v>0</v>
      </c>
      <c r="CJ75">
        <v>0.49099999999999999</v>
      </c>
      <c r="CK75">
        <v>2.1850000000000001</v>
      </c>
      <c r="CL75">
        <v>0</v>
      </c>
      <c r="CM75">
        <v>0.93</v>
      </c>
      <c r="CN75">
        <v>0</v>
      </c>
      <c r="CO75">
        <v>0</v>
      </c>
      <c r="CP75">
        <v>0</v>
      </c>
      <c r="CQ75">
        <v>0</v>
      </c>
      <c r="CR75">
        <v>0.77600000000000002</v>
      </c>
      <c r="CS75">
        <v>0.36899999999999999</v>
      </c>
      <c r="CT75">
        <v>0.84699999999999998</v>
      </c>
      <c r="CU75">
        <v>0.82699999999999996</v>
      </c>
      <c r="CV75">
        <v>0.35</v>
      </c>
      <c r="CW75">
        <v>1E-3</v>
      </c>
      <c r="CX75">
        <v>3.5000000000000003E-2</v>
      </c>
      <c r="CY75">
        <v>2.5000000000000001E-2</v>
      </c>
      <c r="CZ75">
        <v>6.4000000000000001E-2</v>
      </c>
      <c r="DA75">
        <v>1.0999999999999999E-2</v>
      </c>
      <c r="DB75">
        <v>0.248</v>
      </c>
      <c r="DC75">
        <v>0.21199999999999999</v>
      </c>
      <c r="DD75">
        <v>3.6659999999999999</v>
      </c>
      <c r="DE75">
        <v>2.2679999999999998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7.0999999999999994E-2</v>
      </c>
      <c r="DO75">
        <v>0.115</v>
      </c>
      <c r="DP75">
        <v>6.8000000000000005E-2</v>
      </c>
      <c r="DQ75">
        <v>1E-3</v>
      </c>
      <c r="DR75">
        <v>7.0000000000000001E-3</v>
      </c>
      <c r="DS75">
        <v>1.9E-2</v>
      </c>
      <c r="DT75">
        <v>1E-3</v>
      </c>
      <c r="DU75">
        <v>0</v>
      </c>
      <c r="DV75">
        <v>5.0000000000000001E-3</v>
      </c>
      <c r="DW75">
        <v>2.9000000000000001E-2</v>
      </c>
      <c r="DX75">
        <v>3.5000000000000003E-2</v>
      </c>
      <c r="DY75">
        <v>1.2E-2</v>
      </c>
      <c r="DZ75">
        <v>3.0000000000000001E-3</v>
      </c>
      <c r="EA75">
        <v>1.0999999999999999E-2</v>
      </c>
      <c r="EB75">
        <v>0</v>
      </c>
      <c r="EC75">
        <v>0</v>
      </c>
      <c r="ED75">
        <v>5.0000000000000001E-3</v>
      </c>
      <c r="EE75">
        <v>0.51200000000000001</v>
      </c>
      <c r="EF75">
        <v>0</v>
      </c>
      <c r="EG75">
        <v>0.22700000000000001</v>
      </c>
      <c r="EH75">
        <v>0.01</v>
      </c>
      <c r="EI75">
        <v>0</v>
      </c>
      <c r="EJ75">
        <v>0</v>
      </c>
      <c r="EK75">
        <v>0</v>
      </c>
      <c r="EL75">
        <v>0</v>
      </c>
      <c r="EM75">
        <v>2.3E-2</v>
      </c>
      <c r="EN75">
        <v>0.10299999999999999</v>
      </c>
      <c r="EO75">
        <v>0.122</v>
      </c>
      <c r="EP75">
        <v>0.115</v>
      </c>
      <c r="EQ75">
        <v>0</v>
      </c>
      <c r="ER75">
        <v>0</v>
      </c>
      <c r="ES75">
        <v>0</v>
      </c>
      <c r="ET75">
        <v>8.0000000000000002E-3</v>
      </c>
      <c r="EU75">
        <v>1.4E-2</v>
      </c>
      <c r="EV75">
        <v>0.04</v>
      </c>
      <c r="EW75">
        <v>2.1999999999999999E-2</v>
      </c>
      <c r="EX75">
        <v>6.3E-2</v>
      </c>
      <c r="EY75">
        <v>2.9000000000000001E-2</v>
      </c>
      <c r="EZ75">
        <v>6.2E-2</v>
      </c>
      <c r="FA75">
        <v>1.0999999999999999E-2</v>
      </c>
      <c r="FB75">
        <v>1.4E-2</v>
      </c>
      <c r="FC75">
        <v>0</v>
      </c>
      <c r="FD75">
        <v>1.2E-2</v>
      </c>
      <c r="FE75">
        <v>0</v>
      </c>
      <c r="FF75">
        <v>0.23899999999999999</v>
      </c>
      <c r="FG75">
        <v>5.6000000000000001E-2</v>
      </c>
    </row>
    <row r="76" spans="1:163" x14ac:dyDescent="0.25">
      <c r="A76" s="87">
        <v>2040</v>
      </c>
      <c r="B76">
        <v>0.02</v>
      </c>
      <c r="C76">
        <v>4.3999999999999997E-2</v>
      </c>
      <c r="D76">
        <v>7.0000000000000001E-3</v>
      </c>
      <c r="E76">
        <v>0</v>
      </c>
      <c r="F76">
        <v>5.0000000000000001E-3</v>
      </c>
      <c r="G76">
        <v>1.7000000000000001E-2</v>
      </c>
      <c r="H76">
        <v>0</v>
      </c>
      <c r="I76">
        <v>0</v>
      </c>
      <c r="J76">
        <v>3.0000000000000001E-3</v>
      </c>
      <c r="K76">
        <v>6.7000000000000004E-2</v>
      </c>
      <c r="L76">
        <v>5.7000000000000002E-2</v>
      </c>
      <c r="M76">
        <v>4.8000000000000001E-2</v>
      </c>
      <c r="N76">
        <v>3.4000000000000002E-2</v>
      </c>
      <c r="O76">
        <v>4.4999999999999998E-2</v>
      </c>
      <c r="P76">
        <v>9.1999999999999998E-2</v>
      </c>
      <c r="Q76">
        <v>0.125</v>
      </c>
      <c r="R76">
        <v>1.2E-2</v>
      </c>
      <c r="S76">
        <v>1.2999999999999999E-2</v>
      </c>
      <c r="T76">
        <v>1.4E-2</v>
      </c>
      <c r="U76">
        <v>6.0000000000000001E-3</v>
      </c>
      <c r="V76">
        <v>0</v>
      </c>
      <c r="W76">
        <v>3.0000000000000001E-3</v>
      </c>
      <c r="X76">
        <v>5.0000000000000001E-3</v>
      </c>
      <c r="Y76">
        <v>1.4E-2</v>
      </c>
      <c r="Z76">
        <v>1.4E-2</v>
      </c>
      <c r="AA76">
        <v>0.27600000000000002</v>
      </c>
      <c r="AB76">
        <v>0.10199999999999999</v>
      </c>
      <c r="AC76">
        <v>2.7E-2</v>
      </c>
      <c r="AD76">
        <v>2.1999999999999999E-2</v>
      </c>
      <c r="AE76">
        <v>1E-3</v>
      </c>
      <c r="AF76">
        <v>3.0000000000000001E-3</v>
      </c>
      <c r="AG76">
        <v>5.0000000000000001E-3</v>
      </c>
      <c r="AH76">
        <v>0</v>
      </c>
      <c r="AI76">
        <v>0</v>
      </c>
      <c r="AJ76">
        <v>0.03</v>
      </c>
      <c r="AK76">
        <v>3.4000000000000002E-2</v>
      </c>
      <c r="AL76">
        <v>1.9E-2</v>
      </c>
      <c r="AM76">
        <v>0.03</v>
      </c>
      <c r="AN76">
        <v>2.4E-2</v>
      </c>
      <c r="AO76">
        <v>0</v>
      </c>
      <c r="AP76">
        <v>0</v>
      </c>
      <c r="AQ76">
        <v>3.0000000000000001E-3</v>
      </c>
      <c r="AR76">
        <v>6.0000000000000001E-3</v>
      </c>
      <c r="AS76">
        <v>5.0000000000000001E-3</v>
      </c>
      <c r="AT76">
        <v>1.2E-2</v>
      </c>
      <c r="AU76">
        <v>5.0000000000000001E-3</v>
      </c>
      <c r="AV76">
        <v>1.7000000000000001E-2</v>
      </c>
      <c r="AW76">
        <v>6.0000000000000001E-3</v>
      </c>
      <c r="AX76">
        <v>3.0000000000000001E-3</v>
      </c>
      <c r="AY76">
        <v>0</v>
      </c>
      <c r="AZ76">
        <v>1E-3</v>
      </c>
      <c r="BA76">
        <v>5.0000000000000001E-3</v>
      </c>
      <c r="BB76">
        <v>1.6E-2</v>
      </c>
      <c r="BC76">
        <v>1.0999999999999999E-2</v>
      </c>
      <c r="BD76">
        <v>6.8000000000000005E-2</v>
      </c>
      <c r="BE76">
        <v>0</v>
      </c>
      <c r="BF76">
        <v>0</v>
      </c>
      <c r="BG76">
        <v>0.95599999999999996</v>
      </c>
      <c r="BH76">
        <v>0.36399999999999999</v>
      </c>
      <c r="BI76">
        <v>0.74399999999999999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0.432</v>
      </c>
      <c r="BT76">
        <v>0</v>
      </c>
      <c r="BU76">
        <v>0</v>
      </c>
      <c r="BV76">
        <v>2.7E-2</v>
      </c>
      <c r="BW76">
        <v>1.4999999999999999E-2</v>
      </c>
      <c r="BX76">
        <v>6.3E-2</v>
      </c>
      <c r="BY76">
        <v>0.151</v>
      </c>
      <c r="BZ76">
        <v>0.17100000000000001</v>
      </c>
      <c r="CA76">
        <v>6.3E-2</v>
      </c>
      <c r="CB76">
        <v>6.4000000000000001E-2</v>
      </c>
      <c r="CC76">
        <v>0.47499999999999998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0.73299999999999998</v>
      </c>
      <c r="CJ76">
        <v>0.28599999999999998</v>
      </c>
      <c r="CK76">
        <v>1.7070000000000001</v>
      </c>
      <c r="CL76">
        <v>0</v>
      </c>
      <c r="CM76">
        <v>0.62</v>
      </c>
      <c r="CN76">
        <v>0.46100000000000002</v>
      </c>
      <c r="CO76">
        <v>0</v>
      </c>
      <c r="CP76">
        <v>0</v>
      </c>
      <c r="CQ76">
        <v>0</v>
      </c>
      <c r="CR76">
        <v>1.05</v>
      </c>
      <c r="CS76">
        <v>0.497</v>
      </c>
      <c r="CT76">
        <v>1.1879999999999999</v>
      </c>
      <c r="CU76">
        <v>1.085</v>
      </c>
      <c r="CV76">
        <v>0.624</v>
      </c>
      <c r="CW76">
        <v>1E-3</v>
      </c>
      <c r="CX76">
        <v>3.4000000000000002E-2</v>
      </c>
      <c r="CY76">
        <v>3.4000000000000002E-2</v>
      </c>
      <c r="CZ76">
        <v>6.2E-2</v>
      </c>
      <c r="DA76">
        <v>1.0999999999999999E-2</v>
      </c>
      <c r="DB76">
        <v>0.22500000000000001</v>
      </c>
      <c r="DC76">
        <v>0.19600000000000001</v>
      </c>
      <c r="DD76">
        <v>3.7490000000000001</v>
      </c>
      <c r="DE76">
        <v>3.3849999999999998</v>
      </c>
      <c r="DF76">
        <v>0</v>
      </c>
      <c r="DG76">
        <v>0.71199999999999997</v>
      </c>
      <c r="DH76">
        <v>0.58299999999999996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2.7E-2</v>
      </c>
      <c r="DO76">
        <v>7.0999999999999994E-2</v>
      </c>
      <c r="DP76">
        <v>3.7999999999999999E-2</v>
      </c>
      <c r="DQ76">
        <v>2E-3</v>
      </c>
      <c r="DR76">
        <v>8.0000000000000002E-3</v>
      </c>
      <c r="DS76">
        <v>1.9E-2</v>
      </c>
      <c r="DT76">
        <v>0</v>
      </c>
      <c r="DU76">
        <v>0</v>
      </c>
      <c r="DV76">
        <v>5.0000000000000001E-3</v>
      </c>
      <c r="DW76">
        <v>0.03</v>
      </c>
      <c r="DX76">
        <v>3.5000000000000003E-2</v>
      </c>
      <c r="DY76">
        <v>1.2E-2</v>
      </c>
      <c r="DZ76">
        <v>4.0000000000000001E-3</v>
      </c>
      <c r="EA76">
        <v>0.01</v>
      </c>
      <c r="EB76">
        <v>0</v>
      </c>
      <c r="EC76">
        <v>0</v>
      </c>
      <c r="ED76">
        <v>8.0000000000000002E-3</v>
      </c>
      <c r="EE76">
        <v>0.48699999999999999</v>
      </c>
      <c r="EF76">
        <v>0</v>
      </c>
      <c r="EG76">
        <v>0.217</v>
      </c>
      <c r="EH76">
        <v>7.0000000000000007E-2</v>
      </c>
      <c r="EI76">
        <v>1.4E-2</v>
      </c>
      <c r="EJ76">
        <v>0</v>
      </c>
      <c r="EK76">
        <v>5.0000000000000001E-3</v>
      </c>
      <c r="EL76">
        <v>0</v>
      </c>
      <c r="EM76">
        <v>0</v>
      </c>
      <c r="EN76">
        <v>8.8999999999999996E-2</v>
      </c>
      <c r="EO76">
        <v>0.11600000000000001</v>
      </c>
      <c r="EP76">
        <v>0.13800000000000001</v>
      </c>
      <c r="EQ76">
        <v>3.0000000000000001E-3</v>
      </c>
      <c r="ER76">
        <v>0</v>
      </c>
      <c r="ES76">
        <v>0</v>
      </c>
      <c r="ET76">
        <v>7.0000000000000001E-3</v>
      </c>
      <c r="EU76">
        <v>1.6E-2</v>
      </c>
      <c r="EV76">
        <v>3.4000000000000002E-2</v>
      </c>
      <c r="EW76">
        <v>0.02</v>
      </c>
      <c r="EX76">
        <v>7.0000000000000007E-2</v>
      </c>
      <c r="EY76">
        <v>3.2000000000000001E-2</v>
      </c>
      <c r="EZ76">
        <v>6.9000000000000006E-2</v>
      </c>
      <c r="FA76">
        <v>1.0999999999999999E-2</v>
      </c>
      <c r="FB76">
        <v>1.2999999999999999E-2</v>
      </c>
      <c r="FC76">
        <v>0</v>
      </c>
      <c r="FD76">
        <v>1.2E-2</v>
      </c>
      <c r="FE76">
        <v>0</v>
      </c>
      <c r="FF76">
        <v>0.22900000000000001</v>
      </c>
      <c r="FG76">
        <v>4.3999999999999997E-2</v>
      </c>
    </row>
    <row r="77" spans="1:163" x14ac:dyDescent="0.25">
      <c r="A77" s="87">
        <v>2041</v>
      </c>
      <c r="B77">
        <v>1.4999999999999999E-2</v>
      </c>
      <c r="C77">
        <v>5.3999999999999999E-2</v>
      </c>
      <c r="D77">
        <v>1.7999999999999999E-2</v>
      </c>
      <c r="E77">
        <v>3.0000000000000001E-3</v>
      </c>
      <c r="F77">
        <v>1.7999999999999999E-2</v>
      </c>
      <c r="G77">
        <v>1.4999999999999999E-2</v>
      </c>
      <c r="H77">
        <v>0</v>
      </c>
      <c r="I77">
        <v>0</v>
      </c>
      <c r="J77">
        <v>4.0000000000000001E-3</v>
      </c>
      <c r="K77">
        <v>7.6999999999999999E-2</v>
      </c>
      <c r="L77">
        <v>6.7000000000000004E-2</v>
      </c>
      <c r="M77">
        <v>5.6000000000000001E-2</v>
      </c>
      <c r="N77">
        <v>3.5000000000000003E-2</v>
      </c>
      <c r="O77">
        <v>5.1999999999999998E-2</v>
      </c>
      <c r="P77">
        <v>0.109</v>
      </c>
      <c r="Q77">
        <v>0.13800000000000001</v>
      </c>
      <c r="R77">
        <v>1.2999999999999999E-2</v>
      </c>
      <c r="S77">
        <v>1.2E-2</v>
      </c>
      <c r="T77">
        <v>8.0000000000000002E-3</v>
      </c>
      <c r="U77">
        <v>6.0000000000000001E-3</v>
      </c>
      <c r="V77">
        <v>0</v>
      </c>
      <c r="W77">
        <v>2E-3</v>
      </c>
      <c r="X77">
        <v>5.0000000000000001E-3</v>
      </c>
      <c r="Y77">
        <v>1.2E-2</v>
      </c>
      <c r="Z77">
        <v>1.4E-2</v>
      </c>
      <c r="AA77">
        <v>0.26700000000000002</v>
      </c>
      <c r="AB77">
        <v>9.9000000000000005E-2</v>
      </c>
      <c r="AC77">
        <v>2.3E-2</v>
      </c>
      <c r="AD77">
        <v>0.02</v>
      </c>
      <c r="AE77">
        <v>0</v>
      </c>
      <c r="AF77">
        <v>2E-3</v>
      </c>
      <c r="AG77">
        <v>3.0000000000000001E-3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1E-3</v>
      </c>
      <c r="AQ77">
        <v>2E-3</v>
      </c>
      <c r="AR77">
        <v>6.0000000000000001E-3</v>
      </c>
      <c r="AS77">
        <v>4.0000000000000001E-3</v>
      </c>
      <c r="AT77">
        <v>1.4E-2</v>
      </c>
      <c r="AU77">
        <v>6.0000000000000001E-3</v>
      </c>
      <c r="AV77">
        <v>1.9E-2</v>
      </c>
      <c r="AW77">
        <v>7.0000000000000001E-3</v>
      </c>
      <c r="AX77">
        <v>2E-3</v>
      </c>
      <c r="AY77">
        <v>0</v>
      </c>
      <c r="AZ77">
        <v>1E-3</v>
      </c>
      <c r="BA77">
        <v>5.0000000000000001E-3</v>
      </c>
      <c r="BB77">
        <v>1.4999999999999999E-2</v>
      </c>
      <c r="BC77">
        <v>8.9999999999999993E-3</v>
      </c>
      <c r="BD77">
        <v>0.16400000000000001</v>
      </c>
      <c r="BE77">
        <v>0</v>
      </c>
      <c r="BF77">
        <v>0</v>
      </c>
      <c r="BG77">
        <v>0.77600000000000002</v>
      </c>
      <c r="BH77">
        <v>0.189</v>
      </c>
      <c r="BI77">
        <v>0.72399999999999998</v>
      </c>
      <c r="BJ77">
        <v>0</v>
      </c>
      <c r="BK77">
        <v>0</v>
      </c>
      <c r="BL77">
        <v>2.4249999999999998</v>
      </c>
      <c r="BM77">
        <v>0.16200000000000001</v>
      </c>
      <c r="BN77">
        <v>0</v>
      </c>
      <c r="BO77">
        <v>0</v>
      </c>
      <c r="BP77">
        <v>0</v>
      </c>
      <c r="BQ77">
        <v>0</v>
      </c>
      <c r="BR77">
        <v>1.4830000000000001</v>
      </c>
      <c r="BS77">
        <v>0.97699999999999998</v>
      </c>
      <c r="BT77">
        <v>0</v>
      </c>
      <c r="BU77">
        <v>0.86299999999999999</v>
      </c>
      <c r="BV77">
        <v>2.5000000000000001E-2</v>
      </c>
      <c r="BW77">
        <v>1.2999999999999999E-2</v>
      </c>
      <c r="BX77">
        <v>2.9000000000000001E-2</v>
      </c>
      <c r="BY77">
        <v>6.9000000000000006E-2</v>
      </c>
      <c r="BZ77">
        <v>0.11899999999999999</v>
      </c>
      <c r="CA77">
        <v>4.2999999999999997E-2</v>
      </c>
      <c r="CB77">
        <v>6.7000000000000004E-2</v>
      </c>
      <c r="CC77">
        <v>0.43</v>
      </c>
      <c r="CD77">
        <v>0.06</v>
      </c>
      <c r="CE77">
        <v>0.32</v>
      </c>
      <c r="CF77">
        <v>0</v>
      </c>
      <c r="CG77">
        <v>0</v>
      </c>
      <c r="CH77">
        <v>0</v>
      </c>
      <c r="CI77">
        <v>1.2030000000000001</v>
      </c>
      <c r="CJ77">
        <v>0.70099999999999996</v>
      </c>
      <c r="CK77">
        <v>2.5870000000000002</v>
      </c>
      <c r="CL77">
        <v>0</v>
      </c>
      <c r="CM77">
        <v>1.0900000000000001</v>
      </c>
      <c r="CN77">
        <v>1.107</v>
      </c>
      <c r="CO77">
        <v>0</v>
      </c>
      <c r="CP77">
        <v>0</v>
      </c>
      <c r="CQ77">
        <v>0.13200000000000001</v>
      </c>
      <c r="CR77">
        <v>1.236</v>
      </c>
      <c r="CS77">
        <v>0.499</v>
      </c>
      <c r="CT77">
        <v>1.0660000000000001</v>
      </c>
      <c r="CU77">
        <v>1.002</v>
      </c>
      <c r="CV77">
        <v>0.97399999999999998</v>
      </c>
      <c r="CW77">
        <v>0</v>
      </c>
      <c r="CX77">
        <v>0.06</v>
      </c>
      <c r="CY77">
        <v>3.1E-2</v>
      </c>
      <c r="CZ77">
        <v>0.06</v>
      </c>
      <c r="DA77">
        <v>1.0999999999999999E-2</v>
      </c>
      <c r="DB77">
        <v>0.20599999999999999</v>
      </c>
      <c r="DC77">
        <v>0.18</v>
      </c>
      <c r="DD77">
        <v>3.7410000000000001</v>
      </c>
      <c r="DE77">
        <v>5.2679999999999998</v>
      </c>
      <c r="DF77">
        <v>0</v>
      </c>
      <c r="DG77">
        <v>0.46200000000000002</v>
      </c>
      <c r="DH77">
        <v>0.55900000000000005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0.01</v>
      </c>
      <c r="DO77">
        <v>5.3999999999999999E-2</v>
      </c>
      <c r="DP77">
        <v>2.8000000000000001E-2</v>
      </c>
      <c r="DQ77">
        <v>1E-3</v>
      </c>
      <c r="DR77">
        <v>7.0000000000000001E-3</v>
      </c>
      <c r="DS77">
        <v>1.6E-2</v>
      </c>
      <c r="DT77">
        <v>0</v>
      </c>
      <c r="DU77">
        <v>0</v>
      </c>
      <c r="DV77">
        <v>6.0000000000000001E-3</v>
      </c>
      <c r="DW77">
        <v>2.8000000000000001E-2</v>
      </c>
      <c r="DX77">
        <v>3.2000000000000001E-2</v>
      </c>
      <c r="DY77">
        <v>1.2E-2</v>
      </c>
      <c r="DZ77">
        <v>3.0000000000000001E-3</v>
      </c>
      <c r="EA77">
        <v>0.01</v>
      </c>
      <c r="EB77">
        <v>0</v>
      </c>
      <c r="EC77">
        <v>0</v>
      </c>
      <c r="ED77">
        <v>1.2E-2</v>
      </c>
      <c r="EE77">
        <v>0.46500000000000002</v>
      </c>
      <c r="EF77">
        <v>0</v>
      </c>
      <c r="EG77">
        <v>0.20499999999999999</v>
      </c>
      <c r="EH77">
        <v>7.9000000000000001E-2</v>
      </c>
      <c r="EI77">
        <v>3.2000000000000001E-2</v>
      </c>
      <c r="EJ77">
        <v>0</v>
      </c>
      <c r="EK77">
        <v>8.0000000000000002E-3</v>
      </c>
      <c r="EL77">
        <v>0</v>
      </c>
      <c r="EM77">
        <v>0</v>
      </c>
      <c r="EN77">
        <v>8.6999999999999994E-2</v>
      </c>
      <c r="EO77">
        <v>0.11899999999999999</v>
      </c>
      <c r="EP77">
        <v>0.14000000000000001</v>
      </c>
      <c r="EQ77">
        <v>7.4999999999999997E-2</v>
      </c>
      <c r="ER77">
        <v>0</v>
      </c>
      <c r="ES77">
        <v>0</v>
      </c>
      <c r="ET77">
        <v>4.0000000000000001E-3</v>
      </c>
      <c r="EU77">
        <v>1.6E-2</v>
      </c>
      <c r="EV77">
        <v>0.03</v>
      </c>
      <c r="EW77">
        <v>1.7999999999999999E-2</v>
      </c>
      <c r="EX77">
        <v>6.3E-2</v>
      </c>
      <c r="EY77">
        <v>2.9000000000000001E-2</v>
      </c>
      <c r="EZ77">
        <v>6.2E-2</v>
      </c>
      <c r="FA77">
        <v>1.0999999999999999E-2</v>
      </c>
      <c r="FB77">
        <v>1.4E-2</v>
      </c>
      <c r="FC77">
        <v>0</v>
      </c>
      <c r="FD77">
        <v>1.2999999999999999E-2</v>
      </c>
      <c r="FE77">
        <v>0</v>
      </c>
      <c r="FF77">
        <v>0.21099999999999999</v>
      </c>
      <c r="FG77">
        <v>3.7999999999999999E-2</v>
      </c>
    </row>
    <row r="78" spans="1:163" x14ac:dyDescent="0.25">
      <c r="A78" s="87">
        <v>2042</v>
      </c>
      <c r="B78">
        <v>0.123</v>
      </c>
      <c r="C78">
        <v>0.39300000000000002</v>
      </c>
      <c r="D78">
        <v>0.151</v>
      </c>
      <c r="E78">
        <v>5.0999999999999997E-2</v>
      </c>
      <c r="F78">
        <v>7.1999999999999995E-2</v>
      </c>
      <c r="G78">
        <v>2.1000000000000001E-2</v>
      </c>
      <c r="H78">
        <v>2.3E-2</v>
      </c>
      <c r="I78">
        <v>1.7000000000000001E-2</v>
      </c>
      <c r="J78">
        <v>0</v>
      </c>
      <c r="K78">
        <v>0</v>
      </c>
      <c r="L78">
        <v>6.6000000000000003E-2</v>
      </c>
      <c r="M78">
        <v>5.2999999999999999E-2</v>
      </c>
      <c r="N78">
        <v>2.1000000000000001E-2</v>
      </c>
      <c r="O78">
        <v>5.0999999999999997E-2</v>
      </c>
      <c r="P78">
        <v>0.113</v>
      </c>
      <c r="Q78">
        <v>0.13</v>
      </c>
      <c r="R78">
        <v>3.0000000000000001E-3</v>
      </c>
      <c r="S78">
        <v>1.0999999999999999E-2</v>
      </c>
      <c r="T78">
        <v>5.0000000000000001E-3</v>
      </c>
      <c r="U78">
        <v>6.0000000000000001E-3</v>
      </c>
      <c r="V78">
        <v>0</v>
      </c>
      <c r="W78">
        <v>3.0000000000000001E-3</v>
      </c>
      <c r="X78">
        <v>5.0000000000000001E-3</v>
      </c>
      <c r="Y78">
        <v>0.01</v>
      </c>
      <c r="Z78">
        <v>1.4E-2</v>
      </c>
      <c r="AA78">
        <v>0.26100000000000001</v>
      </c>
      <c r="AB78">
        <v>4.3999999999999997E-2</v>
      </c>
      <c r="AC78">
        <v>3.5999999999999997E-2</v>
      </c>
      <c r="AD78">
        <v>3.1E-2</v>
      </c>
      <c r="AE78">
        <v>8.0000000000000002E-3</v>
      </c>
      <c r="AF78">
        <v>0.01</v>
      </c>
      <c r="AG78">
        <v>1.0999999999999999E-2</v>
      </c>
      <c r="AH78">
        <v>0</v>
      </c>
      <c r="AI78">
        <v>3.0000000000000001E-3</v>
      </c>
      <c r="AJ78">
        <v>0.04</v>
      </c>
      <c r="AK78">
        <v>7.4999999999999997E-2</v>
      </c>
      <c r="AL78">
        <v>4.3999999999999997E-2</v>
      </c>
      <c r="AM78">
        <v>3.5000000000000003E-2</v>
      </c>
      <c r="AN78">
        <v>6.6000000000000003E-2</v>
      </c>
      <c r="AO78">
        <v>0</v>
      </c>
      <c r="AP78">
        <v>1E-3</v>
      </c>
      <c r="AQ78">
        <v>2E-3</v>
      </c>
      <c r="AR78">
        <v>6.0000000000000001E-3</v>
      </c>
      <c r="AS78">
        <v>4.0000000000000001E-3</v>
      </c>
      <c r="AT78">
        <v>1.2E-2</v>
      </c>
      <c r="AU78">
        <v>5.0000000000000001E-3</v>
      </c>
      <c r="AV78">
        <v>1.6E-2</v>
      </c>
      <c r="AW78">
        <v>6.0000000000000001E-3</v>
      </c>
      <c r="AX78">
        <v>3.0000000000000001E-3</v>
      </c>
      <c r="AY78">
        <v>6.0000000000000001E-3</v>
      </c>
      <c r="AZ78">
        <v>0</v>
      </c>
      <c r="BA78">
        <v>6.0000000000000001E-3</v>
      </c>
      <c r="BB78">
        <v>1.6E-2</v>
      </c>
      <c r="BC78">
        <v>3.3000000000000002E-2</v>
      </c>
      <c r="BD78">
        <v>0.58899999999999997</v>
      </c>
      <c r="BE78">
        <v>6.7000000000000004E-2</v>
      </c>
      <c r="BF78">
        <v>0.92900000000000005</v>
      </c>
      <c r="BG78">
        <v>0.78400000000000003</v>
      </c>
      <c r="BH78">
        <v>0.19</v>
      </c>
      <c r="BI78">
        <v>0.74099999999999999</v>
      </c>
      <c r="BJ78">
        <v>0.71899999999999997</v>
      </c>
      <c r="BK78">
        <v>0.86499999999999999</v>
      </c>
      <c r="BL78">
        <v>0</v>
      </c>
      <c r="BM78">
        <v>1.2689999999999999</v>
      </c>
      <c r="BN78">
        <v>1.377</v>
      </c>
      <c r="BO78">
        <v>1.375</v>
      </c>
      <c r="BP78">
        <v>1.7050000000000001</v>
      </c>
      <c r="BQ78">
        <v>0.81200000000000006</v>
      </c>
      <c r="BR78">
        <v>0</v>
      </c>
      <c r="BS78">
        <v>0.70399999999999996</v>
      </c>
      <c r="BT78">
        <v>1.232</v>
      </c>
      <c r="BU78">
        <v>0</v>
      </c>
      <c r="BV78">
        <v>2.5000000000000001E-2</v>
      </c>
      <c r="BW78">
        <v>1.2999999999999999E-2</v>
      </c>
      <c r="BX78">
        <v>0</v>
      </c>
      <c r="BY78">
        <v>0</v>
      </c>
      <c r="BZ78">
        <v>0.11799999999999999</v>
      </c>
      <c r="CA78">
        <v>4.2999999999999997E-2</v>
      </c>
      <c r="CB78">
        <v>6.8000000000000005E-2</v>
      </c>
      <c r="CC78">
        <v>0.42499999999999999</v>
      </c>
      <c r="CD78">
        <v>3.8980000000000001</v>
      </c>
      <c r="CE78">
        <v>8.4350000000000005</v>
      </c>
      <c r="CF78">
        <v>3.302</v>
      </c>
      <c r="CG78">
        <v>1.244</v>
      </c>
      <c r="CH78">
        <v>1.8220000000000001</v>
      </c>
      <c r="CI78">
        <v>5.4829999999999997</v>
      </c>
      <c r="CJ78">
        <v>6.3609999999999998</v>
      </c>
      <c r="CK78">
        <v>11.656000000000001</v>
      </c>
      <c r="CL78">
        <v>5.4470000000000001</v>
      </c>
      <c r="CM78">
        <v>5.944</v>
      </c>
      <c r="CN78">
        <v>8.9719999999999995</v>
      </c>
      <c r="CO78">
        <v>5.6710000000000003</v>
      </c>
      <c r="CP78">
        <v>4.9619999999999997</v>
      </c>
      <c r="CQ78">
        <v>0</v>
      </c>
      <c r="CR78">
        <v>2.3559999999999999</v>
      </c>
      <c r="CS78">
        <v>1.165</v>
      </c>
      <c r="CT78">
        <v>3.01</v>
      </c>
      <c r="CU78">
        <v>2.5230000000000001</v>
      </c>
      <c r="CV78">
        <v>1.512</v>
      </c>
      <c r="CW78">
        <v>1E-3</v>
      </c>
      <c r="CX78">
        <v>0.14099999999999999</v>
      </c>
      <c r="CY78">
        <v>2.9000000000000001E-2</v>
      </c>
      <c r="CZ78">
        <v>6.7000000000000004E-2</v>
      </c>
      <c r="DA78">
        <v>0.06</v>
      </c>
      <c r="DB78">
        <v>0.191</v>
      </c>
      <c r="DC78">
        <v>0.18</v>
      </c>
      <c r="DD78">
        <v>3.7909999999999999</v>
      </c>
      <c r="DE78">
        <v>6.42</v>
      </c>
      <c r="DF78">
        <v>0.83099999999999996</v>
      </c>
      <c r="DG78">
        <v>0.58899999999999997</v>
      </c>
      <c r="DH78">
        <v>1.335</v>
      </c>
      <c r="DI78">
        <v>0.99299999999999999</v>
      </c>
      <c r="DJ78">
        <v>0.68700000000000006</v>
      </c>
      <c r="DK78">
        <v>0.29399999999999998</v>
      </c>
      <c r="DL78">
        <v>3.2000000000000001E-2</v>
      </c>
      <c r="DM78">
        <v>0.13300000000000001</v>
      </c>
      <c r="DN78">
        <v>0</v>
      </c>
      <c r="DO78">
        <v>0</v>
      </c>
      <c r="DP78">
        <v>0</v>
      </c>
      <c r="DQ78">
        <v>2E-3</v>
      </c>
      <c r="DR78">
        <v>6.0000000000000001E-3</v>
      </c>
      <c r="DS78">
        <v>1.4999999999999999E-2</v>
      </c>
      <c r="DT78">
        <v>0</v>
      </c>
      <c r="DU78">
        <v>0</v>
      </c>
      <c r="DV78">
        <v>5.0000000000000001E-3</v>
      </c>
      <c r="DW78">
        <v>3.2000000000000001E-2</v>
      </c>
      <c r="DX78">
        <v>4.2000000000000003E-2</v>
      </c>
      <c r="DY78">
        <v>1.2999999999999999E-2</v>
      </c>
      <c r="DZ78">
        <v>2E-3</v>
      </c>
      <c r="EA78">
        <v>0.01</v>
      </c>
      <c r="EB78">
        <v>0</v>
      </c>
      <c r="EC78">
        <v>0</v>
      </c>
      <c r="ED78">
        <v>0.02</v>
      </c>
      <c r="EE78">
        <v>0.48899999999999999</v>
      </c>
      <c r="EF78">
        <v>1.7090000000000001</v>
      </c>
      <c r="EG78">
        <v>0.19800000000000001</v>
      </c>
      <c r="EH78">
        <v>0.2</v>
      </c>
      <c r="EI78">
        <v>0.26200000000000001</v>
      </c>
      <c r="EJ78">
        <v>0.17899999999999999</v>
      </c>
      <c r="EK78">
        <v>1.0999999999999999E-2</v>
      </c>
      <c r="EL78">
        <v>0.121</v>
      </c>
      <c r="EM78">
        <v>0.30299999999999999</v>
      </c>
      <c r="EN78">
        <v>0.53100000000000003</v>
      </c>
      <c r="EO78">
        <v>0.42799999999999999</v>
      </c>
      <c r="EP78">
        <v>0.74</v>
      </c>
      <c r="EQ78">
        <v>0.64600000000000002</v>
      </c>
      <c r="ER78">
        <v>0.38</v>
      </c>
      <c r="ES78">
        <v>0.47899999999999998</v>
      </c>
      <c r="ET78">
        <v>4.0000000000000001E-3</v>
      </c>
      <c r="EU78">
        <v>1.4E-2</v>
      </c>
      <c r="EV78">
        <v>2.5000000000000001E-2</v>
      </c>
      <c r="EW78">
        <v>1.6E-2</v>
      </c>
      <c r="EX78">
        <v>5.5E-2</v>
      </c>
      <c r="EY78">
        <v>2.5999999999999999E-2</v>
      </c>
      <c r="EZ78">
        <v>5.2999999999999999E-2</v>
      </c>
      <c r="FA78">
        <v>1.0999999999999999E-2</v>
      </c>
      <c r="FB78">
        <v>1.4E-2</v>
      </c>
      <c r="FC78">
        <v>3.5000000000000003E-2</v>
      </c>
      <c r="FD78">
        <v>1.2E-2</v>
      </c>
      <c r="FE78">
        <v>1E-3</v>
      </c>
      <c r="FF78">
        <v>0.19700000000000001</v>
      </c>
      <c r="FG78">
        <v>5.6000000000000001E-2</v>
      </c>
    </row>
    <row r="81" spans="1:163" x14ac:dyDescent="0.25">
      <c r="A81" s="87">
        <v>2023</v>
      </c>
      <c r="B81" s="189">
        <f>B59-B6</f>
        <v>0</v>
      </c>
      <c r="C81" s="189">
        <f t="shared" ref="C81:BN82" si="21">C59-C6</f>
        <v>0</v>
      </c>
      <c r="D81" s="189">
        <f t="shared" si="21"/>
        <v>0</v>
      </c>
      <c r="E81" s="189">
        <f t="shared" si="21"/>
        <v>0</v>
      </c>
      <c r="F81" s="189">
        <f t="shared" si="21"/>
        <v>0</v>
      </c>
      <c r="G81" s="189">
        <f t="shared" si="21"/>
        <v>0</v>
      </c>
      <c r="H81" s="189">
        <f t="shared" si="21"/>
        <v>0</v>
      </c>
      <c r="I81" s="189">
        <f t="shared" si="21"/>
        <v>0</v>
      </c>
      <c r="J81" s="189">
        <f t="shared" si="21"/>
        <v>0</v>
      </c>
      <c r="K81" s="189">
        <f t="shared" si="21"/>
        <v>0</v>
      </c>
      <c r="L81" s="189">
        <f t="shared" si="21"/>
        <v>0</v>
      </c>
      <c r="M81" s="189">
        <f t="shared" si="21"/>
        <v>0</v>
      </c>
      <c r="N81" s="189">
        <f t="shared" si="21"/>
        <v>0</v>
      </c>
      <c r="O81" s="189">
        <f t="shared" si="21"/>
        <v>0</v>
      </c>
      <c r="P81" s="189">
        <f t="shared" si="21"/>
        <v>0</v>
      </c>
      <c r="Q81" s="189">
        <f t="shared" si="21"/>
        <v>0</v>
      </c>
      <c r="R81" s="189">
        <f t="shared" si="21"/>
        <v>0</v>
      </c>
      <c r="S81" s="189">
        <f t="shared" si="21"/>
        <v>0</v>
      </c>
      <c r="T81" s="189">
        <f t="shared" si="21"/>
        <v>0</v>
      </c>
      <c r="U81" s="189">
        <f t="shared" si="21"/>
        <v>0</v>
      </c>
      <c r="V81" s="189">
        <f t="shared" si="21"/>
        <v>0</v>
      </c>
      <c r="W81" s="189">
        <f t="shared" si="21"/>
        <v>0</v>
      </c>
      <c r="X81" s="189">
        <f t="shared" si="21"/>
        <v>0</v>
      </c>
      <c r="Y81" s="189">
        <f t="shared" si="21"/>
        <v>0</v>
      </c>
      <c r="Z81" s="189">
        <f t="shared" si="21"/>
        <v>0</v>
      </c>
      <c r="AA81" s="189">
        <f t="shared" si="21"/>
        <v>0</v>
      </c>
      <c r="AB81" s="189">
        <f t="shared" si="21"/>
        <v>0</v>
      </c>
      <c r="AC81" s="189">
        <f t="shared" si="21"/>
        <v>0</v>
      </c>
      <c r="AD81" s="189">
        <f t="shared" si="21"/>
        <v>0</v>
      </c>
      <c r="AE81" s="189">
        <f t="shared" si="21"/>
        <v>0</v>
      </c>
      <c r="AF81" s="189">
        <f t="shared" si="21"/>
        <v>0</v>
      </c>
      <c r="AG81" s="189">
        <f t="shared" si="21"/>
        <v>0</v>
      </c>
      <c r="AH81" s="189">
        <f t="shared" si="21"/>
        <v>0</v>
      </c>
      <c r="AI81" s="189">
        <f t="shared" si="21"/>
        <v>0</v>
      </c>
      <c r="AJ81" s="189">
        <f t="shared" si="21"/>
        <v>0</v>
      </c>
      <c r="AK81" s="189">
        <f t="shared" si="21"/>
        <v>0</v>
      </c>
      <c r="AL81" s="189">
        <f t="shared" si="21"/>
        <v>0</v>
      </c>
      <c r="AM81" s="189">
        <f t="shared" si="21"/>
        <v>0</v>
      </c>
      <c r="AN81" s="189">
        <f t="shared" si="21"/>
        <v>0</v>
      </c>
      <c r="AO81" s="189">
        <f t="shared" si="21"/>
        <v>0</v>
      </c>
      <c r="AP81" s="189">
        <f t="shared" si="21"/>
        <v>0</v>
      </c>
      <c r="AQ81" s="189">
        <f t="shared" si="21"/>
        <v>0</v>
      </c>
      <c r="AR81" s="189">
        <f t="shared" si="21"/>
        <v>0</v>
      </c>
      <c r="AS81" s="189">
        <f t="shared" si="21"/>
        <v>0</v>
      </c>
      <c r="AT81" s="189">
        <f t="shared" si="21"/>
        <v>0</v>
      </c>
      <c r="AU81" s="189">
        <f t="shared" si="21"/>
        <v>0</v>
      </c>
      <c r="AV81" s="189">
        <f t="shared" si="21"/>
        <v>0</v>
      </c>
      <c r="AW81" s="189">
        <f t="shared" si="21"/>
        <v>0</v>
      </c>
      <c r="AX81" s="189">
        <f t="shared" si="21"/>
        <v>0</v>
      </c>
      <c r="AY81" s="189">
        <f t="shared" si="21"/>
        <v>0</v>
      </c>
      <c r="AZ81" s="189">
        <f t="shared" si="21"/>
        <v>0</v>
      </c>
      <c r="BA81" s="189">
        <f t="shared" si="21"/>
        <v>0</v>
      </c>
      <c r="BB81" s="189">
        <f t="shared" si="21"/>
        <v>0</v>
      </c>
      <c r="BC81" s="189">
        <f t="shared" si="21"/>
        <v>0</v>
      </c>
      <c r="BD81" s="189">
        <f t="shared" si="21"/>
        <v>0</v>
      </c>
      <c r="BE81" s="189">
        <f t="shared" si="21"/>
        <v>0</v>
      </c>
      <c r="BF81" s="189">
        <f t="shared" si="21"/>
        <v>0</v>
      </c>
      <c r="BG81" s="189">
        <f t="shared" si="21"/>
        <v>0</v>
      </c>
      <c r="BH81" s="189">
        <f t="shared" si="21"/>
        <v>0</v>
      </c>
      <c r="BI81" s="189">
        <f t="shared" si="21"/>
        <v>0</v>
      </c>
      <c r="BJ81" s="189">
        <f t="shared" si="21"/>
        <v>0</v>
      </c>
      <c r="BK81" s="189">
        <f t="shared" si="21"/>
        <v>0</v>
      </c>
      <c r="BL81" s="189">
        <f t="shared" si="21"/>
        <v>0</v>
      </c>
      <c r="BM81" s="189">
        <f t="shared" si="21"/>
        <v>0</v>
      </c>
      <c r="BN81" s="189">
        <f t="shared" si="21"/>
        <v>0</v>
      </c>
      <c r="BO81" s="189">
        <f t="shared" ref="BO81:DZ84" si="22">BO59-BO6</f>
        <v>0</v>
      </c>
      <c r="BP81" s="189">
        <f t="shared" si="22"/>
        <v>0</v>
      </c>
      <c r="BQ81" s="189">
        <f t="shared" si="22"/>
        <v>0</v>
      </c>
      <c r="BR81" s="189">
        <f t="shared" si="22"/>
        <v>0</v>
      </c>
      <c r="BS81" s="189">
        <f t="shared" si="22"/>
        <v>0</v>
      </c>
      <c r="BT81" s="189">
        <f t="shared" si="22"/>
        <v>0</v>
      </c>
      <c r="BU81" s="189">
        <f t="shared" si="22"/>
        <v>0</v>
      </c>
      <c r="BV81" s="189">
        <f t="shared" si="22"/>
        <v>0</v>
      </c>
      <c r="BW81" s="189">
        <f t="shared" si="22"/>
        <v>0</v>
      </c>
      <c r="BX81" s="189">
        <f t="shared" si="22"/>
        <v>0</v>
      </c>
      <c r="BY81" s="189">
        <f t="shared" si="22"/>
        <v>0</v>
      </c>
      <c r="BZ81" s="189">
        <f t="shared" si="22"/>
        <v>0</v>
      </c>
      <c r="CA81" s="189">
        <f t="shared" si="22"/>
        <v>0</v>
      </c>
      <c r="CB81" s="189">
        <f t="shared" si="22"/>
        <v>0</v>
      </c>
      <c r="CC81" s="189">
        <f t="shared" si="22"/>
        <v>0</v>
      </c>
      <c r="CD81" s="189">
        <f t="shared" si="22"/>
        <v>0</v>
      </c>
      <c r="CE81" s="189">
        <f t="shared" si="22"/>
        <v>0</v>
      </c>
      <c r="CF81" s="189">
        <f t="shared" si="22"/>
        <v>0</v>
      </c>
      <c r="CG81" s="189">
        <f t="shared" si="22"/>
        <v>0</v>
      </c>
      <c r="CH81" s="189">
        <f t="shared" si="22"/>
        <v>0</v>
      </c>
      <c r="CI81" s="189">
        <f t="shared" si="22"/>
        <v>0</v>
      </c>
      <c r="CJ81" s="189">
        <f t="shared" si="22"/>
        <v>0</v>
      </c>
      <c r="CK81" s="189">
        <f t="shared" si="22"/>
        <v>0</v>
      </c>
      <c r="CL81" s="189">
        <f t="shared" si="22"/>
        <v>0</v>
      </c>
      <c r="CM81" s="189">
        <f t="shared" si="22"/>
        <v>0</v>
      </c>
      <c r="CN81" s="189">
        <f t="shared" si="22"/>
        <v>0</v>
      </c>
      <c r="CO81" s="189">
        <f t="shared" si="22"/>
        <v>0</v>
      </c>
      <c r="CP81" s="189">
        <f t="shared" si="22"/>
        <v>0</v>
      </c>
      <c r="CQ81" s="189">
        <f t="shared" si="22"/>
        <v>0</v>
      </c>
      <c r="CR81" s="189">
        <f t="shared" si="22"/>
        <v>0</v>
      </c>
      <c r="CS81" s="189">
        <f t="shared" si="22"/>
        <v>0</v>
      </c>
      <c r="CT81" s="189">
        <f t="shared" si="22"/>
        <v>0</v>
      </c>
      <c r="CU81" s="189">
        <f t="shared" si="22"/>
        <v>0</v>
      </c>
      <c r="CV81" s="189">
        <f t="shared" si="22"/>
        <v>0</v>
      </c>
      <c r="CW81" s="189">
        <f t="shared" si="22"/>
        <v>0</v>
      </c>
      <c r="CX81" s="189">
        <f t="shared" si="22"/>
        <v>0</v>
      </c>
      <c r="CY81" s="189">
        <f t="shared" si="22"/>
        <v>0</v>
      </c>
      <c r="CZ81" s="189">
        <f t="shared" si="22"/>
        <v>0</v>
      </c>
      <c r="DA81" s="189">
        <f t="shared" si="22"/>
        <v>0</v>
      </c>
      <c r="DB81" s="189">
        <f t="shared" si="22"/>
        <v>0</v>
      </c>
      <c r="DC81" s="189">
        <f t="shared" si="22"/>
        <v>0</v>
      </c>
      <c r="DD81" s="189">
        <f t="shared" si="22"/>
        <v>0</v>
      </c>
      <c r="DE81" s="189">
        <f t="shared" si="22"/>
        <v>0</v>
      </c>
      <c r="DF81" s="189">
        <f t="shared" si="22"/>
        <v>0</v>
      </c>
      <c r="DG81" s="189">
        <f t="shared" si="22"/>
        <v>0</v>
      </c>
      <c r="DH81" s="189">
        <f t="shared" si="22"/>
        <v>0</v>
      </c>
      <c r="DI81" s="189">
        <f t="shared" si="22"/>
        <v>0</v>
      </c>
      <c r="DJ81" s="189">
        <f t="shared" si="22"/>
        <v>0</v>
      </c>
      <c r="DK81" s="189">
        <f t="shared" si="22"/>
        <v>0</v>
      </c>
      <c r="DL81" s="189">
        <f t="shared" si="22"/>
        <v>0</v>
      </c>
      <c r="DM81" s="189">
        <f t="shared" si="22"/>
        <v>0</v>
      </c>
      <c r="DN81" s="189">
        <f t="shared" si="22"/>
        <v>0</v>
      </c>
      <c r="DO81" s="189">
        <f t="shared" si="22"/>
        <v>0</v>
      </c>
      <c r="DP81" s="189">
        <f t="shared" si="22"/>
        <v>0</v>
      </c>
      <c r="DQ81" s="189">
        <f t="shared" si="22"/>
        <v>0</v>
      </c>
      <c r="DR81" s="189">
        <f t="shared" si="22"/>
        <v>0</v>
      </c>
      <c r="DS81" s="189">
        <f t="shared" si="22"/>
        <v>0</v>
      </c>
      <c r="DT81" s="189">
        <f t="shared" si="22"/>
        <v>0</v>
      </c>
      <c r="DU81" s="189">
        <f t="shared" si="22"/>
        <v>0</v>
      </c>
      <c r="DV81" s="189">
        <f t="shared" si="22"/>
        <v>0</v>
      </c>
      <c r="DW81" s="189">
        <f t="shared" si="22"/>
        <v>0</v>
      </c>
      <c r="DX81" s="189">
        <f t="shared" si="22"/>
        <v>0</v>
      </c>
      <c r="DY81" s="189">
        <f t="shared" si="22"/>
        <v>0</v>
      </c>
      <c r="DZ81" s="189">
        <f t="shared" si="22"/>
        <v>0</v>
      </c>
      <c r="EA81" s="189">
        <f t="shared" ref="EA81:FG83" si="23">EA59-EA6</f>
        <v>0</v>
      </c>
      <c r="EB81" s="189">
        <f t="shared" si="23"/>
        <v>0</v>
      </c>
      <c r="EC81" s="189">
        <f t="shared" si="23"/>
        <v>0</v>
      </c>
      <c r="ED81" s="189">
        <f t="shared" si="23"/>
        <v>0</v>
      </c>
      <c r="EE81" s="189">
        <f t="shared" si="23"/>
        <v>0</v>
      </c>
      <c r="EF81" s="189">
        <f t="shared" si="23"/>
        <v>0</v>
      </c>
      <c r="EG81" s="189">
        <f t="shared" si="23"/>
        <v>0</v>
      </c>
      <c r="EH81" s="189">
        <f t="shared" si="23"/>
        <v>0</v>
      </c>
      <c r="EI81" s="189">
        <f t="shared" si="23"/>
        <v>0</v>
      </c>
      <c r="EJ81" s="189">
        <f t="shared" si="23"/>
        <v>0</v>
      </c>
      <c r="EK81" s="189">
        <f t="shared" si="23"/>
        <v>0</v>
      </c>
      <c r="EL81" s="189">
        <f t="shared" si="23"/>
        <v>0</v>
      </c>
      <c r="EM81" s="189">
        <f t="shared" si="23"/>
        <v>0</v>
      </c>
      <c r="EN81" s="189">
        <f t="shared" si="23"/>
        <v>0</v>
      </c>
      <c r="EO81" s="189">
        <f t="shared" si="23"/>
        <v>0</v>
      </c>
      <c r="EP81" s="189">
        <f t="shared" si="23"/>
        <v>0</v>
      </c>
      <c r="EQ81" s="189">
        <f t="shared" si="23"/>
        <v>0</v>
      </c>
      <c r="ER81" s="189">
        <f t="shared" si="23"/>
        <v>0</v>
      </c>
      <c r="ES81" s="189">
        <f t="shared" si="23"/>
        <v>0</v>
      </c>
      <c r="ET81" s="189">
        <f t="shared" si="23"/>
        <v>0</v>
      </c>
      <c r="EU81" s="189">
        <f t="shared" si="23"/>
        <v>0</v>
      </c>
      <c r="EV81" s="189">
        <f t="shared" si="23"/>
        <v>0</v>
      </c>
      <c r="EW81" s="189">
        <f t="shared" si="23"/>
        <v>0</v>
      </c>
      <c r="EX81" s="189">
        <f t="shared" si="23"/>
        <v>0</v>
      </c>
      <c r="EY81" s="189">
        <f t="shared" si="23"/>
        <v>0</v>
      </c>
      <c r="EZ81" s="189">
        <f t="shared" si="23"/>
        <v>0</v>
      </c>
      <c r="FA81" s="189">
        <f t="shared" si="23"/>
        <v>0</v>
      </c>
      <c r="FB81" s="189">
        <f t="shared" si="23"/>
        <v>0</v>
      </c>
      <c r="FC81" s="189">
        <f t="shared" si="23"/>
        <v>0</v>
      </c>
      <c r="FD81" s="189">
        <f t="shared" si="23"/>
        <v>0</v>
      </c>
      <c r="FE81" s="189">
        <f t="shared" si="23"/>
        <v>0</v>
      </c>
      <c r="FF81" s="189">
        <f t="shared" si="23"/>
        <v>0</v>
      </c>
      <c r="FG81" s="189">
        <f t="shared" si="23"/>
        <v>0</v>
      </c>
    </row>
    <row r="82" spans="1:163" x14ac:dyDescent="0.25">
      <c r="A82" s="87">
        <v>2024</v>
      </c>
      <c r="B82" s="189">
        <f t="shared" ref="B82:Q100" si="24">B60-B7</f>
        <v>0</v>
      </c>
      <c r="C82" s="189">
        <f t="shared" si="24"/>
        <v>0</v>
      </c>
      <c r="D82" s="189">
        <f t="shared" si="24"/>
        <v>0</v>
      </c>
      <c r="E82" s="189">
        <f t="shared" si="24"/>
        <v>0</v>
      </c>
      <c r="F82" s="189">
        <f t="shared" si="24"/>
        <v>0</v>
      </c>
      <c r="G82" s="189">
        <f t="shared" si="24"/>
        <v>0</v>
      </c>
      <c r="H82" s="189">
        <f t="shared" si="24"/>
        <v>0</v>
      </c>
      <c r="I82" s="189">
        <f t="shared" si="24"/>
        <v>0</v>
      </c>
      <c r="J82" s="189">
        <f t="shared" si="24"/>
        <v>0</v>
      </c>
      <c r="K82" s="189">
        <f t="shared" si="24"/>
        <v>0</v>
      </c>
      <c r="L82" s="189">
        <f t="shared" si="24"/>
        <v>0</v>
      </c>
      <c r="M82" s="189">
        <f t="shared" si="24"/>
        <v>0</v>
      </c>
      <c r="N82" s="189">
        <f t="shared" si="24"/>
        <v>0</v>
      </c>
      <c r="O82" s="189">
        <f t="shared" si="24"/>
        <v>0</v>
      </c>
      <c r="P82" s="189">
        <f t="shared" si="24"/>
        <v>0</v>
      </c>
      <c r="Q82" s="189">
        <f t="shared" si="24"/>
        <v>0</v>
      </c>
      <c r="R82" s="189">
        <f t="shared" si="21"/>
        <v>0</v>
      </c>
      <c r="S82" s="189">
        <f t="shared" si="21"/>
        <v>0</v>
      </c>
      <c r="T82" s="189">
        <f t="shared" si="21"/>
        <v>0</v>
      </c>
      <c r="U82" s="189">
        <f t="shared" si="21"/>
        <v>0</v>
      </c>
      <c r="V82" s="189">
        <f t="shared" si="21"/>
        <v>0</v>
      </c>
      <c r="W82" s="189">
        <f t="shared" si="21"/>
        <v>0</v>
      </c>
      <c r="X82" s="189">
        <f t="shared" si="21"/>
        <v>0</v>
      </c>
      <c r="Y82" s="189">
        <f t="shared" si="21"/>
        <v>0</v>
      </c>
      <c r="Z82" s="189">
        <f t="shared" si="21"/>
        <v>0</v>
      </c>
      <c r="AA82" s="189">
        <f t="shared" si="21"/>
        <v>0</v>
      </c>
      <c r="AB82" s="189">
        <f t="shared" si="21"/>
        <v>0</v>
      </c>
      <c r="AC82" s="189">
        <f t="shared" si="21"/>
        <v>0</v>
      </c>
      <c r="AD82" s="189">
        <f t="shared" si="21"/>
        <v>0</v>
      </c>
      <c r="AE82" s="189">
        <f t="shared" si="21"/>
        <v>0</v>
      </c>
      <c r="AF82" s="189">
        <f t="shared" si="21"/>
        <v>0</v>
      </c>
      <c r="AG82" s="189">
        <f t="shared" si="21"/>
        <v>0</v>
      </c>
      <c r="AH82" s="189">
        <f t="shared" si="21"/>
        <v>0</v>
      </c>
      <c r="AI82" s="189">
        <f t="shared" si="21"/>
        <v>0</v>
      </c>
      <c r="AJ82" s="189">
        <f t="shared" si="21"/>
        <v>0</v>
      </c>
      <c r="AK82" s="189">
        <f t="shared" si="21"/>
        <v>0</v>
      </c>
      <c r="AL82" s="189">
        <f t="shared" si="21"/>
        <v>0</v>
      </c>
      <c r="AM82" s="189">
        <f t="shared" si="21"/>
        <v>0</v>
      </c>
      <c r="AN82" s="189">
        <f t="shared" si="21"/>
        <v>0</v>
      </c>
      <c r="AO82" s="189">
        <f t="shared" si="21"/>
        <v>0</v>
      </c>
      <c r="AP82" s="189">
        <f t="shared" si="21"/>
        <v>0</v>
      </c>
      <c r="AQ82" s="189">
        <f t="shared" si="21"/>
        <v>0</v>
      </c>
      <c r="AR82" s="189">
        <f t="shared" si="21"/>
        <v>0</v>
      </c>
      <c r="AS82" s="189">
        <f t="shared" si="21"/>
        <v>0</v>
      </c>
      <c r="AT82" s="189">
        <f t="shared" si="21"/>
        <v>0</v>
      </c>
      <c r="AU82" s="189">
        <f t="shared" si="21"/>
        <v>0</v>
      </c>
      <c r="AV82" s="189">
        <f t="shared" si="21"/>
        <v>0</v>
      </c>
      <c r="AW82" s="189">
        <f t="shared" si="21"/>
        <v>0</v>
      </c>
      <c r="AX82" s="189">
        <f t="shared" si="21"/>
        <v>0</v>
      </c>
      <c r="AY82" s="189">
        <f t="shared" si="21"/>
        <v>0</v>
      </c>
      <c r="AZ82" s="189">
        <f t="shared" si="21"/>
        <v>0</v>
      </c>
      <c r="BA82" s="189">
        <f t="shared" si="21"/>
        <v>0</v>
      </c>
      <c r="BB82" s="189">
        <f t="shared" si="21"/>
        <v>0</v>
      </c>
      <c r="BC82" s="189">
        <f t="shared" si="21"/>
        <v>0</v>
      </c>
      <c r="BD82" s="189">
        <f t="shared" si="21"/>
        <v>0</v>
      </c>
      <c r="BE82" s="189">
        <f t="shared" si="21"/>
        <v>0</v>
      </c>
      <c r="BF82" s="189">
        <f t="shared" si="21"/>
        <v>0</v>
      </c>
      <c r="BG82" s="189">
        <f t="shared" si="21"/>
        <v>0</v>
      </c>
      <c r="BH82" s="189">
        <f t="shared" si="21"/>
        <v>0</v>
      </c>
      <c r="BI82" s="189">
        <f t="shared" si="21"/>
        <v>0</v>
      </c>
      <c r="BJ82" s="189">
        <f t="shared" si="21"/>
        <v>0</v>
      </c>
      <c r="BK82" s="189">
        <f t="shared" si="21"/>
        <v>0</v>
      </c>
      <c r="BL82" s="189">
        <f t="shared" si="21"/>
        <v>0</v>
      </c>
      <c r="BM82" s="189">
        <f t="shared" si="21"/>
        <v>0</v>
      </c>
      <c r="BN82" s="189">
        <f t="shared" si="21"/>
        <v>0</v>
      </c>
      <c r="BO82" s="189">
        <f t="shared" si="22"/>
        <v>0</v>
      </c>
      <c r="BP82" s="189">
        <f t="shared" si="22"/>
        <v>0</v>
      </c>
      <c r="BQ82" s="189">
        <f t="shared" si="22"/>
        <v>0</v>
      </c>
      <c r="BR82" s="189">
        <f t="shared" si="22"/>
        <v>0</v>
      </c>
      <c r="BS82" s="189">
        <f t="shared" si="22"/>
        <v>0</v>
      </c>
      <c r="BT82" s="189">
        <f t="shared" si="22"/>
        <v>0</v>
      </c>
      <c r="BU82" s="189">
        <f t="shared" si="22"/>
        <v>0</v>
      </c>
      <c r="BV82" s="189">
        <f t="shared" si="22"/>
        <v>0</v>
      </c>
      <c r="BW82" s="189">
        <f t="shared" si="22"/>
        <v>0</v>
      </c>
      <c r="BX82" s="189">
        <f t="shared" si="22"/>
        <v>0</v>
      </c>
      <c r="BY82" s="189">
        <f t="shared" si="22"/>
        <v>0</v>
      </c>
      <c r="BZ82" s="189">
        <f t="shared" si="22"/>
        <v>0</v>
      </c>
      <c r="CA82" s="189">
        <f t="shared" si="22"/>
        <v>0</v>
      </c>
      <c r="CB82" s="189">
        <f t="shared" si="22"/>
        <v>0</v>
      </c>
      <c r="CC82" s="189">
        <f t="shared" si="22"/>
        <v>0</v>
      </c>
      <c r="CD82" s="189">
        <f t="shared" si="22"/>
        <v>0</v>
      </c>
      <c r="CE82" s="189">
        <f t="shared" si="22"/>
        <v>0</v>
      </c>
      <c r="CF82" s="189">
        <f t="shared" si="22"/>
        <v>0</v>
      </c>
      <c r="CG82" s="189">
        <f t="shared" si="22"/>
        <v>0</v>
      </c>
      <c r="CH82" s="189">
        <f t="shared" si="22"/>
        <v>0</v>
      </c>
      <c r="CI82" s="189">
        <f t="shared" si="22"/>
        <v>0</v>
      </c>
      <c r="CJ82" s="189">
        <f t="shared" si="22"/>
        <v>0</v>
      </c>
      <c r="CK82" s="189">
        <f t="shared" si="22"/>
        <v>0</v>
      </c>
      <c r="CL82" s="189">
        <f t="shared" si="22"/>
        <v>0</v>
      </c>
      <c r="CM82" s="189">
        <f t="shared" si="22"/>
        <v>0</v>
      </c>
      <c r="CN82" s="189">
        <f t="shared" si="22"/>
        <v>0</v>
      </c>
      <c r="CO82" s="189">
        <f t="shared" si="22"/>
        <v>0</v>
      </c>
      <c r="CP82" s="189">
        <f t="shared" si="22"/>
        <v>0</v>
      </c>
      <c r="CQ82" s="189">
        <f t="shared" si="22"/>
        <v>0</v>
      </c>
      <c r="CR82" s="189">
        <f t="shared" si="22"/>
        <v>0</v>
      </c>
      <c r="CS82" s="189">
        <f t="shared" si="22"/>
        <v>0</v>
      </c>
      <c r="CT82" s="189">
        <f t="shared" si="22"/>
        <v>0</v>
      </c>
      <c r="CU82" s="189">
        <f t="shared" si="22"/>
        <v>0</v>
      </c>
      <c r="CV82" s="189">
        <f t="shared" si="22"/>
        <v>0</v>
      </c>
      <c r="CW82" s="189">
        <f t="shared" si="22"/>
        <v>0</v>
      </c>
      <c r="CX82" s="189">
        <f t="shared" si="22"/>
        <v>0</v>
      </c>
      <c r="CY82" s="189">
        <f t="shared" si="22"/>
        <v>0</v>
      </c>
      <c r="CZ82" s="189">
        <f t="shared" si="22"/>
        <v>0</v>
      </c>
      <c r="DA82" s="189">
        <f t="shared" si="22"/>
        <v>0</v>
      </c>
      <c r="DB82" s="189">
        <f t="shared" si="22"/>
        <v>0</v>
      </c>
      <c r="DC82" s="189">
        <f t="shared" si="22"/>
        <v>0</v>
      </c>
      <c r="DD82" s="189">
        <f t="shared" si="22"/>
        <v>0</v>
      </c>
      <c r="DE82" s="189">
        <f t="shared" si="22"/>
        <v>0</v>
      </c>
      <c r="DF82" s="189">
        <f t="shared" si="22"/>
        <v>0</v>
      </c>
      <c r="DG82" s="189">
        <f t="shared" si="22"/>
        <v>0</v>
      </c>
      <c r="DH82" s="189">
        <f t="shared" si="22"/>
        <v>0</v>
      </c>
      <c r="DI82" s="189">
        <f t="shared" si="22"/>
        <v>0</v>
      </c>
      <c r="DJ82" s="189">
        <f t="shared" si="22"/>
        <v>0</v>
      </c>
      <c r="DK82" s="189">
        <f t="shared" si="22"/>
        <v>0</v>
      </c>
      <c r="DL82" s="189">
        <f t="shared" si="22"/>
        <v>0</v>
      </c>
      <c r="DM82" s="189">
        <f t="shared" si="22"/>
        <v>0</v>
      </c>
      <c r="DN82" s="189">
        <f t="shared" si="22"/>
        <v>0</v>
      </c>
      <c r="DO82" s="189">
        <f t="shared" si="22"/>
        <v>0</v>
      </c>
      <c r="DP82" s="189">
        <f t="shared" si="22"/>
        <v>0</v>
      </c>
      <c r="DQ82" s="189">
        <f t="shared" si="22"/>
        <v>0</v>
      </c>
      <c r="DR82" s="189">
        <f t="shared" si="22"/>
        <v>0</v>
      </c>
      <c r="DS82" s="189">
        <f t="shared" si="22"/>
        <v>0</v>
      </c>
      <c r="DT82" s="189">
        <f t="shared" si="22"/>
        <v>0</v>
      </c>
      <c r="DU82" s="189">
        <f t="shared" si="22"/>
        <v>0</v>
      </c>
      <c r="DV82" s="189">
        <f t="shared" si="22"/>
        <v>0</v>
      </c>
      <c r="DW82" s="189">
        <f t="shared" si="22"/>
        <v>0</v>
      </c>
      <c r="DX82" s="189">
        <f t="shared" si="22"/>
        <v>0</v>
      </c>
      <c r="DY82" s="189">
        <f t="shared" si="22"/>
        <v>0</v>
      </c>
      <c r="DZ82" s="189">
        <f t="shared" si="22"/>
        <v>0</v>
      </c>
      <c r="EA82" s="189">
        <f t="shared" si="23"/>
        <v>0</v>
      </c>
      <c r="EB82" s="189">
        <f t="shared" si="23"/>
        <v>0</v>
      </c>
      <c r="EC82" s="189">
        <f t="shared" si="23"/>
        <v>0</v>
      </c>
      <c r="ED82" s="189">
        <f t="shared" si="23"/>
        <v>0</v>
      </c>
      <c r="EE82" s="189">
        <f t="shared" si="23"/>
        <v>0</v>
      </c>
      <c r="EF82" s="189">
        <f t="shared" si="23"/>
        <v>0</v>
      </c>
      <c r="EG82" s="189">
        <f t="shared" si="23"/>
        <v>0</v>
      </c>
      <c r="EH82" s="189">
        <f t="shared" si="23"/>
        <v>0</v>
      </c>
      <c r="EI82" s="189">
        <f t="shared" si="23"/>
        <v>0</v>
      </c>
      <c r="EJ82" s="189">
        <f t="shared" si="23"/>
        <v>0</v>
      </c>
      <c r="EK82" s="189">
        <f t="shared" si="23"/>
        <v>0</v>
      </c>
      <c r="EL82" s="189">
        <f t="shared" si="23"/>
        <v>0</v>
      </c>
      <c r="EM82" s="189">
        <f t="shared" si="23"/>
        <v>0</v>
      </c>
      <c r="EN82" s="189">
        <f t="shared" si="23"/>
        <v>0</v>
      </c>
      <c r="EO82" s="189">
        <f t="shared" si="23"/>
        <v>0</v>
      </c>
      <c r="EP82" s="189">
        <f t="shared" si="23"/>
        <v>0</v>
      </c>
      <c r="EQ82" s="189">
        <f t="shared" si="23"/>
        <v>0</v>
      </c>
      <c r="ER82" s="189">
        <f t="shared" si="23"/>
        <v>0</v>
      </c>
      <c r="ES82" s="189">
        <f t="shared" si="23"/>
        <v>0</v>
      </c>
      <c r="ET82" s="189">
        <f t="shared" si="23"/>
        <v>0</v>
      </c>
      <c r="EU82" s="189">
        <f t="shared" si="23"/>
        <v>0</v>
      </c>
      <c r="EV82" s="189">
        <f t="shared" si="23"/>
        <v>0</v>
      </c>
      <c r="EW82" s="189">
        <f t="shared" si="23"/>
        <v>0</v>
      </c>
      <c r="EX82" s="189">
        <f t="shared" si="23"/>
        <v>0</v>
      </c>
      <c r="EY82" s="189">
        <f t="shared" si="23"/>
        <v>0</v>
      </c>
      <c r="EZ82" s="189">
        <f t="shared" si="23"/>
        <v>0</v>
      </c>
      <c r="FA82" s="189">
        <f t="shared" si="23"/>
        <v>0</v>
      </c>
      <c r="FB82" s="189">
        <f t="shared" si="23"/>
        <v>0</v>
      </c>
      <c r="FC82" s="189">
        <f t="shared" si="23"/>
        <v>0</v>
      </c>
      <c r="FD82" s="189">
        <f t="shared" si="23"/>
        <v>0</v>
      </c>
      <c r="FE82" s="189">
        <f t="shared" si="23"/>
        <v>0</v>
      </c>
      <c r="FF82" s="189">
        <f t="shared" si="23"/>
        <v>0</v>
      </c>
      <c r="FG82" s="189">
        <f t="shared" si="23"/>
        <v>0</v>
      </c>
    </row>
    <row r="83" spans="1:163" x14ac:dyDescent="0.25">
      <c r="A83" s="87">
        <v>2025</v>
      </c>
      <c r="B83" s="189">
        <f t="shared" si="24"/>
        <v>0</v>
      </c>
      <c r="C83" s="189">
        <f t="shared" ref="C83:BN86" si="25">C61-C8</f>
        <v>0</v>
      </c>
      <c r="D83" s="189">
        <f t="shared" si="25"/>
        <v>0</v>
      </c>
      <c r="E83" s="189">
        <f t="shared" si="25"/>
        <v>0</v>
      </c>
      <c r="F83" s="189">
        <f t="shared" si="25"/>
        <v>0</v>
      </c>
      <c r="G83" s="189">
        <f t="shared" si="25"/>
        <v>0</v>
      </c>
      <c r="H83" s="189">
        <f t="shared" si="25"/>
        <v>0</v>
      </c>
      <c r="I83" s="189">
        <f t="shared" si="25"/>
        <v>0</v>
      </c>
      <c r="J83" s="189">
        <f t="shared" si="25"/>
        <v>0</v>
      </c>
      <c r="K83" s="189">
        <f t="shared" si="25"/>
        <v>0</v>
      </c>
      <c r="L83" s="189">
        <f t="shared" si="25"/>
        <v>0</v>
      </c>
      <c r="M83" s="189">
        <f t="shared" si="25"/>
        <v>0</v>
      </c>
      <c r="N83" s="189">
        <f t="shared" si="25"/>
        <v>0</v>
      </c>
      <c r="O83" s="189">
        <f t="shared" si="25"/>
        <v>0</v>
      </c>
      <c r="P83" s="189">
        <f t="shared" si="25"/>
        <v>0</v>
      </c>
      <c r="Q83" s="189">
        <f t="shared" si="25"/>
        <v>0</v>
      </c>
      <c r="R83" s="189">
        <f t="shared" si="25"/>
        <v>0</v>
      </c>
      <c r="S83" s="189">
        <f t="shared" si="25"/>
        <v>0</v>
      </c>
      <c r="T83" s="189">
        <f t="shared" si="25"/>
        <v>0</v>
      </c>
      <c r="U83" s="189">
        <f t="shared" si="25"/>
        <v>0</v>
      </c>
      <c r="V83" s="189">
        <f t="shared" si="25"/>
        <v>0</v>
      </c>
      <c r="W83" s="189">
        <f t="shared" si="25"/>
        <v>0</v>
      </c>
      <c r="X83" s="189">
        <f t="shared" si="25"/>
        <v>0</v>
      </c>
      <c r="Y83" s="189">
        <f t="shared" si="25"/>
        <v>0</v>
      </c>
      <c r="Z83" s="189">
        <f t="shared" si="25"/>
        <v>0</v>
      </c>
      <c r="AA83" s="189">
        <f t="shared" si="25"/>
        <v>0</v>
      </c>
      <c r="AB83" s="189">
        <f t="shared" si="25"/>
        <v>0</v>
      </c>
      <c r="AC83" s="189">
        <f t="shared" si="25"/>
        <v>0</v>
      </c>
      <c r="AD83" s="189">
        <f t="shared" si="25"/>
        <v>0</v>
      </c>
      <c r="AE83" s="189">
        <f t="shared" si="25"/>
        <v>0</v>
      </c>
      <c r="AF83" s="189">
        <f t="shared" si="25"/>
        <v>0</v>
      </c>
      <c r="AG83" s="189">
        <f t="shared" si="25"/>
        <v>0</v>
      </c>
      <c r="AH83" s="189">
        <f t="shared" si="25"/>
        <v>0</v>
      </c>
      <c r="AI83" s="189">
        <f t="shared" si="25"/>
        <v>0</v>
      </c>
      <c r="AJ83" s="189">
        <f t="shared" si="25"/>
        <v>0</v>
      </c>
      <c r="AK83" s="189">
        <f t="shared" si="25"/>
        <v>0</v>
      </c>
      <c r="AL83" s="189">
        <f t="shared" si="25"/>
        <v>0</v>
      </c>
      <c r="AM83" s="189">
        <f t="shared" si="25"/>
        <v>0</v>
      </c>
      <c r="AN83" s="189">
        <f t="shared" si="25"/>
        <v>0</v>
      </c>
      <c r="AO83" s="189">
        <f t="shared" si="25"/>
        <v>0</v>
      </c>
      <c r="AP83" s="189">
        <f t="shared" si="25"/>
        <v>0</v>
      </c>
      <c r="AQ83" s="189">
        <f t="shared" si="25"/>
        <v>0</v>
      </c>
      <c r="AR83" s="189">
        <f t="shared" si="25"/>
        <v>0</v>
      </c>
      <c r="AS83" s="189">
        <f t="shared" si="25"/>
        <v>0</v>
      </c>
      <c r="AT83" s="189">
        <f t="shared" si="25"/>
        <v>0</v>
      </c>
      <c r="AU83" s="189">
        <f t="shared" si="25"/>
        <v>0</v>
      </c>
      <c r="AV83" s="189">
        <f t="shared" si="25"/>
        <v>0</v>
      </c>
      <c r="AW83" s="189">
        <f t="shared" si="25"/>
        <v>0</v>
      </c>
      <c r="AX83" s="189">
        <f t="shared" si="25"/>
        <v>0</v>
      </c>
      <c r="AY83" s="189">
        <f t="shared" si="25"/>
        <v>0</v>
      </c>
      <c r="AZ83" s="189">
        <f t="shared" si="25"/>
        <v>0</v>
      </c>
      <c r="BA83" s="189">
        <f t="shared" si="25"/>
        <v>0</v>
      </c>
      <c r="BB83" s="189">
        <f t="shared" si="25"/>
        <v>0</v>
      </c>
      <c r="BC83" s="189">
        <f t="shared" si="25"/>
        <v>0</v>
      </c>
      <c r="BD83" s="189">
        <f t="shared" si="25"/>
        <v>0</v>
      </c>
      <c r="BE83" s="189">
        <f t="shared" si="25"/>
        <v>0</v>
      </c>
      <c r="BF83" s="189">
        <f t="shared" si="25"/>
        <v>0</v>
      </c>
      <c r="BG83" s="189">
        <f t="shared" si="25"/>
        <v>0</v>
      </c>
      <c r="BH83" s="189">
        <f t="shared" si="25"/>
        <v>0</v>
      </c>
      <c r="BI83" s="189">
        <f t="shared" si="25"/>
        <v>0</v>
      </c>
      <c r="BJ83" s="189">
        <f t="shared" si="25"/>
        <v>0</v>
      </c>
      <c r="BK83" s="189">
        <f t="shared" si="25"/>
        <v>0</v>
      </c>
      <c r="BL83" s="189">
        <f t="shared" si="25"/>
        <v>0</v>
      </c>
      <c r="BM83" s="189">
        <f t="shared" si="25"/>
        <v>0</v>
      </c>
      <c r="BN83" s="189">
        <f t="shared" si="25"/>
        <v>0</v>
      </c>
      <c r="BO83" s="189">
        <f t="shared" si="22"/>
        <v>0</v>
      </c>
      <c r="BP83" s="189">
        <f t="shared" si="22"/>
        <v>0</v>
      </c>
      <c r="BQ83" s="189">
        <f t="shared" si="22"/>
        <v>0</v>
      </c>
      <c r="BR83" s="189">
        <f t="shared" si="22"/>
        <v>0</v>
      </c>
      <c r="BS83" s="189">
        <f t="shared" si="22"/>
        <v>0</v>
      </c>
      <c r="BT83" s="189">
        <f t="shared" si="22"/>
        <v>0</v>
      </c>
      <c r="BU83" s="189">
        <f t="shared" si="22"/>
        <v>0</v>
      </c>
      <c r="BV83" s="189">
        <f t="shared" si="22"/>
        <v>0</v>
      </c>
      <c r="BW83" s="189">
        <f t="shared" si="22"/>
        <v>0</v>
      </c>
      <c r="BX83" s="189">
        <f t="shared" si="22"/>
        <v>0</v>
      </c>
      <c r="BY83" s="189">
        <f t="shared" si="22"/>
        <v>0</v>
      </c>
      <c r="BZ83" s="189">
        <f t="shared" si="22"/>
        <v>0</v>
      </c>
      <c r="CA83" s="189">
        <f t="shared" si="22"/>
        <v>0</v>
      </c>
      <c r="CB83" s="189">
        <f t="shared" si="22"/>
        <v>0</v>
      </c>
      <c r="CC83" s="189">
        <f t="shared" si="22"/>
        <v>0</v>
      </c>
      <c r="CD83" s="189">
        <f t="shared" si="22"/>
        <v>0</v>
      </c>
      <c r="CE83" s="189">
        <f t="shared" si="22"/>
        <v>0</v>
      </c>
      <c r="CF83" s="189">
        <f t="shared" si="22"/>
        <v>0</v>
      </c>
      <c r="CG83" s="189">
        <f t="shared" si="22"/>
        <v>0</v>
      </c>
      <c r="CH83" s="189">
        <f t="shared" si="22"/>
        <v>0</v>
      </c>
      <c r="CI83" s="189">
        <f t="shared" si="22"/>
        <v>0</v>
      </c>
      <c r="CJ83" s="189">
        <f t="shared" si="22"/>
        <v>0</v>
      </c>
      <c r="CK83" s="189">
        <f t="shared" si="22"/>
        <v>0</v>
      </c>
      <c r="CL83" s="189">
        <f t="shared" si="22"/>
        <v>0</v>
      </c>
      <c r="CM83" s="189">
        <f t="shared" si="22"/>
        <v>0</v>
      </c>
      <c r="CN83" s="189">
        <f t="shared" si="22"/>
        <v>0</v>
      </c>
      <c r="CO83" s="189">
        <f t="shared" si="22"/>
        <v>0</v>
      </c>
      <c r="CP83" s="189">
        <f t="shared" si="22"/>
        <v>0</v>
      </c>
      <c r="CQ83" s="189">
        <f t="shared" si="22"/>
        <v>0</v>
      </c>
      <c r="CR83" s="189">
        <f t="shared" si="22"/>
        <v>0</v>
      </c>
      <c r="CS83" s="189">
        <f t="shared" si="22"/>
        <v>0</v>
      </c>
      <c r="CT83" s="189">
        <f t="shared" si="22"/>
        <v>0</v>
      </c>
      <c r="CU83" s="189">
        <f t="shared" si="22"/>
        <v>0</v>
      </c>
      <c r="CV83" s="189">
        <f t="shared" si="22"/>
        <v>0</v>
      </c>
      <c r="CW83" s="189">
        <f t="shared" si="22"/>
        <v>0</v>
      </c>
      <c r="CX83" s="189">
        <f t="shared" si="22"/>
        <v>0</v>
      </c>
      <c r="CY83" s="189">
        <f t="shared" si="22"/>
        <v>0</v>
      </c>
      <c r="CZ83" s="189">
        <f t="shared" si="22"/>
        <v>0</v>
      </c>
      <c r="DA83" s="189">
        <f t="shared" si="22"/>
        <v>0</v>
      </c>
      <c r="DB83" s="189">
        <f t="shared" si="22"/>
        <v>0</v>
      </c>
      <c r="DC83" s="189">
        <f t="shared" si="22"/>
        <v>0</v>
      </c>
      <c r="DD83" s="189">
        <f t="shared" si="22"/>
        <v>0</v>
      </c>
      <c r="DE83" s="189">
        <f t="shared" si="22"/>
        <v>0</v>
      </c>
      <c r="DF83" s="189">
        <f t="shared" si="22"/>
        <v>0</v>
      </c>
      <c r="DG83" s="189">
        <f t="shared" si="22"/>
        <v>0</v>
      </c>
      <c r="DH83" s="189">
        <f t="shared" si="22"/>
        <v>0</v>
      </c>
      <c r="DI83" s="189">
        <f t="shared" si="22"/>
        <v>0</v>
      </c>
      <c r="DJ83" s="189">
        <f t="shared" si="22"/>
        <v>0</v>
      </c>
      <c r="DK83" s="189">
        <f t="shared" si="22"/>
        <v>0</v>
      </c>
      <c r="DL83" s="189">
        <f t="shared" si="22"/>
        <v>0</v>
      </c>
      <c r="DM83" s="189">
        <f t="shared" si="22"/>
        <v>0</v>
      </c>
      <c r="DN83" s="189">
        <f t="shared" si="22"/>
        <v>0</v>
      </c>
      <c r="DO83" s="189">
        <f t="shared" si="22"/>
        <v>0</v>
      </c>
      <c r="DP83" s="189">
        <f t="shared" si="22"/>
        <v>0</v>
      </c>
      <c r="DQ83" s="189">
        <f t="shared" si="22"/>
        <v>0</v>
      </c>
      <c r="DR83" s="189">
        <f t="shared" si="22"/>
        <v>0</v>
      </c>
      <c r="DS83" s="189">
        <f t="shared" si="22"/>
        <v>0</v>
      </c>
      <c r="DT83" s="189">
        <f t="shared" si="22"/>
        <v>0</v>
      </c>
      <c r="DU83" s="189">
        <f t="shared" si="22"/>
        <v>0</v>
      </c>
      <c r="DV83" s="189">
        <f t="shared" si="22"/>
        <v>0</v>
      </c>
      <c r="DW83" s="189">
        <f t="shared" si="22"/>
        <v>0</v>
      </c>
      <c r="DX83" s="189">
        <f t="shared" si="22"/>
        <v>0</v>
      </c>
      <c r="DY83" s="189">
        <f t="shared" si="22"/>
        <v>0</v>
      </c>
      <c r="DZ83" s="189">
        <f t="shared" si="22"/>
        <v>0</v>
      </c>
      <c r="EA83" s="189">
        <f t="shared" si="23"/>
        <v>0</v>
      </c>
      <c r="EB83" s="189">
        <f t="shared" si="23"/>
        <v>0</v>
      </c>
      <c r="EC83" s="189">
        <f t="shared" si="23"/>
        <v>0</v>
      </c>
      <c r="ED83" s="189">
        <f t="shared" si="23"/>
        <v>0</v>
      </c>
      <c r="EE83" s="189">
        <f t="shared" si="23"/>
        <v>0</v>
      </c>
      <c r="EF83" s="189">
        <f t="shared" si="23"/>
        <v>0</v>
      </c>
      <c r="EG83" s="189">
        <f t="shared" si="23"/>
        <v>0</v>
      </c>
      <c r="EH83" s="189">
        <f t="shared" si="23"/>
        <v>0</v>
      </c>
      <c r="EI83" s="189">
        <f t="shared" si="23"/>
        <v>0</v>
      </c>
      <c r="EJ83" s="189">
        <f t="shared" si="23"/>
        <v>0</v>
      </c>
      <c r="EK83" s="189">
        <f t="shared" si="23"/>
        <v>0</v>
      </c>
      <c r="EL83" s="189">
        <f t="shared" si="23"/>
        <v>0</v>
      </c>
      <c r="EM83" s="189">
        <f t="shared" si="23"/>
        <v>0</v>
      </c>
      <c r="EN83" s="189">
        <f t="shared" si="23"/>
        <v>0</v>
      </c>
      <c r="EO83" s="189">
        <f t="shared" si="23"/>
        <v>0</v>
      </c>
      <c r="EP83" s="189">
        <f t="shared" si="23"/>
        <v>0</v>
      </c>
      <c r="EQ83" s="189">
        <f t="shared" si="23"/>
        <v>0</v>
      </c>
      <c r="ER83" s="189">
        <f t="shared" si="23"/>
        <v>0</v>
      </c>
      <c r="ES83" s="189">
        <f t="shared" si="23"/>
        <v>0</v>
      </c>
      <c r="ET83" s="189">
        <f t="shared" si="23"/>
        <v>0</v>
      </c>
      <c r="EU83" s="189">
        <f t="shared" si="23"/>
        <v>0</v>
      </c>
      <c r="EV83" s="189">
        <f t="shared" si="23"/>
        <v>0</v>
      </c>
      <c r="EW83" s="189">
        <f t="shared" si="23"/>
        <v>0</v>
      </c>
      <c r="EX83" s="189">
        <f t="shared" si="23"/>
        <v>0</v>
      </c>
      <c r="EY83" s="189">
        <f t="shared" si="23"/>
        <v>0</v>
      </c>
      <c r="EZ83" s="189">
        <f t="shared" si="23"/>
        <v>0</v>
      </c>
      <c r="FA83" s="189">
        <f t="shared" si="23"/>
        <v>0</v>
      </c>
      <c r="FB83" s="189">
        <f t="shared" si="23"/>
        <v>0</v>
      </c>
      <c r="FC83" s="189">
        <f t="shared" si="23"/>
        <v>0</v>
      </c>
      <c r="FD83" s="189">
        <f t="shared" si="23"/>
        <v>0</v>
      </c>
      <c r="FE83" s="189">
        <f t="shared" si="23"/>
        <v>0</v>
      </c>
      <c r="FF83" s="189">
        <f t="shared" si="23"/>
        <v>0</v>
      </c>
      <c r="FG83" s="189">
        <f t="shared" si="23"/>
        <v>0</v>
      </c>
    </row>
    <row r="84" spans="1:163" x14ac:dyDescent="0.25">
      <c r="A84" s="87">
        <v>2026</v>
      </c>
      <c r="B84" s="189">
        <f t="shared" si="24"/>
        <v>0</v>
      </c>
      <c r="C84" s="189">
        <f t="shared" si="25"/>
        <v>0</v>
      </c>
      <c r="D84" s="189">
        <f t="shared" si="25"/>
        <v>0</v>
      </c>
      <c r="E84" s="189">
        <f t="shared" si="25"/>
        <v>0</v>
      </c>
      <c r="F84" s="189">
        <f t="shared" si="25"/>
        <v>0</v>
      </c>
      <c r="G84" s="189">
        <f t="shared" si="25"/>
        <v>0</v>
      </c>
      <c r="H84" s="189">
        <f t="shared" si="25"/>
        <v>0</v>
      </c>
      <c r="I84" s="189">
        <f t="shared" si="25"/>
        <v>0</v>
      </c>
      <c r="J84" s="189">
        <f t="shared" si="25"/>
        <v>0</v>
      </c>
      <c r="K84" s="189">
        <f t="shared" si="25"/>
        <v>0</v>
      </c>
      <c r="L84" s="189">
        <f t="shared" si="25"/>
        <v>0</v>
      </c>
      <c r="M84" s="189">
        <f t="shared" si="25"/>
        <v>0</v>
      </c>
      <c r="N84" s="189">
        <f t="shared" si="25"/>
        <v>0</v>
      </c>
      <c r="O84" s="189">
        <f t="shared" si="25"/>
        <v>0</v>
      </c>
      <c r="P84" s="189">
        <f t="shared" si="25"/>
        <v>0</v>
      </c>
      <c r="Q84" s="189">
        <f t="shared" si="25"/>
        <v>0</v>
      </c>
      <c r="R84" s="189">
        <f t="shared" si="25"/>
        <v>0</v>
      </c>
      <c r="S84" s="189">
        <f t="shared" si="25"/>
        <v>0</v>
      </c>
      <c r="T84" s="189">
        <f t="shared" si="25"/>
        <v>0</v>
      </c>
      <c r="U84" s="189">
        <f t="shared" si="25"/>
        <v>0</v>
      </c>
      <c r="V84" s="189">
        <f t="shared" si="25"/>
        <v>0</v>
      </c>
      <c r="W84" s="189">
        <f t="shared" si="25"/>
        <v>0</v>
      </c>
      <c r="X84" s="189">
        <f t="shared" si="25"/>
        <v>0</v>
      </c>
      <c r="Y84" s="189">
        <f t="shared" si="25"/>
        <v>0</v>
      </c>
      <c r="Z84" s="189">
        <f t="shared" si="25"/>
        <v>0</v>
      </c>
      <c r="AA84" s="189">
        <f t="shared" si="25"/>
        <v>0</v>
      </c>
      <c r="AB84" s="189">
        <f t="shared" si="25"/>
        <v>0</v>
      </c>
      <c r="AC84" s="189">
        <f t="shared" si="25"/>
        <v>0</v>
      </c>
      <c r="AD84" s="189">
        <f t="shared" si="25"/>
        <v>0</v>
      </c>
      <c r="AE84" s="189">
        <f t="shared" si="25"/>
        <v>0</v>
      </c>
      <c r="AF84" s="189">
        <f t="shared" si="25"/>
        <v>0</v>
      </c>
      <c r="AG84" s="189">
        <f t="shared" si="25"/>
        <v>0</v>
      </c>
      <c r="AH84" s="189">
        <f t="shared" si="25"/>
        <v>0</v>
      </c>
      <c r="AI84" s="189">
        <f t="shared" si="25"/>
        <v>0</v>
      </c>
      <c r="AJ84" s="189">
        <f t="shared" si="25"/>
        <v>0</v>
      </c>
      <c r="AK84" s="189">
        <f t="shared" si="25"/>
        <v>0</v>
      </c>
      <c r="AL84" s="189">
        <f t="shared" si="25"/>
        <v>0</v>
      </c>
      <c r="AM84" s="189">
        <f t="shared" si="25"/>
        <v>0</v>
      </c>
      <c r="AN84" s="189">
        <f t="shared" si="25"/>
        <v>0</v>
      </c>
      <c r="AO84" s="189">
        <f t="shared" si="25"/>
        <v>0</v>
      </c>
      <c r="AP84" s="189">
        <f t="shared" si="25"/>
        <v>0</v>
      </c>
      <c r="AQ84" s="189">
        <f t="shared" si="25"/>
        <v>0</v>
      </c>
      <c r="AR84" s="189">
        <f t="shared" si="25"/>
        <v>0</v>
      </c>
      <c r="AS84" s="189">
        <f t="shared" si="25"/>
        <v>0</v>
      </c>
      <c r="AT84" s="189">
        <f t="shared" si="25"/>
        <v>0</v>
      </c>
      <c r="AU84" s="189">
        <f t="shared" si="25"/>
        <v>0</v>
      </c>
      <c r="AV84" s="189">
        <f t="shared" si="25"/>
        <v>0</v>
      </c>
      <c r="AW84" s="189">
        <f t="shared" si="25"/>
        <v>0</v>
      </c>
      <c r="AX84" s="189">
        <f t="shared" si="25"/>
        <v>0</v>
      </c>
      <c r="AY84" s="189">
        <f t="shared" si="25"/>
        <v>0</v>
      </c>
      <c r="AZ84" s="189">
        <f t="shared" si="25"/>
        <v>0</v>
      </c>
      <c r="BA84" s="189">
        <f t="shared" si="25"/>
        <v>0</v>
      </c>
      <c r="BB84" s="189">
        <f t="shared" si="25"/>
        <v>0</v>
      </c>
      <c r="BC84" s="189">
        <f t="shared" si="25"/>
        <v>0</v>
      </c>
      <c r="BD84" s="189">
        <f t="shared" si="25"/>
        <v>0</v>
      </c>
      <c r="BE84" s="189">
        <f t="shared" si="25"/>
        <v>0</v>
      </c>
      <c r="BF84" s="189">
        <f t="shared" si="25"/>
        <v>0</v>
      </c>
      <c r="BG84" s="189">
        <f t="shared" si="25"/>
        <v>0</v>
      </c>
      <c r="BH84" s="189">
        <f t="shared" si="25"/>
        <v>0</v>
      </c>
      <c r="BI84" s="189">
        <f t="shared" si="25"/>
        <v>0</v>
      </c>
      <c r="BJ84" s="189">
        <f t="shared" si="25"/>
        <v>0</v>
      </c>
      <c r="BK84" s="189">
        <f t="shared" si="25"/>
        <v>0</v>
      </c>
      <c r="BL84" s="189">
        <f t="shared" si="25"/>
        <v>0</v>
      </c>
      <c r="BM84" s="189">
        <f t="shared" si="25"/>
        <v>0</v>
      </c>
      <c r="BN84" s="189">
        <f t="shared" si="25"/>
        <v>0</v>
      </c>
      <c r="BO84" s="189">
        <f t="shared" si="22"/>
        <v>0</v>
      </c>
      <c r="BP84" s="189">
        <f t="shared" si="22"/>
        <v>0</v>
      </c>
      <c r="BQ84" s="189">
        <f t="shared" si="22"/>
        <v>0</v>
      </c>
      <c r="BR84" s="189">
        <f t="shared" si="22"/>
        <v>0</v>
      </c>
      <c r="BS84" s="189">
        <f t="shared" si="22"/>
        <v>0</v>
      </c>
      <c r="BT84" s="189">
        <f t="shared" si="22"/>
        <v>0</v>
      </c>
      <c r="BU84" s="189">
        <f t="shared" si="22"/>
        <v>0</v>
      </c>
      <c r="BV84" s="189">
        <f t="shared" si="22"/>
        <v>0</v>
      </c>
      <c r="BW84" s="189">
        <f t="shared" si="22"/>
        <v>0</v>
      </c>
      <c r="BX84" s="189">
        <f t="shared" si="22"/>
        <v>0</v>
      </c>
      <c r="BY84" s="189">
        <f t="shared" si="22"/>
        <v>0</v>
      </c>
      <c r="BZ84" s="189">
        <f t="shared" si="22"/>
        <v>0</v>
      </c>
      <c r="CA84" s="189">
        <f t="shared" si="22"/>
        <v>0</v>
      </c>
      <c r="CB84" s="189">
        <f t="shared" si="22"/>
        <v>0</v>
      </c>
      <c r="CC84" s="189">
        <f t="shared" si="22"/>
        <v>0</v>
      </c>
      <c r="CD84" s="189">
        <f t="shared" si="22"/>
        <v>0</v>
      </c>
      <c r="CE84" s="189">
        <f t="shared" si="22"/>
        <v>0</v>
      </c>
      <c r="CF84" s="189">
        <f t="shared" si="22"/>
        <v>0</v>
      </c>
      <c r="CG84" s="189">
        <f t="shared" si="22"/>
        <v>0</v>
      </c>
      <c r="CH84" s="189">
        <f t="shared" si="22"/>
        <v>0</v>
      </c>
      <c r="CI84" s="189">
        <f t="shared" si="22"/>
        <v>0</v>
      </c>
      <c r="CJ84" s="189">
        <f t="shared" si="22"/>
        <v>0</v>
      </c>
      <c r="CK84" s="189">
        <f t="shared" si="22"/>
        <v>0</v>
      </c>
      <c r="CL84" s="189">
        <f t="shared" si="22"/>
        <v>0</v>
      </c>
      <c r="CM84" s="189">
        <f t="shared" si="22"/>
        <v>0</v>
      </c>
      <c r="CN84" s="189">
        <f t="shared" si="22"/>
        <v>0</v>
      </c>
      <c r="CO84" s="189">
        <f t="shared" si="22"/>
        <v>0</v>
      </c>
      <c r="CP84" s="189">
        <f t="shared" si="22"/>
        <v>0</v>
      </c>
      <c r="CQ84" s="189">
        <f t="shared" si="22"/>
        <v>0</v>
      </c>
      <c r="CR84" s="189">
        <f t="shared" si="22"/>
        <v>0</v>
      </c>
      <c r="CS84" s="189">
        <f t="shared" si="22"/>
        <v>0</v>
      </c>
      <c r="CT84" s="189">
        <f t="shared" si="22"/>
        <v>0</v>
      </c>
      <c r="CU84" s="189">
        <f t="shared" si="22"/>
        <v>0</v>
      </c>
      <c r="CV84" s="189">
        <f t="shared" si="22"/>
        <v>0</v>
      </c>
      <c r="CW84" s="189">
        <f t="shared" si="22"/>
        <v>0</v>
      </c>
      <c r="CX84" s="189">
        <f t="shared" si="22"/>
        <v>0</v>
      </c>
      <c r="CY84" s="189">
        <f t="shared" si="22"/>
        <v>0</v>
      </c>
      <c r="CZ84" s="189">
        <f t="shared" si="22"/>
        <v>0</v>
      </c>
      <c r="DA84" s="189">
        <f t="shared" si="22"/>
        <v>0</v>
      </c>
      <c r="DB84" s="189">
        <f t="shared" si="22"/>
        <v>0</v>
      </c>
      <c r="DC84" s="189">
        <f t="shared" si="22"/>
        <v>0</v>
      </c>
      <c r="DD84" s="189">
        <f t="shared" si="22"/>
        <v>0</v>
      </c>
      <c r="DE84" s="189">
        <f t="shared" si="22"/>
        <v>0</v>
      </c>
      <c r="DF84" s="189">
        <f t="shared" si="22"/>
        <v>0</v>
      </c>
      <c r="DG84" s="189">
        <f t="shared" si="22"/>
        <v>0</v>
      </c>
      <c r="DH84" s="189">
        <f t="shared" si="22"/>
        <v>0</v>
      </c>
      <c r="DI84" s="189">
        <f t="shared" si="22"/>
        <v>0</v>
      </c>
      <c r="DJ84" s="189">
        <f t="shared" si="22"/>
        <v>0</v>
      </c>
      <c r="DK84" s="189">
        <f t="shared" si="22"/>
        <v>0</v>
      </c>
      <c r="DL84" s="189">
        <f t="shared" si="22"/>
        <v>0</v>
      </c>
      <c r="DM84" s="189">
        <f t="shared" si="22"/>
        <v>0</v>
      </c>
      <c r="DN84" s="189">
        <f t="shared" si="22"/>
        <v>0</v>
      </c>
      <c r="DO84" s="189">
        <f t="shared" si="22"/>
        <v>0</v>
      </c>
      <c r="DP84" s="189">
        <f t="shared" si="22"/>
        <v>0</v>
      </c>
      <c r="DQ84" s="189">
        <f t="shared" si="22"/>
        <v>0</v>
      </c>
      <c r="DR84" s="189">
        <f t="shared" si="22"/>
        <v>0</v>
      </c>
      <c r="DS84" s="189">
        <f t="shared" si="22"/>
        <v>0</v>
      </c>
      <c r="DT84" s="189">
        <f t="shared" si="22"/>
        <v>0</v>
      </c>
      <c r="DU84" s="189">
        <f t="shared" si="22"/>
        <v>0</v>
      </c>
      <c r="DV84" s="189">
        <f t="shared" si="22"/>
        <v>0</v>
      </c>
      <c r="DW84" s="189">
        <f t="shared" si="22"/>
        <v>0</v>
      </c>
      <c r="DX84" s="189">
        <f t="shared" si="22"/>
        <v>0</v>
      </c>
      <c r="DY84" s="189">
        <f t="shared" si="22"/>
        <v>0</v>
      </c>
      <c r="DZ84" s="189">
        <f t="shared" ref="DZ84:FG91" si="26">DZ62-DZ9</f>
        <v>0</v>
      </c>
      <c r="EA84" s="189">
        <f t="shared" si="26"/>
        <v>0</v>
      </c>
      <c r="EB84" s="189">
        <f t="shared" si="26"/>
        <v>0</v>
      </c>
      <c r="EC84" s="189">
        <f t="shared" si="26"/>
        <v>0</v>
      </c>
      <c r="ED84" s="189">
        <f t="shared" si="26"/>
        <v>0</v>
      </c>
      <c r="EE84" s="189">
        <f t="shared" si="26"/>
        <v>0</v>
      </c>
      <c r="EF84" s="189">
        <f t="shared" si="26"/>
        <v>0</v>
      </c>
      <c r="EG84" s="189">
        <f t="shared" si="26"/>
        <v>0</v>
      </c>
      <c r="EH84" s="189">
        <f t="shared" si="26"/>
        <v>0</v>
      </c>
      <c r="EI84" s="189">
        <f t="shared" si="26"/>
        <v>0</v>
      </c>
      <c r="EJ84" s="189">
        <f t="shared" si="26"/>
        <v>0</v>
      </c>
      <c r="EK84" s="189">
        <f t="shared" si="26"/>
        <v>0</v>
      </c>
      <c r="EL84" s="189">
        <f t="shared" si="26"/>
        <v>0</v>
      </c>
      <c r="EM84" s="189">
        <f t="shared" si="26"/>
        <v>0</v>
      </c>
      <c r="EN84" s="189">
        <f t="shared" si="26"/>
        <v>0</v>
      </c>
      <c r="EO84" s="189">
        <f t="shared" si="26"/>
        <v>0</v>
      </c>
      <c r="EP84" s="189">
        <f t="shared" si="26"/>
        <v>0</v>
      </c>
      <c r="EQ84" s="189">
        <f t="shared" si="26"/>
        <v>0</v>
      </c>
      <c r="ER84" s="189">
        <f t="shared" si="26"/>
        <v>0</v>
      </c>
      <c r="ES84" s="189">
        <f t="shared" si="26"/>
        <v>0</v>
      </c>
      <c r="ET84" s="189">
        <f t="shared" si="26"/>
        <v>0</v>
      </c>
      <c r="EU84" s="189">
        <f t="shared" si="26"/>
        <v>0</v>
      </c>
      <c r="EV84" s="189">
        <f t="shared" si="26"/>
        <v>0</v>
      </c>
      <c r="EW84" s="189">
        <f t="shared" si="26"/>
        <v>0</v>
      </c>
      <c r="EX84" s="189">
        <f t="shared" si="26"/>
        <v>0</v>
      </c>
      <c r="EY84" s="189">
        <f t="shared" si="26"/>
        <v>0</v>
      </c>
      <c r="EZ84" s="189">
        <f t="shared" si="26"/>
        <v>0</v>
      </c>
      <c r="FA84" s="189">
        <f t="shared" si="26"/>
        <v>0</v>
      </c>
      <c r="FB84" s="189">
        <f t="shared" si="26"/>
        <v>0</v>
      </c>
      <c r="FC84" s="189">
        <f t="shared" si="26"/>
        <v>0</v>
      </c>
      <c r="FD84" s="189">
        <f t="shared" si="26"/>
        <v>0</v>
      </c>
      <c r="FE84" s="189">
        <f t="shared" si="26"/>
        <v>0</v>
      </c>
      <c r="FF84" s="189">
        <f t="shared" si="26"/>
        <v>0</v>
      </c>
      <c r="FG84" s="189">
        <f t="shared" si="26"/>
        <v>0</v>
      </c>
    </row>
    <row r="85" spans="1:163" x14ac:dyDescent="0.25">
      <c r="A85" s="87">
        <v>2027</v>
      </c>
      <c r="B85" s="189">
        <f t="shared" si="24"/>
        <v>0</v>
      </c>
      <c r="C85" s="189">
        <f t="shared" si="25"/>
        <v>0</v>
      </c>
      <c r="D85" s="189">
        <f t="shared" si="25"/>
        <v>0</v>
      </c>
      <c r="E85" s="189">
        <f t="shared" si="25"/>
        <v>0</v>
      </c>
      <c r="F85" s="189">
        <f t="shared" si="25"/>
        <v>0</v>
      </c>
      <c r="G85" s="189">
        <f t="shared" si="25"/>
        <v>0</v>
      </c>
      <c r="H85" s="189">
        <f t="shared" si="25"/>
        <v>0</v>
      </c>
      <c r="I85" s="189">
        <f t="shared" si="25"/>
        <v>0</v>
      </c>
      <c r="J85" s="189">
        <f t="shared" si="25"/>
        <v>0</v>
      </c>
      <c r="K85" s="189">
        <f t="shared" si="25"/>
        <v>0</v>
      </c>
      <c r="L85" s="189">
        <f t="shared" si="25"/>
        <v>0</v>
      </c>
      <c r="M85" s="189">
        <f t="shared" si="25"/>
        <v>0</v>
      </c>
      <c r="N85" s="189">
        <f t="shared" si="25"/>
        <v>0</v>
      </c>
      <c r="O85" s="189">
        <f t="shared" si="25"/>
        <v>0</v>
      </c>
      <c r="P85" s="189">
        <f t="shared" si="25"/>
        <v>0</v>
      </c>
      <c r="Q85" s="189">
        <f t="shared" si="25"/>
        <v>0</v>
      </c>
      <c r="R85" s="189">
        <f t="shared" si="25"/>
        <v>0</v>
      </c>
      <c r="S85" s="189">
        <f t="shared" si="25"/>
        <v>0</v>
      </c>
      <c r="T85" s="189">
        <f t="shared" si="25"/>
        <v>0</v>
      </c>
      <c r="U85" s="189">
        <f t="shared" si="25"/>
        <v>0</v>
      </c>
      <c r="V85" s="189">
        <f t="shared" si="25"/>
        <v>0</v>
      </c>
      <c r="W85" s="189">
        <f t="shared" si="25"/>
        <v>0</v>
      </c>
      <c r="X85" s="189">
        <f t="shared" si="25"/>
        <v>0</v>
      </c>
      <c r="Y85" s="189">
        <f t="shared" si="25"/>
        <v>0</v>
      </c>
      <c r="Z85" s="189">
        <f t="shared" si="25"/>
        <v>0</v>
      </c>
      <c r="AA85" s="189">
        <f t="shared" si="25"/>
        <v>0</v>
      </c>
      <c r="AB85" s="189">
        <f t="shared" si="25"/>
        <v>0</v>
      </c>
      <c r="AC85" s="189">
        <f t="shared" si="25"/>
        <v>0</v>
      </c>
      <c r="AD85" s="189">
        <f t="shared" si="25"/>
        <v>0</v>
      </c>
      <c r="AE85" s="189">
        <f t="shared" si="25"/>
        <v>0</v>
      </c>
      <c r="AF85" s="189">
        <f t="shared" si="25"/>
        <v>0</v>
      </c>
      <c r="AG85" s="189">
        <f t="shared" si="25"/>
        <v>0</v>
      </c>
      <c r="AH85" s="189">
        <f t="shared" si="25"/>
        <v>0</v>
      </c>
      <c r="AI85" s="189">
        <f t="shared" si="25"/>
        <v>0</v>
      </c>
      <c r="AJ85" s="189">
        <f t="shared" si="25"/>
        <v>0</v>
      </c>
      <c r="AK85" s="189">
        <f t="shared" si="25"/>
        <v>0</v>
      </c>
      <c r="AL85" s="189">
        <f t="shared" si="25"/>
        <v>0</v>
      </c>
      <c r="AM85" s="189">
        <f t="shared" si="25"/>
        <v>0</v>
      </c>
      <c r="AN85" s="189">
        <f t="shared" si="25"/>
        <v>0</v>
      </c>
      <c r="AO85" s="189">
        <f t="shared" si="25"/>
        <v>0</v>
      </c>
      <c r="AP85" s="189">
        <f t="shared" si="25"/>
        <v>0</v>
      </c>
      <c r="AQ85" s="189">
        <f t="shared" si="25"/>
        <v>0</v>
      </c>
      <c r="AR85" s="189">
        <f t="shared" si="25"/>
        <v>0</v>
      </c>
      <c r="AS85" s="189">
        <f t="shared" si="25"/>
        <v>0</v>
      </c>
      <c r="AT85" s="189">
        <f t="shared" si="25"/>
        <v>0</v>
      </c>
      <c r="AU85" s="189">
        <f t="shared" si="25"/>
        <v>0</v>
      </c>
      <c r="AV85" s="189">
        <f t="shared" si="25"/>
        <v>0</v>
      </c>
      <c r="AW85" s="189">
        <f t="shared" si="25"/>
        <v>0</v>
      </c>
      <c r="AX85" s="189">
        <f t="shared" si="25"/>
        <v>0</v>
      </c>
      <c r="AY85" s="189">
        <f t="shared" si="25"/>
        <v>0</v>
      </c>
      <c r="AZ85" s="189">
        <f t="shared" si="25"/>
        <v>0</v>
      </c>
      <c r="BA85" s="189">
        <f t="shared" si="25"/>
        <v>0</v>
      </c>
      <c r="BB85" s="189">
        <f t="shared" si="25"/>
        <v>0</v>
      </c>
      <c r="BC85" s="189">
        <f t="shared" si="25"/>
        <v>0</v>
      </c>
      <c r="BD85" s="189">
        <f t="shared" si="25"/>
        <v>0</v>
      </c>
      <c r="BE85" s="189">
        <f t="shared" si="25"/>
        <v>0</v>
      </c>
      <c r="BF85" s="189">
        <f t="shared" si="25"/>
        <v>0</v>
      </c>
      <c r="BG85" s="189">
        <f t="shared" si="25"/>
        <v>0</v>
      </c>
      <c r="BH85" s="189">
        <f t="shared" si="25"/>
        <v>0</v>
      </c>
      <c r="BI85" s="189">
        <f t="shared" si="25"/>
        <v>0</v>
      </c>
      <c r="BJ85" s="189">
        <f t="shared" si="25"/>
        <v>0</v>
      </c>
      <c r="BK85" s="189">
        <f t="shared" si="25"/>
        <v>0</v>
      </c>
      <c r="BL85" s="189">
        <f t="shared" si="25"/>
        <v>0</v>
      </c>
      <c r="BM85" s="189">
        <f t="shared" si="25"/>
        <v>0</v>
      </c>
      <c r="BN85" s="189">
        <f t="shared" si="25"/>
        <v>0</v>
      </c>
      <c r="BO85" s="189">
        <f t="shared" ref="BO85:DZ100" si="27">BO63-BO10</f>
        <v>0</v>
      </c>
      <c r="BP85" s="189">
        <f t="shared" si="27"/>
        <v>0</v>
      </c>
      <c r="BQ85" s="189">
        <f t="shared" si="27"/>
        <v>0</v>
      </c>
      <c r="BR85" s="189">
        <f t="shared" si="27"/>
        <v>0</v>
      </c>
      <c r="BS85" s="189">
        <f t="shared" si="27"/>
        <v>0</v>
      </c>
      <c r="BT85" s="189">
        <f t="shared" si="27"/>
        <v>0</v>
      </c>
      <c r="BU85" s="189">
        <f t="shared" si="27"/>
        <v>0</v>
      </c>
      <c r="BV85" s="189">
        <f t="shared" si="27"/>
        <v>0</v>
      </c>
      <c r="BW85" s="189">
        <f t="shared" si="27"/>
        <v>0</v>
      </c>
      <c r="BX85" s="189">
        <f t="shared" si="27"/>
        <v>0</v>
      </c>
      <c r="BY85" s="189">
        <f t="shared" si="27"/>
        <v>0</v>
      </c>
      <c r="BZ85" s="189">
        <f t="shared" si="27"/>
        <v>0</v>
      </c>
      <c r="CA85" s="189">
        <f t="shared" si="27"/>
        <v>0</v>
      </c>
      <c r="CB85" s="189">
        <f t="shared" si="27"/>
        <v>0</v>
      </c>
      <c r="CC85" s="189">
        <f t="shared" si="27"/>
        <v>0</v>
      </c>
      <c r="CD85" s="189">
        <f t="shared" si="27"/>
        <v>0</v>
      </c>
      <c r="CE85" s="189">
        <f t="shared" si="27"/>
        <v>0</v>
      </c>
      <c r="CF85" s="189">
        <f t="shared" si="27"/>
        <v>0</v>
      </c>
      <c r="CG85" s="189">
        <f t="shared" si="27"/>
        <v>0</v>
      </c>
      <c r="CH85" s="189">
        <f t="shared" si="27"/>
        <v>0</v>
      </c>
      <c r="CI85" s="189">
        <f t="shared" si="27"/>
        <v>0</v>
      </c>
      <c r="CJ85" s="189">
        <f t="shared" si="27"/>
        <v>0</v>
      </c>
      <c r="CK85" s="189">
        <f t="shared" si="27"/>
        <v>0</v>
      </c>
      <c r="CL85" s="189">
        <f t="shared" si="27"/>
        <v>0</v>
      </c>
      <c r="CM85" s="189">
        <f t="shared" si="27"/>
        <v>0</v>
      </c>
      <c r="CN85" s="189">
        <f t="shared" si="27"/>
        <v>0</v>
      </c>
      <c r="CO85" s="189">
        <f t="shared" si="27"/>
        <v>0</v>
      </c>
      <c r="CP85" s="189">
        <f t="shared" si="27"/>
        <v>0</v>
      </c>
      <c r="CQ85" s="189">
        <f t="shared" si="27"/>
        <v>0</v>
      </c>
      <c r="CR85" s="189">
        <f t="shared" si="27"/>
        <v>0</v>
      </c>
      <c r="CS85" s="189">
        <f t="shared" si="27"/>
        <v>0</v>
      </c>
      <c r="CT85" s="189">
        <f t="shared" si="27"/>
        <v>0</v>
      </c>
      <c r="CU85" s="189">
        <f t="shared" si="27"/>
        <v>0</v>
      </c>
      <c r="CV85" s="189">
        <f t="shared" si="27"/>
        <v>0</v>
      </c>
      <c r="CW85" s="189">
        <f t="shared" si="27"/>
        <v>0</v>
      </c>
      <c r="CX85" s="189">
        <f t="shared" si="27"/>
        <v>0</v>
      </c>
      <c r="CY85" s="189">
        <f t="shared" si="27"/>
        <v>0</v>
      </c>
      <c r="CZ85" s="189">
        <f t="shared" si="27"/>
        <v>0</v>
      </c>
      <c r="DA85" s="189">
        <f t="shared" si="27"/>
        <v>0</v>
      </c>
      <c r="DB85" s="189">
        <f t="shared" si="27"/>
        <v>0</v>
      </c>
      <c r="DC85" s="189">
        <f t="shared" si="27"/>
        <v>0</v>
      </c>
      <c r="DD85" s="189">
        <f t="shared" si="27"/>
        <v>0</v>
      </c>
      <c r="DE85" s="189">
        <f t="shared" si="27"/>
        <v>0</v>
      </c>
      <c r="DF85" s="189">
        <f t="shared" si="27"/>
        <v>0</v>
      </c>
      <c r="DG85" s="189">
        <f t="shared" si="27"/>
        <v>0</v>
      </c>
      <c r="DH85" s="189">
        <f t="shared" si="27"/>
        <v>0</v>
      </c>
      <c r="DI85" s="189">
        <f t="shared" si="27"/>
        <v>0</v>
      </c>
      <c r="DJ85" s="189">
        <f t="shared" si="27"/>
        <v>0</v>
      </c>
      <c r="DK85" s="189">
        <f t="shared" si="27"/>
        <v>0</v>
      </c>
      <c r="DL85" s="189">
        <f t="shared" si="27"/>
        <v>0</v>
      </c>
      <c r="DM85" s="189">
        <f t="shared" si="27"/>
        <v>0</v>
      </c>
      <c r="DN85" s="189">
        <f t="shared" si="27"/>
        <v>0</v>
      </c>
      <c r="DO85" s="189">
        <f t="shared" si="27"/>
        <v>0</v>
      </c>
      <c r="DP85" s="189">
        <f t="shared" si="27"/>
        <v>0</v>
      </c>
      <c r="DQ85" s="189">
        <f t="shared" si="27"/>
        <v>0</v>
      </c>
      <c r="DR85" s="189">
        <f t="shared" si="27"/>
        <v>0</v>
      </c>
      <c r="DS85" s="189">
        <f t="shared" si="27"/>
        <v>0</v>
      </c>
      <c r="DT85" s="189">
        <f t="shared" si="27"/>
        <v>0</v>
      </c>
      <c r="DU85" s="189">
        <f t="shared" si="27"/>
        <v>0</v>
      </c>
      <c r="DV85" s="189">
        <f t="shared" si="27"/>
        <v>0</v>
      </c>
      <c r="DW85" s="189">
        <f t="shared" si="27"/>
        <v>0</v>
      </c>
      <c r="DX85" s="189">
        <f t="shared" si="27"/>
        <v>0</v>
      </c>
      <c r="DY85" s="189">
        <f t="shared" si="27"/>
        <v>0</v>
      </c>
      <c r="DZ85" s="189">
        <f t="shared" si="27"/>
        <v>0</v>
      </c>
      <c r="EA85" s="189">
        <f t="shared" si="26"/>
        <v>0</v>
      </c>
      <c r="EB85" s="189">
        <f t="shared" si="26"/>
        <v>0</v>
      </c>
      <c r="EC85" s="189">
        <f t="shared" si="26"/>
        <v>0</v>
      </c>
      <c r="ED85" s="189">
        <f t="shared" si="26"/>
        <v>0</v>
      </c>
      <c r="EE85" s="189">
        <f t="shared" si="26"/>
        <v>0</v>
      </c>
      <c r="EF85" s="189">
        <f t="shared" si="26"/>
        <v>0</v>
      </c>
      <c r="EG85" s="189">
        <f t="shared" si="26"/>
        <v>0</v>
      </c>
      <c r="EH85" s="189">
        <f t="shared" si="26"/>
        <v>0</v>
      </c>
      <c r="EI85" s="189">
        <f t="shared" si="26"/>
        <v>0</v>
      </c>
      <c r="EJ85" s="189">
        <f t="shared" si="26"/>
        <v>0</v>
      </c>
      <c r="EK85" s="189">
        <f t="shared" si="26"/>
        <v>0</v>
      </c>
      <c r="EL85" s="189">
        <f t="shared" si="26"/>
        <v>0</v>
      </c>
      <c r="EM85" s="189">
        <f t="shared" si="26"/>
        <v>0</v>
      </c>
      <c r="EN85" s="189">
        <f t="shared" si="26"/>
        <v>0</v>
      </c>
      <c r="EO85" s="189">
        <f t="shared" si="26"/>
        <v>0</v>
      </c>
      <c r="EP85" s="189">
        <f t="shared" si="26"/>
        <v>0</v>
      </c>
      <c r="EQ85" s="189">
        <f t="shared" si="26"/>
        <v>0</v>
      </c>
      <c r="ER85" s="189">
        <f t="shared" si="26"/>
        <v>0</v>
      </c>
      <c r="ES85" s="189">
        <f t="shared" si="26"/>
        <v>0</v>
      </c>
      <c r="ET85" s="189">
        <f t="shared" si="26"/>
        <v>0</v>
      </c>
      <c r="EU85" s="189">
        <f t="shared" si="26"/>
        <v>0</v>
      </c>
      <c r="EV85" s="189">
        <f t="shared" si="26"/>
        <v>0</v>
      </c>
      <c r="EW85" s="189">
        <f t="shared" si="26"/>
        <v>0</v>
      </c>
      <c r="EX85" s="189">
        <f t="shared" si="26"/>
        <v>0</v>
      </c>
      <c r="EY85" s="189">
        <f t="shared" si="26"/>
        <v>0</v>
      </c>
      <c r="EZ85" s="189">
        <f t="shared" si="26"/>
        <v>0</v>
      </c>
      <c r="FA85" s="189">
        <f t="shared" si="26"/>
        <v>0</v>
      </c>
      <c r="FB85" s="189">
        <f t="shared" si="26"/>
        <v>0</v>
      </c>
      <c r="FC85" s="189">
        <f t="shared" si="26"/>
        <v>0</v>
      </c>
      <c r="FD85" s="189">
        <f t="shared" si="26"/>
        <v>0</v>
      </c>
      <c r="FE85" s="189">
        <f t="shared" si="26"/>
        <v>0</v>
      </c>
      <c r="FF85" s="189">
        <f t="shared" si="26"/>
        <v>0</v>
      </c>
      <c r="FG85" s="189">
        <f t="shared" si="26"/>
        <v>0</v>
      </c>
    </row>
    <row r="86" spans="1:163" x14ac:dyDescent="0.25">
      <c r="A86" s="87">
        <v>2028</v>
      </c>
      <c r="B86" s="189">
        <f t="shared" si="24"/>
        <v>0</v>
      </c>
      <c r="C86" s="189">
        <f t="shared" si="25"/>
        <v>0</v>
      </c>
      <c r="D86" s="189">
        <f t="shared" si="25"/>
        <v>0</v>
      </c>
      <c r="E86" s="189">
        <f t="shared" si="25"/>
        <v>0</v>
      </c>
      <c r="F86" s="189">
        <f t="shared" si="25"/>
        <v>0</v>
      </c>
      <c r="G86" s="189">
        <f t="shared" si="25"/>
        <v>0</v>
      </c>
      <c r="H86" s="189">
        <f t="shared" si="25"/>
        <v>0</v>
      </c>
      <c r="I86" s="189">
        <f t="shared" si="25"/>
        <v>0</v>
      </c>
      <c r="J86" s="189">
        <f t="shared" si="25"/>
        <v>0</v>
      </c>
      <c r="K86" s="189">
        <f t="shared" si="25"/>
        <v>0</v>
      </c>
      <c r="L86" s="189">
        <f t="shared" si="25"/>
        <v>0</v>
      </c>
      <c r="M86" s="189">
        <f t="shared" si="25"/>
        <v>0</v>
      </c>
      <c r="N86" s="189">
        <f t="shared" si="25"/>
        <v>0</v>
      </c>
      <c r="O86" s="189">
        <f t="shared" si="25"/>
        <v>0</v>
      </c>
      <c r="P86" s="189">
        <f t="shared" si="25"/>
        <v>0</v>
      </c>
      <c r="Q86" s="189">
        <f t="shared" si="25"/>
        <v>0</v>
      </c>
      <c r="R86" s="189">
        <f t="shared" si="25"/>
        <v>0</v>
      </c>
      <c r="S86" s="189">
        <f t="shared" si="25"/>
        <v>0</v>
      </c>
      <c r="T86" s="189">
        <f t="shared" si="25"/>
        <v>0</v>
      </c>
      <c r="U86" s="189">
        <f t="shared" si="25"/>
        <v>0</v>
      </c>
      <c r="V86" s="189">
        <f t="shared" si="25"/>
        <v>0</v>
      </c>
      <c r="W86" s="189">
        <f t="shared" si="25"/>
        <v>0</v>
      </c>
      <c r="X86" s="189">
        <f t="shared" si="25"/>
        <v>0</v>
      </c>
      <c r="Y86" s="189">
        <f t="shared" si="25"/>
        <v>0</v>
      </c>
      <c r="Z86" s="189">
        <f t="shared" si="25"/>
        <v>0</v>
      </c>
      <c r="AA86" s="189">
        <f t="shared" si="25"/>
        <v>0</v>
      </c>
      <c r="AB86" s="189">
        <f t="shared" si="25"/>
        <v>0</v>
      </c>
      <c r="AC86" s="189">
        <f t="shared" si="25"/>
        <v>0</v>
      </c>
      <c r="AD86" s="189">
        <f t="shared" si="25"/>
        <v>0</v>
      </c>
      <c r="AE86" s="189">
        <f t="shared" si="25"/>
        <v>0</v>
      </c>
      <c r="AF86" s="189">
        <f t="shared" si="25"/>
        <v>0</v>
      </c>
      <c r="AG86" s="189">
        <f t="shared" si="25"/>
        <v>0</v>
      </c>
      <c r="AH86" s="189">
        <f t="shared" si="25"/>
        <v>0</v>
      </c>
      <c r="AI86" s="189">
        <f t="shared" si="25"/>
        <v>0</v>
      </c>
      <c r="AJ86" s="189">
        <f t="shared" si="25"/>
        <v>0</v>
      </c>
      <c r="AK86" s="189">
        <f t="shared" si="25"/>
        <v>0</v>
      </c>
      <c r="AL86" s="189">
        <f t="shared" si="25"/>
        <v>0</v>
      </c>
      <c r="AM86" s="189">
        <f t="shared" si="25"/>
        <v>0</v>
      </c>
      <c r="AN86" s="189">
        <f t="shared" si="25"/>
        <v>0</v>
      </c>
      <c r="AO86" s="189">
        <f t="shared" si="25"/>
        <v>0</v>
      </c>
      <c r="AP86" s="189">
        <f t="shared" si="25"/>
        <v>0</v>
      </c>
      <c r="AQ86" s="189">
        <f t="shared" si="25"/>
        <v>0</v>
      </c>
      <c r="AR86" s="189">
        <f t="shared" si="25"/>
        <v>0</v>
      </c>
      <c r="AS86" s="189">
        <f t="shared" si="25"/>
        <v>0</v>
      </c>
      <c r="AT86" s="189">
        <f t="shared" si="25"/>
        <v>0</v>
      </c>
      <c r="AU86" s="189">
        <f t="shared" si="25"/>
        <v>0</v>
      </c>
      <c r="AV86" s="189">
        <f t="shared" si="25"/>
        <v>0</v>
      </c>
      <c r="AW86" s="189">
        <f t="shared" si="25"/>
        <v>0</v>
      </c>
      <c r="AX86" s="189">
        <f t="shared" si="25"/>
        <v>0</v>
      </c>
      <c r="AY86" s="189">
        <f t="shared" si="25"/>
        <v>0</v>
      </c>
      <c r="AZ86" s="189">
        <f t="shared" si="25"/>
        <v>0</v>
      </c>
      <c r="BA86" s="189">
        <f t="shared" si="25"/>
        <v>0</v>
      </c>
      <c r="BB86" s="189">
        <f t="shared" si="25"/>
        <v>0</v>
      </c>
      <c r="BC86" s="189">
        <f t="shared" si="25"/>
        <v>0</v>
      </c>
      <c r="BD86" s="189">
        <f t="shared" si="25"/>
        <v>0</v>
      </c>
      <c r="BE86" s="189">
        <f t="shared" si="25"/>
        <v>0</v>
      </c>
      <c r="BF86" s="189">
        <f t="shared" si="25"/>
        <v>0</v>
      </c>
      <c r="BG86" s="189">
        <f t="shared" si="25"/>
        <v>0</v>
      </c>
      <c r="BH86" s="189">
        <f t="shared" si="25"/>
        <v>0</v>
      </c>
      <c r="BI86" s="189">
        <f t="shared" si="25"/>
        <v>0</v>
      </c>
      <c r="BJ86" s="189">
        <f t="shared" si="25"/>
        <v>0</v>
      </c>
      <c r="BK86" s="189">
        <f t="shared" si="25"/>
        <v>0</v>
      </c>
      <c r="BL86" s="189">
        <f t="shared" si="25"/>
        <v>0</v>
      </c>
      <c r="BM86" s="189">
        <f t="shared" si="25"/>
        <v>0</v>
      </c>
      <c r="BN86" s="189">
        <f t="shared" ref="BN86:DY89" si="28">BN64-BN11</f>
        <v>0</v>
      </c>
      <c r="BO86" s="189">
        <f t="shared" si="28"/>
        <v>0</v>
      </c>
      <c r="BP86" s="189">
        <f t="shared" si="28"/>
        <v>0</v>
      </c>
      <c r="BQ86" s="189">
        <f t="shared" si="28"/>
        <v>0</v>
      </c>
      <c r="BR86" s="189">
        <f t="shared" si="28"/>
        <v>0</v>
      </c>
      <c r="BS86" s="189">
        <f t="shared" si="28"/>
        <v>0</v>
      </c>
      <c r="BT86" s="189">
        <f t="shared" si="28"/>
        <v>0</v>
      </c>
      <c r="BU86" s="189">
        <f t="shared" si="28"/>
        <v>0</v>
      </c>
      <c r="BV86" s="189">
        <f t="shared" si="28"/>
        <v>0</v>
      </c>
      <c r="BW86" s="189">
        <f t="shared" si="28"/>
        <v>0</v>
      </c>
      <c r="BX86" s="189">
        <f t="shared" si="28"/>
        <v>0</v>
      </c>
      <c r="BY86" s="189">
        <f t="shared" si="28"/>
        <v>0</v>
      </c>
      <c r="BZ86" s="189">
        <f t="shared" si="28"/>
        <v>0</v>
      </c>
      <c r="CA86" s="189">
        <f t="shared" si="28"/>
        <v>0</v>
      </c>
      <c r="CB86" s="189">
        <f t="shared" si="28"/>
        <v>0</v>
      </c>
      <c r="CC86" s="189">
        <f t="shared" si="28"/>
        <v>0</v>
      </c>
      <c r="CD86" s="189">
        <f t="shared" si="28"/>
        <v>0</v>
      </c>
      <c r="CE86" s="189">
        <f t="shared" si="28"/>
        <v>0</v>
      </c>
      <c r="CF86" s="189">
        <f t="shared" si="28"/>
        <v>0</v>
      </c>
      <c r="CG86" s="189">
        <f t="shared" si="28"/>
        <v>0</v>
      </c>
      <c r="CH86" s="189">
        <f t="shared" si="28"/>
        <v>0</v>
      </c>
      <c r="CI86" s="189">
        <f t="shared" si="28"/>
        <v>0</v>
      </c>
      <c r="CJ86" s="189">
        <f t="shared" si="28"/>
        <v>0</v>
      </c>
      <c r="CK86" s="189">
        <f t="shared" si="28"/>
        <v>0</v>
      </c>
      <c r="CL86" s="189">
        <f t="shared" si="28"/>
        <v>0</v>
      </c>
      <c r="CM86" s="189">
        <f t="shared" si="28"/>
        <v>0</v>
      </c>
      <c r="CN86" s="189">
        <f t="shared" si="28"/>
        <v>0</v>
      </c>
      <c r="CO86" s="189">
        <f t="shared" si="28"/>
        <v>0</v>
      </c>
      <c r="CP86" s="189">
        <f t="shared" si="28"/>
        <v>0</v>
      </c>
      <c r="CQ86" s="189">
        <f t="shared" si="28"/>
        <v>0</v>
      </c>
      <c r="CR86" s="189">
        <f t="shared" si="28"/>
        <v>0</v>
      </c>
      <c r="CS86" s="189">
        <f t="shared" si="28"/>
        <v>0</v>
      </c>
      <c r="CT86" s="189">
        <f t="shared" si="28"/>
        <v>0</v>
      </c>
      <c r="CU86" s="189">
        <f t="shared" si="28"/>
        <v>0</v>
      </c>
      <c r="CV86" s="189">
        <f t="shared" si="28"/>
        <v>0</v>
      </c>
      <c r="CW86" s="189">
        <f t="shared" si="28"/>
        <v>0</v>
      </c>
      <c r="CX86" s="189">
        <f t="shared" si="28"/>
        <v>0</v>
      </c>
      <c r="CY86" s="189">
        <f t="shared" si="28"/>
        <v>0</v>
      </c>
      <c r="CZ86" s="189">
        <f t="shared" si="28"/>
        <v>0</v>
      </c>
      <c r="DA86" s="189">
        <f t="shared" si="28"/>
        <v>0</v>
      </c>
      <c r="DB86" s="189">
        <f t="shared" si="28"/>
        <v>0</v>
      </c>
      <c r="DC86" s="189">
        <f t="shared" si="28"/>
        <v>0</v>
      </c>
      <c r="DD86" s="189">
        <f t="shared" si="28"/>
        <v>0</v>
      </c>
      <c r="DE86" s="189">
        <f t="shared" si="28"/>
        <v>0</v>
      </c>
      <c r="DF86" s="189">
        <f t="shared" si="28"/>
        <v>0</v>
      </c>
      <c r="DG86" s="189">
        <f t="shared" si="28"/>
        <v>0</v>
      </c>
      <c r="DH86" s="189">
        <f t="shared" si="28"/>
        <v>0</v>
      </c>
      <c r="DI86" s="189">
        <f t="shared" si="28"/>
        <v>0</v>
      </c>
      <c r="DJ86" s="189">
        <f t="shared" si="28"/>
        <v>0</v>
      </c>
      <c r="DK86" s="189">
        <f t="shared" si="28"/>
        <v>0</v>
      </c>
      <c r="DL86" s="189">
        <f t="shared" si="28"/>
        <v>0</v>
      </c>
      <c r="DM86" s="189">
        <f t="shared" si="28"/>
        <v>0</v>
      </c>
      <c r="DN86" s="189">
        <f t="shared" si="28"/>
        <v>0</v>
      </c>
      <c r="DO86" s="189">
        <f t="shared" si="28"/>
        <v>0</v>
      </c>
      <c r="DP86" s="189">
        <f t="shared" si="28"/>
        <v>0</v>
      </c>
      <c r="DQ86" s="189">
        <f t="shared" si="28"/>
        <v>0</v>
      </c>
      <c r="DR86" s="189">
        <f t="shared" si="28"/>
        <v>0</v>
      </c>
      <c r="DS86" s="189">
        <f t="shared" si="28"/>
        <v>0</v>
      </c>
      <c r="DT86" s="189">
        <f t="shared" si="28"/>
        <v>0</v>
      </c>
      <c r="DU86" s="189">
        <f t="shared" si="28"/>
        <v>0</v>
      </c>
      <c r="DV86" s="189">
        <f t="shared" si="28"/>
        <v>0</v>
      </c>
      <c r="DW86" s="189">
        <f t="shared" si="28"/>
        <v>0</v>
      </c>
      <c r="DX86" s="189">
        <f t="shared" si="28"/>
        <v>0</v>
      </c>
      <c r="DY86" s="189">
        <f t="shared" si="28"/>
        <v>0</v>
      </c>
      <c r="DZ86" s="189">
        <f t="shared" si="27"/>
        <v>0</v>
      </c>
      <c r="EA86" s="189">
        <f t="shared" si="26"/>
        <v>0</v>
      </c>
      <c r="EB86" s="189">
        <f t="shared" si="26"/>
        <v>0</v>
      </c>
      <c r="EC86" s="189">
        <f t="shared" si="26"/>
        <v>0</v>
      </c>
      <c r="ED86" s="189">
        <f t="shared" si="26"/>
        <v>0</v>
      </c>
      <c r="EE86" s="189">
        <f t="shared" si="26"/>
        <v>0</v>
      </c>
      <c r="EF86" s="189">
        <f t="shared" si="26"/>
        <v>0</v>
      </c>
      <c r="EG86" s="189">
        <f t="shared" si="26"/>
        <v>0</v>
      </c>
      <c r="EH86" s="189">
        <f t="shared" si="26"/>
        <v>0</v>
      </c>
      <c r="EI86" s="189">
        <f t="shared" si="26"/>
        <v>0</v>
      </c>
      <c r="EJ86" s="189">
        <f t="shared" si="26"/>
        <v>0</v>
      </c>
      <c r="EK86" s="189">
        <f t="shared" si="26"/>
        <v>0</v>
      </c>
      <c r="EL86" s="189">
        <f t="shared" si="26"/>
        <v>0</v>
      </c>
      <c r="EM86" s="189">
        <f t="shared" si="26"/>
        <v>0</v>
      </c>
      <c r="EN86" s="189">
        <f t="shared" si="26"/>
        <v>0</v>
      </c>
      <c r="EO86" s="189">
        <f t="shared" si="26"/>
        <v>0</v>
      </c>
      <c r="EP86" s="189">
        <f t="shared" si="26"/>
        <v>0</v>
      </c>
      <c r="EQ86" s="189">
        <f t="shared" si="26"/>
        <v>0</v>
      </c>
      <c r="ER86" s="189">
        <f t="shared" si="26"/>
        <v>0</v>
      </c>
      <c r="ES86" s="189">
        <f t="shared" si="26"/>
        <v>0</v>
      </c>
      <c r="ET86" s="189">
        <f t="shared" si="26"/>
        <v>0</v>
      </c>
      <c r="EU86" s="189">
        <f t="shared" si="26"/>
        <v>0</v>
      </c>
      <c r="EV86" s="189">
        <f t="shared" si="26"/>
        <v>0</v>
      </c>
      <c r="EW86" s="189">
        <f t="shared" si="26"/>
        <v>0</v>
      </c>
      <c r="EX86" s="189">
        <f t="shared" si="26"/>
        <v>0</v>
      </c>
      <c r="EY86" s="189">
        <f t="shared" si="26"/>
        <v>0</v>
      </c>
      <c r="EZ86" s="189">
        <f t="shared" si="26"/>
        <v>0</v>
      </c>
      <c r="FA86" s="189">
        <f t="shared" si="26"/>
        <v>0</v>
      </c>
      <c r="FB86" s="189">
        <f t="shared" si="26"/>
        <v>0</v>
      </c>
      <c r="FC86" s="189">
        <f t="shared" si="26"/>
        <v>0</v>
      </c>
      <c r="FD86" s="189">
        <f t="shared" si="26"/>
        <v>0</v>
      </c>
      <c r="FE86" s="189">
        <f t="shared" si="26"/>
        <v>0</v>
      </c>
      <c r="FF86" s="189">
        <f t="shared" si="26"/>
        <v>0</v>
      </c>
      <c r="FG86" s="189">
        <f t="shared" si="26"/>
        <v>0</v>
      </c>
    </row>
    <row r="87" spans="1:163" x14ac:dyDescent="0.25">
      <c r="A87" s="87">
        <v>2029</v>
      </c>
      <c r="B87" s="189">
        <f t="shared" si="24"/>
        <v>0</v>
      </c>
      <c r="C87" s="189">
        <f t="shared" ref="C87:BN90" si="29">C65-C12</f>
        <v>0</v>
      </c>
      <c r="D87" s="189">
        <f t="shared" si="29"/>
        <v>0</v>
      </c>
      <c r="E87" s="189">
        <f t="shared" si="29"/>
        <v>0</v>
      </c>
      <c r="F87" s="189">
        <f t="shared" si="29"/>
        <v>0</v>
      </c>
      <c r="G87" s="189">
        <f t="shared" si="29"/>
        <v>0</v>
      </c>
      <c r="H87" s="189">
        <f t="shared" si="29"/>
        <v>0</v>
      </c>
      <c r="I87" s="189">
        <f t="shared" si="29"/>
        <v>0</v>
      </c>
      <c r="J87" s="189">
        <f t="shared" si="29"/>
        <v>0</v>
      </c>
      <c r="K87" s="189">
        <f t="shared" si="29"/>
        <v>0</v>
      </c>
      <c r="L87" s="189">
        <f t="shared" si="29"/>
        <v>0</v>
      </c>
      <c r="M87" s="189">
        <f t="shared" si="29"/>
        <v>0</v>
      </c>
      <c r="N87" s="189">
        <f t="shared" si="29"/>
        <v>0</v>
      </c>
      <c r="O87" s="189">
        <f t="shared" si="29"/>
        <v>0</v>
      </c>
      <c r="P87" s="189">
        <f t="shared" si="29"/>
        <v>0</v>
      </c>
      <c r="Q87" s="189">
        <f t="shared" si="29"/>
        <v>0</v>
      </c>
      <c r="R87" s="189">
        <f t="shared" si="29"/>
        <v>0</v>
      </c>
      <c r="S87" s="189">
        <f t="shared" si="29"/>
        <v>0</v>
      </c>
      <c r="T87" s="189">
        <f t="shared" si="29"/>
        <v>0</v>
      </c>
      <c r="U87" s="189">
        <f t="shared" si="29"/>
        <v>0</v>
      </c>
      <c r="V87" s="189">
        <f t="shared" si="29"/>
        <v>0</v>
      </c>
      <c r="W87" s="189">
        <f t="shared" si="29"/>
        <v>0</v>
      </c>
      <c r="X87" s="189">
        <f t="shared" si="29"/>
        <v>0</v>
      </c>
      <c r="Y87" s="189">
        <f t="shared" si="29"/>
        <v>0</v>
      </c>
      <c r="Z87" s="189">
        <f t="shared" si="29"/>
        <v>0</v>
      </c>
      <c r="AA87" s="189">
        <f t="shared" si="29"/>
        <v>0</v>
      </c>
      <c r="AB87" s="189">
        <f t="shared" si="29"/>
        <v>0</v>
      </c>
      <c r="AC87" s="189">
        <f t="shared" si="29"/>
        <v>0</v>
      </c>
      <c r="AD87" s="189">
        <f t="shared" si="29"/>
        <v>0</v>
      </c>
      <c r="AE87" s="189">
        <f t="shared" si="29"/>
        <v>0</v>
      </c>
      <c r="AF87" s="189">
        <f t="shared" si="29"/>
        <v>0</v>
      </c>
      <c r="AG87" s="189">
        <f t="shared" si="29"/>
        <v>0</v>
      </c>
      <c r="AH87" s="189">
        <f t="shared" si="29"/>
        <v>0</v>
      </c>
      <c r="AI87" s="189">
        <f t="shared" si="29"/>
        <v>0</v>
      </c>
      <c r="AJ87" s="189">
        <f t="shared" si="29"/>
        <v>0</v>
      </c>
      <c r="AK87" s="189">
        <f t="shared" si="29"/>
        <v>0</v>
      </c>
      <c r="AL87" s="189">
        <f t="shared" si="29"/>
        <v>0</v>
      </c>
      <c r="AM87" s="189">
        <f t="shared" si="29"/>
        <v>0</v>
      </c>
      <c r="AN87" s="189">
        <f t="shared" si="29"/>
        <v>0</v>
      </c>
      <c r="AO87" s="189">
        <f t="shared" si="29"/>
        <v>0</v>
      </c>
      <c r="AP87" s="189">
        <f t="shared" si="29"/>
        <v>0</v>
      </c>
      <c r="AQ87" s="189">
        <f t="shared" si="29"/>
        <v>0</v>
      </c>
      <c r="AR87" s="189">
        <f t="shared" si="29"/>
        <v>0</v>
      </c>
      <c r="AS87" s="189">
        <f t="shared" si="29"/>
        <v>0</v>
      </c>
      <c r="AT87" s="189">
        <f t="shared" si="29"/>
        <v>0</v>
      </c>
      <c r="AU87" s="189">
        <f t="shared" si="29"/>
        <v>0</v>
      </c>
      <c r="AV87" s="189">
        <f t="shared" si="29"/>
        <v>0</v>
      </c>
      <c r="AW87" s="189">
        <f t="shared" si="29"/>
        <v>0</v>
      </c>
      <c r="AX87" s="189">
        <f t="shared" si="29"/>
        <v>0</v>
      </c>
      <c r="AY87" s="189">
        <f t="shared" si="29"/>
        <v>0</v>
      </c>
      <c r="AZ87" s="189">
        <f t="shared" si="29"/>
        <v>0</v>
      </c>
      <c r="BA87" s="189">
        <f t="shared" si="29"/>
        <v>0</v>
      </c>
      <c r="BB87" s="189">
        <f t="shared" si="29"/>
        <v>0</v>
      </c>
      <c r="BC87" s="189">
        <f t="shared" si="29"/>
        <v>0</v>
      </c>
      <c r="BD87" s="189">
        <f t="shared" si="29"/>
        <v>0</v>
      </c>
      <c r="BE87" s="189">
        <f t="shared" si="29"/>
        <v>0</v>
      </c>
      <c r="BF87" s="189">
        <f t="shared" si="29"/>
        <v>0</v>
      </c>
      <c r="BG87" s="189">
        <f t="shared" si="29"/>
        <v>0</v>
      </c>
      <c r="BH87" s="189">
        <f t="shared" si="29"/>
        <v>0</v>
      </c>
      <c r="BI87" s="189">
        <f t="shared" si="29"/>
        <v>0</v>
      </c>
      <c r="BJ87" s="189">
        <f t="shared" si="29"/>
        <v>0</v>
      </c>
      <c r="BK87" s="189">
        <f t="shared" si="29"/>
        <v>0</v>
      </c>
      <c r="BL87" s="189">
        <f t="shared" si="29"/>
        <v>0</v>
      </c>
      <c r="BM87" s="189">
        <f t="shared" si="29"/>
        <v>0</v>
      </c>
      <c r="BN87" s="189">
        <f t="shared" si="29"/>
        <v>0</v>
      </c>
      <c r="BO87" s="189">
        <f t="shared" si="28"/>
        <v>0</v>
      </c>
      <c r="BP87" s="189">
        <f t="shared" si="28"/>
        <v>0</v>
      </c>
      <c r="BQ87" s="189">
        <f t="shared" si="28"/>
        <v>0</v>
      </c>
      <c r="BR87" s="189">
        <f t="shared" si="28"/>
        <v>0</v>
      </c>
      <c r="BS87" s="189">
        <f t="shared" si="28"/>
        <v>0</v>
      </c>
      <c r="BT87" s="189">
        <f t="shared" si="28"/>
        <v>0</v>
      </c>
      <c r="BU87" s="189">
        <f t="shared" si="28"/>
        <v>0</v>
      </c>
      <c r="BV87" s="189">
        <f t="shared" si="28"/>
        <v>0</v>
      </c>
      <c r="BW87" s="189">
        <f t="shared" si="28"/>
        <v>0</v>
      </c>
      <c r="BX87" s="189">
        <f t="shared" si="28"/>
        <v>0</v>
      </c>
      <c r="BY87" s="189">
        <f t="shared" si="28"/>
        <v>0</v>
      </c>
      <c r="BZ87" s="189">
        <f t="shared" si="28"/>
        <v>0</v>
      </c>
      <c r="CA87" s="189">
        <f t="shared" si="28"/>
        <v>0</v>
      </c>
      <c r="CB87" s="189">
        <f t="shared" si="28"/>
        <v>0</v>
      </c>
      <c r="CC87" s="189">
        <f t="shared" si="28"/>
        <v>0</v>
      </c>
      <c r="CD87" s="189">
        <f t="shared" si="28"/>
        <v>0</v>
      </c>
      <c r="CE87" s="189">
        <f t="shared" si="28"/>
        <v>0</v>
      </c>
      <c r="CF87" s="189">
        <f t="shared" si="28"/>
        <v>0</v>
      </c>
      <c r="CG87" s="189">
        <f t="shared" si="28"/>
        <v>0</v>
      </c>
      <c r="CH87" s="189">
        <f t="shared" si="28"/>
        <v>0</v>
      </c>
      <c r="CI87" s="189">
        <f t="shared" si="28"/>
        <v>0</v>
      </c>
      <c r="CJ87" s="189">
        <f t="shared" si="28"/>
        <v>0</v>
      </c>
      <c r="CK87" s="189">
        <f t="shared" si="28"/>
        <v>0</v>
      </c>
      <c r="CL87" s="189">
        <f t="shared" si="28"/>
        <v>0</v>
      </c>
      <c r="CM87" s="189">
        <f t="shared" si="28"/>
        <v>0</v>
      </c>
      <c r="CN87" s="189">
        <f t="shared" si="28"/>
        <v>0</v>
      </c>
      <c r="CO87" s="189">
        <f t="shared" si="28"/>
        <v>0</v>
      </c>
      <c r="CP87" s="189">
        <f t="shared" si="28"/>
        <v>0</v>
      </c>
      <c r="CQ87" s="189">
        <f t="shared" si="28"/>
        <v>0</v>
      </c>
      <c r="CR87" s="189">
        <f t="shared" si="28"/>
        <v>0</v>
      </c>
      <c r="CS87" s="189">
        <f t="shared" si="28"/>
        <v>0</v>
      </c>
      <c r="CT87" s="189">
        <f t="shared" si="28"/>
        <v>0</v>
      </c>
      <c r="CU87" s="189">
        <f t="shared" si="28"/>
        <v>0</v>
      </c>
      <c r="CV87" s="189">
        <f t="shared" si="28"/>
        <v>0</v>
      </c>
      <c r="CW87" s="189">
        <f t="shared" si="28"/>
        <v>0</v>
      </c>
      <c r="CX87" s="189">
        <f t="shared" si="28"/>
        <v>0</v>
      </c>
      <c r="CY87" s="189">
        <f t="shared" si="28"/>
        <v>0</v>
      </c>
      <c r="CZ87" s="189">
        <f t="shared" si="28"/>
        <v>0</v>
      </c>
      <c r="DA87" s="189">
        <f t="shared" si="28"/>
        <v>0</v>
      </c>
      <c r="DB87" s="189">
        <f t="shared" si="28"/>
        <v>0</v>
      </c>
      <c r="DC87" s="189">
        <f t="shared" si="28"/>
        <v>0</v>
      </c>
      <c r="DD87" s="189">
        <f t="shared" si="28"/>
        <v>0</v>
      </c>
      <c r="DE87" s="189">
        <f t="shared" si="28"/>
        <v>0</v>
      </c>
      <c r="DF87" s="189">
        <f t="shared" si="28"/>
        <v>0</v>
      </c>
      <c r="DG87" s="189">
        <f t="shared" si="28"/>
        <v>0</v>
      </c>
      <c r="DH87" s="189">
        <f t="shared" si="28"/>
        <v>0</v>
      </c>
      <c r="DI87" s="189">
        <f t="shared" si="28"/>
        <v>0</v>
      </c>
      <c r="DJ87" s="189">
        <f t="shared" si="28"/>
        <v>0</v>
      </c>
      <c r="DK87" s="189">
        <f t="shared" si="28"/>
        <v>0</v>
      </c>
      <c r="DL87" s="189">
        <f t="shared" si="28"/>
        <v>0</v>
      </c>
      <c r="DM87" s="189">
        <f t="shared" si="28"/>
        <v>0</v>
      </c>
      <c r="DN87" s="189">
        <f t="shared" si="28"/>
        <v>0</v>
      </c>
      <c r="DO87" s="189">
        <f t="shared" si="28"/>
        <v>0</v>
      </c>
      <c r="DP87" s="189">
        <f t="shared" si="28"/>
        <v>0</v>
      </c>
      <c r="DQ87" s="189">
        <f t="shared" si="28"/>
        <v>0</v>
      </c>
      <c r="DR87" s="189">
        <f t="shared" si="28"/>
        <v>0</v>
      </c>
      <c r="DS87" s="189">
        <f t="shared" si="28"/>
        <v>0</v>
      </c>
      <c r="DT87" s="189">
        <f t="shared" si="28"/>
        <v>0</v>
      </c>
      <c r="DU87" s="189">
        <f t="shared" si="28"/>
        <v>0</v>
      </c>
      <c r="DV87" s="189">
        <f t="shared" si="28"/>
        <v>0</v>
      </c>
      <c r="DW87" s="189">
        <f t="shared" si="28"/>
        <v>0</v>
      </c>
      <c r="DX87" s="189">
        <f t="shared" si="28"/>
        <v>0</v>
      </c>
      <c r="DY87" s="189">
        <f t="shared" si="28"/>
        <v>0</v>
      </c>
      <c r="DZ87" s="189">
        <f t="shared" si="27"/>
        <v>0</v>
      </c>
      <c r="EA87" s="189">
        <f t="shared" si="26"/>
        <v>0</v>
      </c>
      <c r="EB87" s="189">
        <f t="shared" si="26"/>
        <v>0</v>
      </c>
      <c r="EC87" s="189">
        <f t="shared" si="26"/>
        <v>0</v>
      </c>
      <c r="ED87" s="189">
        <f t="shared" si="26"/>
        <v>0</v>
      </c>
      <c r="EE87" s="189">
        <f t="shared" si="26"/>
        <v>0</v>
      </c>
      <c r="EF87" s="189">
        <f t="shared" si="26"/>
        <v>0</v>
      </c>
      <c r="EG87" s="189">
        <f t="shared" si="26"/>
        <v>0</v>
      </c>
      <c r="EH87" s="189">
        <f t="shared" si="26"/>
        <v>0</v>
      </c>
      <c r="EI87" s="189">
        <f t="shared" si="26"/>
        <v>0</v>
      </c>
      <c r="EJ87" s="189">
        <f t="shared" si="26"/>
        <v>0</v>
      </c>
      <c r="EK87" s="189">
        <f t="shared" si="26"/>
        <v>0</v>
      </c>
      <c r="EL87" s="189">
        <f t="shared" si="26"/>
        <v>0</v>
      </c>
      <c r="EM87" s="189">
        <f t="shared" si="26"/>
        <v>0</v>
      </c>
      <c r="EN87" s="189">
        <f t="shared" si="26"/>
        <v>0</v>
      </c>
      <c r="EO87" s="189">
        <f t="shared" si="26"/>
        <v>0</v>
      </c>
      <c r="EP87" s="189">
        <f t="shared" si="26"/>
        <v>0</v>
      </c>
      <c r="EQ87" s="189">
        <f t="shared" si="26"/>
        <v>0</v>
      </c>
      <c r="ER87" s="189">
        <f t="shared" si="26"/>
        <v>0</v>
      </c>
      <c r="ES87" s="189">
        <f t="shared" si="26"/>
        <v>0</v>
      </c>
      <c r="ET87" s="189">
        <f t="shared" si="26"/>
        <v>0</v>
      </c>
      <c r="EU87" s="189">
        <f t="shared" si="26"/>
        <v>0</v>
      </c>
      <c r="EV87" s="189">
        <f t="shared" si="26"/>
        <v>0</v>
      </c>
      <c r="EW87" s="189">
        <f t="shared" si="26"/>
        <v>0</v>
      </c>
      <c r="EX87" s="189">
        <f t="shared" si="26"/>
        <v>0</v>
      </c>
      <c r="EY87" s="189">
        <f t="shared" si="26"/>
        <v>0</v>
      </c>
      <c r="EZ87" s="189">
        <f t="shared" si="26"/>
        <v>0</v>
      </c>
      <c r="FA87" s="189">
        <f t="shared" si="26"/>
        <v>0</v>
      </c>
      <c r="FB87" s="189">
        <f t="shared" si="26"/>
        <v>0</v>
      </c>
      <c r="FC87" s="189">
        <f t="shared" si="26"/>
        <v>0</v>
      </c>
      <c r="FD87" s="189">
        <f t="shared" si="26"/>
        <v>0</v>
      </c>
      <c r="FE87" s="189">
        <f t="shared" si="26"/>
        <v>0</v>
      </c>
      <c r="FF87" s="189">
        <f t="shared" si="26"/>
        <v>0</v>
      </c>
      <c r="FG87" s="189">
        <f t="shared" si="26"/>
        <v>0</v>
      </c>
    </row>
    <row r="88" spans="1:163" x14ac:dyDescent="0.25">
      <c r="A88" s="87">
        <v>2030</v>
      </c>
      <c r="B88" s="189">
        <f t="shared" si="24"/>
        <v>0</v>
      </c>
      <c r="C88" s="189">
        <f t="shared" si="29"/>
        <v>0</v>
      </c>
      <c r="D88" s="189">
        <f t="shared" si="29"/>
        <v>0</v>
      </c>
      <c r="E88" s="189">
        <f t="shared" si="29"/>
        <v>0</v>
      </c>
      <c r="F88" s="189">
        <f t="shared" si="29"/>
        <v>0</v>
      </c>
      <c r="G88" s="189">
        <f t="shared" si="29"/>
        <v>0</v>
      </c>
      <c r="H88" s="189">
        <f t="shared" si="29"/>
        <v>0</v>
      </c>
      <c r="I88" s="189">
        <f t="shared" si="29"/>
        <v>0</v>
      </c>
      <c r="J88" s="189">
        <f t="shared" si="29"/>
        <v>0</v>
      </c>
      <c r="K88" s="189">
        <f t="shared" si="29"/>
        <v>0</v>
      </c>
      <c r="L88" s="189">
        <f t="shared" si="29"/>
        <v>0</v>
      </c>
      <c r="M88" s="189">
        <f t="shared" si="29"/>
        <v>0</v>
      </c>
      <c r="N88" s="189">
        <f t="shared" si="29"/>
        <v>0</v>
      </c>
      <c r="O88" s="189">
        <f t="shared" si="29"/>
        <v>0</v>
      </c>
      <c r="P88" s="189">
        <f t="shared" si="29"/>
        <v>0</v>
      </c>
      <c r="Q88" s="189">
        <f t="shared" si="29"/>
        <v>0</v>
      </c>
      <c r="R88" s="189">
        <f t="shared" si="29"/>
        <v>0</v>
      </c>
      <c r="S88" s="189">
        <f t="shared" si="29"/>
        <v>0</v>
      </c>
      <c r="T88" s="189">
        <f t="shared" si="29"/>
        <v>0</v>
      </c>
      <c r="U88" s="189">
        <f t="shared" si="29"/>
        <v>0</v>
      </c>
      <c r="V88" s="189">
        <f t="shared" si="29"/>
        <v>0</v>
      </c>
      <c r="W88" s="189">
        <f t="shared" si="29"/>
        <v>0</v>
      </c>
      <c r="X88" s="189">
        <f t="shared" si="29"/>
        <v>0</v>
      </c>
      <c r="Y88" s="189">
        <f t="shared" si="29"/>
        <v>0</v>
      </c>
      <c r="Z88" s="189">
        <f t="shared" si="29"/>
        <v>0</v>
      </c>
      <c r="AA88" s="189">
        <f t="shared" si="29"/>
        <v>0</v>
      </c>
      <c r="AB88" s="189">
        <f t="shared" si="29"/>
        <v>0</v>
      </c>
      <c r="AC88" s="189">
        <f t="shared" si="29"/>
        <v>0</v>
      </c>
      <c r="AD88" s="189">
        <f t="shared" si="29"/>
        <v>0</v>
      </c>
      <c r="AE88" s="189">
        <f t="shared" si="29"/>
        <v>0</v>
      </c>
      <c r="AF88" s="189">
        <f t="shared" si="29"/>
        <v>0</v>
      </c>
      <c r="AG88" s="189">
        <f t="shared" si="29"/>
        <v>0</v>
      </c>
      <c r="AH88" s="189">
        <f t="shared" si="29"/>
        <v>0</v>
      </c>
      <c r="AI88" s="189">
        <f t="shared" si="29"/>
        <v>0</v>
      </c>
      <c r="AJ88" s="189">
        <f t="shared" si="29"/>
        <v>0</v>
      </c>
      <c r="AK88" s="189">
        <f t="shared" si="29"/>
        <v>0</v>
      </c>
      <c r="AL88" s="189">
        <f t="shared" si="29"/>
        <v>0</v>
      </c>
      <c r="AM88" s="189">
        <f t="shared" si="29"/>
        <v>0</v>
      </c>
      <c r="AN88" s="189">
        <f t="shared" si="29"/>
        <v>0</v>
      </c>
      <c r="AO88" s="189">
        <f t="shared" si="29"/>
        <v>0</v>
      </c>
      <c r="AP88" s="189">
        <f t="shared" si="29"/>
        <v>0</v>
      </c>
      <c r="AQ88" s="189">
        <f t="shared" si="29"/>
        <v>0</v>
      </c>
      <c r="AR88" s="189">
        <f t="shared" si="29"/>
        <v>0</v>
      </c>
      <c r="AS88" s="189">
        <f t="shared" si="29"/>
        <v>0</v>
      </c>
      <c r="AT88" s="189">
        <f t="shared" si="29"/>
        <v>0</v>
      </c>
      <c r="AU88" s="189">
        <f t="shared" si="29"/>
        <v>0</v>
      </c>
      <c r="AV88" s="189">
        <f t="shared" si="29"/>
        <v>0</v>
      </c>
      <c r="AW88" s="189">
        <f t="shared" si="29"/>
        <v>0</v>
      </c>
      <c r="AX88" s="189">
        <f t="shared" si="29"/>
        <v>0</v>
      </c>
      <c r="AY88" s="189">
        <f t="shared" si="29"/>
        <v>0</v>
      </c>
      <c r="AZ88" s="189">
        <f t="shared" si="29"/>
        <v>0</v>
      </c>
      <c r="BA88" s="189">
        <f t="shared" si="29"/>
        <v>0</v>
      </c>
      <c r="BB88" s="189">
        <f t="shared" si="29"/>
        <v>0</v>
      </c>
      <c r="BC88" s="189">
        <f t="shared" si="29"/>
        <v>0</v>
      </c>
      <c r="BD88" s="189">
        <f t="shared" si="29"/>
        <v>0</v>
      </c>
      <c r="BE88" s="189">
        <f t="shared" si="29"/>
        <v>0</v>
      </c>
      <c r="BF88" s="189">
        <f t="shared" si="29"/>
        <v>0</v>
      </c>
      <c r="BG88" s="189">
        <f t="shared" si="29"/>
        <v>0</v>
      </c>
      <c r="BH88" s="189">
        <f t="shared" si="29"/>
        <v>0</v>
      </c>
      <c r="BI88" s="189">
        <f t="shared" si="29"/>
        <v>0</v>
      </c>
      <c r="BJ88" s="189">
        <f t="shared" si="29"/>
        <v>0</v>
      </c>
      <c r="BK88" s="189">
        <f t="shared" si="29"/>
        <v>0</v>
      </c>
      <c r="BL88" s="189">
        <f t="shared" si="29"/>
        <v>0</v>
      </c>
      <c r="BM88" s="189">
        <f t="shared" si="29"/>
        <v>0</v>
      </c>
      <c r="BN88" s="189">
        <f t="shared" si="29"/>
        <v>0</v>
      </c>
      <c r="BO88" s="189">
        <f t="shared" si="28"/>
        <v>0</v>
      </c>
      <c r="BP88" s="189">
        <f t="shared" si="28"/>
        <v>0</v>
      </c>
      <c r="BQ88" s="189">
        <f t="shared" si="28"/>
        <v>0</v>
      </c>
      <c r="BR88" s="189">
        <f t="shared" si="28"/>
        <v>0</v>
      </c>
      <c r="BS88" s="189">
        <f t="shared" si="28"/>
        <v>0</v>
      </c>
      <c r="BT88" s="189">
        <f t="shared" si="28"/>
        <v>0</v>
      </c>
      <c r="BU88" s="189">
        <f t="shared" si="28"/>
        <v>0</v>
      </c>
      <c r="BV88" s="189">
        <f t="shared" si="28"/>
        <v>0</v>
      </c>
      <c r="BW88" s="189">
        <f t="shared" si="28"/>
        <v>0</v>
      </c>
      <c r="BX88" s="189">
        <f t="shared" si="28"/>
        <v>0</v>
      </c>
      <c r="BY88" s="189">
        <f t="shared" si="28"/>
        <v>0</v>
      </c>
      <c r="BZ88" s="189">
        <f t="shared" si="28"/>
        <v>0</v>
      </c>
      <c r="CA88" s="189">
        <f t="shared" si="28"/>
        <v>0</v>
      </c>
      <c r="CB88" s="189">
        <f t="shared" si="28"/>
        <v>0</v>
      </c>
      <c r="CC88" s="189">
        <f t="shared" si="28"/>
        <v>0</v>
      </c>
      <c r="CD88" s="189">
        <f t="shared" si="28"/>
        <v>0</v>
      </c>
      <c r="CE88" s="189">
        <f t="shared" si="28"/>
        <v>0</v>
      </c>
      <c r="CF88" s="189">
        <f t="shared" si="28"/>
        <v>0</v>
      </c>
      <c r="CG88" s="189">
        <f t="shared" si="28"/>
        <v>0</v>
      </c>
      <c r="CH88" s="189">
        <f t="shared" si="28"/>
        <v>0</v>
      </c>
      <c r="CI88" s="189">
        <f t="shared" si="28"/>
        <v>0</v>
      </c>
      <c r="CJ88" s="189">
        <f t="shared" si="28"/>
        <v>0</v>
      </c>
      <c r="CK88" s="189">
        <f t="shared" si="28"/>
        <v>0</v>
      </c>
      <c r="CL88" s="189">
        <f t="shared" si="28"/>
        <v>0</v>
      </c>
      <c r="CM88" s="189">
        <f t="shared" si="28"/>
        <v>0</v>
      </c>
      <c r="CN88" s="189">
        <f t="shared" si="28"/>
        <v>0</v>
      </c>
      <c r="CO88" s="189">
        <f t="shared" si="28"/>
        <v>0</v>
      </c>
      <c r="CP88" s="189">
        <f t="shared" si="28"/>
        <v>0</v>
      </c>
      <c r="CQ88" s="189">
        <f t="shared" si="28"/>
        <v>0</v>
      </c>
      <c r="CR88" s="189">
        <f t="shared" si="28"/>
        <v>0</v>
      </c>
      <c r="CS88" s="189">
        <f t="shared" si="28"/>
        <v>0</v>
      </c>
      <c r="CT88" s="189">
        <f t="shared" si="28"/>
        <v>0</v>
      </c>
      <c r="CU88" s="189">
        <f t="shared" si="28"/>
        <v>0</v>
      </c>
      <c r="CV88" s="189">
        <f t="shared" si="28"/>
        <v>0</v>
      </c>
      <c r="CW88" s="189">
        <f t="shared" si="28"/>
        <v>0</v>
      </c>
      <c r="CX88" s="189">
        <f t="shared" si="28"/>
        <v>0</v>
      </c>
      <c r="CY88" s="189">
        <f t="shared" si="28"/>
        <v>0</v>
      </c>
      <c r="CZ88" s="189">
        <f t="shared" si="28"/>
        <v>0</v>
      </c>
      <c r="DA88" s="189">
        <f t="shared" si="28"/>
        <v>0</v>
      </c>
      <c r="DB88" s="189">
        <f t="shared" si="28"/>
        <v>0</v>
      </c>
      <c r="DC88" s="189">
        <f t="shared" si="28"/>
        <v>0</v>
      </c>
      <c r="DD88" s="189">
        <f t="shared" si="28"/>
        <v>0</v>
      </c>
      <c r="DE88" s="189">
        <f t="shared" si="28"/>
        <v>0</v>
      </c>
      <c r="DF88" s="189">
        <f t="shared" si="28"/>
        <v>0</v>
      </c>
      <c r="DG88" s="189">
        <f t="shared" si="28"/>
        <v>0</v>
      </c>
      <c r="DH88" s="189">
        <f t="shared" si="28"/>
        <v>0</v>
      </c>
      <c r="DI88" s="189">
        <f t="shared" si="28"/>
        <v>0</v>
      </c>
      <c r="DJ88" s="189">
        <f t="shared" si="28"/>
        <v>0</v>
      </c>
      <c r="DK88" s="189">
        <f t="shared" si="28"/>
        <v>0</v>
      </c>
      <c r="DL88" s="189">
        <f t="shared" si="28"/>
        <v>0</v>
      </c>
      <c r="DM88" s="189">
        <f t="shared" si="28"/>
        <v>0</v>
      </c>
      <c r="DN88" s="189">
        <f t="shared" si="28"/>
        <v>0</v>
      </c>
      <c r="DO88" s="189">
        <f t="shared" si="28"/>
        <v>0</v>
      </c>
      <c r="DP88" s="189">
        <f t="shared" si="28"/>
        <v>0</v>
      </c>
      <c r="DQ88" s="189">
        <f t="shared" si="28"/>
        <v>0</v>
      </c>
      <c r="DR88" s="189">
        <f t="shared" si="28"/>
        <v>0</v>
      </c>
      <c r="DS88" s="189">
        <f t="shared" si="28"/>
        <v>0</v>
      </c>
      <c r="DT88" s="189">
        <f t="shared" si="28"/>
        <v>0</v>
      </c>
      <c r="DU88" s="189">
        <f t="shared" si="28"/>
        <v>0</v>
      </c>
      <c r="DV88" s="189">
        <f t="shared" si="28"/>
        <v>0</v>
      </c>
      <c r="DW88" s="189">
        <f t="shared" si="28"/>
        <v>0</v>
      </c>
      <c r="DX88" s="189">
        <f t="shared" si="28"/>
        <v>0</v>
      </c>
      <c r="DY88" s="189">
        <f t="shared" si="28"/>
        <v>0</v>
      </c>
      <c r="DZ88" s="189">
        <f t="shared" si="27"/>
        <v>0</v>
      </c>
      <c r="EA88" s="189">
        <f t="shared" si="26"/>
        <v>0</v>
      </c>
      <c r="EB88" s="189">
        <f t="shared" si="26"/>
        <v>0</v>
      </c>
      <c r="EC88" s="189">
        <f t="shared" si="26"/>
        <v>0</v>
      </c>
      <c r="ED88" s="189">
        <f t="shared" si="26"/>
        <v>0</v>
      </c>
      <c r="EE88" s="189">
        <f t="shared" si="26"/>
        <v>0</v>
      </c>
      <c r="EF88" s="189">
        <f t="shared" si="26"/>
        <v>0</v>
      </c>
      <c r="EG88" s="189">
        <f t="shared" si="26"/>
        <v>0</v>
      </c>
      <c r="EH88" s="189">
        <f t="shared" si="26"/>
        <v>0</v>
      </c>
      <c r="EI88" s="189">
        <f t="shared" si="26"/>
        <v>0</v>
      </c>
      <c r="EJ88" s="189">
        <f t="shared" si="26"/>
        <v>0</v>
      </c>
      <c r="EK88" s="189">
        <f t="shared" si="26"/>
        <v>0</v>
      </c>
      <c r="EL88" s="189">
        <f t="shared" si="26"/>
        <v>0</v>
      </c>
      <c r="EM88" s="189">
        <f t="shared" si="26"/>
        <v>0</v>
      </c>
      <c r="EN88" s="189">
        <f t="shared" si="26"/>
        <v>0</v>
      </c>
      <c r="EO88" s="189">
        <f t="shared" si="26"/>
        <v>0</v>
      </c>
      <c r="EP88" s="189">
        <f t="shared" si="26"/>
        <v>0</v>
      </c>
      <c r="EQ88" s="189">
        <f t="shared" si="26"/>
        <v>0</v>
      </c>
      <c r="ER88" s="189">
        <f t="shared" si="26"/>
        <v>0</v>
      </c>
      <c r="ES88" s="189">
        <f t="shared" si="26"/>
        <v>0</v>
      </c>
      <c r="ET88" s="189">
        <f t="shared" si="26"/>
        <v>0</v>
      </c>
      <c r="EU88" s="189">
        <f t="shared" si="26"/>
        <v>0</v>
      </c>
      <c r="EV88" s="189">
        <f t="shared" si="26"/>
        <v>0</v>
      </c>
      <c r="EW88" s="189">
        <f t="shared" si="26"/>
        <v>0</v>
      </c>
      <c r="EX88" s="189">
        <f t="shared" si="26"/>
        <v>0</v>
      </c>
      <c r="EY88" s="189">
        <f t="shared" si="26"/>
        <v>0</v>
      </c>
      <c r="EZ88" s="189">
        <f t="shared" si="26"/>
        <v>0</v>
      </c>
      <c r="FA88" s="189">
        <f t="shared" si="26"/>
        <v>0</v>
      </c>
      <c r="FB88" s="189">
        <f t="shared" si="26"/>
        <v>0</v>
      </c>
      <c r="FC88" s="189">
        <f t="shared" si="26"/>
        <v>0</v>
      </c>
      <c r="FD88" s="189">
        <f t="shared" si="26"/>
        <v>0</v>
      </c>
      <c r="FE88" s="189">
        <f t="shared" si="26"/>
        <v>0</v>
      </c>
      <c r="FF88" s="189">
        <f t="shared" si="26"/>
        <v>0</v>
      </c>
      <c r="FG88" s="189">
        <f t="shared" si="26"/>
        <v>0</v>
      </c>
    </row>
    <row r="89" spans="1:163" x14ac:dyDescent="0.25">
      <c r="A89" s="87">
        <v>2031</v>
      </c>
      <c r="B89" s="189">
        <f t="shared" si="24"/>
        <v>0</v>
      </c>
      <c r="C89" s="189">
        <f t="shared" si="29"/>
        <v>0</v>
      </c>
      <c r="D89" s="189">
        <f t="shared" si="29"/>
        <v>0</v>
      </c>
      <c r="E89" s="189">
        <f t="shared" si="29"/>
        <v>0</v>
      </c>
      <c r="F89" s="189">
        <f t="shared" si="29"/>
        <v>0</v>
      </c>
      <c r="G89" s="189">
        <f t="shared" si="29"/>
        <v>0</v>
      </c>
      <c r="H89" s="189">
        <f t="shared" si="29"/>
        <v>0</v>
      </c>
      <c r="I89" s="189">
        <f t="shared" si="29"/>
        <v>0</v>
      </c>
      <c r="J89" s="189">
        <f t="shared" si="29"/>
        <v>0</v>
      </c>
      <c r="K89" s="189">
        <f t="shared" si="29"/>
        <v>0</v>
      </c>
      <c r="L89" s="189">
        <f t="shared" si="29"/>
        <v>0</v>
      </c>
      <c r="M89" s="189">
        <f t="shared" si="29"/>
        <v>0</v>
      </c>
      <c r="N89" s="189">
        <f t="shared" si="29"/>
        <v>0</v>
      </c>
      <c r="O89" s="189">
        <f t="shared" si="29"/>
        <v>0</v>
      </c>
      <c r="P89" s="189">
        <f t="shared" si="29"/>
        <v>0</v>
      </c>
      <c r="Q89" s="189">
        <f t="shared" si="29"/>
        <v>0</v>
      </c>
      <c r="R89" s="189">
        <f t="shared" si="29"/>
        <v>0</v>
      </c>
      <c r="S89" s="189">
        <f t="shared" si="29"/>
        <v>0</v>
      </c>
      <c r="T89" s="189">
        <f t="shared" si="29"/>
        <v>0</v>
      </c>
      <c r="U89" s="189">
        <f t="shared" si="29"/>
        <v>0</v>
      </c>
      <c r="V89" s="189">
        <f t="shared" si="29"/>
        <v>0</v>
      </c>
      <c r="W89" s="189">
        <f t="shared" si="29"/>
        <v>0</v>
      </c>
      <c r="X89" s="189">
        <f t="shared" si="29"/>
        <v>0</v>
      </c>
      <c r="Y89" s="189">
        <f t="shared" si="29"/>
        <v>0</v>
      </c>
      <c r="Z89" s="189">
        <f t="shared" si="29"/>
        <v>0</v>
      </c>
      <c r="AA89" s="189">
        <f t="shared" si="29"/>
        <v>0</v>
      </c>
      <c r="AB89" s="189">
        <f t="shared" si="29"/>
        <v>0</v>
      </c>
      <c r="AC89" s="189">
        <f t="shared" si="29"/>
        <v>0</v>
      </c>
      <c r="AD89" s="189">
        <f t="shared" si="29"/>
        <v>0</v>
      </c>
      <c r="AE89" s="189">
        <f t="shared" si="29"/>
        <v>0</v>
      </c>
      <c r="AF89" s="189">
        <f t="shared" si="29"/>
        <v>0</v>
      </c>
      <c r="AG89" s="189">
        <f t="shared" si="29"/>
        <v>0</v>
      </c>
      <c r="AH89" s="189">
        <f t="shared" si="29"/>
        <v>0</v>
      </c>
      <c r="AI89" s="189">
        <f t="shared" si="29"/>
        <v>0</v>
      </c>
      <c r="AJ89" s="189">
        <f t="shared" si="29"/>
        <v>0</v>
      </c>
      <c r="AK89" s="189">
        <f t="shared" si="29"/>
        <v>0</v>
      </c>
      <c r="AL89" s="189">
        <f t="shared" si="29"/>
        <v>0</v>
      </c>
      <c r="AM89" s="189">
        <f t="shared" si="29"/>
        <v>0</v>
      </c>
      <c r="AN89" s="189">
        <f t="shared" si="29"/>
        <v>0</v>
      </c>
      <c r="AO89" s="189">
        <f t="shared" si="29"/>
        <v>0</v>
      </c>
      <c r="AP89" s="189">
        <f t="shared" si="29"/>
        <v>0</v>
      </c>
      <c r="AQ89" s="189">
        <f t="shared" si="29"/>
        <v>0</v>
      </c>
      <c r="AR89" s="189">
        <f t="shared" si="29"/>
        <v>0</v>
      </c>
      <c r="AS89" s="189">
        <f t="shared" si="29"/>
        <v>0</v>
      </c>
      <c r="AT89" s="189">
        <f t="shared" si="29"/>
        <v>0</v>
      </c>
      <c r="AU89" s="189">
        <f t="shared" si="29"/>
        <v>0</v>
      </c>
      <c r="AV89" s="189">
        <f t="shared" si="29"/>
        <v>0</v>
      </c>
      <c r="AW89" s="189">
        <f t="shared" si="29"/>
        <v>0</v>
      </c>
      <c r="AX89" s="189">
        <f t="shared" si="29"/>
        <v>0</v>
      </c>
      <c r="AY89" s="189">
        <f t="shared" si="29"/>
        <v>0</v>
      </c>
      <c r="AZ89" s="189">
        <f t="shared" si="29"/>
        <v>0</v>
      </c>
      <c r="BA89" s="189">
        <f t="shared" si="29"/>
        <v>0</v>
      </c>
      <c r="BB89" s="189">
        <f t="shared" si="29"/>
        <v>0</v>
      </c>
      <c r="BC89" s="189">
        <f t="shared" si="29"/>
        <v>0</v>
      </c>
      <c r="BD89" s="189">
        <f t="shared" si="29"/>
        <v>0</v>
      </c>
      <c r="BE89" s="189">
        <f t="shared" si="29"/>
        <v>0</v>
      </c>
      <c r="BF89" s="189">
        <f t="shared" si="29"/>
        <v>0</v>
      </c>
      <c r="BG89" s="189">
        <f t="shared" si="29"/>
        <v>0</v>
      </c>
      <c r="BH89" s="189">
        <f t="shared" si="29"/>
        <v>0</v>
      </c>
      <c r="BI89" s="189">
        <f t="shared" si="29"/>
        <v>0</v>
      </c>
      <c r="BJ89" s="189">
        <f t="shared" si="29"/>
        <v>0</v>
      </c>
      <c r="BK89" s="189">
        <f t="shared" si="29"/>
        <v>0</v>
      </c>
      <c r="BL89" s="189">
        <f t="shared" si="29"/>
        <v>0</v>
      </c>
      <c r="BM89" s="189">
        <f t="shared" si="29"/>
        <v>0</v>
      </c>
      <c r="BN89" s="189">
        <f t="shared" si="29"/>
        <v>0</v>
      </c>
      <c r="BO89" s="189">
        <f t="shared" si="28"/>
        <v>0</v>
      </c>
      <c r="BP89" s="189">
        <f t="shared" si="28"/>
        <v>0</v>
      </c>
      <c r="BQ89" s="189">
        <f t="shared" si="28"/>
        <v>0</v>
      </c>
      <c r="BR89" s="189">
        <f t="shared" si="28"/>
        <v>0</v>
      </c>
      <c r="BS89" s="189">
        <f t="shared" si="28"/>
        <v>0</v>
      </c>
      <c r="BT89" s="189">
        <f t="shared" si="28"/>
        <v>0</v>
      </c>
      <c r="BU89" s="189">
        <f t="shared" si="28"/>
        <v>0</v>
      </c>
      <c r="BV89" s="189">
        <f t="shared" si="28"/>
        <v>0</v>
      </c>
      <c r="BW89" s="189">
        <f t="shared" si="28"/>
        <v>0</v>
      </c>
      <c r="BX89" s="189">
        <f t="shared" si="28"/>
        <v>0</v>
      </c>
      <c r="BY89" s="189">
        <f t="shared" si="28"/>
        <v>0</v>
      </c>
      <c r="BZ89" s="189">
        <f t="shared" si="28"/>
        <v>0</v>
      </c>
      <c r="CA89" s="189">
        <f t="shared" si="28"/>
        <v>0</v>
      </c>
      <c r="CB89" s="189">
        <f t="shared" si="28"/>
        <v>0</v>
      </c>
      <c r="CC89" s="189">
        <f t="shared" si="28"/>
        <v>0</v>
      </c>
      <c r="CD89" s="189">
        <f t="shared" si="28"/>
        <v>0</v>
      </c>
      <c r="CE89" s="189">
        <f t="shared" si="28"/>
        <v>0</v>
      </c>
      <c r="CF89" s="189">
        <f t="shared" si="28"/>
        <v>0</v>
      </c>
      <c r="CG89" s="189">
        <f t="shared" si="28"/>
        <v>0</v>
      </c>
      <c r="CH89" s="189">
        <f t="shared" si="28"/>
        <v>0</v>
      </c>
      <c r="CI89" s="189">
        <f t="shared" si="28"/>
        <v>0</v>
      </c>
      <c r="CJ89" s="189">
        <f t="shared" si="28"/>
        <v>0</v>
      </c>
      <c r="CK89" s="189">
        <f t="shared" si="28"/>
        <v>0</v>
      </c>
      <c r="CL89" s="189">
        <f t="shared" si="28"/>
        <v>0</v>
      </c>
      <c r="CM89" s="189">
        <f t="shared" si="28"/>
        <v>0</v>
      </c>
      <c r="CN89" s="189">
        <f t="shared" si="28"/>
        <v>0</v>
      </c>
      <c r="CO89" s="189">
        <f t="shared" si="28"/>
        <v>0</v>
      </c>
      <c r="CP89" s="189">
        <f t="shared" si="28"/>
        <v>0</v>
      </c>
      <c r="CQ89" s="189">
        <f t="shared" si="28"/>
        <v>0</v>
      </c>
      <c r="CR89" s="189">
        <f t="shared" si="28"/>
        <v>0</v>
      </c>
      <c r="CS89" s="189">
        <f t="shared" si="28"/>
        <v>0</v>
      </c>
      <c r="CT89" s="189">
        <f t="shared" si="28"/>
        <v>0</v>
      </c>
      <c r="CU89" s="189">
        <f t="shared" si="28"/>
        <v>0</v>
      </c>
      <c r="CV89" s="189">
        <f t="shared" si="28"/>
        <v>0</v>
      </c>
      <c r="CW89" s="189">
        <f t="shared" si="28"/>
        <v>0</v>
      </c>
      <c r="CX89" s="189">
        <f t="shared" si="28"/>
        <v>0</v>
      </c>
      <c r="CY89" s="189">
        <f t="shared" si="28"/>
        <v>0</v>
      </c>
      <c r="CZ89" s="189">
        <f t="shared" si="28"/>
        <v>0</v>
      </c>
      <c r="DA89" s="189">
        <f t="shared" si="28"/>
        <v>0</v>
      </c>
      <c r="DB89" s="189">
        <f t="shared" si="28"/>
        <v>0</v>
      </c>
      <c r="DC89" s="189">
        <f t="shared" si="28"/>
        <v>0</v>
      </c>
      <c r="DD89" s="189">
        <f t="shared" si="28"/>
        <v>0</v>
      </c>
      <c r="DE89" s="189">
        <f t="shared" si="28"/>
        <v>0</v>
      </c>
      <c r="DF89" s="189">
        <f t="shared" si="28"/>
        <v>0</v>
      </c>
      <c r="DG89" s="189">
        <f t="shared" si="28"/>
        <v>0</v>
      </c>
      <c r="DH89" s="189">
        <f t="shared" si="28"/>
        <v>0</v>
      </c>
      <c r="DI89" s="189">
        <f t="shared" si="28"/>
        <v>0</v>
      </c>
      <c r="DJ89" s="189">
        <f t="shared" si="28"/>
        <v>0</v>
      </c>
      <c r="DK89" s="189">
        <f t="shared" si="28"/>
        <v>0</v>
      </c>
      <c r="DL89" s="189">
        <f t="shared" si="28"/>
        <v>0</v>
      </c>
      <c r="DM89" s="189">
        <f t="shared" si="28"/>
        <v>0</v>
      </c>
      <c r="DN89" s="189">
        <f t="shared" si="28"/>
        <v>0</v>
      </c>
      <c r="DO89" s="189">
        <f t="shared" si="28"/>
        <v>0</v>
      </c>
      <c r="DP89" s="189">
        <f t="shared" si="28"/>
        <v>0</v>
      </c>
      <c r="DQ89" s="189">
        <f t="shared" si="28"/>
        <v>0</v>
      </c>
      <c r="DR89" s="189">
        <f t="shared" si="28"/>
        <v>0</v>
      </c>
      <c r="DS89" s="189">
        <f t="shared" si="28"/>
        <v>0</v>
      </c>
      <c r="DT89" s="189">
        <f t="shared" si="28"/>
        <v>0</v>
      </c>
      <c r="DU89" s="189">
        <f t="shared" si="28"/>
        <v>0</v>
      </c>
      <c r="DV89" s="189">
        <f t="shared" si="28"/>
        <v>0</v>
      </c>
      <c r="DW89" s="189">
        <f t="shared" si="28"/>
        <v>0</v>
      </c>
      <c r="DX89" s="189">
        <f t="shared" si="28"/>
        <v>0</v>
      </c>
      <c r="DY89" s="189">
        <f t="shared" si="28"/>
        <v>0</v>
      </c>
      <c r="DZ89" s="189">
        <f t="shared" si="27"/>
        <v>0</v>
      </c>
      <c r="EA89" s="189">
        <f t="shared" si="26"/>
        <v>0</v>
      </c>
      <c r="EB89" s="189">
        <f t="shared" si="26"/>
        <v>0</v>
      </c>
      <c r="EC89" s="189">
        <f t="shared" si="26"/>
        <v>0</v>
      </c>
      <c r="ED89" s="189">
        <f t="shared" si="26"/>
        <v>0</v>
      </c>
      <c r="EE89" s="189">
        <f t="shared" si="26"/>
        <v>0</v>
      </c>
      <c r="EF89" s="189">
        <f t="shared" si="26"/>
        <v>0</v>
      </c>
      <c r="EG89" s="189">
        <f t="shared" si="26"/>
        <v>0</v>
      </c>
      <c r="EH89" s="189">
        <f t="shared" si="26"/>
        <v>0</v>
      </c>
      <c r="EI89" s="189">
        <f t="shared" si="26"/>
        <v>0</v>
      </c>
      <c r="EJ89" s="189">
        <f t="shared" si="26"/>
        <v>0</v>
      </c>
      <c r="EK89" s="189">
        <f t="shared" si="26"/>
        <v>0</v>
      </c>
      <c r="EL89" s="189">
        <f t="shared" si="26"/>
        <v>0</v>
      </c>
      <c r="EM89" s="189">
        <f t="shared" si="26"/>
        <v>0</v>
      </c>
      <c r="EN89" s="189">
        <f t="shared" si="26"/>
        <v>0</v>
      </c>
      <c r="EO89" s="189">
        <f t="shared" si="26"/>
        <v>0</v>
      </c>
      <c r="EP89" s="189">
        <f t="shared" si="26"/>
        <v>0</v>
      </c>
      <c r="EQ89" s="189">
        <f t="shared" si="26"/>
        <v>0</v>
      </c>
      <c r="ER89" s="189">
        <f t="shared" si="26"/>
        <v>0</v>
      </c>
      <c r="ES89" s="189">
        <f t="shared" si="26"/>
        <v>0</v>
      </c>
      <c r="ET89" s="189">
        <f t="shared" si="26"/>
        <v>0</v>
      </c>
      <c r="EU89" s="189">
        <f t="shared" si="26"/>
        <v>0</v>
      </c>
      <c r="EV89" s="189">
        <f t="shared" si="26"/>
        <v>0</v>
      </c>
      <c r="EW89" s="189">
        <f t="shared" si="26"/>
        <v>0</v>
      </c>
      <c r="EX89" s="189">
        <f t="shared" si="26"/>
        <v>0</v>
      </c>
      <c r="EY89" s="189">
        <f t="shared" si="26"/>
        <v>0</v>
      </c>
      <c r="EZ89" s="189">
        <f t="shared" si="26"/>
        <v>0</v>
      </c>
      <c r="FA89" s="189">
        <f t="shared" si="26"/>
        <v>0</v>
      </c>
      <c r="FB89" s="189">
        <f t="shared" si="26"/>
        <v>0</v>
      </c>
      <c r="FC89" s="189">
        <f t="shared" si="26"/>
        <v>0</v>
      </c>
      <c r="FD89" s="189">
        <f t="shared" si="26"/>
        <v>0</v>
      </c>
      <c r="FE89" s="189">
        <f t="shared" si="26"/>
        <v>0</v>
      </c>
      <c r="FF89" s="189">
        <f t="shared" si="26"/>
        <v>0</v>
      </c>
      <c r="FG89" s="189">
        <f t="shared" si="26"/>
        <v>0</v>
      </c>
    </row>
    <row r="90" spans="1:163" x14ac:dyDescent="0.25">
      <c r="A90" s="87">
        <v>2032</v>
      </c>
      <c r="B90" s="189">
        <f t="shared" si="24"/>
        <v>0</v>
      </c>
      <c r="C90" s="189">
        <f t="shared" si="29"/>
        <v>0</v>
      </c>
      <c r="D90" s="189">
        <f t="shared" si="29"/>
        <v>0</v>
      </c>
      <c r="E90" s="189">
        <f t="shared" si="29"/>
        <v>0</v>
      </c>
      <c r="F90" s="189">
        <f t="shared" si="29"/>
        <v>0</v>
      </c>
      <c r="G90" s="189">
        <f t="shared" si="29"/>
        <v>0</v>
      </c>
      <c r="H90" s="189">
        <f t="shared" si="29"/>
        <v>0</v>
      </c>
      <c r="I90" s="189">
        <f t="shared" si="29"/>
        <v>0</v>
      </c>
      <c r="J90" s="189">
        <f t="shared" si="29"/>
        <v>0</v>
      </c>
      <c r="K90" s="189">
        <f t="shared" si="29"/>
        <v>0</v>
      </c>
      <c r="L90" s="189">
        <f t="shared" si="29"/>
        <v>0</v>
      </c>
      <c r="M90" s="189">
        <f t="shared" si="29"/>
        <v>0</v>
      </c>
      <c r="N90" s="189">
        <f t="shared" si="29"/>
        <v>0</v>
      </c>
      <c r="O90" s="189">
        <f t="shared" si="29"/>
        <v>0</v>
      </c>
      <c r="P90" s="189">
        <f t="shared" si="29"/>
        <v>0</v>
      </c>
      <c r="Q90" s="189">
        <f t="shared" si="29"/>
        <v>0</v>
      </c>
      <c r="R90" s="189">
        <f t="shared" si="29"/>
        <v>0</v>
      </c>
      <c r="S90" s="189">
        <f t="shared" si="29"/>
        <v>0</v>
      </c>
      <c r="T90" s="189">
        <f t="shared" si="29"/>
        <v>0</v>
      </c>
      <c r="U90" s="189">
        <f t="shared" si="29"/>
        <v>0</v>
      </c>
      <c r="V90" s="189">
        <f t="shared" si="29"/>
        <v>0</v>
      </c>
      <c r="W90" s="189">
        <f t="shared" si="29"/>
        <v>0</v>
      </c>
      <c r="X90" s="189">
        <f t="shared" si="29"/>
        <v>0</v>
      </c>
      <c r="Y90" s="189">
        <f t="shared" si="29"/>
        <v>0</v>
      </c>
      <c r="Z90" s="189">
        <f t="shared" si="29"/>
        <v>0</v>
      </c>
      <c r="AA90" s="189">
        <f t="shared" si="29"/>
        <v>0</v>
      </c>
      <c r="AB90" s="189">
        <f t="shared" si="29"/>
        <v>0</v>
      </c>
      <c r="AC90" s="189">
        <f t="shared" si="29"/>
        <v>0</v>
      </c>
      <c r="AD90" s="189">
        <f t="shared" si="29"/>
        <v>0</v>
      </c>
      <c r="AE90" s="189">
        <f t="shared" si="29"/>
        <v>0</v>
      </c>
      <c r="AF90" s="189">
        <f t="shared" si="29"/>
        <v>0</v>
      </c>
      <c r="AG90" s="189">
        <f t="shared" si="29"/>
        <v>0</v>
      </c>
      <c r="AH90" s="189">
        <f t="shared" si="29"/>
        <v>0</v>
      </c>
      <c r="AI90" s="189">
        <f t="shared" si="29"/>
        <v>0</v>
      </c>
      <c r="AJ90" s="189">
        <f t="shared" si="29"/>
        <v>0</v>
      </c>
      <c r="AK90" s="189">
        <f t="shared" si="29"/>
        <v>0</v>
      </c>
      <c r="AL90" s="189">
        <f t="shared" si="29"/>
        <v>0</v>
      </c>
      <c r="AM90" s="189">
        <f t="shared" si="29"/>
        <v>0</v>
      </c>
      <c r="AN90" s="189">
        <f t="shared" si="29"/>
        <v>0</v>
      </c>
      <c r="AO90" s="189">
        <f t="shared" si="29"/>
        <v>0</v>
      </c>
      <c r="AP90" s="189">
        <f t="shared" si="29"/>
        <v>0</v>
      </c>
      <c r="AQ90" s="189">
        <f t="shared" si="29"/>
        <v>0</v>
      </c>
      <c r="AR90" s="189">
        <f t="shared" si="29"/>
        <v>0</v>
      </c>
      <c r="AS90" s="189">
        <f t="shared" si="29"/>
        <v>0</v>
      </c>
      <c r="AT90" s="189">
        <f t="shared" si="29"/>
        <v>0</v>
      </c>
      <c r="AU90" s="189">
        <f t="shared" si="29"/>
        <v>0</v>
      </c>
      <c r="AV90" s="189">
        <f t="shared" si="29"/>
        <v>0</v>
      </c>
      <c r="AW90" s="189">
        <f t="shared" si="29"/>
        <v>0</v>
      </c>
      <c r="AX90" s="189">
        <f t="shared" si="29"/>
        <v>0</v>
      </c>
      <c r="AY90" s="189">
        <f t="shared" si="29"/>
        <v>0</v>
      </c>
      <c r="AZ90" s="189">
        <f t="shared" si="29"/>
        <v>0</v>
      </c>
      <c r="BA90" s="189">
        <f t="shared" si="29"/>
        <v>0</v>
      </c>
      <c r="BB90" s="189">
        <f t="shared" si="29"/>
        <v>0</v>
      </c>
      <c r="BC90" s="189">
        <f t="shared" si="29"/>
        <v>0</v>
      </c>
      <c r="BD90" s="189">
        <f t="shared" si="29"/>
        <v>0</v>
      </c>
      <c r="BE90" s="189">
        <f t="shared" si="29"/>
        <v>0</v>
      </c>
      <c r="BF90" s="189">
        <f t="shared" si="29"/>
        <v>0</v>
      </c>
      <c r="BG90" s="189">
        <f t="shared" si="29"/>
        <v>0</v>
      </c>
      <c r="BH90" s="189">
        <f t="shared" si="29"/>
        <v>0</v>
      </c>
      <c r="BI90" s="189">
        <f t="shared" si="29"/>
        <v>0</v>
      </c>
      <c r="BJ90" s="189">
        <f t="shared" si="29"/>
        <v>0</v>
      </c>
      <c r="BK90" s="189">
        <f t="shared" si="29"/>
        <v>0</v>
      </c>
      <c r="BL90" s="189">
        <f t="shared" si="29"/>
        <v>0</v>
      </c>
      <c r="BM90" s="189">
        <f t="shared" si="29"/>
        <v>0</v>
      </c>
      <c r="BN90" s="189">
        <f t="shared" ref="BN90:DY93" si="30">BN68-BN15</f>
        <v>0</v>
      </c>
      <c r="BO90" s="189">
        <f t="shared" si="30"/>
        <v>0</v>
      </c>
      <c r="BP90" s="189">
        <f t="shared" si="30"/>
        <v>0</v>
      </c>
      <c r="BQ90" s="189">
        <f t="shared" si="30"/>
        <v>0</v>
      </c>
      <c r="BR90" s="189">
        <f t="shared" si="30"/>
        <v>0</v>
      </c>
      <c r="BS90" s="189">
        <f t="shared" si="30"/>
        <v>0</v>
      </c>
      <c r="BT90" s="189">
        <f t="shared" si="30"/>
        <v>0</v>
      </c>
      <c r="BU90" s="189">
        <f t="shared" si="30"/>
        <v>0</v>
      </c>
      <c r="BV90" s="189">
        <f t="shared" si="30"/>
        <v>0</v>
      </c>
      <c r="BW90" s="189">
        <f t="shared" si="30"/>
        <v>0</v>
      </c>
      <c r="BX90" s="189">
        <f t="shared" si="30"/>
        <v>0</v>
      </c>
      <c r="BY90" s="189">
        <f t="shared" si="30"/>
        <v>0</v>
      </c>
      <c r="BZ90" s="189">
        <f t="shared" si="30"/>
        <v>0</v>
      </c>
      <c r="CA90" s="189">
        <f t="shared" si="30"/>
        <v>0</v>
      </c>
      <c r="CB90" s="189">
        <f t="shared" si="30"/>
        <v>0</v>
      </c>
      <c r="CC90" s="189">
        <f t="shared" si="30"/>
        <v>0</v>
      </c>
      <c r="CD90" s="189">
        <f t="shared" si="30"/>
        <v>0</v>
      </c>
      <c r="CE90" s="189">
        <f t="shared" si="30"/>
        <v>0</v>
      </c>
      <c r="CF90" s="189">
        <f t="shared" si="30"/>
        <v>0</v>
      </c>
      <c r="CG90" s="189">
        <f t="shared" si="30"/>
        <v>0</v>
      </c>
      <c r="CH90" s="189">
        <f t="shared" si="30"/>
        <v>0</v>
      </c>
      <c r="CI90" s="189">
        <f t="shared" si="30"/>
        <v>0</v>
      </c>
      <c r="CJ90" s="189">
        <f t="shared" si="30"/>
        <v>0</v>
      </c>
      <c r="CK90" s="189">
        <f t="shared" si="30"/>
        <v>0</v>
      </c>
      <c r="CL90" s="189">
        <f t="shared" si="30"/>
        <v>0</v>
      </c>
      <c r="CM90" s="189">
        <f t="shared" si="30"/>
        <v>0</v>
      </c>
      <c r="CN90" s="189">
        <f t="shared" si="30"/>
        <v>0</v>
      </c>
      <c r="CO90" s="189">
        <f t="shared" si="30"/>
        <v>0</v>
      </c>
      <c r="CP90" s="189">
        <f t="shared" si="30"/>
        <v>0</v>
      </c>
      <c r="CQ90" s="189">
        <f t="shared" si="30"/>
        <v>0</v>
      </c>
      <c r="CR90" s="189">
        <f t="shared" si="30"/>
        <v>0</v>
      </c>
      <c r="CS90" s="189">
        <f t="shared" si="30"/>
        <v>0</v>
      </c>
      <c r="CT90" s="189">
        <f t="shared" si="30"/>
        <v>0</v>
      </c>
      <c r="CU90" s="189">
        <f t="shared" si="30"/>
        <v>0</v>
      </c>
      <c r="CV90" s="189">
        <f t="shared" si="30"/>
        <v>0</v>
      </c>
      <c r="CW90" s="189">
        <f t="shared" si="30"/>
        <v>0</v>
      </c>
      <c r="CX90" s="189">
        <f t="shared" si="30"/>
        <v>0</v>
      </c>
      <c r="CY90" s="189">
        <f t="shared" si="30"/>
        <v>0</v>
      </c>
      <c r="CZ90" s="189">
        <f t="shared" si="30"/>
        <v>0</v>
      </c>
      <c r="DA90" s="189">
        <f t="shared" si="30"/>
        <v>0</v>
      </c>
      <c r="DB90" s="189">
        <f t="shared" si="30"/>
        <v>0</v>
      </c>
      <c r="DC90" s="189">
        <f t="shared" si="30"/>
        <v>0</v>
      </c>
      <c r="DD90" s="189">
        <f t="shared" si="30"/>
        <v>0</v>
      </c>
      <c r="DE90" s="189">
        <f t="shared" si="30"/>
        <v>0</v>
      </c>
      <c r="DF90" s="189">
        <f t="shared" si="30"/>
        <v>0</v>
      </c>
      <c r="DG90" s="189">
        <f t="shared" si="30"/>
        <v>0</v>
      </c>
      <c r="DH90" s="189">
        <f t="shared" si="30"/>
        <v>0</v>
      </c>
      <c r="DI90" s="189">
        <f t="shared" si="30"/>
        <v>0</v>
      </c>
      <c r="DJ90" s="189">
        <f t="shared" si="30"/>
        <v>0</v>
      </c>
      <c r="DK90" s="189">
        <f t="shared" si="30"/>
        <v>0</v>
      </c>
      <c r="DL90" s="189">
        <f t="shared" si="30"/>
        <v>0</v>
      </c>
      <c r="DM90" s="189">
        <f t="shared" si="30"/>
        <v>0</v>
      </c>
      <c r="DN90" s="189">
        <f t="shared" si="30"/>
        <v>0</v>
      </c>
      <c r="DO90" s="189">
        <f t="shared" si="30"/>
        <v>0</v>
      </c>
      <c r="DP90" s="189">
        <f t="shared" si="30"/>
        <v>0</v>
      </c>
      <c r="DQ90" s="189">
        <f t="shared" si="30"/>
        <v>0</v>
      </c>
      <c r="DR90" s="189">
        <f t="shared" si="30"/>
        <v>0</v>
      </c>
      <c r="DS90" s="189">
        <f t="shared" si="30"/>
        <v>0</v>
      </c>
      <c r="DT90" s="189">
        <f t="shared" si="30"/>
        <v>0</v>
      </c>
      <c r="DU90" s="189">
        <f t="shared" si="30"/>
        <v>0</v>
      </c>
      <c r="DV90" s="189">
        <f t="shared" si="30"/>
        <v>0</v>
      </c>
      <c r="DW90" s="189">
        <f t="shared" si="30"/>
        <v>0</v>
      </c>
      <c r="DX90" s="189">
        <f t="shared" si="30"/>
        <v>0</v>
      </c>
      <c r="DY90" s="189">
        <f t="shared" si="30"/>
        <v>0</v>
      </c>
      <c r="DZ90" s="189">
        <f t="shared" si="27"/>
        <v>0</v>
      </c>
      <c r="EA90" s="189">
        <f t="shared" si="26"/>
        <v>0</v>
      </c>
      <c r="EB90" s="189">
        <f t="shared" si="26"/>
        <v>0</v>
      </c>
      <c r="EC90" s="189">
        <f t="shared" si="26"/>
        <v>0</v>
      </c>
      <c r="ED90" s="189">
        <f t="shared" si="26"/>
        <v>0</v>
      </c>
      <c r="EE90" s="189">
        <f t="shared" si="26"/>
        <v>0</v>
      </c>
      <c r="EF90" s="189">
        <f t="shared" si="26"/>
        <v>0</v>
      </c>
      <c r="EG90" s="189">
        <f t="shared" si="26"/>
        <v>0</v>
      </c>
      <c r="EH90" s="189">
        <f t="shared" si="26"/>
        <v>0</v>
      </c>
      <c r="EI90" s="189">
        <f t="shared" si="26"/>
        <v>0</v>
      </c>
      <c r="EJ90" s="189">
        <f t="shared" si="26"/>
        <v>0</v>
      </c>
      <c r="EK90" s="189">
        <f t="shared" si="26"/>
        <v>0</v>
      </c>
      <c r="EL90" s="189">
        <f t="shared" si="26"/>
        <v>0</v>
      </c>
      <c r="EM90" s="189">
        <f t="shared" si="26"/>
        <v>0</v>
      </c>
      <c r="EN90" s="189">
        <f t="shared" si="26"/>
        <v>0</v>
      </c>
      <c r="EO90" s="189">
        <f t="shared" si="26"/>
        <v>0</v>
      </c>
      <c r="EP90" s="189">
        <f t="shared" si="26"/>
        <v>0</v>
      </c>
      <c r="EQ90" s="189">
        <f t="shared" si="26"/>
        <v>0</v>
      </c>
      <c r="ER90" s="189">
        <f t="shared" si="26"/>
        <v>0</v>
      </c>
      <c r="ES90" s="189">
        <f t="shared" si="26"/>
        <v>0</v>
      </c>
      <c r="ET90" s="189">
        <f t="shared" si="26"/>
        <v>0</v>
      </c>
      <c r="EU90" s="189">
        <f t="shared" si="26"/>
        <v>0</v>
      </c>
      <c r="EV90" s="189">
        <f t="shared" si="26"/>
        <v>0</v>
      </c>
      <c r="EW90" s="189">
        <f t="shared" si="26"/>
        <v>0</v>
      </c>
      <c r="EX90" s="189">
        <f t="shared" si="26"/>
        <v>0</v>
      </c>
      <c r="EY90" s="189">
        <f t="shared" si="26"/>
        <v>0</v>
      </c>
      <c r="EZ90" s="189">
        <f t="shared" si="26"/>
        <v>0</v>
      </c>
      <c r="FA90" s="189">
        <f t="shared" si="26"/>
        <v>0</v>
      </c>
      <c r="FB90" s="189">
        <f t="shared" si="26"/>
        <v>0</v>
      </c>
      <c r="FC90" s="189">
        <f t="shared" si="26"/>
        <v>0</v>
      </c>
      <c r="FD90" s="189">
        <f t="shared" si="26"/>
        <v>0</v>
      </c>
      <c r="FE90" s="189">
        <f t="shared" si="26"/>
        <v>0</v>
      </c>
      <c r="FF90" s="189">
        <f t="shared" si="26"/>
        <v>0</v>
      </c>
      <c r="FG90" s="189">
        <f t="shared" si="26"/>
        <v>0</v>
      </c>
    </row>
    <row r="91" spans="1:163" x14ac:dyDescent="0.25">
      <c r="A91" s="87">
        <v>2033</v>
      </c>
      <c r="B91" s="189">
        <f t="shared" si="24"/>
        <v>0</v>
      </c>
      <c r="C91" s="189">
        <f t="shared" ref="C91:BN94" si="31">C69-C16</f>
        <v>0</v>
      </c>
      <c r="D91" s="189">
        <f t="shared" si="31"/>
        <v>0</v>
      </c>
      <c r="E91" s="189">
        <f t="shared" si="31"/>
        <v>0</v>
      </c>
      <c r="F91" s="189">
        <f t="shared" si="31"/>
        <v>0</v>
      </c>
      <c r="G91" s="189">
        <f t="shared" si="31"/>
        <v>0</v>
      </c>
      <c r="H91" s="189">
        <f t="shared" si="31"/>
        <v>0</v>
      </c>
      <c r="I91" s="189">
        <f t="shared" si="31"/>
        <v>0</v>
      </c>
      <c r="J91" s="189">
        <f t="shared" si="31"/>
        <v>0</v>
      </c>
      <c r="K91" s="189">
        <f t="shared" si="31"/>
        <v>0</v>
      </c>
      <c r="L91" s="189">
        <f t="shared" si="31"/>
        <v>0</v>
      </c>
      <c r="M91" s="189">
        <f t="shared" si="31"/>
        <v>0</v>
      </c>
      <c r="N91" s="189">
        <f t="shared" si="31"/>
        <v>0</v>
      </c>
      <c r="O91" s="189">
        <f t="shared" si="31"/>
        <v>0</v>
      </c>
      <c r="P91" s="189">
        <f t="shared" si="31"/>
        <v>0</v>
      </c>
      <c r="Q91" s="189">
        <f t="shared" si="31"/>
        <v>0</v>
      </c>
      <c r="R91" s="189">
        <f t="shared" si="31"/>
        <v>0</v>
      </c>
      <c r="S91" s="189">
        <f t="shared" si="31"/>
        <v>0</v>
      </c>
      <c r="T91" s="189">
        <f t="shared" si="31"/>
        <v>0</v>
      </c>
      <c r="U91" s="189">
        <f t="shared" si="31"/>
        <v>0</v>
      </c>
      <c r="V91" s="189">
        <f t="shared" si="31"/>
        <v>0</v>
      </c>
      <c r="W91" s="189">
        <f t="shared" si="31"/>
        <v>0</v>
      </c>
      <c r="X91" s="189">
        <f t="shared" si="31"/>
        <v>0</v>
      </c>
      <c r="Y91" s="189">
        <f t="shared" si="31"/>
        <v>0</v>
      </c>
      <c r="Z91" s="189">
        <f t="shared" si="31"/>
        <v>0</v>
      </c>
      <c r="AA91" s="189">
        <f t="shared" si="31"/>
        <v>0</v>
      </c>
      <c r="AB91" s="189">
        <f t="shared" si="31"/>
        <v>0</v>
      </c>
      <c r="AC91" s="189">
        <f t="shared" si="31"/>
        <v>0</v>
      </c>
      <c r="AD91" s="189">
        <f t="shared" si="31"/>
        <v>0</v>
      </c>
      <c r="AE91" s="189">
        <f t="shared" si="31"/>
        <v>0</v>
      </c>
      <c r="AF91" s="189">
        <f t="shared" si="31"/>
        <v>0</v>
      </c>
      <c r="AG91" s="189">
        <f t="shared" si="31"/>
        <v>0</v>
      </c>
      <c r="AH91" s="189">
        <f t="shared" si="31"/>
        <v>0</v>
      </c>
      <c r="AI91" s="189">
        <f t="shared" si="31"/>
        <v>0</v>
      </c>
      <c r="AJ91" s="189">
        <f t="shared" si="31"/>
        <v>0</v>
      </c>
      <c r="AK91" s="189">
        <f t="shared" si="31"/>
        <v>0</v>
      </c>
      <c r="AL91" s="189">
        <f t="shared" si="31"/>
        <v>0</v>
      </c>
      <c r="AM91" s="189">
        <f t="shared" si="31"/>
        <v>0</v>
      </c>
      <c r="AN91" s="189">
        <f t="shared" si="31"/>
        <v>0</v>
      </c>
      <c r="AO91" s="189">
        <f t="shared" si="31"/>
        <v>0</v>
      </c>
      <c r="AP91" s="189">
        <f t="shared" si="31"/>
        <v>0</v>
      </c>
      <c r="AQ91" s="189">
        <f t="shared" si="31"/>
        <v>0</v>
      </c>
      <c r="AR91" s="189">
        <f t="shared" si="31"/>
        <v>0</v>
      </c>
      <c r="AS91" s="189">
        <f t="shared" si="31"/>
        <v>0</v>
      </c>
      <c r="AT91" s="189">
        <f t="shared" si="31"/>
        <v>0</v>
      </c>
      <c r="AU91" s="189">
        <f t="shared" si="31"/>
        <v>0</v>
      </c>
      <c r="AV91" s="189">
        <f t="shared" si="31"/>
        <v>0</v>
      </c>
      <c r="AW91" s="189">
        <f t="shared" si="31"/>
        <v>0</v>
      </c>
      <c r="AX91" s="189">
        <f t="shared" si="31"/>
        <v>0</v>
      </c>
      <c r="AY91" s="189">
        <f t="shared" si="31"/>
        <v>0</v>
      </c>
      <c r="AZ91" s="189">
        <f t="shared" si="31"/>
        <v>0</v>
      </c>
      <c r="BA91" s="189">
        <f t="shared" si="31"/>
        <v>0</v>
      </c>
      <c r="BB91" s="189">
        <f t="shared" si="31"/>
        <v>0</v>
      </c>
      <c r="BC91" s="189">
        <f t="shared" si="31"/>
        <v>0</v>
      </c>
      <c r="BD91" s="189">
        <f t="shared" si="31"/>
        <v>0</v>
      </c>
      <c r="BE91" s="189">
        <f t="shared" si="31"/>
        <v>0</v>
      </c>
      <c r="BF91" s="189">
        <f t="shared" si="31"/>
        <v>0</v>
      </c>
      <c r="BG91" s="189">
        <f t="shared" si="31"/>
        <v>0</v>
      </c>
      <c r="BH91" s="189">
        <f t="shared" si="31"/>
        <v>0</v>
      </c>
      <c r="BI91" s="189">
        <f t="shared" si="31"/>
        <v>0</v>
      </c>
      <c r="BJ91" s="189">
        <f t="shared" si="31"/>
        <v>0</v>
      </c>
      <c r="BK91" s="189">
        <f t="shared" si="31"/>
        <v>0</v>
      </c>
      <c r="BL91" s="189">
        <f t="shared" si="31"/>
        <v>0</v>
      </c>
      <c r="BM91" s="189">
        <f t="shared" si="31"/>
        <v>0</v>
      </c>
      <c r="BN91" s="189">
        <f t="shared" si="31"/>
        <v>0</v>
      </c>
      <c r="BO91" s="189">
        <f t="shared" si="30"/>
        <v>0</v>
      </c>
      <c r="BP91" s="189">
        <f t="shared" si="30"/>
        <v>0</v>
      </c>
      <c r="BQ91" s="189">
        <f t="shared" si="30"/>
        <v>0</v>
      </c>
      <c r="BR91" s="189">
        <f t="shared" si="30"/>
        <v>0</v>
      </c>
      <c r="BS91" s="189">
        <f t="shared" si="30"/>
        <v>0</v>
      </c>
      <c r="BT91" s="189">
        <f t="shared" si="30"/>
        <v>0</v>
      </c>
      <c r="BU91" s="189">
        <f t="shared" si="30"/>
        <v>0</v>
      </c>
      <c r="BV91" s="189">
        <f t="shared" si="30"/>
        <v>0</v>
      </c>
      <c r="BW91" s="189">
        <f t="shared" si="30"/>
        <v>0</v>
      </c>
      <c r="BX91" s="189">
        <f t="shared" si="30"/>
        <v>0</v>
      </c>
      <c r="BY91" s="189">
        <f t="shared" si="30"/>
        <v>0</v>
      </c>
      <c r="BZ91" s="189">
        <f t="shared" si="30"/>
        <v>0</v>
      </c>
      <c r="CA91" s="189">
        <f t="shared" si="30"/>
        <v>0</v>
      </c>
      <c r="CB91" s="189">
        <f t="shared" si="30"/>
        <v>0</v>
      </c>
      <c r="CC91" s="189">
        <f t="shared" si="30"/>
        <v>0</v>
      </c>
      <c r="CD91" s="189">
        <f t="shared" si="30"/>
        <v>0</v>
      </c>
      <c r="CE91" s="189">
        <f t="shared" si="30"/>
        <v>0</v>
      </c>
      <c r="CF91" s="189">
        <f t="shared" si="30"/>
        <v>0</v>
      </c>
      <c r="CG91" s="189">
        <f t="shared" si="30"/>
        <v>0</v>
      </c>
      <c r="CH91" s="189">
        <f t="shared" si="30"/>
        <v>0</v>
      </c>
      <c r="CI91" s="189">
        <f t="shared" si="30"/>
        <v>0</v>
      </c>
      <c r="CJ91" s="189">
        <f t="shared" si="30"/>
        <v>0</v>
      </c>
      <c r="CK91" s="189">
        <f t="shared" si="30"/>
        <v>0</v>
      </c>
      <c r="CL91" s="189">
        <f t="shared" si="30"/>
        <v>0</v>
      </c>
      <c r="CM91" s="189">
        <f t="shared" si="30"/>
        <v>0</v>
      </c>
      <c r="CN91" s="189">
        <f t="shared" si="30"/>
        <v>0</v>
      </c>
      <c r="CO91" s="189">
        <f t="shared" si="30"/>
        <v>0</v>
      </c>
      <c r="CP91" s="189">
        <f t="shared" si="30"/>
        <v>0</v>
      </c>
      <c r="CQ91" s="189">
        <f t="shared" si="30"/>
        <v>0</v>
      </c>
      <c r="CR91" s="189">
        <f t="shared" si="30"/>
        <v>0</v>
      </c>
      <c r="CS91" s="189">
        <f t="shared" si="30"/>
        <v>0</v>
      </c>
      <c r="CT91" s="189">
        <f t="shared" si="30"/>
        <v>0</v>
      </c>
      <c r="CU91" s="189">
        <f t="shared" si="30"/>
        <v>0</v>
      </c>
      <c r="CV91" s="189">
        <f t="shared" si="30"/>
        <v>0</v>
      </c>
      <c r="CW91" s="189">
        <f t="shared" si="30"/>
        <v>0</v>
      </c>
      <c r="CX91" s="189">
        <f t="shared" si="30"/>
        <v>0</v>
      </c>
      <c r="CY91" s="189">
        <f t="shared" si="30"/>
        <v>0</v>
      </c>
      <c r="CZ91" s="189">
        <f t="shared" si="30"/>
        <v>0</v>
      </c>
      <c r="DA91" s="189">
        <f t="shared" si="30"/>
        <v>0</v>
      </c>
      <c r="DB91" s="189">
        <f t="shared" si="30"/>
        <v>0</v>
      </c>
      <c r="DC91" s="189">
        <f t="shared" si="30"/>
        <v>0</v>
      </c>
      <c r="DD91" s="189">
        <f t="shared" si="30"/>
        <v>0</v>
      </c>
      <c r="DE91" s="189">
        <f t="shared" si="30"/>
        <v>0</v>
      </c>
      <c r="DF91" s="189">
        <f t="shared" si="30"/>
        <v>0</v>
      </c>
      <c r="DG91" s="189">
        <f t="shared" si="30"/>
        <v>0</v>
      </c>
      <c r="DH91" s="189">
        <f t="shared" si="30"/>
        <v>0</v>
      </c>
      <c r="DI91" s="189">
        <f t="shared" si="30"/>
        <v>0</v>
      </c>
      <c r="DJ91" s="189">
        <f t="shared" si="30"/>
        <v>0</v>
      </c>
      <c r="DK91" s="189">
        <f t="shared" si="30"/>
        <v>0</v>
      </c>
      <c r="DL91" s="189">
        <f t="shared" si="30"/>
        <v>0</v>
      </c>
      <c r="DM91" s="189">
        <f t="shared" si="30"/>
        <v>0</v>
      </c>
      <c r="DN91" s="189">
        <f t="shared" si="30"/>
        <v>0</v>
      </c>
      <c r="DO91" s="189">
        <f t="shared" si="30"/>
        <v>0</v>
      </c>
      <c r="DP91" s="189">
        <f t="shared" si="30"/>
        <v>0</v>
      </c>
      <c r="DQ91" s="189">
        <f t="shared" si="30"/>
        <v>0</v>
      </c>
      <c r="DR91" s="189">
        <f t="shared" si="30"/>
        <v>0</v>
      </c>
      <c r="DS91" s="189">
        <f t="shared" si="30"/>
        <v>0</v>
      </c>
      <c r="DT91" s="189">
        <f t="shared" si="30"/>
        <v>0</v>
      </c>
      <c r="DU91" s="189">
        <f t="shared" si="30"/>
        <v>0</v>
      </c>
      <c r="DV91" s="189">
        <f t="shared" si="30"/>
        <v>0</v>
      </c>
      <c r="DW91" s="189">
        <f t="shared" si="30"/>
        <v>0</v>
      </c>
      <c r="DX91" s="189">
        <f t="shared" si="30"/>
        <v>0</v>
      </c>
      <c r="DY91" s="189">
        <f t="shared" si="30"/>
        <v>0</v>
      </c>
      <c r="DZ91" s="189">
        <f t="shared" si="27"/>
        <v>0</v>
      </c>
      <c r="EA91" s="189">
        <f t="shared" si="26"/>
        <v>0</v>
      </c>
      <c r="EB91" s="189">
        <f t="shared" si="26"/>
        <v>0</v>
      </c>
      <c r="EC91" s="189">
        <f t="shared" si="26"/>
        <v>0</v>
      </c>
      <c r="ED91" s="189">
        <f t="shared" si="26"/>
        <v>0</v>
      </c>
      <c r="EE91" s="189">
        <f t="shared" si="26"/>
        <v>0</v>
      </c>
      <c r="EF91" s="189">
        <f t="shared" si="26"/>
        <v>0</v>
      </c>
      <c r="EG91" s="189">
        <f t="shared" si="26"/>
        <v>0</v>
      </c>
      <c r="EH91" s="189">
        <f t="shared" si="26"/>
        <v>0</v>
      </c>
      <c r="EI91" s="189">
        <f t="shared" si="26"/>
        <v>0</v>
      </c>
      <c r="EJ91" s="189">
        <f t="shared" si="26"/>
        <v>0</v>
      </c>
      <c r="EK91" s="189">
        <f t="shared" si="26"/>
        <v>0</v>
      </c>
      <c r="EL91" s="189">
        <f t="shared" si="26"/>
        <v>0</v>
      </c>
      <c r="EM91" s="189">
        <f t="shared" si="26"/>
        <v>0</v>
      </c>
      <c r="EN91" s="189">
        <f t="shared" si="26"/>
        <v>0</v>
      </c>
      <c r="EO91" s="189">
        <f t="shared" si="26"/>
        <v>0</v>
      </c>
      <c r="EP91" s="189">
        <f t="shared" si="26"/>
        <v>0</v>
      </c>
      <c r="EQ91" s="189">
        <f t="shared" si="26"/>
        <v>0</v>
      </c>
      <c r="ER91" s="189">
        <f t="shared" si="26"/>
        <v>0</v>
      </c>
      <c r="ES91" s="189">
        <f t="shared" si="26"/>
        <v>0</v>
      </c>
      <c r="ET91" s="189">
        <f t="shared" si="26"/>
        <v>0</v>
      </c>
      <c r="EU91" s="189">
        <f t="shared" si="26"/>
        <v>0</v>
      </c>
      <c r="EV91" s="189">
        <f t="shared" si="26"/>
        <v>0</v>
      </c>
      <c r="EW91" s="189">
        <f t="shared" si="26"/>
        <v>0</v>
      </c>
      <c r="EX91" s="189">
        <f t="shared" ref="EX91:FG91" si="32">EX69-EX16</f>
        <v>0</v>
      </c>
      <c r="EY91" s="189">
        <f t="shared" si="32"/>
        <v>0</v>
      </c>
      <c r="EZ91" s="189">
        <f t="shared" si="32"/>
        <v>0</v>
      </c>
      <c r="FA91" s="189">
        <f t="shared" si="32"/>
        <v>0</v>
      </c>
      <c r="FB91" s="189">
        <f t="shared" si="32"/>
        <v>0</v>
      </c>
      <c r="FC91" s="189">
        <f t="shared" si="32"/>
        <v>0</v>
      </c>
      <c r="FD91" s="189">
        <f t="shared" si="32"/>
        <v>0</v>
      </c>
      <c r="FE91" s="189">
        <f t="shared" si="32"/>
        <v>0</v>
      </c>
      <c r="FF91" s="189">
        <f t="shared" si="32"/>
        <v>0</v>
      </c>
      <c r="FG91" s="189">
        <f t="shared" si="32"/>
        <v>0</v>
      </c>
    </row>
    <row r="92" spans="1:163" x14ac:dyDescent="0.25">
      <c r="A92" s="87">
        <v>2034</v>
      </c>
      <c r="B92" s="189">
        <f t="shared" si="24"/>
        <v>0</v>
      </c>
      <c r="C92" s="189">
        <f t="shared" si="31"/>
        <v>0</v>
      </c>
      <c r="D92" s="189">
        <f t="shared" si="31"/>
        <v>0</v>
      </c>
      <c r="E92" s="189">
        <f t="shared" si="31"/>
        <v>0</v>
      </c>
      <c r="F92" s="189">
        <f t="shared" si="31"/>
        <v>0</v>
      </c>
      <c r="G92" s="189">
        <f t="shared" si="31"/>
        <v>0</v>
      </c>
      <c r="H92" s="189">
        <f t="shared" si="31"/>
        <v>0</v>
      </c>
      <c r="I92" s="189">
        <f t="shared" si="31"/>
        <v>0</v>
      </c>
      <c r="J92" s="189">
        <f t="shared" si="31"/>
        <v>0</v>
      </c>
      <c r="K92" s="189">
        <f t="shared" si="31"/>
        <v>0</v>
      </c>
      <c r="L92" s="189">
        <f t="shared" si="31"/>
        <v>0</v>
      </c>
      <c r="M92" s="189">
        <f t="shared" si="31"/>
        <v>0</v>
      </c>
      <c r="N92" s="189">
        <f t="shared" si="31"/>
        <v>0</v>
      </c>
      <c r="O92" s="189">
        <f t="shared" si="31"/>
        <v>0</v>
      </c>
      <c r="P92" s="189">
        <f t="shared" si="31"/>
        <v>0</v>
      </c>
      <c r="Q92" s="189">
        <f t="shared" si="31"/>
        <v>0</v>
      </c>
      <c r="R92" s="189">
        <f t="shared" si="31"/>
        <v>0</v>
      </c>
      <c r="S92" s="189">
        <f t="shared" si="31"/>
        <v>0</v>
      </c>
      <c r="T92" s="189">
        <f t="shared" si="31"/>
        <v>0</v>
      </c>
      <c r="U92" s="189">
        <f t="shared" si="31"/>
        <v>0</v>
      </c>
      <c r="V92" s="189">
        <f t="shared" si="31"/>
        <v>0</v>
      </c>
      <c r="W92" s="189">
        <f t="shared" si="31"/>
        <v>0</v>
      </c>
      <c r="X92" s="189">
        <f t="shared" si="31"/>
        <v>0</v>
      </c>
      <c r="Y92" s="189">
        <f t="shared" si="31"/>
        <v>0</v>
      </c>
      <c r="Z92" s="189">
        <f t="shared" si="31"/>
        <v>0</v>
      </c>
      <c r="AA92" s="189">
        <f t="shared" si="31"/>
        <v>0</v>
      </c>
      <c r="AB92" s="189">
        <f t="shared" si="31"/>
        <v>0</v>
      </c>
      <c r="AC92" s="189">
        <f t="shared" si="31"/>
        <v>0</v>
      </c>
      <c r="AD92" s="189">
        <f t="shared" si="31"/>
        <v>0</v>
      </c>
      <c r="AE92" s="189">
        <f t="shared" si="31"/>
        <v>0</v>
      </c>
      <c r="AF92" s="189">
        <f t="shared" si="31"/>
        <v>0</v>
      </c>
      <c r="AG92" s="189">
        <f t="shared" si="31"/>
        <v>0</v>
      </c>
      <c r="AH92" s="189">
        <f t="shared" si="31"/>
        <v>0</v>
      </c>
      <c r="AI92" s="189">
        <f t="shared" si="31"/>
        <v>0</v>
      </c>
      <c r="AJ92" s="189">
        <f t="shared" si="31"/>
        <v>0</v>
      </c>
      <c r="AK92" s="189">
        <f t="shared" si="31"/>
        <v>0</v>
      </c>
      <c r="AL92" s="189">
        <f t="shared" si="31"/>
        <v>0</v>
      </c>
      <c r="AM92" s="189">
        <f t="shared" si="31"/>
        <v>0</v>
      </c>
      <c r="AN92" s="189">
        <f t="shared" si="31"/>
        <v>0</v>
      </c>
      <c r="AO92" s="189">
        <f t="shared" si="31"/>
        <v>0</v>
      </c>
      <c r="AP92" s="189">
        <f t="shared" si="31"/>
        <v>0</v>
      </c>
      <c r="AQ92" s="189">
        <f t="shared" si="31"/>
        <v>0</v>
      </c>
      <c r="AR92" s="189">
        <f t="shared" si="31"/>
        <v>0</v>
      </c>
      <c r="AS92" s="189">
        <f t="shared" si="31"/>
        <v>0</v>
      </c>
      <c r="AT92" s="189">
        <f t="shared" si="31"/>
        <v>0</v>
      </c>
      <c r="AU92" s="189">
        <f t="shared" si="31"/>
        <v>0</v>
      </c>
      <c r="AV92" s="189">
        <f t="shared" si="31"/>
        <v>0</v>
      </c>
      <c r="AW92" s="189">
        <f t="shared" si="31"/>
        <v>0</v>
      </c>
      <c r="AX92" s="189">
        <f t="shared" si="31"/>
        <v>0</v>
      </c>
      <c r="AY92" s="189">
        <f t="shared" si="31"/>
        <v>0</v>
      </c>
      <c r="AZ92" s="189">
        <f t="shared" si="31"/>
        <v>0</v>
      </c>
      <c r="BA92" s="189">
        <f t="shared" si="31"/>
        <v>0</v>
      </c>
      <c r="BB92" s="189">
        <f t="shared" si="31"/>
        <v>0</v>
      </c>
      <c r="BC92" s="189">
        <f t="shared" si="31"/>
        <v>0</v>
      </c>
      <c r="BD92" s="189">
        <f t="shared" si="31"/>
        <v>0</v>
      </c>
      <c r="BE92" s="189">
        <f t="shared" si="31"/>
        <v>0</v>
      </c>
      <c r="BF92" s="189">
        <f t="shared" si="31"/>
        <v>0</v>
      </c>
      <c r="BG92" s="189">
        <f t="shared" si="31"/>
        <v>0</v>
      </c>
      <c r="BH92" s="189">
        <f t="shared" si="31"/>
        <v>0</v>
      </c>
      <c r="BI92" s="189">
        <f t="shared" si="31"/>
        <v>0</v>
      </c>
      <c r="BJ92" s="189">
        <f t="shared" si="31"/>
        <v>0</v>
      </c>
      <c r="BK92" s="189">
        <f t="shared" si="31"/>
        <v>0</v>
      </c>
      <c r="BL92" s="189">
        <f t="shared" si="31"/>
        <v>0</v>
      </c>
      <c r="BM92" s="189">
        <f t="shared" si="31"/>
        <v>0</v>
      </c>
      <c r="BN92" s="189">
        <f t="shared" si="31"/>
        <v>0</v>
      </c>
      <c r="BO92" s="189">
        <f t="shared" si="30"/>
        <v>0</v>
      </c>
      <c r="BP92" s="189">
        <f t="shared" si="30"/>
        <v>0</v>
      </c>
      <c r="BQ92" s="189">
        <f t="shared" si="30"/>
        <v>0</v>
      </c>
      <c r="BR92" s="189">
        <f t="shared" si="30"/>
        <v>0</v>
      </c>
      <c r="BS92" s="189">
        <f t="shared" si="30"/>
        <v>0</v>
      </c>
      <c r="BT92" s="189">
        <f t="shared" si="30"/>
        <v>0</v>
      </c>
      <c r="BU92" s="189">
        <f t="shared" si="30"/>
        <v>0</v>
      </c>
      <c r="BV92" s="189">
        <f t="shared" si="30"/>
        <v>0</v>
      </c>
      <c r="BW92" s="189">
        <f t="shared" si="30"/>
        <v>0</v>
      </c>
      <c r="BX92" s="189">
        <f t="shared" si="30"/>
        <v>0</v>
      </c>
      <c r="BY92" s="189">
        <f t="shared" si="30"/>
        <v>0</v>
      </c>
      <c r="BZ92" s="189">
        <f t="shared" si="30"/>
        <v>0</v>
      </c>
      <c r="CA92" s="189">
        <f t="shared" si="30"/>
        <v>0</v>
      </c>
      <c r="CB92" s="189">
        <f t="shared" si="30"/>
        <v>0</v>
      </c>
      <c r="CC92" s="189">
        <f t="shared" si="30"/>
        <v>0</v>
      </c>
      <c r="CD92" s="189">
        <f t="shared" si="30"/>
        <v>0</v>
      </c>
      <c r="CE92" s="189">
        <f t="shared" si="30"/>
        <v>0</v>
      </c>
      <c r="CF92" s="189">
        <f t="shared" si="30"/>
        <v>0</v>
      </c>
      <c r="CG92" s="189">
        <f t="shared" si="30"/>
        <v>0</v>
      </c>
      <c r="CH92" s="189">
        <f t="shared" si="30"/>
        <v>0</v>
      </c>
      <c r="CI92" s="189">
        <f t="shared" si="30"/>
        <v>0</v>
      </c>
      <c r="CJ92" s="189">
        <f t="shared" si="30"/>
        <v>0</v>
      </c>
      <c r="CK92" s="189">
        <f t="shared" si="30"/>
        <v>0</v>
      </c>
      <c r="CL92" s="189">
        <f t="shared" si="30"/>
        <v>0</v>
      </c>
      <c r="CM92" s="189">
        <f t="shared" si="30"/>
        <v>0</v>
      </c>
      <c r="CN92" s="189">
        <f t="shared" si="30"/>
        <v>0</v>
      </c>
      <c r="CO92" s="189">
        <f t="shared" si="30"/>
        <v>0</v>
      </c>
      <c r="CP92" s="189">
        <f t="shared" si="30"/>
        <v>0</v>
      </c>
      <c r="CQ92" s="189">
        <f t="shared" si="30"/>
        <v>0</v>
      </c>
      <c r="CR92" s="189">
        <f t="shared" si="30"/>
        <v>0</v>
      </c>
      <c r="CS92" s="189">
        <f t="shared" si="30"/>
        <v>0</v>
      </c>
      <c r="CT92" s="189">
        <f t="shared" si="30"/>
        <v>0</v>
      </c>
      <c r="CU92" s="189">
        <f t="shared" si="30"/>
        <v>0</v>
      </c>
      <c r="CV92" s="189">
        <f t="shared" si="30"/>
        <v>0</v>
      </c>
      <c r="CW92" s="189">
        <f t="shared" si="30"/>
        <v>0</v>
      </c>
      <c r="CX92" s="189">
        <f t="shared" si="30"/>
        <v>0</v>
      </c>
      <c r="CY92" s="189">
        <f t="shared" si="30"/>
        <v>0</v>
      </c>
      <c r="CZ92" s="189">
        <f t="shared" si="30"/>
        <v>0</v>
      </c>
      <c r="DA92" s="189">
        <f t="shared" si="30"/>
        <v>0</v>
      </c>
      <c r="DB92" s="189">
        <f t="shared" si="30"/>
        <v>0</v>
      </c>
      <c r="DC92" s="189">
        <f t="shared" si="30"/>
        <v>0</v>
      </c>
      <c r="DD92" s="189">
        <f t="shared" si="30"/>
        <v>0</v>
      </c>
      <c r="DE92" s="189">
        <f t="shared" si="30"/>
        <v>0</v>
      </c>
      <c r="DF92" s="189">
        <f t="shared" si="30"/>
        <v>0</v>
      </c>
      <c r="DG92" s="189">
        <f t="shared" si="30"/>
        <v>0</v>
      </c>
      <c r="DH92" s="189">
        <f t="shared" si="30"/>
        <v>0</v>
      </c>
      <c r="DI92" s="189">
        <f t="shared" si="30"/>
        <v>0</v>
      </c>
      <c r="DJ92" s="189">
        <f t="shared" si="30"/>
        <v>0</v>
      </c>
      <c r="DK92" s="189">
        <f t="shared" si="30"/>
        <v>0</v>
      </c>
      <c r="DL92" s="189">
        <f t="shared" si="30"/>
        <v>0</v>
      </c>
      <c r="DM92" s="189">
        <f t="shared" si="30"/>
        <v>0</v>
      </c>
      <c r="DN92" s="189">
        <f t="shared" si="30"/>
        <v>0</v>
      </c>
      <c r="DO92" s="189">
        <f t="shared" si="30"/>
        <v>0</v>
      </c>
      <c r="DP92" s="189">
        <f t="shared" si="30"/>
        <v>0</v>
      </c>
      <c r="DQ92" s="189">
        <f t="shared" si="30"/>
        <v>0</v>
      </c>
      <c r="DR92" s="189">
        <f t="shared" si="30"/>
        <v>0</v>
      </c>
      <c r="DS92" s="189">
        <f t="shared" si="30"/>
        <v>0</v>
      </c>
      <c r="DT92" s="189">
        <f t="shared" si="30"/>
        <v>0</v>
      </c>
      <c r="DU92" s="189">
        <f t="shared" si="30"/>
        <v>0</v>
      </c>
      <c r="DV92" s="189">
        <f t="shared" si="30"/>
        <v>0</v>
      </c>
      <c r="DW92" s="189">
        <f t="shared" si="30"/>
        <v>0</v>
      </c>
      <c r="DX92" s="189">
        <f t="shared" si="30"/>
        <v>0</v>
      </c>
      <c r="DY92" s="189">
        <f t="shared" si="30"/>
        <v>0</v>
      </c>
      <c r="DZ92" s="189">
        <f t="shared" si="27"/>
        <v>0</v>
      </c>
      <c r="EA92" s="189">
        <f t="shared" ref="EA92:FG99" si="33">EA70-EA17</f>
        <v>0</v>
      </c>
      <c r="EB92" s="189">
        <f t="shared" si="33"/>
        <v>0</v>
      </c>
      <c r="EC92" s="189">
        <f t="shared" si="33"/>
        <v>0</v>
      </c>
      <c r="ED92" s="189">
        <f t="shared" si="33"/>
        <v>0</v>
      </c>
      <c r="EE92" s="189">
        <f t="shared" si="33"/>
        <v>0</v>
      </c>
      <c r="EF92" s="189">
        <f t="shared" si="33"/>
        <v>0</v>
      </c>
      <c r="EG92" s="189">
        <f t="shared" si="33"/>
        <v>0</v>
      </c>
      <c r="EH92" s="189">
        <f t="shared" si="33"/>
        <v>0</v>
      </c>
      <c r="EI92" s="189">
        <f t="shared" si="33"/>
        <v>0</v>
      </c>
      <c r="EJ92" s="189">
        <f t="shared" si="33"/>
        <v>0</v>
      </c>
      <c r="EK92" s="189">
        <f t="shared" si="33"/>
        <v>0</v>
      </c>
      <c r="EL92" s="189">
        <f t="shared" si="33"/>
        <v>0</v>
      </c>
      <c r="EM92" s="189">
        <f t="shared" si="33"/>
        <v>0</v>
      </c>
      <c r="EN92" s="189">
        <f t="shared" si="33"/>
        <v>0</v>
      </c>
      <c r="EO92" s="189">
        <f t="shared" si="33"/>
        <v>0</v>
      </c>
      <c r="EP92" s="189">
        <f t="shared" si="33"/>
        <v>0</v>
      </c>
      <c r="EQ92" s="189">
        <f t="shared" si="33"/>
        <v>0</v>
      </c>
      <c r="ER92" s="189">
        <f t="shared" si="33"/>
        <v>0</v>
      </c>
      <c r="ES92" s="189">
        <f t="shared" si="33"/>
        <v>0</v>
      </c>
      <c r="ET92" s="189">
        <f t="shared" si="33"/>
        <v>0</v>
      </c>
      <c r="EU92" s="189">
        <f t="shared" si="33"/>
        <v>0</v>
      </c>
      <c r="EV92" s="189">
        <f t="shared" si="33"/>
        <v>0</v>
      </c>
      <c r="EW92" s="189">
        <f t="shared" si="33"/>
        <v>0</v>
      </c>
      <c r="EX92" s="189">
        <f t="shared" si="33"/>
        <v>0</v>
      </c>
      <c r="EY92" s="189">
        <f t="shared" si="33"/>
        <v>0</v>
      </c>
      <c r="EZ92" s="189">
        <f t="shared" si="33"/>
        <v>0</v>
      </c>
      <c r="FA92" s="189">
        <f t="shared" si="33"/>
        <v>0</v>
      </c>
      <c r="FB92" s="189">
        <f t="shared" si="33"/>
        <v>0</v>
      </c>
      <c r="FC92" s="189">
        <f t="shared" si="33"/>
        <v>0</v>
      </c>
      <c r="FD92" s="189">
        <f t="shared" si="33"/>
        <v>0</v>
      </c>
      <c r="FE92" s="189">
        <f t="shared" si="33"/>
        <v>0</v>
      </c>
      <c r="FF92" s="189">
        <f t="shared" si="33"/>
        <v>0</v>
      </c>
      <c r="FG92" s="189">
        <f t="shared" si="33"/>
        <v>0</v>
      </c>
    </row>
    <row r="93" spans="1:163" x14ac:dyDescent="0.25">
      <c r="A93" s="87">
        <v>2035</v>
      </c>
      <c r="B93" s="189">
        <f t="shared" si="24"/>
        <v>0</v>
      </c>
      <c r="C93" s="189">
        <f t="shared" si="31"/>
        <v>0</v>
      </c>
      <c r="D93" s="189">
        <f t="shared" si="31"/>
        <v>0</v>
      </c>
      <c r="E93" s="189">
        <f t="shared" si="31"/>
        <v>0</v>
      </c>
      <c r="F93" s="189">
        <f t="shared" si="31"/>
        <v>0</v>
      </c>
      <c r="G93" s="189">
        <f t="shared" si="31"/>
        <v>0</v>
      </c>
      <c r="H93" s="189">
        <f t="shared" si="31"/>
        <v>0</v>
      </c>
      <c r="I93" s="189">
        <f t="shared" si="31"/>
        <v>0</v>
      </c>
      <c r="J93" s="189">
        <f t="shared" si="31"/>
        <v>0</v>
      </c>
      <c r="K93" s="189">
        <f t="shared" si="31"/>
        <v>0</v>
      </c>
      <c r="L93" s="189">
        <f t="shared" si="31"/>
        <v>0</v>
      </c>
      <c r="M93" s="189">
        <f t="shared" si="31"/>
        <v>0</v>
      </c>
      <c r="N93" s="189">
        <f t="shared" si="31"/>
        <v>0</v>
      </c>
      <c r="O93" s="189">
        <f t="shared" si="31"/>
        <v>0</v>
      </c>
      <c r="P93" s="189">
        <f t="shared" si="31"/>
        <v>0</v>
      </c>
      <c r="Q93" s="189">
        <f t="shared" si="31"/>
        <v>0</v>
      </c>
      <c r="R93" s="189">
        <f t="shared" si="31"/>
        <v>0</v>
      </c>
      <c r="S93" s="189">
        <f t="shared" si="31"/>
        <v>0</v>
      </c>
      <c r="T93" s="189">
        <f t="shared" si="31"/>
        <v>0</v>
      </c>
      <c r="U93" s="189">
        <f t="shared" si="31"/>
        <v>0</v>
      </c>
      <c r="V93" s="189">
        <f t="shared" si="31"/>
        <v>0</v>
      </c>
      <c r="W93" s="189">
        <f t="shared" si="31"/>
        <v>0</v>
      </c>
      <c r="X93" s="189">
        <f t="shared" si="31"/>
        <v>0</v>
      </c>
      <c r="Y93" s="189">
        <f t="shared" si="31"/>
        <v>0</v>
      </c>
      <c r="Z93" s="189">
        <f t="shared" si="31"/>
        <v>0</v>
      </c>
      <c r="AA93" s="189">
        <f t="shared" si="31"/>
        <v>0</v>
      </c>
      <c r="AB93" s="189">
        <f t="shared" si="31"/>
        <v>0</v>
      </c>
      <c r="AC93" s="189">
        <f t="shared" si="31"/>
        <v>0</v>
      </c>
      <c r="AD93" s="189">
        <f t="shared" si="31"/>
        <v>0</v>
      </c>
      <c r="AE93" s="189">
        <f t="shared" si="31"/>
        <v>0</v>
      </c>
      <c r="AF93" s="189">
        <f t="shared" si="31"/>
        <v>0</v>
      </c>
      <c r="AG93" s="189">
        <f t="shared" si="31"/>
        <v>0</v>
      </c>
      <c r="AH93" s="189">
        <f t="shared" si="31"/>
        <v>0</v>
      </c>
      <c r="AI93" s="189">
        <f t="shared" si="31"/>
        <v>0</v>
      </c>
      <c r="AJ93" s="189">
        <f t="shared" si="31"/>
        <v>0</v>
      </c>
      <c r="AK93" s="189">
        <f t="shared" si="31"/>
        <v>0</v>
      </c>
      <c r="AL93" s="189">
        <f t="shared" si="31"/>
        <v>0</v>
      </c>
      <c r="AM93" s="189">
        <f t="shared" si="31"/>
        <v>0</v>
      </c>
      <c r="AN93" s="189">
        <f t="shared" si="31"/>
        <v>0</v>
      </c>
      <c r="AO93" s="189">
        <f t="shared" si="31"/>
        <v>0</v>
      </c>
      <c r="AP93" s="189">
        <f t="shared" si="31"/>
        <v>0</v>
      </c>
      <c r="AQ93" s="189">
        <f t="shared" si="31"/>
        <v>0</v>
      </c>
      <c r="AR93" s="189">
        <f t="shared" si="31"/>
        <v>0</v>
      </c>
      <c r="AS93" s="189">
        <f t="shared" si="31"/>
        <v>0</v>
      </c>
      <c r="AT93" s="189">
        <f t="shared" si="31"/>
        <v>0</v>
      </c>
      <c r="AU93" s="189">
        <f t="shared" si="31"/>
        <v>0</v>
      </c>
      <c r="AV93" s="189">
        <f t="shared" si="31"/>
        <v>0</v>
      </c>
      <c r="AW93" s="189">
        <f t="shared" si="31"/>
        <v>0</v>
      </c>
      <c r="AX93" s="189">
        <f t="shared" si="31"/>
        <v>0</v>
      </c>
      <c r="AY93" s="189">
        <f t="shared" si="31"/>
        <v>0</v>
      </c>
      <c r="AZ93" s="189">
        <f t="shared" si="31"/>
        <v>0</v>
      </c>
      <c r="BA93" s="189">
        <f t="shared" si="31"/>
        <v>0</v>
      </c>
      <c r="BB93" s="189">
        <f t="shared" si="31"/>
        <v>0</v>
      </c>
      <c r="BC93" s="189">
        <f t="shared" si="31"/>
        <v>0</v>
      </c>
      <c r="BD93" s="189">
        <f t="shared" si="31"/>
        <v>0</v>
      </c>
      <c r="BE93" s="189">
        <f t="shared" si="31"/>
        <v>0</v>
      </c>
      <c r="BF93" s="189">
        <f t="shared" si="31"/>
        <v>0</v>
      </c>
      <c r="BG93" s="189">
        <f t="shared" si="31"/>
        <v>0</v>
      </c>
      <c r="BH93" s="189">
        <f t="shared" si="31"/>
        <v>0</v>
      </c>
      <c r="BI93" s="189">
        <f t="shared" si="31"/>
        <v>0</v>
      </c>
      <c r="BJ93" s="189">
        <f t="shared" si="31"/>
        <v>0</v>
      </c>
      <c r="BK93" s="189">
        <f t="shared" si="31"/>
        <v>0</v>
      </c>
      <c r="BL93" s="189">
        <f t="shared" si="31"/>
        <v>0</v>
      </c>
      <c r="BM93" s="189">
        <f t="shared" si="31"/>
        <v>0</v>
      </c>
      <c r="BN93" s="189">
        <f t="shared" si="31"/>
        <v>0</v>
      </c>
      <c r="BO93" s="189">
        <f t="shared" si="30"/>
        <v>0</v>
      </c>
      <c r="BP93" s="189">
        <f t="shared" si="30"/>
        <v>0</v>
      </c>
      <c r="BQ93" s="189">
        <f t="shared" si="30"/>
        <v>0</v>
      </c>
      <c r="BR93" s="189">
        <f t="shared" si="30"/>
        <v>0</v>
      </c>
      <c r="BS93" s="189">
        <f t="shared" si="30"/>
        <v>0</v>
      </c>
      <c r="BT93" s="189">
        <f t="shared" si="30"/>
        <v>0</v>
      </c>
      <c r="BU93" s="189">
        <f t="shared" si="30"/>
        <v>0</v>
      </c>
      <c r="BV93" s="189">
        <f t="shared" si="30"/>
        <v>0</v>
      </c>
      <c r="BW93" s="189">
        <f t="shared" si="30"/>
        <v>0</v>
      </c>
      <c r="BX93" s="189">
        <f t="shared" si="30"/>
        <v>0</v>
      </c>
      <c r="BY93" s="189">
        <f t="shared" si="30"/>
        <v>0</v>
      </c>
      <c r="BZ93" s="189">
        <f t="shared" si="30"/>
        <v>0</v>
      </c>
      <c r="CA93" s="189">
        <f t="shared" si="30"/>
        <v>0</v>
      </c>
      <c r="CB93" s="189">
        <f t="shared" si="30"/>
        <v>0</v>
      </c>
      <c r="CC93" s="189">
        <f t="shared" si="30"/>
        <v>0</v>
      </c>
      <c r="CD93" s="189">
        <f t="shared" si="30"/>
        <v>0</v>
      </c>
      <c r="CE93" s="189">
        <f t="shared" si="30"/>
        <v>0</v>
      </c>
      <c r="CF93" s="189">
        <f t="shared" si="30"/>
        <v>0</v>
      </c>
      <c r="CG93" s="189">
        <f t="shared" si="30"/>
        <v>0</v>
      </c>
      <c r="CH93" s="189">
        <f t="shared" si="30"/>
        <v>0</v>
      </c>
      <c r="CI93" s="189">
        <f t="shared" si="30"/>
        <v>0</v>
      </c>
      <c r="CJ93" s="189">
        <f t="shared" si="30"/>
        <v>0</v>
      </c>
      <c r="CK93" s="189">
        <f t="shared" si="30"/>
        <v>0</v>
      </c>
      <c r="CL93" s="189">
        <f t="shared" si="30"/>
        <v>0</v>
      </c>
      <c r="CM93" s="189">
        <f t="shared" si="30"/>
        <v>0</v>
      </c>
      <c r="CN93" s="189">
        <f t="shared" si="30"/>
        <v>0</v>
      </c>
      <c r="CO93" s="189">
        <f t="shared" si="30"/>
        <v>0</v>
      </c>
      <c r="CP93" s="189">
        <f t="shared" si="30"/>
        <v>0</v>
      </c>
      <c r="CQ93" s="189">
        <f t="shared" si="30"/>
        <v>0</v>
      </c>
      <c r="CR93" s="189">
        <f t="shared" si="30"/>
        <v>0</v>
      </c>
      <c r="CS93" s="189">
        <f t="shared" si="30"/>
        <v>0</v>
      </c>
      <c r="CT93" s="189">
        <f t="shared" si="30"/>
        <v>0</v>
      </c>
      <c r="CU93" s="189">
        <f t="shared" si="30"/>
        <v>0</v>
      </c>
      <c r="CV93" s="189">
        <f t="shared" si="30"/>
        <v>0</v>
      </c>
      <c r="CW93" s="189">
        <f t="shared" si="30"/>
        <v>0</v>
      </c>
      <c r="CX93" s="189">
        <f t="shared" si="30"/>
        <v>0</v>
      </c>
      <c r="CY93" s="189">
        <f t="shared" si="30"/>
        <v>0</v>
      </c>
      <c r="CZ93" s="189">
        <f t="shared" si="30"/>
        <v>0</v>
      </c>
      <c r="DA93" s="189">
        <f t="shared" si="30"/>
        <v>0</v>
      </c>
      <c r="DB93" s="189">
        <f t="shared" si="30"/>
        <v>0</v>
      </c>
      <c r="DC93" s="189">
        <f t="shared" si="30"/>
        <v>0</v>
      </c>
      <c r="DD93" s="189">
        <f t="shared" si="30"/>
        <v>0</v>
      </c>
      <c r="DE93" s="189">
        <f t="shared" si="30"/>
        <v>0</v>
      </c>
      <c r="DF93" s="189">
        <f t="shared" si="30"/>
        <v>0</v>
      </c>
      <c r="DG93" s="189">
        <f t="shared" si="30"/>
        <v>0</v>
      </c>
      <c r="DH93" s="189">
        <f t="shared" si="30"/>
        <v>0</v>
      </c>
      <c r="DI93" s="189">
        <f t="shared" si="30"/>
        <v>0</v>
      </c>
      <c r="DJ93" s="189">
        <f t="shared" si="30"/>
        <v>0</v>
      </c>
      <c r="DK93" s="189">
        <f t="shared" si="30"/>
        <v>0</v>
      </c>
      <c r="DL93" s="189">
        <f t="shared" si="30"/>
        <v>0</v>
      </c>
      <c r="DM93" s="189">
        <f t="shared" si="30"/>
        <v>0</v>
      </c>
      <c r="DN93" s="189">
        <f t="shared" si="30"/>
        <v>0</v>
      </c>
      <c r="DO93" s="189">
        <f t="shared" si="30"/>
        <v>0</v>
      </c>
      <c r="DP93" s="189">
        <f t="shared" si="30"/>
        <v>0</v>
      </c>
      <c r="DQ93" s="189">
        <f t="shared" si="30"/>
        <v>0</v>
      </c>
      <c r="DR93" s="189">
        <f t="shared" si="30"/>
        <v>0</v>
      </c>
      <c r="DS93" s="189">
        <f t="shared" si="30"/>
        <v>0</v>
      </c>
      <c r="DT93" s="189">
        <f t="shared" si="30"/>
        <v>0</v>
      </c>
      <c r="DU93" s="189">
        <f t="shared" si="30"/>
        <v>0</v>
      </c>
      <c r="DV93" s="189">
        <f t="shared" si="30"/>
        <v>0</v>
      </c>
      <c r="DW93" s="189">
        <f t="shared" si="30"/>
        <v>0</v>
      </c>
      <c r="DX93" s="189">
        <f t="shared" si="30"/>
        <v>0</v>
      </c>
      <c r="DY93" s="189">
        <f t="shared" si="30"/>
        <v>0</v>
      </c>
      <c r="DZ93" s="189">
        <f t="shared" si="27"/>
        <v>0</v>
      </c>
      <c r="EA93" s="189">
        <f t="shared" si="33"/>
        <v>0</v>
      </c>
      <c r="EB93" s="189">
        <f t="shared" si="33"/>
        <v>0</v>
      </c>
      <c r="EC93" s="189">
        <f t="shared" si="33"/>
        <v>0</v>
      </c>
      <c r="ED93" s="189">
        <f t="shared" si="33"/>
        <v>0</v>
      </c>
      <c r="EE93" s="189">
        <f t="shared" si="33"/>
        <v>0</v>
      </c>
      <c r="EF93" s="189">
        <f t="shared" si="33"/>
        <v>0</v>
      </c>
      <c r="EG93" s="189">
        <f t="shared" si="33"/>
        <v>0</v>
      </c>
      <c r="EH93" s="189">
        <f t="shared" si="33"/>
        <v>0</v>
      </c>
      <c r="EI93" s="189">
        <f t="shared" si="33"/>
        <v>0</v>
      </c>
      <c r="EJ93" s="189">
        <f t="shared" si="33"/>
        <v>0</v>
      </c>
      <c r="EK93" s="189">
        <f t="shared" si="33"/>
        <v>0</v>
      </c>
      <c r="EL93" s="189">
        <f t="shared" si="33"/>
        <v>0</v>
      </c>
      <c r="EM93" s="189">
        <f t="shared" si="33"/>
        <v>0</v>
      </c>
      <c r="EN93" s="189">
        <f t="shared" si="33"/>
        <v>0</v>
      </c>
      <c r="EO93" s="189">
        <f t="shared" si="33"/>
        <v>0</v>
      </c>
      <c r="EP93" s="189">
        <f t="shared" si="33"/>
        <v>0</v>
      </c>
      <c r="EQ93" s="189">
        <f t="shared" si="33"/>
        <v>0</v>
      </c>
      <c r="ER93" s="189">
        <f t="shared" si="33"/>
        <v>0</v>
      </c>
      <c r="ES93" s="189">
        <f t="shared" si="33"/>
        <v>0</v>
      </c>
      <c r="ET93" s="189">
        <f t="shared" si="33"/>
        <v>0</v>
      </c>
      <c r="EU93" s="189">
        <f t="shared" si="33"/>
        <v>0</v>
      </c>
      <c r="EV93" s="189">
        <f t="shared" si="33"/>
        <v>0</v>
      </c>
      <c r="EW93" s="189">
        <f t="shared" si="33"/>
        <v>0</v>
      </c>
      <c r="EX93" s="189">
        <f t="shared" si="33"/>
        <v>0</v>
      </c>
      <c r="EY93" s="189">
        <f t="shared" si="33"/>
        <v>0</v>
      </c>
      <c r="EZ93" s="189">
        <f t="shared" si="33"/>
        <v>0</v>
      </c>
      <c r="FA93" s="189">
        <f t="shared" si="33"/>
        <v>0</v>
      </c>
      <c r="FB93" s="189">
        <f t="shared" si="33"/>
        <v>0</v>
      </c>
      <c r="FC93" s="189">
        <f t="shared" si="33"/>
        <v>0</v>
      </c>
      <c r="FD93" s="189">
        <f t="shared" si="33"/>
        <v>0</v>
      </c>
      <c r="FE93" s="189">
        <f t="shared" si="33"/>
        <v>0</v>
      </c>
      <c r="FF93" s="189">
        <f t="shared" si="33"/>
        <v>0</v>
      </c>
      <c r="FG93" s="189">
        <f t="shared" si="33"/>
        <v>0</v>
      </c>
    </row>
    <row r="94" spans="1:163" x14ac:dyDescent="0.25">
      <c r="A94" s="87">
        <v>2036</v>
      </c>
      <c r="B94" s="189">
        <f t="shared" si="24"/>
        <v>0</v>
      </c>
      <c r="C94" s="189">
        <f t="shared" si="31"/>
        <v>0</v>
      </c>
      <c r="D94" s="189">
        <f t="shared" si="31"/>
        <v>0</v>
      </c>
      <c r="E94" s="189">
        <f t="shared" si="31"/>
        <v>0</v>
      </c>
      <c r="F94" s="189">
        <f t="shared" si="31"/>
        <v>0</v>
      </c>
      <c r="G94" s="189">
        <f t="shared" si="31"/>
        <v>0</v>
      </c>
      <c r="H94" s="189">
        <f t="shared" si="31"/>
        <v>0</v>
      </c>
      <c r="I94" s="189">
        <f t="shared" si="31"/>
        <v>0</v>
      </c>
      <c r="J94" s="189">
        <f t="shared" si="31"/>
        <v>0</v>
      </c>
      <c r="K94" s="189">
        <f t="shared" si="31"/>
        <v>0</v>
      </c>
      <c r="L94" s="189">
        <f t="shared" si="31"/>
        <v>0</v>
      </c>
      <c r="M94" s="189">
        <f t="shared" si="31"/>
        <v>0</v>
      </c>
      <c r="N94" s="189">
        <f t="shared" si="31"/>
        <v>0</v>
      </c>
      <c r="O94" s="189">
        <f t="shared" si="31"/>
        <v>0</v>
      </c>
      <c r="P94" s="189">
        <f t="shared" si="31"/>
        <v>0</v>
      </c>
      <c r="Q94" s="189">
        <f t="shared" si="31"/>
        <v>0</v>
      </c>
      <c r="R94" s="189">
        <f t="shared" si="31"/>
        <v>0</v>
      </c>
      <c r="S94" s="189">
        <f t="shared" si="31"/>
        <v>0</v>
      </c>
      <c r="T94" s="189">
        <f t="shared" si="31"/>
        <v>0</v>
      </c>
      <c r="U94" s="189">
        <f t="shared" si="31"/>
        <v>0</v>
      </c>
      <c r="V94" s="189">
        <f t="shared" si="31"/>
        <v>0</v>
      </c>
      <c r="W94" s="189">
        <f t="shared" si="31"/>
        <v>0</v>
      </c>
      <c r="X94" s="189">
        <f t="shared" si="31"/>
        <v>0</v>
      </c>
      <c r="Y94" s="189">
        <f t="shared" si="31"/>
        <v>0</v>
      </c>
      <c r="Z94" s="189">
        <f t="shared" si="31"/>
        <v>0</v>
      </c>
      <c r="AA94" s="189">
        <f t="shared" si="31"/>
        <v>0</v>
      </c>
      <c r="AB94" s="189">
        <f t="shared" si="31"/>
        <v>0</v>
      </c>
      <c r="AC94" s="189">
        <f t="shared" si="31"/>
        <v>0</v>
      </c>
      <c r="AD94" s="189">
        <f t="shared" si="31"/>
        <v>0</v>
      </c>
      <c r="AE94" s="189">
        <f t="shared" si="31"/>
        <v>0</v>
      </c>
      <c r="AF94" s="189">
        <f t="shared" si="31"/>
        <v>0</v>
      </c>
      <c r="AG94" s="189">
        <f t="shared" si="31"/>
        <v>0</v>
      </c>
      <c r="AH94" s="189">
        <f t="shared" si="31"/>
        <v>0</v>
      </c>
      <c r="AI94" s="189">
        <f t="shared" si="31"/>
        <v>0</v>
      </c>
      <c r="AJ94" s="189">
        <f t="shared" si="31"/>
        <v>0</v>
      </c>
      <c r="AK94" s="189">
        <f t="shared" si="31"/>
        <v>0</v>
      </c>
      <c r="AL94" s="189">
        <f t="shared" si="31"/>
        <v>0</v>
      </c>
      <c r="AM94" s="189">
        <f t="shared" si="31"/>
        <v>0</v>
      </c>
      <c r="AN94" s="189">
        <f t="shared" si="31"/>
        <v>0</v>
      </c>
      <c r="AO94" s="189">
        <f t="shared" si="31"/>
        <v>0</v>
      </c>
      <c r="AP94" s="189">
        <f t="shared" si="31"/>
        <v>0</v>
      </c>
      <c r="AQ94" s="189">
        <f t="shared" si="31"/>
        <v>0</v>
      </c>
      <c r="AR94" s="189">
        <f t="shared" si="31"/>
        <v>0</v>
      </c>
      <c r="AS94" s="189">
        <f t="shared" si="31"/>
        <v>0</v>
      </c>
      <c r="AT94" s="189">
        <f t="shared" si="31"/>
        <v>0</v>
      </c>
      <c r="AU94" s="189">
        <f t="shared" si="31"/>
        <v>0</v>
      </c>
      <c r="AV94" s="189">
        <f t="shared" si="31"/>
        <v>0</v>
      </c>
      <c r="AW94" s="189">
        <f t="shared" si="31"/>
        <v>0</v>
      </c>
      <c r="AX94" s="189">
        <f t="shared" si="31"/>
        <v>0</v>
      </c>
      <c r="AY94" s="189">
        <f t="shared" si="31"/>
        <v>0</v>
      </c>
      <c r="AZ94" s="189">
        <f t="shared" si="31"/>
        <v>0</v>
      </c>
      <c r="BA94" s="189">
        <f t="shared" si="31"/>
        <v>0</v>
      </c>
      <c r="BB94" s="189">
        <f t="shared" si="31"/>
        <v>0</v>
      </c>
      <c r="BC94" s="189">
        <f t="shared" si="31"/>
        <v>0</v>
      </c>
      <c r="BD94" s="189">
        <f t="shared" si="31"/>
        <v>0</v>
      </c>
      <c r="BE94" s="189">
        <f t="shared" si="31"/>
        <v>0</v>
      </c>
      <c r="BF94" s="189">
        <f t="shared" si="31"/>
        <v>0</v>
      </c>
      <c r="BG94" s="189">
        <f t="shared" si="31"/>
        <v>0</v>
      </c>
      <c r="BH94" s="189">
        <f t="shared" si="31"/>
        <v>0</v>
      </c>
      <c r="BI94" s="189">
        <f t="shared" si="31"/>
        <v>0</v>
      </c>
      <c r="BJ94" s="189">
        <f t="shared" si="31"/>
        <v>0</v>
      </c>
      <c r="BK94" s="189">
        <f t="shared" si="31"/>
        <v>0</v>
      </c>
      <c r="BL94" s="189">
        <f t="shared" si="31"/>
        <v>0</v>
      </c>
      <c r="BM94" s="189">
        <f t="shared" si="31"/>
        <v>0</v>
      </c>
      <c r="BN94" s="189">
        <f t="shared" ref="BN94:DY97" si="34">BN72-BN19</f>
        <v>0</v>
      </c>
      <c r="BO94" s="189">
        <f t="shared" si="34"/>
        <v>0</v>
      </c>
      <c r="BP94" s="189">
        <f t="shared" si="34"/>
        <v>0</v>
      </c>
      <c r="BQ94" s="189">
        <f t="shared" si="34"/>
        <v>0</v>
      </c>
      <c r="BR94" s="189">
        <f t="shared" si="34"/>
        <v>0</v>
      </c>
      <c r="BS94" s="189">
        <f t="shared" si="34"/>
        <v>0</v>
      </c>
      <c r="BT94" s="189">
        <f t="shared" si="34"/>
        <v>0</v>
      </c>
      <c r="BU94" s="189">
        <f t="shared" si="34"/>
        <v>0</v>
      </c>
      <c r="BV94" s="189">
        <f t="shared" si="34"/>
        <v>0</v>
      </c>
      <c r="BW94" s="189">
        <f t="shared" si="34"/>
        <v>0</v>
      </c>
      <c r="BX94" s="189">
        <f t="shared" si="34"/>
        <v>0</v>
      </c>
      <c r="BY94" s="189">
        <f t="shared" si="34"/>
        <v>0</v>
      </c>
      <c r="BZ94" s="189">
        <f t="shared" si="34"/>
        <v>0</v>
      </c>
      <c r="CA94" s="189">
        <f t="shared" si="34"/>
        <v>0</v>
      </c>
      <c r="CB94" s="189">
        <f t="shared" si="34"/>
        <v>0</v>
      </c>
      <c r="CC94" s="189">
        <f t="shared" si="34"/>
        <v>0</v>
      </c>
      <c r="CD94" s="189">
        <f t="shared" si="34"/>
        <v>0</v>
      </c>
      <c r="CE94" s="189">
        <f t="shared" si="34"/>
        <v>0</v>
      </c>
      <c r="CF94" s="189">
        <f t="shared" si="34"/>
        <v>0</v>
      </c>
      <c r="CG94" s="189">
        <f t="shared" si="34"/>
        <v>0</v>
      </c>
      <c r="CH94" s="189">
        <f t="shared" si="34"/>
        <v>0</v>
      </c>
      <c r="CI94" s="189">
        <f t="shared" si="34"/>
        <v>0</v>
      </c>
      <c r="CJ94" s="189">
        <f t="shared" si="34"/>
        <v>0</v>
      </c>
      <c r="CK94" s="189">
        <f t="shared" si="34"/>
        <v>0</v>
      </c>
      <c r="CL94" s="189">
        <f t="shared" si="34"/>
        <v>0</v>
      </c>
      <c r="CM94" s="189">
        <f t="shared" si="34"/>
        <v>0</v>
      </c>
      <c r="CN94" s="189">
        <f t="shared" si="34"/>
        <v>0</v>
      </c>
      <c r="CO94" s="189">
        <f t="shared" si="34"/>
        <v>0</v>
      </c>
      <c r="CP94" s="189">
        <f t="shared" si="34"/>
        <v>0</v>
      </c>
      <c r="CQ94" s="189">
        <f t="shared" si="34"/>
        <v>0</v>
      </c>
      <c r="CR94" s="189">
        <f t="shared" si="34"/>
        <v>0</v>
      </c>
      <c r="CS94" s="189">
        <f t="shared" si="34"/>
        <v>0</v>
      </c>
      <c r="CT94" s="189">
        <f t="shared" si="34"/>
        <v>0</v>
      </c>
      <c r="CU94" s="189">
        <f t="shared" si="34"/>
        <v>0</v>
      </c>
      <c r="CV94" s="189">
        <f t="shared" si="34"/>
        <v>0</v>
      </c>
      <c r="CW94" s="189">
        <f t="shared" si="34"/>
        <v>0</v>
      </c>
      <c r="CX94" s="189">
        <f t="shared" si="34"/>
        <v>0</v>
      </c>
      <c r="CY94" s="189">
        <f t="shared" si="34"/>
        <v>0</v>
      </c>
      <c r="CZ94" s="189">
        <f t="shared" si="34"/>
        <v>0</v>
      </c>
      <c r="DA94" s="189">
        <f t="shared" si="34"/>
        <v>0</v>
      </c>
      <c r="DB94" s="189">
        <f t="shared" si="34"/>
        <v>0</v>
      </c>
      <c r="DC94" s="189">
        <f t="shared" si="34"/>
        <v>0</v>
      </c>
      <c r="DD94" s="189">
        <f t="shared" si="34"/>
        <v>0</v>
      </c>
      <c r="DE94" s="189">
        <f t="shared" si="34"/>
        <v>0</v>
      </c>
      <c r="DF94" s="189">
        <f t="shared" si="34"/>
        <v>0</v>
      </c>
      <c r="DG94" s="189">
        <f t="shared" si="34"/>
        <v>0</v>
      </c>
      <c r="DH94" s="189">
        <f t="shared" si="34"/>
        <v>0</v>
      </c>
      <c r="DI94" s="189">
        <f t="shared" si="34"/>
        <v>0</v>
      </c>
      <c r="DJ94" s="189">
        <f t="shared" si="34"/>
        <v>0</v>
      </c>
      <c r="DK94" s="189">
        <f t="shared" si="34"/>
        <v>0</v>
      </c>
      <c r="DL94" s="189">
        <f t="shared" si="34"/>
        <v>0</v>
      </c>
      <c r="DM94" s="189">
        <f t="shared" si="34"/>
        <v>0</v>
      </c>
      <c r="DN94" s="189">
        <f t="shared" si="34"/>
        <v>0</v>
      </c>
      <c r="DO94" s="189">
        <f t="shared" si="34"/>
        <v>0</v>
      </c>
      <c r="DP94" s="189">
        <f t="shared" si="34"/>
        <v>0</v>
      </c>
      <c r="DQ94" s="189">
        <f t="shared" si="34"/>
        <v>0</v>
      </c>
      <c r="DR94" s="189">
        <f t="shared" si="34"/>
        <v>0</v>
      </c>
      <c r="DS94" s="189">
        <f t="shared" si="34"/>
        <v>0</v>
      </c>
      <c r="DT94" s="189">
        <f t="shared" si="34"/>
        <v>0</v>
      </c>
      <c r="DU94" s="189">
        <f t="shared" si="34"/>
        <v>0</v>
      </c>
      <c r="DV94" s="189">
        <f t="shared" si="34"/>
        <v>0</v>
      </c>
      <c r="DW94" s="189">
        <f t="shared" si="34"/>
        <v>0</v>
      </c>
      <c r="DX94" s="189">
        <f t="shared" si="34"/>
        <v>0</v>
      </c>
      <c r="DY94" s="189">
        <f t="shared" si="34"/>
        <v>0</v>
      </c>
      <c r="DZ94" s="189">
        <f t="shared" si="27"/>
        <v>0</v>
      </c>
      <c r="EA94" s="189">
        <f t="shared" si="33"/>
        <v>0</v>
      </c>
      <c r="EB94" s="189">
        <f t="shared" si="33"/>
        <v>0</v>
      </c>
      <c r="EC94" s="189">
        <f t="shared" si="33"/>
        <v>0</v>
      </c>
      <c r="ED94" s="189">
        <f t="shared" si="33"/>
        <v>0</v>
      </c>
      <c r="EE94" s="189">
        <f t="shared" si="33"/>
        <v>0</v>
      </c>
      <c r="EF94" s="189">
        <f t="shared" si="33"/>
        <v>0</v>
      </c>
      <c r="EG94" s="189">
        <f t="shared" si="33"/>
        <v>0</v>
      </c>
      <c r="EH94" s="189">
        <f t="shared" si="33"/>
        <v>0</v>
      </c>
      <c r="EI94" s="189">
        <f t="shared" si="33"/>
        <v>0</v>
      </c>
      <c r="EJ94" s="189">
        <f t="shared" si="33"/>
        <v>0</v>
      </c>
      <c r="EK94" s="189">
        <f t="shared" si="33"/>
        <v>0</v>
      </c>
      <c r="EL94" s="189">
        <f t="shared" si="33"/>
        <v>0</v>
      </c>
      <c r="EM94" s="189">
        <f t="shared" si="33"/>
        <v>0</v>
      </c>
      <c r="EN94" s="189">
        <f t="shared" si="33"/>
        <v>0</v>
      </c>
      <c r="EO94" s="189">
        <f t="shared" si="33"/>
        <v>0</v>
      </c>
      <c r="EP94" s="189">
        <f t="shared" si="33"/>
        <v>0</v>
      </c>
      <c r="EQ94" s="189">
        <f t="shared" si="33"/>
        <v>0</v>
      </c>
      <c r="ER94" s="189">
        <f t="shared" si="33"/>
        <v>0</v>
      </c>
      <c r="ES94" s="189">
        <f t="shared" si="33"/>
        <v>0</v>
      </c>
      <c r="ET94" s="189">
        <f t="shared" si="33"/>
        <v>0</v>
      </c>
      <c r="EU94" s="189">
        <f t="shared" si="33"/>
        <v>0</v>
      </c>
      <c r="EV94" s="189">
        <f t="shared" si="33"/>
        <v>0</v>
      </c>
      <c r="EW94" s="189">
        <f t="shared" si="33"/>
        <v>0</v>
      </c>
      <c r="EX94" s="189">
        <f t="shared" si="33"/>
        <v>0</v>
      </c>
      <c r="EY94" s="189">
        <f t="shared" si="33"/>
        <v>0</v>
      </c>
      <c r="EZ94" s="189">
        <f t="shared" si="33"/>
        <v>0</v>
      </c>
      <c r="FA94" s="189">
        <f t="shared" si="33"/>
        <v>0</v>
      </c>
      <c r="FB94" s="189">
        <f t="shared" si="33"/>
        <v>0</v>
      </c>
      <c r="FC94" s="189">
        <f t="shared" si="33"/>
        <v>0</v>
      </c>
      <c r="FD94" s="189">
        <f t="shared" si="33"/>
        <v>0</v>
      </c>
      <c r="FE94" s="189">
        <f t="shared" si="33"/>
        <v>0</v>
      </c>
      <c r="FF94" s="189">
        <f t="shared" si="33"/>
        <v>0</v>
      </c>
      <c r="FG94" s="189">
        <f t="shared" si="33"/>
        <v>0</v>
      </c>
    </row>
    <row r="95" spans="1:163" x14ac:dyDescent="0.25">
      <c r="A95" s="87">
        <v>2037</v>
      </c>
      <c r="B95" s="189">
        <f t="shared" si="24"/>
        <v>0</v>
      </c>
      <c r="C95" s="189">
        <f t="shared" ref="C95:BN98" si="35">C73-C20</f>
        <v>0</v>
      </c>
      <c r="D95" s="189">
        <f t="shared" si="35"/>
        <v>0</v>
      </c>
      <c r="E95" s="189">
        <f t="shared" si="35"/>
        <v>0</v>
      </c>
      <c r="F95" s="189">
        <f t="shared" si="35"/>
        <v>0</v>
      </c>
      <c r="G95" s="189">
        <f t="shared" si="35"/>
        <v>0</v>
      </c>
      <c r="H95" s="189">
        <f t="shared" si="35"/>
        <v>0</v>
      </c>
      <c r="I95" s="189">
        <f t="shared" si="35"/>
        <v>0</v>
      </c>
      <c r="J95" s="189">
        <f t="shared" si="35"/>
        <v>0</v>
      </c>
      <c r="K95" s="189">
        <f t="shared" si="35"/>
        <v>0</v>
      </c>
      <c r="L95" s="189">
        <f t="shared" si="35"/>
        <v>0</v>
      </c>
      <c r="M95" s="189">
        <f t="shared" si="35"/>
        <v>0</v>
      </c>
      <c r="N95" s="189">
        <f t="shared" si="35"/>
        <v>0</v>
      </c>
      <c r="O95" s="189">
        <f t="shared" si="35"/>
        <v>0</v>
      </c>
      <c r="P95" s="189">
        <f t="shared" si="35"/>
        <v>0</v>
      </c>
      <c r="Q95" s="189">
        <f t="shared" si="35"/>
        <v>0</v>
      </c>
      <c r="R95" s="189">
        <f t="shared" si="35"/>
        <v>0</v>
      </c>
      <c r="S95" s="189">
        <f t="shared" si="35"/>
        <v>0</v>
      </c>
      <c r="T95" s="189">
        <f t="shared" si="35"/>
        <v>0</v>
      </c>
      <c r="U95" s="189">
        <f t="shared" si="35"/>
        <v>0</v>
      </c>
      <c r="V95" s="189">
        <f t="shared" si="35"/>
        <v>0</v>
      </c>
      <c r="W95" s="189">
        <f t="shared" si="35"/>
        <v>0</v>
      </c>
      <c r="X95" s="189">
        <f t="shared" si="35"/>
        <v>0</v>
      </c>
      <c r="Y95" s="189">
        <f t="shared" si="35"/>
        <v>0</v>
      </c>
      <c r="Z95" s="189">
        <f t="shared" si="35"/>
        <v>0</v>
      </c>
      <c r="AA95" s="189">
        <f t="shared" si="35"/>
        <v>0</v>
      </c>
      <c r="AB95" s="189">
        <f t="shared" si="35"/>
        <v>0</v>
      </c>
      <c r="AC95" s="189">
        <f t="shared" si="35"/>
        <v>0</v>
      </c>
      <c r="AD95" s="189">
        <f t="shared" si="35"/>
        <v>0</v>
      </c>
      <c r="AE95" s="189">
        <f t="shared" si="35"/>
        <v>0</v>
      </c>
      <c r="AF95" s="189">
        <f t="shared" si="35"/>
        <v>0</v>
      </c>
      <c r="AG95" s="189">
        <f t="shared" si="35"/>
        <v>0</v>
      </c>
      <c r="AH95" s="189">
        <f t="shared" si="35"/>
        <v>0</v>
      </c>
      <c r="AI95" s="189">
        <f t="shared" si="35"/>
        <v>0</v>
      </c>
      <c r="AJ95" s="189">
        <f t="shared" si="35"/>
        <v>0</v>
      </c>
      <c r="AK95" s="189">
        <f t="shared" si="35"/>
        <v>0</v>
      </c>
      <c r="AL95" s="189">
        <f t="shared" si="35"/>
        <v>0</v>
      </c>
      <c r="AM95" s="189">
        <f t="shared" si="35"/>
        <v>0</v>
      </c>
      <c r="AN95" s="189">
        <f t="shared" si="35"/>
        <v>0</v>
      </c>
      <c r="AO95" s="189">
        <f t="shared" si="35"/>
        <v>0</v>
      </c>
      <c r="AP95" s="189">
        <f t="shared" si="35"/>
        <v>0</v>
      </c>
      <c r="AQ95" s="189">
        <f t="shared" si="35"/>
        <v>0</v>
      </c>
      <c r="AR95" s="189">
        <f t="shared" si="35"/>
        <v>0</v>
      </c>
      <c r="AS95" s="189">
        <f t="shared" si="35"/>
        <v>0</v>
      </c>
      <c r="AT95" s="189">
        <f t="shared" si="35"/>
        <v>0</v>
      </c>
      <c r="AU95" s="189">
        <f t="shared" si="35"/>
        <v>0</v>
      </c>
      <c r="AV95" s="189">
        <f t="shared" si="35"/>
        <v>0</v>
      </c>
      <c r="AW95" s="189">
        <f t="shared" si="35"/>
        <v>0</v>
      </c>
      <c r="AX95" s="189">
        <f t="shared" si="35"/>
        <v>0</v>
      </c>
      <c r="AY95" s="189">
        <f t="shared" si="35"/>
        <v>0</v>
      </c>
      <c r="AZ95" s="189">
        <f t="shared" si="35"/>
        <v>0</v>
      </c>
      <c r="BA95" s="189">
        <f t="shared" si="35"/>
        <v>0</v>
      </c>
      <c r="BB95" s="189">
        <f t="shared" si="35"/>
        <v>0</v>
      </c>
      <c r="BC95" s="189">
        <f t="shared" si="35"/>
        <v>0</v>
      </c>
      <c r="BD95" s="189">
        <f t="shared" si="35"/>
        <v>0</v>
      </c>
      <c r="BE95" s="189">
        <f t="shared" si="35"/>
        <v>0</v>
      </c>
      <c r="BF95" s="189">
        <f t="shared" si="35"/>
        <v>0</v>
      </c>
      <c r="BG95" s="189">
        <f t="shared" si="35"/>
        <v>0</v>
      </c>
      <c r="BH95" s="189">
        <f t="shared" si="35"/>
        <v>0</v>
      </c>
      <c r="BI95" s="189">
        <f t="shared" si="35"/>
        <v>0</v>
      </c>
      <c r="BJ95" s="189">
        <f t="shared" si="35"/>
        <v>0</v>
      </c>
      <c r="BK95" s="189">
        <f t="shared" si="35"/>
        <v>0</v>
      </c>
      <c r="BL95" s="189">
        <f t="shared" si="35"/>
        <v>0</v>
      </c>
      <c r="BM95" s="189">
        <f t="shared" si="35"/>
        <v>0</v>
      </c>
      <c r="BN95" s="189">
        <f t="shared" si="35"/>
        <v>0</v>
      </c>
      <c r="BO95" s="189">
        <f t="shared" si="34"/>
        <v>0</v>
      </c>
      <c r="BP95" s="189">
        <f t="shared" si="34"/>
        <v>0</v>
      </c>
      <c r="BQ95" s="189">
        <f t="shared" si="34"/>
        <v>0</v>
      </c>
      <c r="BR95" s="189">
        <f t="shared" si="34"/>
        <v>0</v>
      </c>
      <c r="BS95" s="189">
        <f t="shared" si="34"/>
        <v>0</v>
      </c>
      <c r="BT95" s="189">
        <f t="shared" si="34"/>
        <v>0</v>
      </c>
      <c r="BU95" s="189">
        <f t="shared" si="34"/>
        <v>0</v>
      </c>
      <c r="BV95" s="189">
        <f t="shared" si="34"/>
        <v>0</v>
      </c>
      <c r="BW95" s="189">
        <f t="shared" si="34"/>
        <v>0</v>
      </c>
      <c r="BX95" s="189">
        <f t="shared" si="34"/>
        <v>0</v>
      </c>
      <c r="BY95" s="189">
        <f t="shared" si="34"/>
        <v>0</v>
      </c>
      <c r="BZ95" s="189">
        <f t="shared" si="34"/>
        <v>0</v>
      </c>
      <c r="CA95" s="189">
        <f t="shared" si="34"/>
        <v>0</v>
      </c>
      <c r="CB95" s="189">
        <f t="shared" si="34"/>
        <v>0</v>
      </c>
      <c r="CC95" s="189">
        <f t="shared" si="34"/>
        <v>0</v>
      </c>
      <c r="CD95" s="189">
        <f t="shared" si="34"/>
        <v>0</v>
      </c>
      <c r="CE95" s="189">
        <f t="shared" si="34"/>
        <v>0</v>
      </c>
      <c r="CF95" s="189">
        <f t="shared" si="34"/>
        <v>0</v>
      </c>
      <c r="CG95" s="189">
        <f t="shared" si="34"/>
        <v>0</v>
      </c>
      <c r="CH95" s="189">
        <f t="shared" si="34"/>
        <v>0</v>
      </c>
      <c r="CI95" s="189">
        <f t="shared" si="34"/>
        <v>0</v>
      </c>
      <c r="CJ95" s="189">
        <f t="shared" si="34"/>
        <v>0</v>
      </c>
      <c r="CK95" s="189">
        <f t="shared" si="34"/>
        <v>0</v>
      </c>
      <c r="CL95" s="189">
        <f t="shared" si="34"/>
        <v>0</v>
      </c>
      <c r="CM95" s="189">
        <f t="shared" si="34"/>
        <v>0</v>
      </c>
      <c r="CN95" s="189">
        <f t="shared" si="34"/>
        <v>0</v>
      </c>
      <c r="CO95" s="189">
        <f t="shared" si="34"/>
        <v>0</v>
      </c>
      <c r="CP95" s="189">
        <f t="shared" si="34"/>
        <v>0</v>
      </c>
      <c r="CQ95" s="189">
        <f t="shared" si="34"/>
        <v>0</v>
      </c>
      <c r="CR95" s="189">
        <f t="shared" si="34"/>
        <v>0</v>
      </c>
      <c r="CS95" s="189">
        <f t="shared" si="34"/>
        <v>0</v>
      </c>
      <c r="CT95" s="189">
        <f t="shared" si="34"/>
        <v>0</v>
      </c>
      <c r="CU95" s="189">
        <f t="shared" si="34"/>
        <v>0</v>
      </c>
      <c r="CV95" s="189">
        <f t="shared" si="34"/>
        <v>0</v>
      </c>
      <c r="CW95" s="189">
        <f t="shared" si="34"/>
        <v>0</v>
      </c>
      <c r="CX95" s="189">
        <f t="shared" si="34"/>
        <v>0</v>
      </c>
      <c r="CY95" s="189">
        <f t="shared" si="34"/>
        <v>0</v>
      </c>
      <c r="CZ95" s="189">
        <f t="shared" si="34"/>
        <v>0</v>
      </c>
      <c r="DA95" s="189">
        <f t="shared" si="34"/>
        <v>0</v>
      </c>
      <c r="DB95" s="189">
        <f t="shared" si="34"/>
        <v>0</v>
      </c>
      <c r="DC95" s="189">
        <f t="shared" si="34"/>
        <v>0</v>
      </c>
      <c r="DD95" s="189">
        <f t="shared" si="34"/>
        <v>0</v>
      </c>
      <c r="DE95" s="189">
        <f t="shared" si="34"/>
        <v>0</v>
      </c>
      <c r="DF95" s="189">
        <f t="shared" si="34"/>
        <v>0</v>
      </c>
      <c r="DG95" s="189">
        <f t="shared" si="34"/>
        <v>0</v>
      </c>
      <c r="DH95" s="189">
        <f t="shared" si="34"/>
        <v>0</v>
      </c>
      <c r="DI95" s="189">
        <f t="shared" si="34"/>
        <v>0</v>
      </c>
      <c r="DJ95" s="189">
        <f t="shared" si="34"/>
        <v>0</v>
      </c>
      <c r="DK95" s="189">
        <f t="shared" si="34"/>
        <v>0</v>
      </c>
      <c r="DL95" s="189">
        <f t="shared" si="34"/>
        <v>0</v>
      </c>
      <c r="DM95" s="189">
        <f t="shared" si="34"/>
        <v>0</v>
      </c>
      <c r="DN95" s="189">
        <f t="shared" si="34"/>
        <v>0</v>
      </c>
      <c r="DO95" s="189">
        <f t="shared" si="34"/>
        <v>0</v>
      </c>
      <c r="DP95" s="189">
        <f t="shared" si="34"/>
        <v>0</v>
      </c>
      <c r="DQ95" s="189">
        <f t="shared" si="34"/>
        <v>0</v>
      </c>
      <c r="DR95" s="189">
        <f t="shared" si="34"/>
        <v>0</v>
      </c>
      <c r="DS95" s="189">
        <f t="shared" si="34"/>
        <v>0</v>
      </c>
      <c r="DT95" s="189">
        <f t="shared" si="34"/>
        <v>0</v>
      </c>
      <c r="DU95" s="189">
        <f t="shared" si="34"/>
        <v>0</v>
      </c>
      <c r="DV95" s="189">
        <f t="shared" si="34"/>
        <v>0</v>
      </c>
      <c r="DW95" s="189">
        <f t="shared" si="34"/>
        <v>0</v>
      </c>
      <c r="DX95" s="189">
        <f t="shared" si="34"/>
        <v>0</v>
      </c>
      <c r="DY95" s="189">
        <f t="shared" si="34"/>
        <v>0</v>
      </c>
      <c r="DZ95" s="189">
        <f t="shared" si="27"/>
        <v>0</v>
      </c>
      <c r="EA95" s="189">
        <f t="shared" si="33"/>
        <v>0</v>
      </c>
      <c r="EB95" s="189">
        <f t="shared" si="33"/>
        <v>0</v>
      </c>
      <c r="EC95" s="189">
        <f t="shared" si="33"/>
        <v>0</v>
      </c>
      <c r="ED95" s="189">
        <f t="shared" si="33"/>
        <v>0</v>
      </c>
      <c r="EE95" s="189">
        <f t="shared" si="33"/>
        <v>0</v>
      </c>
      <c r="EF95" s="189">
        <f t="shared" si="33"/>
        <v>0</v>
      </c>
      <c r="EG95" s="189">
        <f t="shared" si="33"/>
        <v>0</v>
      </c>
      <c r="EH95" s="189">
        <f t="shared" si="33"/>
        <v>0</v>
      </c>
      <c r="EI95" s="189">
        <f t="shared" si="33"/>
        <v>0</v>
      </c>
      <c r="EJ95" s="189">
        <f t="shared" si="33"/>
        <v>0</v>
      </c>
      <c r="EK95" s="189">
        <f t="shared" si="33"/>
        <v>0</v>
      </c>
      <c r="EL95" s="189">
        <f t="shared" si="33"/>
        <v>0</v>
      </c>
      <c r="EM95" s="189">
        <f t="shared" si="33"/>
        <v>0</v>
      </c>
      <c r="EN95" s="189">
        <f t="shared" si="33"/>
        <v>0</v>
      </c>
      <c r="EO95" s="189">
        <f t="shared" si="33"/>
        <v>0</v>
      </c>
      <c r="EP95" s="189">
        <f t="shared" si="33"/>
        <v>0</v>
      </c>
      <c r="EQ95" s="189">
        <f t="shared" si="33"/>
        <v>0</v>
      </c>
      <c r="ER95" s="189">
        <f t="shared" si="33"/>
        <v>0</v>
      </c>
      <c r="ES95" s="189">
        <f t="shared" si="33"/>
        <v>0</v>
      </c>
      <c r="ET95" s="189">
        <f t="shared" si="33"/>
        <v>0</v>
      </c>
      <c r="EU95" s="189">
        <f t="shared" si="33"/>
        <v>0</v>
      </c>
      <c r="EV95" s="189">
        <f t="shared" si="33"/>
        <v>0</v>
      </c>
      <c r="EW95" s="189">
        <f t="shared" si="33"/>
        <v>0</v>
      </c>
      <c r="EX95" s="189">
        <f t="shared" si="33"/>
        <v>0</v>
      </c>
      <c r="EY95" s="189">
        <f t="shared" si="33"/>
        <v>0</v>
      </c>
      <c r="EZ95" s="189">
        <f t="shared" si="33"/>
        <v>0</v>
      </c>
      <c r="FA95" s="189">
        <f t="shared" si="33"/>
        <v>0</v>
      </c>
      <c r="FB95" s="189">
        <f t="shared" si="33"/>
        <v>0</v>
      </c>
      <c r="FC95" s="189">
        <f t="shared" si="33"/>
        <v>0</v>
      </c>
      <c r="FD95" s="189">
        <f t="shared" si="33"/>
        <v>0</v>
      </c>
      <c r="FE95" s="189">
        <f t="shared" si="33"/>
        <v>0</v>
      </c>
      <c r="FF95" s="189">
        <f t="shared" si="33"/>
        <v>0</v>
      </c>
      <c r="FG95" s="189">
        <f t="shared" si="33"/>
        <v>0</v>
      </c>
    </row>
    <row r="96" spans="1:163" x14ac:dyDescent="0.25">
      <c r="A96" s="87">
        <v>2038</v>
      </c>
      <c r="B96" s="189">
        <f t="shared" si="24"/>
        <v>0</v>
      </c>
      <c r="C96" s="189">
        <f t="shared" si="35"/>
        <v>0</v>
      </c>
      <c r="D96" s="189">
        <f t="shared" si="35"/>
        <v>0</v>
      </c>
      <c r="E96" s="189">
        <f t="shared" si="35"/>
        <v>0</v>
      </c>
      <c r="F96" s="189">
        <f t="shared" si="35"/>
        <v>0</v>
      </c>
      <c r="G96" s="189">
        <f t="shared" si="35"/>
        <v>0</v>
      </c>
      <c r="H96" s="189">
        <f t="shared" si="35"/>
        <v>0</v>
      </c>
      <c r="I96" s="189">
        <f t="shared" si="35"/>
        <v>0</v>
      </c>
      <c r="J96" s="189">
        <f t="shared" si="35"/>
        <v>0</v>
      </c>
      <c r="K96" s="189">
        <f t="shared" si="35"/>
        <v>0</v>
      </c>
      <c r="L96" s="189">
        <f t="shared" si="35"/>
        <v>0</v>
      </c>
      <c r="M96" s="189">
        <f t="shared" si="35"/>
        <v>0</v>
      </c>
      <c r="N96" s="189">
        <f t="shared" si="35"/>
        <v>0</v>
      </c>
      <c r="O96" s="189">
        <f t="shared" si="35"/>
        <v>0</v>
      </c>
      <c r="P96" s="189">
        <f t="shared" si="35"/>
        <v>0</v>
      </c>
      <c r="Q96" s="189">
        <f t="shared" si="35"/>
        <v>0</v>
      </c>
      <c r="R96" s="189">
        <f t="shared" si="35"/>
        <v>0</v>
      </c>
      <c r="S96" s="189">
        <f t="shared" si="35"/>
        <v>0</v>
      </c>
      <c r="T96" s="189">
        <f t="shared" si="35"/>
        <v>0</v>
      </c>
      <c r="U96" s="189">
        <f t="shared" si="35"/>
        <v>0</v>
      </c>
      <c r="V96" s="189">
        <f t="shared" si="35"/>
        <v>0</v>
      </c>
      <c r="W96" s="189">
        <f t="shared" si="35"/>
        <v>0</v>
      </c>
      <c r="X96" s="189">
        <f t="shared" si="35"/>
        <v>0</v>
      </c>
      <c r="Y96" s="189">
        <f t="shared" si="35"/>
        <v>0</v>
      </c>
      <c r="Z96" s="189">
        <f t="shared" si="35"/>
        <v>0</v>
      </c>
      <c r="AA96" s="189">
        <f t="shared" si="35"/>
        <v>0</v>
      </c>
      <c r="AB96" s="189">
        <f t="shared" si="35"/>
        <v>0</v>
      </c>
      <c r="AC96" s="189">
        <f t="shared" si="35"/>
        <v>0</v>
      </c>
      <c r="AD96" s="189">
        <f t="shared" si="35"/>
        <v>0</v>
      </c>
      <c r="AE96" s="189">
        <f t="shared" si="35"/>
        <v>0</v>
      </c>
      <c r="AF96" s="189">
        <f t="shared" si="35"/>
        <v>0</v>
      </c>
      <c r="AG96" s="189">
        <f t="shared" si="35"/>
        <v>0</v>
      </c>
      <c r="AH96" s="189">
        <f t="shared" si="35"/>
        <v>0</v>
      </c>
      <c r="AI96" s="189">
        <f t="shared" si="35"/>
        <v>0</v>
      </c>
      <c r="AJ96" s="189">
        <f t="shared" si="35"/>
        <v>0</v>
      </c>
      <c r="AK96" s="189">
        <f t="shared" si="35"/>
        <v>0</v>
      </c>
      <c r="AL96" s="189">
        <f t="shared" si="35"/>
        <v>0</v>
      </c>
      <c r="AM96" s="189">
        <f t="shared" si="35"/>
        <v>0</v>
      </c>
      <c r="AN96" s="189">
        <f t="shared" si="35"/>
        <v>0</v>
      </c>
      <c r="AO96" s="189">
        <f t="shared" si="35"/>
        <v>0</v>
      </c>
      <c r="AP96" s="189">
        <f t="shared" si="35"/>
        <v>0</v>
      </c>
      <c r="AQ96" s="189">
        <f t="shared" si="35"/>
        <v>0</v>
      </c>
      <c r="AR96" s="189">
        <f t="shared" si="35"/>
        <v>0</v>
      </c>
      <c r="AS96" s="189">
        <f t="shared" si="35"/>
        <v>0</v>
      </c>
      <c r="AT96" s="189">
        <f t="shared" si="35"/>
        <v>0</v>
      </c>
      <c r="AU96" s="189">
        <f t="shared" si="35"/>
        <v>0</v>
      </c>
      <c r="AV96" s="189">
        <f t="shared" si="35"/>
        <v>0</v>
      </c>
      <c r="AW96" s="189">
        <f t="shared" si="35"/>
        <v>0</v>
      </c>
      <c r="AX96" s="189">
        <f t="shared" si="35"/>
        <v>0</v>
      </c>
      <c r="AY96" s="189">
        <f t="shared" si="35"/>
        <v>0</v>
      </c>
      <c r="AZ96" s="189">
        <f t="shared" si="35"/>
        <v>0</v>
      </c>
      <c r="BA96" s="189">
        <f t="shared" si="35"/>
        <v>0</v>
      </c>
      <c r="BB96" s="189">
        <f t="shared" si="35"/>
        <v>0</v>
      </c>
      <c r="BC96" s="189">
        <f t="shared" si="35"/>
        <v>0</v>
      </c>
      <c r="BD96" s="189">
        <f t="shared" si="35"/>
        <v>0</v>
      </c>
      <c r="BE96" s="189">
        <f t="shared" si="35"/>
        <v>0</v>
      </c>
      <c r="BF96" s="189">
        <f t="shared" si="35"/>
        <v>0</v>
      </c>
      <c r="BG96" s="189">
        <f t="shared" si="35"/>
        <v>0</v>
      </c>
      <c r="BH96" s="189">
        <f t="shared" si="35"/>
        <v>0</v>
      </c>
      <c r="BI96" s="189">
        <f t="shared" si="35"/>
        <v>0</v>
      </c>
      <c r="BJ96" s="189">
        <f t="shared" si="35"/>
        <v>0</v>
      </c>
      <c r="BK96" s="189">
        <f t="shared" si="35"/>
        <v>0</v>
      </c>
      <c r="BL96" s="189">
        <f t="shared" si="35"/>
        <v>0</v>
      </c>
      <c r="BM96" s="189">
        <f t="shared" si="35"/>
        <v>0</v>
      </c>
      <c r="BN96" s="189">
        <f t="shared" si="35"/>
        <v>0</v>
      </c>
      <c r="BO96" s="189">
        <f t="shared" si="34"/>
        <v>0</v>
      </c>
      <c r="BP96" s="189">
        <f t="shared" si="34"/>
        <v>0</v>
      </c>
      <c r="BQ96" s="189">
        <f t="shared" si="34"/>
        <v>0</v>
      </c>
      <c r="BR96" s="189">
        <f t="shared" si="34"/>
        <v>0</v>
      </c>
      <c r="BS96" s="189">
        <f t="shared" si="34"/>
        <v>0</v>
      </c>
      <c r="BT96" s="189">
        <f t="shared" si="34"/>
        <v>0</v>
      </c>
      <c r="BU96" s="189">
        <f t="shared" si="34"/>
        <v>0</v>
      </c>
      <c r="BV96" s="189">
        <f t="shared" si="34"/>
        <v>0</v>
      </c>
      <c r="BW96" s="189">
        <f t="shared" si="34"/>
        <v>0</v>
      </c>
      <c r="BX96" s="189">
        <f t="shared" si="34"/>
        <v>0</v>
      </c>
      <c r="BY96" s="189">
        <f t="shared" si="34"/>
        <v>0</v>
      </c>
      <c r="BZ96" s="189">
        <f t="shared" si="34"/>
        <v>0</v>
      </c>
      <c r="CA96" s="189">
        <f t="shared" si="34"/>
        <v>0</v>
      </c>
      <c r="CB96" s="189">
        <f t="shared" si="34"/>
        <v>0</v>
      </c>
      <c r="CC96" s="189">
        <f t="shared" si="34"/>
        <v>0</v>
      </c>
      <c r="CD96" s="189">
        <f t="shared" si="34"/>
        <v>0</v>
      </c>
      <c r="CE96" s="189">
        <f t="shared" si="34"/>
        <v>0</v>
      </c>
      <c r="CF96" s="189">
        <f t="shared" si="34"/>
        <v>0</v>
      </c>
      <c r="CG96" s="189">
        <f t="shared" si="34"/>
        <v>0</v>
      </c>
      <c r="CH96" s="189">
        <f t="shared" si="34"/>
        <v>0</v>
      </c>
      <c r="CI96" s="189">
        <f t="shared" si="34"/>
        <v>0</v>
      </c>
      <c r="CJ96" s="189">
        <f t="shared" si="34"/>
        <v>0</v>
      </c>
      <c r="CK96" s="189">
        <f t="shared" si="34"/>
        <v>0</v>
      </c>
      <c r="CL96" s="189">
        <f t="shared" si="34"/>
        <v>0</v>
      </c>
      <c r="CM96" s="189">
        <f t="shared" si="34"/>
        <v>0</v>
      </c>
      <c r="CN96" s="189">
        <f t="shared" si="34"/>
        <v>0</v>
      </c>
      <c r="CO96" s="189">
        <f t="shared" si="34"/>
        <v>0</v>
      </c>
      <c r="CP96" s="189">
        <f t="shared" si="34"/>
        <v>0</v>
      </c>
      <c r="CQ96" s="189">
        <f t="shared" si="34"/>
        <v>0</v>
      </c>
      <c r="CR96" s="189">
        <f t="shared" si="34"/>
        <v>0</v>
      </c>
      <c r="CS96" s="189">
        <f t="shared" si="34"/>
        <v>0</v>
      </c>
      <c r="CT96" s="189">
        <f t="shared" si="34"/>
        <v>0</v>
      </c>
      <c r="CU96" s="189">
        <f t="shared" si="34"/>
        <v>0</v>
      </c>
      <c r="CV96" s="189">
        <f t="shared" si="34"/>
        <v>0</v>
      </c>
      <c r="CW96" s="189">
        <f t="shared" si="34"/>
        <v>0</v>
      </c>
      <c r="CX96" s="189">
        <f t="shared" si="34"/>
        <v>0</v>
      </c>
      <c r="CY96" s="189">
        <f t="shared" si="34"/>
        <v>0</v>
      </c>
      <c r="CZ96" s="189">
        <f t="shared" si="34"/>
        <v>0</v>
      </c>
      <c r="DA96" s="189">
        <f t="shared" si="34"/>
        <v>0</v>
      </c>
      <c r="DB96" s="189">
        <f t="shared" si="34"/>
        <v>0</v>
      </c>
      <c r="DC96" s="189">
        <f t="shared" si="34"/>
        <v>0</v>
      </c>
      <c r="DD96" s="189">
        <f t="shared" si="34"/>
        <v>0</v>
      </c>
      <c r="DE96" s="189">
        <f t="shared" si="34"/>
        <v>0</v>
      </c>
      <c r="DF96" s="189">
        <f t="shared" si="34"/>
        <v>0</v>
      </c>
      <c r="DG96" s="189">
        <f t="shared" si="34"/>
        <v>0</v>
      </c>
      <c r="DH96" s="189">
        <f t="shared" si="34"/>
        <v>0</v>
      </c>
      <c r="DI96" s="189">
        <f t="shared" si="34"/>
        <v>0</v>
      </c>
      <c r="DJ96" s="189">
        <f t="shared" si="34"/>
        <v>0</v>
      </c>
      <c r="DK96" s="189">
        <f t="shared" si="34"/>
        <v>0</v>
      </c>
      <c r="DL96" s="189">
        <f t="shared" si="34"/>
        <v>0</v>
      </c>
      <c r="DM96" s="189">
        <f t="shared" si="34"/>
        <v>0</v>
      </c>
      <c r="DN96" s="189">
        <f t="shared" si="34"/>
        <v>0</v>
      </c>
      <c r="DO96" s="189">
        <f t="shared" si="34"/>
        <v>0</v>
      </c>
      <c r="DP96" s="189">
        <f t="shared" si="34"/>
        <v>0</v>
      </c>
      <c r="DQ96" s="189">
        <f t="shared" si="34"/>
        <v>0</v>
      </c>
      <c r="DR96" s="189">
        <f t="shared" si="34"/>
        <v>0</v>
      </c>
      <c r="DS96" s="189">
        <f t="shared" si="34"/>
        <v>0</v>
      </c>
      <c r="DT96" s="189">
        <f t="shared" si="34"/>
        <v>0</v>
      </c>
      <c r="DU96" s="189">
        <f t="shared" si="34"/>
        <v>0</v>
      </c>
      <c r="DV96" s="189">
        <f t="shared" si="34"/>
        <v>0</v>
      </c>
      <c r="DW96" s="189">
        <f t="shared" si="34"/>
        <v>0</v>
      </c>
      <c r="DX96" s="189">
        <f t="shared" si="34"/>
        <v>0</v>
      </c>
      <c r="DY96" s="189">
        <f t="shared" si="34"/>
        <v>0</v>
      </c>
      <c r="DZ96" s="189">
        <f t="shared" si="27"/>
        <v>0</v>
      </c>
      <c r="EA96" s="189">
        <f t="shared" si="33"/>
        <v>0</v>
      </c>
      <c r="EB96" s="189">
        <f t="shared" si="33"/>
        <v>0</v>
      </c>
      <c r="EC96" s="189">
        <f t="shared" si="33"/>
        <v>0</v>
      </c>
      <c r="ED96" s="189">
        <f t="shared" si="33"/>
        <v>0</v>
      </c>
      <c r="EE96" s="189">
        <f t="shared" si="33"/>
        <v>0</v>
      </c>
      <c r="EF96" s="189">
        <f t="shared" si="33"/>
        <v>0</v>
      </c>
      <c r="EG96" s="189">
        <f t="shared" si="33"/>
        <v>0</v>
      </c>
      <c r="EH96" s="189">
        <f t="shared" si="33"/>
        <v>0</v>
      </c>
      <c r="EI96" s="189">
        <f t="shared" si="33"/>
        <v>0</v>
      </c>
      <c r="EJ96" s="189">
        <f t="shared" si="33"/>
        <v>0</v>
      </c>
      <c r="EK96" s="189">
        <f t="shared" si="33"/>
        <v>0</v>
      </c>
      <c r="EL96" s="189">
        <f t="shared" si="33"/>
        <v>0</v>
      </c>
      <c r="EM96" s="189">
        <f t="shared" si="33"/>
        <v>0</v>
      </c>
      <c r="EN96" s="189">
        <f t="shared" si="33"/>
        <v>0</v>
      </c>
      <c r="EO96" s="189">
        <f t="shared" si="33"/>
        <v>0</v>
      </c>
      <c r="EP96" s="189">
        <f t="shared" si="33"/>
        <v>0</v>
      </c>
      <c r="EQ96" s="189">
        <f t="shared" si="33"/>
        <v>0</v>
      </c>
      <c r="ER96" s="189">
        <f t="shared" si="33"/>
        <v>0</v>
      </c>
      <c r="ES96" s="189">
        <f t="shared" si="33"/>
        <v>0</v>
      </c>
      <c r="ET96" s="189">
        <f t="shared" si="33"/>
        <v>0</v>
      </c>
      <c r="EU96" s="189">
        <f t="shared" si="33"/>
        <v>0</v>
      </c>
      <c r="EV96" s="189">
        <f t="shared" si="33"/>
        <v>0</v>
      </c>
      <c r="EW96" s="189">
        <f t="shared" si="33"/>
        <v>0</v>
      </c>
      <c r="EX96" s="189">
        <f t="shared" si="33"/>
        <v>0</v>
      </c>
      <c r="EY96" s="189">
        <f t="shared" si="33"/>
        <v>0</v>
      </c>
      <c r="EZ96" s="189">
        <f t="shared" si="33"/>
        <v>0</v>
      </c>
      <c r="FA96" s="189">
        <f t="shared" si="33"/>
        <v>0</v>
      </c>
      <c r="FB96" s="189">
        <f t="shared" si="33"/>
        <v>0</v>
      </c>
      <c r="FC96" s="189">
        <f t="shared" si="33"/>
        <v>0</v>
      </c>
      <c r="FD96" s="189">
        <f t="shared" si="33"/>
        <v>0</v>
      </c>
      <c r="FE96" s="189">
        <f t="shared" si="33"/>
        <v>0</v>
      </c>
      <c r="FF96" s="189">
        <f t="shared" si="33"/>
        <v>0</v>
      </c>
      <c r="FG96" s="189">
        <f t="shared" si="33"/>
        <v>0</v>
      </c>
    </row>
    <row r="97" spans="1:163" x14ac:dyDescent="0.25">
      <c r="A97" s="87">
        <v>2039</v>
      </c>
      <c r="B97" s="189">
        <f t="shared" si="24"/>
        <v>0</v>
      </c>
      <c r="C97" s="189">
        <f t="shared" si="35"/>
        <v>0</v>
      </c>
      <c r="D97" s="189">
        <f t="shared" si="35"/>
        <v>0</v>
      </c>
      <c r="E97" s="189">
        <f t="shared" si="35"/>
        <v>0</v>
      </c>
      <c r="F97" s="189">
        <f t="shared" si="35"/>
        <v>0</v>
      </c>
      <c r="G97" s="189">
        <f t="shared" si="35"/>
        <v>0</v>
      </c>
      <c r="H97" s="189">
        <f t="shared" si="35"/>
        <v>0</v>
      </c>
      <c r="I97" s="189">
        <f t="shared" si="35"/>
        <v>0</v>
      </c>
      <c r="J97" s="189">
        <f t="shared" si="35"/>
        <v>0</v>
      </c>
      <c r="K97" s="189">
        <f t="shared" si="35"/>
        <v>0</v>
      </c>
      <c r="L97" s="189">
        <f t="shared" si="35"/>
        <v>0</v>
      </c>
      <c r="M97" s="189">
        <f t="shared" si="35"/>
        <v>0</v>
      </c>
      <c r="N97" s="189">
        <f t="shared" si="35"/>
        <v>0</v>
      </c>
      <c r="O97" s="189">
        <f t="shared" si="35"/>
        <v>0</v>
      </c>
      <c r="P97" s="189">
        <f t="shared" si="35"/>
        <v>0</v>
      </c>
      <c r="Q97" s="189">
        <f t="shared" si="35"/>
        <v>0</v>
      </c>
      <c r="R97" s="189">
        <f t="shared" si="35"/>
        <v>0</v>
      </c>
      <c r="S97" s="189">
        <f t="shared" si="35"/>
        <v>0</v>
      </c>
      <c r="T97" s="189">
        <f t="shared" si="35"/>
        <v>0</v>
      </c>
      <c r="U97" s="189">
        <f t="shared" si="35"/>
        <v>0</v>
      </c>
      <c r="V97" s="189">
        <f t="shared" si="35"/>
        <v>0</v>
      </c>
      <c r="W97" s="189">
        <f t="shared" si="35"/>
        <v>0</v>
      </c>
      <c r="X97" s="189">
        <f t="shared" si="35"/>
        <v>0</v>
      </c>
      <c r="Y97" s="189">
        <f t="shared" si="35"/>
        <v>0</v>
      </c>
      <c r="Z97" s="189">
        <f t="shared" si="35"/>
        <v>0</v>
      </c>
      <c r="AA97" s="189">
        <f t="shared" si="35"/>
        <v>0</v>
      </c>
      <c r="AB97" s="189">
        <f t="shared" si="35"/>
        <v>0</v>
      </c>
      <c r="AC97" s="189">
        <f t="shared" si="35"/>
        <v>0</v>
      </c>
      <c r="AD97" s="189">
        <f t="shared" si="35"/>
        <v>0</v>
      </c>
      <c r="AE97" s="189">
        <f t="shared" si="35"/>
        <v>0</v>
      </c>
      <c r="AF97" s="189">
        <f t="shared" si="35"/>
        <v>0</v>
      </c>
      <c r="AG97" s="189">
        <f t="shared" si="35"/>
        <v>0</v>
      </c>
      <c r="AH97" s="189">
        <f t="shared" si="35"/>
        <v>0</v>
      </c>
      <c r="AI97" s="189">
        <f t="shared" si="35"/>
        <v>0</v>
      </c>
      <c r="AJ97" s="189">
        <f t="shared" si="35"/>
        <v>0</v>
      </c>
      <c r="AK97" s="189">
        <f t="shared" si="35"/>
        <v>0</v>
      </c>
      <c r="AL97" s="189">
        <f t="shared" si="35"/>
        <v>0</v>
      </c>
      <c r="AM97" s="189">
        <f t="shared" si="35"/>
        <v>0</v>
      </c>
      <c r="AN97" s="189">
        <f t="shared" si="35"/>
        <v>0</v>
      </c>
      <c r="AO97" s="189">
        <f t="shared" si="35"/>
        <v>0</v>
      </c>
      <c r="AP97" s="189">
        <f t="shared" si="35"/>
        <v>0</v>
      </c>
      <c r="AQ97" s="189">
        <f t="shared" si="35"/>
        <v>0</v>
      </c>
      <c r="AR97" s="189">
        <f t="shared" si="35"/>
        <v>0</v>
      </c>
      <c r="AS97" s="189">
        <f t="shared" si="35"/>
        <v>0</v>
      </c>
      <c r="AT97" s="189">
        <f t="shared" si="35"/>
        <v>0</v>
      </c>
      <c r="AU97" s="189">
        <f t="shared" si="35"/>
        <v>0</v>
      </c>
      <c r="AV97" s="189">
        <f t="shared" si="35"/>
        <v>0</v>
      </c>
      <c r="AW97" s="189">
        <f t="shared" si="35"/>
        <v>0</v>
      </c>
      <c r="AX97" s="189">
        <f t="shared" si="35"/>
        <v>0</v>
      </c>
      <c r="AY97" s="189">
        <f t="shared" si="35"/>
        <v>0</v>
      </c>
      <c r="AZ97" s="189">
        <f t="shared" si="35"/>
        <v>0</v>
      </c>
      <c r="BA97" s="189">
        <f t="shared" si="35"/>
        <v>0</v>
      </c>
      <c r="BB97" s="189">
        <f t="shared" si="35"/>
        <v>0</v>
      </c>
      <c r="BC97" s="189">
        <f t="shared" si="35"/>
        <v>0</v>
      </c>
      <c r="BD97" s="189">
        <f t="shared" si="35"/>
        <v>0</v>
      </c>
      <c r="BE97" s="189">
        <f t="shared" si="35"/>
        <v>0</v>
      </c>
      <c r="BF97" s="189">
        <f t="shared" si="35"/>
        <v>0</v>
      </c>
      <c r="BG97" s="189">
        <f t="shared" si="35"/>
        <v>0</v>
      </c>
      <c r="BH97" s="189">
        <f t="shared" si="35"/>
        <v>0</v>
      </c>
      <c r="BI97" s="189">
        <f t="shared" si="35"/>
        <v>0</v>
      </c>
      <c r="BJ97" s="189">
        <f t="shared" si="35"/>
        <v>0</v>
      </c>
      <c r="BK97" s="189">
        <f t="shared" si="35"/>
        <v>0</v>
      </c>
      <c r="BL97" s="189">
        <f t="shared" si="35"/>
        <v>0</v>
      </c>
      <c r="BM97" s="189">
        <f t="shared" si="35"/>
        <v>0</v>
      </c>
      <c r="BN97" s="189">
        <f t="shared" si="35"/>
        <v>0</v>
      </c>
      <c r="BO97" s="189">
        <f t="shared" si="34"/>
        <v>0</v>
      </c>
      <c r="BP97" s="189">
        <f t="shared" si="34"/>
        <v>0</v>
      </c>
      <c r="BQ97" s="189">
        <f t="shared" si="34"/>
        <v>0</v>
      </c>
      <c r="BR97" s="189">
        <f t="shared" si="34"/>
        <v>0</v>
      </c>
      <c r="BS97" s="189">
        <f t="shared" si="34"/>
        <v>0</v>
      </c>
      <c r="BT97" s="189">
        <f t="shared" si="34"/>
        <v>0</v>
      </c>
      <c r="BU97" s="189">
        <f t="shared" si="34"/>
        <v>0</v>
      </c>
      <c r="BV97" s="189">
        <f t="shared" si="34"/>
        <v>0</v>
      </c>
      <c r="BW97" s="189">
        <f t="shared" si="34"/>
        <v>0</v>
      </c>
      <c r="BX97" s="189">
        <f t="shared" si="34"/>
        <v>0</v>
      </c>
      <c r="BY97" s="189">
        <f t="shared" si="34"/>
        <v>0</v>
      </c>
      <c r="BZ97" s="189">
        <f t="shared" si="34"/>
        <v>0</v>
      </c>
      <c r="CA97" s="189">
        <f t="shared" si="34"/>
        <v>0</v>
      </c>
      <c r="CB97" s="189">
        <f t="shared" si="34"/>
        <v>0</v>
      </c>
      <c r="CC97" s="189">
        <f t="shared" si="34"/>
        <v>0</v>
      </c>
      <c r="CD97" s="189">
        <f t="shared" si="34"/>
        <v>0</v>
      </c>
      <c r="CE97" s="189">
        <f t="shared" si="34"/>
        <v>0</v>
      </c>
      <c r="CF97" s="189">
        <f t="shared" si="34"/>
        <v>0</v>
      </c>
      <c r="CG97" s="189">
        <f t="shared" si="34"/>
        <v>0</v>
      </c>
      <c r="CH97" s="189">
        <f t="shared" si="34"/>
        <v>0</v>
      </c>
      <c r="CI97" s="189">
        <f t="shared" si="34"/>
        <v>0</v>
      </c>
      <c r="CJ97" s="189">
        <f t="shared" si="34"/>
        <v>0</v>
      </c>
      <c r="CK97" s="189">
        <f t="shared" si="34"/>
        <v>0</v>
      </c>
      <c r="CL97" s="189">
        <f t="shared" si="34"/>
        <v>0</v>
      </c>
      <c r="CM97" s="189">
        <f t="shared" si="34"/>
        <v>0</v>
      </c>
      <c r="CN97" s="189">
        <f t="shared" si="34"/>
        <v>0</v>
      </c>
      <c r="CO97" s="189">
        <f t="shared" si="34"/>
        <v>0</v>
      </c>
      <c r="CP97" s="189">
        <f t="shared" si="34"/>
        <v>0</v>
      </c>
      <c r="CQ97" s="189">
        <f t="shared" si="34"/>
        <v>0</v>
      </c>
      <c r="CR97" s="189">
        <f t="shared" si="34"/>
        <v>0</v>
      </c>
      <c r="CS97" s="189">
        <f t="shared" si="34"/>
        <v>0</v>
      </c>
      <c r="CT97" s="189">
        <f t="shared" si="34"/>
        <v>0</v>
      </c>
      <c r="CU97" s="189">
        <f t="shared" si="34"/>
        <v>0</v>
      </c>
      <c r="CV97" s="189">
        <f t="shared" si="34"/>
        <v>0</v>
      </c>
      <c r="CW97" s="189">
        <f t="shared" si="34"/>
        <v>0</v>
      </c>
      <c r="CX97" s="189">
        <f t="shared" si="34"/>
        <v>0</v>
      </c>
      <c r="CY97" s="189">
        <f t="shared" si="34"/>
        <v>0</v>
      </c>
      <c r="CZ97" s="189">
        <f t="shared" si="34"/>
        <v>0</v>
      </c>
      <c r="DA97" s="189">
        <f t="shared" si="34"/>
        <v>0</v>
      </c>
      <c r="DB97" s="189">
        <f t="shared" si="34"/>
        <v>0</v>
      </c>
      <c r="DC97" s="189">
        <f t="shared" si="34"/>
        <v>0</v>
      </c>
      <c r="DD97" s="189">
        <f t="shared" si="34"/>
        <v>0</v>
      </c>
      <c r="DE97" s="189">
        <f t="shared" si="34"/>
        <v>0</v>
      </c>
      <c r="DF97" s="189">
        <f t="shared" si="34"/>
        <v>0</v>
      </c>
      <c r="DG97" s="189">
        <f t="shared" si="34"/>
        <v>0</v>
      </c>
      <c r="DH97" s="189">
        <f t="shared" si="34"/>
        <v>0</v>
      </c>
      <c r="DI97" s="189">
        <f t="shared" si="34"/>
        <v>0</v>
      </c>
      <c r="DJ97" s="189">
        <f t="shared" si="34"/>
        <v>0</v>
      </c>
      <c r="DK97" s="189">
        <f t="shared" si="34"/>
        <v>0</v>
      </c>
      <c r="DL97" s="189">
        <f t="shared" si="34"/>
        <v>0</v>
      </c>
      <c r="DM97" s="189">
        <f t="shared" si="34"/>
        <v>0</v>
      </c>
      <c r="DN97" s="189">
        <f t="shared" si="34"/>
        <v>0</v>
      </c>
      <c r="DO97" s="189">
        <f t="shared" si="34"/>
        <v>0</v>
      </c>
      <c r="DP97" s="189">
        <f t="shared" si="34"/>
        <v>0</v>
      </c>
      <c r="DQ97" s="189">
        <f t="shared" si="34"/>
        <v>0</v>
      </c>
      <c r="DR97" s="189">
        <f t="shared" si="34"/>
        <v>0</v>
      </c>
      <c r="DS97" s="189">
        <f t="shared" si="34"/>
        <v>0</v>
      </c>
      <c r="DT97" s="189">
        <f t="shared" si="34"/>
        <v>0</v>
      </c>
      <c r="DU97" s="189">
        <f t="shared" si="34"/>
        <v>0</v>
      </c>
      <c r="DV97" s="189">
        <f t="shared" si="34"/>
        <v>0</v>
      </c>
      <c r="DW97" s="189">
        <f t="shared" si="34"/>
        <v>0</v>
      </c>
      <c r="DX97" s="189">
        <f t="shared" si="34"/>
        <v>0</v>
      </c>
      <c r="DY97" s="189">
        <f t="shared" si="34"/>
        <v>0</v>
      </c>
      <c r="DZ97" s="189">
        <f t="shared" si="27"/>
        <v>0</v>
      </c>
      <c r="EA97" s="189">
        <f t="shared" si="33"/>
        <v>0</v>
      </c>
      <c r="EB97" s="189">
        <f t="shared" si="33"/>
        <v>0</v>
      </c>
      <c r="EC97" s="189">
        <f t="shared" si="33"/>
        <v>0</v>
      </c>
      <c r="ED97" s="189">
        <f t="shared" si="33"/>
        <v>0</v>
      </c>
      <c r="EE97" s="189">
        <f t="shared" si="33"/>
        <v>0</v>
      </c>
      <c r="EF97" s="189">
        <f t="shared" si="33"/>
        <v>0</v>
      </c>
      <c r="EG97" s="189">
        <f t="shared" si="33"/>
        <v>0</v>
      </c>
      <c r="EH97" s="189">
        <f t="shared" si="33"/>
        <v>0</v>
      </c>
      <c r="EI97" s="189">
        <f t="shared" si="33"/>
        <v>0</v>
      </c>
      <c r="EJ97" s="189">
        <f t="shared" si="33"/>
        <v>0</v>
      </c>
      <c r="EK97" s="189">
        <f t="shared" si="33"/>
        <v>0</v>
      </c>
      <c r="EL97" s="189">
        <f t="shared" si="33"/>
        <v>0</v>
      </c>
      <c r="EM97" s="189">
        <f t="shared" si="33"/>
        <v>0</v>
      </c>
      <c r="EN97" s="189">
        <f t="shared" si="33"/>
        <v>0</v>
      </c>
      <c r="EO97" s="189">
        <f t="shared" si="33"/>
        <v>0</v>
      </c>
      <c r="EP97" s="189">
        <f t="shared" si="33"/>
        <v>0</v>
      </c>
      <c r="EQ97" s="189">
        <f t="shared" si="33"/>
        <v>0</v>
      </c>
      <c r="ER97" s="189">
        <f t="shared" si="33"/>
        <v>0</v>
      </c>
      <c r="ES97" s="189">
        <f t="shared" si="33"/>
        <v>0</v>
      </c>
      <c r="ET97" s="189">
        <f t="shared" si="33"/>
        <v>0</v>
      </c>
      <c r="EU97" s="189">
        <f t="shared" si="33"/>
        <v>0</v>
      </c>
      <c r="EV97" s="189">
        <f t="shared" si="33"/>
        <v>0</v>
      </c>
      <c r="EW97" s="189">
        <f t="shared" si="33"/>
        <v>0</v>
      </c>
      <c r="EX97" s="189">
        <f t="shared" si="33"/>
        <v>0</v>
      </c>
      <c r="EY97" s="189">
        <f t="shared" si="33"/>
        <v>0</v>
      </c>
      <c r="EZ97" s="189">
        <f t="shared" si="33"/>
        <v>0</v>
      </c>
      <c r="FA97" s="189">
        <f t="shared" si="33"/>
        <v>0</v>
      </c>
      <c r="FB97" s="189">
        <f t="shared" si="33"/>
        <v>0</v>
      </c>
      <c r="FC97" s="189">
        <f t="shared" si="33"/>
        <v>0</v>
      </c>
      <c r="FD97" s="189">
        <f t="shared" si="33"/>
        <v>0</v>
      </c>
      <c r="FE97" s="189">
        <f t="shared" si="33"/>
        <v>0</v>
      </c>
      <c r="FF97" s="189">
        <f t="shared" si="33"/>
        <v>0</v>
      </c>
      <c r="FG97" s="189">
        <f t="shared" si="33"/>
        <v>0</v>
      </c>
    </row>
    <row r="98" spans="1:163" x14ac:dyDescent="0.25">
      <c r="A98" s="87">
        <v>2040</v>
      </c>
      <c r="B98" s="189">
        <f t="shared" si="24"/>
        <v>0</v>
      </c>
      <c r="C98" s="189">
        <f t="shared" si="35"/>
        <v>0</v>
      </c>
      <c r="D98" s="189">
        <f t="shared" si="35"/>
        <v>0</v>
      </c>
      <c r="E98" s="189">
        <f t="shared" si="35"/>
        <v>0</v>
      </c>
      <c r="F98" s="189">
        <f t="shared" si="35"/>
        <v>0</v>
      </c>
      <c r="G98" s="189">
        <f t="shared" si="35"/>
        <v>0</v>
      </c>
      <c r="H98" s="189">
        <f t="shared" si="35"/>
        <v>0</v>
      </c>
      <c r="I98" s="189">
        <f t="shared" si="35"/>
        <v>0</v>
      </c>
      <c r="J98" s="189">
        <f t="shared" si="35"/>
        <v>0</v>
      </c>
      <c r="K98" s="189">
        <f t="shared" si="35"/>
        <v>0</v>
      </c>
      <c r="L98" s="189">
        <f t="shared" si="35"/>
        <v>0</v>
      </c>
      <c r="M98" s="189">
        <f t="shared" si="35"/>
        <v>0</v>
      </c>
      <c r="N98" s="189">
        <f t="shared" si="35"/>
        <v>0</v>
      </c>
      <c r="O98" s="189">
        <f t="shared" si="35"/>
        <v>0</v>
      </c>
      <c r="P98" s="189">
        <f t="shared" si="35"/>
        <v>0</v>
      </c>
      <c r="Q98" s="189">
        <f t="shared" si="35"/>
        <v>0</v>
      </c>
      <c r="R98" s="189">
        <f t="shared" si="35"/>
        <v>0</v>
      </c>
      <c r="S98" s="189">
        <f t="shared" si="35"/>
        <v>0</v>
      </c>
      <c r="T98" s="189">
        <f t="shared" si="35"/>
        <v>0</v>
      </c>
      <c r="U98" s="189">
        <f t="shared" si="35"/>
        <v>0</v>
      </c>
      <c r="V98" s="189">
        <f t="shared" si="35"/>
        <v>0</v>
      </c>
      <c r="W98" s="189">
        <f t="shared" si="35"/>
        <v>0</v>
      </c>
      <c r="X98" s="189">
        <f t="shared" si="35"/>
        <v>0</v>
      </c>
      <c r="Y98" s="189">
        <f t="shared" si="35"/>
        <v>0</v>
      </c>
      <c r="Z98" s="189">
        <f t="shared" si="35"/>
        <v>0</v>
      </c>
      <c r="AA98" s="189">
        <f t="shared" si="35"/>
        <v>0</v>
      </c>
      <c r="AB98" s="189">
        <f t="shared" si="35"/>
        <v>0</v>
      </c>
      <c r="AC98" s="189">
        <f t="shared" si="35"/>
        <v>0</v>
      </c>
      <c r="AD98" s="189">
        <f t="shared" si="35"/>
        <v>0</v>
      </c>
      <c r="AE98" s="189">
        <f t="shared" si="35"/>
        <v>0</v>
      </c>
      <c r="AF98" s="189">
        <f t="shared" si="35"/>
        <v>0</v>
      </c>
      <c r="AG98" s="189">
        <f t="shared" si="35"/>
        <v>0</v>
      </c>
      <c r="AH98" s="189">
        <f t="shared" si="35"/>
        <v>0</v>
      </c>
      <c r="AI98" s="189">
        <f t="shared" si="35"/>
        <v>0</v>
      </c>
      <c r="AJ98" s="189">
        <f t="shared" si="35"/>
        <v>0</v>
      </c>
      <c r="AK98" s="189">
        <f t="shared" si="35"/>
        <v>0</v>
      </c>
      <c r="AL98" s="189">
        <f t="shared" si="35"/>
        <v>0</v>
      </c>
      <c r="AM98" s="189">
        <f t="shared" si="35"/>
        <v>0</v>
      </c>
      <c r="AN98" s="189">
        <f t="shared" si="35"/>
        <v>0</v>
      </c>
      <c r="AO98" s="189">
        <f t="shared" si="35"/>
        <v>0</v>
      </c>
      <c r="AP98" s="189">
        <f t="shared" si="35"/>
        <v>0</v>
      </c>
      <c r="AQ98" s="189">
        <f t="shared" si="35"/>
        <v>0</v>
      </c>
      <c r="AR98" s="189">
        <f t="shared" si="35"/>
        <v>0</v>
      </c>
      <c r="AS98" s="189">
        <f t="shared" si="35"/>
        <v>0</v>
      </c>
      <c r="AT98" s="189">
        <f t="shared" si="35"/>
        <v>0</v>
      </c>
      <c r="AU98" s="189">
        <f t="shared" si="35"/>
        <v>0</v>
      </c>
      <c r="AV98" s="189">
        <f t="shared" si="35"/>
        <v>0</v>
      </c>
      <c r="AW98" s="189">
        <f t="shared" si="35"/>
        <v>0</v>
      </c>
      <c r="AX98" s="189">
        <f t="shared" si="35"/>
        <v>0</v>
      </c>
      <c r="AY98" s="189">
        <f t="shared" si="35"/>
        <v>0</v>
      </c>
      <c r="AZ98" s="189">
        <f t="shared" si="35"/>
        <v>0</v>
      </c>
      <c r="BA98" s="189">
        <f t="shared" si="35"/>
        <v>0</v>
      </c>
      <c r="BB98" s="189">
        <f t="shared" si="35"/>
        <v>0</v>
      </c>
      <c r="BC98" s="189">
        <f t="shared" si="35"/>
        <v>0</v>
      </c>
      <c r="BD98" s="189">
        <f t="shared" si="35"/>
        <v>0</v>
      </c>
      <c r="BE98" s="189">
        <f t="shared" si="35"/>
        <v>0</v>
      </c>
      <c r="BF98" s="189">
        <f t="shared" si="35"/>
        <v>0</v>
      </c>
      <c r="BG98" s="189">
        <f t="shared" si="35"/>
        <v>0</v>
      </c>
      <c r="BH98" s="189">
        <f t="shared" si="35"/>
        <v>0</v>
      </c>
      <c r="BI98" s="189">
        <f t="shared" si="35"/>
        <v>0</v>
      </c>
      <c r="BJ98" s="189">
        <f t="shared" si="35"/>
        <v>0</v>
      </c>
      <c r="BK98" s="189">
        <f t="shared" si="35"/>
        <v>0</v>
      </c>
      <c r="BL98" s="189">
        <f t="shared" si="35"/>
        <v>0</v>
      </c>
      <c r="BM98" s="189">
        <f t="shared" si="35"/>
        <v>0</v>
      </c>
      <c r="BN98" s="189">
        <f t="shared" ref="BN98:DY100" si="36">BN76-BN23</f>
        <v>0</v>
      </c>
      <c r="BO98" s="189">
        <f t="shared" si="36"/>
        <v>0</v>
      </c>
      <c r="BP98" s="189">
        <f t="shared" si="36"/>
        <v>0</v>
      </c>
      <c r="BQ98" s="189">
        <f t="shared" si="36"/>
        <v>0</v>
      </c>
      <c r="BR98" s="189">
        <f t="shared" si="36"/>
        <v>0</v>
      </c>
      <c r="BS98" s="189">
        <f t="shared" si="36"/>
        <v>0</v>
      </c>
      <c r="BT98" s="189">
        <f t="shared" si="36"/>
        <v>0</v>
      </c>
      <c r="BU98" s="189">
        <f t="shared" si="36"/>
        <v>0</v>
      </c>
      <c r="BV98" s="189">
        <f t="shared" si="36"/>
        <v>0</v>
      </c>
      <c r="BW98" s="189">
        <f t="shared" si="36"/>
        <v>0</v>
      </c>
      <c r="BX98" s="189">
        <f t="shared" si="36"/>
        <v>0</v>
      </c>
      <c r="BY98" s="189">
        <f t="shared" si="36"/>
        <v>0</v>
      </c>
      <c r="BZ98" s="189">
        <f t="shared" si="36"/>
        <v>0</v>
      </c>
      <c r="CA98" s="189">
        <f t="shared" si="36"/>
        <v>0</v>
      </c>
      <c r="CB98" s="189">
        <f t="shared" si="36"/>
        <v>0</v>
      </c>
      <c r="CC98" s="189">
        <f t="shared" si="36"/>
        <v>0</v>
      </c>
      <c r="CD98" s="189">
        <f t="shared" si="36"/>
        <v>0</v>
      </c>
      <c r="CE98" s="189">
        <f t="shared" si="36"/>
        <v>0</v>
      </c>
      <c r="CF98" s="189">
        <f t="shared" si="36"/>
        <v>0</v>
      </c>
      <c r="CG98" s="189">
        <f t="shared" si="36"/>
        <v>0</v>
      </c>
      <c r="CH98" s="189">
        <f t="shared" si="36"/>
        <v>0</v>
      </c>
      <c r="CI98" s="189">
        <f t="shared" si="36"/>
        <v>0</v>
      </c>
      <c r="CJ98" s="189">
        <f t="shared" si="36"/>
        <v>0</v>
      </c>
      <c r="CK98" s="189">
        <f t="shared" si="36"/>
        <v>0</v>
      </c>
      <c r="CL98" s="189">
        <f t="shared" si="36"/>
        <v>0</v>
      </c>
      <c r="CM98" s="189">
        <f t="shared" si="36"/>
        <v>0</v>
      </c>
      <c r="CN98" s="189">
        <f t="shared" si="36"/>
        <v>0</v>
      </c>
      <c r="CO98" s="189">
        <f t="shared" si="36"/>
        <v>0</v>
      </c>
      <c r="CP98" s="189">
        <f t="shared" si="36"/>
        <v>0</v>
      </c>
      <c r="CQ98" s="189">
        <f t="shared" si="36"/>
        <v>0</v>
      </c>
      <c r="CR98" s="189">
        <f t="shared" si="36"/>
        <v>0</v>
      </c>
      <c r="CS98" s="189">
        <f t="shared" si="36"/>
        <v>0</v>
      </c>
      <c r="CT98" s="189">
        <f t="shared" si="36"/>
        <v>0</v>
      </c>
      <c r="CU98" s="189">
        <f t="shared" si="36"/>
        <v>0</v>
      </c>
      <c r="CV98" s="189">
        <f t="shared" si="36"/>
        <v>0</v>
      </c>
      <c r="CW98" s="189">
        <f t="shared" si="36"/>
        <v>0</v>
      </c>
      <c r="CX98" s="189">
        <f t="shared" si="36"/>
        <v>0</v>
      </c>
      <c r="CY98" s="189">
        <f t="shared" si="36"/>
        <v>0</v>
      </c>
      <c r="CZ98" s="189">
        <f t="shared" si="36"/>
        <v>0</v>
      </c>
      <c r="DA98" s="189">
        <f t="shared" si="36"/>
        <v>0</v>
      </c>
      <c r="DB98" s="189">
        <f t="shared" si="36"/>
        <v>0</v>
      </c>
      <c r="DC98" s="189">
        <f t="shared" si="36"/>
        <v>0</v>
      </c>
      <c r="DD98" s="189">
        <f t="shared" si="36"/>
        <v>0</v>
      </c>
      <c r="DE98" s="189">
        <f t="shared" si="36"/>
        <v>0</v>
      </c>
      <c r="DF98" s="189">
        <f t="shared" si="36"/>
        <v>0</v>
      </c>
      <c r="DG98" s="189">
        <f t="shared" si="36"/>
        <v>0</v>
      </c>
      <c r="DH98" s="189">
        <f t="shared" si="36"/>
        <v>0</v>
      </c>
      <c r="DI98" s="189">
        <f t="shared" si="36"/>
        <v>0</v>
      </c>
      <c r="DJ98" s="189">
        <f t="shared" si="36"/>
        <v>0</v>
      </c>
      <c r="DK98" s="189">
        <f t="shared" si="36"/>
        <v>0</v>
      </c>
      <c r="DL98" s="189">
        <f t="shared" si="36"/>
        <v>0</v>
      </c>
      <c r="DM98" s="189">
        <f t="shared" si="36"/>
        <v>0</v>
      </c>
      <c r="DN98" s="189">
        <f t="shared" si="36"/>
        <v>0</v>
      </c>
      <c r="DO98" s="189">
        <f t="shared" si="36"/>
        <v>0</v>
      </c>
      <c r="DP98" s="189">
        <f t="shared" si="36"/>
        <v>0</v>
      </c>
      <c r="DQ98" s="189">
        <f t="shared" si="36"/>
        <v>0</v>
      </c>
      <c r="DR98" s="189">
        <f t="shared" si="36"/>
        <v>0</v>
      </c>
      <c r="DS98" s="189">
        <f t="shared" si="36"/>
        <v>0</v>
      </c>
      <c r="DT98" s="189">
        <f t="shared" si="36"/>
        <v>0</v>
      </c>
      <c r="DU98" s="189">
        <f t="shared" si="36"/>
        <v>0</v>
      </c>
      <c r="DV98" s="189">
        <f t="shared" si="36"/>
        <v>0</v>
      </c>
      <c r="DW98" s="189">
        <f t="shared" si="36"/>
        <v>0</v>
      </c>
      <c r="DX98" s="189">
        <f t="shared" si="36"/>
        <v>0</v>
      </c>
      <c r="DY98" s="189">
        <f t="shared" si="36"/>
        <v>0</v>
      </c>
      <c r="DZ98" s="189">
        <f t="shared" si="27"/>
        <v>0</v>
      </c>
      <c r="EA98" s="189">
        <f t="shared" si="33"/>
        <v>0</v>
      </c>
      <c r="EB98" s="189">
        <f t="shared" si="33"/>
        <v>0</v>
      </c>
      <c r="EC98" s="189">
        <f t="shared" si="33"/>
        <v>0</v>
      </c>
      <c r="ED98" s="189">
        <f t="shared" si="33"/>
        <v>0</v>
      </c>
      <c r="EE98" s="189">
        <f t="shared" si="33"/>
        <v>0</v>
      </c>
      <c r="EF98" s="189">
        <f t="shared" si="33"/>
        <v>0</v>
      </c>
      <c r="EG98" s="189">
        <f t="shared" si="33"/>
        <v>0</v>
      </c>
      <c r="EH98" s="189">
        <f t="shared" si="33"/>
        <v>0</v>
      </c>
      <c r="EI98" s="189">
        <f t="shared" si="33"/>
        <v>0</v>
      </c>
      <c r="EJ98" s="189">
        <f t="shared" si="33"/>
        <v>0</v>
      </c>
      <c r="EK98" s="189">
        <f t="shared" si="33"/>
        <v>0</v>
      </c>
      <c r="EL98" s="189">
        <f t="shared" si="33"/>
        <v>0</v>
      </c>
      <c r="EM98" s="189">
        <f t="shared" si="33"/>
        <v>0</v>
      </c>
      <c r="EN98" s="189">
        <f t="shared" si="33"/>
        <v>0</v>
      </c>
      <c r="EO98" s="189">
        <f t="shared" si="33"/>
        <v>0</v>
      </c>
      <c r="EP98" s="189">
        <f t="shared" si="33"/>
        <v>0</v>
      </c>
      <c r="EQ98" s="189">
        <f t="shared" si="33"/>
        <v>0</v>
      </c>
      <c r="ER98" s="189">
        <f t="shared" si="33"/>
        <v>0</v>
      </c>
      <c r="ES98" s="189">
        <f t="shared" si="33"/>
        <v>0</v>
      </c>
      <c r="ET98" s="189">
        <f t="shared" si="33"/>
        <v>0</v>
      </c>
      <c r="EU98" s="189">
        <f t="shared" si="33"/>
        <v>0</v>
      </c>
      <c r="EV98" s="189">
        <f t="shared" si="33"/>
        <v>0</v>
      </c>
      <c r="EW98" s="189">
        <f t="shared" si="33"/>
        <v>0</v>
      </c>
      <c r="EX98" s="189">
        <f t="shared" si="33"/>
        <v>0</v>
      </c>
      <c r="EY98" s="189">
        <f t="shared" si="33"/>
        <v>0</v>
      </c>
      <c r="EZ98" s="189">
        <f t="shared" si="33"/>
        <v>0</v>
      </c>
      <c r="FA98" s="189">
        <f t="shared" si="33"/>
        <v>0</v>
      </c>
      <c r="FB98" s="189">
        <f t="shared" si="33"/>
        <v>0</v>
      </c>
      <c r="FC98" s="189">
        <f t="shared" si="33"/>
        <v>0</v>
      </c>
      <c r="FD98" s="189">
        <f t="shared" si="33"/>
        <v>0</v>
      </c>
      <c r="FE98" s="189">
        <f t="shared" si="33"/>
        <v>0</v>
      </c>
      <c r="FF98" s="189">
        <f t="shared" si="33"/>
        <v>0</v>
      </c>
      <c r="FG98" s="189">
        <f t="shared" si="33"/>
        <v>0</v>
      </c>
    </row>
    <row r="99" spans="1:163" x14ac:dyDescent="0.25">
      <c r="A99" s="87">
        <v>2041</v>
      </c>
      <c r="B99" s="189">
        <f t="shared" si="24"/>
        <v>0</v>
      </c>
      <c r="C99" s="189">
        <f t="shared" ref="C99:BN100" si="37">C77-C24</f>
        <v>0</v>
      </c>
      <c r="D99" s="189">
        <f t="shared" si="37"/>
        <v>0</v>
      </c>
      <c r="E99" s="189">
        <f t="shared" si="37"/>
        <v>0</v>
      </c>
      <c r="F99" s="189">
        <f t="shared" si="37"/>
        <v>0</v>
      </c>
      <c r="G99" s="189">
        <f t="shared" si="37"/>
        <v>0</v>
      </c>
      <c r="H99" s="189">
        <f t="shared" si="37"/>
        <v>0</v>
      </c>
      <c r="I99" s="189">
        <f t="shared" si="37"/>
        <v>0</v>
      </c>
      <c r="J99" s="189">
        <f t="shared" si="37"/>
        <v>0</v>
      </c>
      <c r="K99" s="189">
        <f t="shared" si="37"/>
        <v>0</v>
      </c>
      <c r="L99" s="189">
        <f t="shared" si="37"/>
        <v>0</v>
      </c>
      <c r="M99" s="189">
        <f t="shared" si="37"/>
        <v>0</v>
      </c>
      <c r="N99" s="189">
        <f t="shared" si="37"/>
        <v>0</v>
      </c>
      <c r="O99" s="189">
        <f t="shared" si="37"/>
        <v>0</v>
      </c>
      <c r="P99" s="189">
        <f t="shared" si="37"/>
        <v>0</v>
      </c>
      <c r="Q99" s="189">
        <f t="shared" si="37"/>
        <v>0</v>
      </c>
      <c r="R99" s="189">
        <f t="shared" si="37"/>
        <v>0</v>
      </c>
      <c r="S99" s="189">
        <f t="shared" si="37"/>
        <v>0</v>
      </c>
      <c r="T99" s="189">
        <f t="shared" si="37"/>
        <v>0</v>
      </c>
      <c r="U99" s="189">
        <f t="shared" si="37"/>
        <v>0</v>
      </c>
      <c r="V99" s="189">
        <f t="shared" si="37"/>
        <v>0</v>
      </c>
      <c r="W99" s="189">
        <f t="shared" si="37"/>
        <v>0</v>
      </c>
      <c r="X99" s="189">
        <f t="shared" si="37"/>
        <v>0</v>
      </c>
      <c r="Y99" s="189">
        <f t="shared" si="37"/>
        <v>0</v>
      </c>
      <c r="Z99" s="189">
        <f t="shared" si="37"/>
        <v>0</v>
      </c>
      <c r="AA99" s="189">
        <f t="shared" si="37"/>
        <v>0</v>
      </c>
      <c r="AB99" s="189">
        <f t="shared" si="37"/>
        <v>0</v>
      </c>
      <c r="AC99" s="189">
        <f t="shared" si="37"/>
        <v>0</v>
      </c>
      <c r="AD99" s="189">
        <f t="shared" si="37"/>
        <v>0</v>
      </c>
      <c r="AE99" s="189">
        <f t="shared" si="37"/>
        <v>0</v>
      </c>
      <c r="AF99" s="189">
        <f t="shared" si="37"/>
        <v>0</v>
      </c>
      <c r="AG99" s="189">
        <f t="shared" si="37"/>
        <v>0</v>
      </c>
      <c r="AH99" s="189">
        <f t="shared" si="37"/>
        <v>0</v>
      </c>
      <c r="AI99" s="189">
        <f t="shared" si="37"/>
        <v>0</v>
      </c>
      <c r="AJ99" s="189">
        <f t="shared" si="37"/>
        <v>0</v>
      </c>
      <c r="AK99" s="189">
        <f t="shared" si="37"/>
        <v>0</v>
      </c>
      <c r="AL99" s="189">
        <f t="shared" si="37"/>
        <v>0</v>
      </c>
      <c r="AM99" s="189">
        <f t="shared" si="37"/>
        <v>0</v>
      </c>
      <c r="AN99" s="189">
        <f t="shared" si="37"/>
        <v>0</v>
      </c>
      <c r="AO99" s="189">
        <f t="shared" si="37"/>
        <v>0</v>
      </c>
      <c r="AP99" s="189">
        <f t="shared" si="37"/>
        <v>0</v>
      </c>
      <c r="AQ99" s="189">
        <f t="shared" si="37"/>
        <v>0</v>
      </c>
      <c r="AR99" s="189">
        <f t="shared" si="37"/>
        <v>0</v>
      </c>
      <c r="AS99" s="189">
        <f t="shared" si="37"/>
        <v>0</v>
      </c>
      <c r="AT99" s="189">
        <f t="shared" si="37"/>
        <v>0</v>
      </c>
      <c r="AU99" s="189">
        <f t="shared" si="37"/>
        <v>0</v>
      </c>
      <c r="AV99" s="189">
        <f t="shared" si="37"/>
        <v>0</v>
      </c>
      <c r="AW99" s="189">
        <f t="shared" si="37"/>
        <v>0</v>
      </c>
      <c r="AX99" s="189">
        <f t="shared" si="37"/>
        <v>0</v>
      </c>
      <c r="AY99" s="189">
        <f t="shared" si="37"/>
        <v>0</v>
      </c>
      <c r="AZ99" s="189">
        <f t="shared" si="37"/>
        <v>0</v>
      </c>
      <c r="BA99" s="189">
        <f t="shared" si="37"/>
        <v>0</v>
      </c>
      <c r="BB99" s="189">
        <f t="shared" si="37"/>
        <v>0</v>
      </c>
      <c r="BC99" s="189">
        <f t="shared" si="37"/>
        <v>0</v>
      </c>
      <c r="BD99" s="189">
        <f t="shared" si="37"/>
        <v>0</v>
      </c>
      <c r="BE99" s="189">
        <f t="shared" si="37"/>
        <v>0</v>
      </c>
      <c r="BF99" s="189">
        <f t="shared" si="37"/>
        <v>0</v>
      </c>
      <c r="BG99" s="189">
        <f t="shared" si="37"/>
        <v>0</v>
      </c>
      <c r="BH99" s="189">
        <f t="shared" si="37"/>
        <v>0</v>
      </c>
      <c r="BI99" s="189">
        <f t="shared" si="37"/>
        <v>0</v>
      </c>
      <c r="BJ99" s="189">
        <f t="shared" si="37"/>
        <v>0</v>
      </c>
      <c r="BK99" s="189">
        <f t="shared" si="37"/>
        <v>0</v>
      </c>
      <c r="BL99" s="189">
        <f t="shared" si="37"/>
        <v>0</v>
      </c>
      <c r="BM99" s="189">
        <f t="shared" si="37"/>
        <v>0</v>
      </c>
      <c r="BN99" s="189">
        <f t="shared" si="37"/>
        <v>0</v>
      </c>
      <c r="BO99" s="189">
        <f t="shared" si="36"/>
        <v>0</v>
      </c>
      <c r="BP99" s="189">
        <f t="shared" si="36"/>
        <v>0</v>
      </c>
      <c r="BQ99" s="189">
        <f t="shared" si="36"/>
        <v>0</v>
      </c>
      <c r="BR99" s="189">
        <f t="shared" si="36"/>
        <v>0</v>
      </c>
      <c r="BS99" s="189">
        <f t="shared" si="36"/>
        <v>0</v>
      </c>
      <c r="BT99" s="189">
        <f t="shared" si="36"/>
        <v>0</v>
      </c>
      <c r="BU99" s="189">
        <f t="shared" si="36"/>
        <v>0</v>
      </c>
      <c r="BV99" s="189">
        <f t="shared" si="36"/>
        <v>0</v>
      </c>
      <c r="BW99" s="189">
        <f t="shared" si="36"/>
        <v>0</v>
      </c>
      <c r="BX99" s="189">
        <f t="shared" si="36"/>
        <v>0</v>
      </c>
      <c r="BY99" s="189">
        <f t="shared" si="36"/>
        <v>0</v>
      </c>
      <c r="BZ99" s="189">
        <f t="shared" si="36"/>
        <v>0</v>
      </c>
      <c r="CA99" s="189">
        <f t="shared" si="36"/>
        <v>0</v>
      </c>
      <c r="CB99" s="189">
        <f t="shared" si="36"/>
        <v>0</v>
      </c>
      <c r="CC99" s="189">
        <f t="shared" si="36"/>
        <v>0</v>
      </c>
      <c r="CD99" s="189">
        <f t="shared" si="36"/>
        <v>0</v>
      </c>
      <c r="CE99" s="189">
        <f t="shared" si="36"/>
        <v>0</v>
      </c>
      <c r="CF99" s="189">
        <f t="shared" si="36"/>
        <v>0</v>
      </c>
      <c r="CG99" s="189">
        <f t="shared" si="36"/>
        <v>0</v>
      </c>
      <c r="CH99" s="189">
        <f t="shared" si="36"/>
        <v>0</v>
      </c>
      <c r="CI99" s="189">
        <f t="shared" si="36"/>
        <v>0</v>
      </c>
      <c r="CJ99" s="189">
        <f t="shared" si="36"/>
        <v>0</v>
      </c>
      <c r="CK99" s="189">
        <f t="shared" si="36"/>
        <v>0</v>
      </c>
      <c r="CL99" s="189">
        <f t="shared" si="36"/>
        <v>0</v>
      </c>
      <c r="CM99" s="189">
        <f t="shared" si="36"/>
        <v>0</v>
      </c>
      <c r="CN99" s="189">
        <f t="shared" si="36"/>
        <v>0</v>
      </c>
      <c r="CO99" s="189">
        <f t="shared" si="36"/>
        <v>0</v>
      </c>
      <c r="CP99" s="189">
        <f t="shared" si="36"/>
        <v>0</v>
      </c>
      <c r="CQ99" s="189">
        <f t="shared" si="36"/>
        <v>0</v>
      </c>
      <c r="CR99" s="189">
        <f t="shared" si="36"/>
        <v>0</v>
      </c>
      <c r="CS99" s="189">
        <f t="shared" si="36"/>
        <v>0</v>
      </c>
      <c r="CT99" s="189">
        <f t="shared" si="36"/>
        <v>0</v>
      </c>
      <c r="CU99" s="189">
        <f t="shared" si="36"/>
        <v>0</v>
      </c>
      <c r="CV99" s="189">
        <f t="shared" si="36"/>
        <v>0</v>
      </c>
      <c r="CW99" s="189">
        <f t="shared" si="36"/>
        <v>0</v>
      </c>
      <c r="CX99" s="189">
        <f t="shared" si="36"/>
        <v>0</v>
      </c>
      <c r="CY99" s="189">
        <f t="shared" si="36"/>
        <v>0</v>
      </c>
      <c r="CZ99" s="189">
        <f t="shared" si="36"/>
        <v>0</v>
      </c>
      <c r="DA99" s="189">
        <f t="shared" si="36"/>
        <v>0</v>
      </c>
      <c r="DB99" s="189">
        <f t="shared" si="36"/>
        <v>0</v>
      </c>
      <c r="DC99" s="189">
        <f t="shared" si="36"/>
        <v>0</v>
      </c>
      <c r="DD99" s="189">
        <f t="shared" si="36"/>
        <v>0</v>
      </c>
      <c r="DE99" s="189">
        <f t="shared" si="36"/>
        <v>0</v>
      </c>
      <c r="DF99" s="189">
        <f t="shared" si="36"/>
        <v>0</v>
      </c>
      <c r="DG99" s="189">
        <f t="shared" si="36"/>
        <v>0</v>
      </c>
      <c r="DH99" s="189">
        <f t="shared" si="36"/>
        <v>0</v>
      </c>
      <c r="DI99" s="189">
        <f t="shared" si="36"/>
        <v>0</v>
      </c>
      <c r="DJ99" s="189">
        <f t="shared" si="36"/>
        <v>0</v>
      </c>
      <c r="DK99" s="189">
        <f t="shared" si="36"/>
        <v>0</v>
      </c>
      <c r="DL99" s="189">
        <f t="shared" si="36"/>
        <v>0</v>
      </c>
      <c r="DM99" s="189">
        <f t="shared" si="36"/>
        <v>0</v>
      </c>
      <c r="DN99" s="189">
        <f t="shared" si="36"/>
        <v>0</v>
      </c>
      <c r="DO99" s="189">
        <f t="shared" si="36"/>
        <v>0</v>
      </c>
      <c r="DP99" s="189">
        <f t="shared" si="36"/>
        <v>0</v>
      </c>
      <c r="DQ99" s="189">
        <f t="shared" si="36"/>
        <v>0</v>
      </c>
      <c r="DR99" s="189">
        <f t="shared" si="36"/>
        <v>0</v>
      </c>
      <c r="DS99" s="189">
        <f t="shared" si="36"/>
        <v>0</v>
      </c>
      <c r="DT99" s="189">
        <f t="shared" si="36"/>
        <v>0</v>
      </c>
      <c r="DU99" s="189">
        <f t="shared" si="36"/>
        <v>0</v>
      </c>
      <c r="DV99" s="189">
        <f t="shared" si="36"/>
        <v>0</v>
      </c>
      <c r="DW99" s="189">
        <f t="shared" si="36"/>
        <v>0</v>
      </c>
      <c r="DX99" s="189">
        <f t="shared" si="36"/>
        <v>0</v>
      </c>
      <c r="DY99" s="189">
        <f t="shared" si="36"/>
        <v>0</v>
      </c>
      <c r="DZ99" s="189">
        <f t="shared" si="27"/>
        <v>0</v>
      </c>
      <c r="EA99" s="189">
        <f t="shared" si="33"/>
        <v>0</v>
      </c>
      <c r="EB99" s="189">
        <f t="shared" si="33"/>
        <v>0</v>
      </c>
      <c r="EC99" s="189">
        <f t="shared" si="33"/>
        <v>0</v>
      </c>
      <c r="ED99" s="189">
        <f t="shared" si="33"/>
        <v>0</v>
      </c>
      <c r="EE99" s="189">
        <f t="shared" si="33"/>
        <v>0</v>
      </c>
      <c r="EF99" s="189">
        <f t="shared" si="33"/>
        <v>0</v>
      </c>
      <c r="EG99" s="189">
        <f t="shared" si="33"/>
        <v>0</v>
      </c>
      <c r="EH99" s="189">
        <f t="shared" si="33"/>
        <v>0</v>
      </c>
      <c r="EI99" s="189">
        <f t="shared" si="33"/>
        <v>0</v>
      </c>
      <c r="EJ99" s="189">
        <f t="shared" si="33"/>
        <v>0</v>
      </c>
      <c r="EK99" s="189">
        <f t="shared" si="33"/>
        <v>0</v>
      </c>
      <c r="EL99" s="189">
        <f t="shared" si="33"/>
        <v>0</v>
      </c>
      <c r="EM99" s="189">
        <f t="shared" si="33"/>
        <v>0</v>
      </c>
      <c r="EN99" s="189">
        <f t="shared" si="33"/>
        <v>0</v>
      </c>
      <c r="EO99" s="189">
        <f t="shared" si="33"/>
        <v>0</v>
      </c>
      <c r="EP99" s="189">
        <f t="shared" si="33"/>
        <v>0</v>
      </c>
      <c r="EQ99" s="189">
        <f t="shared" si="33"/>
        <v>0</v>
      </c>
      <c r="ER99" s="189">
        <f t="shared" si="33"/>
        <v>0</v>
      </c>
      <c r="ES99" s="189">
        <f t="shared" si="33"/>
        <v>0</v>
      </c>
      <c r="ET99" s="189">
        <f t="shared" si="33"/>
        <v>0</v>
      </c>
      <c r="EU99" s="189">
        <f t="shared" si="33"/>
        <v>0</v>
      </c>
      <c r="EV99" s="189">
        <f t="shared" si="33"/>
        <v>0</v>
      </c>
      <c r="EW99" s="189">
        <f t="shared" si="33"/>
        <v>0</v>
      </c>
      <c r="EX99" s="189">
        <f t="shared" si="33"/>
        <v>0</v>
      </c>
      <c r="EY99" s="189">
        <f t="shared" ref="EY99:FG99" si="38">EY77-EY24</f>
        <v>0</v>
      </c>
      <c r="EZ99" s="189">
        <f t="shared" si="38"/>
        <v>0</v>
      </c>
      <c r="FA99" s="189">
        <f t="shared" si="38"/>
        <v>0</v>
      </c>
      <c r="FB99" s="189">
        <f t="shared" si="38"/>
        <v>0</v>
      </c>
      <c r="FC99" s="189">
        <f t="shared" si="38"/>
        <v>0</v>
      </c>
      <c r="FD99" s="189">
        <f t="shared" si="38"/>
        <v>0</v>
      </c>
      <c r="FE99" s="189">
        <f t="shared" si="38"/>
        <v>0</v>
      </c>
      <c r="FF99" s="189">
        <f t="shared" si="38"/>
        <v>0</v>
      </c>
      <c r="FG99" s="189">
        <f t="shared" si="38"/>
        <v>0</v>
      </c>
    </row>
    <row r="100" spans="1:163" x14ac:dyDescent="0.25">
      <c r="A100" s="87">
        <v>2042</v>
      </c>
      <c r="B100" s="189">
        <f t="shared" si="24"/>
        <v>0</v>
      </c>
      <c r="C100" s="189">
        <f t="shared" si="37"/>
        <v>0</v>
      </c>
      <c r="D100" s="189">
        <f t="shared" si="37"/>
        <v>0</v>
      </c>
      <c r="E100" s="189">
        <f t="shared" si="37"/>
        <v>0</v>
      </c>
      <c r="F100" s="189">
        <f t="shared" si="37"/>
        <v>0</v>
      </c>
      <c r="G100" s="189">
        <f t="shared" si="37"/>
        <v>0</v>
      </c>
      <c r="H100" s="189">
        <f t="shared" si="37"/>
        <v>0</v>
      </c>
      <c r="I100" s="189">
        <f t="shared" si="37"/>
        <v>0</v>
      </c>
      <c r="J100" s="189">
        <f t="shared" si="37"/>
        <v>0</v>
      </c>
      <c r="K100" s="189">
        <f t="shared" si="37"/>
        <v>0</v>
      </c>
      <c r="L100" s="189">
        <f t="shared" si="37"/>
        <v>0</v>
      </c>
      <c r="M100" s="189">
        <f t="shared" si="37"/>
        <v>0</v>
      </c>
      <c r="N100" s="189">
        <f t="shared" si="37"/>
        <v>0</v>
      </c>
      <c r="O100" s="189">
        <f t="shared" si="37"/>
        <v>0</v>
      </c>
      <c r="P100" s="189">
        <f t="shared" si="37"/>
        <v>0</v>
      </c>
      <c r="Q100" s="189">
        <f t="shared" si="37"/>
        <v>0</v>
      </c>
      <c r="R100" s="189">
        <f t="shared" si="37"/>
        <v>0</v>
      </c>
      <c r="S100" s="189">
        <f t="shared" si="37"/>
        <v>0</v>
      </c>
      <c r="T100" s="189">
        <f t="shared" si="37"/>
        <v>0</v>
      </c>
      <c r="U100" s="189">
        <f t="shared" si="37"/>
        <v>0</v>
      </c>
      <c r="V100" s="189">
        <f t="shared" si="37"/>
        <v>0</v>
      </c>
      <c r="W100" s="189">
        <f t="shared" si="37"/>
        <v>0</v>
      </c>
      <c r="X100" s="189">
        <f t="shared" si="37"/>
        <v>0</v>
      </c>
      <c r="Y100" s="189">
        <f t="shared" si="37"/>
        <v>0</v>
      </c>
      <c r="Z100" s="189">
        <f t="shared" si="37"/>
        <v>0</v>
      </c>
      <c r="AA100" s="189">
        <f t="shared" si="37"/>
        <v>0</v>
      </c>
      <c r="AB100" s="189">
        <f t="shared" si="37"/>
        <v>0</v>
      </c>
      <c r="AC100" s="189">
        <f t="shared" si="37"/>
        <v>0</v>
      </c>
      <c r="AD100" s="189">
        <f t="shared" si="37"/>
        <v>0</v>
      </c>
      <c r="AE100" s="189">
        <f t="shared" si="37"/>
        <v>0</v>
      </c>
      <c r="AF100" s="189">
        <f t="shared" si="37"/>
        <v>0</v>
      </c>
      <c r="AG100" s="189">
        <f t="shared" si="37"/>
        <v>0</v>
      </c>
      <c r="AH100" s="189">
        <f t="shared" si="37"/>
        <v>0</v>
      </c>
      <c r="AI100" s="189">
        <f t="shared" si="37"/>
        <v>0</v>
      </c>
      <c r="AJ100" s="189">
        <f t="shared" si="37"/>
        <v>0</v>
      </c>
      <c r="AK100" s="189">
        <f t="shared" si="37"/>
        <v>0</v>
      </c>
      <c r="AL100" s="189">
        <f t="shared" si="37"/>
        <v>0</v>
      </c>
      <c r="AM100" s="189">
        <f t="shared" si="37"/>
        <v>0</v>
      </c>
      <c r="AN100" s="189">
        <f t="shared" si="37"/>
        <v>0</v>
      </c>
      <c r="AO100" s="189">
        <f t="shared" si="37"/>
        <v>0</v>
      </c>
      <c r="AP100" s="189">
        <f t="shared" si="37"/>
        <v>0</v>
      </c>
      <c r="AQ100" s="189">
        <f t="shared" si="37"/>
        <v>0</v>
      </c>
      <c r="AR100" s="189">
        <f t="shared" si="37"/>
        <v>0</v>
      </c>
      <c r="AS100" s="189">
        <f t="shared" si="37"/>
        <v>0</v>
      </c>
      <c r="AT100" s="189">
        <f t="shared" si="37"/>
        <v>0</v>
      </c>
      <c r="AU100" s="189">
        <f t="shared" si="37"/>
        <v>0</v>
      </c>
      <c r="AV100" s="189">
        <f t="shared" si="37"/>
        <v>0</v>
      </c>
      <c r="AW100" s="189">
        <f t="shared" si="37"/>
        <v>0</v>
      </c>
      <c r="AX100" s="189">
        <f t="shared" si="37"/>
        <v>0</v>
      </c>
      <c r="AY100" s="189">
        <f t="shared" si="37"/>
        <v>0</v>
      </c>
      <c r="AZ100" s="189">
        <f t="shared" si="37"/>
        <v>0</v>
      </c>
      <c r="BA100" s="189">
        <f t="shared" si="37"/>
        <v>0</v>
      </c>
      <c r="BB100" s="189">
        <f t="shared" si="37"/>
        <v>0</v>
      </c>
      <c r="BC100" s="189">
        <f t="shared" si="37"/>
        <v>0</v>
      </c>
      <c r="BD100" s="189">
        <f t="shared" si="37"/>
        <v>0</v>
      </c>
      <c r="BE100" s="189">
        <f t="shared" si="37"/>
        <v>0</v>
      </c>
      <c r="BF100" s="189">
        <f t="shared" si="37"/>
        <v>0</v>
      </c>
      <c r="BG100" s="189">
        <f t="shared" si="37"/>
        <v>0</v>
      </c>
      <c r="BH100" s="189">
        <f t="shared" si="37"/>
        <v>0</v>
      </c>
      <c r="BI100" s="189">
        <f t="shared" si="37"/>
        <v>0</v>
      </c>
      <c r="BJ100" s="189">
        <f t="shared" si="37"/>
        <v>0</v>
      </c>
      <c r="BK100" s="189">
        <f t="shared" si="37"/>
        <v>0</v>
      </c>
      <c r="BL100" s="189">
        <f t="shared" si="37"/>
        <v>0</v>
      </c>
      <c r="BM100" s="189">
        <f t="shared" si="37"/>
        <v>0</v>
      </c>
      <c r="BN100" s="189">
        <f t="shared" si="37"/>
        <v>0</v>
      </c>
      <c r="BO100" s="189">
        <f t="shared" si="36"/>
        <v>0</v>
      </c>
      <c r="BP100" s="189">
        <f t="shared" si="36"/>
        <v>0</v>
      </c>
      <c r="BQ100" s="189">
        <f t="shared" si="36"/>
        <v>0</v>
      </c>
      <c r="BR100" s="189">
        <f t="shared" si="36"/>
        <v>0</v>
      </c>
      <c r="BS100" s="189">
        <f t="shared" si="36"/>
        <v>0</v>
      </c>
      <c r="BT100" s="189">
        <f t="shared" si="36"/>
        <v>0</v>
      </c>
      <c r="BU100" s="189">
        <f t="shared" si="36"/>
        <v>0</v>
      </c>
      <c r="BV100" s="189">
        <f t="shared" si="36"/>
        <v>0</v>
      </c>
      <c r="BW100" s="189">
        <f t="shared" si="36"/>
        <v>0</v>
      </c>
      <c r="BX100" s="189">
        <f t="shared" si="36"/>
        <v>0</v>
      </c>
      <c r="BY100" s="189">
        <f t="shared" si="36"/>
        <v>0</v>
      </c>
      <c r="BZ100" s="189">
        <f t="shared" si="36"/>
        <v>0</v>
      </c>
      <c r="CA100" s="189">
        <f t="shared" si="36"/>
        <v>0</v>
      </c>
      <c r="CB100" s="189">
        <f t="shared" si="36"/>
        <v>0</v>
      </c>
      <c r="CC100" s="189">
        <f t="shared" si="36"/>
        <v>0</v>
      </c>
      <c r="CD100" s="189">
        <f t="shared" si="36"/>
        <v>0</v>
      </c>
      <c r="CE100" s="189">
        <f t="shared" si="36"/>
        <v>0</v>
      </c>
      <c r="CF100" s="189">
        <f t="shared" si="36"/>
        <v>0</v>
      </c>
      <c r="CG100" s="189">
        <f t="shared" si="36"/>
        <v>0</v>
      </c>
      <c r="CH100" s="189">
        <f t="shared" si="36"/>
        <v>0</v>
      </c>
      <c r="CI100" s="189">
        <f t="shared" si="36"/>
        <v>0</v>
      </c>
      <c r="CJ100" s="189">
        <f t="shared" si="36"/>
        <v>0</v>
      </c>
      <c r="CK100" s="189">
        <f t="shared" si="36"/>
        <v>0</v>
      </c>
      <c r="CL100" s="189">
        <f t="shared" si="36"/>
        <v>0</v>
      </c>
      <c r="CM100" s="189">
        <f t="shared" si="36"/>
        <v>0</v>
      </c>
      <c r="CN100" s="189">
        <f t="shared" si="36"/>
        <v>0</v>
      </c>
      <c r="CO100" s="189">
        <f t="shared" si="36"/>
        <v>0</v>
      </c>
      <c r="CP100" s="189">
        <f t="shared" si="36"/>
        <v>0</v>
      </c>
      <c r="CQ100" s="189">
        <f t="shared" si="36"/>
        <v>0</v>
      </c>
      <c r="CR100" s="189">
        <f t="shared" si="36"/>
        <v>0</v>
      </c>
      <c r="CS100" s="189">
        <f t="shared" si="36"/>
        <v>0</v>
      </c>
      <c r="CT100" s="189">
        <f t="shared" si="36"/>
        <v>0</v>
      </c>
      <c r="CU100" s="189">
        <f t="shared" si="36"/>
        <v>0</v>
      </c>
      <c r="CV100" s="189">
        <f t="shared" si="36"/>
        <v>0</v>
      </c>
      <c r="CW100" s="189">
        <f t="shared" si="36"/>
        <v>0</v>
      </c>
      <c r="CX100" s="189">
        <f t="shared" si="36"/>
        <v>0</v>
      </c>
      <c r="CY100" s="189">
        <f t="shared" si="36"/>
        <v>0</v>
      </c>
      <c r="CZ100" s="189">
        <f t="shared" si="36"/>
        <v>0</v>
      </c>
      <c r="DA100" s="189">
        <f t="shared" si="36"/>
        <v>0</v>
      </c>
      <c r="DB100" s="189">
        <f t="shared" si="36"/>
        <v>0</v>
      </c>
      <c r="DC100" s="189">
        <f t="shared" si="36"/>
        <v>0</v>
      </c>
      <c r="DD100" s="189">
        <f t="shared" si="36"/>
        <v>0</v>
      </c>
      <c r="DE100" s="189">
        <f t="shared" si="36"/>
        <v>0</v>
      </c>
      <c r="DF100" s="189">
        <f t="shared" si="36"/>
        <v>0</v>
      </c>
      <c r="DG100" s="189">
        <f t="shared" si="36"/>
        <v>0</v>
      </c>
      <c r="DH100" s="189">
        <f t="shared" si="36"/>
        <v>0</v>
      </c>
      <c r="DI100" s="189">
        <f t="shared" si="36"/>
        <v>0</v>
      </c>
      <c r="DJ100" s="189">
        <f t="shared" si="36"/>
        <v>0</v>
      </c>
      <c r="DK100" s="189">
        <f t="shared" si="36"/>
        <v>0</v>
      </c>
      <c r="DL100" s="189">
        <f t="shared" si="36"/>
        <v>0</v>
      </c>
      <c r="DM100" s="189">
        <f t="shared" si="36"/>
        <v>0</v>
      </c>
      <c r="DN100" s="189">
        <f t="shared" si="36"/>
        <v>0</v>
      </c>
      <c r="DO100" s="189">
        <f t="shared" si="36"/>
        <v>0</v>
      </c>
      <c r="DP100" s="189">
        <f t="shared" si="36"/>
        <v>0</v>
      </c>
      <c r="DQ100" s="189">
        <f t="shared" si="36"/>
        <v>0</v>
      </c>
      <c r="DR100" s="189">
        <f t="shared" si="36"/>
        <v>0</v>
      </c>
      <c r="DS100" s="189">
        <f t="shared" si="36"/>
        <v>0</v>
      </c>
      <c r="DT100" s="189">
        <f t="shared" si="36"/>
        <v>0</v>
      </c>
      <c r="DU100" s="189">
        <f t="shared" si="36"/>
        <v>0</v>
      </c>
      <c r="DV100" s="189">
        <f t="shared" si="36"/>
        <v>0</v>
      </c>
      <c r="DW100" s="189">
        <f t="shared" si="36"/>
        <v>0</v>
      </c>
      <c r="DX100" s="189">
        <f t="shared" si="36"/>
        <v>0</v>
      </c>
      <c r="DY100" s="189">
        <f t="shared" si="36"/>
        <v>0</v>
      </c>
      <c r="DZ100" s="189">
        <f t="shared" si="27"/>
        <v>0</v>
      </c>
      <c r="EA100" s="189">
        <f t="shared" ref="EA100:FG100" si="39">EA78-EA25</f>
        <v>0</v>
      </c>
      <c r="EB100" s="189">
        <f t="shared" si="39"/>
        <v>0</v>
      </c>
      <c r="EC100" s="189">
        <f t="shared" si="39"/>
        <v>0</v>
      </c>
      <c r="ED100" s="189">
        <f t="shared" si="39"/>
        <v>0</v>
      </c>
      <c r="EE100" s="189">
        <f t="shared" si="39"/>
        <v>0</v>
      </c>
      <c r="EF100" s="189">
        <f t="shared" si="39"/>
        <v>0</v>
      </c>
      <c r="EG100" s="189">
        <f t="shared" si="39"/>
        <v>0</v>
      </c>
      <c r="EH100" s="189">
        <f t="shared" si="39"/>
        <v>0</v>
      </c>
      <c r="EI100" s="189">
        <f t="shared" si="39"/>
        <v>0</v>
      </c>
      <c r="EJ100" s="189">
        <f t="shared" si="39"/>
        <v>0</v>
      </c>
      <c r="EK100" s="189">
        <f t="shared" si="39"/>
        <v>0</v>
      </c>
      <c r="EL100" s="189">
        <f t="shared" si="39"/>
        <v>0</v>
      </c>
      <c r="EM100" s="189">
        <f t="shared" si="39"/>
        <v>0</v>
      </c>
      <c r="EN100" s="189">
        <f t="shared" si="39"/>
        <v>0</v>
      </c>
      <c r="EO100" s="189">
        <f t="shared" si="39"/>
        <v>0</v>
      </c>
      <c r="EP100" s="189">
        <f t="shared" si="39"/>
        <v>0</v>
      </c>
      <c r="EQ100" s="189">
        <f t="shared" si="39"/>
        <v>0</v>
      </c>
      <c r="ER100" s="189">
        <f t="shared" si="39"/>
        <v>0</v>
      </c>
      <c r="ES100" s="189">
        <f t="shared" si="39"/>
        <v>0</v>
      </c>
      <c r="ET100" s="189">
        <f t="shared" si="39"/>
        <v>0</v>
      </c>
      <c r="EU100" s="189">
        <f t="shared" si="39"/>
        <v>0</v>
      </c>
      <c r="EV100" s="189">
        <f t="shared" si="39"/>
        <v>0</v>
      </c>
      <c r="EW100" s="189">
        <f t="shared" si="39"/>
        <v>0</v>
      </c>
      <c r="EX100" s="189">
        <f t="shared" si="39"/>
        <v>0</v>
      </c>
      <c r="EY100" s="189">
        <f t="shared" si="39"/>
        <v>0</v>
      </c>
      <c r="EZ100" s="189">
        <f t="shared" si="39"/>
        <v>0</v>
      </c>
      <c r="FA100" s="189">
        <f t="shared" si="39"/>
        <v>0</v>
      </c>
      <c r="FB100" s="189">
        <f t="shared" si="39"/>
        <v>0</v>
      </c>
      <c r="FC100" s="189">
        <f t="shared" si="39"/>
        <v>0</v>
      </c>
      <c r="FD100" s="189">
        <f t="shared" si="39"/>
        <v>0</v>
      </c>
      <c r="FE100" s="189">
        <f t="shared" si="39"/>
        <v>0</v>
      </c>
      <c r="FF100" s="189">
        <f t="shared" si="39"/>
        <v>0</v>
      </c>
      <c r="FG100" s="189">
        <f t="shared" si="39"/>
        <v>0</v>
      </c>
    </row>
  </sheetData>
  <pageMargins left="0.7" right="0.7" top="0.75" bottom="0.75" header="0.3" footer="0.3"/>
  <pageSetup scale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>
    <tabColor theme="9" tint="-0.249977111117893"/>
  </sheetPr>
  <dimension ref="B1:AG179"/>
  <sheetViews>
    <sheetView workbookViewId="0">
      <pane xSplit="3" ySplit="4" topLeftCell="D5" activePane="bottomRight" state="frozen"/>
      <selection activeCell="F50" sqref="A1:AN3261"/>
      <selection pane="topRight" activeCell="F50" sqref="A1:AN3261"/>
      <selection pane="bottomLeft" activeCell="F50" sqref="A1:AN3261"/>
      <selection pane="bottomRight" activeCell="B4" sqref="B4"/>
    </sheetView>
  </sheetViews>
  <sheetFormatPr defaultRowHeight="13.2" x14ac:dyDescent="0.25"/>
  <cols>
    <col min="1" max="1" width="3.6640625" customWidth="1"/>
    <col min="2" max="2" width="9.33203125" style="82" bestFit="1" customWidth="1"/>
    <col min="3" max="3" width="11.33203125" style="82" bestFit="1" customWidth="1"/>
    <col min="4" max="4" width="31.5546875" style="82" bestFit="1" customWidth="1"/>
    <col min="5" max="5" width="14.44140625" style="82" bestFit="1" customWidth="1"/>
    <col min="6" max="6" width="15.6640625" style="131" bestFit="1" customWidth="1"/>
    <col min="7" max="7" width="11.109375" style="84" bestFit="1" customWidth="1"/>
    <col min="8" max="8" width="8.5546875" style="84" bestFit="1" customWidth="1"/>
    <col min="9" max="9" width="7.33203125" style="116" bestFit="1" customWidth="1"/>
    <col min="10" max="10" width="11.109375" style="82" bestFit="1" customWidth="1"/>
    <col min="11" max="11" width="9.44140625" style="82" bestFit="1" customWidth="1"/>
    <col min="12" max="12" width="10.44140625" style="82" bestFit="1" customWidth="1"/>
    <col min="13" max="13" width="21.5546875" style="82" bestFit="1" customWidth="1"/>
    <col min="14" max="14" width="11.88671875" style="82" customWidth="1"/>
    <col min="15" max="15" width="9.109375" style="82"/>
    <col min="16" max="16" width="9.33203125" style="82" bestFit="1" customWidth="1"/>
    <col min="17" max="17" width="11.33203125" style="82" bestFit="1" customWidth="1"/>
    <col min="18" max="18" width="20.33203125" style="82" bestFit="1" customWidth="1"/>
    <col min="19" max="19" width="14.44140625" style="82" bestFit="1" customWidth="1"/>
    <col min="20" max="20" width="8.6640625" style="122" bestFit="1" customWidth="1"/>
    <col min="21" max="21" width="11.109375" style="84" bestFit="1" customWidth="1"/>
    <col min="22" max="22" width="8.5546875" style="84" bestFit="1" customWidth="1"/>
    <col min="23" max="23" width="7.33203125" style="116" bestFit="1" customWidth="1"/>
    <col min="24" max="24" width="11.109375" style="82" bestFit="1" customWidth="1"/>
    <col min="25" max="25" width="9.44140625" style="82" bestFit="1" customWidth="1"/>
    <col min="26" max="26" width="10.44140625" style="82" bestFit="1" customWidth="1"/>
    <col min="27" max="27" width="9.88671875" style="82" bestFit="1" customWidth="1"/>
    <col min="28" max="28" width="8.109375" style="82" bestFit="1" customWidth="1"/>
    <col min="29" max="29" width="7.5546875" style="82" bestFit="1" customWidth="1"/>
    <col min="30" max="30" width="5.88671875" style="82" bestFit="1" customWidth="1"/>
    <col min="31" max="31" width="23.109375" style="82" bestFit="1" customWidth="1"/>
    <col min="32" max="32" width="20.109375" style="82" customWidth="1"/>
    <col min="33" max="33" width="11.44140625" style="82" bestFit="1" customWidth="1"/>
  </cols>
  <sheetData>
    <row r="1" spans="2:33" ht="16.8" thickBot="1" x14ac:dyDescent="0.4">
      <c r="B1"/>
      <c r="C1"/>
      <c r="D1"/>
      <c r="E1" s="162" t="s">
        <v>5058</v>
      </c>
      <c r="F1" s="163">
        <f>F4</f>
        <v>45292</v>
      </c>
      <c r="K1" s="126" t="s">
        <v>4657</v>
      </c>
      <c r="L1" s="83"/>
      <c r="M1" s="83"/>
      <c r="N1" s="83"/>
      <c r="P1" s="86"/>
      <c r="Q1" s="86"/>
      <c r="R1" s="86" t="s">
        <v>4656</v>
      </c>
      <c r="S1" s="124">
        <f>SUM(AG4:AG225)</f>
        <v>168</v>
      </c>
    </row>
    <row r="2" spans="2:33" x14ac:dyDescent="0.25">
      <c r="F2" s="151" t="s">
        <v>4671</v>
      </c>
    </row>
    <row r="3" spans="2:33" ht="11.25" customHeight="1" x14ac:dyDescent="0.25">
      <c r="B3" s="112" t="s">
        <v>5055</v>
      </c>
      <c r="C3" s="112" t="s">
        <v>5057</v>
      </c>
      <c r="D3" s="112" t="s">
        <v>4232</v>
      </c>
      <c r="E3" s="112" t="s">
        <v>4233</v>
      </c>
      <c r="F3" s="150" t="s">
        <v>4234</v>
      </c>
      <c r="G3" s="113" t="s">
        <v>4235</v>
      </c>
      <c r="H3" s="113" t="s">
        <v>1</v>
      </c>
      <c r="I3" s="117" t="s">
        <v>4236</v>
      </c>
      <c r="J3" s="112" t="s">
        <v>4237</v>
      </c>
      <c r="K3" s="112" t="s">
        <v>4238</v>
      </c>
      <c r="L3" s="112" t="s">
        <v>4239</v>
      </c>
      <c r="M3" s="112" t="s">
        <v>4240</v>
      </c>
      <c r="N3" s="125" t="s">
        <v>4241</v>
      </c>
      <c r="P3" s="112" t="s">
        <v>5055</v>
      </c>
      <c r="Q3" s="112" t="s">
        <v>5057</v>
      </c>
      <c r="R3" s="112" t="s">
        <v>5056</v>
      </c>
      <c r="S3" s="112" t="s">
        <v>4233</v>
      </c>
      <c r="T3" s="123" t="s">
        <v>4234</v>
      </c>
      <c r="U3" s="113" t="s">
        <v>4235</v>
      </c>
      <c r="V3" s="113" t="s">
        <v>1</v>
      </c>
      <c r="W3" s="117" t="s">
        <v>4236</v>
      </c>
      <c r="X3" s="112" t="s">
        <v>4237</v>
      </c>
      <c r="Y3" s="112" t="s">
        <v>4238</v>
      </c>
      <c r="Z3" s="112" t="s">
        <v>4239</v>
      </c>
      <c r="AA3" s="112" t="s">
        <v>4673</v>
      </c>
      <c r="AB3" s="112" t="s">
        <v>4674</v>
      </c>
      <c r="AC3" s="112" t="s">
        <v>4240</v>
      </c>
      <c r="AD3" s="112" t="s">
        <v>4241</v>
      </c>
      <c r="AE3" s="112" t="s">
        <v>4242</v>
      </c>
      <c r="AF3" s="164"/>
    </row>
    <row r="4" spans="2:33" x14ac:dyDescent="0.25">
      <c r="B4" s="110" t="s">
        <v>4676</v>
      </c>
      <c r="C4" s="110" t="s">
        <v>4677</v>
      </c>
      <c r="D4" s="110" t="str" cm="1">
        <f t="array" ref="D4:D165">TRANSPOSE('PLEXOS VO&amp;M Inputs'!B1:FG1)</f>
        <v>EE_.PX.GOE._.001.ID</v>
      </c>
      <c r="E4" s="110" t="s">
        <v>4658</v>
      </c>
      <c r="F4" s="129">
        <f t="shared" ref="F4:F35" si="0">DATE(StartYear,1,1)</f>
        <v>45292</v>
      </c>
      <c r="G4" s="111" t="s">
        <v>4245</v>
      </c>
      <c r="H4" s="111" t="s">
        <v>4246</v>
      </c>
      <c r="I4" s="120">
        <v>1</v>
      </c>
      <c r="J4" s="110" t="s">
        <v>4245</v>
      </c>
      <c r="K4" s="110" t="s">
        <v>4245</v>
      </c>
      <c r="L4" s="110" t="s">
        <v>4245</v>
      </c>
      <c r="M4" s="110" t="s">
        <v>5073</v>
      </c>
      <c r="N4" s="110" t="str">
        <f ca="1">'PLEXOS MaxCapacity'!$O$19</f>
        <v>H:\2023 IRP\3 - Assumptions\3 - DSM\2 - Energy Efficiency\Plexos Inputs\[IRP2023 EE potential - NCC Bundles - Max Cap 10MW (with Planned 24-25).xlsx]PLEXOS MaxCapacity</v>
      </c>
      <c r="O4" s="85"/>
      <c r="P4" s="114" t="s">
        <v>4676</v>
      </c>
      <c r="Q4" s="114" t="s">
        <v>4677</v>
      </c>
      <c r="R4" s="114" t="s">
        <v>4894</v>
      </c>
      <c r="S4" s="114" t="s">
        <v>4658</v>
      </c>
      <c r="T4" s="127">
        <v>44562</v>
      </c>
      <c r="U4" s="115"/>
      <c r="V4" s="115" t="s">
        <v>4246</v>
      </c>
      <c r="W4" s="118">
        <v>1</v>
      </c>
      <c r="X4" s="114"/>
      <c r="Y4" s="114"/>
      <c r="Z4" s="114"/>
      <c r="AA4" s="114" t="s">
        <v>4675</v>
      </c>
      <c r="AB4" s="114"/>
      <c r="AC4" s="114" t="s">
        <v>5070</v>
      </c>
      <c r="AD4" s="114"/>
      <c r="AE4" s="114" t="s">
        <v>5036</v>
      </c>
      <c r="AF4" s="165"/>
      <c r="AG4" s="85">
        <f>IF(T4=INDEX($F:$F,MATCH(R4,$D:$D,0)),0,1)</f>
        <v>1</v>
      </c>
    </row>
    <row r="5" spans="2:33" x14ac:dyDescent="0.25">
      <c r="B5" s="108" t="s">
        <v>4676</v>
      </c>
      <c r="C5" s="108" t="s">
        <v>4677</v>
      </c>
      <c r="D5" s="108" t="str">
        <v>EE_.PX.GOE._.002.ID</v>
      </c>
      <c r="E5" s="108" t="s">
        <v>4658</v>
      </c>
      <c r="F5" s="130">
        <f t="shared" si="0"/>
        <v>45292</v>
      </c>
      <c r="G5" s="109" t="s">
        <v>4245</v>
      </c>
      <c r="H5" s="109" t="s">
        <v>4246</v>
      </c>
      <c r="I5" s="121">
        <v>1</v>
      </c>
      <c r="J5" s="108" t="s">
        <v>4245</v>
      </c>
      <c r="K5" s="108" t="s">
        <v>4245</v>
      </c>
      <c r="L5" s="108" t="s">
        <v>4245</v>
      </c>
      <c r="M5" s="108" t="str">
        <f>M4</f>
        <v>DSM-EE 23IRP</v>
      </c>
      <c r="N5" s="108" t="str">
        <f ca="1">N4</f>
        <v>H:\2023 IRP\3 - Assumptions\3 - DSM\2 - Energy Efficiency\Plexos Inputs\[IRP2023 EE potential - NCC Bundles - Max Cap 10MW (with Planned 24-25).xlsx]PLEXOS MaxCapacity</v>
      </c>
      <c r="O5" s="85"/>
      <c r="P5" s="112" t="s">
        <v>4676</v>
      </c>
      <c r="Q5" s="112" t="s">
        <v>4677</v>
      </c>
      <c r="R5" s="112" t="s">
        <v>4895</v>
      </c>
      <c r="S5" s="112" t="s">
        <v>4658</v>
      </c>
      <c r="T5" s="128">
        <v>44562</v>
      </c>
      <c r="U5" s="113"/>
      <c r="V5" s="113" t="s">
        <v>4246</v>
      </c>
      <c r="W5" s="119">
        <v>1</v>
      </c>
      <c r="X5" s="112"/>
      <c r="Y5" s="112"/>
      <c r="Z5" s="112"/>
      <c r="AA5" s="112" t="s">
        <v>4675</v>
      </c>
      <c r="AB5" s="112"/>
      <c r="AC5" s="112" t="s">
        <v>5070</v>
      </c>
      <c r="AD5" s="112"/>
      <c r="AE5" s="112" t="s">
        <v>5036</v>
      </c>
      <c r="AF5" s="164"/>
      <c r="AG5" s="85">
        <f t="shared" ref="AG5:AG68" si="1">IF(T5=INDEX($F:$F,MATCH(R5,$D:$D,0)),0,1)</f>
        <v>1</v>
      </c>
    </row>
    <row r="6" spans="2:33" x14ac:dyDescent="0.25">
      <c r="B6" s="108" t="s">
        <v>4676</v>
      </c>
      <c r="C6" s="108" t="s">
        <v>4677</v>
      </c>
      <c r="D6" s="108" t="str">
        <v>EE_.PX.GOE._.003.ID</v>
      </c>
      <c r="E6" s="108" t="s">
        <v>4658</v>
      </c>
      <c r="F6" s="130">
        <f t="shared" si="0"/>
        <v>45292</v>
      </c>
      <c r="G6" s="109" t="s">
        <v>4245</v>
      </c>
      <c r="H6" s="109" t="s">
        <v>4246</v>
      </c>
      <c r="I6" s="121">
        <v>1</v>
      </c>
      <c r="J6" s="108" t="s">
        <v>4245</v>
      </c>
      <c r="K6" s="108" t="s">
        <v>4245</v>
      </c>
      <c r="L6" s="108" t="s">
        <v>4245</v>
      </c>
      <c r="M6" s="108" t="str">
        <f t="shared" ref="M6:N69" si="2">M5</f>
        <v>DSM-EE 23IRP</v>
      </c>
      <c r="N6" s="108" t="str">
        <f t="shared" ca="1" si="2"/>
        <v>H:\2023 IRP\3 - Assumptions\3 - DSM\2 - Energy Efficiency\Plexos Inputs\[IRP2023 EE potential - NCC Bundles - Max Cap 10MW (with Planned 24-25).xlsx]PLEXOS MaxCapacity</v>
      </c>
      <c r="O6" s="85"/>
      <c r="P6" s="112" t="s">
        <v>4676</v>
      </c>
      <c r="Q6" s="112" t="s">
        <v>4677</v>
      </c>
      <c r="R6" s="112" t="s">
        <v>4896</v>
      </c>
      <c r="S6" s="112" t="s">
        <v>4658</v>
      </c>
      <c r="T6" s="128">
        <v>44562</v>
      </c>
      <c r="U6" s="113"/>
      <c r="V6" s="113" t="s">
        <v>4246</v>
      </c>
      <c r="W6" s="119">
        <v>1</v>
      </c>
      <c r="X6" s="112"/>
      <c r="Y6" s="112"/>
      <c r="Z6" s="112"/>
      <c r="AA6" s="112" t="s">
        <v>4675</v>
      </c>
      <c r="AB6" s="112"/>
      <c r="AC6" s="112" t="s">
        <v>5070</v>
      </c>
      <c r="AD6" s="112"/>
      <c r="AE6" s="112" t="s">
        <v>5036</v>
      </c>
      <c r="AF6" s="164"/>
      <c r="AG6" s="85">
        <f t="shared" si="1"/>
        <v>1</v>
      </c>
    </row>
    <row r="7" spans="2:33" x14ac:dyDescent="0.25">
      <c r="B7" s="108" t="s">
        <v>4676</v>
      </c>
      <c r="C7" s="108" t="s">
        <v>4677</v>
      </c>
      <c r="D7" s="108" t="str">
        <v>EE_.PX.GOE._.004.ID</v>
      </c>
      <c r="E7" s="108" t="s">
        <v>4658</v>
      </c>
      <c r="F7" s="130">
        <f t="shared" si="0"/>
        <v>45292</v>
      </c>
      <c r="G7" s="109" t="s">
        <v>4245</v>
      </c>
      <c r="H7" s="109" t="s">
        <v>4246</v>
      </c>
      <c r="I7" s="121">
        <v>1</v>
      </c>
      <c r="J7" s="108" t="s">
        <v>4245</v>
      </c>
      <c r="K7" s="108" t="s">
        <v>4245</v>
      </c>
      <c r="L7" s="108" t="s">
        <v>4245</v>
      </c>
      <c r="M7" s="108" t="str">
        <f t="shared" si="2"/>
        <v>DSM-EE 23IRP</v>
      </c>
      <c r="N7" s="108" t="str">
        <f t="shared" ca="1" si="2"/>
        <v>H:\2023 IRP\3 - Assumptions\3 - DSM\2 - Energy Efficiency\Plexos Inputs\[IRP2023 EE potential - NCC Bundles - Max Cap 10MW (with Planned 24-25).xlsx]PLEXOS MaxCapacity</v>
      </c>
      <c r="O7" s="85"/>
      <c r="P7" s="112" t="s">
        <v>4676</v>
      </c>
      <c r="Q7" s="112" t="s">
        <v>4677</v>
      </c>
      <c r="R7" s="112" t="s">
        <v>4897</v>
      </c>
      <c r="S7" s="112" t="s">
        <v>4658</v>
      </c>
      <c r="T7" s="128">
        <v>44562</v>
      </c>
      <c r="U7" s="113"/>
      <c r="V7" s="113" t="s">
        <v>4246</v>
      </c>
      <c r="W7" s="119">
        <v>1</v>
      </c>
      <c r="X7" s="112"/>
      <c r="Y7" s="112"/>
      <c r="Z7" s="112"/>
      <c r="AA7" s="112" t="s">
        <v>4675</v>
      </c>
      <c r="AB7" s="112"/>
      <c r="AC7" s="112" t="s">
        <v>5070</v>
      </c>
      <c r="AD7" s="112"/>
      <c r="AE7" s="112" t="s">
        <v>5036</v>
      </c>
      <c r="AF7" s="164"/>
      <c r="AG7" s="85">
        <f t="shared" si="1"/>
        <v>1</v>
      </c>
    </row>
    <row r="8" spans="2:33" x14ac:dyDescent="0.25">
      <c r="B8" s="108" t="s">
        <v>4676</v>
      </c>
      <c r="C8" s="108" t="s">
        <v>4677</v>
      </c>
      <c r="D8" s="108" t="str">
        <v>EE_.PX.GOE._.005.ID</v>
      </c>
      <c r="E8" s="108" t="s">
        <v>4658</v>
      </c>
      <c r="F8" s="130">
        <f t="shared" si="0"/>
        <v>45292</v>
      </c>
      <c r="G8" s="109" t="s">
        <v>4245</v>
      </c>
      <c r="H8" s="109" t="s">
        <v>4246</v>
      </c>
      <c r="I8" s="121">
        <v>1</v>
      </c>
      <c r="J8" s="108" t="s">
        <v>4245</v>
      </c>
      <c r="K8" s="108" t="s">
        <v>4245</v>
      </c>
      <c r="L8" s="108" t="s">
        <v>4245</v>
      </c>
      <c r="M8" s="108" t="str">
        <f t="shared" si="2"/>
        <v>DSM-EE 23IRP</v>
      </c>
      <c r="N8" s="108" t="str">
        <f t="shared" ca="1" si="2"/>
        <v>H:\2023 IRP\3 - Assumptions\3 - DSM\2 - Energy Efficiency\Plexos Inputs\[IRP2023 EE potential - NCC Bundles - Max Cap 10MW (with Planned 24-25).xlsx]PLEXOS MaxCapacity</v>
      </c>
      <c r="O8" s="85"/>
      <c r="P8" s="112" t="s">
        <v>4676</v>
      </c>
      <c r="Q8" s="112" t="s">
        <v>4677</v>
      </c>
      <c r="R8" s="112" t="s">
        <v>4898</v>
      </c>
      <c r="S8" s="112" t="s">
        <v>4658</v>
      </c>
      <c r="T8" s="128">
        <v>44562</v>
      </c>
      <c r="U8" s="113"/>
      <c r="V8" s="113" t="s">
        <v>4246</v>
      </c>
      <c r="W8" s="119">
        <v>1</v>
      </c>
      <c r="X8" s="112"/>
      <c r="Y8" s="112"/>
      <c r="Z8" s="112"/>
      <c r="AA8" s="112" t="s">
        <v>4675</v>
      </c>
      <c r="AB8" s="112"/>
      <c r="AC8" s="112" t="s">
        <v>5070</v>
      </c>
      <c r="AD8" s="112"/>
      <c r="AE8" s="112" t="s">
        <v>5036</v>
      </c>
      <c r="AF8" s="164"/>
      <c r="AG8" s="85">
        <f t="shared" si="1"/>
        <v>1</v>
      </c>
    </row>
    <row r="9" spans="2:33" x14ac:dyDescent="0.25">
      <c r="B9" s="108" t="s">
        <v>4676</v>
      </c>
      <c r="C9" s="108" t="s">
        <v>4677</v>
      </c>
      <c r="D9" s="108" t="str">
        <v>EE_.PX.GOE._.006.ID</v>
      </c>
      <c r="E9" s="108" t="s">
        <v>4658</v>
      </c>
      <c r="F9" s="130">
        <f t="shared" si="0"/>
        <v>45292</v>
      </c>
      <c r="G9" s="109" t="s">
        <v>4245</v>
      </c>
      <c r="H9" s="109" t="s">
        <v>4246</v>
      </c>
      <c r="I9" s="121">
        <v>1</v>
      </c>
      <c r="J9" s="108" t="s">
        <v>4245</v>
      </c>
      <c r="K9" s="108" t="s">
        <v>4245</v>
      </c>
      <c r="L9" s="108" t="s">
        <v>4245</v>
      </c>
      <c r="M9" s="108" t="str">
        <f t="shared" si="2"/>
        <v>DSM-EE 23IRP</v>
      </c>
      <c r="N9" s="108" t="str">
        <f t="shared" ca="1" si="2"/>
        <v>H:\2023 IRP\3 - Assumptions\3 - DSM\2 - Energy Efficiency\Plexos Inputs\[IRP2023 EE potential - NCC Bundles - Max Cap 10MW (with Planned 24-25).xlsx]PLEXOS MaxCapacity</v>
      </c>
      <c r="O9" s="85"/>
      <c r="P9" s="112" t="s">
        <v>4676</v>
      </c>
      <c r="Q9" s="112" t="s">
        <v>4677</v>
      </c>
      <c r="R9" s="112" t="s">
        <v>4899</v>
      </c>
      <c r="S9" s="112" t="s">
        <v>4658</v>
      </c>
      <c r="T9" s="128">
        <v>44562</v>
      </c>
      <c r="U9" s="113"/>
      <c r="V9" s="113" t="s">
        <v>4246</v>
      </c>
      <c r="W9" s="119">
        <v>1</v>
      </c>
      <c r="X9" s="112"/>
      <c r="Y9" s="112"/>
      <c r="Z9" s="112"/>
      <c r="AA9" s="112" t="s">
        <v>4675</v>
      </c>
      <c r="AB9" s="112"/>
      <c r="AC9" s="112" t="s">
        <v>5070</v>
      </c>
      <c r="AD9" s="112"/>
      <c r="AE9" s="112" t="s">
        <v>5036</v>
      </c>
      <c r="AF9" s="164"/>
      <c r="AG9" s="85">
        <f t="shared" si="1"/>
        <v>1</v>
      </c>
    </row>
    <row r="10" spans="2:33" x14ac:dyDescent="0.25">
      <c r="B10" s="108" t="s">
        <v>4676</v>
      </c>
      <c r="C10" s="108" t="s">
        <v>4677</v>
      </c>
      <c r="D10" s="108" t="str">
        <v>EE_.PX.GOE._.007.ID</v>
      </c>
      <c r="E10" s="108" t="s">
        <v>4658</v>
      </c>
      <c r="F10" s="130">
        <f t="shared" si="0"/>
        <v>45292</v>
      </c>
      <c r="G10" s="109" t="s">
        <v>4245</v>
      </c>
      <c r="H10" s="109" t="s">
        <v>4246</v>
      </c>
      <c r="I10" s="121">
        <v>1</v>
      </c>
      <c r="J10" s="108" t="s">
        <v>4245</v>
      </c>
      <c r="K10" s="108" t="s">
        <v>4245</v>
      </c>
      <c r="L10" s="108" t="s">
        <v>4245</v>
      </c>
      <c r="M10" s="108" t="str">
        <f t="shared" si="2"/>
        <v>DSM-EE 23IRP</v>
      </c>
      <c r="N10" s="108" t="str">
        <f t="shared" ca="1" si="2"/>
        <v>H:\2023 IRP\3 - Assumptions\3 - DSM\2 - Energy Efficiency\Plexos Inputs\[IRP2023 EE potential - NCC Bundles - Max Cap 10MW (with Planned 24-25).xlsx]PLEXOS MaxCapacity</v>
      </c>
      <c r="O10" s="85"/>
      <c r="P10" s="112" t="s">
        <v>4676</v>
      </c>
      <c r="Q10" s="112" t="s">
        <v>4677</v>
      </c>
      <c r="R10" s="112" t="s">
        <v>4900</v>
      </c>
      <c r="S10" s="112" t="s">
        <v>4658</v>
      </c>
      <c r="T10" s="128">
        <v>44562</v>
      </c>
      <c r="U10" s="113"/>
      <c r="V10" s="113" t="s">
        <v>4246</v>
      </c>
      <c r="W10" s="119">
        <v>1</v>
      </c>
      <c r="X10" s="112"/>
      <c r="Y10" s="112"/>
      <c r="Z10" s="112"/>
      <c r="AA10" s="112" t="s">
        <v>4675</v>
      </c>
      <c r="AB10" s="112"/>
      <c r="AC10" s="112" t="s">
        <v>5070</v>
      </c>
      <c r="AD10" s="112"/>
      <c r="AE10" s="112" t="s">
        <v>5036</v>
      </c>
      <c r="AF10" s="164"/>
      <c r="AG10" s="85">
        <f t="shared" si="1"/>
        <v>1</v>
      </c>
    </row>
    <row r="11" spans="2:33" x14ac:dyDescent="0.25">
      <c r="B11" s="108" t="s">
        <v>4676</v>
      </c>
      <c r="C11" s="108" t="s">
        <v>4677</v>
      </c>
      <c r="D11" s="108" t="str">
        <v>EE_.PX.GOE._.008.ID</v>
      </c>
      <c r="E11" s="108" t="s">
        <v>4658</v>
      </c>
      <c r="F11" s="130">
        <f t="shared" si="0"/>
        <v>45292</v>
      </c>
      <c r="G11" s="109" t="s">
        <v>4245</v>
      </c>
      <c r="H11" s="109" t="s">
        <v>4246</v>
      </c>
      <c r="I11" s="121">
        <v>1</v>
      </c>
      <c r="J11" s="108" t="s">
        <v>4245</v>
      </c>
      <c r="K11" s="108" t="s">
        <v>4245</v>
      </c>
      <c r="L11" s="108" t="s">
        <v>4245</v>
      </c>
      <c r="M11" s="108" t="str">
        <f t="shared" si="2"/>
        <v>DSM-EE 23IRP</v>
      </c>
      <c r="N11" s="108" t="str">
        <f t="shared" ca="1" si="2"/>
        <v>H:\2023 IRP\3 - Assumptions\3 - DSM\2 - Energy Efficiency\Plexos Inputs\[IRP2023 EE potential - NCC Bundles - Max Cap 10MW (with Planned 24-25).xlsx]PLEXOS MaxCapacity</v>
      </c>
      <c r="O11" s="85"/>
      <c r="P11" s="112" t="s">
        <v>4676</v>
      </c>
      <c r="Q11" s="112" t="s">
        <v>4677</v>
      </c>
      <c r="R11" s="112" t="s">
        <v>4901</v>
      </c>
      <c r="S11" s="112" t="s">
        <v>4658</v>
      </c>
      <c r="T11" s="128">
        <v>44562</v>
      </c>
      <c r="U11" s="113"/>
      <c r="V11" s="113" t="s">
        <v>4246</v>
      </c>
      <c r="W11" s="119">
        <v>1</v>
      </c>
      <c r="X11" s="112"/>
      <c r="Y11" s="112"/>
      <c r="Z11" s="112"/>
      <c r="AA11" s="112" t="s">
        <v>4675</v>
      </c>
      <c r="AB11" s="112"/>
      <c r="AC11" s="112" t="s">
        <v>5070</v>
      </c>
      <c r="AD11" s="112"/>
      <c r="AE11" s="112" t="s">
        <v>5036</v>
      </c>
      <c r="AF11" s="164"/>
      <c r="AG11" s="85">
        <f t="shared" si="1"/>
        <v>1</v>
      </c>
    </row>
    <row r="12" spans="2:33" x14ac:dyDescent="0.25">
      <c r="B12" s="108" t="s">
        <v>4676</v>
      </c>
      <c r="C12" s="108" t="s">
        <v>4677</v>
      </c>
      <c r="D12" s="108" t="str">
        <v>EE_.PX.GOE._.009.ID</v>
      </c>
      <c r="E12" s="108" t="s">
        <v>4658</v>
      </c>
      <c r="F12" s="130">
        <f t="shared" si="0"/>
        <v>45292</v>
      </c>
      <c r="G12" s="109" t="s">
        <v>4245</v>
      </c>
      <c r="H12" s="109" t="s">
        <v>4246</v>
      </c>
      <c r="I12" s="121">
        <v>1</v>
      </c>
      <c r="J12" s="108" t="s">
        <v>4245</v>
      </c>
      <c r="K12" s="108" t="s">
        <v>4245</v>
      </c>
      <c r="L12" s="108" t="s">
        <v>4245</v>
      </c>
      <c r="M12" s="108" t="str">
        <f t="shared" si="2"/>
        <v>DSM-EE 23IRP</v>
      </c>
      <c r="N12" s="108" t="str">
        <f t="shared" ca="1" si="2"/>
        <v>H:\2023 IRP\3 - Assumptions\3 - DSM\2 - Energy Efficiency\Plexos Inputs\[IRP2023 EE potential - NCC Bundles - Max Cap 10MW (with Planned 24-25).xlsx]PLEXOS MaxCapacity</v>
      </c>
      <c r="O12" s="85"/>
      <c r="P12" s="112" t="s">
        <v>4676</v>
      </c>
      <c r="Q12" s="112" t="s">
        <v>4677</v>
      </c>
      <c r="R12" s="112" t="s">
        <v>4902</v>
      </c>
      <c r="S12" s="112" t="s">
        <v>4658</v>
      </c>
      <c r="T12" s="128">
        <v>44562</v>
      </c>
      <c r="U12" s="113"/>
      <c r="V12" s="113" t="s">
        <v>4246</v>
      </c>
      <c r="W12" s="119">
        <v>1</v>
      </c>
      <c r="X12" s="112"/>
      <c r="Y12" s="112"/>
      <c r="Z12" s="112"/>
      <c r="AA12" s="112" t="s">
        <v>4675</v>
      </c>
      <c r="AB12" s="112"/>
      <c r="AC12" s="112" t="s">
        <v>5070</v>
      </c>
      <c r="AD12" s="112"/>
      <c r="AE12" s="112" t="s">
        <v>5036</v>
      </c>
      <c r="AF12" s="164"/>
      <c r="AG12" s="85">
        <f t="shared" si="1"/>
        <v>1</v>
      </c>
    </row>
    <row r="13" spans="2:33" x14ac:dyDescent="0.25">
      <c r="B13" s="108" t="s">
        <v>4676</v>
      </c>
      <c r="C13" s="108" t="s">
        <v>4677</v>
      </c>
      <c r="D13" s="108" t="str">
        <v>EE_.PX.GOE._.010.ID</v>
      </c>
      <c r="E13" s="108" t="s">
        <v>4658</v>
      </c>
      <c r="F13" s="130">
        <f t="shared" si="0"/>
        <v>45292</v>
      </c>
      <c r="G13" s="109" t="s">
        <v>4245</v>
      </c>
      <c r="H13" s="109" t="s">
        <v>4246</v>
      </c>
      <c r="I13" s="121">
        <v>1</v>
      </c>
      <c r="J13" s="108" t="s">
        <v>4245</v>
      </c>
      <c r="K13" s="108" t="s">
        <v>4245</v>
      </c>
      <c r="L13" s="108" t="s">
        <v>4245</v>
      </c>
      <c r="M13" s="108" t="str">
        <f t="shared" si="2"/>
        <v>DSM-EE 23IRP</v>
      </c>
      <c r="N13" s="108" t="str">
        <f t="shared" ca="1" si="2"/>
        <v>H:\2023 IRP\3 - Assumptions\3 - DSM\2 - Energy Efficiency\Plexos Inputs\[IRP2023 EE potential - NCC Bundles - Max Cap 10MW (with Planned 24-25).xlsx]PLEXOS MaxCapacity</v>
      </c>
      <c r="O13" s="85"/>
      <c r="P13" s="112" t="s">
        <v>4676</v>
      </c>
      <c r="Q13" s="112" t="s">
        <v>4677</v>
      </c>
      <c r="R13" s="112" t="s">
        <v>4903</v>
      </c>
      <c r="S13" s="112" t="s">
        <v>4658</v>
      </c>
      <c r="T13" s="128">
        <v>44562</v>
      </c>
      <c r="U13" s="113"/>
      <c r="V13" s="113" t="s">
        <v>4246</v>
      </c>
      <c r="W13" s="119">
        <v>1</v>
      </c>
      <c r="X13" s="112"/>
      <c r="Y13" s="112"/>
      <c r="Z13" s="112"/>
      <c r="AA13" s="112" t="s">
        <v>4675</v>
      </c>
      <c r="AB13" s="112"/>
      <c r="AC13" s="112" t="s">
        <v>5070</v>
      </c>
      <c r="AD13" s="112"/>
      <c r="AE13" s="112" t="s">
        <v>5036</v>
      </c>
      <c r="AF13" s="164"/>
      <c r="AG13" s="85">
        <f t="shared" si="1"/>
        <v>1</v>
      </c>
    </row>
    <row r="14" spans="2:33" x14ac:dyDescent="0.25">
      <c r="B14" s="108" t="s">
        <v>4676</v>
      </c>
      <c r="C14" s="108" t="s">
        <v>4677</v>
      </c>
      <c r="D14" s="108" t="str">
        <v>EE_.PX.GOE._.011.ID</v>
      </c>
      <c r="E14" s="108" t="s">
        <v>4658</v>
      </c>
      <c r="F14" s="130">
        <f t="shared" si="0"/>
        <v>45292</v>
      </c>
      <c r="G14" s="109" t="s">
        <v>4245</v>
      </c>
      <c r="H14" s="109" t="s">
        <v>4246</v>
      </c>
      <c r="I14" s="121">
        <v>1</v>
      </c>
      <c r="J14" s="108" t="s">
        <v>4245</v>
      </c>
      <c r="K14" s="108" t="s">
        <v>4245</v>
      </c>
      <c r="L14" s="108" t="s">
        <v>4245</v>
      </c>
      <c r="M14" s="108" t="str">
        <f t="shared" si="2"/>
        <v>DSM-EE 23IRP</v>
      </c>
      <c r="N14" s="108" t="str">
        <f t="shared" ca="1" si="2"/>
        <v>H:\2023 IRP\3 - Assumptions\3 - DSM\2 - Energy Efficiency\Plexos Inputs\[IRP2023 EE potential - NCC Bundles - Max Cap 10MW (with Planned 24-25).xlsx]PLEXOS MaxCapacity</v>
      </c>
      <c r="O14" s="85"/>
      <c r="P14" s="112" t="s">
        <v>4676</v>
      </c>
      <c r="Q14" s="112" t="s">
        <v>4677</v>
      </c>
      <c r="R14" s="112" t="s">
        <v>4904</v>
      </c>
      <c r="S14" s="112" t="s">
        <v>4658</v>
      </c>
      <c r="T14" s="128">
        <v>44562</v>
      </c>
      <c r="U14" s="113"/>
      <c r="V14" s="113" t="s">
        <v>4246</v>
      </c>
      <c r="W14" s="119">
        <v>1</v>
      </c>
      <c r="X14" s="112"/>
      <c r="Y14" s="112"/>
      <c r="Z14" s="112"/>
      <c r="AA14" s="112" t="s">
        <v>4675</v>
      </c>
      <c r="AB14" s="112"/>
      <c r="AC14" s="112" t="s">
        <v>5070</v>
      </c>
      <c r="AD14" s="112"/>
      <c r="AE14" s="112" t="s">
        <v>5036</v>
      </c>
      <c r="AF14" s="164"/>
      <c r="AG14" s="85">
        <f t="shared" si="1"/>
        <v>1</v>
      </c>
    </row>
    <row r="15" spans="2:33" x14ac:dyDescent="0.25">
      <c r="B15" s="108" t="s">
        <v>4676</v>
      </c>
      <c r="C15" s="108" t="s">
        <v>4677</v>
      </c>
      <c r="D15" s="108" t="str">
        <v>EE_.PX.GOE._.012.ID</v>
      </c>
      <c r="E15" s="108" t="s">
        <v>4658</v>
      </c>
      <c r="F15" s="130">
        <f t="shared" si="0"/>
        <v>45292</v>
      </c>
      <c r="G15" s="109" t="s">
        <v>4245</v>
      </c>
      <c r="H15" s="109" t="s">
        <v>4246</v>
      </c>
      <c r="I15" s="121">
        <v>1</v>
      </c>
      <c r="J15" s="108" t="s">
        <v>4245</v>
      </c>
      <c r="K15" s="108" t="s">
        <v>4245</v>
      </c>
      <c r="L15" s="108" t="s">
        <v>4245</v>
      </c>
      <c r="M15" s="108" t="str">
        <f t="shared" si="2"/>
        <v>DSM-EE 23IRP</v>
      </c>
      <c r="N15" s="108" t="str">
        <f t="shared" ca="1" si="2"/>
        <v>H:\2023 IRP\3 - Assumptions\3 - DSM\2 - Energy Efficiency\Plexos Inputs\[IRP2023 EE potential - NCC Bundles - Max Cap 10MW (with Planned 24-25).xlsx]PLEXOS MaxCapacity</v>
      </c>
      <c r="O15" s="85"/>
      <c r="P15" s="112" t="s">
        <v>4676</v>
      </c>
      <c r="Q15" s="112" t="s">
        <v>4677</v>
      </c>
      <c r="R15" s="112" t="s">
        <v>4905</v>
      </c>
      <c r="S15" s="112" t="s">
        <v>4658</v>
      </c>
      <c r="T15" s="128">
        <v>44562</v>
      </c>
      <c r="U15" s="113"/>
      <c r="V15" s="113" t="s">
        <v>4246</v>
      </c>
      <c r="W15" s="119">
        <v>1</v>
      </c>
      <c r="X15" s="112"/>
      <c r="Y15" s="112"/>
      <c r="Z15" s="112"/>
      <c r="AA15" s="112" t="s">
        <v>4675</v>
      </c>
      <c r="AB15" s="112"/>
      <c r="AC15" s="112" t="s">
        <v>5070</v>
      </c>
      <c r="AD15" s="112"/>
      <c r="AE15" s="112" t="s">
        <v>5036</v>
      </c>
      <c r="AF15" s="164"/>
      <c r="AG15" s="85">
        <f t="shared" si="1"/>
        <v>1</v>
      </c>
    </row>
    <row r="16" spans="2:33" x14ac:dyDescent="0.25">
      <c r="B16" s="108" t="s">
        <v>4676</v>
      </c>
      <c r="C16" s="108" t="s">
        <v>4677</v>
      </c>
      <c r="D16" s="108" t="str">
        <v>EE_.PX.GOE._.013.ID</v>
      </c>
      <c r="E16" s="108" t="s">
        <v>4658</v>
      </c>
      <c r="F16" s="130">
        <f t="shared" si="0"/>
        <v>45292</v>
      </c>
      <c r="G16" s="109" t="s">
        <v>4245</v>
      </c>
      <c r="H16" s="109" t="s">
        <v>4246</v>
      </c>
      <c r="I16" s="121">
        <v>1</v>
      </c>
      <c r="J16" s="108" t="s">
        <v>4245</v>
      </c>
      <c r="K16" s="108" t="s">
        <v>4245</v>
      </c>
      <c r="L16" s="108" t="s">
        <v>4245</v>
      </c>
      <c r="M16" s="108" t="str">
        <f t="shared" si="2"/>
        <v>DSM-EE 23IRP</v>
      </c>
      <c r="N16" s="108" t="str">
        <f t="shared" ca="1" si="2"/>
        <v>H:\2023 IRP\3 - Assumptions\3 - DSM\2 - Energy Efficiency\Plexos Inputs\[IRP2023 EE potential - NCC Bundles - Max Cap 10MW (with Planned 24-25).xlsx]PLEXOS MaxCapacity</v>
      </c>
      <c r="O16" s="85"/>
      <c r="P16" s="112" t="s">
        <v>4676</v>
      </c>
      <c r="Q16" s="112" t="s">
        <v>4677</v>
      </c>
      <c r="R16" s="112" t="s">
        <v>4906</v>
      </c>
      <c r="S16" s="112" t="s">
        <v>4658</v>
      </c>
      <c r="T16" s="128">
        <v>44562</v>
      </c>
      <c r="U16" s="113"/>
      <c r="V16" s="113" t="s">
        <v>4246</v>
      </c>
      <c r="W16" s="119">
        <v>1</v>
      </c>
      <c r="X16" s="112"/>
      <c r="Y16" s="112"/>
      <c r="Z16" s="112"/>
      <c r="AA16" s="112" t="s">
        <v>4675</v>
      </c>
      <c r="AB16" s="112"/>
      <c r="AC16" s="112" t="s">
        <v>5070</v>
      </c>
      <c r="AD16" s="112"/>
      <c r="AE16" s="112" t="s">
        <v>5036</v>
      </c>
      <c r="AF16" s="164"/>
      <c r="AG16" s="85">
        <f t="shared" si="1"/>
        <v>1</v>
      </c>
    </row>
    <row r="17" spans="2:33" x14ac:dyDescent="0.25">
      <c r="B17" s="108" t="s">
        <v>4676</v>
      </c>
      <c r="C17" s="108" t="s">
        <v>4677</v>
      </c>
      <c r="D17" s="108" t="str">
        <v>EE_.PX.GOE._.014.ID</v>
      </c>
      <c r="E17" s="108" t="s">
        <v>4658</v>
      </c>
      <c r="F17" s="130">
        <f t="shared" si="0"/>
        <v>45292</v>
      </c>
      <c r="G17" s="109" t="s">
        <v>4245</v>
      </c>
      <c r="H17" s="109" t="s">
        <v>4246</v>
      </c>
      <c r="I17" s="121">
        <v>1</v>
      </c>
      <c r="J17" s="108" t="s">
        <v>4245</v>
      </c>
      <c r="K17" s="108" t="s">
        <v>4245</v>
      </c>
      <c r="L17" s="108" t="s">
        <v>4245</v>
      </c>
      <c r="M17" s="108" t="str">
        <f t="shared" si="2"/>
        <v>DSM-EE 23IRP</v>
      </c>
      <c r="N17" s="108" t="str">
        <f t="shared" ca="1" si="2"/>
        <v>H:\2023 IRP\3 - Assumptions\3 - DSM\2 - Energy Efficiency\Plexos Inputs\[IRP2023 EE potential - NCC Bundles - Max Cap 10MW (with Planned 24-25).xlsx]PLEXOS MaxCapacity</v>
      </c>
      <c r="O17" s="85"/>
      <c r="P17" s="112" t="s">
        <v>4676</v>
      </c>
      <c r="Q17" s="112" t="s">
        <v>4677</v>
      </c>
      <c r="R17" s="112" t="s">
        <v>4907</v>
      </c>
      <c r="S17" s="112" t="s">
        <v>4658</v>
      </c>
      <c r="T17" s="128">
        <v>44562</v>
      </c>
      <c r="U17" s="113"/>
      <c r="V17" s="113" t="s">
        <v>4246</v>
      </c>
      <c r="W17" s="119">
        <v>1</v>
      </c>
      <c r="X17" s="112"/>
      <c r="Y17" s="112"/>
      <c r="Z17" s="112"/>
      <c r="AA17" s="112" t="s">
        <v>4675</v>
      </c>
      <c r="AB17" s="112"/>
      <c r="AC17" s="112" t="s">
        <v>5070</v>
      </c>
      <c r="AD17" s="112"/>
      <c r="AE17" s="112" t="s">
        <v>5036</v>
      </c>
      <c r="AF17" s="164"/>
      <c r="AG17" s="85">
        <f t="shared" si="1"/>
        <v>1</v>
      </c>
    </row>
    <row r="18" spans="2:33" x14ac:dyDescent="0.25">
      <c r="B18" s="108" t="s">
        <v>4676</v>
      </c>
      <c r="C18" s="108" t="s">
        <v>4677</v>
      </c>
      <c r="D18" s="108" t="str">
        <v>EE_.PX.GOE._.015.ID</v>
      </c>
      <c r="E18" s="108" t="s">
        <v>4658</v>
      </c>
      <c r="F18" s="130">
        <f t="shared" si="0"/>
        <v>45292</v>
      </c>
      <c r="G18" s="109" t="s">
        <v>4245</v>
      </c>
      <c r="H18" s="109" t="s">
        <v>4246</v>
      </c>
      <c r="I18" s="121">
        <v>1</v>
      </c>
      <c r="J18" s="108" t="s">
        <v>4245</v>
      </c>
      <c r="K18" s="108" t="s">
        <v>4245</v>
      </c>
      <c r="L18" s="108" t="s">
        <v>4245</v>
      </c>
      <c r="M18" s="108" t="str">
        <f t="shared" si="2"/>
        <v>DSM-EE 23IRP</v>
      </c>
      <c r="N18" s="108" t="str">
        <f t="shared" ca="1" si="2"/>
        <v>H:\2023 IRP\3 - Assumptions\3 - DSM\2 - Energy Efficiency\Plexos Inputs\[IRP2023 EE potential - NCC Bundles - Max Cap 10MW (with Planned 24-25).xlsx]PLEXOS MaxCapacity</v>
      </c>
      <c r="O18" s="85"/>
      <c r="P18" s="112" t="s">
        <v>4676</v>
      </c>
      <c r="Q18" s="112" t="s">
        <v>4677</v>
      </c>
      <c r="R18" s="112" t="s">
        <v>4908</v>
      </c>
      <c r="S18" s="112" t="s">
        <v>4658</v>
      </c>
      <c r="T18" s="128">
        <v>44562</v>
      </c>
      <c r="U18" s="113"/>
      <c r="V18" s="113" t="s">
        <v>4246</v>
      </c>
      <c r="W18" s="119">
        <v>1</v>
      </c>
      <c r="X18" s="112"/>
      <c r="Y18" s="112"/>
      <c r="Z18" s="112"/>
      <c r="AA18" s="112" t="s">
        <v>4675</v>
      </c>
      <c r="AB18" s="112"/>
      <c r="AC18" s="112" t="s">
        <v>5070</v>
      </c>
      <c r="AD18" s="112"/>
      <c r="AE18" s="112" t="s">
        <v>5036</v>
      </c>
      <c r="AF18" s="164"/>
      <c r="AG18" s="85">
        <f t="shared" si="1"/>
        <v>1</v>
      </c>
    </row>
    <row r="19" spans="2:33" x14ac:dyDescent="0.25">
      <c r="B19" s="108" t="s">
        <v>4676</v>
      </c>
      <c r="C19" s="108" t="s">
        <v>4677</v>
      </c>
      <c r="D19" s="108" t="str">
        <v>EE_.PX.GOE._.016.ID</v>
      </c>
      <c r="E19" s="108" t="s">
        <v>4658</v>
      </c>
      <c r="F19" s="130">
        <f t="shared" si="0"/>
        <v>45292</v>
      </c>
      <c r="G19" s="109" t="s">
        <v>4245</v>
      </c>
      <c r="H19" s="109" t="s">
        <v>4246</v>
      </c>
      <c r="I19" s="121">
        <v>1</v>
      </c>
      <c r="J19" s="108" t="s">
        <v>4245</v>
      </c>
      <c r="K19" s="108" t="s">
        <v>4245</v>
      </c>
      <c r="L19" s="108" t="s">
        <v>4245</v>
      </c>
      <c r="M19" s="108" t="str">
        <f t="shared" si="2"/>
        <v>DSM-EE 23IRP</v>
      </c>
      <c r="N19" s="108" t="str">
        <f t="shared" ca="1" si="2"/>
        <v>H:\2023 IRP\3 - Assumptions\3 - DSM\2 - Energy Efficiency\Plexos Inputs\[IRP2023 EE potential - NCC Bundles - Max Cap 10MW (with Planned 24-25).xlsx]PLEXOS MaxCapacity</v>
      </c>
      <c r="O19" s="85"/>
      <c r="P19" s="112" t="s">
        <v>4676</v>
      </c>
      <c r="Q19" s="112" t="s">
        <v>4677</v>
      </c>
      <c r="R19" s="112" t="s">
        <v>4909</v>
      </c>
      <c r="S19" s="112" t="s">
        <v>4658</v>
      </c>
      <c r="T19" s="128">
        <v>44562</v>
      </c>
      <c r="U19" s="113"/>
      <c r="V19" s="113" t="s">
        <v>4246</v>
      </c>
      <c r="W19" s="119">
        <v>1</v>
      </c>
      <c r="X19" s="112"/>
      <c r="Y19" s="112"/>
      <c r="Z19" s="112"/>
      <c r="AA19" s="112" t="s">
        <v>4675</v>
      </c>
      <c r="AB19" s="112"/>
      <c r="AC19" s="112" t="s">
        <v>5070</v>
      </c>
      <c r="AD19" s="112"/>
      <c r="AE19" s="112" t="s">
        <v>5036</v>
      </c>
      <c r="AF19" s="164"/>
      <c r="AG19" s="85">
        <f t="shared" si="1"/>
        <v>1</v>
      </c>
    </row>
    <row r="20" spans="2:33" x14ac:dyDescent="0.25">
      <c r="B20" s="108" t="s">
        <v>4676</v>
      </c>
      <c r="C20" s="108" t="s">
        <v>4677</v>
      </c>
      <c r="D20" s="108" t="str">
        <v>EE_.PX.GOE._.017.ID</v>
      </c>
      <c r="E20" s="108" t="s">
        <v>4658</v>
      </c>
      <c r="F20" s="130">
        <f t="shared" si="0"/>
        <v>45292</v>
      </c>
      <c r="G20" s="109" t="s">
        <v>4245</v>
      </c>
      <c r="H20" s="109" t="s">
        <v>4246</v>
      </c>
      <c r="I20" s="121">
        <v>1</v>
      </c>
      <c r="J20" s="108" t="s">
        <v>4245</v>
      </c>
      <c r="K20" s="108" t="s">
        <v>4245</v>
      </c>
      <c r="L20" s="108" t="s">
        <v>4245</v>
      </c>
      <c r="M20" s="108" t="str">
        <f t="shared" si="2"/>
        <v>DSM-EE 23IRP</v>
      </c>
      <c r="N20" s="108" t="str">
        <f t="shared" ca="1" si="2"/>
        <v>H:\2023 IRP\3 - Assumptions\3 - DSM\2 - Energy Efficiency\Plexos Inputs\[IRP2023 EE potential - NCC Bundles - Max Cap 10MW (with Planned 24-25).xlsx]PLEXOS MaxCapacity</v>
      </c>
      <c r="O20" s="85"/>
      <c r="P20" s="112" t="s">
        <v>4676</v>
      </c>
      <c r="Q20" s="112" t="s">
        <v>4677</v>
      </c>
      <c r="R20" s="112" t="s">
        <v>4910</v>
      </c>
      <c r="S20" s="112" t="s">
        <v>4658</v>
      </c>
      <c r="T20" s="128">
        <v>44562</v>
      </c>
      <c r="U20" s="113"/>
      <c r="V20" s="113" t="s">
        <v>4246</v>
      </c>
      <c r="W20" s="119">
        <v>1</v>
      </c>
      <c r="X20" s="112"/>
      <c r="Y20" s="112"/>
      <c r="Z20" s="112"/>
      <c r="AA20" s="112" t="s">
        <v>4675</v>
      </c>
      <c r="AB20" s="112"/>
      <c r="AC20" s="112" t="s">
        <v>5070</v>
      </c>
      <c r="AD20" s="112"/>
      <c r="AE20" s="112" t="s">
        <v>5036</v>
      </c>
      <c r="AF20" s="164"/>
      <c r="AG20" s="85">
        <f t="shared" si="1"/>
        <v>1</v>
      </c>
    </row>
    <row r="21" spans="2:33" x14ac:dyDescent="0.25">
      <c r="B21" s="108" t="s">
        <v>4676</v>
      </c>
      <c r="C21" s="108" t="s">
        <v>4677</v>
      </c>
      <c r="D21" s="108" t="str">
        <v>EE_.PX.GOE._.018.ID</v>
      </c>
      <c r="E21" s="108" t="s">
        <v>4658</v>
      </c>
      <c r="F21" s="130">
        <f t="shared" si="0"/>
        <v>45292</v>
      </c>
      <c r="G21" s="109" t="s">
        <v>4245</v>
      </c>
      <c r="H21" s="109" t="s">
        <v>4246</v>
      </c>
      <c r="I21" s="121">
        <v>1</v>
      </c>
      <c r="J21" s="108" t="s">
        <v>4245</v>
      </c>
      <c r="K21" s="108" t="s">
        <v>4245</v>
      </c>
      <c r="L21" s="108" t="s">
        <v>4245</v>
      </c>
      <c r="M21" s="108" t="str">
        <f t="shared" si="2"/>
        <v>DSM-EE 23IRP</v>
      </c>
      <c r="N21" s="108" t="str">
        <f t="shared" ca="1" si="2"/>
        <v>H:\2023 IRP\3 - Assumptions\3 - DSM\2 - Energy Efficiency\Plexos Inputs\[IRP2023 EE potential - NCC Bundles - Max Cap 10MW (with Planned 24-25).xlsx]PLEXOS MaxCapacity</v>
      </c>
      <c r="O21" s="85"/>
      <c r="P21" s="112" t="s">
        <v>4676</v>
      </c>
      <c r="Q21" s="112" t="s">
        <v>4677</v>
      </c>
      <c r="R21" s="112" t="s">
        <v>4911</v>
      </c>
      <c r="S21" s="112" t="s">
        <v>4658</v>
      </c>
      <c r="T21" s="128">
        <v>44562</v>
      </c>
      <c r="U21" s="113"/>
      <c r="V21" s="113" t="s">
        <v>4246</v>
      </c>
      <c r="W21" s="119">
        <v>1</v>
      </c>
      <c r="X21" s="112"/>
      <c r="Y21" s="112"/>
      <c r="Z21" s="112"/>
      <c r="AA21" s="112" t="s">
        <v>4675</v>
      </c>
      <c r="AB21" s="112"/>
      <c r="AC21" s="112" t="s">
        <v>5070</v>
      </c>
      <c r="AD21" s="112"/>
      <c r="AE21" s="112" t="s">
        <v>5036</v>
      </c>
      <c r="AF21" s="164"/>
      <c r="AG21" s="85">
        <f t="shared" si="1"/>
        <v>1</v>
      </c>
    </row>
    <row r="22" spans="2:33" x14ac:dyDescent="0.25">
      <c r="B22" s="108" t="s">
        <v>4676</v>
      </c>
      <c r="C22" s="108" t="s">
        <v>4677</v>
      </c>
      <c r="D22" s="108" t="str">
        <v>EE_.PX.GOE._.019.ID</v>
      </c>
      <c r="E22" s="108" t="s">
        <v>4658</v>
      </c>
      <c r="F22" s="130">
        <f t="shared" si="0"/>
        <v>45292</v>
      </c>
      <c r="G22" s="109" t="s">
        <v>4245</v>
      </c>
      <c r="H22" s="109" t="s">
        <v>4246</v>
      </c>
      <c r="I22" s="121">
        <v>1</v>
      </c>
      <c r="J22" s="108" t="s">
        <v>4245</v>
      </c>
      <c r="K22" s="108" t="s">
        <v>4245</v>
      </c>
      <c r="L22" s="108" t="s">
        <v>4245</v>
      </c>
      <c r="M22" s="108" t="str">
        <f t="shared" si="2"/>
        <v>DSM-EE 23IRP</v>
      </c>
      <c r="N22" s="108" t="str">
        <f t="shared" ca="1" si="2"/>
        <v>H:\2023 IRP\3 - Assumptions\3 - DSM\2 - Energy Efficiency\Plexos Inputs\[IRP2023 EE potential - NCC Bundles - Max Cap 10MW (with Planned 24-25).xlsx]PLEXOS MaxCapacity</v>
      </c>
      <c r="O22" s="85"/>
      <c r="P22" s="112" t="s">
        <v>4676</v>
      </c>
      <c r="Q22" s="112" t="s">
        <v>4677</v>
      </c>
      <c r="R22" s="112" t="s">
        <v>4912</v>
      </c>
      <c r="S22" s="112" t="s">
        <v>4658</v>
      </c>
      <c r="T22" s="128">
        <v>44562</v>
      </c>
      <c r="U22" s="113"/>
      <c r="V22" s="113" t="s">
        <v>4246</v>
      </c>
      <c r="W22" s="119">
        <v>1</v>
      </c>
      <c r="X22" s="112"/>
      <c r="Y22" s="112"/>
      <c r="Z22" s="112"/>
      <c r="AA22" s="112" t="s">
        <v>4675</v>
      </c>
      <c r="AB22" s="112"/>
      <c r="AC22" s="112" t="s">
        <v>5070</v>
      </c>
      <c r="AD22" s="112"/>
      <c r="AE22" s="112" t="s">
        <v>5036</v>
      </c>
      <c r="AF22" s="164"/>
      <c r="AG22" s="85">
        <f t="shared" si="1"/>
        <v>1</v>
      </c>
    </row>
    <row r="23" spans="2:33" x14ac:dyDescent="0.25">
      <c r="B23" s="108" t="s">
        <v>4676</v>
      </c>
      <c r="C23" s="108" t="s">
        <v>4677</v>
      </c>
      <c r="D23" s="108" t="str">
        <v>EE_.PX.GOE._.020.ID</v>
      </c>
      <c r="E23" s="108" t="s">
        <v>4658</v>
      </c>
      <c r="F23" s="130">
        <f t="shared" si="0"/>
        <v>45292</v>
      </c>
      <c r="G23" s="109" t="s">
        <v>4245</v>
      </c>
      <c r="H23" s="109" t="s">
        <v>4246</v>
      </c>
      <c r="I23" s="121">
        <v>1</v>
      </c>
      <c r="J23" s="108" t="s">
        <v>4245</v>
      </c>
      <c r="K23" s="108" t="s">
        <v>4245</v>
      </c>
      <c r="L23" s="108" t="s">
        <v>4245</v>
      </c>
      <c r="M23" s="108" t="str">
        <f t="shared" si="2"/>
        <v>DSM-EE 23IRP</v>
      </c>
      <c r="N23" s="108" t="str">
        <f t="shared" ca="1" si="2"/>
        <v>H:\2023 IRP\3 - Assumptions\3 - DSM\2 - Energy Efficiency\Plexos Inputs\[IRP2023 EE potential - NCC Bundles - Max Cap 10MW (with Planned 24-25).xlsx]PLEXOS MaxCapacity</v>
      </c>
      <c r="O23" s="85"/>
      <c r="P23" s="112" t="s">
        <v>4676</v>
      </c>
      <c r="Q23" s="112" t="s">
        <v>4677</v>
      </c>
      <c r="R23" s="112" t="s">
        <v>4913</v>
      </c>
      <c r="S23" s="112" t="s">
        <v>4658</v>
      </c>
      <c r="T23" s="128">
        <v>44562</v>
      </c>
      <c r="U23" s="113"/>
      <c r="V23" s="113" t="s">
        <v>4246</v>
      </c>
      <c r="W23" s="119">
        <v>1</v>
      </c>
      <c r="X23" s="112"/>
      <c r="Y23" s="112"/>
      <c r="Z23" s="112"/>
      <c r="AA23" s="112" t="s">
        <v>4675</v>
      </c>
      <c r="AB23" s="112"/>
      <c r="AC23" s="112" t="s">
        <v>5070</v>
      </c>
      <c r="AD23" s="112"/>
      <c r="AE23" s="112" t="s">
        <v>5036</v>
      </c>
      <c r="AF23" s="164"/>
      <c r="AG23" s="85">
        <f t="shared" si="1"/>
        <v>1</v>
      </c>
    </row>
    <row r="24" spans="2:33" x14ac:dyDescent="0.25">
      <c r="B24" s="108" t="s">
        <v>4676</v>
      </c>
      <c r="C24" s="108" t="s">
        <v>4677</v>
      </c>
      <c r="D24" s="108" t="str">
        <v>EE_.PX.GOE._.021.ID</v>
      </c>
      <c r="E24" s="108" t="s">
        <v>4658</v>
      </c>
      <c r="F24" s="130">
        <f t="shared" si="0"/>
        <v>45292</v>
      </c>
      <c r="G24" s="109" t="s">
        <v>4245</v>
      </c>
      <c r="H24" s="109" t="s">
        <v>4246</v>
      </c>
      <c r="I24" s="121">
        <v>1</v>
      </c>
      <c r="J24" s="108" t="s">
        <v>4245</v>
      </c>
      <c r="K24" s="108" t="s">
        <v>4245</v>
      </c>
      <c r="L24" s="108" t="s">
        <v>4245</v>
      </c>
      <c r="M24" s="108" t="str">
        <f t="shared" si="2"/>
        <v>DSM-EE 23IRP</v>
      </c>
      <c r="N24" s="108" t="str">
        <f t="shared" ca="1" si="2"/>
        <v>H:\2023 IRP\3 - Assumptions\3 - DSM\2 - Energy Efficiency\Plexos Inputs\[IRP2023 EE potential - NCC Bundles - Max Cap 10MW (with Planned 24-25).xlsx]PLEXOS MaxCapacity</v>
      </c>
      <c r="O24" s="85"/>
      <c r="P24" s="112" t="s">
        <v>4676</v>
      </c>
      <c r="Q24" s="112" t="s">
        <v>4677</v>
      </c>
      <c r="R24" s="112" t="s">
        <v>4914</v>
      </c>
      <c r="S24" s="112" t="s">
        <v>4658</v>
      </c>
      <c r="T24" s="128">
        <v>44562</v>
      </c>
      <c r="U24" s="113"/>
      <c r="V24" s="113" t="s">
        <v>4246</v>
      </c>
      <c r="W24" s="119">
        <v>1</v>
      </c>
      <c r="X24" s="112"/>
      <c r="Y24" s="112"/>
      <c r="Z24" s="112"/>
      <c r="AA24" s="112" t="s">
        <v>4675</v>
      </c>
      <c r="AB24" s="112"/>
      <c r="AC24" s="112" t="s">
        <v>5070</v>
      </c>
      <c r="AD24" s="112"/>
      <c r="AE24" s="112" t="s">
        <v>5036</v>
      </c>
      <c r="AF24" s="164"/>
      <c r="AG24" s="85">
        <f t="shared" si="1"/>
        <v>1</v>
      </c>
    </row>
    <row r="25" spans="2:33" x14ac:dyDescent="0.25">
      <c r="B25" s="108" t="s">
        <v>4676</v>
      </c>
      <c r="C25" s="108" t="s">
        <v>4677</v>
      </c>
      <c r="D25" s="108" t="str">
        <v>EE_.PX.GOE._.022.ID</v>
      </c>
      <c r="E25" s="108" t="s">
        <v>4658</v>
      </c>
      <c r="F25" s="130">
        <f t="shared" si="0"/>
        <v>45292</v>
      </c>
      <c r="G25" s="109" t="s">
        <v>4245</v>
      </c>
      <c r="H25" s="109" t="s">
        <v>4246</v>
      </c>
      <c r="I25" s="121">
        <v>1</v>
      </c>
      <c r="J25" s="108" t="s">
        <v>4245</v>
      </c>
      <c r="K25" s="108" t="s">
        <v>4245</v>
      </c>
      <c r="L25" s="108" t="s">
        <v>4245</v>
      </c>
      <c r="M25" s="108" t="str">
        <f t="shared" si="2"/>
        <v>DSM-EE 23IRP</v>
      </c>
      <c r="N25" s="108" t="str">
        <f t="shared" ca="1" si="2"/>
        <v>H:\2023 IRP\3 - Assumptions\3 - DSM\2 - Energy Efficiency\Plexos Inputs\[IRP2023 EE potential - NCC Bundles - Max Cap 10MW (with Planned 24-25).xlsx]PLEXOS MaxCapacity</v>
      </c>
      <c r="O25" s="85"/>
      <c r="P25" s="112" t="s">
        <v>4676</v>
      </c>
      <c r="Q25" s="112" t="s">
        <v>4677</v>
      </c>
      <c r="R25" s="112" t="s">
        <v>4915</v>
      </c>
      <c r="S25" s="112" t="s">
        <v>4658</v>
      </c>
      <c r="T25" s="128">
        <v>44562</v>
      </c>
      <c r="U25" s="113"/>
      <c r="V25" s="113" t="s">
        <v>4246</v>
      </c>
      <c r="W25" s="119">
        <v>1</v>
      </c>
      <c r="X25" s="112"/>
      <c r="Y25" s="112"/>
      <c r="Z25" s="112"/>
      <c r="AA25" s="112" t="s">
        <v>4675</v>
      </c>
      <c r="AB25" s="112"/>
      <c r="AC25" s="112" t="s">
        <v>5070</v>
      </c>
      <c r="AD25" s="112"/>
      <c r="AE25" s="112" t="s">
        <v>5036</v>
      </c>
      <c r="AF25" s="164"/>
      <c r="AG25" s="85">
        <f t="shared" si="1"/>
        <v>1</v>
      </c>
    </row>
    <row r="26" spans="2:33" x14ac:dyDescent="0.25">
      <c r="B26" s="108" t="s">
        <v>4676</v>
      </c>
      <c r="C26" s="108" t="s">
        <v>4677</v>
      </c>
      <c r="D26" s="108" t="str">
        <v>EE_.PX.GOE._.023.ID</v>
      </c>
      <c r="E26" s="108" t="s">
        <v>4658</v>
      </c>
      <c r="F26" s="130">
        <f t="shared" si="0"/>
        <v>45292</v>
      </c>
      <c r="G26" s="109" t="s">
        <v>4245</v>
      </c>
      <c r="H26" s="109" t="s">
        <v>4246</v>
      </c>
      <c r="I26" s="121">
        <v>1</v>
      </c>
      <c r="J26" s="108" t="s">
        <v>4245</v>
      </c>
      <c r="K26" s="108" t="s">
        <v>4245</v>
      </c>
      <c r="L26" s="108" t="s">
        <v>4245</v>
      </c>
      <c r="M26" s="108" t="str">
        <f t="shared" si="2"/>
        <v>DSM-EE 23IRP</v>
      </c>
      <c r="N26" s="108" t="str">
        <f t="shared" ca="1" si="2"/>
        <v>H:\2023 IRP\3 - Assumptions\3 - DSM\2 - Energy Efficiency\Plexos Inputs\[IRP2023 EE potential - NCC Bundles - Max Cap 10MW (with Planned 24-25).xlsx]PLEXOS MaxCapacity</v>
      </c>
      <c r="O26" s="85"/>
      <c r="P26" s="112" t="s">
        <v>4676</v>
      </c>
      <c r="Q26" s="112" t="s">
        <v>4677</v>
      </c>
      <c r="R26" s="112" t="s">
        <v>4916</v>
      </c>
      <c r="S26" s="112" t="s">
        <v>4658</v>
      </c>
      <c r="T26" s="128">
        <v>44562</v>
      </c>
      <c r="U26" s="113"/>
      <c r="V26" s="113" t="s">
        <v>4246</v>
      </c>
      <c r="W26" s="119">
        <v>1</v>
      </c>
      <c r="X26" s="112"/>
      <c r="Y26" s="112"/>
      <c r="Z26" s="112"/>
      <c r="AA26" s="112" t="s">
        <v>4675</v>
      </c>
      <c r="AB26" s="112"/>
      <c r="AC26" s="112" t="s">
        <v>5070</v>
      </c>
      <c r="AD26" s="112"/>
      <c r="AE26" s="112" t="s">
        <v>5036</v>
      </c>
      <c r="AF26" s="164"/>
      <c r="AG26" s="85">
        <f t="shared" si="1"/>
        <v>1</v>
      </c>
    </row>
    <row r="27" spans="2:33" x14ac:dyDescent="0.25">
      <c r="B27" s="108" t="s">
        <v>4676</v>
      </c>
      <c r="C27" s="108" t="s">
        <v>4677</v>
      </c>
      <c r="D27" s="108" t="str">
        <v>EE_.PX.GOE._.024.ID</v>
      </c>
      <c r="E27" s="108" t="s">
        <v>4658</v>
      </c>
      <c r="F27" s="130">
        <f t="shared" si="0"/>
        <v>45292</v>
      </c>
      <c r="G27" s="109" t="s">
        <v>4245</v>
      </c>
      <c r="H27" s="109" t="s">
        <v>4246</v>
      </c>
      <c r="I27" s="121">
        <v>1</v>
      </c>
      <c r="J27" s="108" t="s">
        <v>4245</v>
      </c>
      <c r="K27" s="108" t="s">
        <v>4245</v>
      </c>
      <c r="L27" s="108" t="s">
        <v>4245</v>
      </c>
      <c r="M27" s="108" t="str">
        <f t="shared" si="2"/>
        <v>DSM-EE 23IRP</v>
      </c>
      <c r="N27" s="108" t="str">
        <f t="shared" ca="1" si="2"/>
        <v>H:\2023 IRP\3 - Assumptions\3 - DSM\2 - Energy Efficiency\Plexos Inputs\[IRP2023 EE potential - NCC Bundles - Max Cap 10MW (with Planned 24-25).xlsx]PLEXOS MaxCapacity</v>
      </c>
      <c r="O27" s="85"/>
      <c r="P27" s="112" t="s">
        <v>4676</v>
      </c>
      <c r="Q27" s="112" t="s">
        <v>4677</v>
      </c>
      <c r="R27" s="112" t="s">
        <v>4917</v>
      </c>
      <c r="S27" s="112" t="s">
        <v>4658</v>
      </c>
      <c r="T27" s="128">
        <v>44562</v>
      </c>
      <c r="U27" s="113"/>
      <c r="V27" s="113" t="s">
        <v>4246</v>
      </c>
      <c r="W27" s="119">
        <v>1</v>
      </c>
      <c r="X27" s="112"/>
      <c r="Y27" s="112"/>
      <c r="Z27" s="112"/>
      <c r="AA27" s="112" t="s">
        <v>4675</v>
      </c>
      <c r="AB27" s="112"/>
      <c r="AC27" s="112" t="s">
        <v>5070</v>
      </c>
      <c r="AD27" s="112"/>
      <c r="AE27" s="112" t="s">
        <v>5036</v>
      </c>
      <c r="AF27" s="164"/>
      <c r="AG27" s="85">
        <f t="shared" si="1"/>
        <v>1</v>
      </c>
    </row>
    <row r="28" spans="2:33" x14ac:dyDescent="0.25">
      <c r="B28" s="108" t="s">
        <v>4676</v>
      </c>
      <c r="C28" s="108" t="s">
        <v>4677</v>
      </c>
      <c r="D28" s="108" t="str">
        <v>EE_.PX.GOE._.025.ID</v>
      </c>
      <c r="E28" s="108" t="s">
        <v>4658</v>
      </c>
      <c r="F28" s="130">
        <f t="shared" si="0"/>
        <v>45292</v>
      </c>
      <c r="G28" s="109" t="s">
        <v>4245</v>
      </c>
      <c r="H28" s="109" t="s">
        <v>4246</v>
      </c>
      <c r="I28" s="121">
        <v>1</v>
      </c>
      <c r="J28" s="108" t="s">
        <v>4245</v>
      </c>
      <c r="K28" s="108" t="s">
        <v>4245</v>
      </c>
      <c r="L28" s="108" t="s">
        <v>4245</v>
      </c>
      <c r="M28" s="108" t="str">
        <f t="shared" si="2"/>
        <v>DSM-EE 23IRP</v>
      </c>
      <c r="N28" s="108" t="str">
        <f t="shared" ca="1" si="2"/>
        <v>H:\2023 IRP\3 - Assumptions\3 - DSM\2 - Energy Efficiency\Plexos Inputs\[IRP2023 EE potential - NCC Bundles - Max Cap 10MW (with Planned 24-25).xlsx]PLEXOS MaxCapacity</v>
      </c>
      <c r="O28" s="85"/>
      <c r="P28" s="112" t="s">
        <v>4676</v>
      </c>
      <c r="Q28" s="112" t="s">
        <v>4677</v>
      </c>
      <c r="R28" s="112" t="s">
        <v>4918</v>
      </c>
      <c r="S28" s="112" t="s">
        <v>4658</v>
      </c>
      <c r="T28" s="128">
        <v>44562</v>
      </c>
      <c r="U28" s="113"/>
      <c r="V28" s="113" t="s">
        <v>4246</v>
      </c>
      <c r="W28" s="119">
        <v>1</v>
      </c>
      <c r="X28" s="112"/>
      <c r="Y28" s="112"/>
      <c r="Z28" s="112"/>
      <c r="AA28" s="112" t="s">
        <v>4675</v>
      </c>
      <c r="AB28" s="112"/>
      <c r="AC28" s="112" t="s">
        <v>5070</v>
      </c>
      <c r="AD28" s="112"/>
      <c r="AE28" s="112" t="s">
        <v>5036</v>
      </c>
      <c r="AF28" s="164"/>
      <c r="AG28" s="85">
        <f t="shared" si="1"/>
        <v>1</v>
      </c>
    </row>
    <row r="29" spans="2:33" x14ac:dyDescent="0.25">
      <c r="B29" s="108" t="s">
        <v>4676</v>
      </c>
      <c r="C29" s="108" t="s">
        <v>4677</v>
      </c>
      <c r="D29" s="108" t="str">
        <v>EE_.PX.GOE._.026.ID</v>
      </c>
      <c r="E29" s="108" t="s">
        <v>4658</v>
      </c>
      <c r="F29" s="130">
        <f t="shared" si="0"/>
        <v>45292</v>
      </c>
      <c r="G29" s="109" t="s">
        <v>4245</v>
      </c>
      <c r="H29" s="109" t="s">
        <v>4246</v>
      </c>
      <c r="I29" s="121">
        <v>1</v>
      </c>
      <c r="J29" s="108" t="s">
        <v>4245</v>
      </c>
      <c r="K29" s="108" t="s">
        <v>4245</v>
      </c>
      <c r="L29" s="108" t="s">
        <v>4245</v>
      </c>
      <c r="M29" s="108" t="str">
        <f t="shared" si="2"/>
        <v>DSM-EE 23IRP</v>
      </c>
      <c r="N29" s="108" t="str">
        <f t="shared" ca="1" si="2"/>
        <v>H:\2023 IRP\3 - Assumptions\3 - DSM\2 - Energy Efficiency\Plexos Inputs\[IRP2023 EE potential - NCC Bundles - Max Cap 10MW (with Planned 24-25).xlsx]PLEXOS MaxCapacity</v>
      </c>
      <c r="O29" s="85"/>
      <c r="P29" s="112" t="s">
        <v>4676</v>
      </c>
      <c r="Q29" s="112" t="s">
        <v>4677</v>
      </c>
      <c r="R29" s="112" t="s">
        <v>4919</v>
      </c>
      <c r="S29" s="112" t="s">
        <v>4658</v>
      </c>
      <c r="T29" s="128">
        <v>44562</v>
      </c>
      <c r="U29" s="113"/>
      <c r="V29" s="113" t="s">
        <v>4246</v>
      </c>
      <c r="W29" s="119">
        <v>1</v>
      </c>
      <c r="X29" s="112"/>
      <c r="Y29" s="112"/>
      <c r="Z29" s="112"/>
      <c r="AA29" s="112" t="s">
        <v>4675</v>
      </c>
      <c r="AB29" s="112"/>
      <c r="AC29" s="112" t="s">
        <v>5070</v>
      </c>
      <c r="AD29" s="112"/>
      <c r="AE29" s="112" t="s">
        <v>5036</v>
      </c>
      <c r="AF29" s="164"/>
      <c r="AG29" s="85">
        <f t="shared" si="1"/>
        <v>1</v>
      </c>
    </row>
    <row r="30" spans="2:33" x14ac:dyDescent="0.25">
      <c r="B30" s="108" t="s">
        <v>4676</v>
      </c>
      <c r="C30" s="108" t="s">
        <v>4677</v>
      </c>
      <c r="D30" s="108" t="str">
        <v>EE_.PX.GOE._.027.ID</v>
      </c>
      <c r="E30" s="108" t="s">
        <v>4658</v>
      </c>
      <c r="F30" s="130">
        <f t="shared" si="0"/>
        <v>45292</v>
      </c>
      <c r="G30" s="109" t="s">
        <v>4245</v>
      </c>
      <c r="H30" s="109" t="s">
        <v>4246</v>
      </c>
      <c r="I30" s="121">
        <v>1</v>
      </c>
      <c r="J30" s="108" t="s">
        <v>4245</v>
      </c>
      <c r="K30" s="108" t="s">
        <v>4245</v>
      </c>
      <c r="L30" s="108" t="s">
        <v>4245</v>
      </c>
      <c r="M30" s="108" t="str">
        <f t="shared" si="2"/>
        <v>DSM-EE 23IRP</v>
      </c>
      <c r="N30" s="108" t="str">
        <f t="shared" ca="1" si="2"/>
        <v>H:\2023 IRP\3 - Assumptions\3 - DSM\2 - Energy Efficiency\Plexos Inputs\[IRP2023 EE potential - NCC Bundles - Max Cap 10MW (with Planned 24-25).xlsx]PLEXOS MaxCapacity</v>
      </c>
      <c r="O30" s="85"/>
      <c r="P30" s="112" t="s">
        <v>4676</v>
      </c>
      <c r="Q30" s="112" t="s">
        <v>4677</v>
      </c>
      <c r="R30" s="112" t="s">
        <v>4920</v>
      </c>
      <c r="S30" s="112" t="s">
        <v>4658</v>
      </c>
      <c r="T30" s="128">
        <v>44562</v>
      </c>
      <c r="U30" s="113"/>
      <c r="V30" s="113" t="s">
        <v>4246</v>
      </c>
      <c r="W30" s="119">
        <v>1</v>
      </c>
      <c r="X30" s="112"/>
      <c r="Y30" s="112"/>
      <c r="Z30" s="112"/>
      <c r="AA30" s="112" t="s">
        <v>4675</v>
      </c>
      <c r="AB30" s="112"/>
      <c r="AC30" s="112" t="s">
        <v>5070</v>
      </c>
      <c r="AD30" s="112"/>
      <c r="AE30" s="112" t="s">
        <v>5036</v>
      </c>
      <c r="AF30" s="164"/>
      <c r="AG30" s="85">
        <f t="shared" si="1"/>
        <v>1</v>
      </c>
    </row>
    <row r="31" spans="2:33" x14ac:dyDescent="0.25">
      <c r="B31" s="108" t="s">
        <v>4676</v>
      </c>
      <c r="C31" s="108" t="s">
        <v>4677</v>
      </c>
      <c r="D31" s="108" t="str">
        <v>EE_.PX.NCA._.001.CA</v>
      </c>
      <c r="E31" s="108" t="s">
        <v>4658</v>
      </c>
      <c r="F31" s="130">
        <f t="shared" si="0"/>
        <v>45292</v>
      </c>
      <c r="G31" s="109" t="s">
        <v>4245</v>
      </c>
      <c r="H31" s="109" t="s">
        <v>4246</v>
      </c>
      <c r="I31" s="121">
        <v>1</v>
      </c>
      <c r="J31" s="108" t="s">
        <v>4245</v>
      </c>
      <c r="K31" s="108" t="s">
        <v>4245</v>
      </c>
      <c r="L31" s="108" t="s">
        <v>4245</v>
      </c>
      <c r="M31" s="108" t="str">
        <f t="shared" si="2"/>
        <v>DSM-EE 23IRP</v>
      </c>
      <c r="N31" s="108" t="str">
        <f t="shared" ca="1" si="2"/>
        <v>H:\2023 IRP\3 - Assumptions\3 - DSM\2 - Energy Efficiency\Plexos Inputs\[IRP2023 EE potential - NCC Bundles - Max Cap 10MW (with Planned 24-25).xlsx]PLEXOS MaxCapacity</v>
      </c>
      <c r="O31" s="85"/>
      <c r="P31" s="112" t="s">
        <v>4676</v>
      </c>
      <c r="Q31" s="112" t="s">
        <v>4677</v>
      </c>
      <c r="R31" s="112" t="s">
        <v>5029</v>
      </c>
      <c r="S31" s="112" t="s">
        <v>4658</v>
      </c>
      <c r="T31" s="128">
        <v>44197</v>
      </c>
      <c r="U31" s="113"/>
      <c r="V31" s="113" t="s">
        <v>4246</v>
      </c>
      <c r="W31" s="119">
        <v>1</v>
      </c>
      <c r="X31" s="112"/>
      <c r="Y31" s="112"/>
      <c r="Z31" s="112"/>
      <c r="AA31" s="112" t="s">
        <v>4675</v>
      </c>
      <c r="AB31" s="112"/>
      <c r="AC31" s="112" t="s">
        <v>5070</v>
      </c>
      <c r="AD31" s="112"/>
      <c r="AE31" s="112" t="s">
        <v>5036</v>
      </c>
      <c r="AF31" s="164"/>
      <c r="AG31" s="85">
        <f t="shared" si="1"/>
        <v>1</v>
      </c>
    </row>
    <row r="32" spans="2:33" x14ac:dyDescent="0.25">
      <c r="B32" s="108" t="s">
        <v>4676</v>
      </c>
      <c r="C32" s="108" t="s">
        <v>4677</v>
      </c>
      <c r="D32" s="108" t="str">
        <v>EE_.PX.NCA._.002.CA</v>
      </c>
      <c r="E32" s="108" t="s">
        <v>4658</v>
      </c>
      <c r="F32" s="130">
        <f t="shared" si="0"/>
        <v>45292</v>
      </c>
      <c r="G32" s="109" t="s">
        <v>4245</v>
      </c>
      <c r="H32" s="109" t="s">
        <v>4246</v>
      </c>
      <c r="I32" s="121">
        <v>1</v>
      </c>
      <c r="J32" s="108" t="s">
        <v>4245</v>
      </c>
      <c r="K32" s="108" t="s">
        <v>4245</v>
      </c>
      <c r="L32" s="108" t="s">
        <v>4245</v>
      </c>
      <c r="M32" s="108" t="str">
        <f t="shared" si="2"/>
        <v>DSM-EE 23IRP</v>
      </c>
      <c r="N32" s="108" t="str">
        <f t="shared" ca="1" si="2"/>
        <v>H:\2023 IRP\3 - Assumptions\3 - DSM\2 - Energy Efficiency\Plexos Inputs\[IRP2023 EE potential - NCC Bundles - Max Cap 10MW (with Planned 24-25).xlsx]PLEXOS MaxCapacity</v>
      </c>
      <c r="O32" s="85"/>
      <c r="P32" s="112" t="s">
        <v>4676</v>
      </c>
      <c r="Q32" s="112" t="s">
        <v>4677</v>
      </c>
      <c r="R32" s="112" t="s">
        <v>4867</v>
      </c>
      <c r="S32" s="112" t="s">
        <v>4658</v>
      </c>
      <c r="T32" s="128">
        <v>44562</v>
      </c>
      <c r="U32" s="113"/>
      <c r="V32" s="113" t="s">
        <v>4246</v>
      </c>
      <c r="W32" s="119">
        <v>1</v>
      </c>
      <c r="X32" s="112"/>
      <c r="Y32" s="112"/>
      <c r="Z32" s="112"/>
      <c r="AA32" s="112" t="s">
        <v>4675</v>
      </c>
      <c r="AB32" s="112"/>
      <c r="AC32" s="112" t="s">
        <v>5070</v>
      </c>
      <c r="AD32" s="112"/>
      <c r="AE32" s="112" t="s">
        <v>5036</v>
      </c>
      <c r="AF32" s="164"/>
      <c r="AG32" s="85">
        <f t="shared" si="1"/>
        <v>1</v>
      </c>
    </row>
    <row r="33" spans="2:33" x14ac:dyDescent="0.25">
      <c r="B33" s="108" t="s">
        <v>4676</v>
      </c>
      <c r="C33" s="108" t="s">
        <v>4677</v>
      </c>
      <c r="D33" s="108" t="str">
        <v>EE_.PX.NCA._.003.CA</v>
      </c>
      <c r="E33" s="108" t="s">
        <v>4658</v>
      </c>
      <c r="F33" s="130">
        <f t="shared" si="0"/>
        <v>45292</v>
      </c>
      <c r="G33" s="109" t="s">
        <v>4245</v>
      </c>
      <c r="H33" s="109" t="s">
        <v>4246</v>
      </c>
      <c r="I33" s="121">
        <v>1</v>
      </c>
      <c r="J33" s="108" t="s">
        <v>4245</v>
      </c>
      <c r="K33" s="108" t="s">
        <v>4245</v>
      </c>
      <c r="L33" s="108" t="s">
        <v>4245</v>
      </c>
      <c r="M33" s="108" t="str">
        <f t="shared" si="2"/>
        <v>DSM-EE 23IRP</v>
      </c>
      <c r="N33" s="108" t="str">
        <f t="shared" ca="1" si="2"/>
        <v>H:\2023 IRP\3 - Assumptions\3 - DSM\2 - Energy Efficiency\Plexos Inputs\[IRP2023 EE potential - NCC Bundles - Max Cap 10MW (with Planned 24-25).xlsx]PLEXOS MaxCapacity</v>
      </c>
      <c r="O33" s="85"/>
      <c r="P33" s="112" t="s">
        <v>4676</v>
      </c>
      <c r="Q33" s="112" t="s">
        <v>4677</v>
      </c>
      <c r="R33" s="112" t="s">
        <v>4868</v>
      </c>
      <c r="S33" s="112" t="s">
        <v>4658</v>
      </c>
      <c r="T33" s="128">
        <v>44562</v>
      </c>
      <c r="U33" s="113"/>
      <c r="V33" s="113" t="s">
        <v>4246</v>
      </c>
      <c r="W33" s="119">
        <v>1</v>
      </c>
      <c r="X33" s="112"/>
      <c r="Y33" s="112"/>
      <c r="Z33" s="112"/>
      <c r="AA33" s="112" t="s">
        <v>4675</v>
      </c>
      <c r="AB33" s="112"/>
      <c r="AC33" s="112" t="s">
        <v>5070</v>
      </c>
      <c r="AD33" s="112"/>
      <c r="AE33" s="112" t="s">
        <v>5036</v>
      </c>
      <c r="AF33" s="164"/>
      <c r="AG33" s="85">
        <f t="shared" si="1"/>
        <v>1</v>
      </c>
    </row>
    <row r="34" spans="2:33" x14ac:dyDescent="0.25">
      <c r="B34" s="108" t="s">
        <v>4676</v>
      </c>
      <c r="C34" s="108" t="s">
        <v>4677</v>
      </c>
      <c r="D34" s="108" t="str">
        <v>EE_.PX.NCA._.004.CA</v>
      </c>
      <c r="E34" s="108" t="s">
        <v>4658</v>
      </c>
      <c r="F34" s="130">
        <f t="shared" si="0"/>
        <v>45292</v>
      </c>
      <c r="G34" s="109" t="s">
        <v>4245</v>
      </c>
      <c r="H34" s="109" t="s">
        <v>4246</v>
      </c>
      <c r="I34" s="121">
        <v>1</v>
      </c>
      <c r="J34" s="108" t="s">
        <v>4245</v>
      </c>
      <c r="K34" s="108" t="s">
        <v>4245</v>
      </c>
      <c r="L34" s="108" t="s">
        <v>4245</v>
      </c>
      <c r="M34" s="108" t="str">
        <f t="shared" si="2"/>
        <v>DSM-EE 23IRP</v>
      </c>
      <c r="N34" s="108" t="str">
        <f t="shared" ca="1" si="2"/>
        <v>H:\2023 IRP\3 - Assumptions\3 - DSM\2 - Energy Efficiency\Plexos Inputs\[IRP2023 EE potential - NCC Bundles - Max Cap 10MW (with Planned 24-25).xlsx]PLEXOS MaxCapacity</v>
      </c>
      <c r="O34" s="85"/>
      <c r="P34" s="112" t="s">
        <v>4676</v>
      </c>
      <c r="Q34" s="112" t="s">
        <v>4677</v>
      </c>
      <c r="R34" s="112" t="s">
        <v>4869</v>
      </c>
      <c r="S34" s="112" t="s">
        <v>4658</v>
      </c>
      <c r="T34" s="128">
        <v>44562</v>
      </c>
      <c r="U34" s="113"/>
      <c r="V34" s="113" t="s">
        <v>4246</v>
      </c>
      <c r="W34" s="119">
        <v>1</v>
      </c>
      <c r="X34" s="112"/>
      <c r="Y34" s="112"/>
      <c r="Z34" s="112"/>
      <c r="AA34" s="112" t="s">
        <v>4675</v>
      </c>
      <c r="AB34" s="112"/>
      <c r="AC34" s="112" t="s">
        <v>5070</v>
      </c>
      <c r="AD34" s="112"/>
      <c r="AE34" s="112" t="s">
        <v>5036</v>
      </c>
      <c r="AF34" s="164"/>
      <c r="AG34" s="85">
        <f t="shared" si="1"/>
        <v>1</v>
      </c>
    </row>
    <row r="35" spans="2:33" x14ac:dyDescent="0.25">
      <c r="B35" s="108" t="s">
        <v>4676</v>
      </c>
      <c r="C35" s="108" t="s">
        <v>4677</v>
      </c>
      <c r="D35" s="108" t="str">
        <v>EE_.PX.NCA._.005.CA</v>
      </c>
      <c r="E35" s="108" t="s">
        <v>4658</v>
      </c>
      <c r="F35" s="130">
        <f t="shared" si="0"/>
        <v>45292</v>
      </c>
      <c r="G35" s="109" t="s">
        <v>4245</v>
      </c>
      <c r="H35" s="109" t="s">
        <v>4246</v>
      </c>
      <c r="I35" s="121">
        <v>1</v>
      </c>
      <c r="J35" s="108" t="s">
        <v>4245</v>
      </c>
      <c r="K35" s="108" t="s">
        <v>4245</v>
      </c>
      <c r="L35" s="108" t="s">
        <v>4245</v>
      </c>
      <c r="M35" s="108" t="str">
        <f t="shared" si="2"/>
        <v>DSM-EE 23IRP</v>
      </c>
      <c r="N35" s="108" t="str">
        <f t="shared" ca="1" si="2"/>
        <v>H:\2023 IRP\3 - Assumptions\3 - DSM\2 - Energy Efficiency\Plexos Inputs\[IRP2023 EE potential - NCC Bundles - Max Cap 10MW (with Planned 24-25).xlsx]PLEXOS MaxCapacity</v>
      </c>
      <c r="O35" s="85"/>
      <c r="P35" s="112" t="s">
        <v>4676</v>
      </c>
      <c r="Q35" s="112" t="s">
        <v>4677</v>
      </c>
      <c r="R35" s="112" t="s">
        <v>4870</v>
      </c>
      <c r="S35" s="112" t="s">
        <v>4658</v>
      </c>
      <c r="T35" s="128">
        <v>44562</v>
      </c>
      <c r="U35" s="113"/>
      <c r="V35" s="113" t="s">
        <v>4246</v>
      </c>
      <c r="W35" s="119">
        <v>1</v>
      </c>
      <c r="X35" s="112"/>
      <c r="Y35" s="112"/>
      <c r="Z35" s="112"/>
      <c r="AA35" s="112" t="s">
        <v>4675</v>
      </c>
      <c r="AB35" s="112"/>
      <c r="AC35" s="112" t="s">
        <v>5070</v>
      </c>
      <c r="AD35" s="112"/>
      <c r="AE35" s="112" t="s">
        <v>5036</v>
      </c>
      <c r="AF35" s="164"/>
      <c r="AG35" s="85">
        <f t="shared" si="1"/>
        <v>1</v>
      </c>
    </row>
    <row r="36" spans="2:33" x14ac:dyDescent="0.25">
      <c r="B36" s="108" t="s">
        <v>4676</v>
      </c>
      <c r="C36" s="108" t="s">
        <v>4677</v>
      </c>
      <c r="D36" s="108" t="str">
        <v>EE_.PX.NCA._.006.CA</v>
      </c>
      <c r="E36" s="108" t="s">
        <v>4658</v>
      </c>
      <c r="F36" s="130">
        <f t="shared" ref="F36:F67" si="3">DATE(StartYear,1,1)</f>
        <v>45292</v>
      </c>
      <c r="G36" s="109" t="s">
        <v>4245</v>
      </c>
      <c r="H36" s="109" t="s">
        <v>4246</v>
      </c>
      <c r="I36" s="121">
        <v>1</v>
      </c>
      <c r="J36" s="108" t="s">
        <v>4245</v>
      </c>
      <c r="K36" s="108" t="s">
        <v>4245</v>
      </c>
      <c r="L36" s="108" t="s">
        <v>4245</v>
      </c>
      <c r="M36" s="108" t="str">
        <f t="shared" si="2"/>
        <v>DSM-EE 23IRP</v>
      </c>
      <c r="N36" s="108" t="str">
        <f t="shared" ca="1" si="2"/>
        <v>H:\2023 IRP\3 - Assumptions\3 - DSM\2 - Energy Efficiency\Plexos Inputs\[IRP2023 EE potential - NCC Bundles - Max Cap 10MW (with Planned 24-25).xlsx]PLEXOS MaxCapacity</v>
      </c>
      <c r="O36" s="85"/>
      <c r="P36" s="112" t="s">
        <v>4676</v>
      </c>
      <c r="Q36" s="112" t="s">
        <v>4677</v>
      </c>
      <c r="R36" s="112" t="s">
        <v>4871</v>
      </c>
      <c r="S36" s="112" t="s">
        <v>4658</v>
      </c>
      <c r="T36" s="128">
        <v>44562</v>
      </c>
      <c r="U36" s="113"/>
      <c r="V36" s="113" t="s">
        <v>4246</v>
      </c>
      <c r="W36" s="119">
        <v>1</v>
      </c>
      <c r="X36" s="112"/>
      <c r="Y36" s="112"/>
      <c r="Z36" s="112"/>
      <c r="AA36" s="112" t="s">
        <v>4675</v>
      </c>
      <c r="AB36" s="112"/>
      <c r="AC36" s="112" t="s">
        <v>5070</v>
      </c>
      <c r="AD36" s="112"/>
      <c r="AE36" s="112" t="s">
        <v>5036</v>
      </c>
      <c r="AF36" s="164"/>
      <c r="AG36" s="85">
        <f t="shared" si="1"/>
        <v>1</v>
      </c>
    </row>
    <row r="37" spans="2:33" x14ac:dyDescent="0.25">
      <c r="B37" s="108" t="s">
        <v>4676</v>
      </c>
      <c r="C37" s="108" t="s">
        <v>4677</v>
      </c>
      <c r="D37" s="108" t="str">
        <v>EE_.PX.NCA._.007.CA</v>
      </c>
      <c r="E37" s="108" t="s">
        <v>4658</v>
      </c>
      <c r="F37" s="130">
        <f t="shared" si="3"/>
        <v>45292</v>
      </c>
      <c r="G37" s="109" t="s">
        <v>4245</v>
      </c>
      <c r="H37" s="109" t="s">
        <v>4246</v>
      </c>
      <c r="I37" s="121">
        <v>1</v>
      </c>
      <c r="J37" s="108" t="s">
        <v>4245</v>
      </c>
      <c r="K37" s="108" t="s">
        <v>4245</v>
      </c>
      <c r="L37" s="108" t="s">
        <v>4245</v>
      </c>
      <c r="M37" s="108" t="str">
        <f t="shared" si="2"/>
        <v>DSM-EE 23IRP</v>
      </c>
      <c r="N37" s="108" t="str">
        <f t="shared" ca="1" si="2"/>
        <v>H:\2023 IRP\3 - Assumptions\3 - DSM\2 - Energy Efficiency\Plexos Inputs\[IRP2023 EE potential - NCC Bundles - Max Cap 10MW (with Planned 24-25).xlsx]PLEXOS MaxCapacity</v>
      </c>
      <c r="O37" s="85"/>
      <c r="P37" s="112" t="s">
        <v>4676</v>
      </c>
      <c r="Q37" s="112" t="s">
        <v>4677</v>
      </c>
      <c r="R37" s="112" t="s">
        <v>4872</v>
      </c>
      <c r="S37" s="112" t="s">
        <v>4658</v>
      </c>
      <c r="T37" s="128">
        <v>44562</v>
      </c>
      <c r="U37" s="113"/>
      <c r="V37" s="113" t="s">
        <v>4246</v>
      </c>
      <c r="W37" s="119">
        <v>1</v>
      </c>
      <c r="X37" s="112"/>
      <c r="Y37" s="112"/>
      <c r="Z37" s="112"/>
      <c r="AA37" s="112" t="s">
        <v>4675</v>
      </c>
      <c r="AB37" s="112"/>
      <c r="AC37" s="112" t="s">
        <v>5070</v>
      </c>
      <c r="AD37" s="112"/>
      <c r="AE37" s="112" t="s">
        <v>5036</v>
      </c>
      <c r="AF37" s="164"/>
      <c r="AG37" s="85">
        <f t="shared" si="1"/>
        <v>1</v>
      </c>
    </row>
    <row r="38" spans="2:33" x14ac:dyDescent="0.25">
      <c r="B38" s="108" t="s">
        <v>4676</v>
      </c>
      <c r="C38" s="108" t="s">
        <v>4677</v>
      </c>
      <c r="D38" s="108" t="str">
        <v>EE_.PX.NCA._.008.CA</v>
      </c>
      <c r="E38" s="108" t="s">
        <v>4658</v>
      </c>
      <c r="F38" s="130">
        <f t="shared" si="3"/>
        <v>45292</v>
      </c>
      <c r="G38" s="109" t="s">
        <v>4245</v>
      </c>
      <c r="H38" s="109" t="s">
        <v>4246</v>
      </c>
      <c r="I38" s="121">
        <v>1</v>
      </c>
      <c r="J38" s="108" t="s">
        <v>4245</v>
      </c>
      <c r="K38" s="108" t="s">
        <v>4245</v>
      </c>
      <c r="L38" s="108" t="s">
        <v>4245</v>
      </c>
      <c r="M38" s="108" t="str">
        <f t="shared" si="2"/>
        <v>DSM-EE 23IRP</v>
      </c>
      <c r="N38" s="108" t="str">
        <f t="shared" ca="1" si="2"/>
        <v>H:\2023 IRP\3 - Assumptions\3 - DSM\2 - Energy Efficiency\Plexos Inputs\[IRP2023 EE potential - NCC Bundles - Max Cap 10MW (with Planned 24-25).xlsx]PLEXOS MaxCapacity</v>
      </c>
      <c r="O38" s="85"/>
      <c r="P38" s="112" t="s">
        <v>4676</v>
      </c>
      <c r="Q38" s="112" t="s">
        <v>4677</v>
      </c>
      <c r="R38" s="112" t="s">
        <v>4873</v>
      </c>
      <c r="S38" s="112" t="s">
        <v>4658</v>
      </c>
      <c r="T38" s="128">
        <v>44562</v>
      </c>
      <c r="U38" s="113"/>
      <c r="V38" s="113" t="s">
        <v>4246</v>
      </c>
      <c r="W38" s="119">
        <v>1</v>
      </c>
      <c r="X38" s="112"/>
      <c r="Y38" s="112"/>
      <c r="Z38" s="112"/>
      <c r="AA38" s="112" t="s">
        <v>4675</v>
      </c>
      <c r="AB38" s="112"/>
      <c r="AC38" s="112" t="s">
        <v>5070</v>
      </c>
      <c r="AD38" s="112"/>
      <c r="AE38" s="112" t="s">
        <v>5036</v>
      </c>
      <c r="AF38" s="164"/>
      <c r="AG38" s="85">
        <f t="shared" si="1"/>
        <v>1</v>
      </c>
    </row>
    <row r="39" spans="2:33" x14ac:dyDescent="0.25">
      <c r="B39" s="108" t="s">
        <v>4676</v>
      </c>
      <c r="C39" s="108" t="s">
        <v>4677</v>
      </c>
      <c r="D39" s="108" t="str">
        <v>EE_.PX.NCA._.009.CA</v>
      </c>
      <c r="E39" s="108" t="s">
        <v>4658</v>
      </c>
      <c r="F39" s="130">
        <f t="shared" si="3"/>
        <v>45292</v>
      </c>
      <c r="G39" s="109" t="s">
        <v>4245</v>
      </c>
      <c r="H39" s="109" t="s">
        <v>4246</v>
      </c>
      <c r="I39" s="121">
        <v>1</v>
      </c>
      <c r="J39" s="108" t="s">
        <v>4245</v>
      </c>
      <c r="K39" s="108" t="s">
        <v>4245</v>
      </c>
      <c r="L39" s="108" t="s">
        <v>4245</v>
      </c>
      <c r="M39" s="108" t="str">
        <f t="shared" si="2"/>
        <v>DSM-EE 23IRP</v>
      </c>
      <c r="N39" s="108" t="str">
        <f t="shared" ca="1" si="2"/>
        <v>H:\2023 IRP\3 - Assumptions\3 - DSM\2 - Energy Efficiency\Plexos Inputs\[IRP2023 EE potential - NCC Bundles - Max Cap 10MW (with Planned 24-25).xlsx]PLEXOS MaxCapacity</v>
      </c>
      <c r="O39" s="85"/>
      <c r="P39" s="112" t="s">
        <v>4676</v>
      </c>
      <c r="Q39" s="112" t="s">
        <v>4677</v>
      </c>
      <c r="R39" s="112" t="s">
        <v>4874</v>
      </c>
      <c r="S39" s="112" t="s">
        <v>4658</v>
      </c>
      <c r="T39" s="128">
        <v>44562</v>
      </c>
      <c r="U39" s="113"/>
      <c r="V39" s="113" t="s">
        <v>4246</v>
      </c>
      <c r="W39" s="119">
        <v>1</v>
      </c>
      <c r="X39" s="112"/>
      <c r="Y39" s="112"/>
      <c r="Z39" s="112"/>
      <c r="AA39" s="112" t="s">
        <v>4675</v>
      </c>
      <c r="AB39" s="112"/>
      <c r="AC39" s="112" t="s">
        <v>5070</v>
      </c>
      <c r="AD39" s="112"/>
      <c r="AE39" s="112" t="s">
        <v>5036</v>
      </c>
      <c r="AF39" s="164"/>
      <c r="AG39" s="85">
        <f t="shared" si="1"/>
        <v>1</v>
      </c>
    </row>
    <row r="40" spans="2:33" x14ac:dyDescent="0.25">
      <c r="B40" s="108" t="s">
        <v>4676</v>
      </c>
      <c r="C40" s="108" t="s">
        <v>4677</v>
      </c>
      <c r="D40" s="108" t="str">
        <v>EE_.PX.NCA._.010.CA</v>
      </c>
      <c r="E40" s="108" t="s">
        <v>4658</v>
      </c>
      <c r="F40" s="130">
        <f t="shared" si="3"/>
        <v>45292</v>
      </c>
      <c r="G40" s="109" t="s">
        <v>4245</v>
      </c>
      <c r="H40" s="109" t="s">
        <v>4246</v>
      </c>
      <c r="I40" s="121">
        <v>1</v>
      </c>
      <c r="J40" s="108" t="s">
        <v>4245</v>
      </c>
      <c r="K40" s="108" t="s">
        <v>4245</v>
      </c>
      <c r="L40" s="108" t="s">
        <v>4245</v>
      </c>
      <c r="M40" s="108" t="str">
        <f t="shared" si="2"/>
        <v>DSM-EE 23IRP</v>
      </c>
      <c r="N40" s="108" t="str">
        <f t="shared" ca="1" si="2"/>
        <v>H:\2023 IRP\3 - Assumptions\3 - DSM\2 - Energy Efficiency\Plexos Inputs\[IRP2023 EE potential - NCC Bundles - Max Cap 10MW (with Planned 24-25).xlsx]PLEXOS MaxCapacity</v>
      </c>
      <c r="O40" s="85"/>
      <c r="P40" s="112" t="s">
        <v>4676</v>
      </c>
      <c r="Q40" s="112" t="s">
        <v>4677</v>
      </c>
      <c r="R40" s="112" t="s">
        <v>4875</v>
      </c>
      <c r="S40" s="112" t="s">
        <v>4658</v>
      </c>
      <c r="T40" s="128">
        <v>44562</v>
      </c>
      <c r="U40" s="113"/>
      <c r="V40" s="113" t="s">
        <v>4246</v>
      </c>
      <c r="W40" s="119">
        <v>1</v>
      </c>
      <c r="X40" s="112"/>
      <c r="Y40" s="112"/>
      <c r="Z40" s="112"/>
      <c r="AA40" s="112" t="s">
        <v>4675</v>
      </c>
      <c r="AB40" s="112"/>
      <c r="AC40" s="112" t="s">
        <v>5070</v>
      </c>
      <c r="AD40" s="112"/>
      <c r="AE40" s="112" t="s">
        <v>5036</v>
      </c>
      <c r="AF40" s="164"/>
      <c r="AG40" s="85">
        <f t="shared" si="1"/>
        <v>1</v>
      </c>
    </row>
    <row r="41" spans="2:33" x14ac:dyDescent="0.25">
      <c r="B41" s="108" t="s">
        <v>4676</v>
      </c>
      <c r="C41" s="108" t="s">
        <v>4677</v>
      </c>
      <c r="D41" s="108" t="str">
        <v>EE_.PX.NCA._.011.CA</v>
      </c>
      <c r="E41" s="108" t="s">
        <v>4658</v>
      </c>
      <c r="F41" s="130">
        <f t="shared" si="3"/>
        <v>45292</v>
      </c>
      <c r="G41" s="109" t="s">
        <v>4245</v>
      </c>
      <c r="H41" s="109" t="s">
        <v>4246</v>
      </c>
      <c r="I41" s="121">
        <v>1</v>
      </c>
      <c r="J41" s="108" t="s">
        <v>4245</v>
      </c>
      <c r="K41" s="108" t="s">
        <v>4245</v>
      </c>
      <c r="L41" s="108" t="s">
        <v>4245</v>
      </c>
      <c r="M41" s="108" t="str">
        <f t="shared" si="2"/>
        <v>DSM-EE 23IRP</v>
      </c>
      <c r="N41" s="108" t="str">
        <f t="shared" ca="1" si="2"/>
        <v>H:\2023 IRP\3 - Assumptions\3 - DSM\2 - Energy Efficiency\Plexos Inputs\[IRP2023 EE potential - NCC Bundles - Max Cap 10MW (with Planned 24-25).xlsx]PLEXOS MaxCapacity</v>
      </c>
      <c r="O41" s="85"/>
      <c r="P41" s="112" t="s">
        <v>4676</v>
      </c>
      <c r="Q41" s="112" t="s">
        <v>4677</v>
      </c>
      <c r="R41" s="112" t="s">
        <v>4876</v>
      </c>
      <c r="S41" s="112" t="s">
        <v>4658</v>
      </c>
      <c r="T41" s="128">
        <v>44562</v>
      </c>
      <c r="U41" s="113"/>
      <c r="V41" s="113" t="s">
        <v>4246</v>
      </c>
      <c r="W41" s="119">
        <v>1</v>
      </c>
      <c r="X41" s="112"/>
      <c r="Y41" s="112"/>
      <c r="Z41" s="112"/>
      <c r="AA41" s="112" t="s">
        <v>4675</v>
      </c>
      <c r="AB41" s="112"/>
      <c r="AC41" s="112" t="s">
        <v>5070</v>
      </c>
      <c r="AD41" s="112"/>
      <c r="AE41" s="112" t="s">
        <v>5036</v>
      </c>
      <c r="AF41" s="164"/>
      <c r="AG41" s="85">
        <f t="shared" si="1"/>
        <v>1</v>
      </c>
    </row>
    <row r="42" spans="2:33" x14ac:dyDescent="0.25">
      <c r="B42" s="108" t="s">
        <v>4676</v>
      </c>
      <c r="C42" s="108" t="s">
        <v>4677</v>
      </c>
      <c r="D42" s="108" t="str">
        <v>EE_.PX.NCA._.012.CA</v>
      </c>
      <c r="E42" s="108" t="s">
        <v>4658</v>
      </c>
      <c r="F42" s="130">
        <f t="shared" si="3"/>
        <v>45292</v>
      </c>
      <c r="G42" s="109" t="s">
        <v>4245</v>
      </c>
      <c r="H42" s="109" t="s">
        <v>4246</v>
      </c>
      <c r="I42" s="121">
        <v>1</v>
      </c>
      <c r="J42" s="108" t="s">
        <v>4245</v>
      </c>
      <c r="K42" s="108" t="s">
        <v>4245</v>
      </c>
      <c r="L42" s="108" t="s">
        <v>4245</v>
      </c>
      <c r="M42" s="108" t="str">
        <f t="shared" si="2"/>
        <v>DSM-EE 23IRP</v>
      </c>
      <c r="N42" s="108" t="str">
        <f t="shared" ca="1" si="2"/>
        <v>H:\2023 IRP\3 - Assumptions\3 - DSM\2 - Energy Efficiency\Plexos Inputs\[IRP2023 EE potential - NCC Bundles - Max Cap 10MW (with Planned 24-25).xlsx]PLEXOS MaxCapacity</v>
      </c>
      <c r="O42" s="85"/>
      <c r="P42" s="112" t="s">
        <v>4676</v>
      </c>
      <c r="Q42" s="112" t="s">
        <v>4677</v>
      </c>
      <c r="R42" s="112" t="s">
        <v>4877</v>
      </c>
      <c r="S42" s="112" t="s">
        <v>4658</v>
      </c>
      <c r="T42" s="128">
        <v>44562</v>
      </c>
      <c r="U42" s="113"/>
      <c r="V42" s="113" t="s">
        <v>4246</v>
      </c>
      <c r="W42" s="119">
        <v>1</v>
      </c>
      <c r="X42" s="112"/>
      <c r="Y42" s="112"/>
      <c r="Z42" s="112"/>
      <c r="AA42" s="112" t="s">
        <v>4675</v>
      </c>
      <c r="AB42" s="112"/>
      <c r="AC42" s="112" t="s">
        <v>5070</v>
      </c>
      <c r="AD42" s="112"/>
      <c r="AE42" s="112" t="s">
        <v>5036</v>
      </c>
      <c r="AF42" s="164"/>
      <c r="AG42" s="85">
        <f t="shared" si="1"/>
        <v>1</v>
      </c>
    </row>
    <row r="43" spans="2:33" x14ac:dyDescent="0.25">
      <c r="B43" s="108" t="s">
        <v>4676</v>
      </c>
      <c r="C43" s="108" t="s">
        <v>4677</v>
      </c>
      <c r="D43" s="108" t="str">
        <v>EE_.PX.NCA._.013.CA</v>
      </c>
      <c r="E43" s="108" t="s">
        <v>4658</v>
      </c>
      <c r="F43" s="130">
        <f t="shared" si="3"/>
        <v>45292</v>
      </c>
      <c r="G43" s="109" t="s">
        <v>4245</v>
      </c>
      <c r="H43" s="109" t="s">
        <v>4246</v>
      </c>
      <c r="I43" s="121">
        <v>1</v>
      </c>
      <c r="J43" s="108" t="s">
        <v>4245</v>
      </c>
      <c r="K43" s="108" t="s">
        <v>4245</v>
      </c>
      <c r="L43" s="108" t="s">
        <v>4245</v>
      </c>
      <c r="M43" s="108" t="str">
        <f t="shared" si="2"/>
        <v>DSM-EE 23IRP</v>
      </c>
      <c r="N43" s="108" t="str">
        <f t="shared" ca="1" si="2"/>
        <v>H:\2023 IRP\3 - Assumptions\3 - DSM\2 - Energy Efficiency\Plexos Inputs\[IRP2023 EE potential - NCC Bundles - Max Cap 10MW (with Planned 24-25).xlsx]PLEXOS MaxCapacity</v>
      </c>
      <c r="O43" s="85"/>
      <c r="P43" s="112" t="s">
        <v>4676</v>
      </c>
      <c r="Q43" s="112" t="s">
        <v>4677</v>
      </c>
      <c r="R43" s="112" t="s">
        <v>4878</v>
      </c>
      <c r="S43" s="112" t="s">
        <v>4658</v>
      </c>
      <c r="T43" s="128">
        <v>44562</v>
      </c>
      <c r="U43" s="113"/>
      <c r="V43" s="113" t="s">
        <v>4246</v>
      </c>
      <c r="W43" s="119">
        <v>1</v>
      </c>
      <c r="X43" s="112"/>
      <c r="Y43" s="112"/>
      <c r="Z43" s="112"/>
      <c r="AA43" s="112" t="s">
        <v>4675</v>
      </c>
      <c r="AB43" s="112"/>
      <c r="AC43" s="112" t="s">
        <v>5070</v>
      </c>
      <c r="AD43" s="112"/>
      <c r="AE43" s="112" t="s">
        <v>5036</v>
      </c>
      <c r="AF43" s="164"/>
      <c r="AG43" s="85">
        <f t="shared" si="1"/>
        <v>1</v>
      </c>
    </row>
    <row r="44" spans="2:33" x14ac:dyDescent="0.25">
      <c r="B44" s="108" t="s">
        <v>4676</v>
      </c>
      <c r="C44" s="108" t="s">
        <v>4677</v>
      </c>
      <c r="D44" s="108" t="str">
        <v>EE_.PX.NCA._.014.CA</v>
      </c>
      <c r="E44" s="108" t="s">
        <v>4658</v>
      </c>
      <c r="F44" s="130">
        <f t="shared" si="3"/>
        <v>45292</v>
      </c>
      <c r="G44" s="109" t="s">
        <v>4245</v>
      </c>
      <c r="H44" s="109" t="s">
        <v>4246</v>
      </c>
      <c r="I44" s="121">
        <v>1</v>
      </c>
      <c r="J44" s="108" t="s">
        <v>4245</v>
      </c>
      <c r="K44" s="108" t="s">
        <v>4245</v>
      </c>
      <c r="L44" s="108" t="s">
        <v>4245</v>
      </c>
      <c r="M44" s="108" t="str">
        <f t="shared" si="2"/>
        <v>DSM-EE 23IRP</v>
      </c>
      <c r="N44" s="108" t="str">
        <f t="shared" ca="1" si="2"/>
        <v>H:\2023 IRP\3 - Assumptions\3 - DSM\2 - Energy Efficiency\Plexos Inputs\[IRP2023 EE potential - NCC Bundles - Max Cap 10MW (with Planned 24-25).xlsx]PLEXOS MaxCapacity</v>
      </c>
      <c r="O44" s="85"/>
      <c r="P44" s="112" t="s">
        <v>4676</v>
      </c>
      <c r="Q44" s="112" t="s">
        <v>4677</v>
      </c>
      <c r="R44" s="112" t="s">
        <v>4879</v>
      </c>
      <c r="S44" s="112" t="s">
        <v>4658</v>
      </c>
      <c r="T44" s="128">
        <v>44562</v>
      </c>
      <c r="U44" s="113"/>
      <c r="V44" s="113" t="s">
        <v>4246</v>
      </c>
      <c r="W44" s="119">
        <v>1</v>
      </c>
      <c r="X44" s="112"/>
      <c r="Y44" s="112"/>
      <c r="Z44" s="112"/>
      <c r="AA44" s="112" t="s">
        <v>4675</v>
      </c>
      <c r="AB44" s="112"/>
      <c r="AC44" s="112" t="s">
        <v>5070</v>
      </c>
      <c r="AD44" s="112"/>
      <c r="AE44" s="112" t="s">
        <v>5036</v>
      </c>
      <c r="AF44" s="164"/>
      <c r="AG44" s="85">
        <f t="shared" si="1"/>
        <v>1</v>
      </c>
    </row>
    <row r="45" spans="2:33" x14ac:dyDescent="0.25">
      <c r="B45" s="108" t="s">
        <v>4676</v>
      </c>
      <c r="C45" s="108" t="s">
        <v>4677</v>
      </c>
      <c r="D45" s="108" t="str">
        <v>EE_.PX.NCA._.015.CA</v>
      </c>
      <c r="E45" s="108" t="s">
        <v>4658</v>
      </c>
      <c r="F45" s="130">
        <f t="shared" si="3"/>
        <v>45292</v>
      </c>
      <c r="G45" s="109" t="s">
        <v>4245</v>
      </c>
      <c r="H45" s="109" t="s">
        <v>4246</v>
      </c>
      <c r="I45" s="121">
        <v>1</v>
      </c>
      <c r="J45" s="108" t="s">
        <v>4245</v>
      </c>
      <c r="K45" s="108" t="s">
        <v>4245</v>
      </c>
      <c r="L45" s="108" t="s">
        <v>4245</v>
      </c>
      <c r="M45" s="108" t="str">
        <f t="shared" si="2"/>
        <v>DSM-EE 23IRP</v>
      </c>
      <c r="N45" s="108" t="str">
        <f t="shared" ca="1" si="2"/>
        <v>H:\2023 IRP\3 - Assumptions\3 - DSM\2 - Energy Efficiency\Plexos Inputs\[IRP2023 EE potential - NCC Bundles - Max Cap 10MW (with Planned 24-25).xlsx]PLEXOS MaxCapacity</v>
      </c>
      <c r="O45" s="85"/>
      <c r="P45" s="112" t="s">
        <v>4676</v>
      </c>
      <c r="Q45" s="112" t="s">
        <v>4677</v>
      </c>
      <c r="R45" s="112" t="s">
        <v>4880</v>
      </c>
      <c r="S45" s="112" t="s">
        <v>4658</v>
      </c>
      <c r="T45" s="128">
        <v>44562</v>
      </c>
      <c r="U45" s="113"/>
      <c r="V45" s="113" t="s">
        <v>4246</v>
      </c>
      <c r="W45" s="119">
        <v>1</v>
      </c>
      <c r="X45" s="112"/>
      <c r="Y45" s="112"/>
      <c r="Z45" s="112"/>
      <c r="AA45" s="112" t="s">
        <v>4675</v>
      </c>
      <c r="AB45" s="112"/>
      <c r="AC45" s="112" t="s">
        <v>5070</v>
      </c>
      <c r="AD45" s="112"/>
      <c r="AE45" s="112" t="s">
        <v>5036</v>
      </c>
      <c r="AF45" s="164"/>
      <c r="AG45" s="85">
        <f t="shared" si="1"/>
        <v>1</v>
      </c>
    </row>
    <row r="46" spans="2:33" x14ac:dyDescent="0.25">
      <c r="B46" s="108" t="s">
        <v>4676</v>
      </c>
      <c r="C46" s="108" t="s">
        <v>4677</v>
      </c>
      <c r="D46" s="108" t="str">
        <v>EE_.PX.NCA._.016.CA</v>
      </c>
      <c r="E46" s="108" t="s">
        <v>4658</v>
      </c>
      <c r="F46" s="130">
        <f t="shared" si="3"/>
        <v>45292</v>
      </c>
      <c r="G46" s="109" t="s">
        <v>4245</v>
      </c>
      <c r="H46" s="109" t="s">
        <v>4246</v>
      </c>
      <c r="I46" s="121">
        <v>1</v>
      </c>
      <c r="J46" s="108" t="s">
        <v>4245</v>
      </c>
      <c r="K46" s="108" t="s">
        <v>4245</v>
      </c>
      <c r="L46" s="108" t="s">
        <v>4245</v>
      </c>
      <c r="M46" s="108" t="str">
        <f t="shared" si="2"/>
        <v>DSM-EE 23IRP</v>
      </c>
      <c r="N46" s="108" t="str">
        <f t="shared" ca="1" si="2"/>
        <v>H:\2023 IRP\3 - Assumptions\3 - DSM\2 - Energy Efficiency\Plexos Inputs\[IRP2023 EE potential - NCC Bundles - Max Cap 10MW (with Planned 24-25).xlsx]PLEXOS MaxCapacity</v>
      </c>
      <c r="O46" s="85"/>
      <c r="P46" s="112" t="s">
        <v>4676</v>
      </c>
      <c r="Q46" s="112" t="s">
        <v>4677</v>
      </c>
      <c r="R46" s="112" t="s">
        <v>4881</v>
      </c>
      <c r="S46" s="112" t="s">
        <v>4658</v>
      </c>
      <c r="T46" s="128">
        <v>44562</v>
      </c>
      <c r="U46" s="113"/>
      <c r="V46" s="113" t="s">
        <v>4246</v>
      </c>
      <c r="W46" s="119">
        <v>1</v>
      </c>
      <c r="X46" s="112"/>
      <c r="Y46" s="112"/>
      <c r="Z46" s="112"/>
      <c r="AA46" s="112" t="s">
        <v>4675</v>
      </c>
      <c r="AB46" s="112"/>
      <c r="AC46" s="112" t="s">
        <v>5070</v>
      </c>
      <c r="AD46" s="112"/>
      <c r="AE46" s="112" t="s">
        <v>5036</v>
      </c>
      <c r="AF46" s="164"/>
      <c r="AG46" s="85">
        <f t="shared" si="1"/>
        <v>1</v>
      </c>
    </row>
    <row r="47" spans="2:33" x14ac:dyDescent="0.25">
      <c r="B47" s="108" t="s">
        <v>4676</v>
      </c>
      <c r="C47" s="108" t="s">
        <v>4677</v>
      </c>
      <c r="D47" s="108" t="str">
        <v>EE_.PX.NCA._.017.CA</v>
      </c>
      <c r="E47" s="108" t="s">
        <v>4658</v>
      </c>
      <c r="F47" s="130">
        <f t="shared" si="3"/>
        <v>45292</v>
      </c>
      <c r="G47" s="109" t="s">
        <v>4245</v>
      </c>
      <c r="H47" s="109" t="s">
        <v>4246</v>
      </c>
      <c r="I47" s="121">
        <v>1</v>
      </c>
      <c r="J47" s="108" t="s">
        <v>4245</v>
      </c>
      <c r="K47" s="108" t="s">
        <v>4245</v>
      </c>
      <c r="L47" s="108" t="s">
        <v>4245</v>
      </c>
      <c r="M47" s="108" t="str">
        <f t="shared" si="2"/>
        <v>DSM-EE 23IRP</v>
      </c>
      <c r="N47" s="108" t="str">
        <f t="shared" ca="1" si="2"/>
        <v>H:\2023 IRP\3 - Assumptions\3 - DSM\2 - Energy Efficiency\Plexos Inputs\[IRP2023 EE potential - NCC Bundles - Max Cap 10MW (with Planned 24-25).xlsx]PLEXOS MaxCapacity</v>
      </c>
      <c r="O47" s="85"/>
      <c r="P47" s="112" t="s">
        <v>4676</v>
      </c>
      <c r="Q47" s="112" t="s">
        <v>4677</v>
      </c>
      <c r="R47" s="112" t="s">
        <v>4882</v>
      </c>
      <c r="S47" s="112" t="s">
        <v>4658</v>
      </c>
      <c r="T47" s="128">
        <v>44562</v>
      </c>
      <c r="U47" s="113"/>
      <c r="V47" s="113" t="s">
        <v>4246</v>
      </c>
      <c r="W47" s="119">
        <v>1</v>
      </c>
      <c r="X47" s="112"/>
      <c r="Y47" s="112"/>
      <c r="Z47" s="112"/>
      <c r="AA47" s="112" t="s">
        <v>4675</v>
      </c>
      <c r="AB47" s="112"/>
      <c r="AC47" s="112" t="s">
        <v>5070</v>
      </c>
      <c r="AD47" s="112"/>
      <c r="AE47" s="112" t="s">
        <v>5036</v>
      </c>
      <c r="AF47" s="164"/>
      <c r="AG47" s="85">
        <f t="shared" si="1"/>
        <v>1</v>
      </c>
    </row>
    <row r="48" spans="2:33" x14ac:dyDescent="0.25">
      <c r="B48" s="108" t="s">
        <v>4676</v>
      </c>
      <c r="C48" s="108" t="s">
        <v>4677</v>
      </c>
      <c r="D48" s="108" t="str">
        <v>EE_.PX.NCA._.018.CA</v>
      </c>
      <c r="E48" s="108" t="s">
        <v>4658</v>
      </c>
      <c r="F48" s="130">
        <f t="shared" si="3"/>
        <v>45292</v>
      </c>
      <c r="G48" s="109" t="s">
        <v>4245</v>
      </c>
      <c r="H48" s="109" t="s">
        <v>4246</v>
      </c>
      <c r="I48" s="121">
        <v>1</v>
      </c>
      <c r="J48" s="108" t="s">
        <v>4245</v>
      </c>
      <c r="K48" s="108" t="s">
        <v>4245</v>
      </c>
      <c r="L48" s="108" t="s">
        <v>4245</v>
      </c>
      <c r="M48" s="108" t="str">
        <f t="shared" si="2"/>
        <v>DSM-EE 23IRP</v>
      </c>
      <c r="N48" s="108" t="str">
        <f t="shared" ca="1" si="2"/>
        <v>H:\2023 IRP\3 - Assumptions\3 - DSM\2 - Energy Efficiency\Plexos Inputs\[IRP2023 EE potential - NCC Bundles - Max Cap 10MW (with Planned 24-25).xlsx]PLEXOS MaxCapacity</v>
      </c>
      <c r="O48" s="85"/>
      <c r="P48" s="112" t="s">
        <v>4676</v>
      </c>
      <c r="Q48" s="112" t="s">
        <v>4677</v>
      </c>
      <c r="R48" s="112" t="s">
        <v>4883</v>
      </c>
      <c r="S48" s="112" t="s">
        <v>4658</v>
      </c>
      <c r="T48" s="128">
        <v>44562</v>
      </c>
      <c r="U48" s="113"/>
      <c r="V48" s="113" t="s">
        <v>4246</v>
      </c>
      <c r="W48" s="119">
        <v>1</v>
      </c>
      <c r="X48" s="112"/>
      <c r="Y48" s="112"/>
      <c r="Z48" s="112"/>
      <c r="AA48" s="112" t="s">
        <v>4675</v>
      </c>
      <c r="AB48" s="112"/>
      <c r="AC48" s="112" t="s">
        <v>5070</v>
      </c>
      <c r="AD48" s="112"/>
      <c r="AE48" s="112" t="s">
        <v>5036</v>
      </c>
      <c r="AF48" s="164"/>
      <c r="AG48" s="85">
        <f t="shared" si="1"/>
        <v>1</v>
      </c>
    </row>
    <row r="49" spans="2:33" x14ac:dyDescent="0.25">
      <c r="B49" s="108" t="s">
        <v>4676</v>
      </c>
      <c r="C49" s="108" t="s">
        <v>4677</v>
      </c>
      <c r="D49" s="108" t="str">
        <v>EE_.PX.NCA._.019.CA</v>
      </c>
      <c r="E49" s="108" t="s">
        <v>4658</v>
      </c>
      <c r="F49" s="130">
        <f t="shared" si="3"/>
        <v>45292</v>
      </c>
      <c r="G49" s="109" t="s">
        <v>4245</v>
      </c>
      <c r="H49" s="109" t="s">
        <v>4246</v>
      </c>
      <c r="I49" s="121">
        <v>1</v>
      </c>
      <c r="J49" s="108" t="s">
        <v>4245</v>
      </c>
      <c r="K49" s="108" t="s">
        <v>4245</v>
      </c>
      <c r="L49" s="108" t="s">
        <v>4245</v>
      </c>
      <c r="M49" s="108" t="str">
        <f t="shared" si="2"/>
        <v>DSM-EE 23IRP</v>
      </c>
      <c r="N49" s="108" t="str">
        <f t="shared" ca="1" si="2"/>
        <v>H:\2023 IRP\3 - Assumptions\3 - DSM\2 - Energy Efficiency\Plexos Inputs\[IRP2023 EE potential - NCC Bundles - Max Cap 10MW (with Planned 24-25).xlsx]PLEXOS MaxCapacity</v>
      </c>
      <c r="O49" s="85"/>
      <c r="P49" s="112" t="s">
        <v>4676</v>
      </c>
      <c r="Q49" s="112" t="s">
        <v>4677</v>
      </c>
      <c r="R49" s="112" t="s">
        <v>4884</v>
      </c>
      <c r="S49" s="112" t="s">
        <v>4658</v>
      </c>
      <c r="T49" s="128">
        <v>44562</v>
      </c>
      <c r="U49" s="113"/>
      <c r="V49" s="113" t="s">
        <v>4246</v>
      </c>
      <c r="W49" s="119">
        <v>1</v>
      </c>
      <c r="X49" s="112"/>
      <c r="Y49" s="112"/>
      <c r="Z49" s="112"/>
      <c r="AA49" s="112" t="s">
        <v>4675</v>
      </c>
      <c r="AB49" s="112"/>
      <c r="AC49" s="112" t="s">
        <v>5070</v>
      </c>
      <c r="AD49" s="112"/>
      <c r="AE49" s="112" t="s">
        <v>5036</v>
      </c>
      <c r="AF49" s="164"/>
      <c r="AG49" s="85">
        <f t="shared" si="1"/>
        <v>1</v>
      </c>
    </row>
    <row r="50" spans="2:33" x14ac:dyDescent="0.25">
      <c r="B50" s="108" t="s">
        <v>4676</v>
      </c>
      <c r="C50" s="108" t="s">
        <v>4677</v>
      </c>
      <c r="D50" s="108" t="str">
        <v>EE_.PX.NCA._.020.CA</v>
      </c>
      <c r="E50" s="108" t="s">
        <v>4658</v>
      </c>
      <c r="F50" s="130">
        <f t="shared" si="3"/>
        <v>45292</v>
      </c>
      <c r="G50" s="109" t="s">
        <v>4245</v>
      </c>
      <c r="H50" s="109" t="s">
        <v>4246</v>
      </c>
      <c r="I50" s="121">
        <v>1</v>
      </c>
      <c r="J50" s="108" t="s">
        <v>4245</v>
      </c>
      <c r="K50" s="108" t="s">
        <v>4245</v>
      </c>
      <c r="L50" s="108" t="s">
        <v>4245</v>
      </c>
      <c r="M50" s="108" t="str">
        <f t="shared" si="2"/>
        <v>DSM-EE 23IRP</v>
      </c>
      <c r="N50" s="108" t="str">
        <f t="shared" ca="1" si="2"/>
        <v>H:\2023 IRP\3 - Assumptions\3 - DSM\2 - Energy Efficiency\Plexos Inputs\[IRP2023 EE potential - NCC Bundles - Max Cap 10MW (with Planned 24-25).xlsx]PLEXOS MaxCapacity</v>
      </c>
      <c r="O50" s="85"/>
      <c r="P50" s="112" t="s">
        <v>4676</v>
      </c>
      <c r="Q50" s="112" t="s">
        <v>4677</v>
      </c>
      <c r="R50" s="112" t="s">
        <v>4885</v>
      </c>
      <c r="S50" s="112" t="s">
        <v>4658</v>
      </c>
      <c r="T50" s="128">
        <v>44562</v>
      </c>
      <c r="U50" s="113"/>
      <c r="V50" s="113" t="s">
        <v>4246</v>
      </c>
      <c r="W50" s="119">
        <v>1</v>
      </c>
      <c r="X50" s="112"/>
      <c r="Y50" s="112"/>
      <c r="Z50" s="112"/>
      <c r="AA50" s="112" t="s">
        <v>4675</v>
      </c>
      <c r="AB50" s="112"/>
      <c r="AC50" s="112" t="s">
        <v>5070</v>
      </c>
      <c r="AD50" s="112"/>
      <c r="AE50" s="112" t="s">
        <v>5036</v>
      </c>
      <c r="AF50" s="164"/>
      <c r="AG50" s="85">
        <f t="shared" si="1"/>
        <v>1</v>
      </c>
    </row>
    <row r="51" spans="2:33" x14ac:dyDescent="0.25">
      <c r="B51" s="108" t="s">
        <v>4676</v>
      </c>
      <c r="C51" s="108" t="s">
        <v>4677</v>
      </c>
      <c r="D51" s="108" t="str">
        <v>EE_.PX.NCA._.021.CA</v>
      </c>
      <c r="E51" s="108" t="s">
        <v>4658</v>
      </c>
      <c r="F51" s="130">
        <f t="shared" si="3"/>
        <v>45292</v>
      </c>
      <c r="G51" s="109" t="s">
        <v>4245</v>
      </c>
      <c r="H51" s="109" t="s">
        <v>4246</v>
      </c>
      <c r="I51" s="121">
        <v>1</v>
      </c>
      <c r="J51" s="108" t="s">
        <v>4245</v>
      </c>
      <c r="K51" s="108" t="s">
        <v>4245</v>
      </c>
      <c r="L51" s="108" t="s">
        <v>4245</v>
      </c>
      <c r="M51" s="108" t="str">
        <f t="shared" si="2"/>
        <v>DSM-EE 23IRP</v>
      </c>
      <c r="N51" s="108" t="str">
        <f t="shared" ca="1" si="2"/>
        <v>H:\2023 IRP\3 - Assumptions\3 - DSM\2 - Energy Efficiency\Plexos Inputs\[IRP2023 EE potential - NCC Bundles - Max Cap 10MW (with Planned 24-25).xlsx]PLEXOS MaxCapacity</v>
      </c>
      <c r="O51" s="85"/>
      <c r="P51" s="112" t="s">
        <v>4676</v>
      </c>
      <c r="Q51" s="112" t="s">
        <v>4677</v>
      </c>
      <c r="R51" s="112" t="s">
        <v>4886</v>
      </c>
      <c r="S51" s="112" t="s">
        <v>4658</v>
      </c>
      <c r="T51" s="128">
        <v>44562</v>
      </c>
      <c r="U51" s="113"/>
      <c r="V51" s="113" t="s">
        <v>4246</v>
      </c>
      <c r="W51" s="119">
        <v>1</v>
      </c>
      <c r="X51" s="112"/>
      <c r="Y51" s="112"/>
      <c r="Z51" s="112"/>
      <c r="AA51" s="112" t="s">
        <v>4675</v>
      </c>
      <c r="AB51" s="112"/>
      <c r="AC51" s="112" t="s">
        <v>5070</v>
      </c>
      <c r="AD51" s="112"/>
      <c r="AE51" s="112" t="s">
        <v>5036</v>
      </c>
      <c r="AF51" s="164"/>
      <c r="AG51" s="85">
        <f t="shared" si="1"/>
        <v>1</v>
      </c>
    </row>
    <row r="52" spans="2:33" x14ac:dyDescent="0.25">
      <c r="B52" s="108" t="s">
        <v>4676</v>
      </c>
      <c r="C52" s="108" t="s">
        <v>4677</v>
      </c>
      <c r="D52" s="108" t="str">
        <v>EE_.PX.NCA._.022.CA</v>
      </c>
      <c r="E52" s="108" t="s">
        <v>4658</v>
      </c>
      <c r="F52" s="130">
        <f t="shared" si="3"/>
        <v>45292</v>
      </c>
      <c r="G52" s="109" t="s">
        <v>4245</v>
      </c>
      <c r="H52" s="109" t="s">
        <v>4246</v>
      </c>
      <c r="I52" s="121">
        <v>1</v>
      </c>
      <c r="J52" s="108" t="s">
        <v>4245</v>
      </c>
      <c r="K52" s="108" t="s">
        <v>4245</v>
      </c>
      <c r="L52" s="108" t="s">
        <v>4245</v>
      </c>
      <c r="M52" s="108" t="str">
        <f t="shared" si="2"/>
        <v>DSM-EE 23IRP</v>
      </c>
      <c r="N52" s="108" t="str">
        <f t="shared" ca="1" si="2"/>
        <v>H:\2023 IRP\3 - Assumptions\3 - DSM\2 - Energy Efficiency\Plexos Inputs\[IRP2023 EE potential - NCC Bundles - Max Cap 10MW (with Planned 24-25).xlsx]PLEXOS MaxCapacity</v>
      </c>
      <c r="O52" s="85"/>
      <c r="P52" s="112" t="s">
        <v>4676</v>
      </c>
      <c r="Q52" s="112" t="s">
        <v>4677</v>
      </c>
      <c r="R52" s="112" t="s">
        <v>4887</v>
      </c>
      <c r="S52" s="112" t="s">
        <v>4658</v>
      </c>
      <c r="T52" s="128">
        <v>44562</v>
      </c>
      <c r="U52" s="113"/>
      <c r="V52" s="113" t="s">
        <v>4246</v>
      </c>
      <c r="W52" s="119">
        <v>1</v>
      </c>
      <c r="X52" s="112"/>
      <c r="Y52" s="112"/>
      <c r="Z52" s="112"/>
      <c r="AA52" s="112" t="s">
        <v>4675</v>
      </c>
      <c r="AB52" s="112"/>
      <c r="AC52" s="112" t="s">
        <v>5070</v>
      </c>
      <c r="AD52" s="112"/>
      <c r="AE52" s="112" t="s">
        <v>5036</v>
      </c>
      <c r="AF52" s="164"/>
      <c r="AG52" s="85">
        <f t="shared" si="1"/>
        <v>1</v>
      </c>
    </row>
    <row r="53" spans="2:33" x14ac:dyDescent="0.25">
      <c r="B53" s="108" t="s">
        <v>4676</v>
      </c>
      <c r="C53" s="108" t="s">
        <v>4677</v>
      </c>
      <c r="D53" s="108" t="str">
        <v>EE_.PX.NCA._.023.CA</v>
      </c>
      <c r="E53" s="108" t="s">
        <v>4658</v>
      </c>
      <c r="F53" s="130">
        <f t="shared" si="3"/>
        <v>45292</v>
      </c>
      <c r="G53" s="109" t="s">
        <v>4245</v>
      </c>
      <c r="H53" s="109" t="s">
        <v>4246</v>
      </c>
      <c r="I53" s="121">
        <v>1</v>
      </c>
      <c r="J53" s="108" t="s">
        <v>4245</v>
      </c>
      <c r="K53" s="108" t="s">
        <v>4245</v>
      </c>
      <c r="L53" s="108" t="s">
        <v>4245</v>
      </c>
      <c r="M53" s="108" t="str">
        <f t="shared" si="2"/>
        <v>DSM-EE 23IRP</v>
      </c>
      <c r="N53" s="108" t="str">
        <f t="shared" ca="1" si="2"/>
        <v>H:\2023 IRP\3 - Assumptions\3 - DSM\2 - Energy Efficiency\Plexos Inputs\[IRP2023 EE potential - NCC Bundles - Max Cap 10MW (with Planned 24-25).xlsx]PLEXOS MaxCapacity</v>
      </c>
      <c r="O53" s="85"/>
      <c r="P53" s="112" t="s">
        <v>4676</v>
      </c>
      <c r="Q53" s="112" t="s">
        <v>4677</v>
      </c>
      <c r="R53" s="112" t="s">
        <v>4888</v>
      </c>
      <c r="S53" s="112" t="s">
        <v>4658</v>
      </c>
      <c r="T53" s="128">
        <v>44562</v>
      </c>
      <c r="U53" s="113"/>
      <c r="V53" s="113" t="s">
        <v>4246</v>
      </c>
      <c r="W53" s="119">
        <v>1</v>
      </c>
      <c r="X53" s="112"/>
      <c r="Y53" s="112"/>
      <c r="Z53" s="112"/>
      <c r="AA53" s="112" t="s">
        <v>4675</v>
      </c>
      <c r="AB53" s="112"/>
      <c r="AC53" s="112" t="s">
        <v>5070</v>
      </c>
      <c r="AD53" s="112"/>
      <c r="AE53" s="112" t="s">
        <v>5036</v>
      </c>
      <c r="AF53" s="164"/>
      <c r="AG53" s="85">
        <f t="shared" si="1"/>
        <v>1</v>
      </c>
    </row>
    <row r="54" spans="2:33" x14ac:dyDescent="0.25">
      <c r="B54" s="108" t="s">
        <v>4676</v>
      </c>
      <c r="C54" s="108" t="s">
        <v>4677</v>
      </c>
      <c r="D54" s="108" t="str">
        <v>EE_.PX.NCA._.024.CA</v>
      </c>
      <c r="E54" s="108" t="s">
        <v>4658</v>
      </c>
      <c r="F54" s="130">
        <f t="shared" si="3"/>
        <v>45292</v>
      </c>
      <c r="G54" s="109" t="s">
        <v>4245</v>
      </c>
      <c r="H54" s="109" t="s">
        <v>4246</v>
      </c>
      <c r="I54" s="121">
        <v>1</v>
      </c>
      <c r="J54" s="108" t="s">
        <v>4245</v>
      </c>
      <c r="K54" s="108" t="s">
        <v>4245</v>
      </c>
      <c r="L54" s="108" t="s">
        <v>4245</v>
      </c>
      <c r="M54" s="108" t="str">
        <f t="shared" si="2"/>
        <v>DSM-EE 23IRP</v>
      </c>
      <c r="N54" s="108" t="str">
        <f t="shared" ca="1" si="2"/>
        <v>H:\2023 IRP\3 - Assumptions\3 - DSM\2 - Energy Efficiency\Plexos Inputs\[IRP2023 EE potential - NCC Bundles - Max Cap 10MW (with Planned 24-25).xlsx]PLEXOS MaxCapacity</v>
      </c>
      <c r="O54" s="85"/>
      <c r="P54" s="112" t="s">
        <v>4676</v>
      </c>
      <c r="Q54" s="112" t="s">
        <v>4677</v>
      </c>
      <c r="R54" s="112" t="s">
        <v>4889</v>
      </c>
      <c r="S54" s="112" t="s">
        <v>4658</v>
      </c>
      <c r="T54" s="128">
        <v>44562</v>
      </c>
      <c r="U54" s="113"/>
      <c r="V54" s="113" t="s">
        <v>4246</v>
      </c>
      <c r="W54" s="119">
        <v>1</v>
      </c>
      <c r="X54" s="112"/>
      <c r="Y54" s="112"/>
      <c r="Z54" s="112"/>
      <c r="AA54" s="112" t="s">
        <v>4675</v>
      </c>
      <c r="AB54" s="112"/>
      <c r="AC54" s="112" t="s">
        <v>5070</v>
      </c>
      <c r="AD54" s="112"/>
      <c r="AE54" s="112" t="s">
        <v>5036</v>
      </c>
      <c r="AF54" s="164"/>
      <c r="AG54" s="85">
        <f t="shared" si="1"/>
        <v>1</v>
      </c>
    </row>
    <row r="55" spans="2:33" x14ac:dyDescent="0.25">
      <c r="B55" s="108" t="s">
        <v>4676</v>
      </c>
      <c r="C55" s="108" t="s">
        <v>4677</v>
      </c>
      <c r="D55" s="108" t="str">
        <v>EE_.PX.NCA._.025.CA</v>
      </c>
      <c r="E55" s="108" t="s">
        <v>4658</v>
      </c>
      <c r="F55" s="130">
        <f t="shared" si="3"/>
        <v>45292</v>
      </c>
      <c r="G55" s="109" t="s">
        <v>4245</v>
      </c>
      <c r="H55" s="109" t="s">
        <v>4246</v>
      </c>
      <c r="I55" s="121">
        <v>1</v>
      </c>
      <c r="J55" s="108" t="s">
        <v>4245</v>
      </c>
      <c r="K55" s="108" t="s">
        <v>4245</v>
      </c>
      <c r="L55" s="108" t="s">
        <v>4245</v>
      </c>
      <c r="M55" s="108" t="str">
        <f t="shared" si="2"/>
        <v>DSM-EE 23IRP</v>
      </c>
      <c r="N55" s="108" t="str">
        <f t="shared" ca="1" si="2"/>
        <v>H:\2023 IRP\3 - Assumptions\3 - DSM\2 - Energy Efficiency\Plexos Inputs\[IRP2023 EE potential - NCC Bundles - Max Cap 10MW (with Planned 24-25).xlsx]PLEXOS MaxCapacity</v>
      </c>
      <c r="O55" s="85"/>
      <c r="P55" s="112" t="s">
        <v>4676</v>
      </c>
      <c r="Q55" s="112" t="s">
        <v>4677</v>
      </c>
      <c r="R55" s="112" t="s">
        <v>4890</v>
      </c>
      <c r="S55" s="112" t="s">
        <v>4658</v>
      </c>
      <c r="T55" s="128">
        <v>44562</v>
      </c>
      <c r="U55" s="113"/>
      <c r="V55" s="113" t="s">
        <v>4246</v>
      </c>
      <c r="W55" s="119">
        <v>1</v>
      </c>
      <c r="X55" s="112"/>
      <c r="Y55" s="112"/>
      <c r="Z55" s="112"/>
      <c r="AA55" s="112" t="s">
        <v>4675</v>
      </c>
      <c r="AB55" s="112"/>
      <c r="AC55" s="112" t="s">
        <v>5070</v>
      </c>
      <c r="AD55" s="112"/>
      <c r="AE55" s="112" t="s">
        <v>5036</v>
      </c>
      <c r="AF55" s="164"/>
      <c r="AG55" s="85">
        <f t="shared" si="1"/>
        <v>1</v>
      </c>
    </row>
    <row r="56" spans="2:33" x14ac:dyDescent="0.25">
      <c r="B56" s="108" t="s">
        <v>4676</v>
      </c>
      <c r="C56" s="108" t="s">
        <v>4677</v>
      </c>
      <c r="D56" s="108" t="str">
        <v>EE_.PX.NCA._.026.CA</v>
      </c>
      <c r="E56" s="108" t="s">
        <v>4658</v>
      </c>
      <c r="F56" s="130">
        <f t="shared" si="3"/>
        <v>45292</v>
      </c>
      <c r="G56" s="109" t="s">
        <v>4245</v>
      </c>
      <c r="H56" s="109" t="s">
        <v>4246</v>
      </c>
      <c r="I56" s="121">
        <v>1</v>
      </c>
      <c r="J56" s="108" t="s">
        <v>4245</v>
      </c>
      <c r="K56" s="108" t="s">
        <v>4245</v>
      </c>
      <c r="L56" s="108" t="s">
        <v>4245</v>
      </c>
      <c r="M56" s="108" t="str">
        <f t="shared" si="2"/>
        <v>DSM-EE 23IRP</v>
      </c>
      <c r="N56" s="108" t="str">
        <f t="shared" ca="1" si="2"/>
        <v>H:\2023 IRP\3 - Assumptions\3 - DSM\2 - Energy Efficiency\Plexos Inputs\[IRP2023 EE potential - NCC Bundles - Max Cap 10MW (with Planned 24-25).xlsx]PLEXOS MaxCapacity</v>
      </c>
      <c r="O56" s="85"/>
      <c r="P56" s="112" t="s">
        <v>4676</v>
      </c>
      <c r="Q56" s="112" t="s">
        <v>4677</v>
      </c>
      <c r="R56" s="112" t="s">
        <v>4891</v>
      </c>
      <c r="S56" s="112" t="s">
        <v>4658</v>
      </c>
      <c r="T56" s="128">
        <v>44562</v>
      </c>
      <c r="U56" s="113"/>
      <c r="V56" s="113" t="s">
        <v>4246</v>
      </c>
      <c r="W56" s="119">
        <v>1</v>
      </c>
      <c r="X56" s="112"/>
      <c r="Y56" s="112"/>
      <c r="Z56" s="112"/>
      <c r="AA56" s="112" t="s">
        <v>4675</v>
      </c>
      <c r="AB56" s="112"/>
      <c r="AC56" s="112" t="s">
        <v>5070</v>
      </c>
      <c r="AD56" s="112"/>
      <c r="AE56" s="112" t="s">
        <v>5036</v>
      </c>
      <c r="AF56" s="164"/>
      <c r="AG56" s="85">
        <f t="shared" si="1"/>
        <v>1</v>
      </c>
    </row>
    <row r="57" spans="2:33" x14ac:dyDescent="0.25">
      <c r="B57" s="108" t="s">
        <v>4676</v>
      </c>
      <c r="C57" s="108" t="s">
        <v>4677</v>
      </c>
      <c r="D57" s="108" t="str">
        <v>EE_.PX.NCA._.027.CA</v>
      </c>
      <c r="E57" s="108" t="s">
        <v>4658</v>
      </c>
      <c r="F57" s="130">
        <f t="shared" si="3"/>
        <v>45292</v>
      </c>
      <c r="G57" s="109" t="s">
        <v>4245</v>
      </c>
      <c r="H57" s="109" t="s">
        <v>4246</v>
      </c>
      <c r="I57" s="121">
        <v>1</v>
      </c>
      <c r="J57" s="108" t="s">
        <v>4245</v>
      </c>
      <c r="K57" s="108" t="s">
        <v>4245</v>
      </c>
      <c r="L57" s="108" t="s">
        <v>4245</v>
      </c>
      <c r="M57" s="108" t="str">
        <f t="shared" si="2"/>
        <v>DSM-EE 23IRP</v>
      </c>
      <c r="N57" s="108" t="str">
        <f t="shared" ca="1" si="2"/>
        <v>H:\2023 IRP\3 - Assumptions\3 - DSM\2 - Energy Efficiency\Plexos Inputs\[IRP2023 EE potential - NCC Bundles - Max Cap 10MW (with Planned 24-25).xlsx]PLEXOS MaxCapacity</v>
      </c>
      <c r="O57" s="85"/>
      <c r="P57" s="112" t="s">
        <v>4676</v>
      </c>
      <c r="Q57" s="112" t="s">
        <v>4677</v>
      </c>
      <c r="R57" s="112" t="s">
        <v>4892</v>
      </c>
      <c r="S57" s="112" t="s">
        <v>4658</v>
      </c>
      <c r="T57" s="128">
        <v>44562</v>
      </c>
      <c r="U57" s="113"/>
      <c r="V57" s="113" t="s">
        <v>4246</v>
      </c>
      <c r="W57" s="119">
        <v>1</v>
      </c>
      <c r="X57" s="112"/>
      <c r="Y57" s="112"/>
      <c r="Z57" s="112"/>
      <c r="AA57" s="112" t="s">
        <v>4675</v>
      </c>
      <c r="AB57" s="112"/>
      <c r="AC57" s="112" t="s">
        <v>5070</v>
      </c>
      <c r="AD57" s="112"/>
      <c r="AE57" s="112" t="s">
        <v>5036</v>
      </c>
      <c r="AF57" s="164"/>
      <c r="AG57" s="85">
        <f t="shared" si="1"/>
        <v>1</v>
      </c>
    </row>
    <row r="58" spans="2:33" x14ac:dyDescent="0.25">
      <c r="B58" s="108" t="s">
        <v>4676</v>
      </c>
      <c r="C58" s="108" t="s">
        <v>4677</v>
      </c>
      <c r="D58" s="108" t="str">
        <v>EE_.PX.SOR._.001.OR</v>
      </c>
      <c r="E58" s="108" t="s">
        <v>4658</v>
      </c>
      <c r="F58" s="130">
        <f t="shared" si="3"/>
        <v>45292</v>
      </c>
      <c r="G58" s="109" t="s">
        <v>4245</v>
      </c>
      <c r="H58" s="109" t="s">
        <v>4246</v>
      </c>
      <c r="I58" s="121">
        <v>1</v>
      </c>
      <c r="J58" s="108" t="s">
        <v>4245</v>
      </c>
      <c r="K58" s="108" t="s">
        <v>4245</v>
      </c>
      <c r="L58" s="108" t="s">
        <v>4245</v>
      </c>
      <c r="M58" s="108" t="str">
        <f t="shared" si="2"/>
        <v>DSM-EE 23IRP</v>
      </c>
      <c r="N58" s="108" t="str">
        <f t="shared" ca="1" si="2"/>
        <v>H:\2023 IRP\3 - Assumptions\3 - DSM\2 - Energy Efficiency\Plexos Inputs\[IRP2023 EE potential - NCC Bundles - Max Cap 10MW (with Planned 24-25).xlsx]PLEXOS MaxCapacity</v>
      </c>
      <c r="O58" s="85"/>
      <c r="P58" s="112" t="s">
        <v>4676</v>
      </c>
      <c r="Q58" s="112" t="s">
        <v>4677</v>
      </c>
      <c r="R58" s="112" t="s">
        <v>4893</v>
      </c>
      <c r="S58" s="112" t="s">
        <v>4658</v>
      </c>
      <c r="T58" s="128">
        <v>44562</v>
      </c>
      <c r="U58" s="113"/>
      <c r="V58" s="113" t="s">
        <v>4246</v>
      </c>
      <c r="W58" s="119">
        <v>1</v>
      </c>
      <c r="X58" s="112"/>
      <c r="Y58" s="112"/>
      <c r="Z58" s="112"/>
      <c r="AA58" s="112" t="s">
        <v>4675</v>
      </c>
      <c r="AB58" s="112"/>
      <c r="AC58" s="112" t="s">
        <v>5070</v>
      </c>
      <c r="AD58" s="112"/>
      <c r="AE58" s="112" t="s">
        <v>5036</v>
      </c>
      <c r="AF58" s="164"/>
      <c r="AG58" s="85">
        <f t="shared" si="1"/>
        <v>1</v>
      </c>
    </row>
    <row r="59" spans="2:33" x14ac:dyDescent="0.25">
      <c r="B59" s="108" t="s">
        <v>4676</v>
      </c>
      <c r="C59" s="108" t="s">
        <v>4677</v>
      </c>
      <c r="D59" s="108" t="str">
        <v>EE_.PX.SOR._.002.OR</v>
      </c>
      <c r="E59" s="108" t="s">
        <v>4658</v>
      </c>
      <c r="F59" s="130">
        <f t="shared" si="3"/>
        <v>45292</v>
      </c>
      <c r="G59" s="109" t="s">
        <v>4245</v>
      </c>
      <c r="H59" s="109" t="s">
        <v>4246</v>
      </c>
      <c r="I59" s="121">
        <v>1</v>
      </c>
      <c r="J59" s="108" t="s">
        <v>4245</v>
      </c>
      <c r="K59" s="108" t="s">
        <v>4245</v>
      </c>
      <c r="L59" s="108" t="s">
        <v>4245</v>
      </c>
      <c r="M59" s="108" t="str">
        <f t="shared" si="2"/>
        <v>DSM-EE 23IRP</v>
      </c>
      <c r="N59" s="108" t="str">
        <f t="shared" ca="1" si="2"/>
        <v>H:\2023 IRP\3 - Assumptions\3 - DSM\2 - Energy Efficiency\Plexos Inputs\[IRP2023 EE potential - NCC Bundles - Max Cap 10MW (with Planned 24-25).xlsx]PLEXOS MaxCapacity</v>
      </c>
      <c r="O59" s="85"/>
      <c r="P59" s="112" t="s">
        <v>4676</v>
      </c>
      <c r="Q59" s="112" t="s">
        <v>4677</v>
      </c>
      <c r="R59" s="112" t="s">
        <v>5030</v>
      </c>
      <c r="S59" s="112" t="s">
        <v>4658</v>
      </c>
      <c r="T59" s="128">
        <v>44197</v>
      </c>
      <c r="U59" s="113"/>
      <c r="V59" s="113" t="s">
        <v>4246</v>
      </c>
      <c r="W59" s="119">
        <v>1</v>
      </c>
      <c r="X59" s="112"/>
      <c r="Y59" s="112"/>
      <c r="Z59" s="112"/>
      <c r="AA59" s="112" t="s">
        <v>4675</v>
      </c>
      <c r="AB59" s="112"/>
      <c r="AC59" s="112" t="s">
        <v>5070</v>
      </c>
      <c r="AD59" s="112"/>
      <c r="AE59" s="112" t="s">
        <v>5036</v>
      </c>
      <c r="AF59" s="164"/>
      <c r="AG59" s="85">
        <f t="shared" si="1"/>
        <v>1</v>
      </c>
    </row>
    <row r="60" spans="2:33" x14ac:dyDescent="0.25">
      <c r="B60" s="108" t="s">
        <v>4676</v>
      </c>
      <c r="C60" s="108" t="s">
        <v>4677</v>
      </c>
      <c r="D60" s="108" t="str">
        <v>EE_.PX.SOR._.003.OR</v>
      </c>
      <c r="E60" s="108" t="s">
        <v>4658</v>
      </c>
      <c r="F60" s="130">
        <f t="shared" si="3"/>
        <v>45292</v>
      </c>
      <c r="G60" s="109" t="s">
        <v>4245</v>
      </c>
      <c r="H60" s="109" t="s">
        <v>4246</v>
      </c>
      <c r="I60" s="121">
        <v>1</v>
      </c>
      <c r="J60" s="108" t="s">
        <v>4245</v>
      </c>
      <c r="K60" s="108" t="s">
        <v>4245</v>
      </c>
      <c r="L60" s="108" t="s">
        <v>4245</v>
      </c>
      <c r="M60" s="108" t="str">
        <f t="shared" si="2"/>
        <v>DSM-EE 23IRP</v>
      </c>
      <c r="N60" s="108" t="str">
        <f t="shared" ca="1" si="2"/>
        <v>H:\2023 IRP\3 - Assumptions\3 - DSM\2 - Energy Efficiency\Plexos Inputs\[IRP2023 EE potential - NCC Bundles - Max Cap 10MW (with Planned 24-25).xlsx]PLEXOS MaxCapacity</v>
      </c>
      <c r="O60" s="85"/>
      <c r="P60" s="112" t="s">
        <v>4676</v>
      </c>
      <c r="Q60" s="112" t="s">
        <v>4677</v>
      </c>
      <c r="R60" s="112" t="s">
        <v>4921</v>
      </c>
      <c r="S60" s="112" t="s">
        <v>4658</v>
      </c>
      <c r="T60" s="128">
        <v>44562</v>
      </c>
      <c r="U60" s="113"/>
      <c r="V60" s="113" t="s">
        <v>4246</v>
      </c>
      <c r="W60" s="119">
        <v>1</v>
      </c>
      <c r="X60" s="112"/>
      <c r="Y60" s="112"/>
      <c r="Z60" s="112"/>
      <c r="AA60" s="112" t="s">
        <v>4675</v>
      </c>
      <c r="AB60" s="112"/>
      <c r="AC60" s="112" t="s">
        <v>5070</v>
      </c>
      <c r="AD60" s="112"/>
      <c r="AE60" s="112" t="s">
        <v>5036</v>
      </c>
      <c r="AF60" s="164"/>
      <c r="AG60" s="85">
        <f t="shared" si="1"/>
        <v>1</v>
      </c>
    </row>
    <row r="61" spans="2:33" x14ac:dyDescent="0.25">
      <c r="B61" s="108" t="s">
        <v>4676</v>
      </c>
      <c r="C61" s="108" t="s">
        <v>4677</v>
      </c>
      <c r="D61" s="108" t="str">
        <v>EE_.PX.SOR._.004.OR</v>
      </c>
      <c r="E61" s="108" t="s">
        <v>4658</v>
      </c>
      <c r="F61" s="130">
        <f t="shared" si="3"/>
        <v>45292</v>
      </c>
      <c r="G61" s="109" t="s">
        <v>4245</v>
      </c>
      <c r="H61" s="109" t="s">
        <v>4246</v>
      </c>
      <c r="I61" s="121">
        <v>1</v>
      </c>
      <c r="J61" s="108" t="s">
        <v>4245</v>
      </c>
      <c r="K61" s="108" t="s">
        <v>4245</v>
      </c>
      <c r="L61" s="108" t="s">
        <v>4245</v>
      </c>
      <c r="M61" s="108" t="str">
        <f t="shared" si="2"/>
        <v>DSM-EE 23IRP</v>
      </c>
      <c r="N61" s="108" t="str">
        <f t="shared" ca="1" si="2"/>
        <v>H:\2023 IRP\3 - Assumptions\3 - DSM\2 - Energy Efficiency\Plexos Inputs\[IRP2023 EE potential - NCC Bundles - Max Cap 10MW (with Planned 24-25).xlsx]PLEXOS MaxCapacity</v>
      </c>
      <c r="O61" s="85"/>
      <c r="P61" s="112" t="s">
        <v>4676</v>
      </c>
      <c r="Q61" s="112" t="s">
        <v>4677</v>
      </c>
      <c r="R61" s="112" t="s">
        <v>4922</v>
      </c>
      <c r="S61" s="112" t="s">
        <v>4658</v>
      </c>
      <c r="T61" s="128">
        <v>44562</v>
      </c>
      <c r="U61" s="113"/>
      <c r="V61" s="113" t="s">
        <v>4246</v>
      </c>
      <c r="W61" s="119">
        <v>1</v>
      </c>
      <c r="X61" s="112"/>
      <c r="Y61" s="112"/>
      <c r="Z61" s="112"/>
      <c r="AA61" s="112" t="s">
        <v>4675</v>
      </c>
      <c r="AB61" s="112"/>
      <c r="AC61" s="112" t="s">
        <v>5070</v>
      </c>
      <c r="AD61" s="112"/>
      <c r="AE61" s="112" t="s">
        <v>5036</v>
      </c>
      <c r="AF61" s="164"/>
      <c r="AG61" s="85">
        <f t="shared" si="1"/>
        <v>1</v>
      </c>
    </row>
    <row r="62" spans="2:33" x14ac:dyDescent="0.25">
      <c r="B62" s="108" t="s">
        <v>4676</v>
      </c>
      <c r="C62" s="108" t="s">
        <v>4677</v>
      </c>
      <c r="D62" s="108" t="str">
        <v>EE_.PX.SOR._.005.OR</v>
      </c>
      <c r="E62" s="108" t="s">
        <v>4658</v>
      </c>
      <c r="F62" s="130">
        <f t="shared" si="3"/>
        <v>45292</v>
      </c>
      <c r="G62" s="109" t="s">
        <v>4245</v>
      </c>
      <c r="H62" s="109" t="s">
        <v>4246</v>
      </c>
      <c r="I62" s="121">
        <v>1</v>
      </c>
      <c r="J62" s="108" t="s">
        <v>4245</v>
      </c>
      <c r="K62" s="108" t="s">
        <v>4245</v>
      </c>
      <c r="L62" s="108" t="s">
        <v>4245</v>
      </c>
      <c r="M62" s="108" t="str">
        <f t="shared" si="2"/>
        <v>DSM-EE 23IRP</v>
      </c>
      <c r="N62" s="108" t="str">
        <f t="shared" ca="1" si="2"/>
        <v>H:\2023 IRP\3 - Assumptions\3 - DSM\2 - Energy Efficiency\Plexos Inputs\[IRP2023 EE potential - NCC Bundles - Max Cap 10MW (with Planned 24-25).xlsx]PLEXOS MaxCapacity</v>
      </c>
      <c r="O62" s="85"/>
      <c r="P62" s="112" t="s">
        <v>4676</v>
      </c>
      <c r="Q62" s="112" t="s">
        <v>4677</v>
      </c>
      <c r="R62" s="112" t="s">
        <v>4923</v>
      </c>
      <c r="S62" s="112" t="s">
        <v>4658</v>
      </c>
      <c r="T62" s="128">
        <v>44562</v>
      </c>
      <c r="U62" s="113"/>
      <c r="V62" s="113" t="s">
        <v>4246</v>
      </c>
      <c r="W62" s="119">
        <v>1</v>
      </c>
      <c r="X62" s="112"/>
      <c r="Y62" s="112"/>
      <c r="Z62" s="112"/>
      <c r="AA62" s="112" t="s">
        <v>4675</v>
      </c>
      <c r="AB62" s="112"/>
      <c r="AC62" s="112" t="s">
        <v>5070</v>
      </c>
      <c r="AD62" s="112"/>
      <c r="AE62" s="112" t="s">
        <v>5036</v>
      </c>
      <c r="AF62" s="164"/>
      <c r="AG62" s="85">
        <f t="shared" si="1"/>
        <v>1</v>
      </c>
    </row>
    <row r="63" spans="2:33" x14ac:dyDescent="0.25">
      <c r="B63" s="108" t="s">
        <v>4676</v>
      </c>
      <c r="C63" s="108" t="s">
        <v>4677</v>
      </c>
      <c r="D63" s="108" t="str">
        <v>EE_.PX.SOR._.006.OR</v>
      </c>
      <c r="E63" s="108" t="s">
        <v>4658</v>
      </c>
      <c r="F63" s="130">
        <f t="shared" si="3"/>
        <v>45292</v>
      </c>
      <c r="G63" s="109" t="s">
        <v>4245</v>
      </c>
      <c r="H63" s="109" t="s">
        <v>4246</v>
      </c>
      <c r="I63" s="121">
        <v>1</v>
      </c>
      <c r="J63" s="108" t="s">
        <v>4245</v>
      </c>
      <c r="K63" s="108" t="s">
        <v>4245</v>
      </c>
      <c r="L63" s="108" t="s">
        <v>4245</v>
      </c>
      <c r="M63" s="108" t="str">
        <f t="shared" si="2"/>
        <v>DSM-EE 23IRP</v>
      </c>
      <c r="N63" s="108" t="str">
        <f t="shared" ca="1" si="2"/>
        <v>H:\2023 IRP\3 - Assumptions\3 - DSM\2 - Energy Efficiency\Plexos Inputs\[IRP2023 EE potential - NCC Bundles - Max Cap 10MW (with Planned 24-25).xlsx]PLEXOS MaxCapacity</v>
      </c>
      <c r="O63" s="85"/>
      <c r="P63" s="112" t="s">
        <v>4676</v>
      </c>
      <c r="Q63" s="112" t="s">
        <v>4677</v>
      </c>
      <c r="R63" s="112" t="s">
        <v>4924</v>
      </c>
      <c r="S63" s="112" t="s">
        <v>4658</v>
      </c>
      <c r="T63" s="128">
        <v>44562</v>
      </c>
      <c r="U63" s="113"/>
      <c r="V63" s="113" t="s">
        <v>4246</v>
      </c>
      <c r="W63" s="119">
        <v>1</v>
      </c>
      <c r="X63" s="112"/>
      <c r="Y63" s="112"/>
      <c r="Z63" s="112"/>
      <c r="AA63" s="112" t="s">
        <v>4675</v>
      </c>
      <c r="AB63" s="112"/>
      <c r="AC63" s="112" t="s">
        <v>5070</v>
      </c>
      <c r="AD63" s="112"/>
      <c r="AE63" s="112" t="s">
        <v>5036</v>
      </c>
      <c r="AF63" s="164"/>
      <c r="AG63" s="85">
        <f t="shared" si="1"/>
        <v>1</v>
      </c>
    </row>
    <row r="64" spans="2:33" x14ac:dyDescent="0.25">
      <c r="B64" s="108" t="s">
        <v>4676</v>
      </c>
      <c r="C64" s="108" t="s">
        <v>4677</v>
      </c>
      <c r="D64" s="108" t="str">
        <v>EE_.PX.SOR._.007.OR</v>
      </c>
      <c r="E64" s="108" t="s">
        <v>4658</v>
      </c>
      <c r="F64" s="130">
        <f t="shared" si="3"/>
        <v>45292</v>
      </c>
      <c r="G64" s="109" t="s">
        <v>4245</v>
      </c>
      <c r="H64" s="109" t="s">
        <v>4246</v>
      </c>
      <c r="I64" s="121">
        <v>1</v>
      </c>
      <c r="J64" s="108" t="s">
        <v>4245</v>
      </c>
      <c r="K64" s="108" t="s">
        <v>4245</v>
      </c>
      <c r="L64" s="108" t="s">
        <v>4245</v>
      </c>
      <c r="M64" s="108" t="str">
        <f t="shared" si="2"/>
        <v>DSM-EE 23IRP</v>
      </c>
      <c r="N64" s="108" t="str">
        <f t="shared" ca="1" si="2"/>
        <v>H:\2023 IRP\3 - Assumptions\3 - DSM\2 - Energy Efficiency\Plexos Inputs\[IRP2023 EE potential - NCC Bundles - Max Cap 10MW (with Planned 24-25).xlsx]PLEXOS MaxCapacity</v>
      </c>
      <c r="O64" s="85"/>
      <c r="P64" s="112" t="s">
        <v>4676</v>
      </c>
      <c r="Q64" s="112" t="s">
        <v>4677</v>
      </c>
      <c r="R64" s="112" t="s">
        <v>4925</v>
      </c>
      <c r="S64" s="112" t="s">
        <v>4658</v>
      </c>
      <c r="T64" s="128">
        <v>44562</v>
      </c>
      <c r="U64" s="113"/>
      <c r="V64" s="113" t="s">
        <v>4246</v>
      </c>
      <c r="W64" s="119">
        <v>1</v>
      </c>
      <c r="X64" s="112"/>
      <c r="Y64" s="112"/>
      <c r="Z64" s="112"/>
      <c r="AA64" s="112" t="s">
        <v>4675</v>
      </c>
      <c r="AB64" s="112"/>
      <c r="AC64" s="112" t="s">
        <v>5070</v>
      </c>
      <c r="AD64" s="112"/>
      <c r="AE64" s="112" t="s">
        <v>5036</v>
      </c>
      <c r="AF64" s="164"/>
      <c r="AG64" s="85">
        <f t="shared" si="1"/>
        <v>1</v>
      </c>
    </row>
    <row r="65" spans="2:33" x14ac:dyDescent="0.25">
      <c r="B65" s="108" t="s">
        <v>4676</v>
      </c>
      <c r="C65" s="108" t="s">
        <v>4677</v>
      </c>
      <c r="D65" s="108" t="str">
        <v>EE_.PX.SOR._.008.OR</v>
      </c>
      <c r="E65" s="108" t="s">
        <v>4658</v>
      </c>
      <c r="F65" s="130">
        <f t="shared" si="3"/>
        <v>45292</v>
      </c>
      <c r="G65" s="109" t="s">
        <v>4245</v>
      </c>
      <c r="H65" s="109" t="s">
        <v>4246</v>
      </c>
      <c r="I65" s="121">
        <v>1</v>
      </c>
      <c r="J65" s="108" t="s">
        <v>4245</v>
      </c>
      <c r="K65" s="108" t="s">
        <v>4245</v>
      </c>
      <c r="L65" s="108" t="s">
        <v>4245</v>
      </c>
      <c r="M65" s="108" t="str">
        <f t="shared" si="2"/>
        <v>DSM-EE 23IRP</v>
      </c>
      <c r="N65" s="108" t="str">
        <f t="shared" ca="1" si="2"/>
        <v>H:\2023 IRP\3 - Assumptions\3 - DSM\2 - Energy Efficiency\Plexos Inputs\[IRP2023 EE potential - NCC Bundles - Max Cap 10MW (with Planned 24-25).xlsx]PLEXOS MaxCapacity</v>
      </c>
      <c r="O65" s="85"/>
      <c r="P65" s="112" t="s">
        <v>4676</v>
      </c>
      <c r="Q65" s="112" t="s">
        <v>4677</v>
      </c>
      <c r="R65" s="112" t="s">
        <v>4926</v>
      </c>
      <c r="S65" s="112" t="s">
        <v>4658</v>
      </c>
      <c r="T65" s="128">
        <v>44562</v>
      </c>
      <c r="U65" s="113"/>
      <c r="V65" s="113" t="s">
        <v>4246</v>
      </c>
      <c r="W65" s="119">
        <v>1</v>
      </c>
      <c r="X65" s="112"/>
      <c r="Y65" s="112"/>
      <c r="Z65" s="112"/>
      <c r="AA65" s="112" t="s">
        <v>4675</v>
      </c>
      <c r="AB65" s="112"/>
      <c r="AC65" s="112" t="s">
        <v>5070</v>
      </c>
      <c r="AD65" s="112"/>
      <c r="AE65" s="112" t="s">
        <v>5036</v>
      </c>
      <c r="AF65" s="164"/>
      <c r="AG65" s="85">
        <f t="shared" si="1"/>
        <v>1</v>
      </c>
    </row>
    <row r="66" spans="2:33" x14ac:dyDescent="0.25">
      <c r="B66" s="108" t="s">
        <v>4676</v>
      </c>
      <c r="C66" s="108" t="s">
        <v>4677</v>
      </c>
      <c r="D66" s="108" t="str">
        <v>EE_.PX.SOR._.009.OR</v>
      </c>
      <c r="E66" s="108" t="s">
        <v>4658</v>
      </c>
      <c r="F66" s="130">
        <f t="shared" si="3"/>
        <v>45292</v>
      </c>
      <c r="G66" s="109" t="s">
        <v>4245</v>
      </c>
      <c r="H66" s="109" t="s">
        <v>4246</v>
      </c>
      <c r="I66" s="121">
        <v>1</v>
      </c>
      <c r="J66" s="108" t="s">
        <v>4245</v>
      </c>
      <c r="K66" s="108" t="s">
        <v>4245</v>
      </c>
      <c r="L66" s="108" t="s">
        <v>4245</v>
      </c>
      <c r="M66" s="108" t="str">
        <f t="shared" si="2"/>
        <v>DSM-EE 23IRP</v>
      </c>
      <c r="N66" s="108" t="str">
        <f t="shared" ca="1" si="2"/>
        <v>H:\2023 IRP\3 - Assumptions\3 - DSM\2 - Energy Efficiency\Plexos Inputs\[IRP2023 EE potential - NCC Bundles - Max Cap 10MW (with Planned 24-25).xlsx]PLEXOS MaxCapacity</v>
      </c>
      <c r="O66" s="85"/>
      <c r="P66" s="112" t="s">
        <v>4676</v>
      </c>
      <c r="Q66" s="112" t="s">
        <v>4677</v>
      </c>
      <c r="R66" s="112" t="s">
        <v>4927</v>
      </c>
      <c r="S66" s="112" t="s">
        <v>4658</v>
      </c>
      <c r="T66" s="128">
        <v>44562</v>
      </c>
      <c r="U66" s="113"/>
      <c r="V66" s="113" t="s">
        <v>4246</v>
      </c>
      <c r="W66" s="119">
        <v>1</v>
      </c>
      <c r="X66" s="112"/>
      <c r="Y66" s="112"/>
      <c r="Z66" s="112"/>
      <c r="AA66" s="112" t="s">
        <v>4675</v>
      </c>
      <c r="AB66" s="112"/>
      <c r="AC66" s="112" t="s">
        <v>5070</v>
      </c>
      <c r="AD66" s="112"/>
      <c r="AE66" s="112" t="s">
        <v>5036</v>
      </c>
      <c r="AF66" s="164"/>
      <c r="AG66" s="85">
        <f t="shared" si="1"/>
        <v>1</v>
      </c>
    </row>
    <row r="67" spans="2:33" x14ac:dyDescent="0.25">
      <c r="B67" s="108" t="s">
        <v>4676</v>
      </c>
      <c r="C67" s="108" t="s">
        <v>4677</v>
      </c>
      <c r="D67" s="108" t="str">
        <v>EE_.PX.SOR._.010.OR</v>
      </c>
      <c r="E67" s="108" t="s">
        <v>4658</v>
      </c>
      <c r="F67" s="130">
        <f t="shared" si="3"/>
        <v>45292</v>
      </c>
      <c r="G67" s="109" t="s">
        <v>4245</v>
      </c>
      <c r="H67" s="109" t="s">
        <v>4246</v>
      </c>
      <c r="I67" s="121">
        <v>1</v>
      </c>
      <c r="J67" s="108" t="s">
        <v>4245</v>
      </c>
      <c r="K67" s="108" t="s">
        <v>4245</v>
      </c>
      <c r="L67" s="108" t="s">
        <v>4245</v>
      </c>
      <c r="M67" s="108" t="str">
        <f t="shared" si="2"/>
        <v>DSM-EE 23IRP</v>
      </c>
      <c r="N67" s="108" t="str">
        <f t="shared" ca="1" si="2"/>
        <v>H:\2023 IRP\3 - Assumptions\3 - DSM\2 - Energy Efficiency\Plexos Inputs\[IRP2023 EE potential - NCC Bundles - Max Cap 10MW (with Planned 24-25).xlsx]PLEXOS MaxCapacity</v>
      </c>
      <c r="O67" s="85"/>
      <c r="P67" s="112" t="s">
        <v>4676</v>
      </c>
      <c r="Q67" s="112" t="s">
        <v>4677</v>
      </c>
      <c r="R67" s="112" t="s">
        <v>4928</v>
      </c>
      <c r="S67" s="112" t="s">
        <v>4658</v>
      </c>
      <c r="T67" s="128">
        <v>44562</v>
      </c>
      <c r="U67" s="113"/>
      <c r="V67" s="113" t="s">
        <v>4246</v>
      </c>
      <c r="W67" s="119">
        <v>1</v>
      </c>
      <c r="X67" s="112"/>
      <c r="Y67" s="112"/>
      <c r="Z67" s="112"/>
      <c r="AA67" s="112" t="s">
        <v>4675</v>
      </c>
      <c r="AB67" s="112"/>
      <c r="AC67" s="112" t="s">
        <v>5070</v>
      </c>
      <c r="AD67" s="112"/>
      <c r="AE67" s="112" t="s">
        <v>5036</v>
      </c>
      <c r="AF67" s="164"/>
      <c r="AG67" s="85">
        <f t="shared" si="1"/>
        <v>1</v>
      </c>
    </row>
    <row r="68" spans="2:33" x14ac:dyDescent="0.25">
      <c r="B68" s="108" t="s">
        <v>4676</v>
      </c>
      <c r="C68" s="108" t="s">
        <v>4677</v>
      </c>
      <c r="D68" s="108" t="str">
        <v>EE_.PX.SOR._.011.OR</v>
      </c>
      <c r="E68" s="108" t="s">
        <v>4658</v>
      </c>
      <c r="F68" s="130">
        <f t="shared" ref="F68:F99" si="4">DATE(StartYear,1,1)</f>
        <v>45292</v>
      </c>
      <c r="G68" s="109" t="s">
        <v>4245</v>
      </c>
      <c r="H68" s="109" t="s">
        <v>4246</v>
      </c>
      <c r="I68" s="121">
        <v>1</v>
      </c>
      <c r="J68" s="108" t="s">
        <v>4245</v>
      </c>
      <c r="K68" s="108" t="s">
        <v>4245</v>
      </c>
      <c r="L68" s="108" t="s">
        <v>4245</v>
      </c>
      <c r="M68" s="108" t="str">
        <f t="shared" si="2"/>
        <v>DSM-EE 23IRP</v>
      </c>
      <c r="N68" s="108" t="str">
        <f t="shared" ca="1" si="2"/>
        <v>H:\2023 IRP\3 - Assumptions\3 - DSM\2 - Energy Efficiency\Plexos Inputs\[IRP2023 EE potential - NCC Bundles - Max Cap 10MW (with Planned 24-25).xlsx]PLEXOS MaxCapacity</v>
      </c>
      <c r="O68" s="85"/>
      <c r="P68" s="112" t="s">
        <v>4676</v>
      </c>
      <c r="Q68" s="112" t="s">
        <v>4677</v>
      </c>
      <c r="R68" s="112" t="s">
        <v>4929</v>
      </c>
      <c r="S68" s="112" t="s">
        <v>4658</v>
      </c>
      <c r="T68" s="128">
        <v>44562</v>
      </c>
      <c r="U68" s="113"/>
      <c r="V68" s="113" t="s">
        <v>4246</v>
      </c>
      <c r="W68" s="119">
        <v>1</v>
      </c>
      <c r="X68" s="112"/>
      <c r="Y68" s="112"/>
      <c r="Z68" s="112"/>
      <c r="AA68" s="112" t="s">
        <v>4675</v>
      </c>
      <c r="AB68" s="112"/>
      <c r="AC68" s="112" t="s">
        <v>5070</v>
      </c>
      <c r="AD68" s="112"/>
      <c r="AE68" s="112" t="s">
        <v>5036</v>
      </c>
      <c r="AF68" s="164"/>
      <c r="AG68" s="85">
        <f t="shared" si="1"/>
        <v>1</v>
      </c>
    </row>
    <row r="69" spans="2:33" x14ac:dyDescent="0.25">
      <c r="B69" s="108" t="s">
        <v>4676</v>
      </c>
      <c r="C69" s="108" t="s">
        <v>4677</v>
      </c>
      <c r="D69" s="108" t="str">
        <v>EE_.PX.SOR._.012.OR</v>
      </c>
      <c r="E69" s="108" t="s">
        <v>4658</v>
      </c>
      <c r="F69" s="130">
        <f t="shared" si="4"/>
        <v>45292</v>
      </c>
      <c r="G69" s="109" t="s">
        <v>4245</v>
      </c>
      <c r="H69" s="109" t="s">
        <v>4246</v>
      </c>
      <c r="I69" s="121">
        <v>1</v>
      </c>
      <c r="J69" s="108" t="s">
        <v>4245</v>
      </c>
      <c r="K69" s="108" t="s">
        <v>4245</v>
      </c>
      <c r="L69" s="108" t="s">
        <v>4245</v>
      </c>
      <c r="M69" s="108" t="str">
        <f t="shared" si="2"/>
        <v>DSM-EE 23IRP</v>
      </c>
      <c r="N69" s="108" t="str">
        <f t="shared" ca="1" si="2"/>
        <v>H:\2023 IRP\3 - Assumptions\3 - DSM\2 - Energy Efficiency\Plexos Inputs\[IRP2023 EE potential - NCC Bundles - Max Cap 10MW (with Planned 24-25).xlsx]PLEXOS MaxCapacity</v>
      </c>
      <c r="O69" s="85"/>
      <c r="P69" s="112" t="s">
        <v>4676</v>
      </c>
      <c r="Q69" s="112" t="s">
        <v>4677</v>
      </c>
      <c r="R69" s="112" t="s">
        <v>4930</v>
      </c>
      <c r="S69" s="112" t="s">
        <v>4658</v>
      </c>
      <c r="T69" s="128">
        <v>44562</v>
      </c>
      <c r="U69" s="113"/>
      <c r="V69" s="113" t="s">
        <v>4246</v>
      </c>
      <c r="W69" s="119">
        <v>1</v>
      </c>
      <c r="X69" s="112"/>
      <c r="Y69" s="112"/>
      <c r="Z69" s="112"/>
      <c r="AA69" s="112" t="s">
        <v>4675</v>
      </c>
      <c r="AB69" s="112"/>
      <c r="AC69" s="112" t="s">
        <v>5070</v>
      </c>
      <c r="AD69" s="112"/>
      <c r="AE69" s="112" t="s">
        <v>5036</v>
      </c>
      <c r="AF69" s="164"/>
      <c r="AG69" s="85">
        <f t="shared" ref="AG69:AG132" si="5">IF(T69=INDEX($F:$F,MATCH(R69,$D:$D,0)),0,1)</f>
        <v>1</v>
      </c>
    </row>
    <row r="70" spans="2:33" x14ac:dyDescent="0.25">
      <c r="B70" s="108" t="s">
        <v>4676</v>
      </c>
      <c r="C70" s="108" t="s">
        <v>4677</v>
      </c>
      <c r="D70" s="108" t="str">
        <v>EE_.PX.SOR._.013.OR</v>
      </c>
      <c r="E70" s="108" t="s">
        <v>4658</v>
      </c>
      <c r="F70" s="130">
        <f t="shared" si="4"/>
        <v>45292</v>
      </c>
      <c r="G70" s="109" t="s">
        <v>4245</v>
      </c>
      <c r="H70" s="109" t="s">
        <v>4246</v>
      </c>
      <c r="I70" s="121">
        <v>1</v>
      </c>
      <c r="J70" s="108" t="s">
        <v>4245</v>
      </c>
      <c r="K70" s="108" t="s">
        <v>4245</v>
      </c>
      <c r="L70" s="108" t="s">
        <v>4245</v>
      </c>
      <c r="M70" s="108" t="str">
        <f t="shared" ref="M70:N133" si="6">M69</f>
        <v>DSM-EE 23IRP</v>
      </c>
      <c r="N70" s="108" t="str">
        <f t="shared" ca="1" si="6"/>
        <v>H:\2023 IRP\3 - Assumptions\3 - DSM\2 - Energy Efficiency\Plexos Inputs\[IRP2023 EE potential - NCC Bundles - Max Cap 10MW (with Planned 24-25).xlsx]PLEXOS MaxCapacity</v>
      </c>
      <c r="O70" s="85"/>
      <c r="P70" s="112" t="s">
        <v>4676</v>
      </c>
      <c r="Q70" s="112" t="s">
        <v>4677</v>
      </c>
      <c r="R70" s="112" t="s">
        <v>4931</v>
      </c>
      <c r="S70" s="112" t="s">
        <v>4658</v>
      </c>
      <c r="T70" s="128">
        <v>44562</v>
      </c>
      <c r="U70" s="113"/>
      <c r="V70" s="113" t="s">
        <v>4246</v>
      </c>
      <c r="W70" s="119">
        <v>1</v>
      </c>
      <c r="X70" s="112"/>
      <c r="Y70" s="112"/>
      <c r="Z70" s="112"/>
      <c r="AA70" s="112" t="s">
        <v>4675</v>
      </c>
      <c r="AB70" s="112"/>
      <c r="AC70" s="112" t="s">
        <v>5070</v>
      </c>
      <c r="AD70" s="112"/>
      <c r="AE70" s="112" t="s">
        <v>5036</v>
      </c>
      <c r="AF70" s="164"/>
      <c r="AG70" s="85">
        <f t="shared" si="5"/>
        <v>1</v>
      </c>
    </row>
    <row r="71" spans="2:33" x14ac:dyDescent="0.25">
      <c r="B71" s="108" t="s">
        <v>4676</v>
      </c>
      <c r="C71" s="108" t="s">
        <v>4677</v>
      </c>
      <c r="D71" s="108" t="str">
        <v>EE_.PX.SOR._.014.OR</v>
      </c>
      <c r="E71" s="108" t="s">
        <v>4658</v>
      </c>
      <c r="F71" s="130">
        <f t="shared" si="4"/>
        <v>45292</v>
      </c>
      <c r="G71" s="109" t="s">
        <v>4245</v>
      </c>
      <c r="H71" s="109" t="s">
        <v>4246</v>
      </c>
      <c r="I71" s="121">
        <v>1</v>
      </c>
      <c r="J71" s="108" t="s">
        <v>4245</v>
      </c>
      <c r="K71" s="108" t="s">
        <v>4245</v>
      </c>
      <c r="L71" s="108" t="s">
        <v>4245</v>
      </c>
      <c r="M71" s="108" t="str">
        <f t="shared" si="6"/>
        <v>DSM-EE 23IRP</v>
      </c>
      <c r="N71" s="108" t="str">
        <f t="shared" ca="1" si="6"/>
        <v>H:\2023 IRP\3 - Assumptions\3 - DSM\2 - Energy Efficiency\Plexos Inputs\[IRP2023 EE potential - NCC Bundles - Max Cap 10MW (with Planned 24-25).xlsx]PLEXOS MaxCapacity</v>
      </c>
      <c r="O71" s="85"/>
      <c r="P71" s="112" t="s">
        <v>4676</v>
      </c>
      <c r="Q71" s="112" t="s">
        <v>4677</v>
      </c>
      <c r="R71" s="112" t="s">
        <v>4932</v>
      </c>
      <c r="S71" s="112" t="s">
        <v>4658</v>
      </c>
      <c r="T71" s="128">
        <v>44562</v>
      </c>
      <c r="U71" s="113"/>
      <c r="V71" s="113" t="s">
        <v>4246</v>
      </c>
      <c r="W71" s="119">
        <v>1</v>
      </c>
      <c r="X71" s="112"/>
      <c r="Y71" s="112"/>
      <c r="Z71" s="112"/>
      <c r="AA71" s="112" t="s">
        <v>4675</v>
      </c>
      <c r="AB71" s="112"/>
      <c r="AC71" s="112" t="s">
        <v>5070</v>
      </c>
      <c r="AD71" s="112"/>
      <c r="AE71" s="112" t="s">
        <v>5036</v>
      </c>
      <c r="AF71" s="164"/>
      <c r="AG71" s="85">
        <f t="shared" si="5"/>
        <v>1</v>
      </c>
    </row>
    <row r="72" spans="2:33" x14ac:dyDescent="0.25">
      <c r="B72" s="108" t="s">
        <v>4676</v>
      </c>
      <c r="C72" s="108" t="s">
        <v>4677</v>
      </c>
      <c r="D72" s="108" t="str">
        <v>EE_.PX.SOR._.015.OR</v>
      </c>
      <c r="E72" s="108" t="s">
        <v>4658</v>
      </c>
      <c r="F72" s="130">
        <f t="shared" si="4"/>
        <v>45292</v>
      </c>
      <c r="G72" s="109" t="s">
        <v>4245</v>
      </c>
      <c r="H72" s="109" t="s">
        <v>4246</v>
      </c>
      <c r="I72" s="121">
        <v>1</v>
      </c>
      <c r="J72" s="108" t="s">
        <v>4245</v>
      </c>
      <c r="K72" s="108" t="s">
        <v>4245</v>
      </c>
      <c r="L72" s="108" t="s">
        <v>4245</v>
      </c>
      <c r="M72" s="108" t="str">
        <f t="shared" si="6"/>
        <v>DSM-EE 23IRP</v>
      </c>
      <c r="N72" s="108" t="str">
        <f t="shared" ca="1" si="6"/>
        <v>H:\2023 IRP\3 - Assumptions\3 - DSM\2 - Energy Efficiency\Plexos Inputs\[IRP2023 EE potential - NCC Bundles - Max Cap 10MW (with Planned 24-25).xlsx]PLEXOS MaxCapacity</v>
      </c>
      <c r="O72" s="85"/>
      <c r="P72" s="112" t="s">
        <v>4676</v>
      </c>
      <c r="Q72" s="112" t="s">
        <v>4677</v>
      </c>
      <c r="R72" s="112" t="s">
        <v>4933</v>
      </c>
      <c r="S72" s="112" t="s">
        <v>4658</v>
      </c>
      <c r="T72" s="128">
        <v>44562</v>
      </c>
      <c r="U72" s="113"/>
      <c r="V72" s="113" t="s">
        <v>4246</v>
      </c>
      <c r="W72" s="119">
        <v>1</v>
      </c>
      <c r="X72" s="112"/>
      <c r="Y72" s="112"/>
      <c r="Z72" s="112"/>
      <c r="AA72" s="112" t="s">
        <v>4675</v>
      </c>
      <c r="AB72" s="112"/>
      <c r="AC72" s="112" t="s">
        <v>5070</v>
      </c>
      <c r="AD72" s="112"/>
      <c r="AE72" s="112" t="s">
        <v>5036</v>
      </c>
      <c r="AF72" s="164"/>
      <c r="AG72" s="85">
        <f t="shared" si="5"/>
        <v>1</v>
      </c>
    </row>
    <row r="73" spans="2:33" x14ac:dyDescent="0.25">
      <c r="B73" s="108" t="s">
        <v>4676</v>
      </c>
      <c r="C73" s="108" t="s">
        <v>4677</v>
      </c>
      <c r="D73" s="108" t="str">
        <v>EE_.PX.SOR._.016.OR</v>
      </c>
      <c r="E73" s="108" t="s">
        <v>4658</v>
      </c>
      <c r="F73" s="130">
        <f t="shared" si="4"/>
        <v>45292</v>
      </c>
      <c r="G73" s="109" t="s">
        <v>4245</v>
      </c>
      <c r="H73" s="109" t="s">
        <v>4246</v>
      </c>
      <c r="I73" s="121">
        <v>1</v>
      </c>
      <c r="J73" s="108" t="s">
        <v>4245</v>
      </c>
      <c r="K73" s="108" t="s">
        <v>4245</v>
      </c>
      <c r="L73" s="108" t="s">
        <v>4245</v>
      </c>
      <c r="M73" s="108" t="str">
        <f t="shared" si="6"/>
        <v>DSM-EE 23IRP</v>
      </c>
      <c r="N73" s="108" t="str">
        <f t="shared" ca="1" si="6"/>
        <v>H:\2023 IRP\3 - Assumptions\3 - DSM\2 - Energy Efficiency\Plexos Inputs\[IRP2023 EE potential - NCC Bundles - Max Cap 10MW (with Planned 24-25).xlsx]PLEXOS MaxCapacity</v>
      </c>
      <c r="O73" s="85"/>
      <c r="P73" s="112" t="s">
        <v>4676</v>
      </c>
      <c r="Q73" s="112" t="s">
        <v>4677</v>
      </c>
      <c r="R73" s="112" t="s">
        <v>4934</v>
      </c>
      <c r="S73" s="112" t="s">
        <v>4658</v>
      </c>
      <c r="T73" s="128">
        <v>44562</v>
      </c>
      <c r="U73" s="113"/>
      <c r="V73" s="113" t="s">
        <v>4246</v>
      </c>
      <c r="W73" s="119">
        <v>1</v>
      </c>
      <c r="X73" s="112"/>
      <c r="Y73" s="112"/>
      <c r="Z73" s="112"/>
      <c r="AA73" s="112" t="s">
        <v>4675</v>
      </c>
      <c r="AB73" s="112"/>
      <c r="AC73" s="112" t="s">
        <v>5070</v>
      </c>
      <c r="AD73" s="112"/>
      <c r="AE73" s="112" t="s">
        <v>5036</v>
      </c>
      <c r="AF73" s="164"/>
      <c r="AG73" s="85">
        <f t="shared" si="5"/>
        <v>1</v>
      </c>
    </row>
    <row r="74" spans="2:33" x14ac:dyDescent="0.25">
      <c r="B74" s="108" t="s">
        <v>4676</v>
      </c>
      <c r="C74" s="108" t="s">
        <v>4677</v>
      </c>
      <c r="D74" s="108" t="str">
        <v>EE_.PX.SOR._.017.OR</v>
      </c>
      <c r="E74" s="108" t="s">
        <v>4658</v>
      </c>
      <c r="F74" s="130">
        <f t="shared" si="4"/>
        <v>45292</v>
      </c>
      <c r="G74" s="109" t="s">
        <v>4245</v>
      </c>
      <c r="H74" s="109" t="s">
        <v>4246</v>
      </c>
      <c r="I74" s="121">
        <v>1</v>
      </c>
      <c r="J74" s="108" t="s">
        <v>4245</v>
      </c>
      <c r="K74" s="108" t="s">
        <v>4245</v>
      </c>
      <c r="L74" s="108" t="s">
        <v>4245</v>
      </c>
      <c r="M74" s="108" t="str">
        <f t="shared" si="6"/>
        <v>DSM-EE 23IRP</v>
      </c>
      <c r="N74" s="108" t="str">
        <f t="shared" ca="1" si="6"/>
        <v>H:\2023 IRP\3 - Assumptions\3 - DSM\2 - Energy Efficiency\Plexos Inputs\[IRP2023 EE potential - NCC Bundles - Max Cap 10MW (with Planned 24-25).xlsx]PLEXOS MaxCapacity</v>
      </c>
      <c r="O74" s="85"/>
      <c r="P74" s="112" t="s">
        <v>4676</v>
      </c>
      <c r="Q74" s="112" t="s">
        <v>4677</v>
      </c>
      <c r="R74" s="112" t="s">
        <v>4935</v>
      </c>
      <c r="S74" s="112" t="s">
        <v>4658</v>
      </c>
      <c r="T74" s="128">
        <v>44562</v>
      </c>
      <c r="U74" s="113"/>
      <c r="V74" s="113" t="s">
        <v>4246</v>
      </c>
      <c r="W74" s="119">
        <v>1</v>
      </c>
      <c r="X74" s="112"/>
      <c r="Y74" s="112"/>
      <c r="Z74" s="112"/>
      <c r="AA74" s="112" t="s">
        <v>4675</v>
      </c>
      <c r="AB74" s="112"/>
      <c r="AC74" s="112" t="s">
        <v>5070</v>
      </c>
      <c r="AD74" s="112"/>
      <c r="AE74" s="112" t="s">
        <v>5036</v>
      </c>
      <c r="AF74" s="164"/>
      <c r="AG74" s="85">
        <f t="shared" si="5"/>
        <v>1</v>
      </c>
    </row>
    <row r="75" spans="2:33" x14ac:dyDescent="0.25">
      <c r="B75" s="108" t="s">
        <v>4676</v>
      </c>
      <c r="C75" s="108" t="s">
        <v>4677</v>
      </c>
      <c r="D75" s="108" t="str">
        <v>EE_.PX.SOR._.018.OR</v>
      </c>
      <c r="E75" s="108" t="s">
        <v>4658</v>
      </c>
      <c r="F75" s="130">
        <f t="shared" si="4"/>
        <v>45292</v>
      </c>
      <c r="G75" s="109" t="s">
        <v>4245</v>
      </c>
      <c r="H75" s="109" t="s">
        <v>4246</v>
      </c>
      <c r="I75" s="121">
        <v>1</v>
      </c>
      <c r="J75" s="108" t="s">
        <v>4245</v>
      </c>
      <c r="K75" s="108" t="s">
        <v>4245</v>
      </c>
      <c r="L75" s="108" t="s">
        <v>4245</v>
      </c>
      <c r="M75" s="108" t="str">
        <f t="shared" si="6"/>
        <v>DSM-EE 23IRP</v>
      </c>
      <c r="N75" s="108" t="str">
        <f t="shared" ca="1" si="6"/>
        <v>H:\2023 IRP\3 - Assumptions\3 - DSM\2 - Energy Efficiency\Plexos Inputs\[IRP2023 EE potential - NCC Bundles - Max Cap 10MW (with Planned 24-25).xlsx]PLEXOS MaxCapacity</v>
      </c>
      <c r="O75" s="85"/>
      <c r="P75" s="112" t="s">
        <v>4676</v>
      </c>
      <c r="Q75" s="112" t="s">
        <v>4677</v>
      </c>
      <c r="R75" s="112" t="s">
        <v>4936</v>
      </c>
      <c r="S75" s="112" t="s">
        <v>4658</v>
      </c>
      <c r="T75" s="128">
        <v>44562</v>
      </c>
      <c r="U75" s="113"/>
      <c r="V75" s="113" t="s">
        <v>4246</v>
      </c>
      <c r="W75" s="119">
        <v>1</v>
      </c>
      <c r="X75" s="112"/>
      <c r="Y75" s="112"/>
      <c r="Z75" s="112"/>
      <c r="AA75" s="112" t="s">
        <v>4675</v>
      </c>
      <c r="AB75" s="112"/>
      <c r="AC75" s="112" t="s">
        <v>5070</v>
      </c>
      <c r="AD75" s="112"/>
      <c r="AE75" s="112" t="s">
        <v>5036</v>
      </c>
      <c r="AF75" s="164"/>
      <c r="AG75" s="85">
        <f t="shared" si="5"/>
        <v>1</v>
      </c>
    </row>
    <row r="76" spans="2:33" x14ac:dyDescent="0.25">
      <c r="B76" s="108" t="s">
        <v>4676</v>
      </c>
      <c r="C76" s="108" t="s">
        <v>4677</v>
      </c>
      <c r="D76" s="108" t="str">
        <v>EE_.PX.SOR._.019.OR</v>
      </c>
      <c r="E76" s="108" t="s">
        <v>4658</v>
      </c>
      <c r="F76" s="130">
        <f t="shared" si="4"/>
        <v>45292</v>
      </c>
      <c r="G76" s="109" t="s">
        <v>4245</v>
      </c>
      <c r="H76" s="109" t="s">
        <v>4246</v>
      </c>
      <c r="I76" s="121">
        <v>1</v>
      </c>
      <c r="J76" s="108" t="s">
        <v>4245</v>
      </c>
      <c r="K76" s="108" t="s">
        <v>4245</v>
      </c>
      <c r="L76" s="108" t="s">
        <v>4245</v>
      </c>
      <c r="M76" s="108" t="str">
        <f t="shared" si="6"/>
        <v>DSM-EE 23IRP</v>
      </c>
      <c r="N76" s="108" t="str">
        <f t="shared" ca="1" si="6"/>
        <v>H:\2023 IRP\3 - Assumptions\3 - DSM\2 - Energy Efficiency\Plexos Inputs\[IRP2023 EE potential - NCC Bundles - Max Cap 10MW (with Planned 24-25).xlsx]PLEXOS MaxCapacity</v>
      </c>
      <c r="O76" s="85"/>
      <c r="P76" s="112" t="s">
        <v>4676</v>
      </c>
      <c r="Q76" s="112" t="s">
        <v>4677</v>
      </c>
      <c r="R76" s="112" t="s">
        <v>4937</v>
      </c>
      <c r="S76" s="112" t="s">
        <v>4658</v>
      </c>
      <c r="T76" s="128">
        <v>44562</v>
      </c>
      <c r="U76" s="113"/>
      <c r="V76" s="113" t="s">
        <v>4246</v>
      </c>
      <c r="W76" s="119">
        <v>1</v>
      </c>
      <c r="X76" s="112"/>
      <c r="Y76" s="112"/>
      <c r="Z76" s="112"/>
      <c r="AA76" s="112" t="s">
        <v>4675</v>
      </c>
      <c r="AB76" s="112"/>
      <c r="AC76" s="112" t="s">
        <v>5070</v>
      </c>
      <c r="AD76" s="112"/>
      <c r="AE76" s="112" t="s">
        <v>5036</v>
      </c>
      <c r="AF76" s="164"/>
      <c r="AG76" s="85">
        <f t="shared" si="5"/>
        <v>1</v>
      </c>
    </row>
    <row r="77" spans="2:33" x14ac:dyDescent="0.25">
      <c r="B77" s="108" t="s">
        <v>4676</v>
      </c>
      <c r="C77" s="108" t="s">
        <v>4677</v>
      </c>
      <c r="D77" s="108" t="str">
        <v>EE_.PX.SOR._.020.OR</v>
      </c>
      <c r="E77" s="108" t="s">
        <v>4658</v>
      </c>
      <c r="F77" s="130">
        <f t="shared" si="4"/>
        <v>45292</v>
      </c>
      <c r="G77" s="109" t="s">
        <v>4245</v>
      </c>
      <c r="H77" s="109" t="s">
        <v>4246</v>
      </c>
      <c r="I77" s="121">
        <v>1</v>
      </c>
      <c r="J77" s="108" t="s">
        <v>4245</v>
      </c>
      <c r="K77" s="108" t="s">
        <v>4245</v>
      </c>
      <c r="L77" s="108" t="s">
        <v>4245</v>
      </c>
      <c r="M77" s="108" t="str">
        <f t="shared" si="6"/>
        <v>DSM-EE 23IRP</v>
      </c>
      <c r="N77" s="108" t="str">
        <f t="shared" ca="1" si="6"/>
        <v>H:\2023 IRP\3 - Assumptions\3 - DSM\2 - Energy Efficiency\Plexos Inputs\[IRP2023 EE potential - NCC Bundles - Max Cap 10MW (with Planned 24-25).xlsx]PLEXOS MaxCapacity</v>
      </c>
      <c r="O77" s="85"/>
      <c r="P77" s="112" t="s">
        <v>4676</v>
      </c>
      <c r="Q77" s="112" t="s">
        <v>4677</v>
      </c>
      <c r="R77" s="112" t="s">
        <v>4938</v>
      </c>
      <c r="S77" s="112" t="s">
        <v>4658</v>
      </c>
      <c r="T77" s="128">
        <v>44562</v>
      </c>
      <c r="U77" s="113"/>
      <c r="V77" s="113" t="s">
        <v>4246</v>
      </c>
      <c r="W77" s="119">
        <v>1</v>
      </c>
      <c r="X77" s="112"/>
      <c r="Y77" s="112"/>
      <c r="Z77" s="112"/>
      <c r="AA77" s="112" t="s">
        <v>4675</v>
      </c>
      <c r="AB77" s="112"/>
      <c r="AC77" s="112" t="s">
        <v>5070</v>
      </c>
      <c r="AD77" s="112"/>
      <c r="AE77" s="112" t="s">
        <v>5036</v>
      </c>
      <c r="AF77" s="164"/>
      <c r="AG77" s="85">
        <f t="shared" si="5"/>
        <v>1</v>
      </c>
    </row>
    <row r="78" spans="2:33" x14ac:dyDescent="0.25">
      <c r="B78" s="108" t="s">
        <v>4676</v>
      </c>
      <c r="C78" s="108" t="s">
        <v>4677</v>
      </c>
      <c r="D78" s="108" t="str">
        <v>EE_.PX.SOR._.021.OR</v>
      </c>
      <c r="E78" s="108" t="s">
        <v>4658</v>
      </c>
      <c r="F78" s="130">
        <f t="shared" si="4"/>
        <v>45292</v>
      </c>
      <c r="G78" s="109" t="s">
        <v>4245</v>
      </c>
      <c r="H78" s="109" t="s">
        <v>4246</v>
      </c>
      <c r="I78" s="121">
        <v>1</v>
      </c>
      <c r="J78" s="108" t="s">
        <v>4245</v>
      </c>
      <c r="K78" s="108" t="s">
        <v>4245</v>
      </c>
      <c r="L78" s="108" t="s">
        <v>4245</v>
      </c>
      <c r="M78" s="108" t="str">
        <f t="shared" si="6"/>
        <v>DSM-EE 23IRP</v>
      </c>
      <c r="N78" s="108" t="str">
        <f t="shared" ca="1" si="6"/>
        <v>H:\2023 IRP\3 - Assumptions\3 - DSM\2 - Energy Efficiency\Plexos Inputs\[IRP2023 EE potential - NCC Bundles - Max Cap 10MW (with Planned 24-25).xlsx]PLEXOS MaxCapacity</v>
      </c>
      <c r="O78" s="85"/>
      <c r="P78" s="112" t="s">
        <v>4676</v>
      </c>
      <c r="Q78" s="112" t="s">
        <v>4677</v>
      </c>
      <c r="R78" s="112" t="s">
        <v>4939</v>
      </c>
      <c r="S78" s="112" t="s">
        <v>4658</v>
      </c>
      <c r="T78" s="128">
        <v>44562</v>
      </c>
      <c r="U78" s="113"/>
      <c r="V78" s="113" t="s">
        <v>4246</v>
      </c>
      <c r="W78" s="119">
        <v>1</v>
      </c>
      <c r="X78" s="112"/>
      <c r="Y78" s="112"/>
      <c r="Z78" s="112"/>
      <c r="AA78" s="112" t="s">
        <v>4675</v>
      </c>
      <c r="AB78" s="112"/>
      <c r="AC78" s="112" t="s">
        <v>5070</v>
      </c>
      <c r="AD78" s="112"/>
      <c r="AE78" s="112" t="s">
        <v>5036</v>
      </c>
      <c r="AF78" s="164"/>
      <c r="AG78" s="85">
        <f t="shared" si="5"/>
        <v>1</v>
      </c>
    </row>
    <row r="79" spans="2:33" x14ac:dyDescent="0.25">
      <c r="B79" s="108" t="s">
        <v>4676</v>
      </c>
      <c r="C79" s="108" t="s">
        <v>4677</v>
      </c>
      <c r="D79" s="108" t="str">
        <v>EE_.PX.SOR._.022.OR</v>
      </c>
      <c r="E79" s="108" t="s">
        <v>4658</v>
      </c>
      <c r="F79" s="130">
        <f t="shared" si="4"/>
        <v>45292</v>
      </c>
      <c r="G79" s="109" t="s">
        <v>4245</v>
      </c>
      <c r="H79" s="109" t="s">
        <v>4246</v>
      </c>
      <c r="I79" s="121">
        <v>1</v>
      </c>
      <c r="J79" s="108" t="s">
        <v>4245</v>
      </c>
      <c r="K79" s="108" t="s">
        <v>4245</v>
      </c>
      <c r="L79" s="108" t="s">
        <v>4245</v>
      </c>
      <c r="M79" s="108" t="str">
        <f t="shared" si="6"/>
        <v>DSM-EE 23IRP</v>
      </c>
      <c r="N79" s="108" t="str">
        <f t="shared" ca="1" si="6"/>
        <v>H:\2023 IRP\3 - Assumptions\3 - DSM\2 - Energy Efficiency\Plexos Inputs\[IRP2023 EE potential - NCC Bundles - Max Cap 10MW (with Planned 24-25).xlsx]PLEXOS MaxCapacity</v>
      </c>
      <c r="O79" s="85"/>
      <c r="P79" s="112" t="s">
        <v>4676</v>
      </c>
      <c r="Q79" s="112" t="s">
        <v>4677</v>
      </c>
      <c r="R79" s="112" t="s">
        <v>4940</v>
      </c>
      <c r="S79" s="112" t="s">
        <v>4658</v>
      </c>
      <c r="T79" s="128">
        <v>44562</v>
      </c>
      <c r="U79" s="113"/>
      <c r="V79" s="113" t="s">
        <v>4246</v>
      </c>
      <c r="W79" s="119">
        <v>1</v>
      </c>
      <c r="X79" s="112"/>
      <c r="Y79" s="112"/>
      <c r="Z79" s="112"/>
      <c r="AA79" s="112" t="s">
        <v>4675</v>
      </c>
      <c r="AB79" s="112"/>
      <c r="AC79" s="112" t="s">
        <v>5070</v>
      </c>
      <c r="AD79" s="112"/>
      <c r="AE79" s="112" t="s">
        <v>5036</v>
      </c>
      <c r="AF79" s="164"/>
      <c r="AG79" s="85">
        <f t="shared" si="5"/>
        <v>1</v>
      </c>
    </row>
    <row r="80" spans="2:33" x14ac:dyDescent="0.25">
      <c r="B80" s="108" t="s">
        <v>4676</v>
      </c>
      <c r="C80" s="108" t="s">
        <v>4677</v>
      </c>
      <c r="D80" s="108" t="str">
        <v>EE_.PX.SOR._.023.OR</v>
      </c>
      <c r="E80" s="108" t="s">
        <v>4658</v>
      </c>
      <c r="F80" s="130">
        <f t="shared" si="4"/>
        <v>45292</v>
      </c>
      <c r="G80" s="109" t="s">
        <v>4245</v>
      </c>
      <c r="H80" s="109" t="s">
        <v>4246</v>
      </c>
      <c r="I80" s="121">
        <v>1</v>
      </c>
      <c r="J80" s="108" t="s">
        <v>4245</v>
      </c>
      <c r="K80" s="108" t="s">
        <v>4245</v>
      </c>
      <c r="L80" s="108" t="s">
        <v>4245</v>
      </c>
      <c r="M80" s="108" t="str">
        <f t="shared" si="6"/>
        <v>DSM-EE 23IRP</v>
      </c>
      <c r="N80" s="108" t="str">
        <f t="shared" ca="1" si="6"/>
        <v>H:\2023 IRP\3 - Assumptions\3 - DSM\2 - Energy Efficiency\Plexos Inputs\[IRP2023 EE potential - NCC Bundles - Max Cap 10MW (with Planned 24-25).xlsx]PLEXOS MaxCapacity</v>
      </c>
      <c r="O80" s="85"/>
      <c r="P80" s="112" t="s">
        <v>4676</v>
      </c>
      <c r="Q80" s="112" t="s">
        <v>4677</v>
      </c>
      <c r="R80" s="112" t="s">
        <v>4941</v>
      </c>
      <c r="S80" s="112" t="s">
        <v>4658</v>
      </c>
      <c r="T80" s="128">
        <v>44562</v>
      </c>
      <c r="U80" s="113"/>
      <c r="V80" s="113" t="s">
        <v>4246</v>
      </c>
      <c r="W80" s="119">
        <v>1</v>
      </c>
      <c r="X80" s="112"/>
      <c r="Y80" s="112"/>
      <c r="Z80" s="112"/>
      <c r="AA80" s="112" t="s">
        <v>4675</v>
      </c>
      <c r="AB80" s="112"/>
      <c r="AC80" s="112" t="s">
        <v>5070</v>
      </c>
      <c r="AD80" s="112"/>
      <c r="AE80" s="112" t="s">
        <v>5036</v>
      </c>
      <c r="AF80" s="164"/>
      <c r="AG80" s="85">
        <f t="shared" si="5"/>
        <v>1</v>
      </c>
    </row>
    <row r="81" spans="2:33" x14ac:dyDescent="0.25">
      <c r="B81" s="108" t="s">
        <v>4676</v>
      </c>
      <c r="C81" s="108" t="s">
        <v>4677</v>
      </c>
      <c r="D81" s="108" t="str">
        <v>EE_.PX.SOR._.024.OR</v>
      </c>
      <c r="E81" s="108" t="s">
        <v>4658</v>
      </c>
      <c r="F81" s="130">
        <f t="shared" si="4"/>
        <v>45292</v>
      </c>
      <c r="G81" s="109" t="s">
        <v>4245</v>
      </c>
      <c r="H81" s="109" t="s">
        <v>4246</v>
      </c>
      <c r="I81" s="121">
        <v>1</v>
      </c>
      <c r="J81" s="108" t="s">
        <v>4245</v>
      </c>
      <c r="K81" s="108" t="s">
        <v>4245</v>
      </c>
      <c r="L81" s="108" t="s">
        <v>4245</v>
      </c>
      <c r="M81" s="108" t="str">
        <f t="shared" si="6"/>
        <v>DSM-EE 23IRP</v>
      </c>
      <c r="N81" s="108" t="str">
        <f t="shared" ca="1" si="6"/>
        <v>H:\2023 IRP\3 - Assumptions\3 - DSM\2 - Energy Efficiency\Plexos Inputs\[IRP2023 EE potential - NCC Bundles - Max Cap 10MW (with Planned 24-25).xlsx]PLEXOS MaxCapacity</v>
      </c>
      <c r="O81" s="85"/>
      <c r="P81" s="112" t="s">
        <v>4676</v>
      </c>
      <c r="Q81" s="112" t="s">
        <v>4677</v>
      </c>
      <c r="R81" s="112" t="s">
        <v>4942</v>
      </c>
      <c r="S81" s="112" t="s">
        <v>4658</v>
      </c>
      <c r="T81" s="128">
        <v>44562</v>
      </c>
      <c r="U81" s="113"/>
      <c r="V81" s="113" t="s">
        <v>4246</v>
      </c>
      <c r="W81" s="119">
        <v>1</v>
      </c>
      <c r="X81" s="112"/>
      <c r="Y81" s="112"/>
      <c r="Z81" s="112"/>
      <c r="AA81" s="112" t="s">
        <v>4675</v>
      </c>
      <c r="AB81" s="112"/>
      <c r="AC81" s="112" t="s">
        <v>5070</v>
      </c>
      <c r="AD81" s="112"/>
      <c r="AE81" s="112" t="s">
        <v>5036</v>
      </c>
      <c r="AF81" s="164"/>
      <c r="AG81" s="85">
        <f t="shared" si="5"/>
        <v>1</v>
      </c>
    </row>
    <row r="82" spans="2:33" x14ac:dyDescent="0.25">
      <c r="B82" s="108" t="s">
        <v>4676</v>
      </c>
      <c r="C82" s="108" t="s">
        <v>4677</v>
      </c>
      <c r="D82" s="108" t="str">
        <v>EE_.PX.SOR._.025.OR</v>
      </c>
      <c r="E82" s="108" t="s">
        <v>4658</v>
      </c>
      <c r="F82" s="130">
        <f t="shared" si="4"/>
        <v>45292</v>
      </c>
      <c r="G82" s="109" t="s">
        <v>4245</v>
      </c>
      <c r="H82" s="109" t="s">
        <v>4246</v>
      </c>
      <c r="I82" s="121">
        <v>1</v>
      </c>
      <c r="J82" s="108" t="s">
        <v>4245</v>
      </c>
      <c r="K82" s="108" t="s">
        <v>4245</v>
      </c>
      <c r="L82" s="108" t="s">
        <v>4245</v>
      </c>
      <c r="M82" s="108" t="str">
        <f t="shared" si="6"/>
        <v>DSM-EE 23IRP</v>
      </c>
      <c r="N82" s="108" t="str">
        <f t="shared" ca="1" si="6"/>
        <v>H:\2023 IRP\3 - Assumptions\3 - DSM\2 - Energy Efficiency\Plexos Inputs\[IRP2023 EE potential - NCC Bundles - Max Cap 10MW (with Planned 24-25).xlsx]PLEXOS MaxCapacity</v>
      </c>
      <c r="O82" s="85"/>
      <c r="P82" s="112" t="s">
        <v>4676</v>
      </c>
      <c r="Q82" s="112" t="s">
        <v>4677</v>
      </c>
      <c r="R82" s="112" t="s">
        <v>4943</v>
      </c>
      <c r="S82" s="112" t="s">
        <v>4658</v>
      </c>
      <c r="T82" s="128">
        <v>44562</v>
      </c>
      <c r="U82" s="113"/>
      <c r="V82" s="113" t="s">
        <v>4246</v>
      </c>
      <c r="W82" s="119">
        <v>1</v>
      </c>
      <c r="X82" s="112"/>
      <c r="Y82" s="112"/>
      <c r="Z82" s="112"/>
      <c r="AA82" s="112" t="s">
        <v>4675</v>
      </c>
      <c r="AB82" s="112"/>
      <c r="AC82" s="112" t="s">
        <v>5070</v>
      </c>
      <c r="AD82" s="112"/>
      <c r="AE82" s="112" t="s">
        <v>5036</v>
      </c>
      <c r="AF82" s="164"/>
      <c r="AG82" s="85">
        <f t="shared" si="5"/>
        <v>1</v>
      </c>
    </row>
    <row r="83" spans="2:33" x14ac:dyDescent="0.25">
      <c r="B83" s="108" t="s">
        <v>4676</v>
      </c>
      <c r="C83" s="108" t="s">
        <v>4677</v>
      </c>
      <c r="D83" s="108" t="str">
        <v>EE_.PX.SOR._.026.OR</v>
      </c>
      <c r="E83" s="108" t="s">
        <v>4658</v>
      </c>
      <c r="F83" s="130">
        <f t="shared" si="4"/>
        <v>45292</v>
      </c>
      <c r="G83" s="109" t="s">
        <v>4245</v>
      </c>
      <c r="H83" s="109" t="s">
        <v>4246</v>
      </c>
      <c r="I83" s="121">
        <v>1</v>
      </c>
      <c r="J83" s="108" t="s">
        <v>4245</v>
      </c>
      <c r="K83" s="108" t="s">
        <v>4245</v>
      </c>
      <c r="L83" s="108" t="s">
        <v>4245</v>
      </c>
      <c r="M83" s="108" t="str">
        <f t="shared" si="6"/>
        <v>DSM-EE 23IRP</v>
      </c>
      <c r="N83" s="108" t="str">
        <f t="shared" ca="1" si="6"/>
        <v>H:\2023 IRP\3 - Assumptions\3 - DSM\2 - Energy Efficiency\Plexos Inputs\[IRP2023 EE potential - NCC Bundles - Max Cap 10MW (with Planned 24-25).xlsx]PLEXOS MaxCapacity</v>
      </c>
      <c r="O83" s="85"/>
      <c r="P83" s="112" t="s">
        <v>4676</v>
      </c>
      <c r="Q83" s="112" t="s">
        <v>4677</v>
      </c>
      <c r="R83" s="112" t="s">
        <v>4944</v>
      </c>
      <c r="S83" s="112" t="s">
        <v>4658</v>
      </c>
      <c r="T83" s="128">
        <v>44562</v>
      </c>
      <c r="U83" s="113"/>
      <c r="V83" s="113" t="s">
        <v>4246</v>
      </c>
      <c r="W83" s="119">
        <v>1</v>
      </c>
      <c r="X83" s="112"/>
      <c r="Y83" s="112"/>
      <c r="Z83" s="112"/>
      <c r="AA83" s="112" t="s">
        <v>4675</v>
      </c>
      <c r="AB83" s="112"/>
      <c r="AC83" s="112" t="s">
        <v>5070</v>
      </c>
      <c r="AD83" s="112"/>
      <c r="AE83" s="112" t="s">
        <v>5036</v>
      </c>
      <c r="AF83" s="164"/>
      <c r="AG83" s="85">
        <f t="shared" si="5"/>
        <v>1</v>
      </c>
    </row>
    <row r="84" spans="2:33" x14ac:dyDescent="0.25">
      <c r="B84" s="108" t="s">
        <v>4676</v>
      </c>
      <c r="C84" s="108" t="s">
        <v>4677</v>
      </c>
      <c r="D84" s="108" t="str">
        <v>EE_.PX.SOR._.027.OR</v>
      </c>
      <c r="E84" s="108" t="s">
        <v>4658</v>
      </c>
      <c r="F84" s="130">
        <f t="shared" si="4"/>
        <v>45292</v>
      </c>
      <c r="G84" s="109" t="s">
        <v>4245</v>
      </c>
      <c r="H84" s="109" t="s">
        <v>4246</v>
      </c>
      <c r="I84" s="121">
        <v>1</v>
      </c>
      <c r="J84" s="108" t="s">
        <v>4245</v>
      </c>
      <c r="K84" s="108" t="s">
        <v>4245</v>
      </c>
      <c r="L84" s="108" t="s">
        <v>4245</v>
      </c>
      <c r="M84" s="108" t="str">
        <f t="shared" si="6"/>
        <v>DSM-EE 23IRP</v>
      </c>
      <c r="N84" s="108" t="str">
        <f t="shared" ca="1" si="6"/>
        <v>H:\2023 IRP\3 - Assumptions\3 - DSM\2 - Energy Efficiency\Plexos Inputs\[IRP2023 EE potential - NCC Bundles - Max Cap 10MW (with Planned 24-25).xlsx]PLEXOS MaxCapacity</v>
      </c>
      <c r="O84" s="85"/>
      <c r="P84" s="112" t="s">
        <v>4676</v>
      </c>
      <c r="Q84" s="112" t="s">
        <v>4677</v>
      </c>
      <c r="R84" s="112" t="s">
        <v>4945</v>
      </c>
      <c r="S84" s="112" t="s">
        <v>4658</v>
      </c>
      <c r="T84" s="128">
        <v>44562</v>
      </c>
      <c r="U84" s="113"/>
      <c r="V84" s="113" t="s">
        <v>4246</v>
      </c>
      <c r="W84" s="119">
        <v>1</v>
      </c>
      <c r="X84" s="112"/>
      <c r="Y84" s="112"/>
      <c r="Z84" s="112"/>
      <c r="AA84" s="112" t="s">
        <v>4675</v>
      </c>
      <c r="AB84" s="112"/>
      <c r="AC84" s="112" t="s">
        <v>5070</v>
      </c>
      <c r="AD84" s="112"/>
      <c r="AE84" s="112" t="s">
        <v>5036</v>
      </c>
      <c r="AF84" s="164"/>
      <c r="AG84" s="85">
        <f t="shared" si="5"/>
        <v>1</v>
      </c>
    </row>
    <row r="85" spans="2:33" x14ac:dyDescent="0.25">
      <c r="B85" s="108" t="s">
        <v>4676</v>
      </c>
      <c r="C85" s="108" t="s">
        <v>4677</v>
      </c>
      <c r="D85" s="108" t="str">
        <v>EE_.PX.UTN._.001.UT</v>
      </c>
      <c r="E85" s="108" t="s">
        <v>4658</v>
      </c>
      <c r="F85" s="130">
        <f t="shared" si="4"/>
        <v>45292</v>
      </c>
      <c r="G85" s="109" t="s">
        <v>4245</v>
      </c>
      <c r="H85" s="109" t="s">
        <v>4246</v>
      </c>
      <c r="I85" s="121">
        <v>1</v>
      </c>
      <c r="J85" s="108" t="s">
        <v>4245</v>
      </c>
      <c r="K85" s="108" t="s">
        <v>4245</v>
      </c>
      <c r="L85" s="108" t="s">
        <v>4245</v>
      </c>
      <c r="M85" s="108" t="str">
        <f t="shared" si="6"/>
        <v>DSM-EE 23IRP</v>
      </c>
      <c r="N85" s="108" t="str">
        <f t="shared" ca="1" si="6"/>
        <v>H:\2023 IRP\3 - Assumptions\3 - DSM\2 - Energy Efficiency\Plexos Inputs\[IRP2023 EE potential - NCC Bundles - Max Cap 10MW (with Planned 24-25).xlsx]PLEXOS MaxCapacity</v>
      </c>
      <c r="O85" s="85"/>
      <c r="P85" s="112" t="s">
        <v>4676</v>
      </c>
      <c r="Q85" s="112" t="s">
        <v>4677</v>
      </c>
      <c r="R85" s="112" t="s">
        <v>4946</v>
      </c>
      <c r="S85" s="112" t="s">
        <v>4658</v>
      </c>
      <c r="T85" s="128">
        <v>44562</v>
      </c>
      <c r="U85" s="113"/>
      <c r="V85" s="113" t="s">
        <v>4246</v>
      </c>
      <c r="W85" s="119">
        <v>1</v>
      </c>
      <c r="X85" s="112"/>
      <c r="Y85" s="112"/>
      <c r="Z85" s="112"/>
      <c r="AA85" s="112" t="s">
        <v>4675</v>
      </c>
      <c r="AB85" s="112"/>
      <c r="AC85" s="112" t="s">
        <v>5070</v>
      </c>
      <c r="AD85" s="112"/>
      <c r="AE85" s="112" t="s">
        <v>5036</v>
      </c>
      <c r="AF85" s="164"/>
      <c r="AG85" s="85">
        <f t="shared" si="5"/>
        <v>1</v>
      </c>
    </row>
    <row r="86" spans="2:33" x14ac:dyDescent="0.25">
      <c r="B86" s="108" t="s">
        <v>4676</v>
      </c>
      <c r="C86" s="108" t="s">
        <v>4677</v>
      </c>
      <c r="D86" s="108" t="str">
        <v>EE_.PX.UTN._.002.UT</v>
      </c>
      <c r="E86" s="108" t="s">
        <v>4658</v>
      </c>
      <c r="F86" s="130">
        <f t="shared" si="4"/>
        <v>45292</v>
      </c>
      <c r="G86" s="109" t="s">
        <v>4245</v>
      </c>
      <c r="H86" s="109" t="s">
        <v>4246</v>
      </c>
      <c r="I86" s="121">
        <v>1</v>
      </c>
      <c r="J86" s="108" t="s">
        <v>4245</v>
      </c>
      <c r="K86" s="108" t="s">
        <v>4245</v>
      </c>
      <c r="L86" s="108" t="s">
        <v>4245</v>
      </c>
      <c r="M86" s="108" t="str">
        <f t="shared" si="6"/>
        <v>DSM-EE 23IRP</v>
      </c>
      <c r="N86" s="108" t="str">
        <f t="shared" ca="1" si="6"/>
        <v>H:\2023 IRP\3 - Assumptions\3 - DSM\2 - Energy Efficiency\Plexos Inputs\[IRP2023 EE potential - NCC Bundles - Max Cap 10MW (with Planned 24-25).xlsx]PLEXOS MaxCapacity</v>
      </c>
      <c r="O86" s="85"/>
      <c r="P86" s="112" t="s">
        <v>4676</v>
      </c>
      <c r="Q86" s="112" t="s">
        <v>4677</v>
      </c>
      <c r="R86" s="112" t="s">
        <v>4947</v>
      </c>
      <c r="S86" s="112" t="s">
        <v>4658</v>
      </c>
      <c r="T86" s="128">
        <v>44562</v>
      </c>
      <c r="U86" s="113"/>
      <c r="V86" s="113" t="s">
        <v>4246</v>
      </c>
      <c r="W86" s="119">
        <v>1</v>
      </c>
      <c r="X86" s="112"/>
      <c r="Y86" s="112"/>
      <c r="Z86" s="112"/>
      <c r="AA86" s="112" t="s">
        <v>4675</v>
      </c>
      <c r="AB86" s="112"/>
      <c r="AC86" s="112" t="s">
        <v>5070</v>
      </c>
      <c r="AD86" s="112"/>
      <c r="AE86" s="112" t="s">
        <v>5036</v>
      </c>
      <c r="AF86" s="164"/>
      <c r="AG86" s="85">
        <f t="shared" si="5"/>
        <v>1</v>
      </c>
    </row>
    <row r="87" spans="2:33" x14ac:dyDescent="0.25">
      <c r="B87" s="108" t="s">
        <v>4676</v>
      </c>
      <c r="C87" s="108" t="s">
        <v>4677</v>
      </c>
      <c r="D87" s="108" t="str">
        <v>EE_.PX.UTN._.003.UT</v>
      </c>
      <c r="E87" s="108" t="s">
        <v>4658</v>
      </c>
      <c r="F87" s="130">
        <f t="shared" si="4"/>
        <v>45292</v>
      </c>
      <c r="G87" s="109" t="s">
        <v>4245</v>
      </c>
      <c r="H87" s="109" t="s">
        <v>4246</v>
      </c>
      <c r="I87" s="121">
        <v>1</v>
      </c>
      <c r="J87" s="108" t="s">
        <v>4245</v>
      </c>
      <c r="K87" s="108" t="s">
        <v>4245</v>
      </c>
      <c r="L87" s="108" t="s">
        <v>4245</v>
      </c>
      <c r="M87" s="108" t="str">
        <f t="shared" si="6"/>
        <v>DSM-EE 23IRP</v>
      </c>
      <c r="N87" s="108" t="str">
        <f t="shared" ca="1" si="6"/>
        <v>H:\2023 IRP\3 - Assumptions\3 - DSM\2 - Energy Efficiency\Plexos Inputs\[IRP2023 EE potential - NCC Bundles - Max Cap 10MW (with Planned 24-25).xlsx]PLEXOS MaxCapacity</v>
      </c>
      <c r="O87" s="85"/>
      <c r="P87" s="112" t="s">
        <v>4676</v>
      </c>
      <c r="Q87" s="112" t="s">
        <v>4677</v>
      </c>
      <c r="R87" s="112" t="s">
        <v>5031</v>
      </c>
      <c r="S87" s="112" t="s">
        <v>4658</v>
      </c>
      <c r="T87" s="128">
        <v>44197</v>
      </c>
      <c r="U87" s="113"/>
      <c r="V87" s="113" t="s">
        <v>4246</v>
      </c>
      <c r="W87" s="119">
        <v>1</v>
      </c>
      <c r="X87" s="112"/>
      <c r="Y87" s="112"/>
      <c r="Z87" s="112"/>
      <c r="AA87" s="112" t="s">
        <v>4675</v>
      </c>
      <c r="AB87" s="112"/>
      <c r="AC87" s="112" t="s">
        <v>5070</v>
      </c>
      <c r="AD87" s="112"/>
      <c r="AE87" s="112" t="s">
        <v>5036</v>
      </c>
      <c r="AF87" s="164"/>
      <c r="AG87" s="85">
        <f t="shared" si="5"/>
        <v>1</v>
      </c>
    </row>
    <row r="88" spans="2:33" x14ac:dyDescent="0.25">
      <c r="B88" s="108" t="s">
        <v>4676</v>
      </c>
      <c r="C88" s="108" t="s">
        <v>4677</v>
      </c>
      <c r="D88" s="108" t="str">
        <v>EE_.PX.UTN._.004.UT</v>
      </c>
      <c r="E88" s="108" t="s">
        <v>4658</v>
      </c>
      <c r="F88" s="130">
        <f t="shared" si="4"/>
        <v>45292</v>
      </c>
      <c r="G88" s="109" t="s">
        <v>4245</v>
      </c>
      <c r="H88" s="109" t="s">
        <v>4246</v>
      </c>
      <c r="I88" s="121">
        <v>1</v>
      </c>
      <c r="J88" s="108" t="s">
        <v>4245</v>
      </c>
      <c r="K88" s="108" t="s">
        <v>4245</v>
      </c>
      <c r="L88" s="108" t="s">
        <v>4245</v>
      </c>
      <c r="M88" s="108" t="str">
        <f t="shared" si="6"/>
        <v>DSM-EE 23IRP</v>
      </c>
      <c r="N88" s="108" t="str">
        <f t="shared" ca="1" si="6"/>
        <v>H:\2023 IRP\3 - Assumptions\3 - DSM\2 - Energy Efficiency\Plexos Inputs\[IRP2023 EE potential - NCC Bundles - Max Cap 10MW (with Planned 24-25).xlsx]PLEXOS MaxCapacity</v>
      </c>
      <c r="O88" s="85"/>
      <c r="P88" s="112" t="s">
        <v>4676</v>
      </c>
      <c r="Q88" s="112" t="s">
        <v>4677</v>
      </c>
      <c r="R88" s="112" t="s">
        <v>4948</v>
      </c>
      <c r="S88" s="112" t="s">
        <v>4658</v>
      </c>
      <c r="T88" s="128">
        <v>44562</v>
      </c>
      <c r="U88" s="113"/>
      <c r="V88" s="113" t="s">
        <v>4246</v>
      </c>
      <c r="W88" s="119">
        <v>1</v>
      </c>
      <c r="X88" s="112"/>
      <c r="Y88" s="112"/>
      <c r="Z88" s="112"/>
      <c r="AA88" s="112" t="s">
        <v>4675</v>
      </c>
      <c r="AB88" s="112"/>
      <c r="AC88" s="112" t="s">
        <v>5070</v>
      </c>
      <c r="AD88" s="112"/>
      <c r="AE88" s="112" t="s">
        <v>5036</v>
      </c>
      <c r="AF88" s="164"/>
      <c r="AG88" s="85">
        <f t="shared" si="5"/>
        <v>1</v>
      </c>
    </row>
    <row r="89" spans="2:33" x14ac:dyDescent="0.25">
      <c r="B89" s="108" t="s">
        <v>4676</v>
      </c>
      <c r="C89" s="108" t="s">
        <v>4677</v>
      </c>
      <c r="D89" s="108" t="str">
        <v>EE_.PX.UTN._.005.UT</v>
      </c>
      <c r="E89" s="108" t="s">
        <v>4658</v>
      </c>
      <c r="F89" s="130">
        <f t="shared" si="4"/>
        <v>45292</v>
      </c>
      <c r="G89" s="109" t="s">
        <v>4245</v>
      </c>
      <c r="H89" s="109" t="s">
        <v>4246</v>
      </c>
      <c r="I89" s="121">
        <v>1</v>
      </c>
      <c r="J89" s="108" t="s">
        <v>4245</v>
      </c>
      <c r="K89" s="108" t="s">
        <v>4245</v>
      </c>
      <c r="L89" s="108" t="s">
        <v>4245</v>
      </c>
      <c r="M89" s="108" t="str">
        <f t="shared" si="6"/>
        <v>DSM-EE 23IRP</v>
      </c>
      <c r="N89" s="108" t="str">
        <f t="shared" ca="1" si="6"/>
        <v>H:\2023 IRP\3 - Assumptions\3 - DSM\2 - Energy Efficiency\Plexos Inputs\[IRP2023 EE potential - NCC Bundles - Max Cap 10MW (with Planned 24-25).xlsx]PLEXOS MaxCapacity</v>
      </c>
      <c r="O89" s="85"/>
      <c r="P89" s="112" t="s">
        <v>4676</v>
      </c>
      <c r="Q89" s="112" t="s">
        <v>4677</v>
      </c>
      <c r="R89" s="112" t="s">
        <v>4949</v>
      </c>
      <c r="S89" s="112" t="s">
        <v>4658</v>
      </c>
      <c r="T89" s="128">
        <v>44562</v>
      </c>
      <c r="U89" s="113"/>
      <c r="V89" s="113" t="s">
        <v>4246</v>
      </c>
      <c r="W89" s="119">
        <v>1</v>
      </c>
      <c r="X89" s="112"/>
      <c r="Y89" s="112"/>
      <c r="Z89" s="112"/>
      <c r="AA89" s="112" t="s">
        <v>4675</v>
      </c>
      <c r="AB89" s="112"/>
      <c r="AC89" s="112" t="s">
        <v>5070</v>
      </c>
      <c r="AD89" s="112"/>
      <c r="AE89" s="112" t="s">
        <v>5036</v>
      </c>
      <c r="AF89" s="164"/>
      <c r="AG89" s="85">
        <f t="shared" si="5"/>
        <v>1</v>
      </c>
    </row>
    <row r="90" spans="2:33" x14ac:dyDescent="0.25">
      <c r="B90" s="108" t="s">
        <v>4676</v>
      </c>
      <c r="C90" s="108" t="s">
        <v>4677</v>
      </c>
      <c r="D90" s="108" t="str">
        <v>EE_.PX.UTN._.006.UT</v>
      </c>
      <c r="E90" s="108" t="s">
        <v>4658</v>
      </c>
      <c r="F90" s="130">
        <f t="shared" si="4"/>
        <v>45292</v>
      </c>
      <c r="G90" s="109" t="s">
        <v>4245</v>
      </c>
      <c r="H90" s="109" t="s">
        <v>4246</v>
      </c>
      <c r="I90" s="121">
        <v>1</v>
      </c>
      <c r="J90" s="108" t="s">
        <v>4245</v>
      </c>
      <c r="K90" s="108" t="s">
        <v>4245</v>
      </c>
      <c r="L90" s="108" t="s">
        <v>4245</v>
      </c>
      <c r="M90" s="108" t="str">
        <f t="shared" si="6"/>
        <v>DSM-EE 23IRP</v>
      </c>
      <c r="N90" s="108" t="str">
        <f t="shared" ca="1" si="6"/>
        <v>H:\2023 IRP\3 - Assumptions\3 - DSM\2 - Energy Efficiency\Plexos Inputs\[IRP2023 EE potential - NCC Bundles - Max Cap 10MW (with Planned 24-25).xlsx]PLEXOS MaxCapacity</v>
      </c>
      <c r="O90" s="85"/>
      <c r="P90" s="112" t="s">
        <v>4676</v>
      </c>
      <c r="Q90" s="112" t="s">
        <v>4677</v>
      </c>
      <c r="R90" s="112" t="s">
        <v>4950</v>
      </c>
      <c r="S90" s="112" t="s">
        <v>4658</v>
      </c>
      <c r="T90" s="128">
        <v>44562</v>
      </c>
      <c r="U90" s="113"/>
      <c r="V90" s="113" t="s">
        <v>4246</v>
      </c>
      <c r="W90" s="119">
        <v>1</v>
      </c>
      <c r="X90" s="112"/>
      <c r="Y90" s="112"/>
      <c r="Z90" s="112"/>
      <c r="AA90" s="112" t="s">
        <v>4675</v>
      </c>
      <c r="AB90" s="112"/>
      <c r="AC90" s="112" t="s">
        <v>5070</v>
      </c>
      <c r="AD90" s="112"/>
      <c r="AE90" s="112" t="s">
        <v>5036</v>
      </c>
      <c r="AF90" s="164"/>
      <c r="AG90" s="85">
        <f t="shared" si="5"/>
        <v>1</v>
      </c>
    </row>
    <row r="91" spans="2:33" x14ac:dyDescent="0.25">
      <c r="B91" s="108" t="s">
        <v>4676</v>
      </c>
      <c r="C91" s="108" t="s">
        <v>4677</v>
      </c>
      <c r="D91" s="108" t="str">
        <v>EE_.PX.UTN._.007.UT</v>
      </c>
      <c r="E91" s="108" t="s">
        <v>4658</v>
      </c>
      <c r="F91" s="130">
        <f t="shared" si="4"/>
        <v>45292</v>
      </c>
      <c r="G91" s="109" t="s">
        <v>4245</v>
      </c>
      <c r="H91" s="109" t="s">
        <v>4246</v>
      </c>
      <c r="I91" s="121">
        <v>1</v>
      </c>
      <c r="J91" s="108" t="s">
        <v>4245</v>
      </c>
      <c r="K91" s="108" t="s">
        <v>4245</v>
      </c>
      <c r="L91" s="108" t="s">
        <v>4245</v>
      </c>
      <c r="M91" s="108" t="str">
        <f t="shared" si="6"/>
        <v>DSM-EE 23IRP</v>
      </c>
      <c r="N91" s="108" t="str">
        <f t="shared" ca="1" si="6"/>
        <v>H:\2023 IRP\3 - Assumptions\3 - DSM\2 - Energy Efficiency\Plexos Inputs\[IRP2023 EE potential - NCC Bundles - Max Cap 10MW (with Planned 24-25).xlsx]PLEXOS MaxCapacity</v>
      </c>
      <c r="O91" s="85"/>
      <c r="P91" s="112" t="s">
        <v>4676</v>
      </c>
      <c r="Q91" s="112" t="s">
        <v>4677</v>
      </c>
      <c r="R91" s="112" t="s">
        <v>4951</v>
      </c>
      <c r="S91" s="112" t="s">
        <v>4658</v>
      </c>
      <c r="T91" s="128">
        <v>44562</v>
      </c>
      <c r="U91" s="113"/>
      <c r="V91" s="113" t="s">
        <v>4246</v>
      </c>
      <c r="W91" s="119">
        <v>1</v>
      </c>
      <c r="X91" s="112"/>
      <c r="Y91" s="112"/>
      <c r="Z91" s="112"/>
      <c r="AA91" s="112" t="s">
        <v>4675</v>
      </c>
      <c r="AB91" s="112"/>
      <c r="AC91" s="112" t="s">
        <v>5070</v>
      </c>
      <c r="AD91" s="112"/>
      <c r="AE91" s="112" t="s">
        <v>5036</v>
      </c>
      <c r="AF91" s="164"/>
      <c r="AG91" s="85">
        <f t="shared" si="5"/>
        <v>1</v>
      </c>
    </row>
    <row r="92" spans="2:33" x14ac:dyDescent="0.25">
      <c r="B92" s="108" t="s">
        <v>4676</v>
      </c>
      <c r="C92" s="108" t="s">
        <v>4677</v>
      </c>
      <c r="D92" s="108" t="str">
        <v>EE_.PX.UTN._.008.UT</v>
      </c>
      <c r="E92" s="108" t="s">
        <v>4658</v>
      </c>
      <c r="F92" s="130">
        <f t="shared" si="4"/>
        <v>45292</v>
      </c>
      <c r="G92" s="109" t="s">
        <v>4245</v>
      </c>
      <c r="H92" s="109" t="s">
        <v>4246</v>
      </c>
      <c r="I92" s="121">
        <v>1</v>
      </c>
      <c r="J92" s="108" t="s">
        <v>4245</v>
      </c>
      <c r="K92" s="108" t="s">
        <v>4245</v>
      </c>
      <c r="L92" s="108" t="s">
        <v>4245</v>
      </c>
      <c r="M92" s="108" t="str">
        <f t="shared" si="6"/>
        <v>DSM-EE 23IRP</v>
      </c>
      <c r="N92" s="108" t="str">
        <f t="shared" ca="1" si="6"/>
        <v>H:\2023 IRP\3 - Assumptions\3 - DSM\2 - Energy Efficiency\Plexos Inputs\[IRP2023 EE potential - NCC Bundles - Max Cap 10MW (with Planned 24-25).xlsx]PLEXOS MaxCapacity</v>
      </c>
      <c r="O92" s="85"/>
      <c r="P92" s="112" t="s">
        <v>4676</v>
      </c>
      <c r="Q92" s="112" t="s">
        <v>4677</v>
      </c>
      <c r="R92" s="112" t="s">
        <v>4952</v>
      </c>
      <c r="S92" s="112" t="s">
        <v>4658</v>
      </c>
      <c r="T92" s="128">
        <v>44562</v>
      </c>
      <c r="U92" s="113"/>
      <c r="V92" s="113" t="s">
        <v>4246</v>
      </c>
      <c r="W92" s="119">
        <v>1</v>
      </c>
      <c r="X92" s="112"/>
      <c r="Y92" s="112"/>
      <c r="Z92" s="112"/>
      <c r="AA92" s="112" t="s">
        <v>4675</v>
      </c>
      <c r="AB92" s="112"/>
      <c r="AC92" s="112" t="s">
        <v>5070</v>
      </c>
      <c r="AD92" s="112"/>
      <c r="AE92" s="112" t="s">
        <v>5036</v>
      </c>
      <c r="AF92" s="164"/>
      <c r="AG92" s="85">
        <f t="shared" si="5"/>
        <v>1</v>
      </c>
    </row>
    <row r="93" spans="2:33" x14ac:dyDescent="0.25">
      <c r="B93" s="108" t="s">
        <v>4676</v>
      </c>
      <c r="C93" s="108" t="s">
        <v>4677</v>
      </c>
      <c r="D93" s="108" t="str">
        <v>EE_.PX.UTN._.009.UT</v>
      </c>
      <c r="E93" s="108" t="s">
        <v>4658</v>
      </c>
      <c r="F93" s="130">
        <f t="shared" si="4"/>
        <v>45292</v>
      </c>
      <c r="G93" s="109" t="s">
        <v>4245</v>
      </c>
      <c r="H93" s="109" t="s">
        <v>4246</v>
      </c>
      <c r="I93" s="121">
        <v>1</v>
      </c>
      <c r="J93" s="108" t="s">
        <v>4245</v>
      </c>
      <c r="K93" s="108" t="s">
        <v>4245</v>
      </c>
      <c r="L93" s="108" t="s">
        <v>4245</v>
      </c>
      <c r="M93" s="108" t="str">
        <f t="shared" si="6"/>
        <v>DSM-EE 23IRP</v>
      </c>
      <c r="N93" s="108" t="str">
        <f t="shared" ca="1" si="6"/>
        <v>H:\2023 IRP\3 - Assumptions\3 - DSM\2 - Energy Efficiency\Plexos Inputs\[IRP2023 EE potential - NCC Bundles - Max Cap 10MW (with Planned 24-25).xlsx]PLEXOS MaxCapacity</v>
      </c>
      <c r="O93" s="85"/>
      <c r="P93" s="112" t="s">
        <v>4676</v>
      </c>
      <c r="Q93" s="112" t="s">
        <v>4677</v>
      </c>
      <c r="R93" s="112" t="s">
        <v>4953</v>
      </c>
      <c r="S93" s="112" t="s">
        <v>4658</v>
      </c>
      <c r="T93" s="128">
        <v>44562</v>
      </c>
      <c r="U93" s="113"/>
      <c r="V93" s="113" t="s">
        <v>4246</v>
      </c>
      <c r="W93" s="119">
        <v>1</v>
      </c>
      <c r="X93" s="112"/>
      <c r="Y93" s="112"/>
      <c r="Z93" s="112"/>
      <c r="AA93" s="112" t="s">
        <v>4675</v>
      </c>
      <c r="AB93" s="112"/>
      <c r="AC93" s="112" t="s">
        <v>5070</v>
      </c>
      <c r="AD93" s="112"/>
      <c r="AE93" s="112" t="s">
        <v>5036</v>
      </c>
      <c r="AF93" s="164"/>
      <c r="AG93" s="85">
        <f t="shared" si="5"/>
        <v>1</v>
      </c>
    </row>
    <row r="94" spans="2:33" x14ac:dyDescent="0.25">
      <c r="B94" s="108" t="s">
        <v>4676</v>
      </c>
      <c r="C94" s="108" t="s">
        <v>4677</v>
      </c>
      <c r="D94" s="108" t="str">
        <v>EE_.PX.UTN._.010.UT</v>
      </c>
      <c r="E94" s="108" t="s">
        <v>4658</v>
      </c>
      <c r="F94" s="130">
        <f t="shared" si="4"/>
        <v>45292</v>
      </c>
      <c r="G94" s="109" t="s">
        <v>4245</v>
      </c>
      <c r="H94" s="109" t="s">
        <v>4246</v>
      </c>
      <c r="I94" s="121">
        <v>1</v>
      </c>
      <c r="J94" s="108" t="s">
        <v>4245</v>
      </c>
      <c r="K94" s="108" t="s">
        <v>4245</v>
      </c>
      <c r="L94" s="108" t="s">
        <v>4245</v>
      </c>
      <c r="M94" s="108" t="str">
        <f t="shared" si="6"/>
        <v>DSM-EE 23IRP</v>
      </c>
      <c r="N94" s="108" t="str">
        <f t="shared" ca="1" si="6"/>
        <v>H:\2023 IRP\3 - Assumptions\3 - DSM\2 - Energy Efficiency\Plexos Inputs\[IRP2023 EE potential - NCC Bundles - Max Cap 10MW (with Planned 24-25).xlsx]PLEXOS MaxCapacity</v>
      </c>
      <c r="O94" s="85"/>
      <c r="P94" s="112" t="s">
        <v>4676</v>
      </c>
      <c r="Q94" s="112" t="s">
        <v>4677</v>
      </c>
      <c r="R94" s="112" t="s">
        <v>4954</v>
      </c>
      <c r="S94" s="112" t="s">
        <v>4658</v>
      </c>
      <c r="T94" s="128">
        <v>44562</v>
      </c>
      <c r="U94" s="113"/>
      <c r="V94" s="113" t="s">
        <v>4246</v>
      </c>
      <c r="W94" s="119">
        <v>1</v>
      </c>
      <c r="X94" s="112"/>
      <c r="Y94" s="112"/>
      <c r="Z94" s="112"/>
      <c r="AA94" s="112" t="s">
        <v>4675</v>
      </c>
      <c r="AB94" s="112"/>
      <c r="AC94" s="112" t="s">
        <v>5070</v>
      </c>
      <c r="AD94" s="112"/>
      <c r="AE94" s="112" t="s">
        <v>5036</v>
      </c>
      <c r="AF94" s="164"/>
      <c r="AG94" s="85">
        <f t="shared" si="5"/>
        <v>1</v>
      </c>
    </row>
    <row r="95" spans="2:33" x14ac:dyDescent="0.25">
      <c r="B95" s="108" t="s">
        <v>4676</v>
      </c>
      <c r="C95" s="108" t="s">
        <v>4677</v>
      </c>
      <c r="D95" s="108" t="str">
        <v>EE_.PX.UTN._.011.UT</v>
      </c>
      <c r="E95" s="108" t="s">
        <v>4658</v>
      </c>
      <c r="F95" s="130">
        <f t="shared" si="4"/>
        <v>45292</v>
      </c>
      <c r="G95" s="109" t="s">
        <v>4245</v>
      </c>
      <c r="H95" s="109" t="s">
        <v>4246</v>
      </c>
      <c r="I95" s="121">
        <v>1</v>
      </c>
      <c r="J95" s="108" t="s">
        <v>4245</v>
      </c>
      <c r="K95" s="108" t="s">
        <v>4245</v>
      </c>
      <c r="L95" s="108" t="s">
        <v>4245</v>
      </c>
      <c r="M95" s="108" t="str">
        <f t="shared" si="6"/>
        <v>DSM-EE 23IRP</v>
      </c>
      <c r="N95" s="108" t="str">
        <f t="shared" ca="1" si="6"/>
        <v>H:\2023 IRP\3 - Assumptions\3 - DSM\2 - Energy Efficiency\Plexos Inputs\[IRP2023 EE potential - NCC Bundles - Max Cap 10MW (with Planned 24-25).xlsx]PLEXOS MaxCapacity</v>
      </c>
      <c r="O95" s="85"/>
      <c r="P95" s="112" t="s">
        <v>4676</v>
      </c>
      <c r="Q95" s="112" t="s">
        <v>4677</v>
      </c>
      <c r="R95" s="112" t="s">
        <v>4955</v>
      </c>
      <c r="S95" s="112" t="s">
        <v>4658</v>
      </c>
      <c r="T95" s="128">
        <v>44562</v>
      </c>
      <c r="U95" s="113"/>
      <c r="V95" s="113" t="s">
        <v>4246</v>
      </c>
      <c r="W95" s="119">
        <v>1</v>
      </c>
      <c r="X95" s="112"/>
      <c r="Y95" s="112"/>
      <c r="Z95" s="112"/>
      <c r="AA95" s="112" t="s">
        <v>4675</v>
      </c>
      <c r="AB95" s="112"/>
      <c r="AC95" s="112" t="s">
        <v>5070</v>
      </c>
      <c r="AD95" s="112"/>
      <c r="AE95" s="112" t="s">
        <v>5036</v>
      </c>
      <c r="AF95" s="164"/>
      <c r="AG95" s="85">
        <f t="shared" si="5"/>
        <v>1</v>
      </c>
    </row>
    <row r="96" spans="2:33" x14ac:dyDescent="0.25">
      <c r="B96" s="108" t="s">
        <v>4676</v>
      </c>
      <c r="C96" s="108" t="s">
        <v>4677</v>
      </c>
      <c r="D96" s="108" t="str">
        <v>EE_.PX.UTN._.012.UT</v>
      </c>
      <c r="E96" s="108" t="s">
        <v>4658</v>
      </c>
      <c r="F96" s="130">
        <f t="shared" si="4"/>
        <v>45292</v>
      </c>
      <c r="G96" s="109" t="s">
        <v>4245</v>
      </c>
      <c r="H96" s="109" t="s">
        <v>4246</v>
      </c>
      <c r="I96" s="121">
        <v>1</v>
      </c>
      <c r="J96" s="108" t="s">
        <v>4245</v>
      </c>
      <c r="K96" s="108" t="s">
        <v>4245</v>
      </c>
      <c r="L96" s="108" t="s">
        <v>4245</v>
      </c>
      <c r="M96" s="108" t="str">
        <f t="shared" si="6"/>
        <v>DSM-EE 23IRP</v>
      </c>
      <c r="N96" s="108" t="str">
        <f t="shared" ca="1" si="6"/>
        <v>H:\2023 IRP\3 - Assumptions\3 - DSM\2 - Energy Efficiency\Plexos Inputs\[IRP2023 EE potential - NCC Bundles - Max Cap 10MW (with Planned 24-25).xlsx]PLEXOS MaxCapacity</v>
      </c>
      <c r="O96" s="85"/>
      <c r="P96" s="112" t="s">
        <v>4676</v>
      </c>
      <c r="Q96" s="112" t="s">
        <v>4677</v>
      </c>
      <c r="R96" s="112" t="s">
        <v>4956</v>
      </c>
      <c r="S96" s="112" t="s">
        <v>4658</v>
      </c>
      <c r="T96" s="128">
        <v>44562</v>
      </c>
      <c r="U96" s="113"/>
      <c r="V96" s="113" t="s">
        <v>4246</v>
      </c>
      <c r="W96" s="119">
        <v>1</v>
      </c>
      <c r="X96" s="112"/>
      <c r="Y96" s="112"/>
      <c r="Z96" s="112"/>
      <c r="AA96" s="112" t="s">
        <v>4675</v>
      </c>
      <c r="AB96" s="112"/>
      <c r="AC96" s="112" t="s">
        <v>5070</v>
      </c>
      <c r="AD96" s="112"/>
      <c r="AE96" s="112" t="s">
        <v>5036</v>
      </c>
      <c r="AF96" s="164"/>
      <c r="AG96" s="85">
        <f t="shared" si="5"/>
        <v>1</v>
      </c>
    </row>
    <row r="97" spans="2:33" x14ac:dyDescent="0.25">
      <c r="B97" s="108" t="s">
        <v>4676</v>
      </c>
      <c r="C97" s="108" t="s">
        <v>4677</v>
      </c>
      <c r="D97" s="108" t="str">
        <v>EE_.PX.UTN._.013.UT</v>
      </c>
      <c r="E97" s="108" t="s">
        <v>4658</v>
      </c>
      <c r="F97" s="130">
        <f t="shared" si="4"/>
        <v>45292</v>
      </c>
      <c r="G97" s="109" t="s">
        <v>4245</v>
      </c>
      <c r="H97" s="109" t="s">
        <v>4246</v>
      </c>
      <c r="I97" s="121">
        <v>1</v>
      </c>
      <c r="J97" s="108" t="s">
        <v>4245</v>
      </c>
      <c r="K97" s="108" t="s">
        <v>4245</v>
      </c>
      <c r="L97" s="108" t="s">
        <v>4245</v>
      </c>
      <c r="M97" s="108" t="str">
        <f t="shared" si="6"/>
        <v>DSM-EE 23IRP</v>
      </c>
      <c r="N97" s="108" t="str">
        <f t="shared" ca="1" si="6"/>
        <v>H:\2023 IRP\3 - Assumptions\3 - DSM\2 - Energy Efficiency\Plexos Inputs\[IRP2023 EE potential - NCC Bundles - Max Cap 10MW (with Planned 24-25).xlsx]PLEXOS MaxCapacity</v>
      </c>
      <c r="O97" s="85"/>
      <c r="P97" s="112" t="s">
        <v>4676</v>
      </c>
      <c r="Q97" s="112" t="s">
        <v>4677</v>
      </c>
      <c r="R97" s="112" t="s">
        <v>4957</v>
      </c>
      <c r="S97" s="112" t="s">
        <v>4658</v>
      </c>
      <c r="T97" s="128">
        <v>44562</v>
      </c>
      <c r="U97" s="113"/>
      <c r="V97" s="113" t="s">
        <v>4246</v>
      </c>
      <c r="W97" s="119">
        <v>1</v>
      </c>
      <c r="X97" s="112"/>
      <c r="Y97" s="112"/>
      <c r="Z97" s="112"/>
      <c r="AA97" s="112" t="s">
        <v>4675</v>
      </c>
      <c r="AB97" s="112"/>
      <c r="AC97" s="112" t="s">
        <v>5070</v>
      </c>
      <c r="AD97" s="112"/>
      <c r="AE97" s="112" t="s">
        <v>5036</v>
      </c>
      <c r="AF97" s="164"/>
      <c r="AG97" s="85">
        <f t="shared" si="5"/>
        <v>1</v>
      </c>
    </row>
    <row r="98" spans="2:33" x14ac:dyDescent="0.25">
      <c r="B98" s="108" t="s">
        <v>4676</v>
      </c>
      <c r="C98" s="108" t="s">
        <v>4677</v>
      </c>
      <c r="D98" s="108" t="str">
        <v>EE_.PX.UTN._.014.UT</v>
      </c>
      <c r="E98" s="108" t="s">
        <v>4658</v>
      </c>
      <c r="F98" s="130">
        <f t="shared" si="4"/>
        <v>45292</v>
      </c>
      <c r="G98" s="109" t="s">
        <v>4245</v>
      </c>
      <c r="H98" s="109" t="s">
        <v>4246</v>
      </c>
      <c r="I98" s="121">
        <v>1</v>
      </c>
      <c r="J98" s="108" t="s">
        <v>4245</v>
      </c>
      <c r="K98" s="108" t="s">
        <v>4245</v>
      </c>
      <c r="L98" s="108" t="s">
        <v>4245</v>
      </c>
      <c r="M98" s="108" t="str">
        <f t="shared" si="6"/>
        <v>DSM-EE 23IRP</v>
      </c>
      <c r="N98" s="108" t="str">
        <f t="shared" ca="1" si="6"/>
        <v>H:\2023 IRP\3 - Assumptions\3 - DSM\2 - Energy Efficiency\Plexos Inputs\[IRP2023 EE potential - NCC Bundles - Max Cap 10MW (with Planned 24-25).xlsx]PLEXOS MaxCapacity</v>
      </c>
      <c r="O98" s="85"/>
      <c r="P98" s="112" t="s">
        <v>4676</v>
      </c>
      <c r="Q98" s="112" t="s">
        <v>4677</v>
      </c>
      <c r="R98" s="112" t="s">
        <v>4958</v>
      </c>
      <c r="S98" s="112" t="s">
        <v>4658</v>
      </c>
      <c r="T98" s="128">
        <v>44562</v>
      </c>
      <c r="U98" s="113"/>
      <c r="V98" s="113" t="s">
        <v>4246</v>
      </c>
      <c r="W98" s="119">
        <v>1</v>
      </c>
      <c r="X98" s="112"/>
      <c r="Y98" s="112"/>
      <c r="Z98" s="112"/>
      <c r="AA98" s="112" t="s">
        <v>4675</v>
      </c>
      <c r="AB98" s="112"/>
      <c r="AC98" s="112" t="s">
        <v>5070</v>
      </c>
      <c r="AD98" s="112"/>
      <c r="AE98" s="112" t="s">
        <v>5036</v>
      </c>
      <c r="AF98" s="164"/>
      <c r="AG98" s="85">
        <f t="shared" si="5"/>
        <v>1</v>
      </c>
    </row>
    <row r="99" spans="2:33" x14ac:dyDescent="0.25">
      <c r="B99" s="108" t="s">
        <v>4676</v>
      </c>
      <c r="C99" s="108" t="s">
        <v>4677</v>
      </c>
      <c r="D99" s="108" t="str">
        <v>EE_.PX.UTN._.015.UT</v>
      </c>
      <c r="E99" s="108" t="s">
        <v>4658</v>
      </c>
      <c r="F99" s="130">
        <f t="shared" si="4"/>
        <v>45292</v>
      </c>
      <c r="G99" s="109" t="s">
        <v>4245</v>
      </c>
      <c r="H99" s="109" t="s">
        <v>4246</v>
      </c>
      <c r="I99" s="121">
        <v>1</v>
      </c>
      <c r="J99" s="108" t="s">
        <v>4245</v>
      </c>
      <c r="K99" s="108" t="s">
        <v>4245</v>
      </c>
      <c r="L99" s="108" t="s">
        <v>4245</v>
      </c>
      <c r="M99" s="108" t="str">
        <f t="shared" si="6"/>
        <v>DSM-EE 23IRP</v>
      </c>
      <c r="N99" s="108" t="str">
        <f t="shared" ca="1" si="6"/>
        <v>H:\2023 IRP\3 - Assumptions\3 - DSM\2 - Energy Efficiency\Plexos Inputs\[IRP2023 EE potential - NCC Bundles - Max Cap 10MW (with Planned 24-25).xlsx]PLEXOS MaxCapacity</v>
      </c>
      <c r="O99" s="85"/>
      <c r="P99" s="112" t="s">
        <v>4676</v>
      </c>
      <c r="Q99" s="112" t="s">
        <v>4677</v>
      </c>
      <c r="R99" s="112" t="s">
        <v>4959</v>
      </c>
      <c r="S99" s="112" t="s">
        <v>4658</v>
      </c>
      <c r="T99" s="128">
        <v>44562</v>
      </c>
      <c r="U99" s="113"/>
      <c r="V99" s="113" t="s">
        <v>4246</v>
      </c>
      <c r="W99" s="119">
        <v>1</v>
      </c>
      <c r="X99" s="112"/>
      <c r="Y99" s="112"/>
      <c r="Z99" s="112"/>
      <c r="AA99" s="112" t="s">
        <v>4675</v>
      </c>
      <c r="AB99" s="112"/>
      <c r="AC99" s="112" t="s">
        <v>5070</v>
      </c>
      <c r="AD99" s="112"/>
      <c r="AE99" s="112" t="s">
        <v>5036</v>
      </c>
      <c r="AF99" s="164"/>
      <c r="AG99" s="85">
        <f t="shared" si="5"/>
        <v>1</v>
      </c>
    </row>
    <row r="100" spans="2:33" x14ac:dyDescent="0.25">
      <c r="B100" s="108" t="s">
        <v>4676</v>
      </c>
      <c r="C100" s="108" t="s">
        <v>4677</v>
      </c>
      <c r="D100" s="108" t="str">
        <v>EE_.PX.UTN._.016.UT</v>
      </c>
      <c r="E100" s="108" t="s">
        <v>4658</v>
      </c>
      <c r="F100" s="130">
        <f t="shared" ref="F100:F131" si="7">DATE(StartYear,1,1)</f>
        <v>45292</v>
      </c>
      <c r="G100" s="109" t="s">
        <v>4245</v>
      </c>
      <c r="H100" s="109" t="s">
        <v>4246</v>
      </c>
      <c r="I100" s="121">
        <v>1</v>
      </c>
      <c r="J100" s="108" t="s">
        <v>4245</v>
      </c>
      <c r="K100" s="108" t="s">
        <v>4245</v>
      </c>
      <c r="L100" s="108" t="s">
        <v>4245</v>
      </c>
      <c r="M100" s="108" t="str">
        <f t="shared" si="6"/>
        <v>DSM-EE 23IRP</v>
      </c>
      <c r="N100" s="108" t="str">
        <f t="shared" ca="1" si="6"/>
        <v>H:\2023 IRP\3 - Assumptions\3 - DSM\2 - Energy Efficiency\Plexos Inputs\[IRP2023 EE potential - NCC Bundles - Max Cap 10MW (with Planned 24-25).xlsx]PLEXOS MaxCapacity</v>
      </c>
      <c r="O100" s="85"/>
      <c r="P100" s="112" t="s">
        <v>4676</v>
      </c>
      <c r="Q100" s="112" t="s">
        <v>4677</v>
      </c>
      <c r="R100" s="112" t="s">
        <v>4960</v>
      </c>
      <c r="S100" s="112" t="s">
        <v>4658</v>
      </c>
      <c r="T100" s="128">
        <v>44562</v>
      </c>
      <c r="U100" s="113"/>
      <c r="V100" s="113" t="s">
        <v>4246</v>
      </c>
      <c r="W100" s="119">
        <v>1</v>
      </c>
      <c r="X100" s="112"/>
      <c r="Y100" s="112"/>
      <c r="Z100" s="112"/>
      <c r="AA100" s="112" t="s">
        <v>4675</v>
      </c>
      <c r="AB100" s="112"/>
      <c r="AC100" s="112" t="s">
        <v>5070</v>
      </c>
      <c r="AD100" s="112"/>
      <c r="AE100" s="112" t="s">
        <v>5036</v>
      </c>
      <c r="AF100" s="164"/>
      <c r="AG100" s="85">
        <f t="shared" si="5"/>
        <v>1</v>
      </c>
    </row>
    <row r="101" spans="2:33" x14ac:dyDescent="0.25">
      <c r="B101" s="108" t="s">
        <v>4676</v>
      </c>
      <c r="C101" s="108" t="s">
        <v>4677</v>
      </c>
      <c r="D101" s="108" t="str">
        <v>EE_.PX.UTN._.017.UT</v>
      </c>
      <c r="E101" s="108" t="s">
        <v>4658</v>
      </c>
      <c r="F101" s="130">
        <f t="shared" si="7"/>
        <v>45292</v>
      </c>
      <c r="G101" s="109" t="s">
        <v>4245</v>
      </c>
      <c r="H101" s="109" t="s">
        <v>4246</v>
      </c>
      <c r="I101" s="121">
        <v>1</v>
      </c>
      <c r="J101" s="108" t="s">
        <v>4245</v>
      </c>
      <c r="K101" s="108" t="s">
        <v>4245</v>
      </c>
      <c r="L101" s="108" t="s">
        <v>4245</v>
      </c>
      <c r="M101" s="108" t="str">
        <f t="shared" si="6"/>
        <v>DSM-EE 23IRP</v>
      </c>
      <c r="N101" s="108" t="str">
        <f t="shared" ca="1" si="6"/>
        <v>H:\2023 IRP\3 - Assumptions\3 - DSM\2 - Energy Efficiency\Plexos Inputs\[IRP2023 EE potential - NCC Bundles - Max Cap 10MW (with Planned 24-25).xlsx]PLEXOS MaxCapacity</v>
      </c>
      <c r="O101" s="85"/>
      <c r="P101" s="112" t="s">
        <v>4676</v>
      </c>
      <c r="Q101" s="112" t="s">
        <v>4677</v>
      </c>
      <c r="R101" s="112" t="s">
        <v>4961</v>
      </c>
      <c r="S101" s="112" t="s">
        <v>4658</v>
      </c>
      <c r="T101" s="128">
        <v>44562</v>
      </c>
      <c r="U101" s="113"/>
      <c r="V101" s="113" t="s">
        <v>4246</v>
      </c>
      <c r="W101" s="119">
        <v>1</v>
      </c>
      <c r="X101" s="112"/>
      <c r="Y101" s="112"/>
      <c r="Z101" s="112"/>
      <c r="AA101" s="112" t="s">
        <v>4675</v>
      </c>
      <c r="AB101" s="112"/>
      <c r="AC101" s="112" t="s">
        <v>5070</v>
      </c>
      <c r="AD101" s="112"/>
      <c r="AE101" s="112" t="s">
        <v>5036</v>
      </c>
      <c r="AF101" s="164"/>
      <c r="AG101" s="85">
        <f t="shared" si="5"/>
        <v>1</v>
      </c>
    </row>
    <row r="102" spans="2:33" x14ac:dyDescent="0.25">
      <c r="B102" s="108" t="s">
        <v>4676</v>
      </c>
      <c r="C102" s="108" t="s">
        <v>4677</v>
      </c>
      <c r="D102" s="108" t="str">
        <v>EE_.PX.UTN._.018.UT</v>
      </c>
      <c r="E102" s="108" t="s">
        <v>4658</v>
      </c>
      <c r="F102" s="130">
        <f t="shared" si="7"/>
        <v>45292</v>
      </c>
      <c r="G102" s="109" t="s">
        <v>4245</v>
      </c>
      <c r="H102" s="109" t="s">
        <v>4246</v>
      </c>
      <c r="I102" s="121">
        <v>1</v>
      </c>
      <c r="J102" s="108" t="s">
        <v>4245</v>
      </c>
      <c r="K102" s="108" t="s">
        <v>4245</v>
      </c>
      <c r="L102" s="108" t="s">
        <v>4245</v>
      </c>
      <c r="M102" s="108" t="str">
        <f t="shared" si="6"/>
        <v>DSM-EE 23IRP</v>
      </c>
      <c r="N102" s="108" t="str">
        <f t="shared" ca="1" si="6"/>
        <v>H:\2023 IRP\3 - Assumptions\3 - DSM\2 - Energy Efficiency\Plexos Inputs\[IRP2023 EE potential - NCC Bundles - Max Cap 10MW (with Planned 24-25).xlsx]PLEXOS MaxCapacity</v>
      </c>
      <c r="O102" s="85"/>
      <c r="P102" s="112" t="s">
        <v>4676</v>
      </c>
      <c r="Q102" s="112" t="s">
        <v>4677</v>
      </c>
      <c r="R102" s="112" t="s">
        <v>4962</v>
      </c>
      <c r="S102" s="112" t="s">
        <v>4658</v>
      </c>
      <c r="T102" s="128">
        <v>44562</v>
      </c>
      <c r="U102" s="113"/>
      <c r="V102" s="113" t="s">
        <v>4246</v>
      </c>
      <c r="W102" s="119">
        <v>1</v>
      </c>
      <c r="X102" s="112"/>
      <c r="Y102" s="112"/>
      <c r="Z102" s="112"/>
      <c r="AA102" s="112" t="s">
        <v>4675</v>
      </c>
      <c r="AB102" s="112"/>
      <c r="AC102" s="112" t="s">
        <v>5070</v>
      </c>
      <c r="AD102" s="112"/>
      <c r="AE102" s="112" t="s">
        <v>5036</v>
      </c>
      <c r="AF102" s="164"/>
      <c r="AG102" s="85">
        <f t="shared" si="5"/>
        <v>1</v>
      </c>
    </row>
    <row r="103" spans="2:33" x14ac:dyDescent="0.25">
      <c r="B103" s="108" t="s">
        <v>4676</v>
      </c>
      <c r="C103" s="108" t="s">
        <v>4677</v>
      </c>
      <c r="D103" s="108" t="str">
        <v>EE_.PX.UTN._.019.UT</v>
      </c>
      <c r="E103" s="108" t="s">
        <v>4658</v>
      </c>
      <c r="F103" s="130">
        <f t="shared" si="7"/>
        <v>45292</v>
      </c>
      <c r="G103" s="109" t="s">
        <v>4245</v>
      </c>
      <c r="H103" s="109" t="s">
        <v>4246</v>
      </c>
      <c r="I103" s="121">
        <v>1</v>
      </c>
      <c r="J103" s="108" t="s">
        <v>4245</v>
      </c>
      <c r="K103" s="108" t="s">
        <v>4245</v>
      </c>
      <c r="L103" s="108" t="s">
        <v>4245</v>
      </c>
      <c r="M103" s="108" t="str">
        <f t="shared" si="6"/>
        <v>DSM-EE 23IRP</v>
      </c>
      <c r="N103" s="108" t="str">
        <f t="shared" ca="1" si="6"/>
        <v>H:\2023 IRP\3 - Assumptions\3 - DSM\2 - Energy Efficiency\Plexos Inputs\[IRP2023 EE potential - NCC Bundles - Max Cap 10MW (with Planned 24-25).xlsx]PLEXOS MaxCapacity</v>
      </c>
      <c r="O103" s="85"/>
      <c r="P103" s="112" t="s">
        <v>4676</v>
      </c>
      <c r="Q103" s="112" t="s">
        <v>4677</v>
      </c>
      <c r="R103" s="112" t="s">
        <v>4963</v>
      </c>
      <c r="S103" s="112" t="s">
        <v>4658</v>
      </c>
      <c r="T103" s="128">
        <v>44562</v>
      </c>
      <c r="U103" s="113"/>
      <c r="V103" s="113" t="s">
        <v>4246</v>
      </c>
      <c r="W103" s="119">
        <v>1</v>
      </c>
      <c r="X103" s="112"/>
      <c r="Y103" s="112"/>
      <c r="Z103" s="112"/>
      <c r="AA103" s="112" t="s">
        <v>4675</v>
      </c>
      <c r="AB103" s="112"/>
      <c r="AC103" s="112" t="s">
        <v>5070</v>
      </c>
      <c r="AD103" s="112"/>
      <c r="AE103" s="112" t="s">
        <v>5036</v>
      </c>
      <c r="AF103" s="164"/>
      <c r="AG103" s="85">
        <f t="shared" si="5"/>
        <v>1</v>
      </c>
    </row>
    <row r="104" spans="2:33" x14ac:dyDescent="0.25">
      <c r="B104" s="108" t="s">
        <v>4676</v>
      </c>
      <c r="C104" s="108" t="s">
        <v>4677</v>
      </c>
      <c r="D104" s="108" t="str">
        <v>EE_.PX.UTN._.020.UT</v>
      </c>
      <c r="E104" s="108" t="s">
        <v>4658</v>
      </c>
      <c r="F104" s="130">
        <f t="shared" si="7"/>
        <v>45292</v>
      </c>
      <c r="G104" s="109" t="s">
        <v>4245</v>
      </c>
      <c r="H104" s="109" t="s">
        <v>4246</v>
      </c>
      <c r="I104" s="121">
        <v>1</v>
      </c>
      <c r="J104" s="108" t="s">
        <v>4245</v>
      </c>
      <c r="K104" s="108" t="s">
        <v>4245</v>
      </c>
      <c r="L104" s="108" t="s">
        <v>4245</v>
      </c>
      <c r="M104" s="108" t="str">
        <f t="shared" si="6"/>
        <v>DSM-EE 23IRP</v>
      </c>
      <c r="N104" s="108" t="str">
        <f t="shared" ca="1" si="6"/>
        <v>H:\2023 IRP\3 - Assumptions\3 - DSM\2 - Energy Efficiency\Plexos Inputs\[IRP2023 EE potential - NCC Bundles - Max Cap 10MW (with Planned 24-25).xlsx]PLEXOS MaxCapacity</v>
      </c>
      <c r="O104" s="85"/>
      <c r="P104" s="112" t="s">
        <v>4676</v>
      </c>
      <c r="Q104" s="112" t="s">
        <v>4677</v>
      </c>
      <c r="R104" s="112" t="s">
        <v>4964</v>
      </c>
      <c r="S104" s="112" t="s">
        <v>4658</v>
      </c>
      <c r="T104" s="128">
        <v>44562</v>
      </c>
      <c r="U104" s="113"/>
      <c r="V104" s="113" t="s">
        <v>4246</v>
      </c>
      <c r="W104" s="119">
        <v>1</v>
      </c>
      <c r="X104" s="112"/>
      <c r="Y104" s="112"/>
      <c r="Z104" s="112"/>
      <c r="AA104" s="112" t="s">
        <v>4675</v>
      </c>
      <c r="AB104" s="112"/>
      <c r="AC104" s="112" t="s">
        <v>5070</v>
      </c>
      <c r="AD104" s="112"/>
      <c r="AE104" s="112" t="s">
        <v>5036</v>
      </c>
      <c r="AF104" s="164"/>
      <c r="AG104" s="85">
        <f t="shared" si="5"/>
        <v>1</v>
      </c>
    </row>
    <row r="105" spans="2:33" x14ac:dyDescent="0.25">
      <c r="B105" s="108" t="s">
        <v>4676</v>
      </c>
      <c r="C105" s="108" t="s">
        <v>4677</v>
      </c>
      <c r="D105" s="108" t="str">
        <v>EE_.PX.UTN._.021.UT</v>
      </c>
      <c r="E105" s="108" t="s">
        <v>4658</v>
      </c>
      <c r="F105" s="130">
        <f t="shared" si="7"/>
        <v>45292</v>
      </c>
      <c r="G105" s="109" t="s">
        <v>4245</v>
      </c>
      <c r="H105" s="109" t="s">
        <v>4246</v>
      </c>
      <c r="I105" s="121">
        <v>1</v>
      </c>
      <c r="J105" s="108" t="s">
        <v>4245</v>
      </c>
      <c r="K105" s="108" t="s">
        <v>4245</v>
      </c>
      <c r="L105" s="108" t="s">
        <v>4245</v>
      </c>
      <c r="M105" s="108" t="str">
        <f t="shared" si="6"/>
        <v>DSM-EE 23IRP</v>
      </c>
      <c r="N105" s="108" t="str">
        <f t="shared" ca="1" si="6"/>
        <v>H:\2023 IRP\3 - Assumptions\3 - DSM\2 - Energy Efficiency\Plexos Inputs\[IRP2023 EE potential - NCC Bundles - Max Cap 10MW (with Planned 24-25).xlsx]PLEXOS MaxCapacity</v>
      </c>
      <c r="O105" s="85"/>
      <c r="P105" s="112" t="s">
        <v>4676</v>
      </c>
      <c r="Q105" s="112" t="s">
        <v>4677</v>
      </c>
      <c r="R105" s="112" t="s">
        <v>4965</v>
      </c>
      <c r="S105" s="112" t="s">
        <v>4658</v>
      </c>
      <c r="T105" s="128">
        <v>44562</v>
      </c>
      <c r="U105" s="113"/>
      <c r="V105" s="113" t="s">
        <v>4246</v>
      </c>
      <c r="W105" s="119">
        <v>1</v>
      </c>
      <c r="X105" s="112"/>
      <c r="Y105" s="112"/>
      <c r="Z105" s="112"/>
      <c r="AA105" s="112" t="s">
        <v>4675</v>
      </c>
      <c r="AB105" s="112"/>
      <c r="AC105" s="112" t="s">
        <v>5070</v>
      </c>
      <c r="AD105" s="112"/>
      <c r="AE105" s="112" t="s">
        <v>5036</v>
      </c>
      <c r="AF105" s="164"/>
      <c r="AG105" s="85">
        <f t="shared" si="5"/>
        <v>1</v>
      </c>
    </row>
    <row r="106" spans="2:33" x14ac:dyDescent="0.25">
      <c r="B106" s="108" t="s">
        <v>4676</v>
      </c>
      <c r="C106" s="108" t="s">
        <v>4677</v>
      </c>
      <c r="D106" s="108" t="str">
        <v>EE_.PX.UTN._.022.UT</v>
      </c>
      <c r="E106" s="108" t="s">
        <v>4658</v>
      </c>
      <c r="F106" s="130">
        <f t="shared" si="7"/>
        <v>45292</v>
      </c>
      <c r="G106" s="109" t="s">
        <v>4245</v>
      </c>
      <c r="H106" s="109" t="s">
        <v>4246</v>
      </c>
      <c r="I106" s="121">
        <v>1</v>
      </c>
      <c r="J106" s="108" t="s">
        <v>4245</v>
      </c>
      <c r="K106" s="108" t="s">
        <v>4245</v>
      </c>
      <c r="L106" s="108" t="s">
        <v>4245</v>
      </c>
      <c r="M106" s="108" t="str">
        <f t="shared" si="6"/>
        <v>DSM-EE 23IRP</v>
      </c>
      <c r="N106" s="108" t="str">
        <f t="shared" ca="1" si="6"/>
        <v>H:\2023 IRP\3 - Assumptions\3 - DSM\2 - Energy Efficiency\Plexos Inputs\[IRP2023 EE potential - NCC Bundles - Max Cap 10MW (with Planned 24-25).xlsx]PLEXOS MaxCapacity</v>
      </c>
      <c r="O106" s="85"/>
      <c r="P106" s="112" t="s">
        <v>4676</v>
      </c>
      <c r="Q106" s="112" t="s">
        <v>4677</v>
      </c>
      <c r="R106" s="112" t="s">
        <v>4966</v>
      </c>
      <c r="S106" s="112" t="s">
        <v>4658</v>
      </c>
      <c r="T106" s="128">
        <v>44562</v>
      </c>
      <c r="U106" s="113"/>
      <c r="V106" s="113" t="s">
        <v>4246</v>
      </c>
      <c r="W106" s="119">
        <v>1</v>
      </c>
      <c r="X106" s="112"/>
      <c r="Y106" s="112"/>
      <c r="Z106" s="112"/>
      <c r="AA106" s="112" t="s">
        <v>4675</v>
      </c>
      <c r="AB106" s="112"/>
      <c r="AC106" s="112" t="s">
        <v>5070</v>
      </c>
      <c r="AD106" s="112"/>
      <c r="AE106" s="112" t="s">
        <v>5036</v>
      </c>
      <c r="AF106" s="164"/>
      <c r="AG106" s="85">
        <f t="shared" si="5"/>
        <v>1</v>
      </c>
    </row>
    <row r="107" spans="2:33" x14ac:dyDescent="0.25">
      <c r="B107" s="108" t="s">
        <v>4676</v>
      </c>
      <c r="C107" s="108" t="s">
        <v>4677</v>
      </c>
      <c r="D107" s="108" t="str">
        <v>EE_.PX.UTN._.023.UT</v>
      </c>
      <c r="E107" s="108" t="s">
        <v>4658</v>
      </c>
      <c r="F107" s="130">
        <f t="shared" si="7"/>
        <v>45292</v>
      </c>
      <c r="G107" s="109" t="s">
        <v>4245</v>
      </c>
      <c r="H107" s="109" t="s">
        <v>4246</v>
      </c>
      <c r="I107" s="121">
        <v>1</v>
      </c>
      <c r="J107" s="108" t="s">
        <v>4245</v>
      </c>
      <c r="K107" s="108" t="s">
        <v>4245</v>
      </c>
      <c r="L107" s="108" t="s">
        <v>4245</v>
      </c>
      <c r="M107" s="108" t="str">
        <f t="shared" si="6"/>
        <v>DSM-EE 23IRP</v>
      </c>
      <c r="N107" s="108" t="str">
        <f t="shared" ca="1" si="6"/>
        <v>H:\2023 IRP\3 - Assumptions\3 - DSM\2 - Energy Efficiency\Plexos Inputs\[IRP2023 EE potential - NCC Bundles - Max Cap 10MW (with Planned 24-25).xlsx]PLEXOS MaxCapacity</v>
      </c>
      <c r="O107" s="85"/>
      <c r="P107" s="112" t="s">
        <v>4676</v>
      </c>
      <c r="Q107" s="112" t="s">
        <v>4677</v>
      </c>
      <c r="R107" s="112" t="s">
        <v>4967</v>
      </c>
      <c r="S107" s="112" t="s">
        <v>4658</v>
      </c>
      <c r="T107" s="128">
        <v>44562</v>
      </c>
      <c r="U107" s="113"/>
      <c r="V107" s="113" t="s">
        <v>4246</v>
      </c>
      <c r="W107" s="119">
        <v>1</v>
      </c>
      <c r="X107" s="112"/>
      <c r="Y107" s="112"/>
      <c r="Z107" s="112"/>
      <c r="AA107" s="112" t="s">
        <v>4675</v>
      </c>
      <c r="AB107" s="112"/>
      <c r="AC107" s="112" t="s">
        <v>5070</v>
      </c>
      <c r="AD107" s="112"/>
      <c r="AE107" s="112" t="s">
        <v>5036</v>
      </c>
      <c r="AF107" s="164"/>
      <c r="AG107" s="85">
        <f t="shared" si="5"/>
        <v>1</v>
      </c>
    </row>
    <row r="108" spans="2:33" x14ac:dyDescent="0.25">
      <c r="B108" s="108" t="s">
        <v>4676</v>
      </c>
      <c r="C108" s="108" t="s">
        <v>4677</v>
      </c>
      <c r="D108" s="108" t="str">
        <v>EE_.PX.UTN._.024.UT</v>
      </c>
      <c r="E108" s="108" t="s">
        <v>4658</v>
      </c>
      <c r="F108" s="130">
        <f t="shared" si="7"/>
        <v>45292</v>
      </c>
      <c r="G108" s="109" t="s">
        <v>4245</v>
      </c>
      <c r="H108" s="109" t="s">
        <v>4246</v>
      </c>
      <c r="I108" s="121">
        <v>1</v>
      </c>
      <c r="J108" s="108" t="s">
        <v>4245</v>
      </c>
      <c r="K108" s="108" t="s">
        <v>4245</v>
      </c>
      <c r="L108" s="108" t="s">
        <v>4245</v>
      </c>
      <c r="M108" s="108" t="str">
        <f t="shared" si="6"/>
        <v>DSM-EE 23IRP</v>
      </c>
      <c r="N108" s="108" t="str">
        <f t="shared" ca="1" si="6"/>
        <v>H:\2023 IRP\3 - Assumptions\3 - DSM\2 - Energy Efficiency\Plexos Inputs\[IRP2023 EE potential - NCC Bundles - Max Cap 10MW (with Planned 24-25).xlsx]PLEXOS MaxCapacity</v>
      </c>
      <c r="O108" s="85"/>
      <c r="P108" s="112" t="s">
        <v>4676</v>
      </c>
      <c r="Q108" s="112" t="s">
        <v>4677</v>
      </c>
      <c r="R108" s="112" t="s">
        <v>4968</v>
      </c>
      <c r="S108" s="112" t="s">
        <v>4658</v>
      </c>
      <c r="T108" s="128">
        <v>44562</v>
      </c>
      <c r="U108" s="113"/>
      <c r="V108" s="113" t="s">
        <v>4246</v>
      </c>
      <c r="W108" s="119">
        <v>1</v>
      </c>
      <c r="X108" s="112"/>
      <c r="Y108" s="112"/>
      <c r="Z108" s="112"/>
      <c r="AA108" s="112" t="s">
        <v>4675</v>
      </c>
      <c r="AB108" s="112"/>
      <c r="AC108" s="112" t="s">
        <v>5070</v>
      </c>
      <c r="AD108" s="112"/>
      <c r="AE108" s="112" t="s">
        <v>5036</v>
      </c>
      <c r="AF108" s="164"/>
      <c r="AG108" s="85">
        <f t="shared" si="5"/>
        <v>1</v>
      </c>
    </row>
    <row r="109" spans="2:33" x14ac:dyDescent="0.25">
      <c r="B109" s="108" t="s">
        <v>4676</v>
      </c>
      <c r="C109" s="108" t="s">
        <v>4677</v>
      </c>
      <c r="D109" s="108" t="str">
        <v>EE_.PX.UTN._.025.UT</v>
      </c>
      <c r="E109" s="108" t="s">
        <v>4658</v>
      </c>
      <c r="F109" s="130">
        <f t="shared" si="7"/>
        <v>45292</v>
      </c>
      <c r="G109" s="109" t="s">
        <v>4245</v>
      </c>
      <c r="H109" s="109" t="s">
        <v>4246</v>
      </c>
      <c r="I109" s="121">
        <v>1</v>
      </c>
      <c r="J109" s="108" t="s">
        <v>4245</v>
      </c>
      <c r="K109" s="108" t="s">
        <v>4245</v>
      </c>
      <c r="L109" s="108" t="s">
        <v>4245</v>
      </c>
      <c r="M109" s="108" t="str">
        <f t="shared" si="6"/>
        <v>DSM-EE 23IRP</v>
      </c>
      <c r="N109" s="108" t="str">
        <f t="shared" ca="1" si="6"/>
        <v>H:\2023 IRP\3 - Assumptions\3 - DSM\2 - Energy Efficiency\Plexos Inputs\[IRP2023 EE potential - NCC Bundles - Max Cap 10MW (with Planned 24-25).xlsx]PLEXOS MaxCapacity</v>
      </c>
      <c r="O109" s="85"/>
      <c r="P109" s="112" t="s">
        <v>4676</v>
      </c>
      <c r="Q109" s="112" t="s">
        <v>4677</v>
      </c>
      <c r="R109" s="112" t="s">
        <v>4969</v>
      </c>
      <c r="S109" s="112" t="s">
        <v>4658</v>
      </c>
      <c r="T109" s="128">
        <v>44562</v>
      </c>
      <c r="U109" s="113"/>
      <c r="V109" s="113" t="s">
        <v>4246</v>
      </c>
      <c r="W109" s="119">
        <v>1</v>
      </c>
      <c r="X109" s="112"/>
      <c r="Y109" s="112"/>
      <c r="Z109" s="112"/>
      <c r="AA109" s="112" t="s">
        <v>4675</v>
      </c>
      <c r="AB109" s="112"/>
      <c r="AC109" s="112" t="s">
        <v>5070</v>
      </c>
      <c r="AD109" s="112"/>
      <c r="AE109" s="112" t="s">
        <v>5036</v>
      </c>
      <c r="AF109" s="164"/>
      <c r="AG109" s="85">
        <f t="shared" si="5"/>
        <v>1</v>
      </c>
    </row>
    <row r="110" spans="2:33" x14ac:dyDescent="0.25">
      <c r="B110" s="108" t="s">
        <v>4676</v>
      </c>
      <c r="C110" s="108" t="s">
        <v>4677</v>
      </c>
      <c r="D110" s="108" t="str">
        <v>EE_.PX.UTN._.026.UT</v>
      </c>
      <c r="E110" s="108" t="s">
        <v>4658</v>
      </c>
      <c r="F110" s="130">
        <f t="shared" si="7"/>
        <v>45292</v>
      </c>
      <c r="G110" s="109" t="s">
        <v>4245</v>
      </c>
      <c r="H110" s="109" t="s">
        <v>4246</v>
      </c>
      <c r="I110" s="121">
        <v>1</v>
      </c>
      <c r="J110" s="108" t="s">
        <v>4245</v>
      </c>
      <c r="K110" s="108" t="s">
        <v>4245</v>
      </c>
      <c r="L110" s="108" t="s">
        <v>4245</v>
      </c>
      <c r="M110" s="108" t="str">
        <f t="shared" si="6"/>
        <v>DSM-EE 23IRP</v>
      </c>
      <c r="N110" s="108" t="str">
        <f t="shared" ca="1" si="6"/>
        <v>H:\2023 IRP\3 - Assumptions\3 - DSM\2 - Energy Efficiency\Plexos Inputs\[IRP2023 EE potential - NCC Bundles - Max Cap 10MW (with Planned 24-25).xlsx]PLEXOS MaxCapacity</v>
      </c>
      <c r="O110" s="85"/>
      <c r="P110" s="112" t="s">
        <v>4676</v>
      </c>
      <c r="Q110" s="112" t="s">
        <v>4677</v>
      </c>
      <c r="R110" s="112" t="s">
        <v>4970</v>
      </c>
      <c r="S110" s="112" t="s">
        <v>4658</v>
      </c>
      <c r="T110" s="128">
        <v>44562</v>
      </c>
      <c r="U110" s="113"/>
      <c r="V110" s="113" t="s">
        <v>4246</v>
      </c>
      <c r="W110" s="119">
        <v>1</v>
      </c>
      <c r="X110" s="112"/>
      <c r="Y110" s="112"/>
      <c r="Z110" s="112"/>
      <c r="AA110" s="112" t="s">
        <v>4675</v>
      </c>
      <c r="AB110" s="112"/>
      <c r="AC110" s="112" t="s">
        <v>5070</v>
      </c>
      <c r="AD110" s="112"/>
      <c r="AE110" s="112" t="s">
        <v>5036</v>
      </c>
      <c r="AF110" s="164"/>
      <c r="AG110" s="85">
        <f t="shared" si="5"/>
        <v>1</v>
      </c>
    </row>
    <row r="111" spans="2:33" x14ac:dyDescent="0.25">
      <c r="B111" s="108" t="s">
        <v>4676</v>
      </c>
      <c r="C111" s="108" t="s">
        <v>4677</v>
      </c>
      <c r="D111" s="108" t="str">
        <v>EE_.PX.UTN._.027.UT</v>
      </c>
      <c r="E111" s="108" t="s">
        <v>4658</v>
      </c>
      <c r="F111" s="130">
        <f t="shared" si="7"/>
        <v>45292</v>
      </c>
      <c r="G111" s="109" t="s">
        <v>4245</v>
      </c>
      <c r="H111" s="109" t="s">
        <v>4246</v>
      </c>
      <c r="I111" s="121">
        <v>1</v>
      </c>
      <c r="J111" s="108" t="s">
        <v>4245</v>
      </c>
      <c r="K111" s="108" t="s">
        <v>4245</v>
      </c>
      <c r="L111" s="108" t="s">
        <v>4245</v>
      </c>
      <c r="M111" s="108" t="str">
        <f t="shared" si="6"/>
        <v>DSM-EE 23IRP</v>
      </c>
      <c r="N111" s="108" t="str">
        <f t="shared" ca="1" si="6"/>
        <v>H:\2023 IRP\3 - Assumptions\3 - DSM\2 - Energy Efficiency\Plexos Inputs\[IRP2023 EE potential - NCC Bundles - Max Cap 10MW (with Planned 24-25).xlsx]PLEXOS MaxCapacity</v>
      </c>
      <c r="O111" s="85"/>
      <c r="P111" s="112" t="s">
        <v>4676</v>
      </c>
      <c r="Q111" s="112" t="s">
        <v>4677</v>
      </c>
      <c r="R111" s="112" t="s">
        <v>4971</v>
      </c>
      <c r="S111" s="112" t="s">
        <v>4658</v>
      </c>
      <c r="T111" s="128">
        <v>44562</v>
      </c>
      <c r="U111" s="113"/>
      <c r="V111" s="113" t="s">
        <v>4246</v>
      </c>
      <c r="W111" s="119">
        <v>1</v>
      </c>
      <c r="X111" s="112"/>
      <c r="Y111" s="112"/>
      <c r="Z111" s="112"/>
      <c r="AA111" s="112" t="s">
        <v>4675</v>
      </c>
      <c r="AB111" s="112"/>
      <c r="AC111" s="112" t="s">
        <v>5070</v>
      </c>
      <c r="AD111" s="112"/>
      <c r="AE111" s="112" t="s">
        <v>5036</v>
      </c>
      <c r="AF111" s="164"/>
      <c r="AG111" s="85">
        <f t="shared" si="5"/>
        <v>1</v>
      </c>
    </row>
    <row r="112" spans="2:33" x14ac:dyDescent="0.25">
      <c r="B112" s="108" t="s">
        <v>4676</v>
      </c>
      <c r="C112" s="108" t="s">
        <v>4677</v>
      </c>
      <c r="D112" s="108" t="str">
        <v>EE_.PX.WYC._.001.WY</v>
      </c>
      <c r="E112" s="108" t="s">
        <v>4658</v>
      </c>
      <c r="F112" s="130">
        <f t="shared" si="7"/>
        <v>45292</v>
      </c>
      <c r="G112" s="109" t="s">
        <v>4245</v>
      </c>
      <c r="H112" s="109" t="s">
        <v>4246</v>
      </c>
      <c r="I112" s="121">
        <v>1</v>
      </c>
      <c r="J112" s="108" t="s">
        <v>4245</v>
      </c>
      <c r="K112" s="108" t="s">
        <v>4245</v>
      </c>
      <c r="L112" s="108" t="s">
        <v>4245</v>
      </c>
      <c r="M112" s="108" t="str">
        <f t="shared" si="6"/>
        <v>DSM-EE 23IRP</v>
      </c>
      <c r="N112" s="108" t="str">
        <f t="shared" ca="1" si="6"/>
        <v>H:\2023 IRP\3 - Assumptions\3 - DSM\2 - Energy Efficiency\Plexos Inputs\[IRP2023 EE potential - NCC Bundles - Max Cap 10MW (with Planned 24-25).xlsx]PLEXOS MaxCapacity</v>
      </c>
      <c r="O112" s="85"/>
      <c r="P112" s="112" t="s">
        <v>4676</v>
      </c>
      <c r="Q112" s="112" t="s">
        <v>4677</v>
      </c>
      <c r="R112" s="112" t="s">
        <v>4972</v>
      </c>
      <c r="S112" s="112" t="s">
        <v>4658</v>
      </c>
      <c r="T112" s="128">
        <v>44562</v>
      </c>
      <c r="U112" s="113"/>
      <c r="V112" s="113" t="s">
        <v>4246</v>
      </c>
      <c r="W112" s="119">
        <v>1</v>
      </c>
      <c r="X112" s="112"/>
      <c r="Y112" s="112"/>
      <c r="Z112" s="112"/>
      <c r="AA112" s="112" t="s">
        <v>4675</v>
      </c>
      <c r="AB112" s="112"/>
      <c r="AC112" s="112" t="s">
        <v>5070</v>
      </c>
      <c r="AD112" s="112"/>
      <c r="AE112" s="112" t="s">
        <v>5036</v>
      </c>
      <c r="AF112" s="164"/>
      <c r="AG112" s="85">
        <f t="shared" si="5"/>
        <v>1</v>
      </c>
    </row>
    <row r="113" spans="2:33" x14ac:dyDescent="0.25">
      <c r="B113" s="108" t="s">
        <v>4676</v>
      </c>
      <c r="C113" s="108" t="s">
        <v>4677</v>
      </c>
      <c r="D113" s="108" t="str">
        <v>EE_.PX.WYC._.002.WY</v>
      </c>
      <c r="E113" s="108" t="s">
        <v>4658</v>
      </c>
      <c r="F113" s="130">
        <f t="shared" si="7"/>
        <v>45292</v>
      </c>
      <c r="G113" s="109" t="s">
        <v>4245</v>
      </c>
      <c r="H113" s="109" t="s">
        <v>4246</v>
      </c>
      <c r="I113" s="121">
        <v>1</v>
      </c>
      <c r="J113" s="108" t="s">
        <v>4245</v>
      </c>
      <c r="K113" s="108" t="s">
        <v>4245</v>
      </c>
      <c r="L113" s="108" t="s">
        <v>4245</v>
      </c>
      <c r="M113" s="108" t="str">
        <f t="shared" si="6"/>
        <v>DSM-EE 23IRP</v>
      </c>
      <c r="N113" s="108" t="str">
        <f t="shared" ca="1" si="6"/>
        <v>H:\2023 IRP\3 - Assumptions\3 - DSM\2 - Energy Efficiency\Plexos Inputs\[IRP2023 EE potential - NCC Bundles - Max Cap 10MW (with Planned 24-25).xlsx]PLEXOS MaxCapacity</v>
      </c>
      <c r="O113" s="85"/>
      <c r="P113" s="112" t="s">
        <v>4676</v>
      </c>
      <c r="Q113" s="112" t="s">
        <v>4677</v>
      </c>
      <c r="R113" s="112" t="s">
        <v>4973</v>
      </c>
      <c r="S113" s="112" t="s">
        <v>4658</v>
      </c>
      <c r="T113" s="128">
        <v>44562</v>
      </c>
      <c r="U113" s="113"/>
      <c r="V113" s="113" t="s">
        <v>4246</v>
      </c>
      <c r="W113" s="119">
        <v>1</v>
      </c>
      <c r="X113" s="112"/>
      <c r="Y113" s="112"/>
      <c r="Z113" s="112"/>
      <c r="AA113" s="112" t="s">
        <v>4675</v>
      </c>
      <c r="AB113" s="112"/>
      <c r="AC113" s="112" t="s">
        <v>5070</v>
      </c>
      <c r="AD113" s="112"/>
      <c r="AE113" s="112" t="s">
        <v>5036</v>
      </c>
      <c r="AF113" s="164"/>
      <c r="AG113" s="85">
        <f t="shared" si="5"/>
        <v>1</v>
      </c>
    </row>
    <row r="114" spans="2:33" x14ac:dyDescent="0.25">
      <c r="B114" s="108" t="s">
        <v>4676</v>
      </c>
      <c r="C114" s="108" t="s">
        <v>4677</v>
      </c>
      <c r="D114" s="108" t="str">
        <v>EE_.PX.WYC._.003.WY</v>
      </c>
      <c r="E114" s="108" t="s">
        <v>4658</v>
      </c>
      <c r="F114" s="130">
        <f t="shared" si="7"/>
        <v>45292</v>
      </c>
      <c r="G114" s="109" t="s">
        <v>4245</v>
      </c>
      <c r="H114" s="109" t="s">
        <v>4246</v>
      </c>
      <c r="I114" s="121">
        <v>1</v>
      </c>
      <c r="J114" s="108" t="s">
        <v>4245</v>
      </c>
      <c r="K114" s="108" t="s">
        <v>4245</v>
      </c>
      <c r="L114" s="108" t="s">
        <v>4245</v>
      </c>
      <c r="M114" s="108" t="str">
        <f t="shared" si="6"/>
        <v>DSM-EE 23IRP</v>
      </c>
      <c r="N114" s="108" t="str">
        <f t="shared" ca="1" si="6"/>
        <v>H:\2023 IRP\3 - Assumptions\3 - DSM\2 - Energy Efficiency\Plexos Inputs\[IRP2023 EE potential - NCC Bundles - Max Cap 10MW (with Planned 24-25).xlsx]PLEXOS MaxCapacity</v>
      </c>
      <c r="O114" s="85"/>
      <c r="P114" s="112" t="s">
        <v>4676</v>
      </c>
      <c r="Q114" s="112" t="s">
        <v>4677</v>
      </c>
      <c r="R114" s="112" t="s">
        <v>4974</v>
      </c>
      <c r="S114" s="112" t="s">
        <v>4658</v>
      </c>
      <c r="T114" s="128">
        <v>44562</v>
      </c>
      <c r="U114" s="113"/>
      <c r="V114" s="113" t="s">
        <v>4246</v>
      </c>
      <c r="W114" s="119">
        <v>1</v>
      </c>
      <c r="X114" s="112"/>
      <c r="Y114" s="112"/>
      <c r="Z114" s="112"/>
      <c r="AA114" s="112" t="s">
        <v>4675</v>
      </c>
      <c r="AB114" s="112"/>
      <c r="AC114" s="112" t="s">
        <v>5070</v>
      </c>
      <c r="AD114" s="112"/>
      <c r="AE114" s="112" t="s">
        <v>5036</v>
      </c>
      <c r="AF114" s="164"/>
      <c r="AG114" s="85">
        <f t="shared" si="5"/>
        <v>1</v>
      </c>
    </row>
    <row r="115" spans="2:33" x14ac:dyDescent="0.25">
      <c r="B115" s="108" t="s">
        <v>4676</v>
      </c>
      <c r="C115" s="108" t="s">
        <v>4677</v>
      </c>
      <c r="D115" s="108" t="str">
        <v>EE_.PX.WYC._.004.WY</v>
      </c>
      <c r="E115" s="108" t="s">
        <v>4658</v>
      </c>
      <c r="F115" s="130">
        <f t="shared" si="7"/>
        <v>45292</v>
      </c>
      <c r="G115" s="109" t="s">
        <v>4245</v>
      </c>
      <c r="H115" s="109" t="s">
        <v>4246</v>
      </c>
      <c r="I115" s="121">
        <v>1</v>
      </c>
      <c r="J115" s="108" t="s">
        <v>4245</v>
      </c>
      <c r="K115" s="108" t="s">
        <v>4245</v>
      </c>
      <c r="L115" s="108" t="s">
        <v>4245</v>
      </c>
      <c r="M115" s="108" t="str">
        <f t="shared" si="6"/>
        <v>DSM-EE 23IRP</v>
      </c>
      <c r="N115" s="108" t="str">
        <f t="shared" ca="1" si="6"/>
        <v>H:\2023 IRP\3 - Assumptions\3 - DSM\2 - Energy Efficiency\Plexos Inputs\[IRP2023 EE potential - NCC Bundles - Max Cap 10MW (with Planned 24-25).xlsx]PLEXOS MaxCapacity</v>
      </c>
      <c r="O115" s="85"/>
      <c r="P115" s="112" t="s">
        <v>4676</v>
      </c>
      <c r="Q115" s="112" t="s">
        <v>4677</v>
      </c>
      <c r="R115" s="112" t="s">
        <v>5035</v>
      </c>
      <c r="S115" s="112" t="s">
        <v>4658</v>
      </c>
      <c r="T115" s="128">
        <v>44197</v>
      </c>
      <c r="U115" s="113"/>
      <c r="V115" s="113" t="s">
        <v>4246</v>
      </c>
      <c r="W115" s="119">
        <v>1</v>
      </c>
      <c r="X115" s="112"/>
      <c r="Y115" s="112"/>
      <c r="Z115" s="112"/>
      <c r="AA115" s="112" t="s">
        <v>4675</v>
      </c>
      <c r="AB115" s="112"/>
      <c r="AC115" s="112" t="s">
        <v>5070</v>
      </c>
      <c r="AD115" s="112"/>
      <c r="AE115" s="112" t="s">
        <v>5036</v>
      </c>
      <c r="AF115" s="164"/>
      <c r="AG115" s="85">
        <f t="shared" si="5"/>
        <v>1</v>
      </c>
    </row>
    <row r="116" spans="2:33" x14ac:dyDescent="0.25">
      <c r="B116" s="108" t="s">
        <v>4676</v>
      </c>
      <c r="C116" s="108" t="s">
        <v>4677</v>
      </c>
      <c r="D116" s="108" t="str">
        <v>EE_.PX.WYC._.005.WY</v>
      </c>
      <c r="E116" s="108" t="s">
        <v>4658</v>
      </c>
      <c r="F116" s="130">
        <f t="shared" si="7"/>
        <v>45292</v>
      </c>
      <c r="G116" s="109" t="s">
        <v>4245</v>
      </c>
      <c r="H116" s="109" t="s">
        <v>4246</v>
      </c>
      <c r="I116" s="121">
        <v>1</v>
      </c>
      <c r="J116" s="108" t="s">
        <v>4245</v>
      </c>
      <c r="K116" s="108" t="s">
        <v>4245</v>
      </c>
      <c r="L116" s="108" t="s">
        <v>4245</v>
      </c>
      <c r="M116" s="108" t="str">
        <f t="shared" si="6"/>
        <v>DSM-EE 23IRP</v>
      </c>
      <c r="N116" s="108" t="str">
        <f t="shared" ca="1" si="6"/>
        <v>H:\2023 IRP\3 - Assumptions\3 - DSM\2 - Energy Efficiency\Plexos Inputs\[IRP2023 EE potential - NCC Bundles - Max Cap 10MW (with Planned 24-25).xlsx]PLEXOS MaxCapacity</v>
      </c>
      <c r="O116" s="85"/>
      <c r="P116" s="112" t="s">
        <v>4676</v>
      </c>
      <c r="Q116" s="112" t="s">
        <v>4677</v>
      </c>
      <c r="R116" s="112" t="s">
        <v>5002</v>
      </c>
      <c r="S116" s="112" t="s">
        <v>4658</v>
      </c>
      <c r="T116" s="128">
        <v>44562</v>
      </c>
      <c r="U116" s="113"/>
      <c r="V116" s="113" t="s">
        <v>4246</v>
      </c>
      <c r="W116" s="119">
        <v>1</v>
      </c>
      <c r="X116" s="112"/>
      <c r="Y116" s="112"/>
      <c r="Z116" s="112"/>
      <c r="AA116" s="112" t="s">
        <v>4675</v>
      </c>
      <c r="AB116" s="112"/>
      <c r="AC116" s="112" t="s">
        <v>5070</v>
      </c>
      <c r="AD116" s="112"/>
      <c r="AE116" s="112" t="s">
        <v>5036</v>
      </c>
      <c r="AF116" s="164"/>
      <c r="AG116" s="85">
        <f t="shared" si="5"/>
        <v>1</v>
      </c>
    </row>
    <row r="117" spans="2:33" x14ac:dyDescent="0.25">
      <c r="B117" s="108" t="s">
        <v>4676</v>
      </c>
      <c r="C117" s="108" t="s">
        <v>4677</v>
      </c>
      <c r="D117" s="108" t="str">
        <v>EE_.PX.WYC._.006.WY</v>
      </c>
      <c r="E117" s="108" t="s">
        <v>4658</v>
      </c>
      <c r="F117" s="130">
        <f t="shared" si="7"/>
        <v>45292</v>
      </c>
      <c r="G117" s="109" t="s">
        <v>4245</v>
      </c>
      <c r="H117" s="109" t="s">
        <v>4246</v>
      </c>
      <c r="I117" s="121">
        <v>1</v>
      </c>
      <c r="J117" s="108" t="s">
        <v>4245</v>
      </c>
      <c r="K117" s="108" t="s">
        <v>4245</v>
      </c>
      <c r="L117" s="108" t="s">
        <v>4245</v>
      </c>
      <c r="M117" s="108" t="str">
        <f t="shared" si="6"/>
        <v>DSM-EE 23IRP</v>
      </c>
      <c r="N117" s="108" t="str">
        <f t="shared" ca="1" si="6"/>
        <v>H:\2023 IRP\3 - Assumptions\3 - DSM\2 - Energy Efficiency\Plexos Inputs\[IRP2023 EE potential - NCC Bundles - Max Cap 10MW (with Planned 24-25).xlsx]PLEXOS MaxCapacity</v>
      </c>
      <c r="O117" s="85"/>
      <c r="P117" s="112" t="s">
        <v>4676</v>
      </c>
      <c r="Q117" s="112" t="s">
        <v>4677</v>
      </c>
      <c r="R117" s="112" t="s">
        <v>5003</v>
      </c>
      <c r="S117" s="112" t="s">
        <v>4658</v>
      </c>
      <c r="T117" s="128">
        <v>44562</v>
      </c>
      <c r="U117" s="113"/>
      <c r="V117" s="113" t="s">
        <v>4246</v>
      </c>
      <c r="W117" s="119">
        <v>1</v>
      </c>
      <c r="X117" s="112"/>
      <c r="Y117" s="112"/>
      <c r="Z117" s="112"/>
      <c r="AA117" s="112" t="s">
        <v>4675</v>
      </c>
      <c r="AB117" s="112"/>
      <c r="AC117" s="112" t="s">
        <v>5070</v>
      </c>
      <c r="AD117" s="112"/>
      <c r="AE117" s="112" t="s">
        <v>5036</v>
      </c>
      <c r="AF117" s="164"/>
      <c r="AG117" s="85">
        <f t="shared" si="5"/>
        <v>1</v>
      </c>
    </row>
    <row r="118" spans="2:33" x14ac:dyDescent="0.25">
      <c r="B118" s="108" t="s">
        <v>4676</v>
      </c>
      <c r="C118" s="108" t="s">
        <v>4677</v>
      </c>
      <c r="D118" s="108" t="str">
        <v>EE_.PX.WYC._.007.WY</v>
      </c>
      <c r="E118" s="108" t="s">
        <v>4658</v>
      </c>
      <c r="F118" s="130">
        <f t="shared" si="7"/>
        <v>45292</v>
      </c>
      <c r="G118" s="109" t="s">
        <v>4245</v>
      </c>
      <c r="H118" s="109" t="s">
        <v>4246</v>
      </c>
      <c r="I118" s="121">
        <v>1</v>
      </c>
      <c r="J118" s="108" t="s">
        <v>4245</v>
      </c>
      <c r="K118" s="108" t="s">
        <v>4245</v>
      </c>
      <c r="L118" s="108" t="s">
        <v>4245</v>
      </c>
      <c r="M118" s="108" t="str">
        <f t="shared" si="6"/>
        <v>DSM-EE 23IRP</v>
      </c>
      <c r="N118" s="108" t="str">
        <f t="shared" ca="1" si="6"/>
        <v>H:\2023 IRP\3 - Assumptions\3 - DSM\2 - Energy Efficiency\Plexos Inputs\[IRP2023 EE potential - NCC Bundles - Max Cap 10MW (with Planned 24-25).xlsx]PLEXOS MaxCapacity</v>
      </c>
      <c r="O118" s="85"/>
      <c r="P118" s="112" t="s">
        <v>4676</v>
      </c>
      <c r="Q118" s="112" t="s">
        <v>4677</v>
      </c>
      <c r="R118" s="112" t="s">
        <v>5004</v>
      </c>
      <c r="S118" s="112" t="s">
        <v>4658</v>
      </c>
      <c r="T118" s="128">
        <v>44562</v>
      </c>
      <c r="U118" s="113"/>
      <c r="V118" s="113" t="s">
        <v>4246</v>
      </c>
      <c r="W118" s="119">
        <v>1</v>
      </c>
      <c r="X118" s="112"/>
      <c r="Y118" s="112"/>
      <c r="Z118" s="112"/>
      <c r="AA118" s="112" t="s">
        <v>4675</v>
      </c>
      <c r="AB118" s="112"/>
      <c r="AC118" s="112" t="s">
        <v>5070</v>
      </c>
      <c r="AD118" s="112"/>
      <c r="AE118" s="112" t="s">
        <v>5036</v>
      </c>
      <c r="AF118" s="164"/>
      <c r="AG118" s="85">
        <f t="shared" si="5"/>
        <v>1</v>
      </c>
    </row>
    <row r="119" spans="2:33" x14ac:dyDescent="0.25">
      <c r="B119" s="108" t="s">
        <v>4676</v>
      </c>
      <c r="C119" s="108" t="s">
        <v>4677</v>
      </c>
      <c r="D119" s="108" t="str">
        <v>EE_.PX.WYC._.008.WY</v>
      </c>
      <c r="E119" s="108" t="s">
        <v>4658</v>
      </c>
      <c r="F119" s="130">
        <f t="shared" si="7"/>
        <v>45292</v>
      </c>
      <c r="G119" s="109" t="s">
        <v>4245</v>
      </c>
      <c r="H119" s="109" t="s">
        <v>4246</v>
      </c>
      <c r="I119" s="121">
        <v>1</v>
      </c>
      <c r="J119" s="108" t="s">
        <v>4245</v>
      </c>
      <c r="K119" s="108" t="s">
        <v>4245</v>
      </c>
      <c r="L119" s="108" t="s">
        <v>4245</v>
      </c>
      <c r="M119" s="108" t="str">
        <f t="shared" si="6"/>
        <v>DSM-EE 23IRP</v>
      </c>
      <c r="N119" s="108" t="str">
        <f t="shared" ca="1" si="6"/>
        <v>H:\2023 IRP\3 - Assumptions\3 - DSM\2 - Energy Efficiency\Plexos Inputs\[IRP2023 EE potential - NCC Bundles - Max Cap 10MW (with Planned 24-25).xlsx]PLEXOS MaxCapacity</v>
      </c>
      <c r="O119" s="85"/>
      <c r="P119" s="112" t="s">
        <v>4676</v>
      </c>
      <c r="Q119" s="112" t="s">
        <v>4677</v>
      </c>
      <c r="R119" s="112" t="s">
        <v>5005</v>
      </c>
      <c r="S119" s="112" t="s">
        <v>4658</v>
      </c>
      <c r="T119" s="128">
        <v>44562</v>
      </c>
      <c r="U119" s="113"/>
      <c r="V119" s="113" t="s">
        <v>4246</v>
      </c>
      <c r="W119" s="119">
        <v>1</v>
      </c>
      <c r="X119" s="112"/>
      <c r="Y119" s="112"/>
      <c r="Z119" s="112"/>
      <c r="AA119" s="112" t="s">
        <v>4675</v>
      </c>
      <c r="AB119" s="112"/>
      <c r="AC119" s="112" t="s">
        <v>5070</v>
      </c>
      <c r="AD119" s="112"/>
      <c r="AE119" s="112" t="s">
        <v>5036</v>
      </c>
      <c r="AF119" s="164"/>
      <c r="AG119" s="85">
        <f t="shared" si="5"/>
        <v>1</v>
      </c>
    </row>
    <row r="120" spans="2:33" x14ac:dyDescent="0.25">
      <c r="B120" s="108" t="s">
        <v>4676</v>
      </c>
      <c r="C120" s="108" t="s">
        <v>4677</v>
      </c>
      <c r="D120" s="108" t="str">
        <v>EE_.PX.WYC._.009.WY</v>
      </c>
      <c r="E120" s="108" t="s">
        <v>4658</v>
      </c>
      <c r="F120" s="130">
        <f t="shared" si="7"/>
        <v>45292</v>
      </c>
      <c r="G120" s="109" t="s">
        <v>4245</v>
      </c>
      <c r="H120" s="109" t="s">
        <v>4246</v>
      </c>
      <c r="I120" s="121">
        <v>1</v>
      </c>
      <c r="J120" s="108" t="s">
        <v>4245</v>
      </c>
      <c r="K120" s="108" t="s">
        <v>4245</v>
      </c>
      <c r="L120" s="108" t="s">
        <v>4245</v>
      </c>
      <c r="M120" s="108" t="str">
        <f t="shared" si="6"/>
        <v>DSM-EE 23IRP</v>
      </c>
      <c r="N120" s="108" t="str">
        <f t="shared" ca="1" si="6"/>
        <v>H:\2023 IRP\3 - Assumptions\3 - DSM\2 - Energy Efficiency\Plexos Inputs\[IRP2023 EE potential - NCC Bundles - Max Cap 10MW (with Planned 24-25).xlsx]PLEXOS MaxCapacity</v>
      </c>
      <c r="O120" s="85"/>
      <c r="P120" s="112" t="s">
        <v>4676</v>
      </c>
      <c r="Q120" s="112" t="s">
        <v>4677</v>
      </c>
      <c r="R120" s="112" t="s">
        <v>5006</v>
      </c>
      <c r="S120" s="112" t="s">
        <v>4658</v>
      </c>
      <c r="T120" s="128">
        <v>44562</v>
      </c>
      <c r="U120" s="113"/>
      <c r="V120" s="113" t="s">
        <v>4246</v>
      </c>
      <c r="W120" s="119">
        <v>1</v>
      </c>
      <c r="X120" s="112"/>
      <c r="Y120" s="112"/>
      <c r="Z120" s="112"/>
      <c r="AA120" s="112" t="s">
        <v>4675</v>
      </c>
      <c r="AB120" s="112"/>
      <c r="AC120" s="112" t="s">
        <v>5070</v>
      </c>
      <c r="AD120" s="112"/>
      <c r="AE120" s="112" t="s">
        <v>5036</v>
      </c>
      <c r="AF120" s="164"/>
      <c r="AG120" s="85">
        <f t="shared" si="5"/>
        <v>1</v>
      </c>
    </row>
    <row r="121" spans="2:33" x14ac:dyDescent="0.25">
      <c r="B121" s="108" t="s">
        <v>4676</v>
      </c>
      <c r="C121" s="108" t="s">
        <v>4677</v>
      </c>
      <c r="D121" s="108" t="str">
        <v>EE_.PX.WYC._.010.WY</v>
      </c>
      <c r="E121" s="108" t="s">
        <v>4658</v>
      </c>
      <c r="F121" s="130">
        <f t="shared" si="7"/>
        <v>45292</v>
      </c>
      <c r="G121" s="109" t="s">
        <v>4245</v>
      </c>
      <c r="H121" s="109" t="s">
        <v>4246</v>
      </c>
      <c r="I121" s="121">
        <v>1</v>
      </c>
      <c r="J121" s="108" t="s">
        <v>4245</v>
      </c>
      <c r="K121" s="108" t="s">
        <v>4245</v>
      </c>
      <c r="L121" s="108" t="s">
        <v>4245</v>
      </c>
      <c r="M121" s="108" t="str">
        <f t="shared" si="6"/>
        <v>DSM-EE 23IRP</v>
      </c>
      <c r="N121" s="108" t="str">
        <f t="shared" ca="1" si="6"/>
        <v>H:\2023 IRP\3 - Assumptions\3 - DSM\2 - Energy Efficiency\Plexos Inputs\[IRP2023 EE potential - NCC Bundles - Max Cap 10MW (with Planned 24-25).xlsx]PLEXOS MaxCapacity</v>
      </c>
      <c r="O121" s="85"/>
      <c r="P121" s="112" t="s">
        <v>4676</v>
      </c>
      <c r="Q121" s="112" t="s">
        <v>4677</v>
      </c>
      <c r="R121" s="112" t="s">
        <v>5007</v>
      </c>
      <c r="S121" s="112" t="s">
        <v>4658</v>
      </c>
      <c r="T121" s="128">
        <v>44562</v>
      </c>
      <c r="U121" s="113"/>
      <c r="V121" s="113" t="s">
        <v>4246</v>
      </c>
      <c r="W121" s="119">
        <v>1</v>
      </c>
      <c r="X121" s="112"/>
      <c r="Y121" s="112"/>
      <c r="Z121" s="112"/>
      <c r="AA121" s="112" t="s">
        <v>4675</v>
      </c>
      <c r="AB121" s="112"/>
      <c r="AC121" s="112" t="s">
        <v>5070</v>
      </c>
      <c r="AD121" s="112"/>
      <c r="AE121" s="112" t="s">
        <v>5036</v>
      </c>
      <c r="AF121" s="164"/>
      <c r="AG121" s="85">
        <f t="shared" si="5"/>
        <v>1</v>
      </c>
    </row>
    <row r="122" spans="2:33" x14ac:dyDescent="0.25">
      <c r="B122" s="108" t="s">
        <v>4676</v>
      </c>
      <c r="C122" s="108" t="s">
        <v>4677</v>
      </c>
      <c r="D122" s="108" t="str">
        <v>EE_.PX.WYC._.011.WY</v>
      </c>
      <c r="E122" s="108" t="s">
        <v>4658</v>
      </c>
      <c r="F122" s="130">
        <f t="shared" si="7"/>
        <v>45292</v>
      </c>
      <c r="G122" s="109" t="s">
        <v>4245</v>
      </c>
      <c r="H122" s="109" t="s">
        <v>4246</v>
      </c>
      <c r="I122" s="121">
        <v>1</v>
      </c>
      <c r="J122" s="108" t="s">
        <v>4245</v>
      </c>
      <c r="K122" s="108" t="s">
        <v>4245</v>
      </c>
      <c r="L122" s="108" t="s">
        <v>4245</v>
      </c>
      <c r="M122" s="108" t="str">
        <f t="shared" si="6"/>
        <v>DSM-EE 23IRP</v>
      </c>
      <c r="N122" s="108" t="str">
        <f t="shared" ca="1" si="6"/>
        <v>H:\2023 IRP\3 - Assumptions\3 - DSM\2 - Energy Efficiency\Plexos Inputs\[IRP2023 EE potential - NCC Bundles - Max Cap 10MW (with Planned 24-25).xlsx]PLEXOS MaxCapacity</v>
      </c>
      <c r="O122" s="85"/>
      <c r="P122" s="112" t="s">
        <v>4676</v>
      </c>
      <c r="Q122" s="112" t="s">
        <v>4677</v>
      </c>
      <c r="R122" s="112" t="s">
        <v>5008</v>
      </c>
      <c r="S122" s="112" t="s">
        <v>4658</v>
      </c>
      <c r="T122" s="128">
        <v>44562</v>
      </c>
      <c r="U122" s="113"/>
      <c r="V122" s="113" t="s">
        <v>4246</v>
      </c>
      <c r="W122" s="119">
        <v>1</v>
      </c>
      <c r="X122" s="112"/>
      <c r="Y122" s="112"/>
      <c r="Z122" s="112"/>
      <c r="AA122" s="112" t="s">
        <v>4675</v>
      </c>
      <c r="AB122" s="112"/>
      <c r="AC122" s="112" t="s">
        <v>5070</v>
      </c>
      <c r="AD122" s="112"/>
      <c r="AE122" s="112" t="s">
        <v>5036</v>
      </c>
      <c r="AF122" s="164"/>
      <c r="AG122" s="85">
        <f t="shared" si="5"/>
        <v>1</v>
      </c>
    </row>
    <row r="123" spans="2:33" x14ac:dyDescent="0.25">
      <c r="B123" s="108" t="s">
        <v>4676</v>
      </c>
      <c r="C123" s="108" t="s">
        <v>4677</v>
      </c>
      <c r="D123" s="108" t="str">
        <v>EE_.PX.WYC._.012.WY</v>
      </c>
      <c r="E123" s="108" t="s">
        <v>4658</v>
      </c>
      <c r="F123" s="130">
        <f t="shared" si="7"/>
        <v>45292</v>
      </c>
      <c r="G123" s="109" t="s">
        <v>4245</v>
      </c>
      <c r="H123" s="109" t="s">
        <v>4246</v>
      </c>
      <c r="I123" s="121">
        <v>1</v>
      </c>
      <c r="J123" s="108" t="s">
        <v>4245</v>
      </c>
      <c r="K123" s="108" t="s">
        <v>4245</v>
      </c>
      <c r="L123" s="108" t="s">
        <v>4245</v>
      </c>
      <c r="M123" s="108" t="str">
        <f t="shared" si="6"/>
        <v>DSM-EE 23IRP</v>
      </c>
      <c r="N123" s="108" t="str">
        <f t="shared" ca="1" si="6"/>
        <v>H:\2023 IRP\3 - Assumptions\3 - DSM\2 - Energy Efficiency\Plexos Inputs\[IRP2023 EE potential - NCC Bundles - Max Cap 10MW (with Planned 24-25).xlsx]PLEXOS MaxCapacity</v>
      </c>
      <c r="O123" s="85"/>
      <c r="P123" s="112" t="s">
        <v>4676</v>
      </c>
      <c r="Q123" s="112" t="s">
        <v>4677</v>
      </c>
      <c r="R123" s="112" t="s">
        <v>5009</v>
      </c>
      <c r="S123" s="112" t="s">
        <v>4658</v>
      </c>
      <c r="T123" s="128">
        <v>44562</v>
      </c>
      <c r="U123" s="113"/>
      <c r="V123" s="113" t="s">
        <v>4246</v>
      </c>
      <c r="W123" s="119">
        <v>1</v>
      </c>
      <c r="X123" s="112"/>
      <c r="Y123" s="112"/>
      <c r="Z123" s="112"/>
      <c r="AA123" s="112" t="s">
        <v>4675</v>
      </c>
      <c r="AB123" s="112"/>
      <c r="AC123" s="112" t="s">
        <v>5070</v>
      </c>
      <c r="AD123" s="112"/>
      <c r="AE123" s="112" t="s">
        <v>5036</v>
      </c>
      <c r="AF123" s="164"/>
      <c r="AG123" s="85">
        <f t="shared" si="5"/>
        <v>1</v>
      </c>
    </row>
    <row r="124" spans="2:33" x14ac:dyDescent="0.25">
      <c r="B124" s="108" t="s">
        <v>4676</v>
      </c>
      <c r="C124" s="108" t="s">
        <v>4677</v>
      </c>
      <c r="D124" s="108" t="str">
        <v>EE_.PX.WYC._.013.WY</v>
      </c>
      <c r="E124" s="108" t="s">
        <v>4658</v>
      </c>
      <c r="F124" s="130">
        <f t="shared" si="7"/>
        <v>45292</v>
      </c>
      <c r="G124" s="109" t="s">
        <v>4245</v>
      </c>
      <c r="H124" s="109" t="s">
        <v>4246</v>
      </c>
      <c r="I124" s="121">
        <v>1</v>
      </c>
      <c r="J124" s="108" t="s">
        <v>4245</v>
      </c>
      <c r="K124" s="108" t="s">
        <v>4245</v>
      </c>
      <c r="L124" s="108" t="s">
        <v>4245</v>
      </c>
      <c r="M124" s="108" t="str">
        <f t="shared" si="6"/>
        <v>DSM-EE 23IRP</v>
      </c>
      <c r="N124" s="108" t="str">
        <f t="shared" ca="1" si="6"/>
        <v>H:\2023 IRP\3 - Assumptions\3 - DSM\2 - Energy Efficiency\Plexos Inputs\[IRP2023 EE potential - NCC Bundles - Max Cap 10MW (with Planned 24-25).xlsx]PLEXOS MaxCapacity</v>
      </c>
      <c r="O124" s="85"/>
      <c r="P124" s="112" t="s">
        <v>4676</v>
      </c>
      <c r="Q124" s="112" t="s">
        <v>4677</v>
      </c>
      <c r="R124" s="112" t="s">
        <v>5010</v>
      </c>
      <c r="S124" s="112" t="s">
        <v>4658</v>
      </c>
      <c r="T124" s="128">
        <v>44562</v>
      </c>
      <c r="U124" s="113"/>
      <c r="V124" s="113" t="s">
        <v>4246</v>
      </c>
      <c r="W124" s="119">
        <v>1</v>
      </c>
      <c r="X124" s="112"/>
      <c r="Y124" s="112"/>
      <c r="Z124" s="112"/>
      <c r="AA124" s="112" t="s">
        <v>4675</v>
      </c>
      <c r="AB124" s="112"/>
      <c r="AC124" s="112" t="s">
        <v>5070</v>
      </c>
      <c r="AD124" s="112"/>
      <c r="AE124" s="112" t="s">
        <v>5036</v>
      </c>
      <c r="AF124" s="164"/>
      <c r="AG124" s="85">
        <f t="shared" si="5"/>
        <v>1</v>
      </c>
    </row>
    <row r="125" spans="2:33" x14ac:dyDescent="0.25">
      <c r="B125" s="108" t="s">
        <v>4676</v>
      </c>
      <c r="C125" s="108" t="s">
        <v>4677</v>
      </c>
      <c r="D125" s="108" t="str">
        <v>EE_.PX.WYC._.014.WY</v>
      </c>
      <c r="E125" s="108" t="s">
        <v>4658</v>
      </c>
      <c r="F125" s="130">
        <f t="shared" si="7"/>
        <v>45292</v>
      </c>
      <c r="G125" s="109" t="s">
        <v>4245</v>
      </c>
      <c r="H125" s="109" t="s">
        <v>4246</v>
      </c>
      <c r="I125" s="121">
        <v>1</v>
      </c>
      <c r="J125" s="108" t="s">
        <v>4245</v>
      </c>
      <c r="K125" s="108" t="s">
        <v>4245</v>
      </c>
      <c r="L125" s="108" t="s">
        <v>4245</v>
      </c>
      <c r="M125" s="108" t="str">
        <f t="shared" si="6"/>
        <v>DSM-EE 23IRP</v>
      </c>
      <c r="N125" s="108" t="str">
        <f t="shared" ca="1" si="6"/>
        <v>H:\2023 IRP\3 - Assumptions\3 - DSM\2 - Energy Efficiency\Plexos Inputs\[IRP2023 EE potential - NCC Bundles - Max Cap 10MW (with Planned 24-25).xlsx]PLEXOS MaxCapacity</v>
      </c>
      <c r="O125" s="85"/>
      <c r="P125" s="112" t="s">
        <v>4676</v>
      </c>
      <c r="Q125" s="112" t="s">
        <v>4677</v>
      </c>
      <c r="R125" s="112" t="s">
        <v>5011</v>
      </c>
      <c r="S125" s="112" t="s">
        <v>4658</v>
      </c>
      <c r="T125" s="128">
        <v>44562</v>
      </c>
      <c r="U125" s="113"/>
      <c r="V125" s="113" t="s">
        <v>4246</v>
      </c>
      <c r="W125" s="119">
        <v>1</v>
      </c>
      <c r="X125" s="112"/>
      <c r="Y125" s="112"/>
      <c r="Z125" s="112"/>
      <c r="AA125" s="112" t="s">
        <v>4675</v>
      </c>
      <c r="AB125" s="112"/>
      <c r="AC125" s="112" t="s">
        <v>5070</v>
      </c>
      <c r="AD125" s="112"/>
      <c r="AE125" s="112" t="s">
        <v>5036</v>
      </c>
      <c r="AF125" s="164"/>
      <c r="AG125" s="85">
        <f t="shared" si="5"/>
        <v>1</v>
      </c>
    </row>
    <row r="126" spans="2:33" x14ac:dyDescent="0.25">
      <c r="B126" s="108" t="s">
        <v>4676</v>
      </c>
      <c r="C126" s="108" t="s">
        <v>4677</v>
      </c>
      <c r="D126" s="108" t="str">
        <v>EE_.PX.WYC._.015.WY</v>
      </c>
      <c r="E126" s="108" t="s">
        <v>4658</v>
      </c>
      <c r="F126" s="130">
        <f t="shared" si="7"/>
        <v>45292</v>
      </c>
      <c r="G126" s="109" t="s">
        <v>4245</v>
      </c>
      <c r="H126" s="109" t="s">
        <v>4246</v>
      </c>
      <c r="I126" s="121">
        <v>1</v>
      </c>
      <c r="J126" s="108" t="s">
        <v>4245</v>
      </c>
      <c r="K126" s="108" t="s">
        <v>4245</v>
      </c>
      <c r="L126" s="108" t="s">
        <v>4245</v>
      </c>
      <c r="M126" s="108" t="str">
        <f t="shared" si="6"/>
        <v>DSM-EE 23IRP</v>
      </c>
      <c r="N126" s="108" t="str">
        <f t="shared" ca="1" si="6"/>
        <v>H:\2023 IRP\3 - Assumptions\3 - DSM\2 - Energy Efficiency\Plexos Inputs\[IRP2023 EE potential - NCC Bundles - Max Cap 10MW (with Planned 24-25).xlsx]PLEXOS MaxCapacity</v>
      </c>
      <c r="O126" s="85"/>
      <c r="P126" s="112" t="s">
        <v>4676</v>
      </c>
      <c r="Q126" s="112" t="s">
        <v>4677</v>
      </c>
      <c r="R126" s="112" t="s">
        <v>5012</v>
      </c>
      <c r="S126" s="112" t="s">
        <v>4658</v>
      </c>
      <c r="T126" s="128">
        <v>44562</v>
      </c>
      <c r="U126" s="113"/>
      <c r="V126" s="113" t="s">
        <v>4246</v>
      </c>
      <c r="W126" s="119">
        <v>1</v>
      </c>
      <c r="X126" s="112"/>
      <c r="Y126" s="112"/>
      <c r="Z126" s="112"/>
      <c r="AA126" s="112" t="s">
        <v>4675</v>
      </c>
      <c r="AB126" s="112"/>
      <c r="AC126" s="112" t="s">
        <v>5070</v>
      </c>
      <c r="AD126" s="112"/>
      <c r="AE126" s="112" t="s">
        <v>5036</v>
      </c>
      <c r="AF126" s="164"/>
      <c r="AG126" s="85">
        <f t="shared" si="5"/>
        <v>1</v>
      </c>
    </row>
    <row r="127" spans="2:33" x14ac:dyDescent="0.25">
      <c r="B127" s="108" t="s">
        <v>4676</v>
      </c>
      <c r="C127" s="108" t="s">
        <v>4677</v>
      </c>
      <c r="D127" s="108" t="str">
        <v>EE_.PX.WYC._.016.WY</v>
      </c>
      <c r="E127" s="108" t="s">
        <v>4658</v>
      </c>
      <c r="F127" s="130">
        <f t="shared" si="7"/>
        <v>45292</v>
      </c>
      <c r="G127" s="109" t="s">
        <v>4245</v>
      </c>
      <c r="H127" s="109" t="s">
        <v>4246</v>
      </c>
      <c r="I127" s="121">
        <v>1</v>
      </c>
      <c r="J127" s="108" t="s">
        <v>4245</v>
      </c>
      <c r="K127" s="108" t="s">
        <v>4245</v>
      </c>
      <c r="L127" s="108" t="s">
        <v>4245</v>
      </c>
      <c r="M127" s="108" t="str">
        <f t="shared" si="6"/>
        <v>DSM-EE 23IRP</v>
      </c>
      <c r="N127" s="108" t="str">
        <f t="shared" ca="1" si="6"/>
        <v>H:\2023 IRP\3 - Assumptions\3 - DSM\2 - Energy Efficiency\Plexos Inputs\[IRP2023 EE potential - NCC Bundles - Max Cap 10MW (with Planned 24-25).xlsx]PLEXOS MaxCapacity</v>
      </c>
      <c r="O127" s="85"/>
      <c r="P127" s="112" t="s">
        <v>4676</v>
      </c>
      <c r="Q127" s="112" t="s">
        <v>4677</v>
      </c>
      <c r="R127" s="112" t="s">
        <v>5013</v>
      </c>
      <c r="S127" s="112" t="s">
        <v>4658</v>
      </c>
      <c r="T127" s="128">
        <v>44562</v>
      </c>
      <c r="U127" s="113"/>
      <c r="V127" s="113" t="s">
        <v>4246</v>
      </c>
      <c r="W127" s="119">
        <v>1</v>
      </c>
      <c r="X127" s="112"/>
      <c r="Y127" s="112"/>
      <c r="Z127" s="112"/>
      <c r="AA127" s="112" t="s">
        <v>4675</v>
      </c>
      <c r="AB127" s="112"/>
      <c r="AC127" s="112" t="s">
        <v>5070</v>
      </c>
      <c r="AD127" s="112"/>
      <c r="AE127" s="112" t="s">
        <v>5036</v>
      </c>
      <c r="AF127" s="164"/>
      <c r="AG127" s="85">
        <f t="shared" si="5"/>
        <v>1</v>
      </c>
    </row>
    <row r="128" spans="2:33" x14ac:dyDescent="0.25">
      <c r="B128" s="108" t="s">
        <v>4676</v>
      </c>
      <c r="C128" s="108" t="s">
        <v>4677</v>
      </c>
      <c r="D128" s="108" t="str">
        <v>EE_.PX.WYC._.017.WY</v>
      </c>
      <c r="E128" s="108" t="s">
        <v>4658</v>
      </c>
      <c r="F128" s="130">
        <f t="shared" si="7"/>
        <v>45292</v>
      </c>
      <c r="G128" s="109" t="s">
        <v>4245</v>
      </c>
      <c r="H128" s="109" t="s">
        <v>4246</v>
      </c>
      <c r="I128" s="121">
        <v>1</v>
      </c>
      <c r="J128" s="108" t="s">
        <v>4245</v>
      </c>
      <c r="K128" s="108" t="s">
        <v>4245</v>
      </c>
      <c r="L128" s="108" t="s">
        <v>4245</v>
      </c>
      <c r="M128" s="108" t="str">
        <f t="shared" si="6"/>
        <v>DSM-EE 23IRP</v>
      </c>
      <c r="N128" s="108" t="str">
        <f t="shared" ca="1" si="6"/>
        <v>H:\2023 IRP\3 - Assumptions\3 - DSM\2 - Energy Efficiency\Plexos Inputs\[IRP2023 EE potential - NCC Bundles - Max Cap 10MW (with Planned 24-25).xlsx]PLEXOS MaxCapacity</v>
      </c>
      <c r="O128" s="85"/>
      <c r="P128" s="112" t="s">
        <v>4676</v>
      </c>
      <c r="Q128" s="112" t="s">
        <v>4677</v>
      </c>
      <c r="R128" s="112" t="s">
        <v>5014</v>
      </c>
      <c r="S128" s="112" t="s">
        <v>4658</v>
      </c>
      <c r="T128" s="128">
        <v>44562</v>
      </c>
      <c r="U128" s="113"/>
      <c r="V128" s="113" t="s">
        <v>4246</v>
      </c>
      <c r="W128" s="119">
        <v>1</v>
      </c>
      <c r="X128" s="112"/>
      <c r="Y128" s="112"/>
      <c r="Z128" s="112"/>
      <c r="AA128" s="112" t="s">
        <v>4675</v>
      </c>
      <c r="AB128" s="112"/>
      <c r="AC128" s="112" t="s">
        <v>5070</v>
      </c>
      <c r="AD128" s="112"/>
      <c r="AE128" s="112" t="s">
        <v>5036</v>
      </c>
      <c r="AF128" s="164"/>
      <c r="AG128" s="85">
        <f t="shared" si="5"/>
        <v>1</v>
      </c>
    </row>
    <row r="129" spans="2:33" x14ac:dyDescent="0.25">
      <c r="B129" s="108" t="s">
        <v>4676</v>
      </c>
      <c r="C129" s="108" t="s">
        <v>4677</v>
      </c>
      <c r="D129" s="108" t="str">
        <v>EE_.PX.WYC._.018.WY</v>
      </c>
      <c r="E129" s="108" t="s">
        <v>4658</v>
      </c>
      <c r="F129" s="130">
        <f t="shared" si="7"/>
        <v>45292</v>
      </c>
      <c r="G129" s="109" t="s">
        <v>4245</v>
      </c>
      <c r="H129" s="109" t="s">
        <v>4246</v>
      </c>
      <c r="I129" s="121">
        <v>1</v>
      </c>
      <c r="J129" s="108" t="s">
        <v>4245</v>
      </c>
      <c r="K129" s="108" t="s">
        <v>4245</v>
      </c>
      <c r="L129" s="108" t="s">
        <v>4245</v>
      </c>
      <c r="M129" s="108" t="str">
        <f t="shared" si="6"/>
        <v>DSM-EE 23IRP</v>
      </c>
      <c r="N129" s="108" t="str">
        <f t="shared" ca="1" si="6"/>
        <v>H:\2023 IRP\3 - Assumptions\3 - DSM\2 - Energy Efficiency\Plexos Inputs\[IRP2023 EE potential - NCC Bundles - Max Cap 10MW (with Planned 24-25).xlsx]PLEXOS MaxCapacity</v>
      </c>
      <c r="O129" s="85"/>
      <c r="P129" s="112" t="s">
        <v>4676</v>
      </c>
      <c r="Q129" s="112" t="s">
        <v>4677</v>
      </c>
      <c r="R129" s="112" t="s">
        <v>5015</v>
      </c>
      <c r="S129" s="112" t="s">
        <v>4658</v>
      </c>
      <c r="T129" s="128">
        <v>44562</v>
      </c>
      <c r="U129" s="113"/>
      <c r="V129" s="113" t="s">
        <v>4246</v>
      </c>
      <c r="W129" s="119">
        <v>1</v>
      </c>
      <c r="X129" s="112"/>
      <c r="Y129" s="112"/>
      <c r="Z129" s="112"/>
      <c r="AA129" s="112" t="s">
        <v>4675</v>
      </c>
      <c r="AB129" s="112"/>
      <c r="AC129" s="112" t="s">
        <v>5070</v>
      </c>
      <c r="AD129" s="112"/>
      <c r="AE129" s="112" t="s">
        <v>5036</v>
      </c>
      <c r="AF129" s="164"/>
      <c r="AG129" s="85">
        <f t="shared" si="5"/>
        <v>1</v>
      </c>
    </row>
    <row r="130" spans="2:33" x14ac:dyDescent="0.25">
      <c r="B130" s="108" t="s">
        <v>4676</v>
      </c>
      <c r="C130" s="108" t="s">
        <v>4677</v>
      </c>
      <c r="D130" s="108" t="str">
        <v>EE_.PX.WYC._.019.WY</v>
      </c>
      <c r="E130" s="108" t="s">
        <v>4658</v>
      </c>
      <c r="F130" s="130">
        <f t="shared" si="7"/>
        <v>45292</v>
      </c>
      <c r="G130" s="109" t="s">
        <v>4245</v>
      </c>
      <c r="H130" s="109" t="s">
        <v>4246</v>
      </c>
      <c r="I130" s="121">
        <v>1</v>
      </c>
      <c r="J130" s="108" t="s">
        <v>4245</v>
      </c>
      <c r="K130" s="108" t="s">
        <v>4245</v>
      </c>
      <c r="L130" s="108" t="s">
        <v>4245</v>
      </c>
      <c r="M130" s="108" t="str">
        <f t="shared" si="6"/>
        <v>DSM-EE 23IRP</v>
      </c>
      <c r="N130" s="108" t="str">
        <f t="shared" ca="1" si="6"/>
        <v>H:\2023 IRP\3 - Assumptions\3 - DSM\2 - Energy Efficiency\Plexos Inputs\[IRP2023 EE potential - NCC Bundles - Max Cap 10MW (with Planned 24-25).xlsx]PLEXOS MaxCapacity</v>
      </c>
      <c r="O130" s="85"/>
      <c r="P130" s="112" t="s">
        <v>4676</v>
      </c>
      <c r="Q130" s="112" t="s">
        <v>4677</v>
      </c>
      <c r="R130" s="112" t="s">
        <v>5016</v>
      </c>
      <c r="S130" s="112" t="s">
        <v>4658</v>
      </c>
      <c r="T130" s="128">
        <v>44562</v>
      </c>
      <c r="U130" s="113"/>
      <c r="V130" s="113" t="s">
        <v>4246</v>
      </c>
      <c r="W130" s="119">
        <v>1</v>
      </c>
      <c r="X130" s="112"/>
      <c r="Y130" s="112"/>
      <c r="Z130" s="112"/>
      <c r="AA130" s="112" t="s">
        <v>4675</v>
      </c>
      <c r="AB130" s="112"/>
      <c r="AC130" s="112" t="s">
        <v>5070</v>
      </c>
      <c r="AD130" s="112"/>
      <c r="AE130" s="112" t="s">
        <v>5036</v>
      </c>
      <c r="AF130" s="164"/>
      <c r="AG130" s="85">
        <f t="shared" si="5"/>
        <v>1</v>
      </c>
    </row>
    <row r="131" spans="2:33" x14ac:dyDescent="0.25">
      <c r="B131" s="108" t="s">
        <v>4676</v>
      </c>
      <c r="C131" s="108" t="s">
        <v>4677</v>
      </c>
      <c r="D131" s="108" t="str">
        <v>EE_.PX.WYC._.020.WY</v>
      </c>
      <c r="E131" s="108" t="s">
        <v>4658</v>
      </c>
      <c r="F131" s="130">
        <f t="shared" si="7"/>
        <v>45292</v>
      </c>
      <c r="G131" s="109" t="s">
        <v>4245</v>
      </c>
      <c r="H131" s="109" t="s">
        <v>4246</v>
      </c>
      <c r="I131" s="121">
        <v>1</v>
      </c>
      <c r="J131" s="108" t="s">
        <v>4245</v>
      </c>
      <c r="K131" s="108" t="s">
        <v>4245</v>
      </c>
      <c r="L131" s="108" t="s">
        <v>4245</v>
      </c>
      <c r="M131" s="108" t="str">
        <f t="shared" si="6"/>
        <v>DSM-EE 23IRP</v>
      </c>
      <c r="N131" s="108" t="str">
        <f t="shared" ca="1" si="6"/>
        <v>H:\2023 IRP\3 - Assumptions\3 - DSM\2 - Energy Efficiency\Plexos Inputs\[IRP2023 EE potential - NCC Bundles - Max Cap 10MW (with Planned 24-25).xlsx]PLEXOS MaxCapacity</v>
      </c>
      <c r="O131" s="85"/>
      <c r="P131" s="112" t="s">
        <v>4676</v>
      </c>
      <c r="Q131" s="112" t="s">
        <v>4677</v>
      </c>
      <c r="R131" s="112" t="s">
        <v>5017</v>
      </c>
      <c r="S131" s="112" t="s">
        <v>4658</v>
      </c>
      <c r="T131" s="128">
        <v>44562</v>
      </c>
      <c r="U131" s="113"/>
      <c r="V131" s="113" t="s">
        <v>4246</v>
      </c>
      <c r="W131" s="119">
        <v>1</v>
      </c>
      <c r="X131" s="112"/>
      <c r="Y131" s="112"/>
      <c r="Z131" s="112"/>
      <c r="AA131" s="112" t="s">
        <v>4675</v>
      </c>
      <c r="AB131" s="112"/>
      <c r="AC131" s="112" t="s">
        <v>5070</v>
      </c>
      <c r="AD131" s="112"/>
      <c r="AE131" s="112" t="s">
        <v>5036</v>
      </c>
      <c r="AF131" s="164"/>
      <c r="AG131" s="85">
        <f t="shared" si="5"/>
        <v>1</v>
      </c>
    </row>
    <row r="132" spans="2:33" x14ac:dyDescent="0.25">
      <c r="B132" s="108" t="s">
        <v>4676</v>
      </c>
      <c r="C132" s="108" t="s">
        <v>4677</v>
      </c>
      <c r="D132" s="108" t="str">
        <v>EE_.PX.WYC._.021.WY</v>
      </c>
      <c r="E132" s="108" t="s">
        <v>4658</v>
      </c>
      <c r="F132" s="130">
        <f t="shared" ref="F132:F163" si="8">DATE(StartYear,1,1)</f>
        <v>45292</v>
      </c>
      <c r="G132" s="109" t="s">
        <v>4245</v>
      </c>
      <c r="H132" s="109" t="s">
        <v>4246</v>
      </c>
      <c r="I132" s="121">
        <v>1</v>
      </c>
      <c r="J132" s="108" t="s">
        <v>4245</v>
      </c>
      <c r="K132" s="108" t="s">
        <v>4245</v>
      </c>
      <c r="L132" s="108" t="s">
        <v>4245</v>
      </c>
      <c r="M132" s="108" t="str">
        <f t="shared" si="6"/>
        <v>DSM-EE 23IRP</v>
      </c>
      <c r="N132" s="108" t="str">
        <f t="shared" ca="1" si="6"/>
        <v>H:\2023 IRP\3 - Assumptions\3 - DSM\2 - Energy Efficiency\Plexos Inputs\[IRP2023 EE potential - NCC Bundles - Max Cap 10MW (with Planned 24-25).xlsx]PLEXOS MaxCapacity</v>
      </c>
      <c r="O132" s="85"/>
      <c r="P132" s="112" t="s">
        <v>4676</v>
      </c>
      <c r="Q132" s="112" t="s">
        <v>4677</v>
      </c>
      <c r="R132" s="112" t="s">
        <v>5018</v>
      </c>
      <c r="S132" s="112" t="s">
        <v>4658</v>
      </c>
      <c r="T132" s="128">
        <v>44562</v>
      </c>
      <c r="U132" s="113"/>
      <c r="V132" s="113" t="s">
        <v>4246</v>
      </c>
      <c r="W132" s="119">
        <v>1</v>
      </c>
      <c r="X132" s="112"/>
      <c r="Y132" s="112"/>
      <c r="Z132" s="112"/>
      <c r="AA132" s="112" t="s">
        <v>4675</v>
      </c>
      <c r="AB132" s="112"/>
      <c r="AC132" s="112" t="s">
        <v>5070</v>
      </c>
      <c r="AD132" s="112"/>
      <c r="AE132" s="112" t="s">
        <v>5036</v>
      </c>
      <c r="AF132" s="164"/>
      <c r="AG132" s="85">
        <f t="shared" si="5"/>
        <v>1</v>
      </c>
    </row>
    <row r="133" spans="2:33" x14ac:dyDescent="0.25">
      <c r="B133" s="108" t="s">
        <v>4676</v>
      </c>
      <c r="C133" s="108" t="s">
        <v>4677</v>
      </c>
      <c r="D133" s="108" t="str">
        <v>EE_.PX.WYC._.022.WY</v>
      </c>
      <c r="E133" s="108" t="s">
        <v>4658</v>
      </c>
      <c r="F133" s="130">
        <f t="shared" si="8"/>
        <v>45292</v>
      </c>
      <c r="G133" s="109" t="s">
        <v>4245</v>
      </c>
      <c r="H133" s="109" t="s">
        <v>4246</v>
      </c>
      <c r="I133" s="121">
        <v>1</v>
      </c>
      <c r="J133" s="108" t="s">
        <v>4245</v>
      </c>
      <c r="K133" s="108" t="s">
        <v>4245</v>
      </c>
      <c r="L133" s="108" t="s">
        <v>4245</v>
      </c>
      <c r="M133" s="108" t="str">
        <f t="shared" si="6"/>
        <v>DSM-EE 23IRP</v>
      </c>
      <c r="N133" s="108" t="str">
        <f t="shared" ca="1" si="6"/>
        <v>H:\2023 IRP\3 - Assumptions\3 - DSM\2 - Energy Efficiency\Plexos Inputs\[IRP2023 EE potential - NCC Bundles - Max Cap 10MW (with Planned 24-25).xlsx]PLEXOS MaxCapacity</v>
      </c>
      <c r="O133" s="85"/>
      <c r="P133" s="112" t="s">
        <v>4676</v>
      </c>
      <c r="Q133" s="112" t="s">
        <v>4677</v>
      </c>
      <c r="R133" s="112" t="s">
        <v>5019</v>
      </c>
      <c r="S133" s="112" t="s">
        <v>4658</v>
      </c>
      <c r="T133" s="128">
        <v>44562</v>
      </c>
      <c r="U133" s="113"/>
      <c r="V133" s="113" t="s">
        <v>4246</v>
      </c>
      <c r="W133" s="119">
        <v>1</v>
      </c>
      <c r="X133" s="112"/>
      <c r="Y133" s="112"/>
      <c r="Z133" s="112"/>
      <c r="AA133" s="112" t="s">
        <v>4675</v>
      </c>
      <c r="AB133" s="112"/>
      <c r="AC133" s="112" t="s">
        <v>5070</v>
      </c>
      <c r="AD133" s="112"/>
      <c r="AE133" s="112" t="s">
        <v>5036</v>
      </c>
      <c r="AF133" s="164"/>
      <c r="AG133" s="85">
        <f t="shared" ref="AG133:AG171" si="9">IF(T133=INDEX($F:$F,MATCH(R133,$D:$D,0)),0,1)</f>
        <v>1</v>
      </c>
    </row>
    <row r="134" spans="2:33" x14ac:dyDescent="0.25">
      <c r="B134" s="108" t="s">
        <v>4676</v>
      </c>
      <c r="C134" s="108" t="s">
        <v>4677</v>
      </c>
      <c r="D134" s="108" t="str">
        <v>EE_.PX.WYC._.023.WY</v>
      </c>
      <c r="E134" s="108" t="s">
        <v>4658</v>
      </c>
      <c r="F134" s="130">
        <f t="shared" si="8"/>
        <v>45292</v>
      </c>
      <c r="G134" s="109" t="s">
        <v>4245</v>
      </c>
      <c r="H134" s="109" t="s">
        <v>4246</v>
      </c>
      <c r="I134" s="121">
        <v>1</v>
      </c>
      <c r="J134" s="108" t="s">
        <v>4245</v>
      </c>
      <c r="K134" s="108" t="s">
        <v>4245</v>
      </c>
      <c r="L134" s="108" t="s">
        <v>4245</v>
      </c>
      <c r="M134" s="108" t="str">
        <f t="shared" ref="M134:N171" si="10">M133</f>
        <v>DSM-EE 23IRP</v>
      </c>
      <c r="N134" s="108" t="str">
        <f t="shared" ca="1" si="10"/>
        <v>H:\2023 IRP\3 - Assumptions\3 - DSM\2 - Energy Efficiency\Plexos Inputs\[IRP2023 EE potential - NCC Bundles - Max Cap 10MW (with Planned 24-25).xlsx]PLEXOS MaxCapacity</v>
      </c>
      <c r="O134" s="85"/>
      <c r="P134" s="112" t="s">
        <v>4676</v>
      </c>
      <c r="Q134" s="112" t="s">
        <v>4677</v>
      </c>
      <c r="R134" s="112" t="s">
        <v>5020</v>
      </c>
      <c r="S134" s="112" t="s">
        <v>4658</v>
      </c>
      <c r="T134" s="128">
        <v>44562</v>
      </c>
      <c r="U134" s="113"/>
      <c r="V134" s="113" t="s">
        <v>4246</v>
      </c>
      <c r="W134" s="119">
        <v>1</v>
      </c>
      <c r="X134" s="112"/>
      <c r="Y134" s="112"/>
      <c r="Z134" s="112"/>
      <c r="AA134" s="112" t="s">
        <v>4675</v>
      </c>
      <c r="AB134" s="112"/>
      <c r="AC134" s="112" t="s">
        <v>5070</v>
      </c>
      <c r="AD134" s="112"/>
      <c r="AE134" s="112" t="s">
        <v>5036</v>
      </c>
      <c r="AF134" s="164"/>
      <c r="AG134" s="85">
        <f t="shared" si="9"/>
        <v>1</v>
      </c>
    </row>
    <row r="135" spans="2:33" x14ac:dyDescent="0.25">
      <c r="B135" s="108" t="s">
        <v>4676</v>
      </c>
      <c r="C135" s="108" t="s">
        <v>4677</v>
      </c>
      <c r="D135" s="108" t="str">
        <v>EE_.PX.WYC._.024.WY</v>
      </c>
      <c r="E135" s="108" t="s">
        <v>4658</v>
      </c>
      <c r="F135" s="130">
        <f t="shared" si="8"/>
        <v>45292</v>
      </c>
      <c r="G135" s="109" t="s">
        <v>4245</v>
      </c>
      <c r="H135" s="109" t="s">
        <v>4246</v>
      </c>
      <c r="I135" s="121">
        <v>1</v>
      </c>
      <c r="J135" s="108" t="s">
        <v>4245</v>
      </c>
      <c r="K135" s="108" t="s">
        <v>4245</v>
      </c>
      <c r="L135" s="108" t="s">
        <v>4245</v>
      </c>
      <c r="M135" s="108" t="str">
        <f t="shared" si="10"/>
        <v>DSM-EE 23IRP</v>
      </c>
      <c r="N135" s="108" t="str">
        <f t="shared" ca="1" si="10"/>
        <v>H:\2023 IRP\3 - Assumptions\3 - DSM\2 - Energy Efficiency\Plexos Inputs\[IRP2023 EE potential - NCC Bundles - Max Cap 10MW (with Planned 24-25).xlsx]PLEXOS MaxCapacity</v>
      </c>
      <c r="O135" s="85"/>
      <c r="P135" s="112" t="s">
        <v>4676</v>
      </c>
      <c r="Q135" s="112" t="s">
        <v>4677</v>
      </c>
      <c r="R135" s="112" t="s">
        <v>5021</v>
      </c>
      <c r="S135" s="112" t="s">
        <v>4658</v>
      </c>
      <c r="T135" s="128">
        <v>44562</v>
      </c>
      <c r="U135" s="113"/>
      <c r="V135" s="113" t="s">
        <v>4246</v>
      </c>
      <c r="W135" s="119">
        <v>1</v>
      </c>
      <c r="X135" s="112"/>
      <c r="Y135" s="112"/>
      <c r="Z135" s="112"/>
      <c r="AA135" s="112" t="s">
        <v>4675</v>
      </c>
      <c r="AB135" s="112"/>
      <c r="AC135" s="112" t="s">
        <v>5070</v>
      </c>
      <c r="AD135" s="112"/>
      <c r="AE135" s="112" t="s">
        <v>5036</v>
      </c>
      <c r="AF135" s="164"/>
      <c r="AG135" s="85">
        <f t="shared" si="9"/>
        <v>1</v>
      </c>
    </row>
    <row r="136" spans="2:33" x14ac:dyDescent="0.25">
      <c r="B136" s="108" t="s">
        <v>4676</v>
      </c>
      <c r="C136" s="108" t="s">
        <v>4677</v>
      </c>
      <c r="D136" s="108" t="str">
        <v>EE_.PX.WYC._.025.WY</v>
      </c>
      <c r="E136" s="108" t="s">
        <v>4658</v>
      </c>
      <c r="F136" s="130">
        <f t="shared" si="8"/>
        <v>45292</v>
      </c>
      <c r="G136" s="109" t="s">
        <v>4245</v>
      </c>
      <c r="H136" s="109" t="s">
        <v>4246</v>
      </c>
      <c r="I136" s="121">
        <v>1</v>
      </c>
      <c r="J136" s="108" t="s">
        <v>4245</v>
      </c>
      <c r="K136" s="108" t="s">
        <v>4245</v>
      </c>
      <c r="L136" s="108" t="s">
        <v>4245</v>
      </c>
      <c r="M136" s="108" t="str">
        <f t="shared" si="10"/>
        <v>DSM-EE 23IRP</v>
      </c>
      <c r="N136" s="108" t="str">
        <f t="shared" ca="1" si="10"/>
        <v>H:\2023 IRP\3 - Assumptions\3 - DSM\2 - Energy Efficiency\Plexos Inputs\[IRP2023 EE potential - NCC Bundles - Max Cap 10MW (with Planned 24-25).xlsx]PLEXOS MaxCapacity</v>
      </c>
      <c r="O136" s="85"/>
      <c r="P136" s="112" t="s">
        <v>4676</v>
      </c>
      <c r="Q136" s="112" t="s">
        <v>4677</v>
      </c>
      <c r="R136" s="112" t="s">
        <v>5022</v>
      </c>
      <c r="S136" s="112" t="s">
        <v>4658</v>
      </c>
      <c r="T136" s="128">
        <v>44562</v>
      </c>
      <c r="U136" s="113"/>
      <c r="V136" s="113" t="s">
        <v>4246</v>
      </c>
      <c r="W136" s="119">
        <v>1</v>
      </c>
      <c r="X136" s="112"/>
      <c r="Y136" s="112"/>
      <c r="Z136" s="112"/>
      <c r="AA136" s="112" t="s">
        <v>4675</v>
      </c>
      <c r="AB136" s="112"/>
      <c r="AC136" s="112" t="s">
        <v>5070</v>
      </c>
      <c r="AD136" s="112"/>
      <c r="AE136" s="112" t="s">
        <v>5036</v>
      </c>
      <c r="AF136" s="164"/>
      <c r="AG136" s="85">
        <f t="shared" si="9"/>
        <v>1</v>
      </c>
    </row>
    <row r="137" spans="2:33" x14ac:dyDescent="0.25">
      <c r="B137" s="108" t="s">
        <v>4676</v>
      </c>
      <c r="C137" s="108" t="s">
        <v>4677</v>
      </c>
      <c r="D137" s="108" t="str">
        <v>EE_.PX.WYC._.026.WY</v>
      </c>
      <c r="E137" s="108" t="s">
        <v>4658</v>
      </c>
      <c r="F137" s="130">
        <f t="shared" si="8"/>
        <v>45292</v>
      </c>
      <c r="G137" s="109" t="s">
        <v>4245</v>
      </c>
      <c r="H137" s="109" t="s">
        <v>4246</v>
      </c>
      <c r="I137" s="121">
        <v>1</v>
      </c>
      <c r="J137" s="108" t="s">
        <v>4245</v>
      </c>
      <c r="K137" s="108" t="s">
        <v>4245</v>
      </c>
      <c r="L137" s="108" t="s">
        <v>4245</v>
      </c>
      <c r="M137" s="108" t="str">
        <f t="shared" si="10"/>
        <v>DSM-EE 23IRP</v>
      </c>
      <c r="N137" s="108" t="str">
        <f t="shared" ca="1" si="10"/>
        <v>H:\2023 IRP\3 - Assumptions\3 - DSM\2 - Energy Efficiency\Plexos Inputs\[IRP2023 EE potential - NCC Bundles - Max Cap 10MW (with Planned 24-25).xlsx]PLEXOS MaxCapacity</v>
      </c>
      <c r="O137" s="85"/>
      <c r="P137" s="112" t="s">
        <v>4676</v>
      </c>
      <c r="Q137" s="112" t="s">
        <v>4677</v>
      </c>
      <c r="R137" s="112" t="s">
        <v>5023</v>
      </c>
      <c r="S137" s="112" t="s">
        <v>4658</v>
      </c>
      <c r="T137" s="128">
        <v>44562</v>
      </c>
      <c r="U137" s="113"/>
      <c r="V137" s="113" t="s">
        <v>4246</v>
      </c>
      <c r="W137" s="119">
        <v>1</v>
      </c>
      <c r="X137" s="112"/>
      <c r="Y137" s="112"/>
      <c r="Z137" s="112"/>
      <c r="AA137" s="112" t="s">
        <v>4675</v>
      </c>
      <c r="AB137" s="112"/>
      <c r="AC137" s="112" t="s">
        <v>5070</v>
      </c>
      <c r="AD137" s="112"/>
      <c r="AE137" s="112" t="s">
        <v>5036</v>
      </c>
      <c r="AF137" s="164"/>
      <c r="AG137" s="85">
        <f t="shared" si="9"/>
        <v>1</v>
      </c>
    </row>
    <row r="138" spans="2:33" x14ac:dyDescent="0.25">
      <c r="B138" s="108" t="s">
        <v>4676</v>
      </c>
      <c r="C138" s="108" t="s">
        <v>4677</v>
      </c>
      <c r="D138" s="108" t="str">
        <v>EE_.PX.WYC._.027.WY</v>
      </c>
      <c r="E138" s="108" t="s">
        <v>4658</v>
      </c>
      <c r="F138" s="130">
        <f t="shared" si="8"/>
        <v>45292</v>
      </c>
      <c r="G138" s="109" t="s">
        <v>4245</v>
      </c>
      <c r="H138" s="109" t="s">
        <v>4246</v>
      </c>
      <c r="I138" s="121">
        <v>1</v>
      </c>
      <c r="J138" s="108" t="s">
        <v>4245</v>
      </c>
      <c r="K138" s="108" t="s">
        <v>4245</v>
      </c>
      <c r="L138" s="108" t="s">
        <v>4245</v>
      </c>
      <c r="M138" s="108" t="str">
        <f t="shared" si="10"/>
        <v>DSM-EE 23IRP</v>
      </c>
      <c r="N138" s="108" t="str">
        <f t="shared" ca="1" si="10"/>
        <v>H:\2023 IRP\3 - Assumptions\3 - DSM\2 - Energy Efficiency\Plexos Inputs\[IRP2023 EE potential - NCC Bundles - Max Cap 10MW (with Planned 24-25).xlsx]PLEXOS MaxCapacity</v>
      </c>
      <c r="O138" s="85"/>
      <c r="P138" s="112" t="s">
        <v>4676</v>
      </c>
      <c r="Q138" s="112" t="s">
        <v>4677</v>
      </c>
      <c r="R138" s="112" t="s">
        <v>5024</v>
      </c>
      <c r="S138" s="112" t="s">
        <v>4658</v>
      </c>
      <c r="T138" s="128">
        <v>44562</v>
      </c>
      <c r="U138" s="113"/>
      <c r="V138" s="113" t="s">
        <v>4246</v>
      </c>
      <c r="W138" s="119">
        <v>1</v>
      </c>
      <c r="X138" s="112"/>
      <c r="Y138" s="112"/>
      <c r="Z138" s="112"/>
      <c r="AA138" s="112" t="s">
        <v>4675</v>
      </c>
      <c r="AB138" s="112"/>
      <c r="AC138" s="112" t="s">
        <v>5070</v>
      </c>
      <c r="AD138" s="112"/>
      <c r="AE138" s="112" t="s">
        <v>5036</v>
      </c>
      <c r="AF138" s="164"/>
      <c r="AG138" s="85">
        <f t="shared" si="9"/>
        <v>1</v>
      </c>
    </row>
    <row r="139" spans="2:33" x14ac:dyDescent="0.25">
      <c r="B139" s="108" t="s">
        <v>4676</v>
      </c>
      <c r="C139" s="108" t="s">
        <v>4677</v>
      </c>
      <c r="D139" s="108" t="str">
        <v>EE_.PX.YAK._.001.WA</v>
      </c>
      <c r="E139" s="108" t="s">
        <v>4658</v>
      </c>
      <c r="F139" s="130">
        <f t="shared" si="8"/>
        <v>45292</v>
      </c>
      <c r="G139" s="109" t="s">
        <v>4245</v>
      </c>
      <c r="H139" s="109" t="s">
        <v>4246</v>
      </c>
      <c r="I139" s="121">
        <v>1</v>
      </c>
      <c r="J139" s="108" t="s">
        <v>4245</v>
      </c>
      <c r="K139" s="108" t="s">
        <v>4245</v>
      </c>
      <c r="L139" s="108" t="s">
        <v>4245</v>
      </c>
      <c r="M139" s="108" t="str">
        <f t="shared" si="10"/>
        <v>DSM-EE 23IRP</v>
      </c>
      <c r="N139" s="108" t="str">
        <f t="shared" ca="1" si="10"/>
        <v>H:\2023 IRP\3 - Assumptions\3 - DSM\2 - Energy Efficiency\Plexos Inputs\[IRP2023 EE potential - NCC Bundles - Max Cap 10MW (with Planned 24-25).xlsx]PLEXOS MaxCapacity</v>
      </c>
      <c r="O139" s="85"/>
      <c r="P139" s="112" t="s">
        <v>4676</v>
      </c>
      <c r="Q139" s="112" t="s">
        <v>4677</v>
      </c>
      <c r="R139" s="112" t="s">
        <v>5025</v>
      </c>
      <c r="S139" s="112" t="s">
        <v>4658</v>
      </c>
      <c r="T139" s="128">
        <v>44562</v>
      </c>
      <c r="U139" s="113"/>
      <c r="V139" s="113" t="s">
        <v>4246</v>
      </c>
      <c r="W139" s="119">
        <v>1</v>
      </c>
      <c r="X139" s="112"/>
      <c r="Y139" s="112"/>
      <c r="Z139" s="112"/>
      <c r="AA139" s="112" t="s">
        <v>4675</v>
      </c>
      <c r="AB139" s="112"/>
      <c r="AC139" s="112" t="s">
        <v>5070</v>
      </c>
      <c r="AD139" s="112"/>
      <c r="AE139" s="112" t="s">
        <v>5036</v>
      </c>
      <c r="AF139" s="164"/>
      <c r="AG139" s="85">
        <f t="shared" si="9"/>
        <v>1</v>
      </c>
    </row>
    <row r="140" spans="2:33" x14ac:dyDescent="0.25">
      <c r="B140" s="108" t="s">
        <v>4676</v>
      </c>
      <c r="C140" s="108" t="s">
        <v>4677</v>
      </c>
      <c r="D140" s="108" t="str">
        <v>EE_.PX.YAK._.002.WA</v>
      </c>
      <c r="E140" s="108" t="s">
        <v>4658</v>
      </c>
      <c r="F140" s="130">
        <f t="shared" si="8"/>
        <v>45292</v>
      </c>
      <c r="G140" s="109" t="s">
        <v>4245</v>
      </c>
      <c r="H140" s="109" t="s">
        <v>4246</v>
      </c>
      <c r="I140" s="121">
        <v>1</v>
      </c>
      <c r="J140" s="108" t="s">
        <v>4245</v>
      </c>
      <c r="K140" s="108" t="s">
        <v>4245</v>
      </c>
      <c r="L140" s="108" t="s">
        <v>4245</v>
      </c>
      <c r="M140" s="108" t="str">
        <f t="shared" si="10"/>
        <v>DSM-EE 23IRP</v>
      </c>
      <c r="N140" s="108" t="str">
        <f t="shared" ca="1" si="10"/>
        <v>H:\2023 IRP\3 - Assumptions\3 - DSM\2 - Energy Efficiency\Plexos Inputs\[IRP2023 EE potential - NCC Bundles - Max Cap 10MW (with Planned 24-25).xlsx]PLEXOS MaxCapacity</v>
      </c>
      <c r="O140" s="85"/>
      <c r="P140" s="112" t="s">
        <v>4676</v>
      </c>
      <c r="Q140" s="112" t="s">
        <v>4677</v>
      </c>
      <c r="R140" s="112" t="s">
        <v>5026</v>
      </c>
      <c r="S140" s="112" t="s">
        <v>4658</v>
      </c>
      <c r="T140" s="128">
        <v>44562</v>
      </c>
      <c r="U140" s="113"/>
      <c r="V140" s="113" t="s">
        <v>4246</v>
      </c>
      <c r="W140" s="119">
        <v>1</v>
      </c>
      <c r="X140" s="112"/>
      <c r="Y140" s="112"/>
      <c r="Z140" s="112"/>
      <c r="AA140" s="112" t="s">
        <v>4675</v>
      </c>
      <c r="AB140" s="112"/>
      <c r="AC140" s="112" t="s">
        <v>5070</v>
      </c>
      <c r="AD140" s="112"/>
      <c r="AE140" s="112" t="s">
        <v>5036</v>
      </c>
      <c r="AF140" s="164"/>
      <c r="AG140" s="85">
        <f t="shared" si="9"/>
        <v>1</v>
      </c>
    </row>
    <row r="141" spans="2:33" x14ac:dyDescent="0.25">
      <c r="B141" s="108" t="s">
        <v>4676</v>
      </c>
      <c r="C141" s="108" t="s">
        <v>4677</v>
      </c>
      <c r="D141" s="108" t="str">
        <v>EE_.PX.YAK._.003.WA</v>
      </c>
      <c r="E141" s="108" t="s">
        <v>4658</v>
      </c>
      <c r="F141" s="130">
        <f t="shared" si="8"/>
        <v>45292</v>
      </c>
      <c r="G141" s="109" t="s">
        <v>4245</v>
      </c>
      <c r="H141" s="109" t="s">
        <v>4246</v>
      </c>
      <c r="I141" s="121">
        <v>1</v>
      </c>
      <c r="J141" s="108" t="s">
        <v>4245</v>
      </c>
      <c r="K141" s="108" t="s">
        <v>4245</v>
      </c>
      <c r="L141" s="108" t="s">
        <v>4245</v>
      </c>
      <c r="M141" s="108" t="str">
        <f t="shared" si="10"/>
        <v>DSM-EE 23IRP</v>
      </c>
      <c r="N141" s="108" t="str">
        <f t="shared" ca="1" si="10"/>
        <v>H:\2023 IRP\3 - Assumptions\3 - DSM\2 - Energy Efficiency\Plexos Inputs\[IRP2023 EE potential - NCC Bundles - Max Cap 10MW (with Planned 24-25).xlsx]PLEXOS MaxCapacity</v>
      </c>
      <c r="O141" s="85"/>
      <c r="P141" s="112" t="s">
        <v>4676</v>
      </c>
      <c r="Q141" s="112" t="s">
        <v>4677</v>
      </c>
      <c r="R141" s="112" t="s">
        <v>5027</v>
      </c>
      <c r="S141" s="112" t="s">
        <v>4658</v>
      </c>
      <c r="T141" s="128">
        <v>44562</v>
      </c>
      <c r="U141" s="113"/>
      <c r="V141" s="113" t="s">
        <v>4246</v>
      </c>
      <c r="W141" s="119">
        <v>1</v>
      </c>
      <c r="X141" s="112"/>
      <c r="Y141" s="112"/>
      <c r="Z141" s="112"/>
      <c r="AA141" s="112" t="s">
        <v>4675</v>
      </c>
      <c r="AB141" s="112"/>
      <c r="AC141" s="112" t="s">
        <v>5070</v>
      </c>
      <c r="AD141" s="112"/>
      <c r="AE141" s="112" t="s">
        <v>5036</v>
      </c>
      <c r="AF141" s="164"/>
      <c r="AG141" s="85">
        <f t="shared" si="9"/>
        <v>1</v>
      </c>
    </row>
    <row r="142" spans="2:33" x14ac:dyDescent="0.25">
      <c r="B142" s="108" t="s">
        <v>4676</v>
      </c>
      <c r="C142" s="108" t="s">
        <v>4677</v>
      </c>
      <c r="D142" s="108" t="str">
        <v>EE_.PX.YAK._.004.WA</v>
      </c>
      <c r="E142" s="108" t="s">
        <v>4658</v>
      </c>
      <c r="F142" s="130">
        <f t="shared" si="8"/>
        <v>45292</v>
      </c>
      <c r="G142" s="109" t="s">
        <v>4245</v>
      </c>
      <c r="H142" s="109" t="s">
        <v>4246</v>
      </c>
      <c r="I142" s="121">
        <v>1</v>
      </c>
      <c r="J142" s="108" t="s">
        <v>4245</v>
      </c>
      <c r="K142" s="108" t="s">
        <v>4245</v>
      </c>
      <c r="L142" s="108" t="s">
        <v>4245</v>
      </c>
      <c r="M142" s="108" t="str">
        <f t="shared" si="10"/>
        <v>DSM-EE 23IRP</v>
      </c>
      <c r="N142" s="108" t="str">
        <f t="shared" ca="1" si="10"/>
        <v>H:\2023 IRP\3 - Assumptions\3 - DSM\2 - Energy Efficiency\Plexos Inputs\[IRP2023 EE potential - NCC Bundles - Max Cap 10MW (with Planned 24-25).xlsx]PLEXOS MaxCapacity</v>
      </c>
      <c r="O142" s="85"/>
      <c r="P142" s="112" t="s">
        <v>4676</v>
      </c>
      <c r="Q142" s="112" t="s">
        <v>4677</v>
      </c>
      <c r="R142" s="112" t="s">
        <v>5028</v>
      </c>
      <c r="S142" s="112" t="s">
        <v>4658</v>
      </c>
      <c r="T142" s="128">
        <v>44562</v>
      </c>
      <c r="U142" s="113"/>
      <c r="V142" s="113" t="s">
        <v>4246</v>
      </c>
      <c r="W142" s="119">
        <v>1</v>
      </c>
      <c r="X142" s="112"/>
      <c r="Y142" s="112"/>
      <c r="Z142" s="112"/>
      <c r="AA142" s="112" t="s">
        <v>4675</v>
      </c>
      <c r="AB142" s="112"/>
      <c r="AC142" s="112" t="s">
        <v>5070</v>
      </c>
      <c r="AD142" s="112"/>
      <c r="AE142" s="112" t="s">
        <v>5036</v>
      </c>
      <c r="AF142" s="164"/>
      <c r="AG142" s="85">
        <f t="shared" si="9"/>
        <v>1</v>
      </c>
    </row>
    <row r="143" spans="2:33" x14ac:dyDescent="0.25">
      <c r="B143" s="108" t="s">
        <v>4676</v>
      </c>
      <c r="C143" s="108" t="s">
        <v>4677</v>
      </c>
      <c r="D143" s="108" t="str">
        <v>EE_.PX.YAK._.005.WA</v>
      </c>
      <c r="E143" s="108" t="s">
        <v>4658</v>
      </c>
      <c r="F143" s="130">
        <f t="shared" si="8"/>
        <v>45292</v>
      </c>
      <c r="G143" s="109" t="s">
        <v>4245</v>
      </c>
      <c r="H143" s="109" t="s">
        <v>4246</v>
      </c>
      <c r="I143" s="121">
        <v>1</v>
      </c>
      <c r="J143" s="108" t="s">
        <v>4245</v>
      </c>
      <c r="K143" s="108" t="s">
        <v>4245</v>
      </c>
      <c r="L143" s="108" t="s">
        <v>4245</v>
      </c>
      <c r="M143" s="108" t="str">
        <f t="shared" si="10"/>
        <v>DSM-EE 23IRP</v>
      </c>
      <c r="N143" s="108" t="str">
        <f t="shared" ca="1" si="10"/>
        <v>H:\2023 IRP\3 - Assumptions\3 - DSM\2 - Energy Efficiency\Plexos Inputs\[IRP2023 EE potential - NCC Bundles - Max Cap 10MW (with Planned 24-25).xlsx]PLEXOS MaxCapacity</v>
      </c>
      <c r="O143" s="85"/>
      <c r="P143" s="112" t="s">
        <v>4676</v>
      </c>
      <c r="Q143" s="112" t="s">
        <v>4677</v>
      </c>
      <c r="R143" s="112" t="s">
        <v>5032</v>
      </c>
      <c r="S143" s="112" t="s">
        <v>4658</v>
      </c>
      <c r="T143" s="128">
        <v>44197</v>
      </c>
      <c r="U143" s="113"/>
      <c r="V143" s="113" t="s">
        <v>4246</v>
      </c>
      <c r="W143" s="119">
        <v>1</v>
      </c>
      <c r="X143" s="112"/>
      <c r="Y143" s="112"/>
      <c r="Z143" s="112"/>
      <c r="AA143" s="112" t="s">
        <v>4675</v>
      </c>
      <c r="AB143" s="112"/>
      <c r="AC143" s="112" t="s">
        <v>5070</v>
      </c>
      <c r="AD143" s="112"/>
      <c r="AE143" s="112" t="s">
        <v>5036</v>
      </c>
      <c r="AF143" s="164"/>
      <c r="AG143" s="85">
        <f t="shared" si="9"/>
        <v>1</v>
      </c>
    </row>
    <row r="144" spans="2:33" x14ac:dyDescent="0.25">
      <c r="B144" s="108" t="s">
        <v>4676</v>
      </c>
      <c r="C144" s="108" t="s">
        <v>4677</v>
      </c>
      <c r="D144" s="108" t="str">
        <v>EE_.PX.YAK._.006.WA</v>
      </c>
      <c r="E144" s="108" t="s">
        <v>4658</v>
      </c>
      <c r="F144" s="130">
        <f t="shared" si="8"/>
        <v>45292</v>
      </c>
      <c r="G144" s="109" t="s">
        <v>4245</v>
      </c>
      <c r="H144" s="109" t="s">
        <v>4246</v>
      </c>
      <c r="I144" s="121">
        <v>1</v>
      </c>
      <c r="J144" s="108" t="s">
        <v>4245</v>
      </c>
      <c r="K144" s="108" t="s">
        <v>4245</v>
      </c>
      <c r="L144" s="108" t="s">
        <v>4245</v>
      </c>
      <c r="M144" s="108" t="str">
        <f t="shared" si="10"/>
        <v>DSM-EE 23IRP</v>
      </c>
      <c r="N144" s="108" t="str">
        <f t="shared" ca="1" si="10"/>
        <v>H:\2023 IRP\3 - Assumptions\3 - DSM\2 - Energy Efficiency\Plexos Inputs\[IRP2023 EE potential - NCC Bundles - Max Cap 10MW (with Planned 24-25).xlsx]PLEXOS MaxCapacity</v>
      </c>
      <c r="O144" s="85"/>
      <c r="P144" s="112" t="s">
        <v>4676</v>
      </c>
      <c r="Q144" s="112" t="s">
        <v>4677</v>
      </c>
      <c r="R144" s="112" t="s">
        <v>4975</v>
      </c>
      <c r="S144" s="112" t="s">
        <v>4658</v>
      </c>
      <c r="T144" s="128">
        <v>44562</v>
      </c>
      <c r="U144" s="113"/>
      <c r="V144" s="113" t="s">
        <v>4246</v>
      </c>
      <c r="W144" s="119">
        <v>1</v>
      </c>
      <c r="X144" s="112"/>
      <c r="Y144" s="112"/>
      <c r="Z144" s="112"/>
      <c r="AA144" s="112" t="s">
        <v>4675</v>
      </c>
      <c r="AB144" s="112"/>
      <c r="AC144" s="112" t="s">
        <v>5070</v>
      </c>
      <c r="AD144" s="112"/>
      <c r="AE144" s="112" t="s">
        <v>5036</v>
      </c>
      <c r="AF144" s="164"/>
      <c r="AG144" s="85">
        <f t="shared" si="9"/>
        <v>1</v>
      </c>
    </row>
    <row r="145" spans="2:33" x14ac:dyDescent="0.25">
      <c r="B145" s="108" t="s">
        <v>4676</v>
      </c>
      <c r="C145" s="108" t="s">
        <v>4677</v>
      </c>
      <c r="D145" s="108" t="str">
        <v>EE_.PX.YAK._.007.WA</v>
      </c>
      <c r="E145" s="108" t="s">
        <v>4658</v>
      </c>
      <c r="F145" s="130">
        <f t="shared" si="8"/>
        <v>45292</v>
      </c>
      <c r="G145" s="109" t="s">
        <v>4245</v>
      </c>
      <c r="H145" s="109" t="s">
        <v>4246</v>
      </c>
      <c r="I145" s="121">
        <v>1</v>
      </c>
      <c r="J145" s="108" t="s">
        <v>4245</v>
      </c>
      <c r="K145" s="108" t="s">
        <v>4245</v>
      </c>
      <c r="L145" s="108" t="s">
        <v>4245</v>
      </c>
      <c r="M145" s="108" t="str">
        <f t="shared" si="10"/>
        <v>DSM-EE 23IRP</v>
      </c>
      <c r="N145" s="108" t="str">
        <f t="shared" ca="1" si="10"/>
        <v>H:\2023 IRP\3 - Assumptions\3 - DSM\2 - Energy Efficiency\Plexos Inputs\[IRP2023 EE potential - NCC Bundles - Max Cap 10MW (with Planned 24-25).xlsx]PLEXOS MaxCapacity</v>
      </c>
      <c r="O145" s="85"/>
      <c r="P145" s="112" t="s">
        <v>4676</v>
      </c>
      <c r="Q145" s="112" t="s">
        <v>4677</v>
      </c>
      <c r="R145" s="112" t="s">
        <v>4976</v>
      </c>
      <c r="S145" s="112" t="s">
        <v>4658</v>
      </c>
      <c r="T145" s="128">
        <v>44562</v>
      </c>
      <c r="U145" s="113"/>
      <c r="V145" s="113" t="s">
        <v>4246</v>
      </c>
      <c r="W145" s="119">
        <v>1</v>
      </c>
      <c r="X145" s="112"/>
      <c r="Y145" s="112"/>
      <c r="Z145" s="112"/>
      <c r="AA145" s="112" t="s">
        <v>4675</v>
      </c>
      <c r="AB145" s="112"/>
      <c r="AC145" s="112" t="s">
        <v>5070</v>
      </c>
      <c r="AD145" s="112"/>
      <c r="AE145" s="112" t="s">
        <v>5036</v>
      </c>
      <c r="AF145" s="164"/>
      <c r="AG145" s="85">
        <f t="shared" si="9"/>
        <v>1</v>
      </c>
    </row>
    <row r="146" spans="2:33" x14ac:dyDescent="0.25">
      <c r="B146" s="108" t="s">
        <v>4676</v>
      </c>
      <c r="C146" s="108" t="s">
        <v>4677</v>
      </c>
      <c r="D146" s="108" t="str">
        <v>EE_.PX.YAK._.008.WA</v>
      </c>
      <c r="E146" s="108" t="s">
        <v>4658</v>
      </c>
      <c r="F146" s="130">
        <f t="shared" si="8"/>
        <v>45292</v>
      </c>
      <c r="G146" s="109" t="s">
        <v>4245</v>
      </c>
      <c r="H146" s="109" t="s">
        <v>4246</v>
      </c>
      <c r="I146" s="121">
        <v>1</v>
      </c>
      <c r="J146" s="108" t="s">
        <v>4245</v>
      </c>
      <c r="K146" s="108" t="s">
        <v>4245</v>
      </c>
      <c r="L146" s="108" t="s">
        <v>4245</v>
      </c>
      <c r="M146" s="108" t="str">
        <f t="shared" si="10"/>
        <v>DSM-EE 23IRP</v>
      </c>
      <c r="N146" s="108" t="str">
        <f t="shared" ca="1" si="10"/>
        <v>H:\2023 IRP\3 - Assumptions\3 - DSM\2 - Energy Efficiency\Plexos Inputs\[IRP2023 EE potential - NCC Bundles - Max Cap 10MW (with Planned 24-25).xlsx]PLEXOS MaxCapacity</v>
      </c>
      <c r="O146" s="85"/>
      <c r="P146" s="112" t="s">
        <v>4676</v>
      </c>
      <c r="Q146" s="112" t="s">
        <v>4677</v>
      </c>
      <c r="R146" s="112" t="s">
        <v>4977</v>
      </c>
      <c r="S146" s="112" t="s">
        <v>4658</v>
      </c>
      <c r="T146" s="128">
        <v>44562</v>
      </c>
      <c r="U146" s="113"/>
      <c r="V146" s="113" t="s">
        <v>4246</v>
      </c>
      <c r="W146" s="119">
        <v>1</v>
      </c>
      <c r="X146" s="112"/>
      <c r="Y146" s="112"/>
      <c r="Z146" s="112"/>
      <c r="AA146" s="112" t="s">
        <v>4675</v>
      </c>
      <c r="AB146" s="112"/>
      <c r="AC146" s="112" t="s">
        <v>5070</v>
      </c>
      <c r="AD146" s="112"/>
      <c r="AE146" s="112" t="s">
        <v>5036</v>
      </c>
      <c r="AF146" s="164"/>
      <c r="AG146" s="85">
        <f t="shared" si="9"/>
        <v>1</v>
      </c>
    </row>
    <row r="147" spans="2:33" x14ac:dyDescent="0.25">
      <c r="B147" s="108" t="s">
        <v>4676</v>
      </c>
      <c r="C147" s="108" t="s">
        <v>4677</v>
      </c>
      <c r="D147" s="108" t="str">
        <v>EE_.PX.YAK._.009.WA</v>
      </c>
      <c r="E147" s="108" t="s">
        <v>4658</v>
      </c>
      <c r="F147" s="130">
        <f t="shared" si="8"/>
        <v>45292</v>
      </c>
      <c r="G147" s="109" t="s">
        <v>4245</v>
      </c>
      <c r="H147" s="109" t="s">
        <v>4246</v>
      </c>
      <c r="I147" s="121">
        <v>1</v>
      </c>
      <c r="J147" s="108" t="s">
        <v>4245</v>
      </c>
      <c r="K147" s="108" t="s">
        <v>4245</v>
      </c>
      <c r="L147" s="108" t="s">
        <v>4245</v>
      </c>
      <c r="M147" s="108" t="str">
        <f t="shared" si="10"/>
        <v>DSM-EE 23IRP</v>
      </c>
      <c r="N147" s="108" t="str">
        <f t="shared" ca="1" si="10"/>
        <v>H:\2023 IRP\3 - Assumptions\3 - DSM\2 - Energy Efficiency\Plexos Inputs\[IRP2023 EE potential - NCC Bundles - Max Cap 10MW (with Planned 24-25).xlsx]PLEXOS MaxCapacity</v>
      </c>
      <c r="O147" s="85"/>
      <c r="P147" s="112" t="s">
        <v>4676</v>
      </c>
      <c r="Q147" s="112" t="s">
        <v>4677</v>
      </c>
      <c r="R147" s="112" t="s">
        <v>4978</v>
      </c>
      <c r="S147" s="112" t="s">
        <v>4658</v>
      </c>
      <c r="T147" s="128">
        <v>44562</v>
      </c>
      <c r="U147" s="113"/>
      <c r="V147" s="113" t="s">
        <v>4246</v>
      </c>
      <c r="W147" s="119">
        <v>1</v>
      </c>
      <c r="X147" s="112"/>
      <c r="Y147" s="112"/>
      <c r="Z147" s="112"/>
      <c r="AA147" s="112" t="s">
        <v>4675</v>
      </c>
      <c r="AB147" s="112"/>
      <c r="AC147" s="112" t="s">
        <v>5070</v>
      </c>
      <c r="AD147" s="112"/>
      <c r="AE147" s="112" t="s">
        <v>5036</v>
      </c>
      <c r="AF147" s="164"/>
      <c r="AG147" s="85">
        <f t="shared" si="9"/>
        <v>1</v>
      </c>
    </row>
    <row r="148" spans="2:33" x14ac:dyDescent="0.25">
      <c r="B148" s="108" t="s">
        <v>4676</v>
      </c>
      <c r="C148" s="108" t="s">
        <v>4677</v>
      </c>
      <c r="D148" s="108" t="str">
        <v>EE_.PX.YAK._.010.WA</v>
      </c>
      <c r="E148" s="108" t="s">
        <v>4658</v>
      </c>
      <c r="F148" s="130">
        <f t="shared" si="8"/>
        <v>45292</v>
      </c>
      <c r="G148" s="109" t="s">
        <v>4245</v>
      </c>
      <c r="H148" s="109" t="s">
        <v>4246</v>
      </c>
      <c r="I148" s="121">
        <v>1</v>
      </c>
      <c r="J148" s="108" t="s">
        <v>4245</v>
      </c>
      <c r="K148" s="108" t="s">
        <v>4245</v>
      </c>
      <c r="L148" s="108" t="s">
        <v>4245</v>
      </c>
      <c r="M148" s="108" t="str">
        <f t="shared" si="10"/>
        <v>DSM-EE 23IRP</v>
      </c>
      <c r="N148" s="108" t="str">
        <f t="shared" ca="1" si="10"/>
        <v>H:\2023 IRP\3 - Assumptions\3 - DSM\2 - Energy Efficiency\Plexos Inputs\[IRP2023 EE potential - NCC Bundles - Max Cap 10MW (with Planned 24-25).xlsx]PLEXOS MaxCapacity</v>
      </c>
      <c r="O148" s="85"/>
      <c r="P148" s="112" t="s">
        <v>4676</v>
      </c>
      <c r="Q148" s="112" t="s">
        <v>4677</v>
      </c>
      <c r="R148" s="112" t="s">
        <v>4979</v>
      </c>
      <c r="S148" s="112" t="s">
        <v>4658</v>
      </c>
      <c r="T148" s="128">
        <v>44562</v>
      </c>
      <c r="U148" s="113"/>
      <c r="V148" s="113" t="s">
        <v>4246</v>
      </c>
      <c r="W148" s="119">
        <v>1</v>
      </c>
      <c r="X148" s="112"/>
      <c r="Y148" s="112"/>
      <c r="Z148" s="112"/>
      <c r="AA148" s="112" t="s">
        <v>4675</v>
      </c>
      <c r="AB148" s="112"/>
      <c r="AC148" s="112" t="s">
        <v>5070</v>
      </c>
      <c r="AD148" s="112"/>
      <c r="AE148" s="112" t="s">
        <v>5036</v>
      </c>
      <c r="AF148" s="164"/>
      <c r="AG148" s="85">
        <f t="shared" si="9"/>
        <v>1</v>
      </c>
    </row>
    <row r="149" spans="2:33" x14ac:dyDescent="0.25">
      <c r="B149" s="108" t="s">
        <v>4676</v>
      </c>
      <c r="C149" s="108" t="s">
        <v>4677</v>
      </c>
      <c r="D149" s="108" t="str">
        <v>EE_.PX.YAK._.011.WA</v>
      </c>
      <c r="E149" s="108" t="s">
        <v>4658</v>
      </c>
      <c r="F149" s="130">
        <f t="shared" si="8"/>
        <v>45292</v>
      </c>
      <c r="G149" s="109" t="s">
        <v>4245</v>
      </c>
      <c r="H149" s="109" t="s">
        <v>4246</v>
      </c>
      <c r="I149" s="121">
        <v>1</v>
      </c>
      <c r="J149" s="108" t="s">
        <v>4245</v>
      </c>
      <c r="K149" s="108" t="s">
        <v>4245</v>
      </c>
      <c r="L149" s="108" t="s">
        <v>4245</v>
      </c>
      <c r="M149" s="108" t="str">
        <f t="shared" si="10"/>
        <v>DSM-EE 23IRP</v>
      </c>
      <c r="N149" s="108" t="str">
        <f t="shared" ca="1" si="10"/>
        <v>H:\2023 IRP\3 - Assumptions\3 - DSM\2 - Energy Efficiency\Plexos Inputs\[IRP2023 EE potential - NCC Bundles - Max Cap 10MW (with Planned 24-25).xlsx]PLEXOS MaxCapacity</v>
      </c>
      <c r="O149" s="85"/>
      <c r="P149" s="112" t="s">
        <v>4676</v>
      </c>
      <c r="Q149" s="112" t="s">
        <v>4677</v>
      </c>
      <c r="R149" s="112" t="s">
        <v>4980</v>
      </c>
      <c r="S149" s="112" t="s">
        <v>4658</v>
      </c>
      <c r="T149" s="128">
        <v>44562</v>
      </c>
      <c r="U149" s="113"/>
      <c r="V149" s="113" t="s">
        <v>4246</v>
      </c>
      <c r="W149" s="119">
        <v>1</v>
      </c>
      <c r="X149" s="112"/>
      <c r="Y149" s="112"/>
      <c r="Z149" s="112"/>
      <c r="AA149" s="112" t="s">
        <v>4675</v>
      </c>
      <c r="AB149" s="112"/>
      <c r="AC149" s="112" t="s">
        <v>5070</v>
      </c>
      <c r="AD149" s="112"/>
      <c r="AE149" s="112" t="s">
        <v>5036</v>
      </c>
      <c r="AF149" s="164"/>
      <c r="AG149" s="85">
        <f t="shared" si="9"/>
        <v>1</v>
      </c>
    </row>
    <row r="150" spans="2:33" x14ac:dyDescent="0.25">
      <c r="B150" s="108" t="s">
        <v>4676</v>
      </c>
      <c r="C150" s="108" t="s">
        <v>4677</v>
      </c>
      <c r="D150" s="108" t="str">
        <v>EE_.PX.YAK._.012.WA</v>
      </c>
      <c r="E150" s="108" t="s">
        <v>4658</v>
      </c>
      <c r="F150" s="130">
        <f t="shared" si="8"/>
        <v>45292</v>
      </c>
      <c r="G150" s="109" t="s">
        <v>4245</v>
      </c>
      <c r="H150" s="109" t="s">
        <v>4246</v>
      </c>
      <c r="I150" s="121">
        <v>1</v>
      </c>
      <c r="J150" s="108" t="s">
        <v>4245</v>
      </c>
      <c r="K150" s="108" t="s">
        <v>4245</v>
      </c>
      <c r="L150" s="108" t="s">
        <v>4245</v>
      </c>
      <c r="M150" s="108" t="str">
        <f t="shared" si="10"/>
        <v>DSM-EE 23IRP</v>
      </c>
      <c r="N150" s="108" t="str">
        <f t="shared" ca="1" si="10"/>
        <v>H:\2023 IRP\3 - Assumptions\3 - DSM\2 - Energy Efficiency\Plexos Inputs\[IRP2023 EE potential - NCC Bundles - Max Cap 10MW (with Planned 24-25).xlsx]PLEXOS MaxCapacity</v>
      </c>
      <c r="O150" s="85"/>
      <c r="P150" s="112" t="s">
        <v>4676</v>
      </c>
      <c r="Q150" s="112" t="s">
        <v>4677</v>
      </c>
      <c r="R150" s="112" t="s">
        <v>4981</v>
      </c>
      <c r="S150" s="112" t="s">
        <v>4658</v>
      </c>
      <c r="T150" s="128">
        <v>44562</v>
      </c>
      <c r="U150" s="113"/>
      <c r="V150" s="113" t="s">
        <v>4246</v>
      </c>
      <c r="W150" s="119">
        <v>1</v>
      </c>
      <c r="X150" s="112"/>
      <c r="Y150" s="112"/>
      <c r="Z150" s="112"/>
      <c r="AA150" s="112" t="s">
        <v>4675</v>
      </c>
      <c r="AB150" s="112"/>
      <c r="AC150" s="112" t="s">
        <v>5070</v>
      </c>
      <c r="AD150" s="112"/>
      <c r="AE150" s="112" t="s">
        <v>5036</v>
      </c>
      <c r="AF150" s="164"/>
      <c r="AG150" s="85">
        <f t="shared" si="9"/>
        <v>1</v>
      </c>
    </row>
    <row r="151" spans="2:33" x14ac:dyDescent="0.25">
      <c r="B151" s="108" t="s">
        <v>4676</v>
      </c>
      <c r="C151" s="108" t="s">
        <v>4677</v>
      </c>
      <c r="D151" s="108" t="str">
        <v>EE_.PX.YAK._.013.WA</v>
      </c>
      <c r="E151" s="108" t="s">
        <v>4658</v>
      </c>
      <c r="F151" s="130">
        <f t="shared" si="8"/>
        <v>45292</v>
      </c>
      <c r="G151" s="109" t="s">
        <v>4245</v>
      </c>
      <c r="H151" s="109" t="s">
        <v>4246</v>
      </c>
      <c r="I151" s="121">
        <v>1</v>
      </c>
      <c r="J151" s="108" t="s">
        <v>4245</v>
      </c>
      <c r="K151" s="108" t="s">
        <v>4245</v>
      </c>
      <c r="L151" s="108" t="s">
        <v>4245</v>
      </c>
      <c r="M151" s="108" t="str">
        <f t="shared" si="10"/>
        <v>DSM-EE 23IRP</v>
      </c>
      <c r="N151" s="108" t="str">
        <f t="shared" ca="1" si="10"/>
        <v>H:\2023 IRP\3 - Assumptions\3 - DSM\2 - Energy Efficiency\Plexos Inputs\[IRP2023 EE potential - NCC Bundles - Max Cap 10MW (with Planned 24-25).xlsx]PLEXOS MaxCapacity</v>
      </c>
      <c r="O151" s="85"/>
      <c r="P151" s="112" t="s">
        <v>4676</v>
      </c>
      <c r="Q151" s="112" t="s">
        <v>4677</v>
      </c>
      <c r="R151" s="112" t="s">
        <v>4982</v>
      </c>
      <c r="S151" s="112" t="s">
        <v>4658</v>
      </c>
      <c r="T151" s="128">
        <v>44562</v>
      </c>
      <c r="U151" s="113"/>
      <c r="V151" s="113" t="s">
        <v>4246</v>
      </c>
      <c r="W151" s="119">
        <v>1</v>
      </c>
      <c r="X151" s="112"/>
      <c r="Y151" s="112"/>
      <c r="Z151" s="112"/>
      <c r="AA151" s="112" t="s">
        <v>4675</v>
      </c>
      <c r="AB151" s="112"/>
      <c r="AC151" s="112" t="s">
        <v>5070</v>
      </c>
      <c r="AD151" s="112"/>
      <c r="AE151" s="112" t="s">
        <v>5036</v>
      </c>
      <c r="AF151" s="164"/>
      <c r="AG151" s="85">
        <f t="shared" si="9"/>
        <v>1</v>
      </c>
    </row>
    <row r="152" spans="2:33" x14ac:dyDescent="0.25">
      <c r="B152" s="108" t="s">
        <v>4676</v>
      </c>
      <c r="C152" s="108" t="s">
        <v>4677</v>
      </c>
      <c r="D152" s="108" t="str">
        <v>EE_.PX.YAK._.014.WA</v>
      </c>
      <c r="E152" s="108" t="s">
        <v>4658</v>
      </c>
      <c r="F152" s="130">
        <f t="shared" si="8"/>
        <v>45292</v>
      </c>
      <c r="G152" s="109" t="s">
        <v>4245</v>
      </c>
      <c r="H152" s="109" t="s">
        <v>4246</v>
      </c>
      <c r="I152" s="121">
        <v>1</v>
      </c>
      <c r="J152" s="108" t="s">
        <v>4245</v>
      </c>
      <c r="K152" s="108" t="s">
        <v>4245</v>
      </c>
      <c r="L152" s="108" t="s">
        <v>4245</v>
      </c>
      <c r="M152" s="108" t="str">
        <f t="shared" si="10"/>
        <v>DSM-EE 23IRP</v>
      </c>
      <c r="N152" s="108" t="str">
        <f t="shared" ca="1" si="10"/>
        <v>H:\2023 IRP\3 - Assumptions\3 - DSM\2 - Energy Efficiency\Plexos Inputs\[IRP2023 EE potential - NCC Bundles - Max Cap 10MW (with Planned 24-25).xlsx]PLEXOS MaxCapacity</v>
      </c>
      <c r="O152" s="85"/>
      <c r="P152" s="112" t="s">
        <v>4676</v>
      </c>
      <c r="Q152" s="112" t="s">
        <v>4677</v>
      </c>
      <c r="R152" s="112" t="s">
        <v>4983</v>
      </c>
      <c r="S152" s="112" t="s">
        <v>4658</v>
      </c>
      <c r="T152" s="128">
        <v>44562</v>
      </c>
      <c r="U152" s="113"/>
      <c r="V152" s="113" t="s">
        <v>4246</v>
      </c>
      <c r="W152" s="119">
        <v>1</v>
      </c>
      <c r="X152" s="112"/>
      <c r="Y152" s="112"/>
      <c r="Z152" s="112"/>
      <c r="AA152" s="112" t="s">
        <v>4675</v>
      </c>
      <c r="AB152" s="112"/>
      <c r="AC152" s="112" t="s">
        <v>5070</v>
      </c>
      <c r="AD152" s="112"/>
      <c r="AE152" s="112" t="s">
        <v>5036</v>
      </c>
      <c r="AF152" s="164"/>
      <c r="AG152" s="85">
        <f t="shared" si="9"/>
        <v>1</v>
      </c>
    </row>
    <row r="153" spans="2:33" x14ac:dyDescent="0.25">
      <c r="B153" s="108" t="s">
        <v>4676</v>
      </c>
      <c r="C153" s="108" t="s">
        <v>4677</v>
      </c>
      <c r="D153" s="108" t="str">
        <v>EE_.PX.YAK._.015.WA</v>
      </c>
      <c r="E153" s="108" t="s">
        <v>4658</v>
      </c>
      <c r="F153" s="130">
        <f t="shared" si="8"/>
        <v>45292</v>
      </c>
      <c r="G153" s="109" t="s">
        <v>4245</v>
      </c>
      <c r="H153" s="109" t="s">
        <v>4246</v>
      </c>
      <c r="I153" s="121">
        <v>1</v>
      </c>
      <c r="J153" s="108" t="s">
        <v>4245</v>
      </c>
      <c r="K153" s="108" t="s">
        <v>4245</v>
      </c>
      <c r="L153" s="108" t="s">
        <v>4245</v>
      </c>
      <c r="M153" s="108" t="str">
        <f t="shared" si="10"/>
        <v>DSM-EE 23IRP</v>
      </c>
      <c r="N153" s="108" t="str">
        <f t="shared" ca="1" si="10"/>
        <v>H:\2023 IRP\3 - Assumptions\3 - DSM\2 - Energy Efficiency\Plexos Inputs\[IRP2023 EE potential - NCC Bundles - Max Cap 10MW (with Planned 24-25).xlsx]PLEXOS MaxCapacity</v>
      </c>
      <c r="O153" s="85"/>
      <c r="P153" s="112" t="s">
        <v>4676</v>
      </c>
      <c r="Q153" s="112" t="s">
        <v>4677</v>
      </c>
      <c r="R153" s="112" t="s">
        <v>4984</v>
      </c>
      <c r="S153" s="112" t="s">
        <v>4658</v>
      </c>
      <c r="T153" s="128">
        <v>44562</v>
      </c>
      <c r="U153" s="113"/>
      <c r="V153" s="113" t="s">
        <v>4246</v>
      </c>
      <c r="W153" s="119">
        <v>1</v>
      </c>
      <c r="X153" s="112"/>
      <c r="Y153" s="112"/>
      <c r="Z153" s="112"/>
      <c r="AA153" s="112" t="s">
        <v>4675</v>
      </c>
      <c r="AB153" s="112"/>
      <c r="AC153" s="112" t="s">
        <v>5070</v>
      </c>
      <c r="AD153" s="112"/>
      <c r="AE153" s="112" t="s">
        <v>5036</v>
      </c>
      <c r="AF153" s="164"/>
      <c r="AG153" s="85">
        <f t="shared" si="9"/>
        <v>1</v>
      </c>
    </row>
    <row r="154" spans="2:33" x14ac:dyDescent="0.25">
      <c r="B154" s="108" t="s">
        <v>4676</v>
      </c>
      <c r="C154" s="108" t="s">
        <v>4677</v>
      </c>
      <c r="D154" s="108" t="str">
        <v>EE_.PX.YAK._.016.WA</v>
      </c>
      <c r="E154" s="108" t="s">
        <v>4658</v>
      </c>
      <c r="F154" s="130">
        <f t="shared" si="8"/>
        <v>45292</v>
      </c>
      <c r="G154" s="109" t="s">
        <v>4245</v>
      </c>
      <c r="H154" s="109" t="s">
        <v>4246</v>
      </c>
      <c r="I154" s="121">
        <v>1</v>
      </c>
      <c r="J154" s="108" t="s">
        <v>4245</v>
      </c>
      <c r="K154" s="108" t="s">
        <v>4245</v>
      </c>
      <c r="L154" s="108" t="s">
        <v>4245</v>
      </c>
      <c r="M154" s="108" t="str">
        <f t="shared" si="10"/>
        <v>DSM-EE 23IRP</v>
      </c>
      <c r="N154" s="108" t="str">
        <f t="shared" ca="1" si="10"/>
        <v>H:\2023 IRP\3 - Assumptions\3 - DSM\2 - Energy Efficiency\Plexos Inputs\[IRP2023 EE potential - NCC Bundles - Max Cap 10MW (with Planned 24-25).xlsx]PLEXOS MaxCapacity</v>
      </c>
      <c r="O154" s="85"/>
      <c r="P154" s="112" t="s">
        <v>4676</v>
      </c>
      <c r="Q154" s="112" t="s">
        <v>4677</v>
      </c>
      <c r="R154" s="112" t="s">
        <v>4985</v>
      </c>
      <c r="S154" s="112" t="s">
        <v>4658</v>
      </c>
      <c r="T154" s="128">
        <v>44562</v>
      </c>
      <c r="U154" s="113"/>
      <c r="V154" s="113" t="s">
        <v>4246</v>
      </c>
      <c r="W154" s="119">
        <v>1</v>
      </c>
      <c r="X154" s="112"/>
      <c r="Y154" s="112"/>
      <c r="Z154" s="112"/>
      <c r="AA154" s="112" t="s">
        <v>4675</v>
      </c>
      <c r="AB154" s="112"/>
      <c r="AC154" s="112" t="s">
        <v>5070</v>
      </c>
      <c r="AD154" s="112"/>
      <c r="AE154" s="112" t="s">
        <v>5036</v>
      </c>
      <c r="AF154" s="164"/>
      <c r="AG154" s="85">
        <f t="shared" si="9"/>
        <v>1</v>
      </c>
    </row>
    <row r="155" spans="2:33" x14ac:dyDescent="0.25">
      <c r="B155" s="108" t="s">
        <v>4676</v>
      </c>
      <c r="C155" s="108" t="s">
        <v>4677</v>
      </c>
      <c r="D155" s="108" t="str">
        <v>EE_.PX.YAK._.017.WA</v>
      </c>
      <c r="E155" s="108" t="s">
        <v>4658</v>
      </c>
      <c r="F155" s="130">
        <f t="shared" si="8"/>
        <v>45292</v>
      </c>
      <c r="G155" s="109" t="s">
        <v>4245</v>
      </c>
      <c r="H155" s="109" t="s">
        <v>4246</v>
      </c>
      <c r="I155" s="121">
        <v>1</v>
      </c>
      <c r="J155" s="108" t="s">
        <v>4245</v>
      </c>
      <c r="K155" s="108" t="s">
        <v>4245</v>
      </c>
      <c r="L155" s="108" t="s">
        <v>4245</v>
      </c>
      <c r="M155" s="108" t="str">
        <f t="shared" si="10"/>
        <v>DSM-EE 23IRP</v>
      </c>
      <c r="N155" s="108" t="str">
        <f t="shared" ca="1" si="10"/>
        <v>H:\2023 IRP\3 - Assumptions\3 - DSM\2 - Energy Efficiency\Plexos Inputs\[IRP2023 EE potential - NCC Bundles - Max Cap 10MW (with Planned 24-25).xlsx]PLEXOS MaxCapacity</v>
      </c>
      <c r="O155" s="85"/>
      <c r="P155" s="112" t="s">
        <v>4676</v>
      </c>
      <c r="Q155" s="112" t="s">
        <v>4677</v>
      </c>
      <c r="R155" s="112" t="s">
        <v>4986</v>
      </c>
      <c r="S155" s="112" t="s">
        <v>4658</v>
      </c>
      <c r="T155" s="128">
        <v>44562</v>
      </c>
      <c r="U155" s="113"/>
      <c r="V155" s="113" t="s">
        <v>4246</v>
      </c>
      <c r="W155" s="119">
        <v>1</v>
      </c>
      <c r="X155" s="112"/>
      <c r="Y155" s="112"/>
      <c r="Z155" s="112"/>
      <c r="AA155" s="112" t="s">
        <v>4675</v>
      </c>
      <c r="AB155" s="112"/>
      <c r="AC155" s="112" t="s">
        <v>5070</v>
      </c>
      <c r="AD155" s="112"/>
      <c r="AE155" s="112" t="s">
        <v>5036</v>
      </c>
      <c r="AF155" s="164"/>
      <c r="AG155" s="85">
        <f t="shared" si="9"/>
        <v>1</v>
      </c>
    </row>
    <row r="156" spans="2:33" x14ac:dyDescent="0.25">
      <c r="B156" s="108" t="s">
        <v>4676</v>
      </c>
      <c r="C156" s="108" t="s">
        <v>4677</v>
      </c>
      <c r="D156" s="108" t="str">
        <v>EE_.PX.YAK._.018.WA</v>
      </c>
      <c r="E156" s="108" t="s">
        <v>4658</v>
      </c>
      <c r="F156" s="130">
        <f t="shared" si="8"/>
        <v>45292</v>
      </c>
      <c r="G156" s="109" t="s">
        <v>4245</v>
      </c>
      <c r="H156" s="109" t="s">
        <v>4246</v>
      </c>
      <c r="I156" s="121">
        <v>1</v>
      </c>
      <c r="J156" s="108" t="s">
        <v>4245</v>
      </c>
      <c r="K156" s="108" t="s">
        <v>4245</v>
      </c>
      <c r="L156" s="108" t="s">
        <v>4245</v>
      </c>
      <c r="M156" s="108" t="str">
        <f t="shared" si="10"/>
        <v>DSM-EE 23IRP</v>
      </c>
      <c r="N156" s="108" t="str">
        <f t="shared" ca="1" si="10"/>
        <v>H:\2023 IRP\3 - Assumptions\3 - DSM\2 - Energy Efficiency\Plexos Inputs\[IRP2023 EE potential - NCC Bundles - Max Cap 10MW (with Planned 24-25).xlsx]PLEXOS MaxCapacity</v>
      </c>
      <c r="O156" s="85"/>
      <c r="P156" s="112" t="s">
        <v>4676</v>
      </c>
      <c r="Q156" s="112" t="s">
        <v>4677</v>
      </c>
      <c r="R156" s="112" t="s">
        <v>4987</v>
      </c>
      <c r="S156" s="112" t="s">
        <v>4658</v>
      </c>
      <c r="T156" s="128">
        <v>44562</v>
      </c>
      <c r="U156" s="113"/>
      <c r="V156" s="113" t="s">
        <v>4246</v>
      </c>
      <c r="W156" s="119">
        <v>1</v>
      </c>
      <c r="X156" s="112"/>
      <c r="Y156" s="112"/>
      <c r="Z156" s="112"/>
      <c r="AA156" s="112" t="s">
        <v>4675</v>
      </c>
      <c r="AB156" s="112"/>
      <c r="AC156" s="112" t="s">
        <v>5070</v>
      </c>
      <c r="AD156" s="112"/>
      <c r="AE156" s="112" t="s">
        <v>5036</v>
      </c>
      <c r="AF156" s="164"/>
      <c r="AG156" s="85">
        <f t="shared" si="9"/>
        <v>1</v>
      </c>
    </row>
    <row r="157" spans="2:33" x14ac:dyDescent="0.25">
      <c r="B157" s="108" t="s">
        <v>4676</v>
      </c>
      <c r="C157" s="108" t="s">
        <v>4677</v>
      </c>
      <c r="D157" s="108" t="str">
        <v>EE_.PX.YAK._.019.WA</v>
      </c>
      <c r="E157" s="108" t="s">
        <v>4658</v>
      </c>
      <c r="F157" s="130">
        <f t="shared" si="8"/>
        <v>45292</v>
      </c>
      <c r="G157" s="109" t="s">
        <v>4245</v>
      </c>
      <c r="H157" s="109" t="s">
        <v>4246</v>
      </c>
      <c r="I157" s="121">
        <v>1</v>
      </c>
      <c r="J157" s="108" t="s">
        <v>4245</v>
      </c>
      <c r="K157" s="108" t="s">
        <v>4245</v>
      </c>
      <c r="L157" s="108" t="s">
        <v>4245</v>
      </c>
      <c r="M157" s="108" t="str">
        <f t="shared" si="10"/>
        <v>DSM-EE 23IRP</v>
      </c>
      <c r="N157" s="108" t="str">
        <f t="shared" ca="1" si="10"/>
        <v>H:\2023 IRP\3 - Assumptions\3 - DSM\2 - Energy Efficiency\Plexos Inputs\[IRP2023 EE potential - NCC Bundles - Max Cap 10MW (with Planned 24-25).xlsx]PLEXOS MaxCapacity</v>
      </c>
      <c r="O157" s="85"/>
      <c r="P157" s="112" t="s">
        <v>4676</v>
      </c>
      <c r="Q157" s="112" t="s">
        <v>4677</v>
      </c>
      <c r="R157" s="112" t="s">
        <v>4988</v>
      </c>
      <c r="S157" s="112" t="s">
        <v>4658</v>
      </c>
      <c r="T157" s="128">
        <v>44562</v>
      </c>
      <c r="U157" s="113"/>
      <c r="V157" s="113" t="s">
        <v>4246</v>
      </c>
      <c r="W157" s="119">
        <v>1</v>
      </c>
      <c r="X157" s="112"/>
      <c r="Y157" s="112"/>
      <c r="Z157" s="112"/>
      <c r="AA157" s="112" t="s">
        <v>4675</v>
      </c>
      <c r="AB157" s="112"/>
      <c r="AC157" s="112" t="s">
        <v>5070</v>
      </c>
      <c r="AD157" s="112"/>
      <c r="AE157" s="112" t="s">
        <v>5036</v>
      </c>
      <c r="AF157" s="164"/>
      <c r="AG157" s="85">
        <f t="shared" si="9"/>
        <v>1</v>
      </c>
    </row>
    <row r="158" spans="2:33" x14ac:dyDescent="0.25">
      <c r="B158" s="108" t="s">
        <v>4676</v>
      </c>
      <c r="C158" s="108" t="s">
        <v>4677</v>
      </c>
      <c r="D158" s="108" t="str">
        <v>EE_.PX.YAK._.020.WA</v>
      </c>
      <c r="E158" s="108" t="s">
        <v>4658</v>
      </c>
      <c r="F158" s="130">
        <f t="shared" si="8"/>
        <v>45292</v>
      </c>
      <c r="G158" s="109" t="s">
        <v>4245</v>
      </c>
      <c r="H158" s="109" t="s">
        <v>4246</v>
      </c>
      <c r="I158" s="121">
        <v>1</v>
      </c>
      <c r="J158" s="108" t="s">
        <v>4245</v>
      </c>
      <c r="K158" s="108" t="s">
        <v>4245</v>
      </c>
      <c r="L158" s="108" t="s">
        <v>4245</v>
      </c>
      <c r="M158" s="108" t="str">
        <f t="shared" si="10"/>
        <v>DSM-EE 23IRP</v>
      </c>
      <c r="N158" s="108" t="str">
        <f t="shared" ca="1" si="10"/>
        <v>H:\2023 IRP\3 - Assumptions\3 - DSM\2 - Energy Efficiency\Plexos Inputs\[IRP2023 EE potential - NCC Bundles - Max Cap 10MW (with Planned 24-25).xlsx]PLEXOS MaxCapacity</v>
      </c>
      <c r="O158" s="85"/>
      <c r="P158" s="112" t="s">
        <v>4676</v>
      </c>
      <c r="Q158" s="112" t="s">
        <v>4677</v>
      </c>
      <c r="R158" s="112" t="s">
        <v>4989</v>
      </c>
      <c r="S158" s="112" t="s">
        <v>4658</v>
      </c>
      <c r="T158" s="128">
        <v>44562</v>
      </c>
      <c r="U158" s="113"/>
      <c r="V158" s="113" t="s">
        <v>4246</v>
      </c>
      <c r="W158" s="119">
        <v>1</v>
      </c>
      <c r="X158" s="112"/>
      <c r="Y158" s="112"/>
      <c r="Z158" s="112"/>
      <c r="AA158" s="112" t="s">
        <v>4675</v>
      </c>
      <c r="AB158" s="112"/>
      <c r="AC158" s="112" t="s">
        <v>5070</v>
      </c>
      <c r="AD158" s="112"/>
      <c r="AE158" s="112" t="s">
        <v>5036</v>
      </c>
      <c r="AF158" s="164"/>
      <c r="AG158" s="85">
        <f t="shared" si="9"/>
        <v>1</v>
      </c>
    </row>
    <row r="159" spans="2:33" x14ac:dyDescent="0.25">
      <c r="B159" s="108" t="s">
        <v>4676</v>
      </c>
      <c r="C159" s="108" t="s">
        <v>4677</v>
      </c>
      <c r="D159" s="108" t="str">
        <v>EE_.PX.YAK._.021.WA</v>
      </c>
      <c r="E159" s="108" t="s">
        <v>4658</v>
      </c>
      <c r="F159" s="130">
        <f t="shared" si="8"/>
        <v>45292</v>
      </c>
      <c r="G159" s="109" t="s">
        <v>4245</v>
      </c>
      <c r="H159" s="109" t="s">
        <v>4246</v>
      </c>
      <c r="I159" s="121">
        <v>1</v>
      </c>
      <c r="J159" s="108" t="s">
        <v>4245</v>
      </c>
      <c r="K159" s="108" t="s">
        <v>4245</v>
      </c>
      <c r="L159" s="108" t="s">
        <v>4245</v>
      </c>
      <c r="M159" s="108" t="str">
        <f t="shared" si="10"/>
        <v>DSM-EE 23IRP</v>
      </c>
      <c r="N159" s="108" t="str">
        <f t="shared" ca="1" si="10"/>
        <v>H:\2023 IRP\3 - Assumptions\3 - DSM\2 - Energy Efficiency\Plexos Inputs\[IRP2023 EE potential - NCC Bundles - Max Cap 10MW (with Planned 24-25).xlsx]PLEXOS MaxCapacity</v>
      </c>
      <c r="O159" s="85"/>
      <c r="P159" s="112" t="s">
        <v>4676</v>
      </c>
      <c r="Q159" s="112" t="s">
        <v>4677</v>
      </c>
      <c r="R159" s="112" t="s">
        <v>4990</v>
      </c>
      <c r="S159" s="112" t="s">
        <v>4658</v>
      </c>
      <c r="T159" s="128">
        <v>44562</v>
      </c>
      <c r="U159" s="113"/>
      <c r="V159" s="113" t="s">
        <v>4246</v>
      </c>
      <c r="W159" s="119">
        <v>1</v>
      </c>
      <c r="X159" s="112"/>
      <c r="Y159" s="112"/>
      <c r="Z159" s="112"/>
      <c r="AA159" s="112" t="s">
        <v>4675</v>
      </c>
      <c r="AB159" s="112"/>
      <c r="AC159" s="112" t="s">
        <v>5070</v>
      </c>
      <c r="AD159" s="112"/>
      <c r="AE159" s="112" t="s">
        <v>5036</v>
      </c>
      <c r="AF159" s="164"/>
      <c r="AG159" s="85">
        <f t="shared" si="9"/>
        <v>1</v>
      </c>
    </row>
    <row r="160" spans="2:33" x14ac:dyDescent="0.25">
      <c r="B160" s="108" t="s">
        <v>4676</v>
      </c>
      <c r="C160" s="108" t="s">
        <v>4677</v>
      </c>
      <c r="D160" s="108" t="str">
        <v>EE_.PX.YAK._.022.WA</v>
      </c>
      <c r="E160" s="108" t="s">
        <v>4658</v>
      </c>
      <c r="F160" s="130">
        <f t="shared" si="8"/>
        <v>45292</v>
      </c>
      <c r="G160" s="109" t="s">
        <v>4245</v>
      </c>
      <c r="H160" s="109" t="s">
        <v>4246</v>
      </c>
      <c r="I160" s="121">
        <v>1</v>
      </c>
      <c r="J160" s="108" t="s">
        <v>4245</v>
      </c>
      <c r="K160" s="108" t="s">
        <v>4245</v>
      </c>
      <c r="L160" s="108" t="s">
        <v>4245</v>
      </c>
      <c r="M160" s="108" t="str">
        <f t="shared" si="10"/>
        <v>DSM-EE 23IRP</v>
      </c>
      <c r="N160" s="108" t="str">
        <f t="shared" ca="1" si="10"/>
        <v>H:\2023 IRP\3 - Assumptions\3 - DSM\2 - Energy Efficiency\Plexos Inputs\[IRP2023 EE potential - NCC Bundles - Max Cap 10MW (with Planned 24-25).xlsx]PLEXOS MaxCapacity</v>
      </c>
      <c r="O160" s="85"/>
      <c r="P160" s="112" t="s">
        <v>4676</v>
      </c>
      <c r="Q160" s="112" t="s">
        <v>4677</v>
      </c>
      <c r="R160" s="112" t="s">
        <v>4991</v>
      </c>
      <c r="S160" s="112" t="s">
        <v>4658</v>
      </c>
      <c r="T160" s="128">
        <v>44562</v>
      </c>
      <c r="U160" s="113"/>
      <c r="V160" s="113" t="s">
        <v>4246</v>
      </c>
      <c r="W160" s="119">
        <v>1</v>
      </c>
      <c r="X160" s="112"/>
      <c r="Y160" s="112"/>
      <c r="Z160" s="112"/>
      <c r="AA160" s="112" t="s">
        <v>4675</v>
      </c>
      <c r="AB160" s="112"/>
      <c r="AC160" s="112" t="s">
        <v>5070</v>
      </c>
      <c r="AD160" s="112"/>
      <c r="AE160" s="112" t="s">
        <v>5036</v>
      </c>
      <c r="AF160" s="164"/>
      <c r="AG160" s="85">
        <f t="shared" si="9"/>
        <v>1</v>
      </c>
    </row>
    <row r="161" spans="2:33" x14ac:dyDescent="0.25">
      <c r="B161" s="108" t="s">
        <v>4676</v>
      </c>
      <c r="C161" s="108" t="s">
        <v>4677</v>
      </c>
      <c r="D161" s="108" t="str">
        <v>EE_.PX.YAK._.023.WA</v>
      </c>
      <c r="E161" s="108" t="s">
        <v>4658</v>
      </c>
      <c r="F161" s="130">
        <f t="shared" si="8"/>
        <v>45292</v>
      </c>
      <c r="G161" s="109" t="s">
        <v>4245</v>
      </c>
      <c r="H161" s="109" t="s">
        <v>4246</v>
      </c>
      <c r="I161" s="121">
        <v>1</v>
      </c>
      <c r="J161" s="108" t="s">
        <v>4245</v>
      </c>
      <c r="K161" s="108" t="s">
        <v>4245</v>
      </c>
      <c r="L161" s="108" t="s">
        <v>4245</v>
      </c>
      <c r="M161" s="108" t="str">
        <f t="shared" si="10"/>
        <v>DSM-EE 23IRP</v>
      </c>
      <c r="N161" s="108" t="str">
        <f t="shared" ca="1" si="10"/>
        <v>H:\2023 IRP\3 - Assumptions\3 - DSM\2 - Energy Efficiency\Plexos Inputs\[IRP2023 EE potential - NCC Bundles - Max Cap 10MW (with Planned 24-25).xlsx]PLEXOS MaxCapacity</v>
      </c>
      <c r="O161" s="85"/>
      <c r="P161" s="112" t="s">
        <v>4676</v>
      </c>
      <c r="Q161" s="112" t="s">
        <v>4677</v>
      </c>
      <c r="R161" s="112" t="s">
        <v>4992</v>
      </c>
      <c r="S161" s="112" t="s">
        <v>4658</v>
      </c>
      <c r="T161" s="128">
        <v>44562</v>
      </c>
      <c r="U161" s="113"/>
      <c r="V161" s="113" t="s">
        <v>4246</v>
      </c>
      <c r="W161" s="119">
        <v>1</v>
      </c>
      <c r="X161" s="112"/>
      <c r="Y161" s="112"/>
      <c r="Z161" s="112"/>
      <c r="AA161" s="112" t="s">
        <v>4675</v>
      </c>
      <c r="AB161" s="112"/>
      <c r="AC161" s="112" t="s">
        <v>5070</v>
      </c>
      <c r="AD161" s="112"/>
      <c r="AE161" s="112" t="s">
        <v>5036</v>
      </c>
      <c r="AF161" s="164"/>
      <c r="AG161" s="85">
        <f t="shared" si="9"/>
        <v>1</v>
      </c>
    </row>
    <row r="162" spans="2:33" x14ac:dyDescent="0.25">
      <c r="B162" s="108" t="s">
        <v>4676</v>
      </c>
      <c r="C162" s="108" t="s">
        <v>4677</v>
      </c>
      <c r="D162" s="108" t="str">
        <v>EE_.PX.YAK._.024.WA</v>
      </c>
      <c r="E162" s="108" t="s">
        <v>4658</v>
      </c>
      <c r="F162" s="130">
        <f t="shared" si="8"/>
        <v>45292</v>
      </c>
      <c r="G162" s="109" t="s">
        <v>4245</v>
      </c>
      <c r="H162" s="109" t="s">
        <v>4246</v>
      </c>
      <c r="I162" s="121">
        <v>1</v>
      </c>
      <c r="J162" s="108" t="s">
        <v>4245</v>
      </c>
      <c r="K162" s="108" t="s">
        <v>4245</v>
      </c>
      <c r="L162" s="108" t="s">
        <v>4245</v>
      </c>
      <c r="M162" s="108" t="str">
        <f t="shared" si="10"/>
        <v>DSM-EE 23IRP</v>
      </c>
      <c r="N162" s="108" t="str">
        <f t="shared" ca="1" si="10"/>
        <v>H:\2023 IRP\3 - Assumptions\3 - DSM\2 - Energy Efficiency\Plexos Inputs\[IRP2023 EE potential - NCC Bundles - Max Cap 10MW (with Planned 24-25).xlsx]PLEXOS MaxCapacity</v>
      </c>
      <c r="O162" s="85"/>
      <c r="P162" s="112" t="s">
        <v>4676</v>
      </c>
      <c r="Q162" s="112" t="s">
        <v>4677</v>
      </c>
      <c r="R162" s="112" t="s">
        <v>4993</v>
      </c>
      <c r="S162" s="112" t="s">
        <v>4658</v>
      </c>
      <c r="T162" s="128">
        <v>44562</v>
      </c>
      <c r="U162" s="113"/>
      <c r="V162" s="113" t="s">
        <v>4246</v>
      </c>
      <c r="W162" s="119">
        <v>1</v>
      </c>
      <c r="X162" s="112"/>
      <c r="Y162" s="112"/>
      <c r="Z162" s="112"/>
      <c r="AA162" s="112" t="s">
        <v>4675</v>
      </c>
      <c r="AB162" s="112"/>
      <c r="AC162" s="112" t="s">
        <v>5070</v>
      </c>
      <c r="AD162" s="112"/>
      <c r="AE162" s="112" t="s">
        <v>5036</v>
      </c>
      <c r="AF162" s="164"/>
      <c r="AG162" s="85">
        <f t="shared" si="9"/>
        <v>1</v>
      </c>
    </row>
    <row r="163" spans="2:33" x14ac:dyDescent="0.25">
      <c r="B163" s="108" t="s">
        <v>4676</v>
      </c>
      <c r="C163" s="108" t="s">
        <v>4677</v>
      </c>
      <c r="D163" s="108" t="str">
        <v>EE_.PX.YAK._.025.WA</v>
      </c>
      <c r="E163" s="108" t="s">
        <v>4658</v>
      </c>
      <c r="F163" s="130">
        <f t="shared" si="8"/>
        <v>45292</v>
      </c>
      <c r="G163" s="109" t="s">
        <v>4245</v>
      </c>
      <c r="H163" s="109" t="s">
        <v>4246</v>
      </c>
      <c r="I163" s="121">
        <v>1</v>
      </c>
      <c r="J163" s="108" t="s">
        <v>4245</v>
      </c>
      <c r="K163" s="108" t="s">
        <v>4245</v>
      </c>
      <c r="L163" s="108" t="s">
        <v>4245</v>
      </c>
      <c r="M163" s="108" t="str">
        <f t="shared" si="10"/>
        <v>DSM-EE 23IRP</v>
      </c>
      <c r="N163" s="108" t="str">
        <f t="shared" ca="1" si="10"/>
        <v>H:\2023 IRP\3 - Assumptions\3 - DSM\2 - Energy Efficiency\Plexos Inputs\[IRP2023 EE potential - NCC Bundles - Max Cap 10MW (with Planned 24-25).xlsx]PLEXOS MaxCapacity</v>
      </c>
      <c r="O163" s="85"/>
      <c r="P163" s="112" t="s">
        <v>4676</v>
      </c>
      <c r="Q163" s="112" t="s">
        <v>4677</v>
      </c>
      <c r="R163" s="112" t="s">
        <v>4994</v>
      </c>
      <c r="S163" s="112" t="s">
        <v>4658</v>
      </c>
      <c r="T163" s="128">
        <v>44562</v>
      </c>
      <c r="U163" s="113"/>
      <c r="V163" s="113" t="s">
        <v>4246</v>
      </c>
      <c r="W163" s="119">
        <v>1</v>
      </c>
      <c r="X163" s="112"/>
      <c r="Y163" s="112"/>
      <c r="Z163" s="112"/>
      <c r="AA163" s="112" t="s">
        <v>4675</v>
      </c>
      <c r="AB163" s="112"/>
      <c r="AC163" s="112" t="s">
        <v>5070</v>
      </c>
      <c r="AD163" s="112"/>
      <c r="AE163" s="112" t="s">
        <v>5036</v>
      </c>
      <c r="AF163" s="164"/>
      <c r="AG163" s="85">
        <f t="shared" si="9"/>
        <v>1</v>
      </c>
    </row>
    <row r="164" spans="2:33" x14ac:dyDescent="0.25">
      <c r="B164" s="108" t="s">
        <v>4676</v>
      </c>
      <c r="C164" s="108" t="s">
        <v>4677</v>
      </c>
      <c r="D164" s="108" t="str">
        <v>EE_.PX.YAK._.026.WA</v>
      </c>
      <c r="E164" s="108" t="s">
        <v>4658</v>
      </c>
      <c r="F164" s="130">
        <f t="shared" ref="F164:F165" si="11">DATE(StartYear,1,1)</f>
        <v>45292</v>
      </c>
      <c r="G164" s="109" t="s">
        <v>4245</v>
      </c>
      <c r="H164" s="109" t="s">
        <v>4246</v>
      </c>
      <c r="I164" s="121">
        <v>1</v>
      </c>
      <c r="J164" s="108" t="s">
        <v>4245</v>
      </c>
      <c r="K164" s="108" t="s">
        <v>4245</v>
      </c>
      <c r="L164" s="108" t="s">
        <v>4245</v>
      </c>
      <c r="M164" s="108" t="str">
        <f t="shared" si="10"/>
        <v>DSM-EE 23IRP</v>
      </c>
      <c r="N164" s="108" t="str">
        <f t="shared" ca="1" si="10"/>
        <v>H:\2023 IRP\3 - Assumptions\3 - DSM\2 - Energy Efficiency\Plexos Inputs\[IRP2023 EE potential - NCC Bundles - Max Cap 10MW (with Planned 24-25).xlsx]PLEXOS MaxCapacity</v>
      </c>
      <c r="O164" s="85"/>
      <c r="P164" s="112" t="s">
        <v>4676</v>
      </c>
      <c r="Q164" s="112" t="s">
        <v>4677</v>
      </c>
      <c r="R164" s="112" t="s">
        <v>4995</v>
      </c>
      <c r="S164" s="112" t="s">
        <v>4658</v>
      </c>
      <c r="T164" s="128">
        <v>44562</v>
      </c>
      <c r="U164" s="113"/>
      <c r="V164" s="113" t="s">
        <v>4246</v>
      </c>
      <c r="W164" s="119">
        <v>1</v>
      </c>
      <c r="X164" s="112"/>
      <c r="Y164" s="112"/>
      <c r="Z164" s="112"/>
      <c r="AA164" s="112" t="s">
        <v>4675</v>
      </c>
      <c r="AB164" s="112"/>
      <c r="AC164" s="112" t="s">
        <v>5070</v>
      </c>
      <c r="AD164" s="112"/>
      <c r="AE164" s="112" t="s">
        <v>5036</v>
      </c>
      <c r="AF164" s="164"/>
      <c r="AG164" s="85">
        <f t="shared" si="9"/>
        <v>1</v>
      </c>
    </row>
    <row r="165" spans="2:33" x14ac:dyDescent="0.25">
      <c r="B165" s="108" t="s">
        <v>4676</v>
      </c>
      <c r="C165" s="108" t="s">
        <v>4677</v>
      </c>
      <c r="D165" s="108" t="str">
        <v>EE_.PX.YAK._.027.WA</v>
      </c>
      <c r="E165" s="108" t="s">
        <v>4658</v>
      </c>
      <c r="F165" s="130">
        <f t="shared" si="11"/>
        <v>45292</v>
      </c>
      <c r="G165" s="109" t="s">
        <v>4245</v>
      </c>
      <c r="H165" s="109" t="s">
        <v>4246</v>
      </c>
      <c r="I165" s="121">
        <v>1</v>
      </c>
      <c r="J165" s="108" t="s">
        <v>4245</v>
      </c>
      <c r="K165" s="108" t="s">
        <v>4245</v>
      </c>
      <c r="L165" s="108" t="s">
        <v>4245</v>
      </c>
      <c r="M165" s="108" t="str">
        <f t="shared" si="10"/>
        <v>DSM-EE 23IRP</v>
      </c>
      <c r="N165" s="108" t="str">
        <f t="shared" ca="1" si="10"/>
        <v>H:\2023 IRP\3 - Assumptions\3 - DSM\2 - Energy Efficiency\Plexos Inputs\[IRP2023 EE potential - NCC Bundles - Max Cap 10MW (with Planned 24-25).xlsx]PLEXOS MaxCapacity</v>
      </c>
      <c r="O165" s="85"/>
      <c r="P165" s="112" t="s">
        <v>4676</v>
      </c>
      <c r="Q165" s="112" t="s">
        <v>4677</v>
      </c>
      <c r="R165" s="112" t="s">
        <v>4996</v>
      </c>
      <c r="S165" s="112" t="s">
        <v>4658</v>
      </c>
      <c r="T165" s="128">
        <v>44562</v>
      </c>
      <c r="U165" s="113"/>
      <c r="V165" s="113" t="s">
        <v>4246</v>
      </c>
      <c r="W165" s="119">
        <v>1</v>
      </c>
      <c r="X165" s="112"/>
      <c r="Y165" s="112"/>
      <c r="Z165" s="112"/>
      <c r="AA165" s="112" t="s">
        <v>4675</v>
      </c>
      <c r="AB165" s="112"/>
      <c r="AC165" s="112" t="s">
        <v>5070</v>
      </c>
      <c r="AD165" s="112"/>
      <c r="AE165" s="112" t="s">
        <v>5036</v>
      </c>
      <c r="AF165" s="164"/>
      <c r="AG165" s="85">
        <f t="shared" si="9"/>
        <v>1</v>
      </c>
    </row>
    <row r="166" spans="2:33" x14ac:dyDescent="0.25">
      <c r="B166" s="108" t="s">
        <v>4676</v>
      </c>
      <c r="C166" s="108" t="s">
        <v>4677</v>
      </c>
      <c r="D166" s="108" t="s">
        <v>5029</v>
      </c>
      <c r="E166" s="108" t="s">
        <v>4658</v>
      </c>
      <c r="F166" s="166">
        <f t="shared" ref="F166:F171" si="12">DATE(StartYear-1,1,1)</f>
        <v>44927</v>
      </c>
      <c r="G166" s="109" t="s">
        <v>4245</v>
      </c>
      <c r="H166" s="109" t="s">
        <v>4246</v>
      </c>
      <c r="I166" s="121">
        <v>1</v>
      </c>
      <c r="J166" s="108" t="s">
        <v>4245</v>
      </c>
      <c r="K166" s="108" t="s">
        <v>4245</v>
      </c>
      <c r="L166" s="108" t="s">
        <v>4245</v>
      </c>
      <c r="M166" s="108" t="str">
        <f t="shared" si="10"/>
        <v>DSM-EE 23IRP</v>
      </c>
      <c r="N166" s="108" t="str">
        <f t="shared" ca="1" si="10"/>
        <v>H:\2023 IRP\3 - Assumptions\3 - DSM\2 - Energy Efficiency\Plexos Inputs\[IRP2023 EE potential - NCC Bundles - Max Cap 10MW (with Planned 24-25).xlsx]PLEXOS MaxCapacity</v>
      </c>
      <c r="O166" s="85"/>
      <c r="P166" s="112" t="s">
        <v>4676</v>
      </c>
      <c r="Q166" s="112" t="s">
        <v>4677</v>
      </c>
      <c r="R166" s="112" t="s">
        <v>4997</v>
      </c>
      <c r="S166" s="112" t="s">
        <v>4658</v>
      </c>
      <c r="T166" s="128">
        <v>44562</v>
      </c>
      <c r="U166" s="113"/>
      <c r="V166" s="113" t="s">
        <v>4246</v>
      </c>
      <c r="W166" s="119">
        <v>1</v>
      </c>
      <c r="X166" s="112"/>
      <c r="Y166" s="112"/>
      <c r="Z166" s="112"/>
      <c r="AA166" s="112" t="s">
        <v>4675</v>
      </c>
      <c r="AB166" s="112"/>
      <c r="AC166" s="112" t="s">
        <v>5070</v>
      </c>
      <c r="AD166" s="112"/>
      <c r="AE166" s="112" t="s">
        <v>5036</v>
      </c>
      <c r="AF166" s="164"/>
      <c r="AG166" s="85">
        <f t="shared" si="9"/>
        <v>1</v>
      </c>
    </row>
    <row r="167" spans="2:33" x14ac:dyDescent="0.25">
      <c r="B167" s="108" t="s">
        <v>4676</v>
      </c>
      <c r="C167" s="108" t="s">
        <v>4677</v>
      </c>
      <c r="D167" s="108" t="s">
        <v>5030</v>
      </c>
      <c r="E167" s="108" t="s">
        <v>4658</v>
      </c>
      <c r="F167" s="166">
        <f t="shared" si="12"/>
        <v>44927</v>
      </c>
      <c r="G167" s="109" t="s">
        <v>4245</v>
      </c>
      <c r="H167" s="109" t="s">
        <v>4246</v>
      </c>
      <c r="I167" s="121">
        <v>1</v>
      </c>
      <c r="J167" s="108" t="s">
        <v>4245</v>
      </c>
      <c r="K167" s="108" t="s">
        <v>4245</v>
      </c>
      <c r="L167" s="108" t="s">
        <v>4245</v>
      </c>
      <c r="M167" s="108" t="str">
        <f t="shared" si="10"/>
        <v>DSM-EE 23IRP</v>
      </c>
      <c r="N167" s="108" t="str">
        <f t="shared" ca="1" si="10"/>
        <v>H:\2023 IRP\3 - Assumptions\3 - DSM\2 - Energy Efficiency\Plexos Inputs\[IRP2023 EE potential - NCC Bundles - Max Cap 10MW (with Planned 24-25).xlsx]PLEXOS MaxCapacity</v>
      </c>
      <c r="O167" s="85"/>
      <c r="P167" s="112" t="s">
        <v>4676</v>
      </c>
      <c r="Q167" s="112" t="s">
        <v>4677</v>
      </c>
      <c r="R167" s="112" t="s">
        <v>4998</v>
      </c>
      <c r="S167" s="112" t="s">
        <v>4658</v>
      </c>
      <c r="T167" s="128">
        <v>44562</v>
      </c>
      <c r="U167" s="113"/>
      <c r="V167" s="113" t="s">
        <v>4246</v>
      </c>
      <c r="W167" s="119">
        <v>1</v>
      </c>
      <c r="X167" s="112"/>
      <c r="Y167" s="112"/>
      <c r="Z167" s="112"/>
      <c r="AA167" s="112" t="s">
        <v>4675</v>
      </c>
      <c r="AB167" s="112"/>
      <c r="AC167" s="112" t="s">
        <v>5070</v>
      </c>
      <c r="AD167" s="112"/>
      <c r="AE167" s="112" t="s">
        <v>5036</v>
      </c>
      <c r="AF167" s="164"/>
      <c r="AG167" s="85">
        <f t="shared" si="9"/>
        <v>1</v>
      </c>
    </row>
    <row r="168" spans="2:33" x14ac:dyDescent="0.25">
      <c r="B168" s="108" t="s">
        <v>4676</v>
      </c>
      <c r="C168" s="108" t="s">
        <v>4677</v>
      </c>
      <c r="D168" s="108" t="s">
        <v>5031</v>
      </c>
      <c r="E168" s="108" t="s">
        <v>4658</v>
      </c>
      <c r="F168" s="172">
        <v>72686</v>
      </c>
      <c r="G168" s="109" t="s">
        <v>4245</v>
      </c>
      <c r="H168" s="109" t="s">
        <v>4246</v>
      </c>
      <c r="I168" s="121">
        <v>1</v>
      </c>
      <c r="J168" s="108" t="s">
        <v>4245</v>
      </c>
      <c r="K168" s="108" t="s">
        <v>4245</v>
      </c>
      <c r="L168" s="108" t="s">
        <v>4245</v>
      </c>
      <c r="M168" s="108" t="str">
        <f t="shared" si="10"/>
        <v>DSM-EE 23IRP</v>
      </c>
      <c r="N168" s="108" t="str">
        <f t="shared" ca="1" si="10"/>
        <v>H:\2023 IRP\3 - Assumptions\3 - DSM\2 - Energy Efficiency\Plexos Inputs\[IRP2023 EE potential - NCC Bundles - Max Cap 10MW (with Planned 24-25).xlsx]PLEXOS MaxCapacity</v>
      </c>
      <c r="O168" s="85"/>
      <c r="P168" s="112" t="s">
        <v>4676</v>
      </c>
      <c r="Q168" s="112" t="s">
        <v>4677</v>
      </c>
      <c r="R168" s="112" t="s">
        <v>4999</v>
      </c>
      <c r="S168" s="112" t="s">
        <v>4658</v>
      </c>
      <c r="T168" s="128">
        <v>44562</v>
      </c>
      <c r="U168" s="113"/>
      <c r="V168" s="113" t="s">
        <v>4246</v>
      </c>
      <c r="W168" s="119">
        <v>1</v>
      </c>
      <c r="X168" s="112"/>
      <c r="Y168" s="112"/>
      <c r="Z168" s="112"/>
      <c r="AA168" s="112" t="s">
        <v>4675</v>
      </c>
      <c r="AB168" s="112"/>
      <c r="AC168" s="112" t="s">
        <v>5070</v>
      </c>
      <c r="AD168" s="112"/>
      <c r="AE168" s="112" t="s">
        <v>5036</v>
      </c>
      <c r="AF168" s="164"/>
      <c r="AG168" s="85">
        <f t="shared" si="9"/>
        <v>1</v>
      </c>
    </row>
    <row r="169" spans="2:33" x14ac:dyDescent="0.25">
      <c r="B169" s="108" t="s">
        <v>4676</v>
      </c>
      <c r="C169" s="108" t="s">
        <v>4677</v>
      </c>
      <c r="D169" s="108" t="s">
        <v>5035</v>
      </c>
      <c r="E169" s="108" t="s">
        <v>4658</v>
      </c>
      <c r="F169" s="166">
        <f t="shared" si="12"/>
        <v>44927</v>
      </c>
      <c r="G169" s="109" t="s">
        <v>4245</v>
      </c>
      <c r="H169" s="109" t="s">
        <v>4246</v>
      </c>
      <c r="I169" s="121">
        <v>1</v>
      </c>
      <c r="J169" s="108" t="s">
        <v>4245</v>
      </c>
      <c r="K169" s="108" t="s">
        <v>4245</v>
      </c>
      <c r="L169" s="108" t="s">
        <v>4245</v>
      </c>
      <c r="M169" s="108" t="str">
        <f t="shared" si="10"/>
        <v>DSM-EE 23IRP</v>
      </c>
      <c r="N169" s="108" t="str">
        <f t="shared" ca="1" si="10"/>
        <v>H:\2023 IRP\3 - Assumptions\3 - DSM\2 - Energy Efficiency\Plexos Inputs\[IRP2023 EE potential - NCC Bundles - Max Cap 10MW (with Planned 24-25).xlsx]PLEXOS MaxCapacity</v>
      </c>
      <c r="O169" s="85"/>
      <c r="P169" s="112" t="s">
        <v>4676</v>
      </c>
      <c r="Q169" s="112" t="s">
        <v>4677</v>
      </c>
      <c r="R169" s="112" t="s">
        <v>5000</v>
      </c>
      <c r="S169" s="112" t="s">
        <v>4658</v>
      </c>
      <c r="T169" s="128">
        <v>44562</v>
      </c>
      <c r="U169" s="113"/>
      <c r="V169" s="113" t="s">
        <v>4246</v>
      </c>
      <c r="W169" s="119">
        <v>1</v>
      </c>
      <c r="X169" s="112"/>
      <c r="Y169" s="112"/>
      <c r="Z169" s="112"/>
      <c r="AA169" s="112" t="s">
        <v>4675</v>
      </c>
      <c r="AB169" s="112"/>
      <c r="AC169" s="112" t="s">
        <v>5070</v>
      </c>
      <c r="AD169" s="112"/>
      <c r="AE169" s="112" t="s">
        <v>5036</v>
      </c>
      <c r="AF169" s="164"/>
      <c r="AG169" s="85">
        <f t="shared" si="9"/>
        <v>1</v>
      </c>
    </row>
    <row r="170" spans="2:33" x14ac:dyDescent="0.25">
      <c r="B170" s="108" t="s">
        <v>4676</v>
      </c>
      <c r="C170" s="108" t="s">
        <v>4677</v>
      </c>
      <c r="D170" s="108" t="s">
        <v>5032</v>
      </c>
      <c r="E170" s="108" t="s">
        <v>4658</v>
      </c>
      <c r="F170" s="166">
        <f t="shared" si="12"/>
        <v>44927</v>
      </c>
      <c r="G170" s="109" t="s">
        <v>4245</v>
      </c>
      <c r="H170" s="109" t="s">
        <v>4246</v>
      </c>
      <c r="I170" s="121">
        <v>1</v>
      </c>
      <c r="J170" s="108" t="s">
        <v>4245</v>
      </c>
      <c r="K170" s="108" t="s">
        <v>4245</v>
      </c>
      <c r="L170" s="108" t="s">
        <v>4245</v>
      </c>
      <c r="M170" s="108" t="str">
        <f t="shared" si="10"/>
        <v>DSM-EE 23IRP</v>
      </c>
      <c r="N170" s="108" t="str">
        <f t="shared" ca="1" si="10"/>
        <v>H:\2023 IRP\3 - Assumptions\3 - DSM\2 - Energy Efficiency\Plexos Inputs\[IRP2023 EE potential - NCC Bundles - Max Cap 10MW (with Planned 24-25).xlsx]PLEXOS MaxCapacity</v>
      </c>
      <c r="O170" s="85"/>
      <c r="P170" s="112" t="s">
        <v>4676</v>
      </c>
      <c r="Q170" s="112" t="s">
        <v>4677</v>
      </c>
      <c r="R170" s="112" t="s">
        <v>5001</v>
      </c>
      <c r="S170" s="112" t="s">
        <v>4658</v>
      </c>
      <c r="T170" s="128">
        <v>44562</v>
      </c>
      <c r="U170" s="113"/>
      <c r="V170" s="113" t="s">
        <v>4246</v>
      </c>
      <c r="W170" s="119">
        <v>1</v>
      </c>
      <c r="X170" s="112"/>
      <c r="Y170" s="112"/>
      <c r="Z170" s="112"/>
      <c r="AA170" s="112" t="s">
        <v>4675</v>
      </c>
      <c r="AB170" s="112"/>
      <c r="AC170" s="112" t="s">
        <v>5070</v>
      </c>
      <c r="AD170" s="112"/>
      <c r="AE170" s="112" t="s">
        <v>5036</v>
      </c>
      <c r="AF170" s="164"/>
      <c r="AG170" s="85">
        <f t="shared" si="9"/>
        <v>1</v>
      </c>
    </row>
    <row r="171" spans="2:33" x14ac:dyDescent="0.25">
      <c r="B171" s="108" t="s">
        <v>4676</v>
      </c>
      <c r="C171" s="108" t="s">
        <v>4677</v>
      </c>
      <c r="D171" s="108" t="s">
        <v>5033</v>
      </c>
      <c r="E171" s="108" t="s">
        <v>4658</v>
      </c>
      <c r="F171" s="166">
        <f t="shared" si="12"/>
        <v>44927</v>
      </c>
      <c r="G171" s="109" t="s">
        <v>4245</v>
      </c>
      <c r="H171" s="109" t="s">
        <v>4246</v>
      </c>
      <c r="I171" s="121">
        <v>1</v>
      </c>
      <c r="J171" s="108" t="s">
        <v>4245</v>
      </c>
      <c r="K171" s="108" t="s">
        <v>4245</v>
      </c>
      <c r="L171" s="108" t="s">
        <v>4245</v>
      </c>
      <c r="M171" s="108" t="str">
        <f t="shared" si="10"/>
        <v>DSM-EE 23IRP</v>
      </c>
      <c r="N171" s="108" t="str">
        <f t="shared" ca="1" si="10"/>
        <v>H:\2023 IRP\3 - Assumptions\3 - DSM\2 - Energy Efficiency\Plexos Inputs\[IRP2023 EE potential - NCC Bundles - Max Cap 10MW (with Planned 24-25).xlsx]PLEXOS MaxCapacity</v>
      </c>
      <c r="O171" s="85"/>
      <c r="P171" s="112" t="s">
        <v>4676</v>
      </c>
      <c r="Q171" s="112" t="s">
        <v>4677</v>
      </c>
      <c r="R171" s="112" t="s">
        <v>5033</v>
      </c>
      <c r="S171" s="112" t="s">
        <v>4658</v>
      </c>
      <c r="T171" s="128">
        <v>44197</v>
      </c>
      <c r="U171" s="113"/>
      <c r="V171" s="113" t="s">
        <v>4246</v>
      </c>
      <c r="W171" s="119">
        <v>1</v>
      </c>
      <c r="X171" s="112"/>
      <c r="Y171" s="112"/>
      <c r="Z171" s="112"/>
      <c r="AA171" s="112" t="s">
        <v>4675</v>
      </c>
      <c r="AB171" s="112"/>
      <c r="AC171" s="112" t="s">
        <v>5070</v>
      </c>
      <c r="AD171" s="112"/>
      <c r="AE171" s="112" t="s">
        <v>5036</v>
      </c>
      <c r="AF171" s="164"/>
      <c r="AG171" s="85">
        <f t="shared" si="9"/>
        <v>1</v>
      </c>
    </row>
    <row r="174" spans="2:33" x14ac:dyDescent="0.25">
      <c r="D174" s="82" t="str">
        <f>D166</f>
        <v>EE_.PX.GOE._.HER.ID</v>
      </c>
      <c r="F174" s="185">
        <f>F166</f>
        <v>44927</v>
      </c>
    </row>
    <row r="175" spans="2:33" x14ac:dyDescent="0.25">
      <c r="D175" s="82" t="str">
        <f t="shared" ref="D175:D179" si="13">D167</f>
        <v>EE_.PX.NCA._.HER.CA</v>
      </c>
      <c r="F175" s="185">
        <f t="shared" ref="F175:F179" si="14">F167</f>
        <v>44927</v>
      </c>
    </row>
    <row r="176" spans="2:33" x14ac:dyDescent="0.25">
      <c r="D176" s="82" t="str">
        <f t="shared" si="13"/>
        <v>EE_.PX.SOR._.HER.OR</v>
      </c>
      <c r="F176" s="185">
        <f t="shared" si="14"/>
        <v>72686</v>
      </c>
    </row>
    <row r="177" spans="4:6" x14ac:dyDescent="0.25">
      <c r="D177" s="82" t="str">
        <f t="shared" si="13"/>
        <v>EE_.PX.UTN._.HER.UT</v>
      </c>
      <c r="F177" s="185">
        <f t="shared" si="14"/>
        <v>44927</v>
      </c>
    </row>
    <row r="178" spans="4:6" x14ac:dyDescent="0.25">
      <c r="D178" s="82" t="str">
        <f t="shared" si="13"/>
        <v>EE_.PX.WYC._.HER.WY</v>
      </c>
      <c r="F178" s="185">
        <f t="shared" si="14"/>
        <v>44927</v>
      </c>
    </row>
    <row r="179" spans="4:6" x14ac:dyDescent="0.25">
      <c r="D179" s="82" t="str">
        <f t="shared" si="13"/>
        <v>EE_.PX.YAK._.HER.WA</v>
      </c>
      <c r="F179" s="185">
        <f t="shared" si="14"/>
        <v>44927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</sheetPr>
  <dimension ref="A2:O180"/>
  <sheetViews>
    <sheetView workbookViewId="0">
      <pane xSplit="3" ySplit="2" topLeftCell="D30" activePane="bottomRight" state="frozen"/>
      <selection pane="topRight" activeCell="D1" sqref="D1"/>
      <selection pane="bottomLeft" activeCell="A3" sqref="A3"/>
      <selection pane="bottomRight" activeCell="O30" sqref="O30"/>
    </sheetView>
  </sheetViews>
  <sheetFormatPr defaultRowHeight="13.2" x14ac:dyDescent="0.25"/>
  <cols>
    <col min="1" max="1" width="9.33203125" style="82" bestFit="1" customWidth="1"/>
    <col min="2" max="2" width="11.33203125" style="82" bestFit="1" customWidth="1"/>
    <col min="3" max="3" width="31.5546875" style="82" bestFit="1" customWidth="1"/>
    <col min="4" max="4" width="17.6640625" style="82" customWidth="1"/>
    <col min="5" max="5" width="15.6640625" style="133" bestFit="1" customWidth="1"/>
    <col min="6" max="6" width="11.109375" style="84" bestFit="1" customWidth="1"/>
    <col min="7" max="7" width="8.5546875" style="84" bestFit="1" customWidth="1"/>
    <col min="8" max="8" width="7.33203125" style="116" bestFit="1" customWidth="1"/>
    <col min="9" max="9" width="11.109375" style="82" bestFit="1" customWidth="1"/>
    <col min="10" max="10" width="9.44140625" style="82" bestFit="1" customWidth="1"/>
    <col min="11" max="11" width="10.44140625" style="82" bestFit="1" customWidth="1"/>
    <col min="12" max="13" width="13" style="82" customWidth="1"/>
    <col min="14" max="14" width="8.33203125" style="82" customWidth="1"/>
    <col min="15" max="15" width="116.5546875" style="82" bestFit="1" customWidth="1"/>
    <col min="17" max="17" width="11" bestFit="1" customWidth="1"/>
    <col min="18" max="18" width="13.5546875" bestFit="1" customWidth="1"/>
    <col min="19" max="19" width="31.5546875" customWidth="1"/>
    <col min="20" max="20" width="16" customWidth="1"/>
    <col min="21" max="21" width="11.44140625" customWidth="1"/>
    <col min="22" max="22" width="11.109375" bestFit="1" customWidth="1"/>
    <col min="23" max="23" width="8.5546875" bestFit="1" customWidth="1"/>
    <col min="24" max="24" width="7.33203125" bestFit="1" customWidth="1"/>
    <col min="25" max="25" width="11.109375" bestFit="1" customWidth="1"/>
    <col min="26" max="26" width="9.44140625" bestFit="1" customWidth="1"/>
    <col min="27" max="27" width="10.44140625" bestFit="1" customWidth="1"/>
    <col min="28" max="28" width="9.88671875" bestFit="1" customWidth="1"/>
    <col min="29" max="29" width="8.109375" bestFit="1" customWidth="1"/>
    <col min="30" max="31" width="20.109375" bestFit="1" customWidth="1"/>
    <col min="32" max="32" width="11.44140625" bestFit="1" customWidth="1"/>
  </cols>
  <sheetData>
    <row r="2" spans="1:15" x14ac:dyDescent="0.25">
      <c r="A2" s="112" t="s">
        <v>5055</v>
      </c>
      <c r="B2" s="112" t="s">
        <v>5057</v>
      </c>
      <c r="C2" s="112" t="s">
        <v>4232</v>
      </c>
      <c r="D2" s="112" t="s">
        <v>4233</v>
      </c>
      <c r="E2" s="134" t="s">
        <v>4234</v>
      </c>
      <c r="F2" s="113" t="s">
        <v>4235</v>
      </c>
      <c r="G2" s="113" t="s">
        <v>1</v>
      </c>
      <c r="H2" s="117" t="s">
        <v>4236</v>
      </c>
      <c r="I2" s="112" t="s">
        <v>4237</v>
      </c>
      <c r="J2" s="112" t="s">
        <v>4238</v>
      </c>
      <c r="K2" s="112" t="s">
        <v>4239</v>
      </c>
      <c r="L2" s="112" t="s">
        <v>4673</v>
      </c>
      <c r="M2" s="112" t="s">
        <v>4674</v>
      </c>
      <c r="N2" s="112" t="s">
        <v>4240</v>
      </c>
      <c r="O2" s="177" t="s">
        <v>4241</v>
      </c>
    </row>
    <row r="3" spans="1:15" x14ac:dyDescent="0.25">
      <c r="A3" s="110"/>
      <c r="B3" s="110"/>
      <c r="C3" s="110"/>
      <c r="D3" s="110"/>
      <c r="E3" s="135"/>
      <c r="F3" s="111"/>
      <c r="G3" s="111"/>
      <c r="H3" s="120"/>
      <c r="I3" s="110"/>
      <c r="J3" s="110"/>
      <c r="K3" s="110"/>
      <c r="L3" s="110"/>
      <c r="M3" s="110"/>
      <c r="N3" s="110"/>
      <c r="O3" s="110"/>
    </row>
    <row r="4" spans="1:15" x14ac:dyDescent="0.25">
      <c r="A4" s="108"/>
      <c r="B4" s="108"/>
      <c r="C4" s="108"/>
      <c r="D4" s="108"/>
      <c r="E4" s="136"/>
      <c r="F4" s="109"/>
      <c r="G4" s="109"/>
      <c r="H4" s="121"/>
      <c r="I4" s="108"/>
      <c r="J4" s="108"/>
      <c r="K4" s="108"/>
      <c r="L4" s="108"/>
      <c r="M4" s="108"/>
      <c r="N4" s="108"/>
      <c r="O4" s="108"/>
    </row>
    <row r="5" spans="1:15" x14ac:dyDescent="0.25">
      <c r="A5" s="108"/>
      <c r="B5" s="108"/>
      <c r="C5" s="108"/>
      <c r="D5" s="108"/>
      <c r="E5" s="136"/>
      <c r="F5" s="109"/>
      <c r="G5" s="109"/>
      <c r="H5" s="121"/>
      <c r="I5" s="108"/>
      <c r="J5" s="108"/>
      <c r="K5" s="108"/>
      <c r="L5" s="108"/>
      <c r="M5" s="108"/>
      <c r="N5" s="108"/>
      <c r="O5" s="108"/>
    </row>
    <row r="6" spans="1:15" x14ac:dyDescent="0.25">
      <c r="A6" s="108"/>
      <c r="B6" s="108"/>
      <c r="C6" s="108"/>
      <c r="D6" s="108"/>
      <c r="E6" s="136"/>
      <c r="F6" s="109"/>
      <c r="G6" s="109"/>
      <c r="H6" s="121"/>
      <c r="I6" s="108"/>
      <c r="J6" s="108"/>
      <c r="K6" s="108"/>
      <c r="L6" s="108"/>
      <c r="M6" s="108"/>
      <c r="N6" s="108"/>
      <c r="O6" s="108"/>
    </row>
    <row r="7" spans="1:15" x14ac:dyDescent="0.25">
      <c r="A7" s="108"/>
      <c r="B7" s="108"/>
      <c r="C7" s="108"/>
      <c r="D7" s="108"/>
      <c r="E7" s="136"/>
      <c r="F7" s="109"/>
      <c r="G7" s="109"/>
      <c r="H7" s="121"/>
      <c r="I7" s="108"/>
      <c r="J7" s="108"/>
      <c r="K7" s="108"/>
      <c r="L7" s="108"/>
      <c r="M7" s="108"/>
      <c r="N7" s="108"/>
      <c r="O7" s="108"/>
    </row>
    <row r="8" spans="1:15" x14ac:dyDescent="0.25">
      <c r="A8" s="108"/>
      <c r="B8" s="108"/>
      <c r="C8" s="108"/>
      <c r="D8" s="108"/>
      <c r="E8" s="136"/>
      <c r="F8" s="109"/>
      <c r="G8" s="109"/>
      <c r="H8" s="121"/>
      <c r="I8" s="108"/>
      <c r="J8" s="108"/>
      <c r="K8" s="108"/>
      <c r="L8" s="108"/>
      <c r="M8" s="108"/>
      <c r="N8" s="108"/>
      <c r="O8" s="108"/>
    </row>
    <row r="9" spans="1:15" x14ac:dyDescent="0.25">
      <c r="A9" s="108"/>
      <c r="B9" s="108"/>
      <c r="C9" s="108"/>
      <c r="D9" s="108"/>
      <c r="E9" s="136"/>
      <c r="F9" s="109"/>
      <c r="G9" s="109"/>
      <c r="H9" s="121"/>
      <c r="I9" s="108"/>
      <c r="J9" s="108"/>
      <c r="K9" s="108"/>
      <c r="L9" s="108"/>
      <c r="M9" s="108"/>
      <c r="N9" s="108"/>
      <c r="O9" s="108"/>
    </row>
    <row r="10" spans="1:15" x14ac:dyDescent="0.25">
      <c r="A10" s="108"/>
      <c r="B10" s="108"/>
      <c r="C10" s="108"/>
      <c r="D10" s="108"/>
      <c r="E10" s="136"/>
      <c r="F10" s="109"/>
      <c r="G10" s="109"/>
      <c r="H10" s="121"/>
      <c r="I10" s="108"/>
      <c r="J10" s="108"/>
      <c r="K10" s="108"/>
      <c r="L10" s="108"/>
      <c r="M10" s="108"/>
      <c r="N10" s="108"/>
      <c r="O10" s="108"/>
    </row>
    <row r="11" spans="1:15" x14ac:dyDescent="0.25">
      <c r="A11" s="108"/>
      <c r="B11" s="108"/>
      <c r="C11" s="108"/>
      <c r="D11" s="108"/>
      <c r="E11" s="136"/>
      <c r="F11" s="109"/>
      <c r="G11" s="109"/>
      <c r="H11" s="121"/>
      <c r="I11" s="108"/>
      <c r="J11" s="108"/>
      <c r="K11" s="108"/>
      <c r="L11" s="108"/>
      <c r="M11" s="108"/>
      <c r="N11" s="108"/>
      <c r="O11" s="108"/>
    </row>
    <row r="12" spans="1:15" x14ac:dyDescent="0.25">
      <c r="A12" s="108"/>
      <c r="B12" s="108"/>
      <c r="C12" s="108"/>
      <c r="D12" s="108"/>
      <c r="E12" s="136"/>
      <c r="F12" s="109"/>
      <c r="G12" s="109"/>
      <c r="H12" s="121"/>
      <c r="I12" s="108"/>
      <c r="J12" s="108"/>
      <c r="K12" s="108"/>
      <c r="L12" s="108"/>
      <c r="M12" s="108"/>
      <c r="N12" s="108"/>
      <c r="O12" s="108"/>
    </row>
    <row r="13" spans="1:15" x14ac:dyDescent="0.25">
      <c r="A13" s="108"/>
      <c r="B13" s="108"/>
      <c r="C13" s="108"/>
      <c r="D13" s="108"/>
      <c r="E13" s="136"/>
      <c r="F13" s="109"/>
      <c r="G13" s="109"/>
      <c r="H13" s="121"/>
      <c r="I13" s="108"/>
      <c r="J13" s="108"/>
      <c r="K13" s="108"/>
      <c r="L13" s="108"/>
      <c r="M13" s="108"/>
      <c r="N13" s="108"/>
      <c r="O13" s="108"/>
    </row>
    <row r="14" spans="1:15" x14ac:dyDescent="0.25">
      <c r="A14" s="108"/>
      <c r="B14" s="108"/>
      <c r="C14" s="108"/>
      <c r="D14" s="108"/>
      <c r="E14" s="136"/>
      <c r="F14" s="109"/>
      <c r="G14" s="109"/>
      <c r="H14" s="121"/>
      <c r="I14" s="108"/>
      <c r="J14" s="108"/>
      <c r="K14" s="108"/>
      <c r="L14" s="108"/>
      <c r="M14" s="108"/>
      <c r="N14" s="108"/>
      <c r="O14" s="108"/>
    </row>
    <row r="15" spans="1:15" x14ac:dyDescent="0.25">
      <c r="A15" s="108"/>
      <c r="B15" s="108"/>
      <c r="C15" s="108"/>
      <c r="D15" s="108"/>
      <c r="E15" s="136"/>
      <c r="F15" s="109"/>
      <c r="G15" s="109"/>
      <c r="H15" s="121"/>
      <c r="I15" s="108"/>
      <c r="J15" s="108"/>
      <c r="K15" s="108"/>
      <c r="L15" s="108"/>
      <c r="M15" s="108"/>
      <c r="N15" s="108"/>
      <c r="O15" s="108"/>
    </row>
    <row r="16" spans="1:15" x14ac:dyDescent="0.25">
      <c r="A16" s="108"/>
      <c r="B16" s="108"/>
      <c r="C16" s="108"/>
      <c r="D16" s="108"/>
      <c r="E16" s="136"/>
      <c r="F16" s="109"/>
      <c r="G16" s="109"/>
      <c r="H16" s="121"/>
      <c r="I16" s="108"/>
      <c r="J16" s="108"/>
      <c r="K16" s="108"/>
      <c r="L16" s="108"/>
      <c r="M16" s="108"/>
      <c r="N16" s="108"/>
      <c r="O16" s="108"/>
    </row>
    <row r="17" spans="1:15" x14ac:dyDescent="0.25">
      <c r="A17" s="108"/>
      <c r="B17" s="108"/>
      <c r="C17" s="108"/>
      <c r="D17" s="108"/>
      <c r="E17" s="136"/>
      <c r="F17" s="109"/>
      <c r="G17" s="109"/>
      <c r="H17" s="121"/>
      <c r="I17" s="108"/>
      <c r="J17" s="108"/>
      <c r="K17" s="108"/>
      <c r="L17" s="108"/>
      <c r="M17" s="108"/>
      <c r="N17" s="108"/>
      <c r="O17" s="108"/>
    </row>
    <row r="18" spans="1:15" x14ac:dyDescent="0.25">
      <c r="A18" s="108"/>
      <c r="B18" s="108"/>
      <c r="C18" s="108"/>
      <c r="D18" s="108"/>
      <c r="E18" s="136"/>
      <c r="F18" s="109"/>
      <c r="G18" s="109"/>
      <c r="H18" s="121"/>
      <c r="I18" s="108"/>
      <c r="J18" s="108"/>
      <c r="K18" s="108"/>
      <c r="L18" s="108"/>
      <c r="M18" s="108"/>
      <c r="N18" s="108"/>
      <c r="O18" s="108"/>
    </row>
    <row r="19" spans="1:15" x14ac:dyDescent="0.25">
      <c r="A19" s="110" t="s">
        <v>4676</v>
      </c>
      <c r="B19" s="110" t="s">
        <v>4677</v>
      </c>
      <c r="C19" s="110" t="s">
        <v>4894</v>
      </c>
      <c r="D19" s="110" t="s">
        <v>4659</v>
      </c>
      <c r="E19" s="135">
        <f>_xlfn.XLOOKUP(C19,'PLEXOS Units Built'!$B$5:$FG$5,'PLEXOS Units Built'!$B$4:$FG$4)</f>
        <v>10</v>
      </c>
      <c r="F19" s="111"/>
      <c r="G19" s="111" t="s">
        <v>4660</v>
      </c>
      <c r="H19" s="120">
        <v>1</v>
      </c>
      <c r="I19" s="110"/>
      <c r="J19" s="110"/>
      <c r="K19" s="110"/>
      <c r="L19" s="110"/>
      <c r="M19" s="110"/>
      <c r="N19" s="110"/>
      <c r="O19" s="110" t="str" cm="1">
        <f t="array" aca="1" ref="O19" ca="1">CELL("filename",A1)</f>
        <v>H:\2023 IRP\3 - Assumptions\3 - DSM\2 - Energy Efficiency\Plexos Inputs\[IRP2023 EE potential - NCC Bundles - Max Cap 10MW (with Planned 24-25).xlsx]PLEXOS MaxCapacity</v>
      </c>
    </row>
    <row r="20" spans="1:15" x14ac:dyDescent="0.25">
      <c r="A20" s="108" t="s">
        <v>4676</v>
      </c>
      <c r="B20" s="108" t="s">
        <v>4677</v>
      </c>
      <c r="C20" s="108" t="s">
        <v>4895</v>
      </c>
      <c r="D20" s="108" t="s">
        <v>4659</v>
      </c>
      <c r="E20" s="136">
        <f>_xlfn.XLOOKUP(C20,'PLEXOS Units Built'!$B$5:$FG$5,'PLEXOS Units Built'!$B$4:$FG$4)</f>
        <v>10</v>
      </c>
      <c r="F20" s="109"/>
      <c r="G20" s="109" t="s">
        <v>4660</v>
      </c>
      <c r="H20" s="121">
        <v>1</v>
      </c>
      <c r="I20" s="108"/>
      <c r="J20" s="108"/>
      <c r="K20" s="108"/>
      <c r="L20" s="108"/>
      <c r="M20" s="108"/>
      <c r="N20" s="108"/>
      <c r="O20" s="108" t="str">
        <f ca="1">O19</f>
        <v>H:\2023 IRP\3 - Assumptions\3 - DSM\2 - Energy Efficiency\Plexos Inputs\[IRP2023 EE potential - NCC Bundles - Max Cap 10MW (with Planned 24-25).xlsx]PLEXOS MaxCapacity</v>
      </c>
    </row>
    <row r="21" spans="1:15" x14ac:dyDescent="0.25">
      <c r="A21" s="108" t="s">
        <v>4676</v>
      </c>
      <c r="B21" s="108" t="s">
        <v>4677</v>
      </c>
      <c r="C21" s="108" t="s">
        <v>4896</v>
      </c>
      <c r="D21" s="108" t="s">
        <v>4659</v>
      </c>
      <c r="E21" s="136">
        <f>_xlfn.XLOOKUP(C21,'PLEXOS Units Built'!$B$5:$FG$5,'PLEXOS Units Built'!$B$4:$FG$4)</f>
        <v>10</v>
      </c>
      <c r="F21" s="109"/>
      <c r="G21" s="109" t="s">
        <v>4660</v>
      </c>
      <c r="H21" s="121">
        <v>1</v>
      </c>
      <c r="I21" s="108"/>
      <c r="J21" s="108"/>
      <c r="K21" s="108"/>
      <c r="L21" s="108"/>
      <c r="M21" s="108"/>
      <c r="N21" s="108"/>
      <c r="O21" s="108" t="str">
        <f t="shared" ref="O21:O84" ca="1" si="0">O20</f>
        <v>H:\2023 IRP\3 - Assumptions\3 - DSM\2 - Energy Efficiency\Plexos Inputs\[IRP2023 EE potential - NCC Bundles - Max Cap 10MW (with Planned 24-25).xlsx]PLEXOS MaxCapacity</v>
      </c>
    </row>
    <row r="22" spans="1:15" x14ac:dyDescent="0.25">
      <c r="A22" s="108" t="s">
        <v>4676</v>
      </c>
      <c r="B22" s="108" t="s">
        <v>4677</v>
      </c>
      <c r="C22" s="108" t="s">
        <v>4897</v>
      </c>
      <c r="D22" s="108" t="s">
        <v>4659</v>
      </c>
      <c r="E22" s="136">
        <f>_xlfn.XLOOKUP(C22,'PLEXOS Units Built'!$B$5:$FG$5,'PLEXOS Units Built'!$B$4:$FG$4)</f>
        <v>10</v>
      </c>
      <c r="F22" s="109"/>
      <c r="G22" s="109" t="s">
        <v>4660</v>
      </c>
      <c r="H22" s="121">
        <v>1</v>
      </c>
      <c r="I22" s="108"/>
      <c r="J22" s="108"/>
      <c r="K22" s="108"/>
      <c r="L22" s="108"/>
      <c r="M22" s="108"/>
      <c r="N22" s="108"/>
      <c r="O22" s="108" t="str">
        <f t="shared" ca="1" si="0"/>
        <v>H:\2023 IRP\3 - Assumptions\3 - DSM\2 - Energy Efficiency\Plexos Inputs\[IRP2023 EE potential - NCC Bundles - Max Cap 10MW (with Planned 24-25).xlsx]PLEXOS MaxCapacity</v>
      </c>
    </row>
    <row r="23" spans="1:15" x14ac:dyDescent="0.25">
      <c r="A23" s="108" t="s">
        <v>4676</v>
      </c>
      <c r="B23" s="108" t="s">
        <v>4677</v>
      </c>
      <c r="C23" s="108" t="s">
        <v>4898</v>
      </c>
      <c r="D23" s="108" t="s">
        <v>4659</v>
      </c>
      <c r="E23" s="136">
        <f>_xlfn.XLOOKUP(C23,'PLEXOS Units Built'!$B$5:$FG$5,'PLEXOS Units Built'!$B$4:$FG$4)</f>
        <v>10</v>
      </c>
      <c r="F23" s="109"/>
      <c r="G23" s="109" t="s">
        <v>4660</v>
      </c>
      <c r="H23" s="121">
        <v>1</v>
      </c>
      <c r="I23" s="108"/>
      <c r="J23" s="108"/>
      <c r="K23" s="108"/>
      <c r="L23" s="108"/>
      <c r="M23" s="108"/>
      <c r="N23" s="108"/>
      <c r="O23" s="108" t="str">
        <f t="shared" ca="1" si="0"/>
        <v>H:\2023 IRP\3 - Assumptions\3 - DSM\2 - Energy Efficiency\Plexos Inputs\[IRP2023 EE potential - NCC Bundles - Max Cap 10MW (with Planned 24-25).xlsx]PLEXOS MaxCapacity</v>
      </c>
    </row>
    <row r="24" spans="1:15" x14ac:dyDescent="0.25">
      <c r="A24" s="108" t="s">
        <v>4676</v>
      </c>
      <c r="B24" s="108" t="s">
        <v>4677</v>
      </c>
      <c r="C24" s="108" t="s">
        <v>4899</v>
      </c>
      <c r="D24" s="108" t="s">
        <v>4659</v>
      </c>
      <c r="E24" s="136">
        <f>_xlfn.XLOOKUP(C24,'PLEXOS Units Built'!$B$5:$FG$5,'PLEXOS Units Built'!$B$4:$FG$4)</f>
        <v>10</v>
      </c>
      <c r="F24" s="109"/>
      <c r="G24" s="109" t="s">
        <v>4660</v>
      </c>
      <c r="H24" s="121">
        <v>1</v>
      </c>
      <c r="I24" s="108"/>
      <c r="J24" s="108"/>
      <c r="K24" s="108"/>
      <c r="L24" s="108"/>
      <c r="M24" s="108"/>
      <c r="N24" s="108"/>
      <c r="O24" s="108" t="str">
        <f t="shared" ca="1" si="0"/>
        <v>H:\2023 IRP\3 - Assumptions\3 - DSM\2 - Energy Efficiency\Plexos Inputs\[IRP2023 EE potential - NCC Bundles - Max Cap 10MW (with Planned 24-25).xlsx]PLEXOS MaxCapacity</v>
      </c>
    </row>
    <row r="25" spans="1:15" x14ac:dyDescent="0.25">
      <c r="A25" s="108" t="s">
        <v>4676</v>
      </c>
      <c r="B25" s="108" t="s">
        <v>4677</v>
      </c>
      <c r="C25" s="108" t="s">
        <v>4900</v>
      </c>
      <c r="D25" s="108" t="s">
        <v>4659</v>
      </c>
      <c r="E25" s="136">
        <f>_xlfn.XLOOKUP(C25,'PLEXOS Units Built'!$B$5:$FG$5,'PLEXOS Units Built'!$B$4:$FG$4)</f>
        <v>10</v>
      </c>
      <c r="F25" s="109"/>
      <c r="G25" s="109" t="s">
        <v>4660</v>
      </c>
      <c r="H25" s="121">
        <v>1</v>
      </c>
      <c r="I25" s="108"/>
      <c r="J25" s="108"/>
      <c r="K25" s="108"/>
      <c r="L25" s="108"/>
      <c r="M25" s="108"/>
      <c r="N25" s="108"/>
      <c r="O25" s="108" t="str">
        <f t="shared" ca="1" si="0"/>
        <v>H:\2023 IRP\3 - Assumptions\3 - DSM\2 - Energy Efficiency\Plexos Inputs\[IRP2023 EE potential - NCC Bundles - Max Cap 10MW (with Planned 24-25).xlsx]PLEXOS MaxCapacity</v>
      </c>
    </row>
    <row r="26" spans="1:15" x14ac:dyDescent="0.25">
      <c r="A26" s="108" t="s">
        <v>4676</v>
      </c>
      <c r="B26" s="108" t="s">
        <v>4677</v>
      </c>
      <c r="C26" s="108" t="s">
        <v>4901</v>
      </c>
      <c r="D26" s="108" t="s">
        <v>4659</v>
      </c>
      <c r="E26" s="136">
        <f>_xlfn.XLOOKUP(C26,'PLEXOS Units Built'!$B$5:$FG$5,'PLEXOS Units Built'!$B$4:$FG$4)</f>
        <v>10</v>
      </c>
      <c r="F26" s="109"/>
      <c r="G26" s="109" t="s">
        <v>4660</v>
      </c>
      <c r="H26" s="121">
        <v>1</v>
      </c>
      <c r="I26" s="108"/>
      <c r="J26" s="108"/>
      <c r="K26" s="108"/>
      <c r="L26" s="108"/>
      <c r="M26" s="108"/>
      <c r="N26" s="108"/>
      <c r="O26" s="108" t="str">
        <f t="shared" ca="1" si="0"/>
        <v>H:\2023 IRP\3 - Assumptions\3 - DSM\2 - Energy Efficiency\Plexos Inputs\[IRP2023 EE potential - NCC Bundles - Max Cap 10MW (with Planned 24-25).xlsx]PLEXOS MaxCapacity</v>
      </c>
    </row>
    <row r="27" spans="1:15" x14ac:dyDescent="0.25">
      <c r="A27" s="108" t="s">
        <v>4676</v>
      </c>
      <c r="B27" s="108" t="s">
        <v>4677</v>
      </c>
      <c r="C27" s="108" t="s">
        <v>4902</v>
      </c>
      <c r="D27" s="108" t="s">
        <v>4659</v>
      </c>
      <c r="E27" s="136">
        <f>_xlfn.XLOOKUP(C27,'PLEXOS Units Built'!$B$5:$FG$5,'PLEXOS Units Built'!$B$4:$FG$4)</f>
        <v>10</v>
      </c>
      <c r="F27" s="109"/>
      <c r="G27" s="109" t="s">
        <v>4660</v>
      </c>
      <c r="H27" s="121">
        <v>1</v>
      </c>
      <c r="I27" s="108"/>
      <c r="J27" s="108"/>
      <c r="K27" s="108"/>
      <c r="L27" s="108"/>
      <c r="M27" s="108"/>
      <c r="N27" s="108"/>
      <c r="O27" s="108" t="str">
        <f t="shared" ca="1" si="0"/>
        <v>H:\2023 IRP\3 - Assumptions\3 - DSM\2 - Energy Efficiency\Plexos Inputs\[IRP2023 EE potential - NCC Bundles - Max Cap 10MW (with Planned 24-25).xlsx]PLEXOS MaxCapacity</v>
      </c>
    </row>
    <row r="28" spans="1:15" x14ac:dyDescent="0.25">
      <c r="A28" s="108" t="s">
        <v>4676</v>
      </c>
      <c r="B28" s="108" t="s">
        <v>4677</v>
      </c>
      <c r="C28" s="108" t="s">
        <v>4903</v>
      </c>
      <c r="D28" s="108" t="s">
        <v>4659</v>
      </c>
      <c r="E28" s="136">
        <f>_xlfn.XLOOKUP(C28,'PLEXOS Units Built'!$B$5:$FG$5,'PLEXOS Units Built'!$B$4:$FG$4)</f>
        <v>10</v>
      </c>
      <c r="F28" s="109"/>
      <c r="G28" s="109" t="s">
        <v>4660</v>
      </c>
      <c r="H28" s="121">
        <v>1</v>
      </c>
      <c r="I28" s="108"/>
      <c r="J28" s="108"/>
      <c r="K28" s="108"/>
      <c r="L28" s="108"/>
      <c r="M28" s="108"/>
      <c r="N28" s="108"/>
      <c r="O28" s="108" t="str">
        <f t="shared" ca="1" si="0"/>
        <v>H:\2023 IRP\3 - Assumptions\3 - DSM\2 - Energy Efficiency\Plexos Inputs\[IRP2023 EE potential - NCC Bundles - Max Cap 10MW (with Planned 24-25).xlsx]PLEXOS MaxCapacity</v>
      </c>
    </row>
    <row r="29" spans="1:15" x14ac:dyDescent="0.25">
      <c r="A29" s="108" t="s">
        <v>4676</v>
      </c>
      <c r="B29" s="108" t="s">
        <v>4677</v>
      </c>
      <c r="C29" s="108" t="s">
        <v>4904</v>
      </c>
      <c r="D29" s="108" t="s">
        <v>4659</v>
      </c>
      <c r="E29" s="136">
        <f>_xlfn.XLOOKUP(C29,'PLEXOS Units Built'!$B$5:$FG$5,'PLEXOS Units Built'!$B$4:$FG$4)</f>
        <v>10</v>
      </c>
      <c r="F29" s="109"/>
      <c r="G29" s="109" t="s">
        <v>4660</v>
      </c>
      <c r="H29" s="121">
        <v>1</v>
      </c>
      <c r="I29" s="108"/>
      <c r="J29" s="108"/>
      <c r="K29" s="108"/>
      <c r="L29" s="108"/>
      <c r="M29" s="108"/>
      <c r="N29" s="108"/>
      <c r="O29" s="108" t="str">
        <f t="shared" ca="1" si="0"/>
        <v>H:\2023 IRP\3 - Assumptions\3 - DSM\2 - Energy Efficiency\Plexos Inputs\[IRP2023 EE potential - NCC Bundles - Max Cap 10MW (with Planned 24-25).xlsx]PLEXOS MaxCapacity</v>
      </c>
    </row>
    <row r="30" spans="1:15" x14ac:dyDescent="0.25">
      <c r="A30" s="108" t="s">
        <v>4676</v>
      </c>
      <c r="B30" s="108" t="s">
        <v>4677</v>
      </c>
      <c r="C30" s="108" t="s">
        <v>4905</v>
      </c>
      <c r="D30" s="108" t="s">
        <v>4659</v>
      </c>
      <c r="E30" s="136">
        <f>_xlfn.XLOOKUP(C30,'PLEXOS Units Built'!$B$5:$FG$5,'PLEXOS Units Built'!$B$4:$FG$4)</f>
        <v>10</v>
      </c>
      <c r="F30" s="109"/>
      <c r="G30" s="109" t="s">
        <v>4660</v>
      </c>
      <c r="H30" s="121">
        <v>1</v>
      </c>
      <c r="I30" s="108"/>
      <c r="J30" s="108"/>
      <c r="K30" s="108"/>
      <c r="L30" s="108"/>
      <c r="M30" s="108"/>
      <c r="N30" s="108"/>
      <c r="O30" s="108" t="str">
        <f t="shared" ca="1" si="0"/>
        <v>H:\2023 IRP\3 - Assumptions\3 - DSM\2 - Energy Efficiency\Plexos Inputs\[IRP2023 EE potential - NCC Bundles - Max Cap 10MW (with Planned 24-25).xlsx]PLEXOS MaxCapacity</v>
      </c>
    </row>
    <row r="31" spans="1:15" x14ac:dyDescent="0.25">
      <c r="A31" s="108" t="s">
        <v>4676</v>
      </c>
      <c r="B31" s="108" t="s">
        <v>4677</v>
      </c>
      <c r="C31" s="108" t="s">
        <v>4906</v>
      </c>
      <c r="D31" s="108" t="s">
        <v>4659</v>
      </c>
      <c r="E31" s="136">
        <f>_xlfn.XLOOKUP(C31,'PLEXOS Units Built'!$B$5:$FG$5,'PLEXOS Units Built'!$B$4:$FG$4)</f>
        <v>10</v>
      </c>
      <c r="F31" s="109"/>
      <c r="G31" s="109" t="s">
        <v>4660</v>
      </c>
      <c r="H31" s="121">
        <v>1</v>
      </c>
      <c r="I31" s="108"/>
      <c r="J31" s="108"/>
      <c r="K31" s="108"/>
      <c r="L31" s="108"/>
      <c r="M31" s="108"/>
      <c r="N31" s="108"/>
      <c r="O31" s="108" t="str">
        <f t="shared" ca="1" si="0"/>
        <v>H:\2023 IRP\3 - Assumptions\3 - DSM\2 - Energy Efficiency\Plexos Inputs\[IRP2023 EE potential - NCC Bundles - Max Cap 10MW (with Planned 24-25).xlsx]PLEXOS MaxCapacity</v>
      </c>
    </row>
    <row r="32" spans="1:15" x14ac:dyDescent="0.25">
      <c r="A32" s="108" t="s">
        <v>4676</v>
      </c>
      <c r="B32" s="108" t="s">
        <v>4677</v>
      </c>
      <c r="C32" s="108" t="s">
        <v>4907</v>
      </c>
      <c r="D32" s="108" t="s">
        <v>4659</v>
      </c>
      <c r="E32" s="136">
        <f>_xlfn.XLOOKUP(C32,'PLEXOS Units Built'!$B$5:$FG$5,'PLEXOS Units Built'!$B$4:$FG$4)</f>
        <v>10</v>
      </c>
      <c r="F32" s="109"/>
      <c r="G32" s="109" t="s">
        <v>4660</v>
      </c>
      <c r="H32" s="121">
        <v>1</v>
      </c>
      <c r="I32" s="108"/>
      <c r="J32" s="108"/>
      <c r="K32" s="108"/>
      <c r="L32" s="108"/>
      <c r="M32" s="108"/>
      <c r="N32" s="108"/>
      <c r="O32" s="108" t="str">
        <f t="shared" ca="1" si="0"/>
        <v>H:\2023 IRP\3 - Assumptions\3 - DSM\2 - Energy Efficiency\Plexos Inputs\[IRP2023 EE potential - NCC Bundles - Max Cap 10MW (with Planned 24-25).xlsx]PLEXOS MaxCapacity</v>
      </c>
    </row>
    <row r="33" spans="1:15" x14ac:dyDescent="0.25">
      <c r="A33" s="108" t="s">
        <v>4676</v>
      </c>
      <c r="B33" s="108" t="s">
        <v>4677</v>
      </c>
      <c r="C33" s="108" t="s">
        <v>4908</v>
      </c>
      <c r="D33" s="108" t="s">
        <v>4659</v>
      </c>
      <c r="E33" s="136">
        <f>_xlfn.XLOOKUP(C33,'PLEXOS Units Built'!$B$5:$FG$5,'PLEXOS Units Built'!$B$4:$FG$4)</f>
        <v>10</v>
      </c>
      <c r="F33" s="109"/>
      <c r="G33" s="109" t="s">
        <v>4660</v>
      </c>
      <c r="H33" s="121">
        <v>1</v>
      </c>
      <c r="I33" s="108"/>
      <c r="J33" s="108"/>
      <c r="K33" s="108"/>
      <c r="L33" s="108"/>
      <c r="M33" s="108"/>
      <c r="N33" s="108"/>
      <c r="O33" s="108" t="str">
        <f t="shared" ca="1" si="0"/>
        <v>H:\2023 IRP\3 - Assumptions\3 - DSM\2 - Energy Efficiency\Plexos Inputs\[IRP2023 EE potential - NCC Bundles - Max Cap 10MW (with Planned 24-25).xlsx]PLEXOS MaxCapacity</v>
      </c>
    </row>
    <row r="34" spans="1:15" x14ac:dyDescent="0.25">
      <c r="A34" s="108" t="s">
        <v>4676</v>
      </c>
      <c r="B34" s="108" t="s">
        <v>4677</v>
      </c>
      <c r="C34" s="108" t="s">
        <v>4909</v>
      </c>
      <c r="D34" s="108" t="s">
        <v>4659</v>
      </c>
      <c r="E34" s="136">
        <f>_xlfn.XLOOKUP(C34,'PLEXOS Units Built'!$B$5:$FG$5,'PLEXOS Units Built'!$B$4:$FG$4)</f>
        <v>10</v>
      </c>
      <c r="F34" s="109"/>
      <c r="G34" s="109" t="s">
        <v>4660</v>
      </c>
      <c r="H34" s="121">
        <v>1</v>
      </c>
      <c r="I34" s="108"/>
      <c r="J34" s="108"/>
      <c r="K34" s="108"/>
      <c r="L34" s="108"/>
      <c r="M34" s="108"/>
      <c r="N34" s="108"/>
      <c r="O34" s="108" t="str">
        <f t="shared" ca="1" si="0"/>
        <v>H:\2023 IRP\3 - Assumptions\3 - DSM\2 - Energy Efficiency\Plexos Inputs\[IRP2023 EE potential - NCC Bundles - Max Cap 10MW (with Planned 24-25).xlsx]PLEXOS MaxCapacity</v>
      </c>
    </row>
    <row r="35" spans="1:15" x14ac:dyDescent="0.25">
      <c r="A35" s="108" t="s">
        <v>4676</v>
      </c>
      <c r="B35" s="108" t="s">
        <v>4677</v>
      </c>
      <c r="C35" s="108" t="s">
        <v>4910</v>
      </c>
      <c r="D35" s="108" t="s">
        <v>4659</v>
      </c>
      <c r="E35" s="136">
        <f>_xlfn.XLOOKUP(C35,'PLEXOS Units Built'!$B$5:$FG$5,'PLEXOS Units Built'!$B$4:$FG$4)</f>
        <v>10</v>
      </c>
      <c r="F35" s="109"/>
      <c r="G35" s="109" t="s">
        <v>4660</v>
      </c>
      <c r="H35" s="121">
        <v>1</v>
      </c>
      <c r="I35" s="108"/>
      <c r="J35" s="108"/>
      <c r="K35" s="108"/>
      <c r="L35" s="108"/>
      <c r="M35" s="108"/>
      <c r="N35" s="108"/>
      <c r="O35" s="108" t="str">
        <f t="shared" ca="1" si="0"/>
        <v>H:\2023 IRP\3 - Assumptions\3 - DSM\2 - Energy Efficiency\Plexos Inputs\[IRP2023 EE potential - NCC Bundles - Max Cap 10MW (with Planned 24-25).xlsx]PLEXOS MaxCapacity</v>
      </c>
    </row>
    <row r="36" spans="1:15" x14ac:dyDescent="0.25">
      <c r="A36" s="108" t="s">
        <v>4676</v>
      </c>
      <c r="B36" s="108" t="s">
        <v>4677</v>
      </c>
      <c r="C36" s="108" t="s">
        <v>4911</v>
      </c>
      <c r="D36" s="108" t="s">
        <v>4659</v>
      </c>
      <c r="E36" s="136">
        <f>_xlfn.XLOOKUP(C36,'PLEXOS Units Built'!$B$5:$FG$5,'PLEXOS Units Built'!$B$4:$FG$4)</f>
        <v>10</v>
      </c>
      <c r="F36" s="109"/>
      <c r="G36" s="109" t="s">
        <v>4660</v>
      </c>
      <c r="H36" s="121">
        <v>1</v>
      </c>
      <c r="I36" s="108"/>
      <c r="J36" s="108"/>
      <c r="K36" s="108"/>
      <c r="L36" s="108"/>
      <c r="M36" s="108"/>
      <c r="N36" s="108"/>
      <c r="O36" s="108" t="str">
        <f t="shared" ca="1" si="0"/>
        <v>H:\2023 IRP\3 - Assumptions\3 - DSM\2 - Energy Efficiency\Plexos Inputs\[IRP2023 EE potential - NCC Bundles - Max Cap 10MW (with Planned 24-25).xlsx]PLEXOS MaxCapacity</v>
      </c>
    </row>
    <row r="37" spans="1:15" x14ac:dyDescent="0.25">
      <c r="A37" s="108" t="s">
        <v>4676</v>
      </c>
      <c r="B37" s="108" t="s">
        <v>4677</v>
      </c>
      <c r="C37" s="108" t="s">
        <v>4912</v>
      </c>
      <c r="D37" s="108" t="s">
        <v>4659</v>
      </c>
      <c r="E37" s="136">
        <f>_xlfn.XLOOKUP(C37,'PLEXOS Units Built'!$B$5:$FG$5,'PLEXOS Units Built'!$B$4:$FG$4)</f>
        <v>10</v>
      </c>
      <c r="F37" s="109"/>
      <c r="G37" s="109" t="s">
        <v>4660</v>
      </c>
      <c r="H37" s="121">
        <v>1</v>
      </c>
      <c r="I37" s="108"/>
      <c r="J37" s="108"/>
      <c r="K37" s="108"/>
      <c r="L37" s="108"/>
      <c r="M37" s="108"/>
      <c r="N37" s="108"/>
      <c r="O37" s="108" t="str">
        <f t="shared" ca="1" si="0"/>
        <v>H:\2023 IRP\3 - Assumptions\3 - DSM\2 - Energy Efficiency\Plexos Inputs\[IRP2023 EE potential - NCC Bundles - Max Cap 10MW (with Planned 24-25).xlsx]PLEXOS MaxCapacity</v>
      </c>
    </row>
    <row r="38" spans="1:15" x14ac:dyDescent="0.25">
      <c r="A38" s="108" t="s">
        <v>4676</v>
      </c>
      <c r="B38" s="108" t="s">
        <v>4677</v>
      </c>
      <c r="C38" s="108" t="s">
        <v>4913</v>
      </c>
      <c r="D38" s="108" t="s">
        <v>4659</v>
      </c>
      <c r="E38" s="136">
        <f>_xlfn.XLOOKUP(C38,'PLEXOS Units Built'!$B$5:$FG$5,'PLEXOS Units Built'!$B$4:$FG$4)</f>
        <v>10</v>
      </c>
      <c r="F38" s="109"/>
      <c r="G38" s="109" t="s">
        <v>4660</v>
      </c>
      <c r="H38" s="121">
        <v>1</v>
      </c>
      <c r="I38" s="108"/>
      <c r="J38" s="108"/>
      <c r="K38" s="108"/>
      <c r="L38" s="108"/>
      <c r="M38" s="108"/>
      <c r="N38" s="108"/>
      <c r="O38" s="108" t="str">
        <f t="shared" ca="1" si="0"/>
        <v>H:\2023 IRP\3 - Assumptions\3 - DSM\2 - Energy Efficiency\Plexos Inputs\[IRP2023 EE potential - NCC Bundles - Max Cap 10MW (with Planned 24-25).xlsx]PLEXOS MaxCapacity</v>
      </c>
    </row>
    <row r="39" spans="1:15" x14ac:dyDescent="0.25">
      <c r="A39" s="108" t="s">
        <v>4676</v>
      </c>
      <c r="B39" s="108" t="s">
        <v>4677</v>
      </c>
      <c r="C39" s="108" t="s">
        <v>4914</v>
      </c>
      <c r="D39" s="108" t="s">
        <v>4659</v>
      </c>
      <c r="E39" s="136">
        <f>_xlfn.XLOOKUP(C39,'PLEXOS Units Built'!$B$5:$FG$5,'PLEXOS Units Built'!$B$4:$FG$4)</f>
        <v>10</v>
      </c>
      <c r="F39" s="109"/>
      <c r="G39" s="109" t="s">
        <v>4660</v>
      </c>
      <c r="H39" s="121">
        <v>1</v>
      </c>
      <c r="I39" s="108"/>
      <c r="J39" s="108"/>
      <c r="K39" s="108"/>
      <c r="L39" s="108"/>
      <c r="M39" s="108"/>
      <c r="N39" s="108"/>
      <c r="O39" s="108" t="str">
        <f t="shared" ca="1" si="0"/>
        <v>H:\2023 IRP\3 - Assumptions\3 - DSM\2 - Energy Efficiency\Plexos Inputs\[IRP2023 EE potential - NCC Bundles - Max Cap 10MW (with Planned 24-25).xlsx]PLEXOS MaxCapacity</v>
      </c>
    </row>
    <row r="40" spans="1:15" x14ac:dyDescent="0.25">
      <c r="A40" s="108" t="s">
        <v>4676</v>
      </c>
      <c r="B40" s="108" t="s">
        <v>4677</v>
      </c>
      <c r="C40" s="108" t="s">
        <v>4915</v>
      </c>
      <c r="D40" s="108" t="s">
        <v>4659</v>
      </c>
      <c r="E40" s="136">
        <f>_xlfn.XLOOKUP(C40,'PLEXOS Units Built'!$B$5:$FG$5,'PLEXOS Units Built'!$B$4:$FG$4)</f>
        <v>10</v>
      </c>
      <c r="F40" s="109"/>
      <c r="G40" s="109" t="s">
        <v>4660</v>
      </c>
      <c r="H40" s="121">
        <v>1</v>
      </c>
      <c r="I40" s="108"/>
      <c r="J40" s="108"/>
      <c r="K40" s="108"/>
      <c r="L40" s="108"/>
      <c r="M40" s="108"/>
      <c r="N40" s="108"/>
      <c r="O40" s="108" t="str">
        <f t="shared" ca="1" si="0"/>
        <v>H:\2023 IRP\3 - Assumptions\3 - DSM\2 - Energy Efficiency\Plexos Inputs\[IRP2023 EE potential - NCC Bundles - Max Cap 10MW (with Planned 24-25).xlsx]PLEXOS MaxCapacity</v>
      </c>
    </row>
    <row r="41" spans="1:15" x14ac:dyDescent="0.25">
      <c r="A41" s="108" t="s">
        <v>4676</v>
      </c>
      <c r="B41" s="108" t="s">
        <v>4677</v>
      </c>
      <c r="C41" s="108" t="s">
        <v>4916</v>
      </c>
      <c r="D41" s="108" t="s">
        <v>4659</v>
      </c>
      <c r="E41" s="136">
        <f>_xlfn.XLOOKUP(C41,'PLEXOS Units Built'!$B$5:$FG$5,'PLEXOS Units Built'!$B$4:$FG$4)</f>
        <v>10</v>
      </c>
      <c r="F41" s="109"/>
      <c r="G41" s="109" t="s">
        <v>4660</v>
      </c>
      <c r="H41" s="121">
        <v>1</v>
      </c>
      <c r="I41" s="108"/>
      <c r="J41" s="108"/>
      <c r="K41" s="108"/>
      <c r="L41" s="108"/>
      <c r="M41" s="108"/>
      <c r="N41" s="108"/>
      <c r="O41" s="108" t="str">
        <f t="shared" ca="1" si="0"/>
        <v>H:\2023 IRP\3 - Assumptions\3 - DSM\2 - Energy Efficiency\Plexos Inputs\[IRP2023 EE potential - NCC Bundles - Max Cap 10MW (with Planned 24-25).xlsx]PLEXOS MaxCapacity</v>
      </c>
    </row>
    <row r="42" spans="1:15" x14ac:dyDescent="0.25">
      <c r="A42" s="108" t="s">
        <v>4676</v>
      </c>
      <c r="B42" s="108" t="s">
        <v>4677</v>
      </c>
      <c r="C42" s="108" t="s">
        <v>4917</v>
      </c>
      <c r="D42" s="108" t="s">
        <v>4659</v>
      </c>
      <c r="E42" s="136">
        <f>_xlfn.XLOOKUP(C42,'PLEXOS Units Built'!$B$5:$FG$5,'PLEXOS Units Built'!$B$4:$FG$4)</f>
        <v>10</v>
      </c>
      <c r="F42" s="109"/>
      <c r="G42" s="109" t="s">
        <v>4660</v>
      </c>
      <c r="H42" s="121">
        <v>1</v>
      </c>
      <c r="I42" s="108"/>
      <c r="J42" s="108"/>
      <c r="K42" s="108"/>
      <c r="L42" s="108"/>
      <c r="M42" s="108"/>
      <c r="N42" s="108"/>
      <c r="O42" s="108" t="str">
        <f t="shared" ca="1" si="0"/>
        <v>H:\2023 IRP\3 - Assumptions\3 - DSM\2 - Energy Efficiency\Plexos Inputs\[IRP2023 EE potential - NCC Bundles - Max Cap 10MW (with Planned 24-25).xlsx]PLEXOS MaxCapacity</v>
      </c>
    </row>
    <row r="43" spans="1:15" x14ac:dyDescent="0.25">
      <c r="A43" s="108" t="s">
        <v>4676</v>
      </c>
      <c r="B43" s="108" t="s">
        <v>4677</v>
      </c>
      <c r="C43" s="108" t="s">
        <v>4918</v>
      </c>
      <c r="D43" s="108" t="s">
        <v>4659</v>
      </c>
      <c r="E43" s="136">
        <f>_xlfn.XLOOKUP(C43,'PLEXOS Units Built'!$B$5:$FG$5,'PLEXOS Units Built'!$B$4:$FG$4)</f>
        <v>10</v>
      </c>
      <c r="F43" s="109"/>
      <c r="G43" s="109" t="s">
        <v>4660</v>
      </c>
      <c r="H43" s="121">
        <v>1</v>
      </c>
      <c r="I43" s="108"/>
      <c r="J43" s="108"/>
      <c r="K43" s="108"/>
      <c r="L43" s="108"/>
      <c r="M43" s="108"/>
      <c r="N43" s="108"/>
      <c r="O43" s="108" t="str">
        <f t="shared" ca="1" si="0"/>
        <v>H:\2023 IRP\3 - Assumptions\3 - DSM\2 - Energy Efficiency\Plexos Inputs\[IRP2023 EE potential - NCC Bundles - Max Cap 10MW (with Planned 24-25).xlsx]PLEXOS MaxCapacity</v>
      </c>
    </row>
    <row r="44" spans="1:15" x14ac:dyDescent="0.25">
      <c r="A44" s="108" t="s">
        <v>4676</v>
      </c>
      <c r="B44" s="108" t="s">
        <v>4677</v>
      </c>
      <c r="C44" s="108" t="s">
        <v>4919</v>
      </c>
      <c r="D44" s="108" t="s">
        <v>4659</v>
      </c>
      <c r="E44" s="136">
        <f>_xlfn.XLOOKUP(C44,'PLEXOS Units Built'!$B$5:$FG$5,'PLEXOS Units Built'!$B$4:$FG$4)</f>
        <v>10</v>
      </c>
      <c r="F44" s="109"/>
      <c r="G44" s="109" t="s">
        <v>4660</v>
      </c>
      <c r="H44" s="121">
        <v>1</v>
      </c>
      <c r="I44" s="108"/>
      <c r="J44" s="108"/>
      <c r="K44" s="108"/>
      <c r="L44" s="108"/>
      <c r="M44" s="108"/>
      <c r="N44" s="108"/>
      <c r="O44" s="108" t="str">
        <f t="shared" ca="1" si="0"/>
        <v>H:\2023 IRP\3 - Assumptions\3 - DSM\2 - Energy Efficiency\Plexos Inputs\[IRP2023 EE potential - NCC Bundles - Max Cap 10MW (with Planned 24-25).xlsx]PLEXOS MaxCapacity</v>
      </c>
    </row>
    <row r="45" spans="1:15" x14ac:dyDescent="0.25">
      <c r="A45" s="108" t="s">
        <v>4676</v>
      </c>
      <c r="B45" s="108" t="s">
        <v>4677</v>
      </c>
      <c r="C45" s="108" t="s">
        <v>4920</v>
      </c>
      <c r="D45" s="108" t="s">
        <v>4659</v>
      </c>
      <c r="E45" s="136">
        <f>_xlfn.XLOOKUP(C45,'PLEXOS Units Built'!$B$5:$FG$5,'PLEXOS Units Built'!$B$4:$FG$4)</f>
        <v>10</v>
      </c>
      <c r="F45" s="109"/>
      <c r="G45" s="109" t="s">
        <v>4660</v>
      </c>
      <c r="H45" s="121">
        <v>1</v>
      </c>
      <c r="I45" s="108"/>
      <c r="J45" s="108"/>
      <c r="K45" s="108"/>
      <c r="L45" s="108"/>
      <c r="M45" s="108"/>
      <c r="N45" s="108"/>
      <c r="O45" s="108" t="str">
        <f t="shared" ca="1" si="0"/>
        <v>H:\2023 IRP\3 - Assumptions\3 - DSM\2 - Energy Efficiency\Plexos Inputs\[IRP2023 EE potential - NCC Bundles - Max Cap 10MW (with Planned 24-25).xlsx]PLEXOS MaxCapacity</v>
      </c>
    </row>
    <row r="46" spans="1:15" x14ac:dyDescent="0.25">
      <c r="A46" s="108" t="s">
        <v>4676</v>
      </c>
      <c r="B46" s="108" t="s">
        <v>4677</v>
      </c>
      <c r="C46" s="108" t="s">
        <v>4867</v>
      </c>
      <c r="D46" s="108" t="s">
        <v>4659</v>
      </c>
      <c r="E46" s="136">
        <f>_xlfn.XLOOKUP(C46,'PLEXOS Units Built'!$B$5:$FG$5,'PLEXOS Units Built'!$B$4:$FG$4)</f>
        <v>10</v>
      </c>
      <c r="F46" s="109"/>
      <c r="G46" s="109" t="s">
        <v>4660</v>
      </c>
      <c r="H46" s="121">
        <v>1</v>
      </c>
      <c r="I46" s="108"/>
      <c r="J46" s="108"/>
      <c r="K46" s="108"/>
      <c r="L46" s="108"/>
      <c r="M46" s="108"/>
      <c r="N46" s="108"/>
      <c r="O46" s="108" t="str">
        <f t="shared" ca="1" si="0"/>
        <v>H:\2023 IRP\3 - Assumptions\3 - DSM\2 - Energy Efficiency\Plexos Inputs\[IRP2023 EE potential - NCC Bundles - Max Cap 10MW (with Planned 24-25).xlsx]PLEXOS MaxCapacity</v>
      </c>
    </row>
    <row r="47" spans="1:15" x14ac:dyDescent="0.25">
      <c r="A47" s="108" t="s">
        <v>4676</v>
      </c>
      <c r="B47" s="108" t="s">
        <v>4677</v>
      </c>
      <c r="C47" s="108" t="s">
        <v>4868</v>
      </c>
      <c r="D47" s="108" t="s">
        <v>4659</v>
      </c>
      <c r="E47" s="136">
        <f>_xlfn.XLOOKUP(C47,'PLEXOS Units Built'!$B$5:$FG$5,'PLEXOS Units Built'!$B$4:$FG$4)</f>
        <v>10</v>
      </c>
      <c r="F47" s="109"/>
      <c r="G47" s="109" t="s">
        <v>4660</v>
      </c>
      <c r="H47" s="121">
        <v>1</v>
      </c>
      <c r="I47" s="108"/>
      <c r="J47" s="108"/>
      <c r="K47" s="108"/>
      <c r="L47" s="108"/>
      <c r="M47" s="108"/>
      <c r="N47" s="108"/>
      <c r="O47" s="108" t="str">
        <f t="shared" ca="1" si="0"/>
        <v>H:\2023 IRP\3 - Assumptions\3 - DSM\2 - Energy Efficiency\Plexos Inputs\[IRP2023 EE potential - NCC Bundles - Max Cap 10MW (with Planned 24-25).xlsx]PLEXOS MaxCapacity</v>
      </c>
    </row>
    <row r="48" spans="1:15" x14ac:dyDescent="0.25">
      <c r="A48" s="108" t="s">
        <v>4676</v>
      </c>
      <c r="B48" s="108" t="s">
        <v>4677</v>
      </c>
      <c r="C48" s="108" t="s">
        <v>4869</v>
      </c>
      <c r="D48" s="108" t="s">
        <v>4659</v>
      </c>
      <c r="E48" s="136">
        <f>_xlfn.XLOOKUP(C48,'PLEXOS Units Built'!$B$5:$FG$5,'PLEXOS Units Built'!$B$4:$FG$4)</f>
        <v>10</v>
      </c>
      <c r="F48" s="109"/>
      <c r="G48" s="109" t="s">
        <v>4660</v>
      </c>
      <c r="H48" s="121">
        <v>1</v>
      </c>
      <c r="I48" s="108"/>
      <c r="J48" s="108"/>
      <c r="K48" s="108"/>
      <c r="L48" s="108"/>
      <c r="M48" s="108"/>
      <c r="N48" s="108"/>
      <c r="O48" s="108" t="str">
        <f t="shared" ca="1" si="0"/>
        <v>H:\2023 IRP\3 - Assumptions\3 - DSM\2 - Energy Efficiency\Plexos Inputs\[IRP2023 EE potential - NCC Bundles - Max Cap 10MW (with Planned 24-25).xlsx]PLEXOS MaxCapacity</v>
      </c>
    </row>
    <row r="49" spans="1:15" x14ac:dyDescent="0.25">
      <c r="A49" s="108" t="s">
        <v>4676</v>
      </c>
      <c r="B49" s="108" t="s">
        <v>4677</v>
      </c>
      <c r="C49" s="108" t="s">
        <v>4870</v>
      </c>
      <c r="D49" s="108" t="s">
        <v>4659</v>
      </c>
      <c r="E49" s="136">
        <f>_xlfn.XLOOKUP(C49,'PLEXOS Units Built'!$B$5:$FG$5,'PLEXOS Units Built'!$B$4:$FG$4)</f>
        <v>10</v>
      </c>
      <c r="F49" s="109"/>
      <c r="G49" s="109" t="s">
        <v>4660</v>
      </c>
      <c r="H49" s="121">
        <v>1</v>
      </c>
      <c r="I49" s="108"/>
      <c r="J49" s="108"/>
      <c r="K49" s="108"/>
      <c r="L49" s="108"/>
      <c r="M49" s="108"/>
      <c r="N49" s="108"/>
      <c r="O49" s="108" t="str">
        <f t="shared" ca="1" si="0"/>
        <v>H:\2023 IRP\3 - Assumptions\3 - DSM\2 - Energy Efficiency\Plexos Inputs\[IRP2023 EE potential - NCC Bundles - Max Cap 10MW (with Planned 24-25).xlsx]PLEXOS MaxCapacity</v>
      </c>
    </row>
    <row r="50" spans="1:15" x14ac:dyDescent="0.25">
      <c r="A50" s="108" t="s">
        <v>4676</v>
      </c>
      <c r="B50" s="108" t="s">
        <v>4677</v>
      </c>
      <c r="C50" s="108" t="s">
        <v>4871</v>
      </c>
      <c r="D50" s="108" t="s">
        <v>4659</v>
      </c>
      <c r="E50" s="136">
        <f>_xlfn.XLOOKUP(C50,'PLEXOS Units Built'!$B$5:$FG$5,'PLEXOS Units Built'!$B$4:$FG$4)</f>
        <v>10</v>
      </c>
      <c r="F50" s="109"/>
      <c r="G50" s="109" t="s">
        <v>4660</v>
      </c>
      <c r="H50" s="121">
        <v>1</v>
      </c>
      <c r="I50" s="108"/>
      <c r="J50" s="108"/>
      <c r="K50" s="108"/>
      <c r="L50" s="108"/>
      <c r="M50" s="108"/>
      <c r="N50" s="108"/>
      <c r="O50" s="108" t="str">
        <f t="shared" ca="1" si="0"/>
        <v>H:\2023 IRP\3 - Assumptions\3 - DSM\2 - Energy Efficiency\Plexos Inputs\[IRP2023 EE potential - NCC Bundles - Max Cap 10MW (with Planned 24-25).xlsx]PLEXOS MaxCapacity</v>
      </c>
    </row>
    <row r="51" spans="1:15" x14ac:dyDescent="0.25">
      <c r="A51" s="108" t="s">
        <v>4676</v>
      </c>
      <c r="B51" s="108" t="s">
        <v>4677</v>
      </c>
      <c r="C51" s="108" t="s">
        <v>4872</v>
      </c>
      <c r="D51" s="108" t="s">
        <v>4659</v>
      </c>
      <c r="E51" s="136">
        <f>_xlfn.XLOOKUP(C51,'PLEXOS Units Built'!$B$5:$FG$5,'PLEXOS Units Built'!$B$4:$FG$4)</f>
        <v>10</v>
      </c>
      <c r="F51" s="109"/>
      <c r="G51" s="109" t="s">
        <v>4660</v>
      </c>
      <c r="H51" s="121">
        <v>1</v>
      </c>
      <c r="I51" s="108"/>
      <c r="J51" s="108"/>
      <c r="K51" s="108"/>
      <c r="L51" s="108"/>
      <c r="M51" s="108"/>
      <c r="N51" s="108"/>
      <c r="O51" s="108" t="str">
        <f t="shared" ca="1" si="0"/>
        <v>H:\2023 IRP\3 - Assumptions\3 - DSM\2 - Energy Efficiency\Plexos Inputs\[IRP2023 EE potential - NCC Bundles - Max Cap 10MW (with Planned 24-25).xlsx]PLEXOS MaxCapacity</v>
      </c>
    </row>
    <row r="52" spans="1:15" x14ac:dyDescent="0.25">
      <c r="A52" s="108" t="s">
        <v>4676</v>
      </c>
      <c r="B52" s="108" t="s">
        <v>4677</v>
      </c>
      <c r="C52" s="108" t="s">
        <v>4873</v>
      </c>
      <c r="D52" s="108" t="s">
        <v>4659</v>
      </c>
      <c r="E52" s="136">
        <f>_xlfn.XLOOKUP(C52,'PLEXOS Units Built'!$B$5:$FG$5,'PLEXOS Units Built'!$B$4:$FG$4)</f>
        <v>10</v>
      </c>
      <c r="F52" s="109"/>
      <c r="G52" s="109" t="s">
        <v>4660</v>
      </c>
      <c r="H52" s="121">
        <v>1</v>
      </c>
      <c r="I52" s="108"/>
      <c r="J52" s="108"/>
      <c r="K52" s="108"/>
      <c r="L52" s="108"/>
      <c r="M52" s="108"/>
      <c r="N52" s="108"/>
      <c r="O52" s="108" t="str">
        <f t="shared" ca="1" si="0"/>
        <v>H:\2023 IRP\3 - Assumptions\3 - DSM\2 - Energy Efficiency\Plexos Inputs\[IRP2023 EE potential - NCC Bundles - Max Cap 10MW (with Planned 24-25).xlsx]PLEXOS MaxCapacity</v>
      </c>
    </row>
    <row r="53" spans="1:15" x14ac:dyDescent="0.25">
      <c r="A53" s="108" t="s">
        <v>4676</v>
      </c>
      <c r="B53" s="108" t="s">
        <v>4677</v>
      </c>
      <c r="C53" s="108" t="s">
        <v>4874</v>
      </c>
      <c r="D53" s="108" t="s">
        <v>4659</v>
      </c>
      <c r="E53" s="136">
        <f>_xlfn.XLOOKUP(C53,'PLEXOS Units Built'!$B$5:$FG$5,'PLEXOS Units Built'!$B$4:$FG$4)</f>
        <v>10</v>
      </c>
      <c r="F53" s="109"/>
      <c r="G53" s="109" t="s">
        <v>4660</v>
      </c>
      <c r="H53" s="121">
        <v>1</v>
      </c>
      <c r="I53" s="108"/>
      <c r="J53" s="108"/>
      <c r="K53" s="108"/>
      <c r="L53" s="108"/>
      <c r="M53" s="108"/>
      <c r="N53" s="108"/>
      <c r="O53" s="108" t="str">
        <f t="shared" ca="1" si="0"/>
        <v>H:\2023 IRP\3 - Assumptions\3 - DSM\2 - Energy Efficiency\Plexos Inputs\[IRP2023 EE potential - NCC Bundles - Max Cap 10MW (with Planned 24-25).xlsx]PLEXOS MaxCapacity</v>
      </c>
    </row>
    <row r="54" spans="1:15" x14ac:dyDescent="0.25">
      <c r="A54" s="108" t="s">
        <v>4676</v>
      </c>
      <c r="B54" s="108" t="s">
        <v>4677</v>
      </c>
      <c r="C54" s="108" t="s">
        <v>4875</v>
      </c>
      <c r="D54" s="108" t="s">
        <v>4659</v>
      </c>
      <c r="E54" s="136">
        <f>_xlfn.XLOOKUP(C54,'PLEXOS Units Built'!$B$5:$FG$5,'PLEXOS Units Built'!$B$4:$FG$4)</f>
        <v>10</v>
      </c>
      <c r="F54" s="109"/>
      <c r="G54" s="109" t="s">
        <v>4660</v>
      </c>
      <c r="H54" s="121">
        <v>1</v>
      </c>
      <c r="I54" s="108"/>
      <c r="J54" s="108"/>
      <c r="K54" s="108"/>
      <c r="L54" s="108"/>
      <c r="M54" s="108"/>
      <c r="N54" s="108"/>
      <c r="O54" s="108" t="str">
        <f t="shared" ca="1" si="0"/>
        <v>H:\2023 IRP\3 - Assumptions\3 - DSM\2 - Energy Efficiency\Plexos Inputs\[IRP2023 EE potential - NCC Bundles - Max Cap 10MW (with Planned 24-25).xlsx]PLEXOS MaxCapacity</v>
      </c>
    </row>
    <row r="55" spans="1:15" x14ac:dyDescent="0.25">
      <c r="A55" s="108" t="s">
        <v>4676</v>
      </c>
      <c r="B55" s="108" t="s">
        <v>4677</v>
      </c>
      <c r="C55" s="108" t="s">
        <v>4876</v>
      </c>
      <c r="D55" s="108" t="s">
        <v>4659</v>
      </c>
      <c r="E55" s="136">
        <f>_xlfn.XLOOKUP(C55,'PLEXOS Units Built'!$B$5:$FG$5,'PLEXOS Units Built'!$B$4:$FG$4)</f>
        <v>10</v>
      </c>
      <c r="F55" s="109"/>
      <c r="G55" s="109" t="s">
        <v>4660</v>
      </c>
      <c r="H55" s="121">
        <v>1</v>
      </c>
      <c r="I55" s="108"/>
      <c r="J55" s="108"/>
      <c r="K55" s="108"/>
      <c r="L55" s="108"/>
      <c r="M55" s="108"/>
      <c r="N55" s="108"/>
      <c r="O55" s="108" t="str">
        <f t="shared" ca="1" si="0"/>
        <v>H:\2023 IRP\3 - Assumptions\3 - DSM\2 - Energy Efficiency\Plexos Inputs\[IRP2023 EE potential - NCC Bundles - Max Cap 10MW (with Planned 24-25).xlsx]PLEXOS MaxCapacity</v>
      </c>
    </row>
    <row r="56" spans="1:15" x14ac:dyDescent="0.25">
      <c r="A56" s="108" t="s">
        <v>4676</v>
      </c>
      <c r="B56" s="108" t="s">
        <v>4677</v>
      </c>
      <c r="C56" s="108" t="s">
        <v>4877</v>
      </c>
      <c r="D56" s="108" t="s">
        <v>4659</v>
      </c>
      <c r="E56" s="136">
        <f>_xlfn.XLOOKUP(C56,'PLEXOS Units Built'!$B$5:$FG$5,'PLEXOS Units Built'!$B$4:$FG$4)</f>
        <v>10</v>
      </c>
      <c r="F56" s="109"/>
      <c r="G56" s="109" t="s">
        <v>4660</v>
      </c>
      <c r="H56" s="121">
        <v>1</v>
      </c>
      <c r="I56" s="108"/>
      <c r="J56" s="108"/>
      <c r="K56" s="108"/>
      <c r="L56" s="108"/>
      <c r="M56" s="108"/>
      <c r="N56" s="108"/>
      <c r="O56" s="108" t="str">
        <f t="shared" ca="1" si="0"/>
        <v>H:\2023 IRP\3 - Assumptions\3 - DSM\2 - Energy Efficiency\Plexos Inputs\[IRP2023 EE potential - NCC Bundles - Max Cap 10MW (with Planned 24-25).xlsx]PLEXOS MaxCapacity</v>
      </c>
    </row>
    <row r="57" spans="1:15" x14ac:dyDescent="0.25">
      <c r="A57" s="108" t="s">
        <v>4676</v>
      </c>
      <c r="B57" s="108" t="s">
        <v>4677</v>
      </c>
      <c r="C57" s="108" t="s">
        <v>4878</v>
      </c>
      <c r="D57" s="108" t="s">
        <v>4659</v>
      </c>
      <c r="E57" s="136">
        <f>_xlfn.XLOOKUP(C57,'PLEXOS Units Built'!$B$5:$FG$5,'PLEXOS Units Built'!$B$4:$FG$4)</f>
        <v>10</v>
      </c>
      <c r="F57" s="109"/>
      <c r="G57" s="109" t="s">
        <v>4660</v>
      </c>
      <c r="H57" s="121">
        <v>1</v>
      </c>
      <c r="I57" s="108"/>
      <c r="J57" s="108"/>
      <c r="K57" s="108"/>
      <c r="L57" s="108"/>
      <c r="M57" s="108"/>
      <c r="N57" s="108"/>
      <c r="O57" s="108" t="str">
        <f t="shared" ca="1" si="0"/>
        <v>H:\2023 IRP\3 - Assumptions\3 - DSM\2 - Energy Efficiency\Plexos Inputs\[IRP2023 EE potential - NCC Bundles - Max Cap 10MW (with Planned 24-25).xlsx]PLEXOS MaxCapacity</v>
      </c>
    </row>
    <row r="58" spans="1:15" x14ac:dyDescent="0.25">
      <c r="A58" s="108" t="s">
        <v>4676</v>
      </c>
      <c r="B58" s="108" t="s">
        <v>4677</v>
      </c>
      <c r="C58" s="108" t="s">
        <v>4879</v>
      </c>
      <c r="D58" s="108" t="s">
        <v>4659</v>
      </c>
      <c r="E58" s="136">
        <f>_xlfn.XLOOKUP(C58,'PLEXOS Units Built'!$B$5:$FG$5,'PLEXOS Units Built'!$B$4:$FG$4)</f>
        <v>10</v>
      </c>
      <c r="F58" s="109"/>
      <c r="G58" s="109" t="s">
        <v>4660</v>
      </c>
      <c r="H58" s="121">
        <v>1</v>
      </c>
      <c r="I58" s="108"/>
      <c r="J58" s="108"/>
      <c r="K58" s="108"/>
      <c r="L58" s="108"/>
      <c r="M58" s="108"/>
      <c r="N58" s="108"/>
      <c r="O58" s="108" t="str">
        <f t="shared" ca="1" si="0"/>
        <v>H:\2023 IRP\3 - Assumptions\3 - DSM\2 - Energy Efficiency\Plexos Inputs\[IRP2023 EE potential - NCC Bundles - Max Cap 10MW (with Planned 24-25).xlsx]PLEXOS MaxCapacity</v>
      </c>
    </row>
    <row r="59" spans="1:15" x14ac:dyDescent="0.25">
      <c r="A59" s="108" t="s">
        <v>4676</v>
      </c>
      <c r="B59" s="108" t="s">
        <v>4677</v>
      </c>
      <c r="C59" s="108" t="s">
        <v>4880</v>
      </c>
      <c r="D59" s="108" t="s">
        <v>4659</v>
      </c>
      <c r="E59" s="136">
        <f>_xlfn.XLOOKUP(C59,'PLEXOS Units Built'!$B$5:$FG$5,'PLEXOS Units Built'!$B$4:$FG$4)</f>
        <v>10</v>
      </c>
      <c r="F59" s="109"/>
      <c r="G59" s="109" t="s">
        <v>4660</v>
      </c>
      <c r="H59" s="121">
        <v>1</v>
      </c>
      <c r="I59" s="108"/>
      <c r="J59" s="108"/>
      <c r="K59" s="108"/>
      <c r="L59" s="108"/>
      <c r="M59" s="108"/>
      <c r="N59" s="108"/>
      <c r="O59" s="108" t="str">
        <f t="shared" ca="1" si="0"/>
        <v>H:\2023 IRP\3 - Assumptions\3 - DSM\2 - Energy Efficiency\Plexos Inputs\[IRP2023 EE potential - NCC Bundles - Max Cap 10MW (with Planned 24-25).xlsx]PLEXOS MaxCapacity</v>
      </c>
    </row>
    <row r="60" spans="1:15" x14ac:dyDescent="0.25">
      <c r="A60" s="108" t="s">
        <v>4676</v>
      </c>
      <c r="B60" s="108" t="s">
        <v>4677</v>
      </c>
      <c r="C60" s="108" t="s">
        <v>4881</v>
      </c>
      <c r="D60" s="108" t="s">
        <v>4659</v>
      </c>
      <c r="E60" s="136">
        <f>_xlfn.XLOOKUP(C60,'PLEXOS Units Built'!$B$5:$FG$5,'PLEXOS Units Built'!$B$4:$FG$4)</f>
        <v>10</v>
      </c>
      <c r="F60" s="109"/>
      <c r="G60" s="109" t="s">
        <v>4660</v>
      </c>
      <c r="H60" s="121">
        <v>1</v>
      </c>
      <c r="I60" s="108"/>
      <c r="J60" s="108"/>
      <c r="K60" s="108"/>
      <c r="L60" s="108"/>
      <c r="M60" s="108"/>
      <c r="N60" s="108"/>
      <c r="O60" s="108" t="str">
        <f t="shared" ca="1" si="0"/>
        <v>H:\2023 IRP\3 - Assumptions\3 - DSM\2 - Energy Efficiency\Plexos Inputs\[IRP2023 EE potential - NCC Bundles - Max Cap 10MW (with Planned 24-25).xlsx]PLEXOS MaxCapacity</v>
      </c>
    </row>
    <row r="61" spans="1:15" x14ac:dyDescent="0.25">
      <c r="A61" s="108" t="s">
        <v>4676</v>
      </c>
      <c r="B61" s="108" t="s">
        <v>4677</v>
      </c>
      <c r="C61" s="108" t="s">
        <v>4882</v>
      </c>
      <c r="D61" s="108" t="s">
        <v>4659</v>
      </c>
      <c r="E61" s="136">
        <f>_xlfn.XLOOKUP(C61,'PLEXOS Units Built'!$B$5:$FG$5,'PLEXOS Units Built'!$B$4:$FG$4)</f>
        <v>10</v>
      </c>
      <c r="F61" s="109"/>
      <c r="G61" s="109" t="s">
        <v>4660</v>
      </c>
      <c r="H61" s="121">
        <v>1</v>
      </c>
      <c r="I61" s="108"/>
      <c r="J61" s="108"/>
      <c r="K61" s="108"/>
      <c r="L61" s="108"/>
      <c r="M61" s="108"/>
      <c r="N61" s="108"/>
      <c r="O61" s="108" t="str">
        <f t="shared" ca="1" si="0"/>
        <v>H:\2023 IRP\3 - Assumptions\3 - DSM\2 - Energy Efficiency\Plexos Inputs\[IRP2023 EE potential - NCC Bundles - Max Cap 10MW (with Planned 24-25).xlsx]PLEXOS MaxCapacity</v>
      </c>
    </row>
    <row r="62" spans="1:15" x14ac:dyDescent="0.25">
      <c r="A62" s="108" t="s">
        <v>4676</v>
      </c>
      <c r="B62" s="108" t="s">
        <v>4677</v>
      </c>
      <c r="C62" s="108" t="s">
        <v>4883</v>
      </c>
      <c r="D62" s="108" t="s">
        <v>4659</v>
      </c>
      <c r="E62" s="136">
        <f>_xlfn.XLOOKUP(C62,'PLEXOS Units Built'!$B$5:$FG$5,'PLEXOS Units Built'!$B$4:$FG$4)</f>
        <v>10</v>
      </c>
      <c r="F62" s="109"/>
      <c r="G62" s="109" t="s">
        <v>4660</v>
      </c>
      <c r="H62" s="121">
        <v>1</v>
      </c>
      <c r="I62" s="108"/>
      <c r="J62" s="108"/>
      <c r="K62" s="108"/>
      <c r="L62" s="108"/>
      <c r="M62" s="108"/>
      <c r="N62" s="108"/>
      <c r="O62" s="108" t="str">
        <f t="shared" ca="1" si="0"/>
        <v>H:\2023 IRP\3 - Assumptions\3 - DSM\2 - Energy Efficiency\Plexos Inputs\[IRP2023 EE potential - NCC Bundles - Max Cap 10MW (with Planned 24-25).xlsx]PLEXOS MaxCapacity</v>
      </c>
    </row>
    <row r="63" spans="1:15" x14ac:dyDescent="0.25">
      <c r="A63" s="108" t="s">
        <v>4676</v>
      </c>
      <c r="B63" s="108" t="s">
        <v>4677</v>
      </c>
      <c r="C63" s="108" t="s">
        <v>4884</v>
      </c>
      <c r="D63" s="108" t="s">
        <v>4659</v>
      </c>
      <c r="E63" s="136">
        <f>_xlfn.XLOOKUP(C63,'PLEXOS Units Built'!$B$5:$FG$5,'PLEXOS Units Built'!$B$4:$FG$4)</f>
        <v>10</v>
      </c>
      <c r="F63" s="109"/>
      <c r="G63" s="109" t="s">
        <v>4660</v>
      </c>
      <c r="H63" s="121">
        <v>1</v>
      </c>
      <c r="I63" s="108"/>
      <c r="J63" s="108"/>
      <c r="K63" s="108"/>
      <c r="L63" s="108"/>
      <c r="M63" s="108"/>
      <c r="N63" s="108"/>
      <c r="O63" s="108" t="str">
        <f t="shared" ca="1" si="0"/>
        <v>H:\2023 IRP\3 - Assumptions\3 - DSM\2 - Energy Efficiency\Plexos Inputs\[IRP2023 EE potential - NCC Bundles - Max Cap 10MW (with Planned 24-25).xlsx]PLEXOS MaxCapacity</v>
      </c>
    </row>
    <row r="64" spans="1:15" x14ac:dyDescent="0.25">
      <c r="A64" s="108" t="s">
        <v>4676</v>
      </c>
      <c r="B64" s="108" t="s">
        <v>4677</v>
      </c>
      <c r="C64" s="108" t="s">
        <v>4885</v>
      </c>
      <c r="D64" s="108" t="s">
        <v>4659</v>
      </c>
      <c r="E64" s="136">
        <f>_xlfn.XLOOKUP(C64,'PLEXOS Units Built'!$B$5:$FG$5,'PLEXOS Units Built'!$B$4:$FG$4)</f>
        <v>10</v>
      </c>
      <c r="F64" s="109"/>
      <c r="G64" s="109" t="s">
        <v>4660</v>
      </c>
      <c r="H64" s="121">
        <v>1</v>
      </c>
      <c r="I64" s="108"/>
      <c r="J64" s="108"/>
      <c r="K64" s="108"/>
      <c r="L64" s="108"/>
      <c r="M64" s="108"/>
      <c r="N64" s="108"/>
      <c r="O64" s="108" t="str">
        <f t="shared" ca="1" si="0"/>
        <v>H:\2023 IRP\3 - Assumptions\3 - DSM\2 - Energy Efficiency\Plexos Inputs\[IRP2023 EE potential - NCC Bundles - Max Cap 10MW (with Planned 24-25).xlsx]PLEXOS MaxCapacity</v>
      </c>
    </row>
    <row r="65" spans="1:15" x14ac:dyDescent="0.25">
      <c r="A65" s="108" t="s">
        <v>4676</v>
      </c>
      <c r="B65" s="108" t="s">
        <v>4677</v>
      </c>
      <c r="C65" s="108" t="s">
        <v>4886</v>
      </c>
      <c r="D65" s="108" t="s">
        <v>4659</v>
      </c>
      <c r="E65" s="136">
        <f>_xlfn.XLOOKUP(C65,'PLEXOS Units Built'!$B$5:$FG$5,'PLEXOS Units Built'!$B$4:$FG$4)</f>
        <v>10</v>
      </c>
      <c r="F65" s="109"/>
      <c r="G65" s="109" t="s">
        <v>4660</v>
      </c>
      <c r="H65" s="121">
        <v>1</v>
      </c>
      <c r="I65" s="108"/>
      <c r="J65" s="108"/>
      <c r="K65" s="108"/>
      <c r="L65" s="108"/>
      <c r="M65" s="108"/>
      <c r="N65" s="108"/>
      <c r="O65" s="108" t="str">
        <f t="shared" ca="1" si="0"/>
        <v>H:\2023 IRP\3 - Assumptions\3 - DSM\2 - Energy Efficiency\Plexos Inputs\[IRP2023 EE potential - NCC Bundles - Max Cap 10MW (with Planned 24-25).xlsx]PLEXOS MaxCapacity</v>
      </c>
    </row>
    <row r="66" spans="1:15" x14ac:dyDescent="0.25">
      <c r="A66" s="108" t="s">
        <v>4676</v>
      </c>
      <c r="B66" s="108" t="s">
        <v>4677</v>
      </c>
      <c r="C66" s="108" t="s">
        <v>4887</v>
      </c>
      <c r="D66" s="108" t="s">
        <v>4659</v>
      </c>
      <c r="E66" s="136">
        <f>_xlfn.XLOOKUP(C66,'PLEXOS Units Built'!$B$5:$FG$5,'PLEXOS Units Built'!$B$4:$FG$4)</f>
        <v>10</v>
      </c>
      <c r="F66" s="109"/>
      <c r="G66" s="109" t="s">
        <v>4660</v>
      </c>
      <c r="H66" s="121">
        <v>1</v>
      </c>
      <c r="I66" s="108"/>
      <c r="J66" s="108"/>
      <c r="K66" s="108"/>
      <c r="L66" s="108"/>
      <c r="M66" s="108"/>
      <c r="N66" s="108"/>
      <c r="O66" s="108" t="str">
        <f t="shared" ca="1" si="0"/>
        <v>H:\2023 IRP\3 - Assumptions\3 - DSM\2 - Energy Efficiency\Plexos Inputs\[IRP2023 EE potential - NCC Bundles - Max Cap 10MW (with Planned 24-25).xlsx]PLEXOS MaxCapacity</v>
      </c>
    </row>
    <row r="67" spans="1:15" x14ac:dyDescent="0.25">
      <c r="A67" s="108" t="s">
        <v>4676</v>
      </c>
      <c r="B67" s="108" t="s">
        <v>4677</v>
      </c>
      <c r="C67" s="108" t="s">
        <v>4888</v>
      </c>
      <c r="D67" s="108" t="s">
        <v>4659</v>
      </c>
      <c r="E67" s="136">
        <f>_xlfn.XLOOKUP(C67,'PLEXOS Units Built'!$B$5:$FG$5,'PLEXOS Units Built'!$B$4:$FG$4)</f>
        <v>10</v>
      </c>
      <c r="F67" s="109"/>
      <c r="G67" s="109" t="s">
        <v>4660</v>
      </c>
      <c r="H67" s="121">
        <v>1</v>
      </c>
      <c r="I67" s="108"/>
      <c r="J67" s="108"/>
      <c r="K67" s="108"/>
      <c r="L67" s="108"/>
      <c r="M67" s="108"/>
      <c r="N67" s="108"/>
      <c r="O67" s="108" t="str">
        <f t="shared" ca="1" si="0"/>
        <v>H:\2023 IRP\3 - Assumptions\3 - DSM\2 - Energy Efficiency\Plexos Inputs\[IRP2023 EE potential - NCC Bundles - Max Cap 10MW (with Planned 24-25).xlsx]PLEXOS MaxCapacity</v>
      </c>
    </row>
    <row r="68" spans="1:15" x14ac:dyDescent="0.25">
      <c r="A68" s="108" t="s">
        <v>4676</v>
      </c>
      <c r="B68" s="108" t="s">
        <v>4677</v>
      </c>
      <c r="C68" s="108" t="s">
        <v>4889</v>
      </c>
      <c r="D68" s="108" t="s">
        <v>4659</v>
      </c>
      <c r="E68" s="136">
        <f>_xlfn.XLOOKUP(C68,'PLEXOS Units Built'!$B$5:$FG$5,'PLEXOS Units Built'!$B$4:$FG$4)</f>
        <v>10</v>
      </c>
      <c r="F68" s="109"/>
      <c r="G68" s="109" t="s">
        <v>4660</v>
      </c>
      <c r="H68" s="121">
        <v>1</v>
      </c>
      <c r="I68" s="108"/>
      <c r="J68" s="108"/>
      <c r="K68" s="108"/>
      <c r="L68" s="108"/>
      <c r="M68" s="108"/>
      <c r="N68" s="108"/>
      <c r="O68" s="108" t="str">
        <f t="shared" ca="1" si="0"/>
        <v>H:\2023 IRP\3 - Assumptions\3 - DSM\2 - Energy Efficiency\Plexos Inputs\[IRP2023 EE potential - NCC Bundles - Max Cap 10MW (with Planned 24-25).xlsx]PLEXOS MaxCapacity</v>
      </c>
    </row>
    <row r="69" spans="1:15" x14ac:dyDescent="0.25">
      <c r="A69" s="108" t="s">
        <v>4676</v>
      </c>
      <c r="B69" s="108" t="s">
        <v>4677</v>
      </c>
      <c r="C69" s="108" t="s">
        <v>4890</v>
      </c>
      <c r="D69" s="108" t="s">
        <v>4659</v>
      </c>
      <c r="E69" s="136">
        <f>_xlfn.XLOOKUP(C69,'PLEXOS Units Built'!$B$5:$FG$5,'PLEXOS Units Built'!$B$4:$FG$4)</f>
        <v>10</v>
      </c>
      <c r="F69" s="109"/>
      <c r="G69" s="109" t="s">
        <v>4660</v>
      </c>
      <c r="H69" s="121">
        <v>1</v>
      </c>
      <c r="I69" s="108"/>
      <c r="J69" s="108"/>
      <c r="K69" s="108"/>
      <c r="L69" s="108"/>
      <c r="M69" s="108"/>
      <c r="N69" s="108"/>
      <c r="O69" s="108" t="str">
        <f t="shared" ca="1" si="0"/>
        <v>H:\2023 IRP\3 - Assumptions\3 - DSM\2 - Energy Efficiency\Plexos Inputs\[IRP2023 EE potential - NCC Bundles - Max Cap 10MW (with Planned 24-25).xlsx]PLEXOS MaxCapacity</v>
      </c>
    </row>
    <row r="70" spans="1:15" x14ac:dyDescent="0.25">
      <c r="A70" s="108" t="s">
        <v>4676</v>
      </c>
      <c r="B70" s="108" t="s">
        <v>4677</v>
      </c>
      <c r="C70" s="108" t="s">
        <v>4891</v>
      </c>
      <c r="D70" s="108" t="s">
        <v>4659</v>
      </c>
      <c r="E70" s="136">
        <f>_xlfn.XLOOKUP(C70,'PLEXOS Units Built'!$B$5:$FG$5,'PLEXOS Units Built'!$B$4:$FG$4)</f>
        <v>10</v>
      </c>
      <c r="F70" s="109"/>
      <c r="G70" s="109" t="s">
        <v>4660</v>
      </c>
      <c r="H70" s="121">
        <v>1</v>
      </c>
      <c r="I70" s="108"/>
      <c r="J70" s="108"/>
      <c r="K70" s="108"/>
      <c r="L70" s="108"/>
      <c r="M70" s="108"/>
      <c r="N70" s="108"/>
      <c r="O70" s="108" t="str">
        <f t="shared" ca="1" si="0"/>
        <v>H:\2023 IRP\3 - Assumptions\3 - DSM\2 - Energy Efficiency\Plexos Inputs\[IRP2023 EE potential - NCC Bundles - Max Cap 10MW (with Planned 24-25).xlsx]PLEXOS MaxCapacity</v>
      </c>
    </row>
    <row r="71" spans="1:15" x14ac:dyDescent="0.25">
      <c r="A71" s="108" t="s">
        <v>4676</v>
      </c>
      <c r="B71" s="108" t="s">
        <v>4677</v>
      </c>
      <c r="C71" s="108" t="s">
        <v>4892</v>
      </c>
      <c r="D71" s="108" t="s">
        <v>4659</v>
      </c>
      <c r="E71" s="136">
        <f>_xlfn.XLOOKUP(C71,'PLEXOS Units Built'!$B$5:$FG$5,'PLEXOS Units Built'!$B$4:$FG$4)</f>
        <v>10</v>
      </c>
      <c r="F71" s="109"/>
      <c r="G71" s="109" t="s">
        <v>4660</v>
      </c>
      <c r="H71" s="121">
        <v>1</v>
      </c>
      <c r="I71" s="108"/>
      <c r="J71" s="108"/>
      <c r="K71" s="108"/>
      <c r="L71" s="108"/>
      <c r="M71" s="108"/>
      <c r="N71" s="108"/>
      <c r="O71" s="108" t="str">
        <f t="shared" ca="1" si="0"/>
        <v>H:\2023 IRP\3 - Assumptions\3 - DSM\2 - Energy Efficiency\Plexos Inputs\[IRP2023 EE potential - NCC Bundles - Max Cap 10MW (with Planned 24-25).xlsx]PLEXOS MaxCapacity</v>
      </c>
    </row>
    <row r="72" spans="1:15" x14ac:dyDescent="0.25">
      <c r="A72" s="108" t="s">
        <v>4676</v>
      </c>
      <c r="B72" s="108" t="s">
        <v>4677</v>
      </c>
      <c r="C72" s="108" t="s">
        <v>4893</v>
      </c>
      <c r="D72" s="108" t="s">
        <v>4659</v>
      </c>
      <c r="E72" s="136">
        <f>_xlfn.XLOOKUP(C72,'PLEXOS Units Built'!$B$5:$FG$5,'PLEXOS Units Built'!$B$4:$FG$4)</f>
        <v>10</v>
      </c>
      <c r="F72" s="109"/>
      <c r="G72" s="109" t="s">
        <v>4660</v>
      </c>
      <c r="H72" s="121">
        <v>1</v>
      </c>
      <c r="I72" s="108"/>
      <c r="J72" s="108"/>
      <c r="K72" s="108"/>
      <c r="L72" s="108"/>
      <c r="M72" s="108"/>
      <c r="N72" s="108"/>
      <c r="O72" s="108" t="str">
        <f t="shared" ca="1" si="0"/>
        <v>H:\2023 IRP\3 - Assumptions\3 - DSM\2 - Energy Efficiency\Plexos Inputs\[IRP2023 EE potential - NCC Bundles - Max Cap 10MW (with Planned 24-25).xlsx]PLEXOS MaxCapacity</v>
      </c>
    </row>
    <row r="73" spans="1:15" x14ac:dyDescent="0.25">
      <c r="A73" s="108" t="s">
        <v>4676</v>
      </c>
      <c r="B73" s="108" t="s">
        <v>4677</v>
      </c>
      <c r="C73" s="108" t="s">
        <v>4921</v>
      </c>
      <c r="D73" s="108" t="s">
        <v>4659</v>
      </c>
      <c r="E73" s="136">
        <f>_xlfn.XLOOKUP(C73,'PLEXOS Units Built'!$B$5:$FG$5,'PLEXOS Units Built'!$B$4:$FG$4)</f>
        <v>10</v>
      </c>
      <c r="F73" s="109"/>
      <c r="G73" s="109" t="s">
        <v>4660</v>
      </c>
      <c r="H73" s="121">
        <v>1</v>
      </c>
      <c r="I73" s="108"/>
      <c r="J73" s="108"/>
      <c r="K73" s="108"/>
      <c r="L73" s="108"/>
      <c r="M73" s="108"/>
      <c r="N73" s="108"/>
      <c r="O73" s="108" t="str">
        <f t="shared" ca="1" si="0"/>
        <v>H:\2023 IRP\3 - Assumptions\3 - DSM\2 - Energy Efficiency\Plexos Inputs\[IRP2023 EE potential - NCC Bundles - Max Cap 10MW (with Planned 24-25).xlsx]PLEXOS MaxCapacity</v>
      </c>
    </row>
    <row r="74" spans="1:15" x14ac:dyDescent="0.25">
      <c r="A74" s="108" t="s">
        <v>4676</v>
      </c>
      <c r="B74" s="108" t="s">
        <v>4677</v>
      </c>
      <c r="C74" s="108" t="s">
        <v>4922</v>
      </c>
      <c r="D74" s="108" t="s">
        <v>4659</v>
      </c>
      <c r="E74" s="136">
        <f>_xlfn.XLOOKUP(C74,'PLEXOS Units Built'!$B$5:$FG$5,'PLEXOS Units Built'!$B$4:$FG$4)</f>
        <v>10</v>
      </c>
      <c r="F74" s="109"/>
      <c r="G74" s="109" t="s">
        <v>4660</v>
      </c>
      <c r="H74" s="121">
        <v>1</v>
      </c>
      <c r="I74" s="108"/>
      <c r="J74" s="108"/>
      <c r="K74" s="108"/>
      <c r="L74" s="108"/>
      <c r="M74" s="108"/>
      <c r="N74" s="108"/>
      <c r="O74" s="108" t="str">
        <f t="shared" ca="1" si="0"/>
        <v>H:\2023 IRP\3 - Assumptions\3 - DSM\2 - Energy Efficiency\Plexos Inputs\[IRP2023 EE potential - NCC Bundles - Max Cap 10MW (with Planned 24-25).xlsx]PLEXOS MaxCapacity</v>
      </c>
    </row>
    <row r="75" spans="1:15" x14ac:dyDescent="0.25">
      <c r="A75" s="108" t="s">
        <v>4676</v>
      </c>
      <c r="B75" s="108" t="s">
        <v>4677</v>
      </c>
      <c r="C75" s="108" t="s">
        <v>4923</v>
      </c>
      <c r="D75" s="108" t="s">
        <v>4659</v>
      </c>
      <c r="E75" s="136">
        <f>_xlfn.XLOOKUP(C75,'PLEXOS Units Built'!$B$5:$FG$5,'PLEXOS Units Built'!$B$4:$FG$4)</f>
        <v>10</v>
      </c>
      <c r="F75" s="109"/>
      <c r="G75" s="109" t="s">
        <v>4660</v>
      </c>
      <c r="H75" s="121">
        <v>1</v>
      </c>
      <c r="I75" s="108"/>
      <c r="J75" s="108"/>
      <c r="K75" s="108"/>
      <c r="L75" s="108"/>
      <c r="M75" s="108"/>
      <c r="N75" s="108"/>
      <c r="O75" s="108" t="str">
        <f t="shared" ca="1" si="0"/>
        <v>H:\2023 IRP\3 - Assumptions\3 - DSM\2 - Energy Efficiency\Plexos Inputs\[IRP2023 EE potential - NCC Bundles - Max Cap 10MW (with Planned 24-25).xlsx]PLEXOS MaxCapacity</v>
      </c>
    </row>
    <row r="76" spans="1:15" x14ac:dyDescent="0.25">
      <c r="A76" s="108" t="s">
        <v>4676</v>
      </c>
      <c r="B76" s="108" t="s">
        <v>4677</v>
      </c>
      <c r="C76" s="108" t="s">
        <v>4924</v>
      </c>
      <c r="D76" s="108" t="s">
        <v>4659</v>
      </c>
      <c r="E76" s="136">
        <f>_xlfn.XLOOKUP(C76,'PLEXOS Units Built'!$B$5:$FG$5,'PLEXOS Units Built'!$B$4:$FG$4)</f>
        <v>10</v>
      </c>
      <c r="F76" s="109"/>
      <c r="G76" s="109" t="s">
        <v>4660</v>
      </c>
      <c r="H76" s="121">
        <v>1</v>
      </c>
      <c r="I76" s="108"/>
      <c r="J76" s="108"/>
      <c r="K76" s="108"/>
      <c r="L76" s="108"/>
      <c r="M76" s="108"/>
      <c r="N76" s="108"/>
      <c r="O76" s="108" t="str">
        <f t="shared" ca="1" si="0"/>
        <v>H:\2023 IRP\3 - Assumptions\3 - DSM\2 - Energy Efficiency\Plexos Inputs\[IRP2023 EE potential - NCC Bundles - Max Cap 10MW (with Planned 24-25).xlsx]PLEXOS MaxCapacity</v>
      </c>
    </row>
    <row r="77" spans="1:15" x14ac:dyDescent="0.25">
      <c r="A77" s="108" t="s">
        <v>4676</v>
      </c>
      <c r="B77" s="108" t="s">
        <v>4677</v>
      </c>
      <c r="C77" s="108" t="s">
        <v>4925</v>
      </c>
      <c r="D77" s="108" t="s">
        <v>4659</v>
      </c>
      <c r="E77" s="136">
        <f>_xlfn.XLOOKUP(C77,'PLEXOS Units Built'!$B$5:$FG$5,'PLEXOS Units Built'!$B$4:$FG$4)</f>
        <v>10</v>
      </c>
      <c r="F77" s="109"/>
      <c r="G77" s="109" t="s">
        <v>4660</v>
      </c>
      <c r="H77" s="121">
        <v>1</v>
      </c>
      <c r="I77" s="108"/>
      <c r="J77" s="108"/>
      <c r="K77" s="108"/>
      <c r="L77" s="108"/>
      <c r="M77" s="108"/>
      <c r="N77" s="108"/>
      <c r="O77" s="108" t="str">
        <f t="shared" ca="1" si="0"/>
        <v>H:\2023 IRP\3 - Assumptions\3 - DSM\2 - Energy Efficiency\Plexos Inputs\[IRP2023 EE potential - NCC Bundles - Max Cap 10MW (with Planned 24-25).xlsx]PLEXOS MaxCapacity</v>
      </c>
    </row>
    <row r="78" spans="1:15" x14ac:dyDescent="0.25">
      <c r="A78" s="108" t="s">
        <v>4676</v>
      </c>
      <c r="B78" s="108" t="s">
        <v>4677</v>
      </c>
      <c r="C78" s="108" t="s">
        <v>4926</v>
      </c>
      <c r="D78" s="108" t="s">
        <v>4659</v>
      </c>
      <c r="E78" s="136">
        <f>_xlfn.XLOOKUP(C78,'PLEXOS Units Built'!$B$5:$FG$5,'PLEXOS Units Built'!$B$4:$FG$4)</f>
        <v>10</v>
      </c>
      <c r="F78" s="109"/>
      <c r="G78" s="109" t="s">
        <v>4660</v>
      </c>
      <c r="H78" s="121">
        <v>1</v>
      </c>
      <c r="I78" s="108"/>
      <c r="J78" s="108"/>
      <c r="K78" s="108"/>
      <c r="L78" s="108"/>
      <c r="M78" s="108"/>
      <c r="N78" s="108"/>
      <c r="O78" s="108" t="str">
        <f t="shared" ca="1" si="0"/>
        <v>H:\2023 IRP\3 - Assumptions\3 - DSM\2 - Energy Efficiency\Plexos Inputs\[IRP2023 EE potential - NCC Bundles - Max Cap 10MW (with Planned 24-25).xlsx]PLEXOS MaxCapacity</v>
      </c>
    </row>
    <row r="79" spans="1:15" x14ac:dyDescent="0.25">
      <c r="A79" s="108" t="s">
        <v>4676</v>
      </c>
      <c r="B79" s="108" t="s">
        <v>4677</v>
      </c>
      <c r="C79" s="108" t="s">
        <v>4927</v>
      </c>
      <c r="D79" s="108" t="s">
        <v>4659</v>
      </c>
      <c r="E79" s="136">
        <f>_xlfn.XLOOKUP(C79,'PLEXOS Units Built'!$B$5:$FG$5,'PLEXOS Units Built'!$B$4:$FG$4)</f>
        <v>10</v>
      </c>
      <c r="F79" s="109"/>
      <c r="G79" s="109" t="s">
        <v>4660</v>
      </c>
      <c r="H79" s="121">
        <v>1</v>
      </c>
      <c r="I79" s="108"/>
      <c r="J79" s="108"/>
      <c r="K79" s="108"/>
      <c r="L79" s="108"/>
      <c r="M79" s="108"/>
      <c r="N79" s="108"/>
      <c r="O79" s="108" t="str">
        <f t="shared" ca="1" si="0"/>
        <v>H:\2023 IRP\3 - Assumptions\3 - DSM\2 - Energy Efficiency\Plexos Inputs\[IRP2023 EE potential - NCC Bundles - Max Cap 10MW (with Planned 24-25).xlsx]PLEXOS MaxCapacity</v>
      </c>
    </row>
    <row r="80" spans="1:15" x14ac:dyDescent="0.25">
      <c r="A80" s="108" t="s">
        <v>4676</v>
      </c>
      <c r="B80" s="108" t="s">
        <v>4677</v>
      </c>
      <c r="C80" s="108" t="s">
        <v>4928</v>
      </c>
      <c r="D80" s="108" t="s">
        <v>4659</v>
      </c>
      <c r="E80" s="136">
        <f>_xlfn.XLOOKUP(C80,'PLEXOS Units Built'!$B$5:$FG$5,'PLEXOS Units Built'!$B$4:$FG$4)</f>
        <v>10</v>
      </c>
      <c r="F80" s="109"/>
      <c r="G80" s="109" t="s">
        <v>4660</v>
      </c>
      <c r="H80" s="121">
        <v>1</v>
      </c>
      <c r="I80" s="108"/>
      <c r="J80" s="108"/>
      <c r="K80" s="108"/>
      <c r="L80" s="108"/>
      <c r="M80" s="108"/>
      <c r="N80" s="108"/>
      <c r="O80" s="108" t="str">
        <f t="shared" ca="1" si="0"/>
        <v>H:\2023 IRP\3 - Assumptions\3 - DSM\2 - Energy Efficiency\Plexos Inputs\[IRP2023 EE potential - NCC Bundles - Max Cap 10MW (with Planned 24-25).xlsx]PLEXOS MaxCapacity</v>
      </c>
    </row>
    <row r="81" spans="1:15" x14ac:dyDescent="0.25">
      <c r="A81" s="108" t="s">
        <v>4676</v>
      </c>
      <c r="B81" s="108" t="s">
        <v>4677</v>
      </c>
      <c r="C81" s="108" t="s">
        <v>4929</v>
      </c>
      <c r="D81" s="108" t="s">
        <v>4659</v>
      </c>
      <c r="E81" s="136">
        <f>_xlfn.XLOOKUP(C81,'PLEXOS Units Built'!$B$5:$FG$5,'PLEXOS Units Built'!$B$4:$FG$4)</f>
        <v>10</v>
      </c>
      <c r="F81" s="109"/>
      <c r="G81" s="109" t="s">
        <v>4660</v>
      </c>
      <c r="H81" s="121">
        <v>1</v>
      </c>
      <c r="I81" s="108"/>
      <c r="J81" s="108"/>
      <c r="K81" s="108"/>
      <c r="L81" s="108"/>
      <c r="M81" s="108"/>
      <c r="N81" s="108"/>
      <c r="O81" s="108" t="str">
        <f t="shared" ca="1" si="0"/>
        <v>H:\2023 IRP\3 - Assumptions\3 - DSM\2 - Energy Efficiency\Plexos Inputs\[IRP2023 EE potential - NCC Bundles - Max Cap 10MW (with Planned 24-25).xlsx]PLEXOS MaxCapacity</v>
      </c>
    </row>
    <row r="82" spans="1:15" x14ac:dyDescent="0.25">
      <c r="A82" s="108" t="s">
        <v>4676</v>
      </c>
      <c r="B82" s="108" t="s">
        <v>4677</v>
      </c>
      <c r="C82" s="108" t="s">
        <v>4930</v>
      </c>
      <c r="D82" s="108" t="s">
        <v>4659</v>
      </c>
      <c r="E82" s="136">
        <f>_xlfn.XLOOKUP(C82,'PLEXOS Units Built'!$B$5:$FG$5,'PLEXOS Units Built'!$B$4:$FG$4)</f>
        <v>10</v>
      </c>
      <c r="F82" s="109"/>
      <c r="G82" s="109" t="s">
        <v>4660</v>
      </c>
      <c r="H82" s="121">
        <v>1</v>
      </c>
      <c r="I82" s="108"/>
      <c r="J82" s="108"/>
      <c r="K82" s="108"/>
      <c r="L82" s="108"/>
      <c r="M82" s="108"/>
      <c r="N82" s="108"/>
      <c r="O82" s="108" t="str">
        <f t="shared" ca="1" si="0"/>
        <v>H:\2023 IRP\3 - Assumptions\3 - DSM\2 - Energy Efficiency\Plexos Inputs\[IRP2023 EE potential - NCC Bundles - Max Cap 10MW (with Planned 24-25).xlsx]PLEXOS MaxCapacity</v>
      </c>
    </row>
    <row r="83" spans="1:15" x14ac:dyDescent="0.25">
      <c r="A83" s="108" t="s">
        <v>4676</v>
      </c>
      <c r="B83" s="108" t="s">
        <v>4677</v>
      </c>
      <c r="C83" s="108" t="s">
        <v>4931</v>
      </c>
      <c r="D83" s="108" t="s">
        <v>4659</v>
      </c>
      <c r="E83" s="136">
        <f>_xlfn.XLOOKUP(C83,'PLEXOS Units Built'!$B$5:$FG$5,'PLEXOS Units Built'!$B$4:$FG$4)</f>
        <v>10</v>
      </c>
      <c r="F83" s="109"/>
      <c r="G83" s="109" t="s">
        <v>4660</v>
      </c>
      <c r="H83" s="121">
        <v>1</v>
      </c>
      <c r="I83" s="108"/>
      <c r="J83" s="108"/>
      <c r="K83" s="108"/>
      <c r="L83" s="108"/>
      <c r="M83" s="108"/>
      <c r="N83" s="108"/>
      <c r="O83" s="108" t="str">
        <f t="shared" ca="1" si="0"/>
        <v>H:\2023 IRP\3 - Assumptions\3 - DSM\2 - Energy Efficiency\Plexos Inputs\[IRP2023 EE potential - NCC Bundles - Max Cap 10MW (with Planned 24-25).xlsx]PLEXOS MaxCapacity</v>
      </c>
    </row>
    <row r="84" spans="1:15" x14ac:dyDescent="0.25">
      <c r="A84" s="108" t="s">
        <v>4676</v>
      </c>
      <c r="B84" s="108" t="s">
        <v>4677</v>
      </c>
      <c r="C84" s="108" t="s">
        <v>4932</v>
      </c>
      <c r="D84" s="108" t="s">
        <v>4659</v>
      </c>
      <c r="E84" s="136">
        <f>_xlfn.XLOOKUP(C84,'PLEXOS Units Built'!$B$5:$FG$5,'PLEXOS Units Built'!$B$4:$FG$4)</f>
        <v>10</v>
      </c>
      <c r="F84" s="109"/>
      <c r="G84" s="109" t="s">
        <v>4660</v>
      </c>
      <c r="H84" s="121">
        <v>1</v>
      </c>
      <c r="I84" s="108"/>
      <c r="J84" s="108"/>
      <c r="K84" s="108"/>
      <c r="L84" s="108"/>
      <c r="M84" s="108"/>
      <c r="N84" s="108"/>
      <c r="O84" s="108" t="str">
        <f t="shared" ca="1" si="0"/>
        <v>H:\2023 IRP\3 - Assumptions\3 - DSM\2 - Energy Efficiency\Plexos Inputs\[IRP2023 EE potential - NCC Bundles - Max Cap 10MW (with Planned 24-25).xlsx]PLEXOS MaxCapacity</v>
      </c>
    </row>
    <row r="85" spans="1:15" x14ac:dyDescent="0.25">
      <c r="A85" s="108" t="s">
        <v>4676</v>
      </c>
      <c r="B85" s="108" t="s">
        <v>4677</v>
      </c>
      <c r="C85" s="108" t="s">
        <v>4933</v>
      </c>
      <c r="D85" s="108" t="s">
        <v>4659</v>
      </c>
      <c r="E85" s="136">
        <f>_xlfn.XLOOKUP(C85,'PLEXOS Units Built'!$B$5:$FG$5,'PLEXOS Units Built'!$B$4:$FG$4)</f>
        <v>10</v>
      </c>
      <c r="F85" s="109"/>
      <c r="G85" s="109" t="s">
        <v>4660</v>
      </c>
      <c r="H85" s="121">
        <v>1</v>
      </c>
      <c r="I85" s="108"/>
      <c r="J85" s="108"/>
      <c r="K85" s="108"/>
      <c r="L85" s="108"/>
      <c r="M85" s="108"/>
      <c r="N85" s="108"/>
      <c r="O85" s="108" t="str">
        <f t="shared" ref="O85:O148" ca="1" si="1">O84</f>
        <v>H:\2023 IRP\3 - Assumptions\3 - DSM\2 - Energy Efficiency\Plexos Inputs\[IRP2023 EE potential - NCC Bundles - Max Cap 10MW (with Planned 24-25).xlsx]PLEXOS MaxCapacity</v>
      </c>
    </row>
    <row r="86" spans="1:15" x14ac:dyDescent="0.25">
      <c r="A86" s="108" t="s">
        <v>4676</v>
      </c>
      <c r="B86" s="108" t="s">
        <v>4677</v>
      </c>
      <c r="C86" s="108" t="s">
        <v>4934</v>
      </c>
      <c r="D86" s="108" t="s">
        <v>4659</v>
      </c>
      <c r="E86" s="136">
        <f>_xlfn.XLOOKUP(C86,'PLEXOS Units Built'!$B$5:$FG$5,'PLEXOS Units Built'!$B$4:$FG$4)</f>
        <v>10</v>
      </c>
      <c r="F86" s="109"/>
      <c r="G86" s="109" t="s">
        <v>4660</v>
      </c>
      <c r="H86" s="121">
        <v>1</v>
      </c>
      <c r="I86" s="108"/>
      <c r="J86" s="108"/>
      <c r="K86" s="108"/>
      <c r="L86" s="108"/>
      <c r="M86" s="108"/>
      <c r="N86" s="108"/>
      <c r="O86" s="108" t="str">
        <f t="shared" ca="1" si="1"/>
        <v>H:\2023 IRP\3 - Assumptions\3 - DSM\2 - Energy Efficiency\Plexos Inputs\[IRP2023 EE potential - NCC Bundles - Max Cap 10MW (with Planned 24-25).xlsx]PLEXOS MaxCapacity</v>
      </c>
    </row>
    <row r="87" spans="1:15" x14ac:dyDescent="0.25">
      <c r="A87" s="108" t="s">
        <v>4676</v>
      </c>
      <c r="B87" s="108" t="s">
        <v>4677</v>
      </c>
      <c r="C87" s="108" t="s">
        <v>4935</v>
      </c>
      <c r="D87" s="108" t="s">
        <v>4659</v>
      </c>
      <c r="E87" s="136">
        <f>_xlfn.XLOOKUP(C87,'PLEXOS Units Built'!$B$5:$FG$5,'PLEXOS Units Built'!$B$4:$FG$4)</f>
        <v>10</v>
      </c>
      <c r="F87" s="109"/>
      <c r="G87" s="109" t="s">
        <v>4660</v>
      </c>
      <c r="H87" s="121">
        <v>1</v>
      </c>
      <c r="I87" s="108"/>
      <c r="J87" s="108"/>
      <c r="K87" s="108"/>
      <c r="L87" s="108"/>
      <c r="M87" s="108"/>
      <c r="N87" s="108"/>
      <c r="O87" s="108" t="str">
        <f t="shared" ca="1" si="1"/>
        <v>H:\2023 IRP\3 - Assumptions\3 - DSM\2 - Energy Efficiency\Plexos Inputs\[IRP2023 EE potential - NCC Bundles - Max Cap 10MW (with Planned 24-25).xlsx]PLEXOS MaxCapacity</v>
      </c>
    </row>
    <row r="88" spans="1:15" x14ac:dyDescent="0.25">
      <c r="A88" s="108" t="s">
        <v>4676</v>
      </c>
      <c r="B88" s="108" t="s">
        <v>4677</v>
      </c>
      <c r="C88" s="108" t="s">
        <v>4936</v>
      </c>
      <c r="D88" s="108" t="s">
        <v>4659</v>
      </c>
      <c r="E88" s="136">
        <f>_xlfn.XLOOKUP(C88,'PLEXOS Units Built'!$B$5:$FG$5,'PLEXOS Units Built'!$B$4:$FG$4)</f>
        <v>10</v>
      </c>
      <c r="F88" s="109"/>
      <c r="G88" s="109" t="s">
        <v>4660</v>
      </c>
      <c r="H88" s="121">
        <v>1</v>
      </c>
      <c r="I88" s="108"/>
      <c r="J88" s="108"/>
      <c r="K88" s="108"/>
      <c r="L88" s="108"/>
      <c r="M88" s="108"/>
      <c r="N88" s="108"/>
      <c r="O88" s="108" t="str">
        <f t="shared" ca="1" si="1"/>
        <v>H:\2023 IRP\3 - Assumptions\3 - DSM\2 - Energy Efficiency\Plexos Inputs\[IRP2023 EE potential - NCC Bundles - Max Cap 10MW (with Planned 24-25).xlsx]PLEXOS MaxCapacity</v>
      </c>
    </row>
    <row r="89" spans="1:15" x14ac:dyDescent="0.25">
      <c r="A89" s="108" t="s">
        <v>4676</v>
      </c>
      <c r="B89" s="108" t="s">
        <v>4677</v>
      </c>
      <c r="C89" s="108" t="s">
        <v>4937</v>
      </c>
      <c r="D89" s="108" t="s">
        <v>4659</v>
      </c>
      <c r="E89" s="136">
        <f>_xlfn.XLOOKUP(C89,'PLEXOS Units Built'!$B$5:$FG$5,'PLEXOS Units Built'!$B$4:$FG$4)</f>
        <v>10</v>
      </c>
      <c r="F89" s="109"/>
      <c r="G89" s="109" t="s">
        <v>4660</v>
      </c>
      <c r="H89" s="121">
        <v>1</v>
      </c>
      <c r="I89" s="108"/>
      <c r="J89" s="108"/>
      <c r="K89" s="108"/>
      <c r="L89" s="108"/>
      <c r="M89" s="108"/>
      <c r="N89" s="108"/>
      <c r="O89" s="108" t="str">
        <f t="shared" ca="1" si="1"/>
        <v>H:\2023 IRP\3 - Assumptions\3 - DSM\2 - Energy Efficiency\Plexos Inputs\[IRP2023 EE potential - NCC Bundles - Max Cap 10MW (with Planned 24-25).xlsx]PLEXOS MaxCapacity</v>
      </c>
    </row>
    <row r="90" spans="1:15" x14ac:dyDescent="0.25">
      <c r="A90" s="108" t="s">
        <v>4676</v>
      </c>
      <c r="B90" s="108" t="s">
        <v>4677</v>
      </c>
      <c r="C90" s="108" t="s">
        <v>4938</v>
      </c>
      <c r="D90" s="108" t="s">
        <v>4659</v>
      </c>
      <c r="E90" s="136">
        <f>_xlfn.XLOOKUP(C90,'PLEXOS Units Built'!$B$5:$FG$5,'PLEXOS Units Built'!$B$4:$FG$4)</f>
        <v>10</v>
      </c>
      <c r="F90" s="109"/>
      <c r="G90" s="109" t="s">
        <v>4660</v>
      </c>
      <c r="H90" s="121">
        <v>1</v>
      </c>
      <c r="I90" s="108"/>
      <c r="J90" s="108"/>
      <c r="K90" s="108"/>
      <c r="L90" s="108"/>
      <c r="M90" s="108"/>
      <c r="N90" s="108"/>
      <c r="O90" s="108" t="str">
        <f t="shared" ca="1" si="1"/>
        <v>H:\2023 IRP\3 - Assumptions\3 - DSM\2 - Energy Efficiency\Plexos Inputs\[IRP2023 EE potential - NCC Bundles - Max Cap 10MW (with Planned 24-25).xlsx]PLEXOS MaxCapacity</v>
      </c>
    </row>
    <row r="91" spans="1:15" x14ac:dyDescent="0.25">
      <c r="A91" s="108" t="s">
        <v>4676</v>
      </c>
      <c r="B91" s="108" t="s">
        <v>4677</v>
      </c>
      <c r="C91" s="108" t="s">
        <v>4939</v>
      </c>
      <c r="D91" s="108" t="s">
        <v>4659</v>
      </c>
      <c r="E91" s="136">
        <f>_xlfn.XLOOKUP(C91,'PLEXOS Units Built'!$B$5:$FG$5,'PLEXOS Units Built'!$B$4:$FG$4)</f>
        <v>10</v>
      </c>
      <c r="F91" s="109"/>
      <c r="G91" s="109" t="s">
        <v>4660</v>
      </c>
      <c r="H91" s="121">
        <v>1</v>
      </c>
      <c r="I91" s="108"/>
      <c r="J91" s="108"/>
      <c r="K91" s="108"/>
      <c r="L91" s="108"/>
      <c r="M91" s="108"/>
      <c r="N91" s="108"/>
      <c r="O91" s="108" t="str">
        <f t="shared" ca="1" si="1"/>
        <v>H:\2023 IRP\3 - Assumptions\3 - DSM\2 - Energy Efficiency\Plexos Inputs\[IRP2023 EE potential - NCC Bundles - Max Cap 10MW (with Planned 24-25).xlsx]PLEXOS MaxCapacity</v>
      </c>
    </row>
    <row r="92" spans="1:15" x14ac:dyDescent="0.25">
      <c r="A92" s="108" t="s">
        <v>4676</v>
      </c>
      <c r="B92" s="108" t="s">
        <v>4677</v>
      </c>
      <c r="C92" s="108" t="s">
        <v>4940</v>
      </c>
      <c r="D92" s="108" t="s">
        <v>4659</v>
      </c>
      <c r="E92" s="136">
        <f>_xlfn.XLOOKUP(C92,'PLEXOS Units Built'!$B$5:$FG$5,'PLEXOS Units Built'!$B$4:$FG$4)</f>
        <v>10</v>
      </c>
      <c r="F92" s="109"/>
      <c r="G92" s="109" t="s">
        <v>4660</v>
      </c>
      <c r="H92" s="121">
        <v>1</v>
      </c>
      <c r="I92" s="108"/>
      <c r="J92" s="108"/>
      <c r="K92" s="108"/>
      <c r="L92" s="108"/>
      <c r="M92" s="108"/>
      <c r="N92" s="108"/>
      <c r="O92" s="108" t="str">
        <f t="shared" ca="1" si="1"/>
        <v>H:\2023 IRP\3 - Assumptions\3 - DSM\2 - Energy Efficiency\Plexos Inputs\[IRP2023 EE potential - NCC Bundles - Max Cap 10MW (with Planned 24-25).xlsx]PLEXOS MaxCapacity</v>
      </c>
    </row>
    <row r="93" spans="1:15" x14ac:dyDescent="0.25">
      <c r="A93" s="108" t="s">
        <v>4676</v>
      </c>
      <c r="B93" s="108" t="s">
        <v>4677</v>
      </c>
      <c r="C93" s="108" t="s">
        <v>4941</v>
      </c>
      <c r="D93" s="108" t="s">
        <v>4659</v>
      </c>
      <c r="E93" s="136">
        <f>_xlfn.XLOOKUP(C93,'PLEXOS Units Built'!$B$5:$FG$5,'PLEXOS Units Built'!$B$4:$FG$4)</f>
        <v>10</v>
      </c>
      <c r="F93" s="109"/>
      <c r="G93" s="109" t="s">
        <v>4660</v>
      </c>
      <c r="H93" s="121">
        <v>1</v>
      </c>
      <c r="I93" s="108"/>
      <c r="J93" s="108"/>
      <c r="K93" s="108"/>
      <c r="L93" s="108"/>
      <c r="M93" s="108"/>
      <c r="N93" s="108"/>
      <c r="O93" s="108" t="str">
        <f t="shared" ca="1" si="1"/>
        <v>H:\2023 IRP\3 - Assumptions\3 - DSM\2 - Energy Efficiency\Plexos Inputs\[IRP2023 EE potential - NCC Bundles - Max Cap 10MW (with Planned 24-25).xlsx]PLEXOS MaxCapacity</v>
      </c>
    </row>
    <row r="94" spans="1:15" x14ac:dyDescent="0.25">
      <c r="A94" s="108" t="s">
        <v>4676</v>
      </c>
      <c r="B94" s="108" t="s">
        <v>4677</v>
      </c>
      <c r="C94" s="108" t="s">
        <v>4942</v>
      </c>
      <c r="D94" s="108" t="s">
        <v>4659</v>
      </c>
      <c r="E94" s="136">
        <f>_xlfn.XLOOKUP(C94,'PLEXOS Units Built'!$B$5:$FG$5,'PLEXOS Units Built'!$B$4:$FG$4)</f>
        <v>10</v>
      </c>
      <c r="F94" s="109"/>
      <c r="G94" s="109" t="s">
        <v>4660</v>
      </c>
      <c r="H94" s="121">
        <v>1</v>
      </c>
      <c r="I94" s="108"/>
      <c r="J94" s="108"/>
      <c r="K94" s="108"/>
      <c r="L94" s="108"/>
      <c r="M94" s="108"/>
      <c r="N94" s="108"/>
      <c r="O94" s="108" t="str">
        <f t="shared" ca="1" si="1"/>
        <v>H:\2023 IRP\3 - Assumptions\3 - DSM\2 - Energy Efficiency\Plexos Inputs\[IRP2023 EE potential - NCC Bundles - Max Cap 10MW (with Planned 24-25).xlsx]PLEXOS MaxCapacity</v>
      </c>
    </row>
    <row r="95" spans="1:15" x14ac:dyDescent="0.25">
      <c r="A95" s="108" t="s">
        <v>4676</v>
      </c>
      <c r="B95" s="108" t="s">
        <v>4677</v>
      </c>
      <c r="C95" s="108" t="s">
        <v>4943</v>
      </c>
      <c r="D95" s="108" t="s">
        <v>4659</v>
      </c>
      <c r="E95" s="136">
        <f>_xlfn.XLOOKUP(C95,'PLEXOS Units Built'!$B$5:$FG$5,'PLEXOS Units Built'!$B$4:$FG$4)</f>
        <v>10</v>
      </c>
      <c r="F95" s="109"/>
      <c r="G95" s="109" t="s">
        <v>4660</v>
      </c>
      <c r="H95" s="121">
        <v>1</v>
      </c>
      <c r="I95" s="108"/>
      <c r="J95" s="108"/>
      <c r="K95" s="108"/>
      <c r="L95" s="108"/>
      <c r="M95" s="108"/>
      <c r="N95" s="108"/>
      <c r="O95" s="108" t="str">
        <f t="shared" ca="1" si="1"/>
        <v>H:\2023 IRP\3 - Assumptions\3 - DSM\2 - Energy Efficiency\Plexos Inputs\[IRP2023 EE potential - NCC Bundles - Max Cap 10MW (with Planned 24-25).xlsx]PLEXOS MaxCapacity</v>
      </c>
    </row>
    <row r="96" spans="1:15" x14ac:dyDescent="0.25">
      <c r="A96" s="108" t="s">
        <v>4676</v>
      </c>
      <c r="B96" s="108" t="s">
        <v>4677</v>
      </c>
      <c r="C96" s="108" t="s">
        <v>4944</v>
      </c>
      <c r="D96" s="108" t="s">
        <v>4659</v>
      </c>
      <c r="E96" s="136">
        <f>_xlfn.XLOOKUP(C96,'PLEXOS Units Built'!$B$5:$FG$5,'PLEXOS Units Built'!$B$4:$FG$4)</f>
        <v>10</v>
      </c>
      <c r="F96" s="109"/>
      <c r="G96" s="109" t="s">
        <v>4660</v>
      </c>
      <c r="H96" s="121">
        <v>1</v>
      </c>
      <c r="I96" s="108"/>
      <c r="J96" s="108"/>
      <c r="K96" s="108"/>
      <c r="L96" s="108"/>
      <c r="M96" s="108"/>
      <c r="N96" s="108"/>
      <c r="O96" s="108" t="str">
        <f t="shared" ca="1" si="1"/>
        <v>H:\2023 IRP\3 - Assumptions\3 - DSM\2 - Energy Efficiency\Plexos Inputs\[IRP2023 EE potential - NCC Bundles - Max Cap 10MW (with Planned 24-25).xlsx]PLEXOS MaxCapacity</v>
      </c>
    </row>
    <row r="97" spans="1:15" x14ac:dyDescent="0.25">
      <c r="A97" s="108" t="s">
        <v>4676</v>
      </c>
      <c r="B97" s="108" t="s">
        <v>4677</v>
      </c>
      <c r="C97" s="108" t="s">
        <v>4945</v>
      </c>
      <c r="D97" s="108" t="s">
        <v>4659</v>
      </c>
      <c r="E97" s="136">
        <f>_xlfn.XLOOKUP(C97,'PLEXOS Units Built'!$B$5:$FG$5,'PLEXOS Units Built'!$B$4:$FG$4)</f>
        <v>10</v>
      </c>
      <c r="F97" s="109"/>
      <c r="G97" s="109" t="s">
        <v>4660</v>
      </c>
      <c r="H97" s="121">
        <v>1</v>
      </c>
      <c r="I97" s="108"/>
      <c r="J97" s="108"/>
      <c r="K97" s="108"/>
      <c r="L97" s="108"/>
      <c r="M97" s="108"/>
      <c r="N97" s="108"/>
      <c r="O97" s="108" t="str">
        <f t="shared" ca="1" si="1"/>
        <v>H:\2023 IRP\3 - Assumptions\3 - DSM\2 - Energy Efficiency\Plexos Inputs\[IRP2023 EE potential - NCC Bundles - Max Cap 10MW (with Planned 24-25).xlsx]PLEXOS MaxCapacity</v>
      </c>
    </row>
    <row r="98" spans="1:15" x14ac:dyDescent="0.25">
      <c r="A98" s="108" t="s">
        <v>4676</v>
      </c>
      <c r="B98" s="108" t="s">
        <v>4677</v>
      </c>
      <c r="C98" s="108" t="s">
        <v>4946</v>
      </c>
      <c r="D98" s="108" t="s">
        <v>4659</v>
      </c>
      <c r="E98" s="136">
        <f>_xlfn.XLOOKUP(C98,'PLEXOS Units Built'!$B$5:$FG$5,'PLEXOS Units Built'!$B$4:$FG$4)</f>
        <v>10</v>
      </c>
      <c r="F98" s="109"/>
      <c r="G98" s="109" t="s">
        <v>4660</v>
      </c>
      <c r="H98" s="121">
        <v>1</v>
      </c>
      <c r="I98" s="108"/>
      <c r="J98" s="108"/>
      <c r="K98" s="108"/>
      <c r="L98" s="108"/>
      <c r="M98" s="108"/>
      <c r="N98" s="108"/>
      <c r="O98" s="108" t="str">
        <f t="shared" ca="1" si="1"/>
        <v>H:\2023 IRP\3 - Assumptions\3 - DSM\2 - Energy Efficiency\Plexos Inputs\[IRP2023 EE potential - NCC Bundles - Max Cap 10MW (with Planned 24-25).xlsx]PLEXOS MaxCapacity</v>
      </c>
    </row>
    <row r="99" spans="1:15" x14ac:dyDescent="0.25">
      <c r="A99" s="108" t="s">
        <v>4676</v>
      </c>
      <c r="B99" s="108" t="s">
        <v>4677</v>
      </c>
      <c r="C99" s="108" t="s">
        <v>4947</v>
      </c>
      <c r="D99" s="108" t="s">
        <v>4659</v>
      </c>
      <c r="E99" s="136">
        <f>_xlfn.XLOOKUP(C99,'PLEXOS Units Built'!$B$5:$FG$5,'PLEXOS Units Built'!$B$4:$FG$4)</f>
        <v>10</v>
      </c>
      <c r="F99" s="109"/>
      <c r="G99" s="109" t="s">
        <v>4660</v>
      </c>
      <c r="H99" s="121">
        <v>1</v>
      </c>
      <c r="I99" s="108"/>
      <c r="J99" s="108"/>
      <c r="K99" s="108"/>
      <c r="L99" s="108"/>
      <c r="M99" s="108"/>
      <c r="N99" s="108"/>
      <c r="O99" s="108" t="str">
        <f t="shared" ca="1" si="1"/>
        <v>H:\2023 IRP\3 - Assumptions\3 - DSM\2 - Energy Efficiency\Plexos Inputs\[IRP2023 EE potential - NCC Bundles - Max Cap 10MW (with Planned 24-25).xlsx]PLEXOS MaxCapacity</v>
      </c>
    </row>
    <row r="100" spans="1:15" x14ac:dyDescent="0.25">
      <c r="A100" s="108" t="s">
        <v>4676</v>
      </c>
      <c r="B100" s="108" t="s">
        <v>4677</v>
      </c>
      <c r="C100" s="108" t="s">
        <v>4948</v>
      </c>
      <c r="D100" s="108" t="s">
        <v>4659</v>
      </c>
      <c r="E100" s="136">
        <f>_xlfn.XLOOKUP(C100,'PLEXOS Units Built'!$B$5:$FG$5,'PLEXOS Units Built'!$B$4:$FG$4)</f>
        <v>10</v>
      </c>
      <c r="F100" s="109"/>
      <c r="G100" s="109" t="s">
        <v>4660</v>
      </c>
      <c r="H100" s="121">
        <v>1</v>
      </c>
      <c r="I100" s="108"/>
      <c r="J100" s="108"/>
      <c r="K100" s="108"/>
      <c r="L100" s="108"/>
      <c r="M100" s="108"/>
      <c r="N100" s="108"/>
      <c r="O100" s="108" t="str">
        <f t="shared" ca="1" si="1"/>
        <v>H:\2023 IRP\3 - Assumptions\3 - DSM\2 - Energy Efficiency\Plexos Inputs\[IRP2023 EE potential - NCC Bundles - Max Cap 10MW (with Planned 24-25).xlsx]PLEXOS MaxCapacity</v>
      </c>
    </row>
    <row r="101" spans="1:15" x14ac:dyDescent="0.25">
      <c r="A101" s="108" t="s">
        <v>4676</v>
      </c>
      <c r="B101" s="108" t="s">
        <v>4677</v>
      </c>
      <c r="C101" s="108" t="s">
        <v>4949</v>
      </c>
      <c r="D101" s="108" t="s">
        <v>4659</v>
      </c>
      <c r="E101" s="136">
        <f>_xlfn.XLOOKUP(C101,'PLEXOS Units Built'!$B$5:$FG$5,'PLEXOS Units Built'!$B$4:$FG$4)</f>
        <v>10</v>
      </c>
      <c r="F101" s="109"/>
      <c r="G101" s="109" t="s">
        <v>4660</v>
      </c>
      <c r="H101" s="121">
        <v>1</v>
      </c>
      <c r="I101" s="108"/>
      <c r="J101" s="108"/>
      <c r="K101" s="108"/>
      <c r="L101" s="108"/>
      <c r="M101" s="108"/>
      <c r="N101" s="108"/>
      <c r="O101" s="108" t="str">
        <f t="shared" ca="1" si="1"/>
        <v>H:\2023 IRP\3 - Assumptions\3 - DSM\2 - Energy Efficiency\Plexos Inputs\[IRP2023 EE potential - NCC Bundles - Max Cap 10MW (with Planned 24-25).xlsx]PLEXOS MaxCapacity</v>
      </c>
    </row>
    <row r="102" spans="1:15" x14ac:dyDescent="0.25">
      <c r="A102" s="108" t="s">
        <v>4676</v>
      </c>
      <c r="B102" s="108" t="s">
        <v>4677</v>
      </c>
      <c r="C102" s="108" t="s">
        <v>4950</v>
      </c>
      <c r="D102" s="108" t="s">
        <v>4659</v>
      </c>
      <c r="E102" s="136">
        <f>_xlfn.XLOOKUP(C102,'PLEXOS Units Built'!$B$5:$FG$5,'PLEXOS Units Built'!$B$4:$FG$4)</f>
        <v>10</v>
      </c>
      <c r="F102" s="109"/>
      <c r="G102" s="109" t="s">
        <v>4660</v>
      </c>
      <c r="H102" s="121">
        <v>1</v>
      </c>
      <c r="I102" s="108"/>
      <c r="J102" s="108"/>
      <c r="K102" s="108"/>
      <c r="L102" s="108"/>
      <c r="M102" s="108"/>
      <c r="N102" s="108"/>
      <c r="O102" s="108" t="str">
        <f t="shared" ca="1" si="1"/>
        <v>H:\2023 IRP\3 - Assumptions\3 - DSM\2 - Energy Efficiency\Plexos Inputs\[IRP2023 EE potential - NCC Bundles - Max Cap 10MW (with Planned 24-25).xlsx]PLEXOS MaxCapacity</v>
      </c>
    </row>
    <row r="103" spans="1:15" x14ac:dyDescent="0.25">
      <c r="A103" s="108" t="s">
        <v>4676</v>
      </c>
      <c r="B103" s="108" t="s">
        <v>4677</v>
      </c>
      <c r="C103" s="108" t="s">
        <v>4951</v>
      </c>
      <c r="D103" s="108" t="s">
        <v>4659</v>
      </c>
      <c r="E103" s="136">
        <f>_xlfn.XLOOKUP(C103,'PLEXOS Units Built'!$B$5:$FG$5,'PLEXOS Units Built'!$B$4:$FG$4)</f>
        <v>10</v>
      </c>
      <c r="F103" s="109"/>
      <c r="G103" s="109" t="s">
        <v>4660</v>
      </c>
      <c r="H103" s="121">
        <v>1</v>
      </c>
      <c r="I103" s="108"/>
      <c r="J103" s="108"/>
      <c r="K103" s="108"/>
      <c r="L103" s="108"/>
      <c r="M103" s="108"/>
      <c r="N103" s="108"/>
      <c r="O103" s="108" t="str">
        <f t="shared" ca="1" si="1"/>
        <v>H:\2023 IRP\3 - Assumptions\3 - DSM\2 - Energy Efficiency\Plexos Inputs\[IRP2023 EE potential - NCC Bundles - Max Cap 10MW (with Planned 24-25).xlsx]PLEXOS MaxCapacity</v>
      </c>
    </row>
    <row r="104" spans="1:15" x14ac:dyDescent="0.25">
      <c r="A104" s="108" t="s">
        <v>4676</v>
      </c>
      <c r="B104" s="108" t="s">
        <v>4677</v>
      </c>
      <c r="C104" s="108" t="s">
        <v>4952</v>
      </c>
      <c r="D104" s="108" t="s">
        <v>4659</v>
      </c>
      <c r="E104" s="136">
        <f>_xlfn.XLOOKUP(C104,'PLEXOS Units Built'!$B$5:$FG$5,'PLEXOS Units Built'!$B$4:$FG$4)</f>
        <v>10</v>
      </c>
      <c r="F104" s="109"/>
      <c r="G104" s="109" t="s">
        <v>4660</v>
      </c>
      <c r="H104" s="121">
        <v>1</v>
      </c>
      <c r="I104" s="108"/>
      <c r="J104" s="108"/>
      <c r="K104" s="108"/>
      <c r="L104" s="108"/>
      <c r="M104" s="108"/>
      <c r="N104" s="108"/>
      <c r="O104" s="108" t="str">
        <f t="shared" ca="1" si="1"/>
        <v>H:\2023 IRP\3 - Assumptions\3 - DSM\2 - Energy Efficiency\Plexos Inputs\[IRP2023 EE potential - NCC Bundles - Max Cap 10MW (with Planned 24-25).xlsx]PLEXOS MaxCapacity</v>
      </c>
    </row>
    <row r="105" spans="1:15" x14ac:dyDescent="0.25">
      <c r="A105" s="108" t="s">
        <v>4676</v>
      </c>
      <c r="B105" s="108" t="s">
        <v>4677</v>
      </c>
      <c r="C105" s="108" t="s">
        <v>4953</v>
      </c>
      <c r="D105" s="108" t="s">
        <v>4659</v>
      </c>
      <c r="E105" s="136">
        <f>_xlfn.XLOOKUP(C105,'PLEXOS Units Built'!$B$5:$FG$5,'PLEXOS Units Built'!$B$4:$FG$4)</f>
        <v>10</v>
      </c>
      <c r="F105" s="109"/>
      <c r="G105" s="109" t="s">
        <v>4660</v>
      </c>
      <c r="H105" s="121">
        <v>1</v>
      </c>
      <c r="I105" s="108"/>
      <c r="J105" s="108"/>
      <c r="K105" s="108"/>
      <c r="L105" s="108"/>
      <c r="M105" s="108"/>
      <c r="N105" s="108"/>
      <c r="O105" s="108" t="str">
        <f t="shared" ca="1" si="1"/>
        <v>H:\2023 IRP\3 - Assumptions\3 - DSM\2 - Energy Efficiency\Plexos Inputs\[IRP2023 EE potential - NCC Bundles - Max Cap 10MW (with Planned 24-25).xlsx]PLEXOS MaxCapacity</v>
      </c>
    </row>
    <row r="106" spans="1:15" x14ac:dyDescent="0.25">
      <c r="A106" s="108" t="s">
        <v>4676</v>
      </c>
      <c r="B106" s="108" t="s">
        <v>4677</v>
      </c>
      <c r="C106" s="108" t="s">
        <v>4954</v>
      </c>
      <c r="D106" s="108" t="s">
        <v>4659</v>
      </c>
      <c r="E106" s="136">
        <f>_xlfn.XLOOKUP(C106,'PLEXOS Units Built'!$B$5:$FG$5,'PLEXOS Units Built'!$B$4:$FG$4)</f>
        <v>10</v>
      </c>
      <c r="F106" s="109"/>
      <c r="G106" s="109" t="s">
        <v>4660</v>
      </c>
      <c r="H106" s="121">
        <v>1</v>
      </c>
      <c r="I106" s="108"/>
      <c r="J106" s="108"/>
      <c r="K106" s="108"/>
      <c r="L106" s="108"/>
      <c r="M106" s="108"/>
      <c r="N106" s="108"/>
      <c r="O106" s="108" t="str">
        <f t="shared" ca="1" si="1"/>
        <v>H:\2023 IRP\3 - Assumptions\3 - DSM\2 - Energy Efficiency\Plexos Inputs\[IRP2023 EE potential - NCC Bundles - Max Cap 10MW (with Planned 24-25).xlsx]PLEXOS MaxCapacity</v>
      </c>
    </row>
    <row r="107" spans="1:15" x14ac:dyDescent="0.25">
      <c r="A107" s="108" t="s">
        <v>4676</v>
      </c>
      <c r="B107" s="108" t="s">
        <v>4677</v>
      </c>
      <c r="C107" s="108" t="s">
        <v>4955</v>
      </c>
      <c r="D107" s="108" t="s">
        <v>4659</v>
      </c>
      <c r="E107" s="136">
        <f>_xlfn.XLOOKUP(C107,'PLEXOS Units Built'!$B$5:$FG$5,'PLEXOS Units Built'!$B$4:$FG$4)</f>
        <v>10</v>
      </c>
      <c r="F107" s="109"/>
      <c r="G107" s="109" t="s">
        <v>4660</v>
      </c>
      <c r="H107" s="121">
        <v>1</v>
      </c>
      <c r="I107" s="108"/>
      <c r="J107" s="108"/>
      <c r="K107" s="108"/>
      <c r="L107" s="108"/>
      <c r="M107" s="108"/>
      <c r="N107" s="108"/>
      <c r="O107" s="108" t="str">
        <f t="shared" ca="1" si="1"/>
        <v>H:\2023 IRP\3 - Assumptions\3 - DSM\2 - Energy Efficiency\Plexos Inputs\[IRP2023 EE potential - NCC Bundles - Max Cap 10MW (with Planned 24-25).xlsx]PLEXOS MaxCapacity</v>
      </c>
    </row>
    <row r="108" spans="1:15" x14ac:dyDescent="0.25">
      <c r="A108" s="108" t="s">
        <v>4676</v>
      </c>
      <c r="B108" s="108" t="s">
        <v>4677</v>
      </c>
      <c r="C108" s="108" t="s">
        <v>4956</v>
      </c>
      <c r="D108" s="108" t="s">
        <v>4659</v>
      </c>
      <c r="E108" s="136">
        <f>_xlfn.XLOOKUP(C108,'PLEXOS Units Built'!$B$5:$FG$5,'PLEXOS Units Built'!$B$4:$FG$4)</f>
        <v>10</v>
      </c>
      <c r="F108" s="109"/>
      <c r="G108" s="109" t="s">
        <v>4660</v>
      </c>
      <c r="H108" s="121">
        <v>1</v>
      </c>
      <c r="I108" s="108"/>
      <c r="J108" s="108"/>
      <c r="K108" s="108"/>
      <c r="L108" s="108"/>
      <c r="M108" s="108"/>
      <c r="N108" s="108"/>
      <c r="O108" s="108" t="str">
        <f t="shared" ca="1" si="1"/>
        <v>H:\2023 IRP\3 - Assumptions\3 - DSM\2 - Energy Efficiency\Plexos Inputs\[IRP2023 EE potential - NCC Bundles - Max Cap 10MW (with Planned 24-25).xlsx]PLEXOS MaxCapacity</v>
      </c>
    </row>
    <row r="109" spans="1:15" x14ac:dyDescent="0.25">
      <c r="A109" s="108" t="s">
        <v>4676</v>
      </c>
      <c r="B109" s="108" t="s">
        <v>4677</v>
      </c>
      <c r="C109" s="108" t="s">
        <v>4957</v>
      </c>
      <c r="D109" s="108" t="s">
        <v>4659</v>
      </c>
      <c r="E109" s="136">
        <f>_xlfn.XLOOKUP(C109,'PLEXOS Units Built'!$B$5:$FG$5,'PLEXOS Units Built'!$B$4:$FG$4)</f>
        <v>10</v>
      </c>
      <c r="F109" s="109"/>
      <c r="G109" s="109" t="s">
        <v>4660</v>
      </c>
      <c r="H109" s="121">
        <v>1</v>
      </c>
      <c r="I109" s="108"/>
      <c r="J109" s="108"/>
      <c r="K109" s="108"/>
      <c r="L109" s="108"/>
      <c r="M109" s="108"/>
      <c r="N109" s="108"/>
      <c r="O109" s="108" t="str">
        <f t="shared" ca="1" si="1"/>
        <v>H:\2023 IRP\3 - Assumptions\3 - DSM\2 - Energy Efficiency\Plexos Inputs\[IRP2023 EE potential - NCC Bundles - Max Cap 10MW (with Planned 24-25).xlsx]PLEXOS MaxCapacity</v>
      </c>
    </row>
    <row r="110" spans="1:15" x14ac:dyDescent="0.25">
      <c r="A110" s="108" t="s">
        <v>4676</v>
      </c>
      <c r="B110" s="108" t="s">
        <v>4677</v>
      </c>
      <c r="C110" s="108" t="s">
        <v>4958</v>
      </c>
      <c r="D110" s="108" t="s">
        <v>4659</v>
      </c>
      <c r="E110" s="136">
        <f>_xlfn.XLOOKUP(C110,'PLEXOS Units Built'!$B$5:$FG$5,'PLEXOS Units Built'!$B$4:$FG$4)</f>
        <v>10</v>
      </c>
      <c r="F110" s="109"/>
      <c r="G110" s="109" t="s">
        <v>4660</v>
      </c>
      <c r="H110" s="121">
        <v>1</v>
      </c>
      <c r="I110" s="108"/>
      <c r="J110" s="108"/>
      <c r="K110" s="108"/>
      <c r="L110" s="108"/>
      <c r="M110" s="108"/>
      <c r="N110" s="108"/>
      <c r="O110" s="108" t="str">
        <f t="shared" ca="1" si="1"/>
        <v>H:\2023 IRP\3 - Assumptions\3 - DSM\2 - Energy Efficiency\Plexos Inputs\[IRP2023 EE potential - NCC Bundles - Max Cap 10MW (with Planned 24-25).xlsx]PLEXOS MaxCapacity</v>
      </c>
    </row>
    <row r="111" spans="1:15" x14ac:dyDescent="0.25">
      <c r="A111" s="108" t="s">
        <v>4676</v>
      </c>
      <c r="B111" s="108" t="s">
        <v>4677</v>
      </c>
      <c r="C111" s="108" t="s">
        <v>4959</v>
      </c>
      <c r="D111" s="108" t="s">
        <v>4659</v>
      </c>
      <c r="E111" s="136">
        <f>_xlfn.XLOOKUP(C111,'PLEXOS Units Built'!$B$5:$FG$5,'PLEXOS Units Built'!$B$4:$FG$4)</f>
        <v>10</v>
      </c>
      <c r="F111" s="109"/>
      <c r="G111" s="109" t="s">
        <v>4660</v>
      </c>
      <c r="H111" s="121">
        <v>1</v>
      </c>
      <c r="I111" s="108"/>
      <c r="J111" s="108"/>
      <c r="K111" s="108"/>
      <c r="L111" s="108"/>
      <c r="M111" s="108"/>
      <c r="N111" s="108"/>
      <c r="O111" s="108" t="str">
        <f t="shared" ca="1" si="1"/>
        <v>H:\2023 IRP\3 - Assumptions\3 - DSM\2 - Energy Efficiency\Plexos Inputs\[IRP2023 EE potential - NCC Bundles - Max Cap 10MW (with Planned 24-25).xlsx]PLEXOS MaxCapacity</v>
      </c>
    </row>
    <row r="112" spans="1:15" x14ac:dyDescent="0.25">
      <c r="A112" s="108" t="s">
        <v>4676</v>
      </c>
      <c r="B112" s="108" t="s">
        <v>4677</v>
      </c>
      <c r="C112" s="108" t="s">
        <v>4960</v>
      </c>
      <c r="D112" s="108" t="s">
        <v>4659</v>
      </c>
      <c r="E112" s="136">
        <f>_xlfn.XLOOKUP(C112,'PLEXOS Units Built'!$B$5:$FG$5,'PLEXOS Units Built'!$B$4:$FG$4)</f>
        <v>10</v>
      </c>
      <c r="F112" s="109"/>
      <c r="G112" s="109" t="s">
        <v>4660</v>
      </c>
      <c r="H112" s="121">
        <v>1</v>
      </c>
      <c r="I112" s="108"/>
      <c r="J112" s="108"/>
      <c r="K112" s="108"/>
      <c r="L112" s="108"/>
      <c r="M112" s="108"/>
      <c r="N112" s="108"/>
      <c r="O112" s="108" t="str">
        <f t="shared" ca="1" si="1"/>
        <v>H:\2023 IRP\3 - Assumptions\3 - DSM\2 - Energy Efficiency\Plexos Inputs\[IRP2023 EE potential - NCC Bundles - Max Cap 10MW (with Planned 24-25).xlsx]PLEXOS MaxCapacity</v>
      </c>
    </row>
    <row r="113" spans="1:15" x14ac:dyDescent="0.25">
      <c r="A113" s="108" t="s">
        <v>4676</v>
      </c>
      <c r="B113" s="108" t="s">
        <v>4677</v>
      </c>
      <c r="C113" s="108" t="s">
        <v>4961</v>
      </c>
      <c r="D113" s="108" t="s">
        <v>4659</v>
      </c>
      <c r="E113" s="136">
        <f>_xlfn.XLOOKUP(C113,'PLEXOS Units Built'!$B$5:$FG$5,'PLEXOS Units Built'!$B$4:$FG$4)</f>
        <v>10</v>
      </c>
      <c r="F113" s="109"/>
      <c r="G113" s="109" t="s">
        <v>4660</v>
      </c>
      <c r="H113" s="121">
        <v>1</v>
      </c>
      <c r="I113" s="108"/>
      <c r="J113" s="108"/>
      <c r="K113" s="108"/>
      <c r="L113" s="108"/>
      <c r="M113" s="108"/>
      <c r="N113" s="108"/>
      <c r="O113" s="108" t="str">
        <f t="shared" ca="1" si="1"/>
        <v>H:\2023 IRP\3 - Assumptions\3 - DSM\2 - Energy Efficiency\Plexos Inputs\[IRP2023 EE potential - NCC Bundles - Max Cap 10MW (with Planned 24-25).xlsx]PLEXOS MaxCapacity</v>
      </c>
    </row>
    <row r="114" spans="1:15" x14ac:dyDescent="0.25">
      <c r="A114" s="108" t="s">
        <v>4676</v>
      </c>
      <c r="B114" s="108" t="s">
        <v>4677</v>
      </c>
      <c r="C114" s="108" t="s">
        <v>4962</v>
      </c>
      <c r="D114" s="108" t="s">
        <v>4659</v>
      </c>
      <c r="E114" s="136">
        <f>_xlfn.XLOOKUP(C114,'PLEXOS Units Built'!$B$5:$FG$5,'PLEXOS Units Built'!$B$4:$FG$4)</f>
        <v>10</v>
      </c>
      <c r="F114" s="109"/>
      <c r="G114" s="109" t="s">
        <v>4660</v>
      </c>
      <c r="H114" s="121">
        <v>1</v>
      </c>
      <c r="I114" s="108"/>
      <c r="J114" s="108"/>
      <c r="K114" s="108"/>
      <c r="L114" s="108"/>
      <c r="M114" s="108"/>
      <c r="N114" s="108"/>
      <c r="O114" s="108" t="str">
        <f t="shared" ca="1" si="1"/>
        <v>H:\2023 IRP\3 - Assumptions\3 - DSM\2 - Energy Efficiency\Plexos Inputs\[IRP2023 EE potential - NCC Bundles - Max Cap 10MW (with Planned 24-25).xlsx]PLEXOS MaxCapacity</v>
      </c>
    </row>
    <row r="115" spans="1:15" x14ac:dyDescent="0.25">
      <c r="A115" s="108" t="s">
        <v>4676</v>
      </c>
      <c r="B115" s="108" t="s">
        <v>4677</v>
      </c>
      <c r="C115" s="108" t="s">
        <v>4963</v>
      </c>
      <c r="D115" s="108" t="s">
        <v>4659</v>
      </c>
      <c r="E115" s="136">
        <f>_xlfn.XLOOKUP(C115,'PLEXOS Units Built'!$B$5:$FG$5,'PLEXOS Units Built'!$B$4:$FG$4)</f>
        <v>10</v>
      </c>
      <c r="F115" s="109"/>
      <c r="G115" s="109" t="s">
        <v>4660</v>
      </c>
      <c r="H115" s="121">
        <v>1</v>
      </c>
      <c r="I115" s="108"/>
      <c r="J115" s="108"/>
      <c r="K115" s="108"/>
      <c r="L115" s="108"/>
      <c r="M115" s="108"/>
      <c r="N115" s="108"/>
      <c r="O115" s="108" t="str">
        <f t="shared" ca="1" si="1"/>
        <v>H:\2023 IRP\3 - Assumptions\3 - DSM\2 - Energy Efficiency\Plexos Inputs\[IRP2023 EE potential - NCC Bundles - Max Cap 10MW (with Planned 24-25).xlsx]PLEXOS MaxCapacity</v>
      </c>
    </row>
    <row r="116" spans="1:15" x14ac:dyDescent="0.25">
      <c r="A116" s="108" t="s">
        <v>4676</v>
      </c>
      <c r="B116" s="108" t="s">
        <v>4677</v>
      </c>
      <c r="C116" s="108" t="s">
        <v>4964</v>
      </c>
      <c r="D116" s="108" t="s">
        <v>4659</v>
      </c>
      <c r="E116" s="136">
        <f>_xlfn.XLOOKUP(C116,'PLEXOS Units Built'!$B$5:$FG$5,'PLEXOS Units Built'!$B$4:$FG$4)</f>
        <v>10</v>
      </c>
      <c r="F116" s="109"/>
      <c r="G116" s="109" t="s">
        <v>4660</v>
      </c>
      <c r="H116" s="121">
        <v>1</v>
      </c>
      <c r="I116" s="108"/>
      <c r="J116" s="108"/>
      <c r="K116" s="108"/>
      <c r="L116" s="108"/>
      <c r="M116" s="108"/>
      <c r="N116" s="108"/>
      <c r="O116" s="108" t="str">
        <f t="shared" ca="1" si="1"/>
        <v>H:\2023 IRP\3 - Assumptions\3 - DSM\2 - Energy Efficiency\Plexos Inputs\[IRP2023 EE potential - NCC Bundles - Max Cap 10MW (with Planned 24-25).xlsx]PLEXOS MaxCapacity</v>
      </c>
    </row>
    <row r="117" spans="1:15" x14ac:dyDescent="0.25">
      <c r="A117" s="108" t="s">
        <v>4676</v>
      </c>
      <c r="B117" s="108" t="s">
        <v>4677</v>
      </c>
      <c r="C117" s="108" t="s">
        <v>4965</v>
      </c>
      <c r="D117" s="108" t="s">
        <v>4659</v>
      </c>
      <c r="E117" s="136">
        <f>_xlfn.XLOOKUP(C117,'PLEXOS Units Built'!$B$5:$FG$5,'PLEXOS Units Built'!$B$4:$FG$4)</f>
        <v>10</v>
      </c>
      <c r="F117" s="109"/>
      <c r="G117" s="109" t="s">
        <v>4660</v>
      </c>
      <c r="H117" s="121">
        <v>1</v>
      </c>
      <c r="I117" s="108"/>
      <c r="J117" s="108"/>
      <c r="K117" s="108"/>
      <c r="L117" s="108"/>
      <c r="M117" s="108"/>
      <c r="N117" s="108"/>
      <c r="O117" s="108" t="str">
        <f t="shared" ca="1" si="1"/>
        <v>H:\2023 IRP\3 - Assumptions\3 - DSM\2 - Energy Efficiency\Plexos Inputs\[IRP2023 EE potential - NCC Bundles - Max Cap 10MW (with Planned 24-25).xlsx]PLEXOS MaxCapacity</v>
      </c>
    </row>
    <row r="118" spans="1:15" x14ac:dyDescent="0.25">
      <c r="A118" s="108" t="s">
        <v>4676</v>
      </c>
      <c r="B118" s="108" t="s">
        <v>4677</v>
      </c>
      <c r="C118" s="108" t="s">
        <v>4966</v>
      </c>
      <c r="D118" s="108" t="s">
        <v>4659</v>
      </c>
      <c r="E118" s="136">
        <f>_xlfn.XLOOKUP(C118,'PLEXOS Units Built'!$B$5:$FG$5,'PLEXOS Units Built'!$B$4:$FG$4)</f>
        <v>10</v>
      </c>
      <c r="F118" s="109"/>
      <c r="G118" s="109" t="s">
        <v>4660</v>
      </c>
      <c r="H118" s="121">
        <v>1</v>
      </c>
      <c r="I118" s="108"/>
      <c r="J118" s="108"/>
      <c r="K118" s="108"/>
      <c r="L118" s="108"/>
      <c r="M118" s="108"/>
      <c r="N118" s="108"/>
      <c r="O118" s="108" t="str">
        <f t="shared" ca="1" si="1"/>
        <v>H:\2023 IRP\3 - Assumptions\3 - DSM\2 - Energy Efficiency\Plexos Inputs\[IRP2023 EE potential - NCC Bundles - Max Cap 10MW (with Planned 24-25).xlsx]PLEXOS MaxCapacity</v>
      </c>
    </row>
    <row r="119" spans="1:15" x14ac:dyDescent="0.25">
      <c r="A119" s="108" t="s">
        <v>4676</v>
      </c>
      <c r="B119" s="108" t="s">
        <v>4677</v>
      </c>
      <c r="C119" s="108" t="s">
        <v>4967</v>
      </c>
      <c r="D119" s="108" t="s">
        <v>4659</v>
      </c>
      <c r="E119" s="136">
        <f>_xlfn.XLOOKUP(C119,'PLEXOS Units Built'!$B$5:$FG$5,'PLEXOS Units Built'!$B$4:$FG$4)</f>
        <v>10</v>
      </c>
      <c r="F119" s="109"/>
      <c r="G119" s="109" t="s">
        <v>4660</v>
      </c>
      <c r="H119" s="121">
        <v>1</v>
      </c>
      <c r="I119" s="108"/>
      <c r="J119" s="108"/>
      <c r="K119" s="108"/>
      <c r="L119" s="108"/>
      <c r="M119" s="108"/>
      <c r="N119" s="108"/>
      <c r="O119" s="108" t="str">
        <f t="shared" ca="1" si="1"/>
        <v>H:\2023 IRP\3 - Assumptions\3 - DSM\2 - Energy Efficiency\Plexos Inputs\[IRP2023 EE potential - NCC Bundles - Max Cap 10MW (with Planned 24-25).xlsx]PLEXOS MaxCapacity</v>
      </c>
    </row>
    <row r="120" spans="1:15" x14ac:dyDescent="0.25">
      <c r="A120" s="108" t="s">
        <v>4676</v>
      </c>
      <c r="B120" s="108" t="s">
        <v>4677</v>
      </c>
      <c r="C120" s="108" t="s">
        <v>4968</v>
      </c>
      <c r="D120" s="108" t="s">
        <v>4659</v>
      </c>
      <c r="E120" s="136">
        <f>_xlfn.XLOOKUP(C120,'PLEXOS Units Built'!$B$5:$FG$5,'PLEXOS Units Built'!$B$4:$FG$4)</f>
        <v>10</v>
      </c>
      <c r="F120" s="109"/>
      <c r="G120" s="109" t="s">
        <v>4660</v>
      </c>
      <c r="H120" s="121">
        <v>1</v>
      </c>
      <c r="I120" s="108"/>
      <c r="J120" s="108"/>
      <c r="K120" s="108"/>
      <c r="L120" s="108"/>
      <c r="M120" s="108"/>
      <c r="N120" s="108"/>
      <c r="O120" s="108" t="str">
        <f t="shared" ca="1" si="1"/>
        <v>H:\2023 IRP\3 - Assumptions\3 - DSM\2 - Energy Efficiency\Plexos Inputs\[IRP2023 EE potential - NCC Bundles - Max Cap 10MW (with Planned 24-25).xlsx]PLEXOS MaxCapacity</v>
      </c>
    </row>
    <row r="121" spans="1:15" x14ac:dyDescent="0.25">
      <c r="A121" s="108" t="s">
        <v>4676</v>
      </c>
      <c r="B121" s="108" t="s">
        <v>4677</v>
      </c>
      <c r="C121" s="108" t="s">
        <v>4969</v>
      </c>
      <c r="D121" s="108" t="s">
        <v>4659</v>
      </c>
      <c r="E121" s="136">
        <f>_xlfn.XLOOKUP(C121,'PLEXOS Units Built'!$B$5:$FG$5,'PLEXOS Units Built'!$B$4:$FG$4)</f>
        <v>10</v>
      </c>
      <c r="F121" s="109"/>
      <c r="G121" s="109" t="s">
        <v>4660</v>
      </c>
      <c r="H121" s="121">
        <v>1</v>
      </c>
      <c r="I121" s="108"/>
      <c r="J121" s="108"/>
      <c r="K121" s="108"/>
      <c r="L121" s="108"/>
      <c r="M121" s="108"/>
      <c r="N121" s="108"/>
      <c r="O121" s="108" t="str">
        <f t="shared" ca="1" si="1"/>
        <v>H:\2023 IRP\3 - Assumptions\3 - DSM\2 - Energy Efficiency\Plexos Inputs\[IRP2023 EE potential - NCC Bundles - Max Cap 10MW (with Planned 24-25).xlsx]PLEXOS MaxCapacity</v>
      </c>
    </row>
    <row r="122" spans="1:15" x14ac:dyDescent="0.25">
      <c r="A122" s="108" t="s">
        <v>4676</v>
      </c>
      <c r="B122" s="108" t="s">
        <v>4677</v>
      </c>
      <c r="C122" s="108" t="s">
        <v>4970</v>
      </c>
      <c r="D122" s="108" t="s">
        <v>4659</v>
      </c>
      <c r="E122" s="136">
        <f>_xlfn.XLOOKUP(C122,'PLEXOS Units Built'!$B$5:$FG$5,'PLEXOS Units Built'!$B$4:$FG$4)</f>
        <v>10</v>
      </c>
      <c r="F122" s="109"/>
      <c r="G122" s="109" t="s">
        <v>4660</v>
      </c>
      <c r="H122" s="121">
        <v>1</v>
      </c>
      <c r="I122" s="108"/>
      <c r="J122" s="108"/>
      <c r="K122" s="108"/>
      <c r="L122" s="108"/>
      <c r="M122" s="108"/>
      <c r="N122" s="108"/>
      <c r="O122" s="108" t="str">
        <f t="shared" ca="1" si="1"/>
        <v>H:\2023 IRP\3 - Assumptions\3 - DSM\2 - Energy Efficiency\Plexos Inputs\[IRP2023 EE potential - NCC Bundles - Max Cap 10MW (with Planned 24-25).xlsx]PLEXOS MaxCapacity</v>
      </c>
    </row>
    <row r="123" spans="1:15" x14ac:dyDescent="0.25">
      <c r="A123" s="108" t="s">
        <v>4676</v>
      </c>
      <c r="B123" s="108" t="s">
        <v>4677</v>
      </c>
      <c r="C123" s="108" t="s">
        <v>4971</v>
      </c>
      <c r="D123" s="108" t="s">
        <v>4659</v>
      </c>
      <c r="E123" s="136">
        <f>_xlfn.XLOOKUP(C123,'PLEXOS Units Built'!$B$5:$FG$5,'PLEXOS Units Built'!$B$4:$FG$4)</f>
        <v>10</v>
      </c>
      <c r="F123" s="109"/>
      <c r="G123" s="109" t="s">
        <v>4660</v>
      </c>
      <c r="H123" s="121">
        <v>1</v>
      </c>
      <c r="I123" s="108"/>
      <c r="J123" s="108"/>
      <c r="K123" s="108"/>
      <c r="L123" s="108"/>
      <c r="M123" s="108"/>
      <c r="N123" s="108"/>
      <c r="O123" s="108" t="str">
        <f t="shared" ca="1" si="1"/>
        <v>H:\2023 IRP\3 - Assumptions\3 - DSM\2 - Energy Efficiency\Plexos Inputs\[IRP2023 EE potential - NCC Bundles - Max Cap 10MW (with Planned 24-25).xlsx]PLEXOS MaxCapacity</v>
      </c>
    </row>
    <row r="124" spans="1:15" x14ac:dyDescent="0.25">
      <c r="A124" s="108" t="s">
        <v>4676</v>
      </c>
      <c r="B124" s="108" t="s">
        <v>4677</v>
      </c>
      <c r="C124" s="108" t="s">
        <v>4972</v>
      </c>
      <c r="D124" s="108" t="s">
        <v>4659</v>
      </c>
      <c r="E124" s="136">
        <f>_xlfn.XLOOKUP(C124,'PLEXOS Units Built'!$B$5:$FG$5,'PLEXOS Units Built'!$B$4:$FG$4)</f>
        <v>10</v>
      </c>
      <c r="F124" s="109"/>
      <c r="G124" s="109" t="s">
        <v>4660</v>
      </c>
      <c r="H124" s="121">
        <v>1</v>
      </c>
      <c r="I124" s="108"/>
      <c r="J124" s="108"/>
      <c r="K124" s="108"/>
      <c r="L124" s="108"/>
      <c r="M124" s="108"/>
      <c r="N124" s="108"/>
      <c r="O124" s="108" t="str">
        <f t="shared" ca="1" si="1"/>
        <v>H:\2023 IRP\3 - Assumptions\3 - DSM\2 - Energy Efficiency\Plexos Inputs\[IRP2023 EE potential - NCC Bundles - Max Cap 10MW (with Planned 24-25).xlsx]PLEXOS MaxCapacity</v>
      </c>
    </row>
    <row r="125" spans="1:15" x14ac:dyDescent="0.25">
      <c r="A125" s="108" t="s">
        <v>4676</v>
      </c>
      <c r="B125" s="108" t="s">
        <v>4677</v>
      </c>
      <c r="C125" s="108" t="s">
        <v>4973</v>
      </c>
      <c r="D125" s="108" t="s">
        <v>4659</v>
      </c>
      <c r="E125" s="136">
        <f>_xlfn.XLOOKUP(C125,'PLEXOS Units Built'!$B$5:$FG$5,'PLEXOS Units Built'!$B$4:$FG$4)</f>
        <v>10</v>
      </c>
      <c r="F125" s="109"/>
      <c r="G125" s="109" t="s">
        <v>4660</v>
      </c>
      <c r="H125" s="121">
        <v>1</v>
      </c>
      <c r="I125" s="108"/>
      <c r="J125" s="108"/>
      <c r="K125" s="108"/>
      <c r="L125" s="108"/>
      <c r="M125" s="108"/>
      <c r="N125" s="108"/>
      <c r="O125" s="108" t="str">
        <f t="shared" ca="1" si="1"/>
        <v>H:\2023 IRP\3 - Assumptions\3 - DSM\2 - Energy Efficiency\Plexos Inputs\[IRP2023 EE potential - NCC Bundles - Max Cap 10MW (with Planned 24-25).xlsx]PLEXOS MaxCapacity</v>
      </c>
    </row>
    <row r="126" spans="1:15" x14ac:dyDescent="0.25">
      <c r="A126" s="108" t="s">
        <v>4676</v>
      </c>
      <c r="B126" s="108" t="s">
        <v>4677</v>
      </c>
      <c r="C126" s="108" t="s">
        <v>4974</v>
      </c>
      <c r="D126" s="108" t="s">
        <v>4659</v>
      </c>
      <c r="E126" s="136">
        <f>_xlfn.XLOOKUP(C126,'PLEXOS Units Built'!$B$5:$FG$5,'PLEXOS Units Built'!$B$4:$FG$4)</f>
        <v>10</v>
      </c>
      <c r="F126" s="109"/>
      <c r="G126" s="109" t="s">
        <v>4660</v>
      </c>
      <c r="H126" s="121">
        <v>1</v>
      </c>
      <c r="I126" s="108"/>
      <c r="J126" s="108"/>
      <c r="K126" s="108"/>
      <c r="L126" s="108"/>
      <c r="M126" s="108"/>
      <c r="N126" s="108"/>
      <c r="O126" s="108" t="str">
        <f t="shared" ca="1" si="1"/>
        <v>H:\2023 IRP\3 - Assumptions\3 - DSM\2 - Energy Efficiency\Plexos Inputs\[IRP2023 EE potential - NCC Bundles - Max Cap 10MW (with Planned 24-25).xlsx]PLEXOS MaxCapacity</v>
      </c>
    </row>
    <row r="127" spans="1:15" x14ac:dyDescent="0.25">
      <c r="A127" s="108" t="s">
        <v>4676</v>
      </c>
      <c r="B127" s="108" t="s">
        <v>4677</v>
      </c>
      <c r="C127" s="108" t="s">
        <v>5002</v>
      </c>
      <c r="D127" s="108" t="s">
        <v>4659</v>
      </c>
      <c r="E127" s="136">
        <f>_xlfn.XLOOKUP(C127,'PLEXOS Units Built'!$B$5:$FG$5,'PLEXOS Units Built'!$B$4:$FG$4)</f>
        <v>10</v>
      </c>
      <c r="F127" s="109"/>
      <c r="G127" s="109" t="s">
        <v>4660</v>
      </c>
      <c r="H127" s="121">
        <v>1</v>
      </c>
      <c r="I127" s="108"/>
      <c r="J127" s="108"/>
      <c r="K127" s="108"/>
      <c r="L127" s="108"/>
      <c r="M127" s="108"/>
      <c r="N127" s="108"/>
      <c r="O127" s="108" t="str">
        <f t="shared" ca="1" si="1"/>
        <v>H:\2023 IRP\3 - Assumptions\3 - DSM\2 - Energy Efficiency\Plexos Inputs\[IRP2023 EE potential - NCC Bundles - Max Cap 10MW (with Planned 24-25).xlsx]PLEXOS MaxCapacity</v>
      </c>
    </row>
    <row r="128" spans="1:15" x14ac:dyDescent="0.25">
      <c r="A128" s="108" t="s">
        <v>4676</v>
      </c>
      <c r="B128" s="108" t="s">
        <v>4677</v>
      </c>
      <c r="C128" s="108" t="s">
        <v>5003</v>
      </c>
      <c r="D128" s="108" t="s">
        <v>4659</v>
      </c>
      <c r="E128" s="136">
        <f>_xlfn.XLOOKUP(C128,'PLEXOS Units Built'!$B$5:$FG$5,'PLEXOS Units Built'!$B$4:$FG$4)</f>
        <v>10</v>
      </c>
      <c r="F128" s="109"/>
      <c r="G128" s="109" t="s">
        <v>4660</v>
      </c>
      <c r="H128" s="121">
        <v>1</v>
      </c>
      <c r="I128" s="108"/>
      <c r="J128" s="108"/>
      <c r="K128" s="108"/>
      <c r="L128" s="108"/>
      <c r="M128" s="108"/>
      <c r="N128" s="108"/>
      <c r="O128" s="108" t="str">
        <f t="shared" ca="1" si="1"/>
        <v>H:\2023 IRP\3 - Assumptions\3 - DSM\2 - Energy Efficiency\Plexos Inputs\[IRP2023 EE potential - NCC Bundles - Max Cap 10MW (with Planned 24-25).xlsx]PLEXOS MaxCapacity</v>
      </c>
    </row>
    <row r="129" spans="1:15" x14ac:dyDescent="0.25">
      <c r="A129" s="108" t="s">
        <v>4676</v>
      </c>
      <c r="B129" s="108" t="s">
        <v>4677</v>
      </c>
      <c r="C129" s="108" t="s">
        <v>5004</v>
      </c>
      <c r="D129" s="108" t="s">
        <v>4659</v>
      </c>
      <c r="E129" s="136">
        <f>_xlfn.XLOOKUP(C129,'PLEXOS Units Built'!$B$5:$FG$5,'PLEXOS Units Built'!$B$4:$FG$4)</f>
        <v>10</v>
      </c>
      <c r="F129" s="109"/>
      <c r="G129" s="109" t="s">
        <v>4660</v>
      </c>
      <c r="H129" s="121">
        <v>1</v>
      </c>
      <c r="I129" s="108"/>
      <c r="J129" s="108"/>
      <c r="K129" s="108"/>
      <c r="L129" s="108"/>
      <c r="M129" s="108"/>
      <c r="N129" s="108"/>
      <c r="O129" s="108" t="str">
        <f t="shared" ca="1" si="1"/>
        <v>H:\2023 IRP\3 - Assumptions\3 - DSM\2 - Energy Efficiency\Plexos Inputs\[IRP2023 EE potential - NCC Bundles - Max Cap 10MW (with Planned 24-25).xlsx]PLEXOS MaxCapacity</v>
      </c>
    </row>
    <row r="130" spans="1:15" x14ac:dyDescent="0.25">
      <c r="A130" s="108" t="s">
        <v>4676</v>
      </c>
      <c r="B130" s="108" t="s">
        <v>4677</v>
      </c>
      <c r="C130" s="108" t="s">
        <v>5005</v>
      </c>
      <c r="D130" s="108" t="s">
        <v>4659</v>
      </c>
      <c r="E130" s="136">
        <f>_xlfn.XLOOKUP(C130,'PLEXOS Units Built'!$B$5:$FG$5,'PLEXOS Units Built'!$B$4:$FG$4)</f>
        <v>10</v>
      </c>
      <c r="F130" s="109"/>
      <c r="G130" s="109" t="s">
        <v>4660</v>
      </c>
      <c r="H130" s="121">
        <v>1</v>
      </c>
      <c r="I130" s="108"/>
      <c r="J130" s="108"/>
      <c r="K130" s="108"/>
      <c r="L130" s="108"/>
      <c r="M130" s="108"/>
      <c r="N130" s="108"/>
      <c r="O130" s="108" t="str">
        <f t="shared" ca="1" si="1"/>
        <v>H:\2023 IRP\3 - Assumptions\3 - DSM\2 - Energy Efficiency\Plexos Inputs\[IRP2023 EE potential - NCC Bundles - Max Cap 10MW (with Planned 24-25).xlsx]PLEXOS MaxCapacity</v>
      </c>
    </row>
    <row r="131" spans="1:15" x14ac:dyDescent="0.25">
      <c r="A131" s="108" t="s">
        <v>4676</v>
      </c>
      <c r="B131" s="108" t="s">
        <v>4677</v>
      </c>
      <c r="C131" s="108" t="s">
        <v>5006</v>
      </c>
      <c r="D131" s="108" t="s">
        <v>4659</v>
      </c>
      <c r="E131" s="136">
        <f>_xlfn.XLOOKUP(C131,'PLEXOS Units Built'!$B$5:$FG$5,'PLEXOS Units Built'!$B$4:$FG$4)</f>
        <v>10</v>
      </c>
      <c r="F131" s="109"/>
      <c r="G131" s="109" t="s">
        <v>4660</v>
      </c>
      <c r="H131" s="121">
        <v>1</v>
      </c>
      <c r="I131" s="108"/>
      <c r="J131" s="108"/>
      <c r="K131" s="108"/>
      <c r="L131" s="108"/>
      <c r="M131" s="108"/>
      <c r="N131" s="108"/>
      <c r="O131" s="108" t="str">
        <f t="shared" ca="1" si="1"/>
        <v>H:\2023 IRP\3 - Assumptions\3 - DSM\2 - Energy Efficiency\Plexos Inputs\[IRP2023 EE potential - NCC Bundles - Max Cap 10MW (with Planned 24-25).xlsx]PLEXOS MaxCapacity</v>
      </c>
    </row>
    <row r="132" spans="1:15" x14ac:dyDescent="0.25">
      <c r="A132" s="108" t="s">
        <v>4676</v>
      </c>
      <c r="B132" s="108" t="s">
        <v>4677</v>
      </c>
      <c r="C132" s="108" t="s">
        <v>5007</v>
      </c>
      <c r="D132" s="108" t="s">
        <v>4659</v>
      </c>
      <c r="E132" s="136">
        <f>_xlfn.XLOOKUP(C132,'PLEXOS Units Built'!$B$5:$FG$5,'PLEXOS Units Built'!$B$4:$FG$4)</f>
        <v>10</v>
      </c>
      <c r="F132" s="109"/>
      <c r="G132" s="109" t="s">
        <v>4660</v>
      </c>
      <c r="H132" s="121">
        <v>1</v>
      </c>
      <c r="I132" s="108"/>
      <c r="J132" s="108"/>
      <c r="K132" s="108"/>
      <c r="L132" s="108"/>
      <c r="M132" s="108"/>
      <c r="N132" s="108"/>
      <c r="O132" s="108" t="str">
        <f t="shared" ca="1" si="1"/>
        <v>H:\2023 IRP\3 - Assumptions\3 - DSM\2 - Energy Efficiency\Plexos Inputs\[IRP2023 EE potential - NCC Bundles - Max Cap 10MW (with Planned 24-25).xlsx]PLEXOS MaxCapacity</v>
      </c>
    </row>
    <row r="133" spans="1:15" x14ac:dyDescent="0.25">
      <c r="A133" s="108" t="s">
        <v>4676</v>
      </c>
      <c r="B133" s="108" t="s">
        <v>4677</v>
      </c>
      <c r="C133" s="108" t="s">
        <v>5008</v>
      </c>
      <c r="D133" s="108" t="s">
        <v>4659</v>
      </c>
      <c r="E133" s="136">
        <f>_xlfn.XLOOKUP(C133,'PLEXOS Units Built'!$B$5:$FG$5,'PLEXOS Units Built'!$B$4:$FG$4)</f>
        <v>10</v>
      </c>
      <c r="F133" s="109"/>
      <c r="G133" s="109" t="s">
        <v>4660</v>
      </c>
      <c r="H133" s="121">
        <v>1</v>
      </c>
      <c r="I133" s="108"/>
      <c r="J133" s="108"/>
      <c r="K133" s="108"/>
      <c r="L133" s="108"/>
      <c r="M133" s="108"/>
      <c r="N133" s="108"/>
      <c r="O133" s="108" t="str">
        <f t="shared" ca="1" si="1"/>
        <v>H:\2023 IRP\3 - Assumptions\3 - DSM\2 - Energy Efficiency\Plexos Inputs\[IRP2023 EE potential - NCC Bundles - Max Cap 10MW (with Planned 24-25).xlsx]PLEXOS MaxCapacity</v>
      </c>
    </row>
    <row r="134" spans="1:15" x14ac:dyDescent="0.25">
      <c r="A134" s="108" t="s">
        <v>4676</v>
      </c>
      <c r="B134" s="108" t="s">
        <v>4677</v>
      </c>
      <c r="C134" s="108" t="s">
        <v>5009</v>
      </c>
      <c r="D134" s="108" t="s">
        <v>4659</v>
      </c>
      <c r="E134" s="136">
        <f>_xlfn.XLOOKUP(C134,'PLEXOS Units Built'!$B$5:$FG$5,'PLEXOS Units Built'!$B$4:$FG$4)</f>
        <v>10</v>
      </c>
      <c r="F134" s="109"/>
      <c r="G134" s="109" t="s">
        <v>4660</v>
      </c>
      <c r="H134" s="121">
        <v>1</v>
      </c>
      <c r="I134" s="108"/>
      <c r="J134" s="108"/>
      <c r="K134" s="108"/>
      <c r="L134" s="108"/>
      <c r="M134" s="108"/>
      <c r="N134" s="108"/>
      <c r="O134" s="108" t="str">
        <f t="shared" ca="1" si="1"/>
        <v>H:\2023 IRP\3 - Assumptions\3 - DSM\2 - Energy Efficiency\Plexos Inputs\[IRP2023 EE potential - NCC Bundles - Max Cap 10MW (with Planned 24-25).xlsx]PLEXOS MaxCapacity</v>
      </c>
    </row>
    <row r="135" spans="1:15" x14ac:dyDescent="0.25">
      <c r="A135" s="108" t="s">
        <v>4676</v>
      </c>
      <c r="B135" s="108" t="s">
        <v>4677</v>
      </c>
      <c r="C135" s="108" t="s">
        <v>5010</v>
      </c>
      <c r="D135" s="108" t="s">
        <v>4659</v>
      </c>
      <c r="E135" s="136">
        <f>_xlfn.XLOOKUP(C135,'PLEXOS Units Built'!$B$5:$FG$5,'PLEXOS Units Built'!$B$4:$FG$4)</f>
        <v>10</v>
      </c>
      <c r="F135" s="109"/>
      <c r="G135" s="109" t="s">
        <v>4660</v>
      </c>
      <c r="H135" s="121">
        <v>1</v>
      </c>
      <c r="I135" s="108"/>
      <c r="J135" s="108"/>
      <c r="K135" s="108"/>
      <c r="L135" s="108"/>
      <c r="M135" s="108"/>
      <c r="N135" s="108"/>
      <c r="O135" s="108" t="str">
        <f t="shared" ca="1" si="1"/>
        <v>H:\2023 IRP\3 - Assumptions\3 - DSM\2 - Energy Efficiency\Plexos Inputs\[IRP2023 EE potential - NCC Bundles - Max Cap 10MW (with Planned 24-25).xlsx]PLEXOS MaxCapacity</v>
      </c>
    </row>
    <row r="136" spans="1:15" x14ac:dyDescent="0.25">
      <c r="A136" s="108" t="s">
        <v>4676</v>
      </c>
      <c r="B136" s="108" t="s">
        <v>4677</v>
      </c>
      <c r="C136" s="108" t="s">
        <v>5011</v>
      </c>
      <c r="D136" s="108" t="s">
        <v>4659</v>
      </c>
      <c r="E136" s="136">
        <f>_xlfn.XLOOKUP(C136,'PLEXOS Units Built'!$B$5:$FG$5,'PLEXOS Units Built'!$B$4:$FG$4)</f>
        <v>10</v>
      </c>
      <c r="F136" s="109"/>
      <c r="G136" s="109" t="s">
        <v>4660</v>
      </c>
      <c r="H136" s="121">
        <v>1</v>
      </c>
      <c r="I136" s="108"/>
      <c r="J136" s="108"/>
      <c r="K136" s="108"/>
      <c r="L136" s="108"/>
      <c r="M136" s="108"/>
      <c r="N136" s="108"/>
      <c r="O136" s="108" t="str">
        <f t="shared" ca="1" si="1"/>
        <v>H:\2023 IRP\3 - Assumptions\3 - DSM\2 - Energy Efficiency\Plexos Inputs\[IRP2023 EE potential - NCC Bundles - Max Cap 10MW (with Planned 24-25).xlsx]PLEXOS MaxCapacity</v>
      </c>
    </row>
    <row r="137" spans="1:15" x14ac:dyDescent="0.25">
      <c r="A137" s="108" t="s">
        <v>4676</v>
      </c>
      <c r="B137" s="108" t="s">
        <v>4677</v>
      </c>
      <c r="C137" s="108" t="s">
        <v>5012</v>
      </c>
      <c r="D137" s="108" t="s">
        <v>4659</v>
      </c>
      <c r="E137" s="136">
        <f>_xlfn.XLOOKUP(C137,'PLEXOS Units Built'!$B$5:$FG$5,'PLEXOS Units Built'!$B$4:$FG$4)</f>
        <v>10</v>
      </c>
      <c r="F137" s="109"/>
      <c r="G137" s="109" t="s">
        <v>4660</v>
      </c>
      <c r="H137" s="121">
        <v>1</v>
      </c>
      <c r="I137" s="108"/>
      <c r="J137" s="108"/>
      <c r="K137" s="108"/>
      <c r="L137" s="108"/>
      <c r="M137" s="108"/>
      <c r="N137" s="108"/>
      <c r="O137" s="108" t="str">
        <f t="shared" ca="1" si="1"/>
        <v>H:\2023 IRP\3 - Assumptions\3 - DSM\2 - Energy Efficiency\Plexos Inputs\[IRP2023 EE potential - NCC Bundles - Max Cap 10MW (with Planned 24-25).xlsx]PLEXOS MaxCapacity</v>
      </c>
    </row>
    <row r="138" spans="1:15" x14ac:dyDescent="0.25">
      <c r="A138" s="108" t="s">
        <v>4676</v>
      </c>
      <c r="B138" s="108" t="s">
        <v>4677</v>
      </c>
      <c r="C138" s="108" t="s">
        <v>5013</v>
      </c>
      <c r="D138" s="108" t="s">
        <v>4659</v>
      </c>
      <c r="E138" s="136">
        <f>_xlfn.XLOOKUP(C138,'PLEXOS Units Built'!$B$5:$FG$5,'PLEXOS Units Built'!$B$4:$FG$4)</f>
        <v>10</v>
      </c>
      <c r="F138" s="109"/>
      <c r="G138" s="109" t="s">
        <v>4660</v>
      </c>
      <c r="H138" s="121">
        <v>1</v>
      </c>
      <c r="I138" s="108"/>
      <c r="J138" s="108"/>
      <c r="K138" s="108"/>
      <c r="L138" s="108"/>
      <c r="M138" s="108"/>
      <c r="N138" s="108"/>
      <c r="O138" s="108" t="str">
        <f t="shared" ca="1" si="1"/>
        <v>H:\2023 IRP\3 - Assumptions\3 - DSM\2 - Energy Efficiency\Plexos Inputs\[IRP2023 EE potential - NCC Bundles - Max Cap 10MW (with Planned 24-25).xlsx]PLEXOS MaxCapacity</v>
      </c>
    </row>
    <row r="139" spans="1:15" x14ac:dyDescent="0.25">
      <c r="A139" s="108" t="s">
        <v>4676</v>
      </c>
      <c r="B139" s="108" t="s">
        <v>4677</v>
      </c>
      <c r="C139" s="108" t="s">
        <v>5014</v>
      </c>
      <c r="D139" s="108" t="s">
        <v>4659</v>
      </c>
      <c r="E139" s="136">
        <f>_xlfn.XLOOKUP(C139,'PLEXOS Units Built'!$B$5:$FG$5,'PLEXOS Units Built'!$B$4:$FG$4)</f>
        <v>10</v>
      </c>
      <c r="F139" s="109"/>
      <c r="G139" s="109" t="s">
        <v>4660</v>
      </c>
      <c r="H139" s="121">
        <v>1</v>
      </c>
      <c r="I139" s="108"/>
      <c r="J139" s="108"/>
      <c r="K139" s="108"/>
      <c r="L139" s="108"/>
      <c r="M139" s="108"/>
      <c r="N139" s="108"/>
      <c r="O139" s="108" t="str">
        <f t="shared" ca="1" si="1"/>
        <v>H:\2023 IRP\3 - Assumptions\3 - DSM\2 - Energy Efficiency\Plexos Inputs\[IRP2023 EE potential - NCC Bundles - Max Cap 10MW (with Planned 24-25).xlsx]PLEXOS MaxCapacity</v>
      </c>
    </row>
    <row r="140" spans="1:15" x14ac:dyDescent="0.25">
      <c r="A140" s="108" t="s">
        <v>4676</v>
      </c>
      <c r="B140" s="108" t="s">
        <v>4677</v>
      </c>
      <c r="C140" s="108" t="s">
        <v>5015</v>
      </c>
      <c r="D140" s="108" t="s">
        <v>4659</v>
      </c>
      <c r="E140" s="136">
        <f>_xlfn.XLOOKUP(C140,'PLEXOS Units Built'!$B$5:$FG$5,'PLEXOS Units Built'!$B$4:$FG$4)</f>
        <v>10</v>
      </c>
      <c r="F140" s="109"/>
      <c r="G140" s="109" t="s">
        <v>4660</v>
      </c>
      <c r="H140" s="121">
        <v>1</v>
      </c>
      <c r="I140" s="108"/>
      <c r="J140" s="108"/>
      <c r="K140" s="108"/>
      <c r="L140" s="108"/>
      <c r="M140" s="108"/>
      <c r="N140" s="108"/>
      <c r="O140" s="108" t="str">
        <f t="shared" ca="1" si="1"/>
        <v>H:\2023 IRP\3 - Assumptions\3 - DSM\2 - Energy Efficiency\Plexos Inputs\[IRP2023 EE potential - NCC Bundles - Max Cap 10MW (with Planned 24-25).xlsx]PLEXOS MaxCapacity</v>
      </c>
    </row>
    <row r="141" spans="1:15" x14ac:dyDescent="0.25">
      <c r="A141" s="108" t="s">
        <v>4676</v>
      </c>
      <c r="B141" s="108" t="s">
        <v>4677</v>
      </c>
      <c r="C141" s="108" t="s">
        <v>5016</v>
      </c>
      <c r="D141" s="108" t="s">
        <v>4659</v>
      </c>
      <c r="E141" s="136">
        <f>_xlfn.XLOOKUP(C141,'PLEXOS Units Built'!$B$5:$FG$5,'PLEXOS Units Built'!$B$4:$FG$4)</f>
        <v>10</v>
      </c>
      <c r="F141" s="109"/>
      <c r="G141" s="109" t="s">
        <v>4660</v>
      </c>
      <c r="H141" s="121">
        <v>1</v>
      </c>
      <c r="I141" s="108"/>
      <c r="J141" s="108"/>
      <c r="K141" s="108"/>
      <c r="L141" s="108"/>
      <c r="M141" s="108"/>
      <c r="N141" s="108"/>
      <c r="O141" s="108" t="str">
        <f t="shared" ca="1" si="1"/>
        <v>H:\2023 IRP\3 - Assumptions\3 - DSM\2 - Energy Efficiency\Plexos Inputs\[IRP2023 EE potential - NCC Bundles - Max Cap 10MW (with Planned 24-25).xlsx]PLEXOS MaxCapacity</v>
      </c>
    </row>
    <row r="142" spans="1:15" x14ac:dyDescent="0.25">
      <c r="A142" s="108" t="s">
        <v>4676</v>
      </c>
      <c r="B142" s="108" t="s">
        <v>4677</v>
      </c>
      <c r="C142" s="108" t="s">
        <v>5017</v>
      </c>
      <c r="D142" s="108" t="s">
        <v>4659</v>
      </c>
      <c r="E142" s="136">
        <f>_xlfn.XLOOKUP(C142,'PLEXOS Units Built'!$B$5:$FG$5,'PLEXOS Units Built'!$B$4:$FG$4)</f>
        <v>10</v>
      </c>
      <c r="F142" s="109"/>
      <c r="G142" s="109" t="s">
        <v>4660</v>
      </c>
      <c r="H142" s="121">
        <v>1</v>
      </c>
      <c r="I142" s="108"/>
      <c r="J142" s="108"/>
      <c r="K142" s="108"/>
      <c r="L142" s="108"/>
      <c r="M142" s="108"/>
      <c r="N142" s="108"/>
      <c r="O142" s="108" t="str">
        <f t="shared" ca="1" si="1"/>
        <v>H:\2023 IRP\3 - Assumptions\3 - DSM\2 - Energy Efficiency\Plexos Inputs\[IRP2023 EE potential - NCC Bundles - Max Cap 10MW (with Planned 24-25).xlsx]PLEXOS MaxCapacity</v>
      </c>
    </row>
    <row r="143" spans="1:15" x14ac:dyDescent="0.25">
      <c r="A143" s="108" t="s">
        <v>4676</v>
      </c>
      <c r="B143" s="108" t="s">
        <v>4677</v>
      </c>
      <c r="C143" s="108" t="s">
        <v>5018</v>
      </c>
      <c r="D143" s="108" t="s">
        <v>4659</v>
      </c>
      <c r="E143" s="136">
        <f>_xlfn.XLOOKUP(C143,'PLEXOS Units Built'!$B$5:$FG$5,'PLEXOS Units Built'!$B$4:$FG$4)</f>
        <v>10</v>
      </c>
      <c r="F143" s="109"/>
      <c r="G143" s="109" t="s">
        <v>4660</v>
      </c>
      <c r="H143" s="121">
        <v>1</v>
      </c>
      <c r="I143" s="108"/>
      <c r="J143" s="108"/>
      <c r="K143" s="108"/>
      <c r="L143" s="108"/>
      <c r="M143" s="108"/>
      <c r="N143" s="108"/>
      <c r="O143" s="108" t="str">
        <f t="shared" ca="1" si="1"/>
        <v>H:\2023 IRP\3 - Assumptions\3 - DSM\2 - Energy Efficiency\Plexos Inputs\[IRP2023 EE potential - NCC Bundles - Max Cap 10MW (with Planned 24-25).xlsx]PLEXOS MaxCapacity</v>
      </c>
    </row>
    <row r="144" spans="1:15" x14ac:dyDescent="0.25">
      <c r="A144" s="108" t="s">
        <v>4676</v>
      </c>
      <c r="B144" s="108" t="s">
        <v>4677</v>
      </c>
      <c r="C144" s="108" t="s">
        <v>5019</v>
      </c>
      <c r="D144" s="108" t="s">
        <v>4659</v>
      </c>
      <c r="E144" s="136">
        <f>_xlfn.XLOOKUP(C144,'PLEXOS Units Built'!$B$5:$FG$5,'PLEXOS Units Built'!$B$4:$FG$4)</f>
        <v>10</v>
      </c>
      <c r="F144" s="109"/>
      <c r="G144" s="109" t="s">
        <v>4660</v>
      </c>
      <c r="H144" s="121">
        <v>1</v>
      </c>
      <c r="I144" s="108"/>
      <c r="J144" s="108"/>
      <c r="K144" s="108"/>
      <c r="L144" s="108"/>
      <c r="M144" s="108"/>
      <c r="N144" s="108"/>
      <c r="O144" s="108" t="str">
        <f t="shared" ca="1" si="1"/>
        <v>H:\2023 IRP\3 - Assumptions\3 - DSM\2 - Energy Efficiency\Plexos Inputs\[IRP2023 EE potential - NCC Bundles - Max Cap 10MW (with Planned 24-25).xlsx]PLEXOS MaxCapacity</v>
      </c>
    </row>
    <row r="145" spans="1:15" x14ac:dyDescent="0.25">
      <c r="A145" s="108" t="s">
        <v>4676</v>
      </c>
      <c r="B145" s="108" t="s">
        <v>4677</v>
      </c>
      <c r="C145" s="108" t="s">
        <v>5020</v>
      </c>
      <c r="D145" s="108" t="s">
        <v>4659</v>
      </c>
      <c r="E145" s="136">
        <f>_xlfn.XLOOKUP(C145,'PLEXOS Units Built'!$B$5:$FG$5,'PLEXOS Units Built'!$B$4:$FG$4)</f>
        <v>10</v>
      </c>
      <c r="F145" s="109"/>
      <c r="G145" s="109" t="s">
        <v>4660</v>
      </c>
      <c r="H145" s="121">
        <v>1</v>
      </c>
      <c r="I145" s="108"/>
      <c r="J145" s="108"/>
      <c r="K145" s="108"/>
      <c r="L145" s="108"/>
      <c r="M145" s="108"/>
      <c r="N145" s="108"/>
      <c r="O145" s="108" t="str">
        <f t="shared" ca="1" si="1"/>
        <v>H:\2023 IRP\3 - Assumptions\3 - DSM\2 - Energy Efficiency\Plexos Inputs\[IRP2023 EE potential - NCC Bundles - Max Cap 10MW (with Planned 24-25).xlsx]PLEXOS MaxCapacity</v>
      </c>
    </row>
    <row r="146" spans="1:15" x14ac:dyDescent="0.25">
      <c r="A146" s="108" t="s">
        <v>4676</v>
      </c>
      <c r="B146" s="108" t="s">
        <v>4677</v>
      </c>
      <c r="C146" s="108" t="s">
        <v>5021</v>
      </c>
      <c r="D146" s="108" t="s">
        <v>4659</v>
      </c>
      <c r="E146" s="136">
        <f>_xlfn.XLOOKUP(C146,'PLEXOS Units Built'!$B$5:$FG$5,'PLEXOS Units Built'!$B$4:$FG$4)</f>
        <v>10</v>
      </c>
      <c r="F146" s="109"/>
      <c r="G146" s="109" t="s">
        <v>4660</v>
      </c>
      <c r="H146" s="121">
        <v>1</v>
      </c>
      <c r="I146" s="108"/>
      <c r="J146" s="108"/>
      <c r="K146" s="108"/>
      <c r="L146" s="108"/>
      <c r="M146" s="108"/>
      <c r="N146" s="108"/>
      <c r="O146" s="108" t="str">
        <f t="shared" ca="1" si="1"/>
        <v>H:\2023 IRP\3 - Assumptions\3 - DSM\2 - Energy Efficiency\Plexos Inputs\[IRP2023 EE potential - NCC Bundles - Max Cap 10MW (with Planned 24-25).xlsx]PLEXOS MaxCapacity</v>
      </c>
    </row>
    <row r="147" spans="1:15" x14ac:dyDescent="0.25">
      <c r="A147" s="108" t="s">
        <v>4676</v>
      </c>
      <c r="B147" s="108" t="s">
        <v>4677</v>
      </c>
      <c r="C147" s="108" t="s">
        <v>5022</v>
      </c>
      <c r="D147" s="108" t="s">
        <v>4659</v>
      </c>
      <c r="E147" s="136">
        <f>_xlfn.XLOOKUP(C147,'PLEXOS Units Built'!$B$5:$FG$5,'PLEXOS Units Built'!$B$4:$FG$4)</f>
        <v>10</v>
      </c>
      <c r="F147" s="109"/>
      <c r="G147" s="109" t="s">
        <v>4660</v>
      </c>
      <c r="H147" s="121">
        <v>1</v>
      </c>
      <c r="I147" s="108"/>
      <c r="J147" s="108"/>
      <c r="K147" s="108"/>
      <c r="L147" s="108"/>
      <c r="M147" s="108"/>
      <c r="N147" s="108"/>
      <c r="O147" s="108" t="str">
        <f t="shared" ca="1" si="1"/>
        <v>H:\2023 IRP\3 - Assumptions\3 - DSM\2 - Energy Efficiency\Plexos Inputs\[IRP2023 EE potential - NCC Bundles - Max Cap 10MW (with Planned 24-25).xlsx]PLEXOS MaxCapacity</v>
      </c>
    </row>
    <row r="148" spans="1:15" x14ac:dyDescent="0.25">
      <c r="A148" s="108" t="s">
        <v>4676</v>
      </c>
      <c r="B148" s="108" t="s">
        <v>4677</v>
      </c>
      <c r="C148" s="108" t="s">
        <v>5023</v>
      </c>
      <c r="D148" s="108" t="s">
        <v>4659</v>
      </c>
      <c r="E148" s="136">
        <f>_xlfn.XLOOKUP(C148,'PLEXOS Units Built'!$B$5:$FG$5,'PLEXOS Units Built'!$B$4:$FG$4)</f>
        <v>10</v>
      </c>
      <c r="F148" s="109"/>
      <c r="G148" s="109" t="s">
        <v>4660</v>
      </c>
      <c r="H148" s="121">
        <v>1</v>
      </c>
      <c r="I148" s="108"/>
      <c r="J148" s="108"/>
      <c r="K148" s="108"/>
      <c r="L148" s="108"/>
      <c r="M148" s="108"/>
      <c r="N148" s="108"/>
      <c r="O148" s="108" t="str">
        <f t="shared" ca="1" si="1"/>
        <v>H:\2023 IRP\3 - Assumptions\3 - DSM\2 - Energy Efficiency\Plexos Inputs\[IRP2023 EE potential - NCC Bundles - Max Cap 10MW (with Planned 24-25).xlsx]PLEXOS MaxCapacity</v>
      </c>
    </row>
    <row r="149" spans="1:15" x14ac:dyDescent="0.25">
      <c r="A149" s="108" t="s">
        <v>4676</v>
      </c>
      <c r="B149" s="108" t="s">
        <v>4677</v>
      </c>
      <c r="C149" s="108" t="s">
        <v>5024</v>
      </c>
      <c r="D149" s="108" t="s">
        <v>4659</v>
      </c>
      <c r="E149" s="136">
        <f>_xlfn.XLOOKUP(C149,'PLEXOS Units Built'!$B$5:$FG$5,'PLEXOS Units Built'!$B$4:$FG$4)</f>
        <v>10</v>
      </c>
      <c r="F149" s="109"/>
      <c r="G149" s="109" t="s">
        <v>4660</v>
      </c>
      <c r="H149" s="121">
        <v>1</v>
      </c>
      <c r="I149" s="108"/>
      <c r="J149" s="108"/>
      <c r="K149" s="108"/>
      <c r="L149" s="108"/>
      <c r="M149" s="108"/>
      <c r="N149" s="108"/>
      <c r="O149" s="108" t="str">
        <f t="shared" ref="O149:O180" ca="1" si="2">O148</f>
        <v>H:\2023 IRP\3 - Assumptions\3 - DSM\2 - Energy Efficiency\Plexos Inputs\[IRP2023 EE potential - NCC Bundles - Max Cap 10MW (with Planned 24-25).xlsx]PLEXOS MaxCapacity</v>
      </c>
    </row>
    <row r="150" spans="1:15" x14ac:dyDescent="0.25">
      <c r="A150" s="108" t="s">
        <v>4676</v>
      </c>
      <c r="B150" s="108" t="s">
        <v>4677</v>
      </c>
      <c r="C150" s="108" t="s">
        <v>5025</v>
      </c>
      <c r="D150" s="108" t="s">
        <v>4659</v>
      </c>
      <c r="E150" s="136">
        <f>_xlfn.XLOOKUP(C150,'PLEXOS Units Built'!$B$5:$FG$5,'PLEXOS Units Built'!$B$4:$FG$4)</f>
        <v>10</v>
      </c>
      <c r="F150" s="109"/>
      <c r="G150" s="109" t="s">
        <v>4660</v>
      </c>
      <c r="H150" s="121">
        <v>1</v>
      </c>
      <c r="I150" s="108"/>
      <c r="J150" s="108"/>
      <c r="K150" s="108"/>
      <c r="L150" s="108"/>
      <c r="M150" s="108"/>
      <c r="N150" s="108"/>
      <c r="O150" s="108" t="str">
        <f t="shared" ca="1" si="2"/>
        <v>H:\2023 IRP\3 - Assumptions\3 - DSM\2 - Energy Efficiency\Plexos Inputs\[IRP2023 EE potential - NCC Bundles - Max Cap 10MW (with Planned 24-25).xlsx]PLEXOS MaxCapacity</v>
      </c>
    </row>
    <row r="151" spans="1:15" x14ac:dyDescent="0.25">
      <c r="A151" s="108" t="s">
        <v>4676</v>
      </c>
      <c r="B151" s="108" t="s">
        <v>4677</v>
      </c>
      <c r="C151" s="108" t="s">
        <v>5026</v>
      </c>
      <c r="D151" s="108" t="s">
        <v>4659</v>
      </c>
      <c r="E151" s="136">
        <f>_xlfn.XLOOKUP(C151,'PLEXOS Units Built'!$B$5:$FG$5,'PLEXOS Units Built'!$B$4:$FG$4)</f>
        <v>10</v>
      </c>
      <c r="F151" s="109"/>
      <c r="G151" s="109" t="s">
        <v>4660</v>
      </c>
      <c r="H151" s="121">
        <v>1</v>
      </c>
      <c r="I151" s="108"/>
      <c r="J151" s="108"/>
      <c r="K151" s="108"/>
      <c r="L151" s="108"/>
      <c r="M151" s="108"/>
      <c r="N151" s="108"/>
      <c r="O151" s="108" t="str">
        <f t="shared" ca="1" si="2"/>
        <v>H:\2023 IRP\3 - Assumptions\3 - DSM\2 - Energy Efficiency\Plexos Inputs\[IRP2023 EE potential - NCC Bundles - Max Cap 10MW (with Planned 24-25).xlsx]PLEXOS MaxCapacity</v>
      </c>
    </row>
    <row r="152" spans="1:15" x14ac:dyDescent="0.25">
      <c r="A152" s="108" t="s">
        <v>4676</v>
      </c>
      <c r="B152" s="108" t="s">
        <v>4677</v>
      </c>
      <c r="C152" s="108" t="s">
        <v>5027</v>
      </c>
      <c r="D152" s="108" t="s">
        <v>4659</v>
      </c>
      <c r="E152" s="136">
        <f>_xlfn.XLOOKUP(C152,'PLEXOS Units Built'!$B$5:$FG$5,'PLEXOS Units Built'!$B$4:$FG$4)</f>
        <v>10</v>
      </c>
      <c r="F152" s="109"/>
      <c r="G152" s="109" t="s">
        <v>4660</v>
      </c>
      <c r="H152" s="121">
        <v>1</v>
      </c>
      <c r="I152" s="108"/>
      <c r="J152" s="108"/>
      <c r="K152" s="108"/>
      <c r="L152" s="108"/>
      <c r="M152" s="108"/>
      <c r="N152" s="108"/>
      <c r="O152" s="108" t="str">
        <f t="shared" ca="1" si="2"/>
        <v>H:\2023 IRP\3 - Assumptions\3 - DSM\2 - Energy Efficiency\Plexos Inputs\[IRP2023 EE potential - NCC Bundles - Max Cap 10MW (with Planned 24-25).xlsx]PLEXOS MaxCapacity</v>
      </c>
    </row>
    <row r="153" spans="1:15" x14ac:dyDescent="0.25">
      <c r="A153" s="108" t="s">
        <v>4676</v>
      </c>
      <c r="B153" s="108" t="s">
        <v>4677</v>
      </c>
      <c r="C153" s="108" t="s">
        <v>5028</v>
      </c>
      <c r="D153" s="108" t="s">
        <v>4659</v>
      </c>
      <c r="E153" s="136">
        <f>_xlfn.XLOOKUP(C153,'PLEXOS Units Built'!$B$5:$FG$5,'PLEXOS Units Built'!$B$4:$FG$4)</f>
        <v>10</v>
      </c>
      <c r="F153" s="109"/>
      <c r="G153" s="109" t="s">
        <v>4660</v>
      </c>
      <c r="H153" s="121">
        <v>1</v>
      </c>
      <c r="I153" s="108"/>
      <c r="J153" s="108"/>
      <c r="K153" s="108"/>
      <c r="L153" s="108"/>
      <c r="M153" s="108"/>
      <c r="N153" s="108"/>
      <c r="O153" s="108" t="str">
        <f t="shared" ca="1" si="2"/>
        <v>H:\2023 IRP\3 - Assumptions\3 - DSM\2 - Energy Efficiency\Plexos Inputs\[IRP2023 EE potential - NCC Bundles - Max Cap 10MW (with Planned 24-25).xlsx]PLEXOS MaxCapacity</v>
      </c>
    </row>
    <row r="154" spans="1:15" x14ac:dyDescent="0.25">
      <c r="A154" s="108" t="s">
        <v>4676</v>
      </c>
      <c r="B154" s="108" t="s">
        <v>4677</v>
      </c>
      <c r="C154" s="108" t="s">
        <v>4975</v>
      </c>
      <c r="D154" s="108" t="s">
        <v>4659</v>
      </c>
      <c r="E154" s="136">
        <f>_xlfn.XLOOKUP(C154,'PLEXOS Units Built'!$B$5:$FG$5,'PLEXOS Units Built'!$B$4:$FG$4)</f>
        <v>10</v>
      </c>
      <c r="F154" s="109"/>
      <c r="G154" s="109" t="s">
        <v>4660</v>
      </c>
      <c r="H154" s="121">
        <v>1</v>
      </c>
      <c r="I154" s="108"/>
      <c r="J154" s="108"/>
      <c r="K154" s="108"/>
      <c r="L154" s="108"/>
      <c r="M154" s="108"/>
      <c r="N154" s="108"/>
      <c r="O154" s="108" t="str">
        <f t="shared" ca="1" si="2"/>
        <v>H:\2023 IRP\3 - Assumptions\3 - DSM\2 - Energy Efficiency\Plexos Inputs\[IRP2023 EE potential - NCC Bundles - Max Cap 10MW (with Planned 24-25).xlsx]PLEXOS MaxCapacity</v>
      </c>
    </row>
    <row r="155" spans="1:15" x14ac:dyDescent="0.25">
      <c r="A155" s="108" t="s">
        <v>4676</v>
      </c>
      <c r="B155" s="108" t="s">
        <v>4677</v>
      </c>
      <c r="C155" s="108" t="s">
        <v>4976</v>
      </c>
      <c r="D155" s="108" t="s">
        <v>4659</v>
      </c>
      <c r="E155" s="136">
        <f>_xlfn.XLOOKUP(C155,'PLEXOS Units Built'!$B$5:$FG$5,'PLEXOS Units Built'!$B$4:$FG$4)</f>
        <v>10</v>
      </c>
      <c r="F155" s="109"/>
      <c r="G155" s="109" t="s">
        <v>4660</v>
      </c>
      <c r="H155" s="121">
        <v>1</v>
      </c>
      <c r="I155" s="108"/>
      <c r="J155" s="108"/>
      <c r="K155" s="108"/>
      <c r="L155" s="108"/>
      <c r="M155" s="108"/>
      <c r="N155" s="108"/>
      <c r="O155" s="108" t="str">
        <f t="shared" ca="1" si="2"/>
        <v>H:\2023 IRP\3 - Assumptions\3 - DSM\2 - Energy Efficiency\Plexos Inputs\[IRP2023 EE potential - NCC Bundles - Max Cap 10MW (with Planned 24-25).xlsx]PLEXOS MaxCapacity</v>
      </c>
    </row>
    <row r="156" spans="1:15" x14ac:dyDescent="0.25">
      <c r="A156" s="108" t="s">
        <v>4676</v>
      </c>
      <c r="B156" s="108" t="s">
        <v>4677</v>
      </c>
      <c r="C156" s="108" t="s">
        <v>4977</v>
      </c>
      <c r="D156" s="108" t="s">
        <v>4659</v>
      </c>
      <c r="E156" s="136">
        <f>_xlfn.XLOOKUP(C156,'PLEXOS Units Built'!$B$5:$FG$5,'PLEXOS Units Built'!$B$4:$FG$4)</f>
        <v>10</v>
      </c>
      <c r="F156" s="109"/>
      <c r="G156" s="109" t="s">
        <v>4660</v>
      </c>
      <c r="H156" s="121">
        <v>1</v>
      </c>
      <c r="I156" s="108"/>
      <c r="J156" s="108"/>
      <c r="K156" s="108"/>
      <c r="L156" s="108"/>
      <c r="M156" s="108"/>
      <c r="N156" s="108"/>
      <c r="O156" s="108" t="str">
        <f t="shared" ca="1" si="2"/>
        <v>H:\2023 IRP\3 - Assumptions\3 - DSM\2 - Energy Efficiency\Plexos Inputs\[IRP2023 EE potential - NCC Bundles - Max Cap 10MW (with Planned 24-25).xlsx]PLEXOS MaxCapacity</v>
      </c>
    </row>
    <row r="157" spans="1:15" x14ac:dyDescent="0.25">
      <c r="A157" s="108" t="s">
        <v>4676</v>
      </c>
      <c r="B157" s="108" t="s">
        <v>4677</v>
      </c>
      <c r="C157" s="108" t="s">
        <v>4978</v>
      </c>
      <c r="D157" s="108" t="s">
        <v>4659</v>
      </c>
      <c r="E157" s="136">
        <f>_xlfn.XLOOKUP(C157,'PLEXOS Units Built'!$B$5:$FG$5,'PLEXOS Units Built'!$B$4:$FG$4)</f>
        <v>10</v>
      </c>
      <c r="F157" s="109"/>
      <c r="G157" s="109" t="s">
        <v>4660</v>
      </c>
      <c r="H157" s="121">
        <v>1</v>
      </c>
      <c r="I157" s="108"/>
      <c r="J157" s="108"/>
      <c r="K157" s="108"/>
      <c r="L157" s="108"/>
      <c r="M157" s="108"/>
      <c r="N157" s="108"/>
      <c r="O157" s="108" t="str">
        <f t="shared" ca="1" si="2"/>
        <v>H:\2023 IRP\3 - Assumptions\3 - DSM\2 - Energy Efficiency\Plexos Inputs\[IRP2023 EE potential - NCC Bundles - Max Cap 10MW (with Planned 24-25).xlsx]PLEXOS MaxCapacity</v>
      </c>
    </row>
    <row r="158" spans="1:15" x14ac:dyDescent="0.25">
      <c r="A158" s="108" t="s">
        <v>4676</v>
      </c>
      <c r="B158" s="108" t="s">
        <v>4677</v>
      </c>
      <c r="C158" s="108" t="s">
        <v>4979</v>
      </c>
      <c r="D158" s="108" t="s">
        <v>4659</v>
      </c>
      <c r="E158" s="136">
        <f>_xlfn.XLOOKUP(C158,'PLEXOS Units Built'!$B$5:$FG$5,'PLEXOS Units Built'!$B$4:$FG$4)</f>
        <v>10</v>
      </c>
      <c r="F158" s="109"/>
      <c r="G158" s="109" t="s">
        <v>4660</v>
      </c>
      <c r="H158" s="121">
        <v>1</v>
      </c>
      <c r="I158" s="108"/>
      <c r="J158" s="108"/>
      <c r="K158" s="108"/>
      <c r="L158" s="108"/>
      <c r="M158" s="108"/>
      <c r="N158" s="108"/>
      <c r="O158" s="108" t="str">
        <f t="shared" ca="1" si="2"/>
        <v>H:\2023 IRP\3 - Assumptions\3 - DSM\2 - Energy Efficiency\Plexos Inputs\[IRP2023 EE potential - NCC Bundles - Max Cap 10MW (with Planned 24-25).xlsx]PLEXOS MaxCapacity</v>
      </c>
    </row>
    <row r="159" spans="1:15" x14ac:dyDescent="0.25">
      <c r="A159" s="108" t="s">
        <v>4676</v>
      </c>
      <c r="B159" s="108" t="s">
        <v>4677</v>
      </c>
      <c r="C159" s="108" t="s">
        <v>4980</v>
      </c>
      <c r="D159" s="108" t="s">
        <v>4659</v>
      </c>
      <c r="E159" s="136">
        <f>_xlfn.XLOOKUP(C159,'PLEXOS Units Built'!$B$5:$FG$5,'PLEXOS Units Built'!$B$4:$FG$4)</f>
        <v>10</v>
      </c>
      <c r="F159" s="109"/>
      <c r="G159" s="109" t="s">
        <v>4660</v>
      </c>
      <c r="H159" s="121">
        <v>1</v>
      </c>
      <c r="I159" s="108"/>
      <c r="J159" s="108"/>
      <c r="K159" s="108"/>
      <c r="L159" s="108"/>
      <c r="M159" s="108"/>
      <c r="N159" s="108"/>
      <c r="O159" s="108" t="str">
        <f t="shared" ca="1" si="2"/>
        <v>H:\2023 IRP\3 - Assumptions\3 - DSM\2 - Energy Efficiency\Plexos Inputs\[IRP2023 EE potential - NCC Bundles - Max Cap 10MW (with Planned 24-25).xlsx]PLEXOS MaxCapacity</v>
      </c>
    </row>
    <row r="160" spans="1:15" x14ac:dyDescent="0.25">
      <c r="A160" s="108" t="s">
        <v>4676</v>
      </c>
      <c r="B160" s="108" t="s">
        <v>4677</v>
      </c>
      <c r="C160" s="108" t="s">
        <v>4981</v>
      </c>
      <c r="D160" s="108" t="s">
        <v>4659</v>
      </c>
      <c r="E160" s="136">
        <f>_xlfn.XLOOKUP(C160,'PLEXOS Units Built'!$B$5:$FG$5,'PLEXOS Units Built'!$B$4:$FG$4)</f>
        <v>10</v>
      </c>
      <c r="F160" s="109"/>
      <c r="G160" s="109" t="s">
        <v>4660</v>
      </c>
      <c r="H160" s="121">
        <v>1</v>
      </c>
      <c r="I160" s="108"/>
      <c r="J160" s="108"/>
      <c r="K160" s="108"/>
      <c r="L160" s="108"/>
      <c r="M160" s="108"/>
      <c r="N160" s="108"/>
      <c r="O160" s="108" t="str">
        <f t="shared" ca="1" si="2"/>
        <v>H:\2023 IRP\3 - Assumptions\3 - DSM\2 - Energy Efficiency\Plexos Inputs\[IRP2023 EE potential - NCC Bundles - Max Cap 10MW (with Planned 24-25).xlsx]PLEXOS MaxCapacity</v>
      </c>
    </row>
    <row r="161" spans="1:15" x14ac:dyDescent="0.25">
      <c r="A161" s="108" t="s">
        <v>4676</v>
      </c>
      <c r="B161" s="108" t="s">
        <v>4677</v>
      </c>
      <c r="C161" s="108" t="s">
        <v>4982</v>
      </c>
      <c r="D161" s="108" t="s">
        <v>4659</v>
      </c>
      <c r="E161" s="136">
        <f>_xlfn.XLOOKUP(C161,'PLEXOS Units Built'!$B$5:$FG$5,'PLEXOS Units Built'!$B$4:$FG$4)</f>
        <v>10</v>
      </c>
      <c r="F161" s="109"/>
      <c r="G161" s="109" t="s">
        <v>4660</v>
      </c>
      <c r="H161" s="121">
        <v>1</v>
      </c>
      <c r="I161" s="108"/>
      <c r="J161" s="108"/>
      <c r="K161" s="108"/>
      <c r="L161" s="108"/>
      <c r="M161" s="108"/>
      <c r="N161" s="108"/>
      <c r="O161" s="108" t="str">
        <f t="shared" ca="1" si="2"/>
        <v>H:\2023 IRP\3 - Assumptions\3 - DSM\2 - Energy Efficiency\Plexos Inputs\[IRP2023 EE potential - NCC Bundles - Max Cap 10MW (with Planned 24-25).xlsx]PLEXOS MaxCapacity</v>
      </c>
    </row>
    <row r="162" spans="1:15" x14ac:dyDescent="0.25">
      <c r="A162" s="108" t="s">
        <v>4676</v>
      </c>
      <c r="B162" s="108" t="s">
        <v>4677</v>
      </c>
      <c r="C162" s="108" t="s">
        <v>4983</v>
      </c>
      <c r="D162" s="108" t="s">
        <v>4659</v>
      </c>
      <c r="E162" s="136">
        <f>_xlfn.XLOOKUP(C162,'PLEXOS Units Built'!$B$5:$FG$5,'PLEXOS Units Built'!$B$4:$FG$4)</f>
        <v>10</v>
      </c>
      <c r="F162" s="109"/>
      <c r="G162" s="109" t="s">
        <v>4660</v>
      </c>
      <c r="H162" s="121">
        <v>1</v>
      </c>
      <c r="I162" s="108"/>
      <c r="J162" s="108"/>
      <c r="K162" s="108"/>
      <c r="L162" s="108"/>
      <c r="M162" s="108"/>
      <c r="N162" s="108"/>
      <c r="O162" s="108" t="str">
        <f t="shared" ca="1" si="2"/>
        <v>H:\2023 IRP\3 - Assumptions\3 - DSM\2 - Energy Efficiency\Plexos Inputs\[IRP2023 EE potential - NCC Bundles - Max Cap 10MW (with Planned 24-25).xlsx]PLEXOS MaxCapacity</v>
      </c>
    </row>
    <row r="163" spans="1:15" x14ac:dyDescent="0.25">
      <c r="A163" s="108" t="s">
        <v>4676</v>
      </c>
      <c r="B163" s="108" t="s">
        <v>4677</v>
      </c>
      <c r="C163" s="108" t="s">
        <v>4984</v>
      </c>
      <c r="D163" s="108" t="s">
        <v>4659</v>
      </c>
      <c r="E163" s="136">
        <f>_xlfn.XLOOKUP(C163,'PLEXOS Units Built'!$B$5:$FG$5,'PLEXOS Units Built'!$B$4:$FG$4)</f>
        <v>10</v>
      </c>
      <c r="F163" s="109"/>
      <c r="G163" s="109" t="s">
        <v>4660</v>
      </c>
      <c r="H163" s="121">
        <v>1</v>
      </c>
      <c r="I163" s="108"/>
      <c r="J163" s="108"/>
      <c r="K163" s="108"/>
      <c r="L163" s="108"/>
      <c r="M163" s="108"/>
      <c r="N163" s="108"/>
      <c r="O163" s="108" t="str">
        <f t="shared" ca="1" si="2"/>
        <v>H:\2023 IRP\3 - Assumptions\3 - DSM\2 - Energy Efficiency\Plexos Inputs\[IRP2023 EE potential - NCC Bundles - Max Cap 10MW (with Planned 24-25).xlsx]PLEXOS MaxCapacity</v>
      </c>
    </row>
    <row r="164" spans="1:15" x14ac:dyDescent="0.25">
      <c r="A164" s="108" t="s">
        <v>4676</v>
      </c>
      <c r="B164" s="108" t="s">
        <v>4677</v>
      </c>
      <c r="C164" s="108" t="s">
        <v>4985</v>
      </c>
      <c r="D164" s="108" t="s">
        <v>4659</v>
      </c>
      <c r="E164" s="136">
        <f>_xlfn.XLOOKUP(C164,'PLEXOS Units Built'!$B$5:$FG$5,'PLEXOS Units Built'!$B$4:$FG$4)</f>
        <v>10</v>
      </c>
      <c r="F164" s="109"/>
      <c r="G164" s="109" t="s">
        <v>4660</v>
      </c>
      <c r="H164" s="121">
        <v>1</v>
      </c>
      <c r="I164" s="108"/>
      <c r="J164" s="108"/>
      <c r="K164" s="108"/>
      <c r="L164" s="108"/>
      <c r="M164" s="108"/>
      <c r="N164" s="108"/>
      <c r="O164" s="108" t="str">
        <f t="shared" ca="1" si="2"/>
        <v>H:\2023 IRP\3 - Assumptions\3 - DSM\2 - Energy Efficiency\Plexos Inputs\[IRP2023 EE potential - NCC Bundles - Max Cap 10MW (with Planned 24-25).xlsx]PLEXOS MaxCapacity</v>
      </c>
    </row>
    <row r="165" spans="1:15" x14ac:dyDescent="0.25">
      <c r="A165" s="108" t="s">
        <v>4676</v>
      </c>
      <c r="B165" s="108" t="s">
        <v>4677</v>
      </c>
      <c r="C165" s="108" t="s">
        <v>4986</v>
      </c>
      <c r="D165" s="108" t="s">
        <v>4659</v>
      </c>
      <c r="E165" s="136">
        <f>_xlfn.XLOOKUP(C165,'PLEXOS Units Built'!$B$5:$FG$5,'PLEXOS Units Built'!$B$4:$FG$4)</f>
        <v>10</v>
      </c>
      <c r="F165" s="109"/>
      <c r="G165" s="109" t="s">
        <v>4660</v>
      </c>
      <c r="H165" s="121">
        <v>1</v>
      </c>
      <c r="I165" s="108"/>
      <c r="J165" s="108"/>
      <c r="K165" s="108"/>
      <c r="L165" s="108"/>
      <c r="M165" s="108"/>
      <c r="N165" s="108"/>
      <c r="O165" s="108" t="str">
        <f t="shared" ca="1" si="2"/>
        <v>H:\2023 IRP\3 - Assumptions\3 - DSM\2 - Energy Efficiency\Plexos Inputs\[IRP2023 EE potential - NCC Bundles - Max Cap 10MW (with Planned 24-25).xlsx]PLEXOS MaxCapacity</v>
      </c>
    </row>
    <row r="166" spans="1:15" x14ac:dyDescent="0.25">
      <c r="A166" s="108" t="s">
        <v>4676</v>
      </c>
      <c r="B166" s="108" t="s">
        <v>4677</v>
      </c>
      <c r="C166" s="108" t="s">
        <v>4987</v>
      </c>
      <c r="D166" s="108" t="s">
        <v>4659</v>
      </c>
      <c r="E166" s="136">
        <f>_xlfn.XLOOKUP(C166,'PLEXOS Units Built'!$B$5:$FG$5,'PLEXOS Units Built'!$B$4:$FG$4)</f>
        <v>10</v>
      </c>
      <c r="F166" s="109"/>
      <c r="G166" s="109" t="s">
        <v>4660</v>
      </c>
      <c r="H166" s="121">
        <v>1</v>
      </c>
      <c r="I166" s="108"/>
      <c r="J166" s="108"/>
      <c r="K166" s="108"/>
      <c r="L166" s="108"/>
      <c r="M166" s="108"/>
      <c r="N166" s="108"/>
      <c r="O166" s="108" t="str">
        <f t="shared" ca="1" si="2"/>
        <v>H:\2023 IRP\3 - Assumptions\3 - DSM\2 - Energy Efficiency\Plexos Inputs\[IRP2023 EE potential - NCC Bundles - Max Cap 10MW (with Planned 24-25).xlsx]PLEXOS MaxCapacity</v>
      </c>
    </row>
    <row r="167" spans="1:15" x14ac:dyDescent="0.25">
      <c r="A167" s="108" t="s">
        <v>4676</v>
      </c>
      <c r="B167" s="108" t="s">
        <v>4677</v>
      </c>
      <c r="C167" s="108" t="s">
        <v>4988</v>
      </c>
      <c r="D167" s="108" t="s">
        <v>4659</v>
      </c>
      <c r="E167" s="136">
        <f>_xlfn.XLOOKUP(C167,'PLEXOS Units Built'!$B$5:$FG$5,'PLEXOS Units Built'!$B$4:$FG$4)</f>
        <v>10</v>
      </c>
      <c r="F167" s="109"/>
      <c r="G167" s="109" t="s">
        <v>4660</v>
      </c>
      <c r="H167" s="121">
        <v>1</v>
      </c>
      <c r="I167" s="108"/>
      <c r="J167" s="108"/>
      <c r="K167" s="108"/>
      <c r="L167" s="108"/>
      <c r="M167" s="108"/>
      <c r="N167" s="108"/>
      <c r="O167" s="108" t="str">
        <f t="shared" ca="1" si="2"/>
        <v>H:\2023 IRP\3 - Assumptions\3 - DSM\2 - Energy Efficiency\Plexos Inputs\[IRP2023 EE potential - NCC Bundles - Max Cap 10MW (with Planned 24-25).xlsx]PLEXOS MaxCapacity</v>
      </c>
    </row>
    <row r="168" spans="1:15" x14ac:dyDescent="0.25">
      <c r="A168" s="108" t="s">
        <v>4676</v>
      </c>
      <c r="B168" s="108" t="s">
        <v>4677</v>
      </c>
      <c r="C168" s="108" t="s">
        <v>4989</v>
      </c>
      <c r="D168" s="108" t="s">
        <v>4659</v>
      </c>
      <c r="E168" s="136">
        <f>_xlfn.XLOOKUP(C168,'PLEXOS Units Built'!$B$5:$FG$5,'PLEXOS Units Built'!$B$4:$FG$4)</f>
        <v>10</v>
      </c>
      <c r="F168" s="109"/>
      <c r="G168" s="109" t="s">
        <v>4660</v>
      </c>
      <c r="H168" s="121">
        <v>1</v>
      </c>
      <c r="I168" s="108"/>
      <c r="J168" s="108"/>
      <c r="K168" s="108"/>
      <c r="L168" s="108"/>
      <c r="M168" s="108"/>
      <c r="N168" s="108"/>
      <c r="O168" s="108" t="str">
        <f t="shared" ca="1" si="2"/>
        <v>H:\2023 IRP\3 - Assumptions\3 - DSM\2 - Energy Efficiency\Plexos Inputs\[IRP2023 EE potential - NCC Bundles - Max Cap 10MW (with Planned 24-25).xlsx]PLEXOS MaxCapacity</v>
      </c>
    </row>
    <row r="169" spans="1:15" x14ac:dyDescent="0.25">
      <c r="A169" s="108" t="s">
        <v>4676</v>
      </c>
      <c r="B169" s="108" t="s">
        <v>4677</v>
      </c>
      <c r="C169" s="108" t="s">
        <v>4990</v>
      </c>
      <c r="D169" s="108" t="s">
        <v>4659</v>
      </c>
      <c r="E169" s="136">
        <f>_xlfn.XLOOKUP(C169,'PLEXOS Units Built'!$B$5:$FG$5,'PLEXOS Units Built'!$B$4:$FG$4)</f>
        <v>10</v>
      </c>
      <c r="F169" s="109"/>
      <c r="G169" s="109" t="s">
        <v>4660</v>
      </c>
      <c r="H169" s="121">
        <v>1</v>
      </c>
      <c r="I169" s="108"/>
      <c r="J169" s="108"/>
      <c r="K169" s="108"/>
      <c r="L169" s="108"/>
      <c r="M169" s="108"/>
      <c r="N169" s="108"/>
      <c r="O169" s="108" t="str">
        <f t="shared" ca="1" si="2"/>
        <v>H:\2023 IRP\3 - Assumptions\3 - DSM\2 - Energy Efficiency\Plexos Inputs\[IRP2023 EE potential - NCC Bundles - Max Cap 10MW (with Planned 24-25).xlsx]PLEXOS MaxCapacity</v>
      </c>
    </row>
    <row r="170" spans="1:15" x14ac:dyDescent="0.25">
      <c r="A170" s="108" t="s">
        <v>4676</v>
      </c>
      <c r="B170" s="108" t="s">
        <v>4677</v>
      </c>
      <c r="C170" s="108" t="s">
        <v>4991</v>
      </c>
      <c r="D170" s="108" t="s">
        <v>4659</v>
      </c>
      <c r="E170" s="136">
        <f>_xlfn.XLOOKUP(C170,'PLEXOS Units Built'!$B$5:$FG$5,'PLEXOS Units Built'!$B$4:$FG$4)</f>
        <v>10</v>
      </c>
      <c r="F170" s="109"/>
      <c r="G170" s="109" t="s">
        <v>4660</v>
      </c>
      <c r="H170" s="121">
        <v>1</v>
      </c>
      <c r="I170" s="108"/>
      <c r="J170" s="108"/>
      <c r="K170" s="108"/>
      <c r="L170" s="108"/>
      <c r="M170" s="108"/>
      <c r="N170" s="108"/>
      <c r="O170" s="108" t="str">
        <f t="shared" ca="1" si="2"/>
        <v>H:\2023 IRP\3 - Assumptions\3 - DSM\2 - Energy Efficiency\Plexos Inputs\[IRP2023 EE potential - NCC Bundles - Max Cap 10MW (with Planned 24-25).xlsx]PLEXOS MaxCapacity</v>
      </c>
    </row>
    <row r="171" spans="1:15" x14ac:dyDescent="0.25">
      <c r="A171" s="108" t="s">
        <v>4676</v>
      </c>
      <c r="B171" s="108" t="s">
        <v>4677</v>
      </c>
      <c r="C171" s="108" t="s">
        <v>4992</v>
      </c>
      <c r="D171" s="108" t="s">
        <v>4659</v>
      </c>
      <c r="E171" s="136">
        <f>_xlfn.XLOOKUP(C171,'PLEXOS Units Built'!$B$5:$FG$5,'PLEXOS Units Built'!$B$4:$FG$4)</f>
        <v>10</v>
      </c>
      <c r="F171" s="109"/>
      <c r="G171" s="109" t="s">
        <v>4660</v>
      </c>
      <c r="H171" s="121">
        <v>1</v>
      </c>
      <c r="I171" s="108"/>
      <c r="J171" s="108"/>
      <c r="K171" s="108"/>
      <c r="L171" s="108"/>
      <c r="M171" s="108"/>
      <c r="N171" s="108"/>
      <c r="O171" s="108" t="str">
        <f t="shared" ca="1" si="2"/>
        <v>H:\2023 IRP\3 - Assumptions\3 - DSM\2 - Energy Efficiency\Plexos Inputs\[IRP2023 EE potential - NCC Bundles - Max Cap 10MW (with Planned 24-25).xlsx]PLEXOS MaxCapacity</v>
      </c>
    </row>
    <row r="172" spans="1:15" x14ac:dyDescent="0.25">
      <c r="A172" s="108" t="s">
        <v>4676</v>
      </c>
      <c r="B172" s="108" t="s">
        <v>4677</v>
      </c>
      <c r="C172" s="108" t="s">
        <v>4993</v>
      </c>
      <c r="D172" s="108" t="s">
        <v>4659</v>
      </c>
      <c r="E172" s="136">
        <f>_xlfn.XLOOKUP(C172,'PLEXOS Units Built'!$B$5:$FG$5,'PLEXOS Units Built'!$B$4:$FG$4)</f>
        <v>10</v>
      </c>
      <c r="F172" s="109"/>
      <c r="G172" s="109" t="s">
        <v>4660</v>
      </c>
      <c r="H172" s="121">
        <v>1</v>
      </c>
      <c r="I172" s="108"/>
      <c r="J172" s="108"/>
      <c r="K172" s="108"/>
      <c r="L172" s="108"/>
      <c r="M172" s="108"/>
      <c r="N172" s="108"/>
      <c r="O172" s="108" t="str">
        <f t="shared" ca="1" si="2"/>
        <v>H:\2023 IRP\3 - Assumptions\3 - DSM\2 - Energy Efficiency\Plexos Inputs\[IRP2023 EE potential - NCC Bundles - Max Cap 10MW (with Planned 24-25).xlsx]PLEXOS MaxCapacity</v>
      </c>
    </row>
    <row r="173" spans="1:15" x14ac:dyDescent="0.25">
      <c r="A173" s="108" t="s">
        <v>4676</v>
      </c>
      <c r="B173" s="108" t="s">
        <v>4677</v>
      </c>
      <c r="C173" s="108" t="s">
        <v>4994</v>
      </c>
      <c r="D173" s="108" t="s">
        <v>4659</v>
      </c>
      <c r="E173" s="136">
        <f>_xlfn.XLOOKUP(C173,'PLEXOS Units Built'!$B$5:$FG$5,'PLEXOS Units Built'!$B$4:$FG$4)</f>
        <v>10</v>
      </c>
      <c r="F173" s="109"/>
      <c r="G173" s="109" t="s">
        <v>4660</v>
      </c>
      <c r="H173" s="121">
        <v>1</v>
      </c>
      <c r="I173" s="108"/>
      <c r="J173" s="108"/>
      <c r="K173" s="108"/>
      <c r="L173" s="108"/>
      <c r="M173" s="108"/>
      <c r="N173" s="108"/>
      <c r="O173" s="108" t="str">
        <f t="shared" ca="1" si="2"/>
        <v>H:\2023 IRP\3 - Assumptions\3 - DSM\2 - Energy Efficiency\Plexos Inputs\[IRP2023 EE potential - NCC Bundles - Max Cap 10MW (with Planned 24-25).xlsx]PLEXOS MaxCapacity</v>
      </c>
    </row>
    <row r="174" spans="1:15" x14ac:dyDescent="0.25">
      <c r="A174" s="108" t="s">
        <v>4676</v>
      </c>
      <c r="B174" s="108" t="s">
        <v>4677</v>
      </c>
      <c r="C174" s="108" t="s">
        <v>4995</v>
      </c>
      <c r="D174" s="108" t="s">
        <v>4659</v>
      </c>
      <c r="E174" s="136">
        <f>_xlfn.XLOOKUP(C174,'PLEXOS Units Built'!$B$5:$FG$5,'PLEXOS Units Built'!$B$4:$FG$4)</f>
        <v>10</v>
      </c>
      <c r="F174" s="109"/>
      <c r="G174" s="109" t="s">
        <v>4660</v>
      </c>
      <c r="H174" s="121">
        <v>1</v>
      </c>
      <c r="I174" s="108"/>
      <c r="J174" s="108"/>
      <c r="K174" s="108"/>
      <c r="L174" s="108"/>
      <c r="M174" s="108"/>
      <c r="N174" s="108"/>
      <c r="O174" s="108" t="str">
        <f t="shared" ca="1" si="2"/>
        <v>H:\2023 IRP\3 - Assumptions\3 - DSM\2 - Energy Efficiency\Plexos Inputs\[IRP2023 EE potential - NCC Bundles - Max Cap 10MW (with Planned 24-25).xlsx]PLEXOS MaxCapacity</v>
      </c>
    </row>
    <row r="175" spans="1:15" x14ac:dyDescent="0.25">
      <c r="A175" s="108" t="s">
        <v>4676</v>
      </c>
      <c r="B175" s="108" t="s">
        <v>4677</v>
      </c>
      <c r="C175" s="108" t="s">
        <v>4996</v>
      </c>
      <c r="D175" s="108" t="s">
        <v>4659</v>
      </c>
      <c r="E175" s="136">
        <f>_xlfn.XLOOKUP(C175,'PLEXOS Units Built'!$B$5:$FG$5,'PLEXOS Units Built'!$B$4:$FG$4)</f>
        <v>10</v>
      </c>
      <c r="F175" s="109"/>
      <c r="G175" s="109" t="s">
        <v>4660</v>
      </c>
      <c r="H175" s="121">
        <v>1</v>
      </c>
      <c r="I175" s="108"/>
      <c r="J175" s="108"/>
      <c r="K175" s="108"/>
      <c r="L175" s="108"/>
      <c r="M175" s="108"/>
      <c r="N175" s="108"/>
      <c r="O175" s="108" t="str">
        <f t="shared" ca="1" si="2"/>
        <v>H:\2023 IRP\3 - Assumptions\3 - DSM\2 - Energy Efficiency\Plexos Inputs\[IRP2023 EE potential - NCC Bundles - Max Cap 10MW (with Planned 24-25).xlsx]PLEXOS MaxCapacity</v>
      </c>
    </row>
    <row r="176" spans="1:15" x14ac:dyDescent="0.25">
      <c r="A176" s="108" t="s">
        <v>4676</v>
      </c>
      <c r="B176" s="108" t="s">
        <v>4677</v>
      </c>
      <c r="C176" s="108" t="s">
        <v>4997</v>
      </c>
      <c r="D176" s="108" t="s">
        <v>4659</v>
      </c>
      <c r="E176" s="136">
        <f>_xlfn.XLOOKUP(C176,'PLEXOS Units Built'!$B$5:$FG$5,'PLEXOS Units Built'!$B$4:$FG$4)</f>
        <v>10</v>
      </c>
      <c r="F176" s="109"/>
      <c r="G176" s="109" t="s">
        <v>4660</v>
      </c>
      <c r="H176" s="121">
        <v>1</v>
      </c>
      <c r="I176" s="108"/>
      <c r="J176" s="108"/>
      <c r="K176" s="108"/>
      <c r="L176" s="108"/>
      <c r="M176" s="108"/>
      <c r="N176" s="108"/>
      <c r="O176" s="108" t="str">
        <f t="shared" ca="1" si="2"/>
        <v>H:\2023 IRP\3 - Assumptions\3 - DSM\2 - Energy Efficiency\Plexos Inputs\[IRP2023 EE potential - NCC Bundles - Max Cap 10MW (with Planned 24-25).xlsx]PLEXOS MaxCapacity</v>
      </c>
    </row>
    <row r="177" spans="1:15" x14ac:dyDescent="0.25">
      <c r="A177" s="108" t="s">
        <v>4676</v>
      </c>
      <c r="B177" s="108" t="s">
        <v>4677</v>
      </c>
      <c r="C177" s="108" t="s">
        <v>4998</v>
      </c>
      <c r="D177" s="108" t="s">
        <v>4659</v>
      </c>
      <c r="E177" s="136">
        <f>_xlfn.XLOOKUP(C177,'PLEXOS Units Built'!$B$5:$FG$5,'PLEXOS Units Built'!$B$4:$FG$4)</f>
        <v>10</v>
      </c>
      <c r="F177" s="109"/>
      <c r="G177" s="109" t="s">
        <v>4660</v>
      </c>
      <c r="H177" s="121">
        <v>1</v>
      </c>
      <c r="I177" s="108"/>
      <c r="J177" s="108"/>
      <c r="K177" s="108"/>
      <c r="L177" s="108"/>
      <c r="M177" s="108"/>
      <c r="N177" s="108"/>
      <c r="O177" s="108" t="str">
        <f t="shared" ca="1" si="2"/>
        <v>H:\2023 IRP\3 - Assumptions\3 - DSM\2 - Energy Efficiency\Plexos Inputs\[IRP2023 EE potential - NCC Bundles - Max Cap 10MW (with Planned 24-25).xlsx]PLEXOS MaxCapacity</v>
      </c>
    </row>
    <row r="178" spans="1:15" x14ac:dyDescent="0.25">
      <c r="A178" s="108" t="s">
        <v>4676</v>
      </c>
      <c r="B178" s="108" t="s">
        <v>4677</v>
      </c>
      <c r="C178" s="108" t="s">
        <v>4999</v>
      </c>
      <c r="D178" s="108" t="s">
        <v>4659</v>
      </c>
      <c r="E178" s="136">
        <f>_xlfn.XLOOKUP(C178,'PLEXOS Units Built'!$B$5:$FG$5,'PLEXOS Units Built'!$B$4:$FG$4)</f>
        <v>10</v>
      </c>
      <c r="F178" s="109"/>
      <c r="G178" s="109" t="s">
        <v>4660</v>
      </c>
      <c r="H178" s="121">
        <v>1</v>
      </c>
      <c r="I178" s="108"/>
      <c r="J178" s="108"/>
      <c r="K178" s="108"/>
      <c r="L178" s="108"/>
      <c r="M178" s="108"/>
      <c r="N178" s="108"/>
      <c r="O178" s="108" t="str">
        <f t="shared" ca="1" si="2"/>
        <v>H:\2023 IRP\3 - Assumptions\3 - DSM\2 - Energy Efficiency\Plexos Inputs\[IRP2023 EE potential - NCC Bundles - Max Cap 10MW (with Planned 24-25).xlsx]PLEXOS MaxCapacity</v>
      </c>
    </row>
    <row r="179" spans="1:15" x14ac:dyDescent="0.25">
      <c r="A179" s="108" t="s">
        <v>4676</v>
      </c>
      <c r="B179" s="108" t="s">
        <v>4677</v>
      </c>
      <c r="C179" s="108" t="s">
        <v>5000</v>
      </c>
      <c r="D179" s="108" t="s">
        <v>4659</v>
      </c>
      <c r="E179" s="136">
        <f>_xlfn.XLOOKUP(C179,'PLEXOS Units Built'!$B$5:$FG$5,'PLEXOS Units Built'!$B$4:$FG$4)</f>
        <v>10</v>
      </c>
      <c r="F179" s="109"/>
      <c r="G179" s="109" t="s">
        <v>4660</v>
      </c>
      <c r="H179" s="121">
        <v>1</v>
      </c>
      <c r="I179" s="108"/>
      <c r="J179" s="108"/>
      <c r="K179" s="108"/>
      <c r="L179" s="108"/>
      <c r="M179" s="108"/>
      <c r="N179" s="108"/>
      <c r="O179" s="108" t="str">
        <f t="shared" ca="1" si="2"/>
        <v>H:\2023 IRP\3 - Assumptions\3 - DSM\2 - Energy Efficiency\Plexos Inputs\[IRP2023 EE potential - NCC Bundles - Max Cap 10MW (with Planned 24-25).xlsx]PLEXOS MaxCapacity</v>
      </c>
    </row>
    <row r="180" spans="1:15" x14ac:dyDescent="0.25">
      <c r="A180" s="108" t="s">
        <v>4676</v>
      </c>
      <c r="B180" s="108" t="s">
        <v>4677</v>
      </c>
      <c r="C180" s="108" t="s">
        <v>5001</v>
      </c>
      <c r="D180" s="108" t="s">
        <v>4659</v>
      </c>
      <c r="E180" s="136">
        <f>_xlfn.XLOOKUP(C180,'PLEXOS Units Built'!$B$5:$FG$5,'PLEXOS Units Built'!$B$4:$FG$4)</f>
        <v>10</v>
      </c>
      <c r="F180" s="109"/>
      <c r="G180" s="109" t="s">
        <v>4660</v>
      </c>
      <c r="H180" s="121">
        <v>1</v>
      </c>
      <c r="I180" s="108"/>
      <c r="J180" s="108"/>
      <c r="K180" s="108"/>
      <c r="L180" s="108"/>
      <c r="M180" s="108"/>
      <c r="N180" s="108"/>
      <c r="O180" s="108" t="str">
        <f t="shared" ca="1" si="2"/>
        <v>H:\2023 IRP\3 - Assumptions\3 - DSM\2 - Energy Efficiency\Plexos Inputs\[IRP2023 EE potential - NCC Bundles - Max Cap 10MW (with Planned 24-25).xlsx]PLEXOS MaxCapacity</v>
      </c>
    </row>
  </sheetData>
  <autoFilter ref="A2:O180" xr:uid="{00000000-0001-0000-1300-000000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-0.249977111117893"/>
  </sheetPr>
  <dimension ref="A2:AF385"/>
  <sheetViews>
    <sheetView workbookViewId="0"/>
  </sheetViews>
  <sheetFormatPr defaultRowHeight="13.2" x14ac:dyDescent="0.25"/>
  <cols>
    <col min="1" max="1" width="18.44140625" style="142" customWidth="1"/>
    <col min="2" max="2" width="31.5546875" style="82" bestFit="1" customWidth="1"/>
    <col min="3" max="3" width="17.6640625" style="82" customWidth="1"/>
    <col min="4" max="4" width="15.6640625" style="133" bestFit="1" customWidth="1"/>
    <col min="5" max="5" width="11.109375" style="84" bestFit="1" customWidth="1"/>
    <col min="6" max="6" width="8.5546875" style="84" bestFit="1" customWidth="1"/>
    <col min="7" max="7" width="7.33203125" style="116" bestFit="1" customWidth="1"/>
    <col min="8" max="8" width="11.109375" style="82" bestFit="1" customWidth="1"/>
    <col min="9" max="9" width="9.44140625" style="82" bestFit="1" customWidth="1"/>
    <col min="10" max="10" width="16" style="82" bestFit="1" customWidth="1"/>
    <col min="11" max="12" width="5.6640625" style="82" customWidth="1"/>
    <col min="13" max="13" width="13.6640625" style="82" customWidth="1"/>
    <col min="14" max="14" width="11.88671875" style="82" customWidth="1"/>
    <col min="18" max="18" width="31.5546875" style="82" bestFit="1" customWidth="1"/>
    <col min="19" max="19" width="16" style="82" customWidth="1"/>
    <col min="20" max="20" width="11.44140625" style="145" customWidth="1"/>
    <col min="21" max="21" width="11.109375" style="84" bestFit="1" customWidth="1"/>
    <col min="22" max="22" width="8.5546875" style="84" bestFit="1" customWidth="1"/>
    <col min="23" max="23" width="7.33203125" style="116" bestFit="1" customWidth="1"/>
    <col min="24" max="24" width="11.109375" style="82" bestFit="1" customWidth="1"/>
    <col min="25" max="25" width="9.44140625" style="82" bestFit="1" customWidth="1"/>
    <col min="26" max="26" width="10.44140625" style="82" bestFit="1" customWidth="1"/>
    <col min="27" max="28" width="10.44140625" style="82" customWidth="1"/>
    <col min="29" max="29" width="9.88671875" style="82" bestFit="1" customWidth="1"/>
    <col min="30" max="30" width="8.109375" style="82" bestFit="1" customWidth="1"/>
    <col min="31" max="31" width="20.109375" style="82" bestFit="1" customWidth="1"/>
    <col min="32" max="32" width="18" style="82" bestFit="1" customWidth="1"/>
  </cols>
  <sheetData>
    <row r="2" spans="1:32" x14ac:dyDescent="0.25">
      <c r="B2"/>
      <c r="C2"/>
      <c r="D2"/>
      <c r="E2"/>
      <c r="F2"/>
      <c r="G2"/>
      <c r="H2" s="82" t="s">
        <v>4245</v>
      </c>
      <c r="I2" s="82" t="s">
        <v>4245</v>
      </c>
      <c r="J2" s="82" t="s">
        <v>4245</v>
      </c>
      <c r="N2" s="82" t="s">
        <v>4245</v>
      </c>
      <c r="O2" t="s">
        <v>4249</v>
      </c>
    </row>
    <row r="4" spans="1:32" ht="16.8" thickBot="1" x14ac:dyDescent="0.4">
      <c r="I4" s="126" t="s">
        <v>4657</v>
      </c>
      <c r="J4" s="83"/>
      <c r="K4" s="83"/>
      <c r="L4" s="83"/>
      <c r="M4" s="83"/>
      <c r="N4" s="83"/>
    </row>
    <row r="5" spans="1:32" ht="13.8" thickBot="1" x14ac:dyDescent="0.3">
      <c r="B5"/>
      <c r="D5" s="85"/>
      <c r="H5" s="116"/>
      <c r="I5" s="116"/>
      <c r="R5" s="86" t="s">
        <v>4656</v>
      </c>
      <c r="S5" s="149" t="e">
        <f>SUM(AF8:AF250)</f>
        <v>#N/A</v>
      </c>
    </row>
    <row r="7" spans="1:32" x14ac:dyDescent="0.25">
      <c r="A7" s="142" t="s">
        <v>4659</v>
      </c>
      <c r="B7" s="112" t="s">
        <v>4232</v>
      </c>
      <c r="C7" s="112" t="s">
        <v>4233</v>
      </c>
      <c r="D7" s="134" t="s">
        <v>4234</v>
      </c>
      <c r="E7" s="113" t="s">
        <v>4235</v>
      </c>
      <c r="F7" s="113" t="s">
        <v>1</v>
      </c>
      <c r="G7" s="117" t="s">
        <v>4236</v>
      </c>
      <c r="H7" s="112" t="s">
        <v>4237</v>
      </c>
      <c r="I7" s="112" t="s">
        <v>4238</v>
      </c>
      <c r="J7" s="112" t="s">
        <v>4239</v>
      </c>
      <c r="K7" s="112" t="s">
        <v>4673</v>
      </c>
      <c r="L7" s="112" t="s">
        <v>4674</v>
      </c>
      <c r="M7" s="112" t="s">
        <v>4240</v>
      </c>
      <c r="N7" s="125" t="s">
        <v>4241</v>
      </c>
      <c r="R7" s="112" t="s">
        <v>4232</v>
      </c>
      <c r="S7" s="112" t="s">
        <v>4233</v>
      </c>
      <c r="T7" s="146" t="s">
        <v>4234</v>
      </c>
      <c r="U7" s="113" t="s">
        <v>4235</v>
      </c>
      <c r="V7" s="113" t="s">
        <v>1</v>
      </c>
      <c r="W7" s="117" t="s">
        <v>4236</v>
      </c>
      <c r="X7" s="112" t="s">
        <v>4237</v>
      </c>
      <c r="Y7" s="112" t="s">
        <v>4238</v>
      </c>
      <c r="Z7" s="112" t="s">
        <v>4239</v>
      </c>
      <c r="AA7" s="112" t="s">
        <v>4673</v>
      </c>
      <c r="AB7" s="112" t="s">
        <v>4674</v>
      </c>
      <c r="AC7" s="112" t="s">
        <v>4240</v>
      </c>
      <c r="AD7" s="112" t="s">
        <v>4241</v>
      </c>
      <c r="AE7" s="112" t="s">
        <v>4242</v>
      </c>
    </row>
    <row r="8" spans="1:32" x14ac:dyDescent="0.25">
      <c r="A8" s="142">
        <f>INDEX('Capacity by State'!$B$6:$B$12,MATCH(MID(B8,18,2),'Capacity by State'!$A$6:$A$12,0))</f>
        <v>10</v>
      </c>
      <c r="B8" s="110" t="s">
        <v>4243</v>
      </c>
      <c r="C8" s="110" t="s">
        <v>4662</v>
      </c>
      <c r="D8" s="143">
        <f>IF(LEFT(J8,1)="S",INDEX('Summer PCF'!$J:$J,MATCH($B8,'Summer PCF'!$M:$M,0)),INDEX('Winter PCF'!$J:$J,MATCH($B8,'Winter PCF'!$M:$M,0)))*A8*Gross_Up</f>
        <v>7.077</v>
      </c>
      <c r="E8"/>
      <c r="F8" s="111" t="s">
        <v>4660</v>
      </c>
      <c r="G8" s="120">
        <v>1</v>
      </c>
      <c r="H8"/>
      <c r="I8"/>
      <c r="J8" s="110" t="s">
        <v>4669</v>
      </c>
      <c r="K8" s="110"/>
      <c r="L8" s="110"/>
      <c r="M8" s="110" t="s">
        <v>4247</v>
      </c>
      <c r="N8" s="110" t="s">
        <v>4248</v>
      </c>
      <c r="P8" t="s">
        <v>4676</v>
      </c>
      <c r="Q8" t="s">
        <v>4677</v>
      </c>
      <c r="R8" s="114" t="s">
        <v>4243</v>
      </c>
      <c r="S8" s="114" t="s">
        <v>4662</v>
      </c>
      <c r="T8" s="147">
        <v>7.077E-3</v>
      </c>
      <c r="U8" s="115"/>
      <c r="V8" s="115" t="s">
        <v>4660</v>
      </c>
      <c r="W8" s="118">
        <v>1</v>
      </c>
      <c r="X8" s="114"/>
      <c r="Y8" s="114"/>
      <c r="Z8" s="114" t="s">
        <v>4669</v>
      </c>
      <c r="AA8" s="114" t="s">
        <v>4675</v>
      </c>
      <c r="AB8" s="114"/>
      <c r="AC8" s="114" t="s">
        <v>4247</v>
      </c>
      <c r="AD8" s="114" t="s">
        <v>4248</v>
      </c>
      <c r="AE8" s="114"/>
      <c r="AF8" s="148">
        <f>-T8+ROUND(D8,6)</f>
        <v>7.0699230000000002</v>
      </c>
    </row>
    <row r="9" spans="1:32" x14ac:dyDescent="0.25">
      <c r="A9" s="142">
        <f>INDEX('Capacity by State'!$B$6:$B$12,MATCH(MID(B9,18,2),'Capacity by State'!$A$6:$A$12,0))</f>
        <v>10</v>
      </c>
      <c r="B9" s="110" t="s">
        <v>4243</v>
      </c>
      <c r="C9" s="110" t="s">
        <v>4662</v>
      </c>
      <c r="D9" s="143">
        <f>IF(LEFT(J9,1)="S",INDEX('Summer PCF'!$J:$J,MATCH($B9,'Summer PCF'!$M:$M,0)),INDEX('Winter PCF'!$J:$J,MATCH($B9,'Winter PCF'!$M:$M,0)))*A9*Gross_Up</f>
        <v>7.0430000000000001</v>
      </c>
      <c r="E9"/>
      <c r="F9" s="111" t="s">
        <v>4660</v>
      </c>
      <c r="G9" s="120">
        <v>1</v>
      </c>
      <c r="H9"/>
      <c r="I9"/>
      <c r="J9" s="110" t="s">
        <v>4670</v>
      </c>
      <c r="K9" s="110"/>
      <c r="L9" s="110"/>
      <c r="M9" s="110" t="s">
        <v>4247</v>
      </c>
      <c r="N9" s="110" t="s">
        <v>4248</v>
      </c>
      <c r="P9" t="s">
        <v>4676</v>
      </c>
      <c r="Q9" t="s">
        <v>4677</v>
      </c>
      <c r="R9" s="114" t="s">
        <v>4243</v>
      </c>
      <c r="S9" s="114" t="s">
        <v>4662</v>
      </c>
      <c r="T9" s="147">
        <v>7.0429999999999998E-3</v>
      </c>
      <c r="U9" s="115"/>
      <c r="V9" s="115" t="s">
        <v>4660</v>
      </c>
      <c r="W9" s="118">
        <v>1</v>
      </c>
      <c r="X9" s="114"/>
      <c r="Y9" s="114"/>
      <c r="Z9" s="114" t="s">
        <v>4670</v>
      </c>
      <c r="AA9" s="114" t="s">
        <v>4675</v>
      </c>
      <c r="AB9" s="114"/>
      <c r="AC9" s="114" t="s">
        <v>4247</v>
      </c>
      <c r="AD9" s="114" t="s">
        <v>4248</v>
      </c>
      <c r="AE9" s="114"/>
      <c r="AF9" s="148">
        <f t="shared" ref="AF9:AF72" si="0">-T9+ROUND(D9,6)</f>
        <v>7.0359569999999998</v>
      </c>
    </row>
    <row r="10" spans="1:32" x14ac:dyDescent="0.25">
      <c r="A10" s="142">
        <f>INDEX('Capacity by State'!$B$6:$B$12,MATCH(MID(B10,18,2),'Capacity by State'!$A$6:$A$12,0))</f>
        <v>10</v>
      </c>
      <c r="B10" s="108" t="s">
        <v>4250</v>
      </c>
      <c r="C10" s="108" t="s">
        <v>4662</v>
      </c>
      <c r="D10" s="144">
        <f>IF(LEFT(J10,1)="S",INDEX('Summer PCF'!$J:$J,MATCH($B10,'Summer PCF'!$M:$M,0)),INDEX('Winter PCF'!$J:$J,MATCH($B10,'Winter PCF'!$M:$M,0)))*A10*Gross_Up</f>
        <v>6.9079999999999995</v>
      </c>
      <c r="E10"/>
      <c r="F10" s="109" t="s">
        <v>4660</v>
      </c>
      <c r="G10" s="121">
        <v>1</v>
      </c>
      <c r="H10"/>
      <c r="I10"/>
      <c r="J10" s="108" t="str">
        <f t="shared" ref="J10:J73" si="1">J8</f>
        <v>SummerPeakMonth</v>
      </c>
      <c r="K10" s="108"/>
      <c r="L10" s="108"/>
      <c r="M10" s="108" t="s">
        <v>4247</v>
      </c>
      <c r="N10" s="108" t="s">
        <v>4251</v>
      </c>
      <c r="P10" t="s">
        <v>4676</v>
      </c>
      <c r="Q10" t="s">
        <v>4677</v>
      </c>
      <c r="R10" s="112" t="s">
        <v>4250</v>
      </c>
      <c r="S10" s="112" t="s">
        <v>4662</v>
      </c>
      <c r="T10" s="146">
        <v>6.9080000000000001E-3</v>
      </c>
      <c r="U10" s="113"/>
      <c r="V10" s="113" t="s">
        <v>4660</v>
      </c>
      <c r="W10" s="119">
        <v>1</v>
      </c>
      <c r="X10" s="112"/>
      <c r="Y10" s="112"/>
      <c r="Z10" s="112" t="s">
        <v>4669</v>
      </c>
      <c r="AA10" s="112" t="s">
        <v>4675</v>
      </c>
      <c r="AB10" s="112"/>
      <c r="AC10" s="112" t="s">
        <v>4247</v>
      </c>
      <c r="AD10" s="112" t="s">
        <v>4251</v>
      </c>
      <c r="AE10" s="112"/>
      <c r="AF10" s="148">
        <f t="shared" si="0"/>
        <v>6.9010920000000002</v>
      </c>
    </row>
    <row r="11" spans="1:32" x14ac:dyDescent="0.25">
      <c r="A11" s="142">
        <f>INDEX('Capacity by State'!$B$6:$B$12,MATCH(MID(B11,18,2),'Capacity by State'!$A$6:$A$12,0))</f>
        <v>10</v>
      </c>
      <c r="B11" s="108" t="s">
        <v>4250</v>
      </c>
      <c r="C11" s="108" t="s">
        <v>4662</v>
      </c>
      <c r="D11" s="144">
        <f>IF(LEFT(J11,1)="S",INDEX('Summer PCF'!$J:$J,MATCH($B11,'Summer PCF'!$M:$M,0)),INDEX('Winter PCF'!$J:$J,MATCH($B11,'Winter PCF'!$M:$M,0)))*A11*Gross_Up</f>
        <v>4.5490000000000004</v>
      </c>
      <c r="E11"/>
      <c r="F11" s="109" t="s">
        <v>4660</v>
      </c>
      <c r="G11" s="121">
        <v>1</v>
      </c>
      <c r="H11"/>
      <c r="I11"/>
      <c r="J11" s="108" t="str">
        <f t="shared" si="1"/>
        <v>WinterPeakMonth</v>
      </c>
      <c r="K11" s="108"/>
      <c r="L11" s="108"/>
      <c r="M11" s="108" t="s">
        <v>4247</v>
      </c>
      <c r="N11" s="108" t="s">
        <v>4251</v>
      </c>
      <c r="P11" t="s">
        <v>4676</v>
      </c>
      <c r="Q11" t="s">
        <v>4677</v>
      </c>
      <c r="R11" s="112" t="s">
        <v>4250</v>
      </c>
      <c r="S11" s="112" t="s">
        <v>4662</v>
      </c>
      <c r="T11" s="146">
        <v>4.5490000000000001E-3</v>
      </c>
      <c r="U11" s="113"/>
      <c r="V11" s="113" t="s">
        <v>4660</v>
      </c>
      <c r="W11" s="119">
        <v>1</v>
      </c>
      <c r="X11" s="112"/>
      <c r="Y11" s="112"/>
      <c r="Z11" s="112" t="s">
        <v>4670</v>
      </c>
      <c r="AA11" s="112" t="s">
        <v>4675</v>
      </c>
      <c r="AB11" s="112"/>
      <c r="AC11" s="112" t="s">
        <v>4247</v>
      </c>
      <c r="AD11" s="112" t="s">
        <v>4251</v>
      </c>
      <c r="AE11" s="112"/>
      <c r="AF11" s="148">
        <f t="shared" si="0"/>
        <v>4.5444510000000005</v>
      </c>
    </row>
    <row r="12" spans="1:32" x14ac:dyDescent="0.25">
      <c r="A12" s="142">
        <f>INDEX('Capacity by State'!$B$6:$B$12,MATCH(MID(B12,18,2),'Capacity by State'!$A$6:$A$12,0))</f>
        <v>10</v>
      </c>
      <c r="B12" s="108" t="s">
        <v>4252</v>
      </c>
      <c r="C12" s="108" t="s">
        <v>4662</v>
      </c>
      <c r="D12" s="144">
        <f>IF(LEFT(J12,1)="S",INDEX('Summer PCF'!$J:$J,MATCH($B12,'Summer PCF'!$M:$M,0)),INDEX('Winter PCF'!$J:$J,MATCH($B12,'Winter PCF'!$M:$M,0)))*A12*Gross_Up</f>
        <v>6.0270000000000001</v>
      </c>
      <c r="E12"/>
      <c r="F12" s="109" t="s">
        <v>4660</v>
      </c>
      <c r="G12" s="121">
        <v>1</v>
      </c>
      <c r="H12"/>
      <c r="I12"/>
      <c r="J12" s="108" t="str">
        <f t="shared" si="1"/>
        <v>SummerPeakMonth</v>
      </c>
      <c r="K12" s="108"/>
      <c r="L12" s="108"/>
      <c r="M12" s="108" t="s">
        <v>4247</v>
      </c>
      <c r="N12" s="108" t="s">
        <v>4253</v>
      </c>
      <c r="P12" t="s">
        <v>4676</v>
      </c>
      <c r="Q12" t="s">
        <v>4677</v>
      </c>
      <c r="R12" s="112" t="s">
        <v>4252</v>
      </c>
      <c r="S12" s="112" t="s">
        <v>4662</v>
      </c>
      <c r="T12" s="146">
        <v>6.0270000000000002E-3</v>
      </c>
      <c r="U12" s="113"/>
      <c r="V12" s="113" t="s">
        <v>4660</v>
      </c>
      <c r="W12" s="119">
        <v>1</v>
      </c>
      <c r="X12" s="112"/>
      <c r="Y12" s="112"/>
      <c r="Z12" s="112" t="s">
        <v>4669</v>
      </c>
      <c r="AA12" s="112" t="s">
        <v>4675</v>
      </c>
      <c r="AB12" s="112"/>
      <c r="AC12" s="112" t="s">
        <v>4247</v>
      </c>
      <c r="AD12" s="112" t="s">
        <v>4253</v>
      </c>
      <c r="AE12" s="112"/>
      <c r="AF12" s="148">
        <f t="shared" si="0"/>
        <v>6.0209730000000006</v>
      </c>
    </row>
    <row r="13" spans="1:32" x14ac:dyDescent="0.25">
      <c r="A13" s="142">
        <f>INDEX('Capacity by State'!$B$6:$B$12,MATCH(MID(B13,18,2),'Capacity by State'!$A$6:$A$12,0))</f>
        <v>10</v>
      </c>
      <c r="B13" s="108" t="s">
        <v>4252</v>
      </c>
      <c r="C13" s="108" t="s">
        <v>4662</v>
      </c>
      <c r="D13" s="144">
        <f>IF(LEFT(J13,1)="S",INDEX('Summer PCF'!$J:$J,MATCH($B13,'Summer PCF'!$M:$M,0)),INDEX('Winter PCF'!$J:$J,MATCH($B13,'Winter PCF'!$M:$M,0)))*A13*Gross_Up</f>
        <v>7.6290000000000004</v>
      </c>
      <c r="E13"/>
      <c r="F13" s="109" t="s">
        <v>4660</v>
      </c>
      <c r="G13" s="121">
        <v>1</v>
      </c>
      <c r="H13"/>
      <c r="I13"/>
      <c r="J13" s="108" t="str">
        <f t="shared" si="1"/>
        <v>WinterPeakMonth</v>
      </c>
      <c r="K13" s="108"/>
      <c r="L13" s="108"/>
      <c r="M13" s="108" t="s">
        <v>4247</v>
      </c>
      <c r="N13" s="108" t="s">
        <v>4253</v>
      </c>
      <c r="P13" t="s">
        <v>4676</v>
      </c>
      <c r="Q13" t="s">
        <v>4677</v>
      </c>
      <c r="R13" s="112" t="s">
        <v>4252</v>
      </c>
      <c r="S13" s="112" t="s">
        <v>4662</v>
      </c>
      <c r="T13" s="146">
        <v>7.6290000000000004E-3</v>
      </c>
      <c r="U13" s="113"/>
      <c r="V13" s="113" t="s">
        <v>4660</v>
      </c>
      <c r="W13" s="119">
        <v>1</v>
      </c>
      <c r="X13" s="112"/>
      <c r="Y13" s="112"/>
      <c r="Z13" s="112" t="s">
        <v>4670</v>
      </c>
      <c r="AA13" s="112" t="s">
        <v>4675</v>
      </c>
      <c r="AB13" s="112"/>
      <c r="AC13" s="112" t="s">
        <v>4247</v>
      </c>
      <c r="AD13" s="112" t="s">
        <v>4253</v>
      </c>
      <c r="AE13" s="112"/>
      <c r="AF13" s="148">
        <f t="shared" si="0"/>
        <v>7.6213709999999999</v>
      </c>
    </row>
    <row r="14" spans="1:32" x14ac:dyDescent="0.25">
      <c r="A14" s="142">
        <f>INDEX('Capacity by State'!$B$6:$B$12,MATCH(MID(B14,18,2),'Capacity by State'!$A$6:$A$12,0))</f>
        <v>10</v>
      </c>
      <c r="B14" s="108" t="s">
        <v>4254</v>
      </c>
      <c r="C14" s="108" t="s">
        <v>4662</v>
      </c>
      <c r="D14" s="144">
        <f>IF(LEFT(J14,1)="S",INDEX('Summer PCF'!$J:$J,MATCH($B14,'Summer PCF'!$M:$M,0)),INDEX('Winter PCF'!$J:$J,MATCH($B14,'Winter PCF'!$M:$M,0)))*A14*Gross_Up</f>
        <v>5.9390000000000001</v>
      </c>
      <c r="E14"/>
      <c r="F14" s="109" t="s">
        <v>4660</v>
      </c>
      <c r="G14" s="121">
        <v>1</v>
      </c>
      <c r="H14"/>
      <c r="I14"/>
      <c r="J14" s="108" t="str">
        <f t="shared" si="1"/>
        <v>SummerPeakMonth</v>
      </c>
      <c r="K14" s="108"/>
      <c r="L14" s="108"/>
      <c r="M14" s="108" t="s">
        <v>4247</v>
      </c>
      <c r="N14" s="108" t="s">
        <v>4255</v>
      </c>
      <c r="P14" t="s">
        <v>4676</v>
      </c>
      <c r="Q14" t="s">
        <v>4677</v>
      </c>
      <c r="R14" s="112" t="s">
        <v>4254</v>
      </c>
      <c r="S14" s="112" t="s">
        <v>4662</v>
      </c>
      <c r="T14" s="146">
        <v>5.9389999999999998E-3</v>
      </c>
      <c r="U14" s="113"/>
      <c r="V14" s="113" t="s">
        <v>4660</v>
      </c>
      <c r="W14" s="119">
        <v>1</v>
      </c>
      <c r="X14" s="112"/>
      <c r="Y14" s="112"/>
      <c r="Z14" s="112" t="s">
        <v>4669</v>
      </c>
      <c r="AA14" s="112" t="s">
        <v>4675</v>
      </c>
      <c r="AB14" s="112"/>
      <c r="AC14" s="112" t="s">
        <v>4247</v>
      </c>
      <c r="AD14" s="112" t="s">
        <v>4255</v>
      </c>
      <c r="AE14" s="112"/>
      <c r="AF14" s="148">
        <f t="shared" si="0"/>
        <v>5.9330610000000004</v>
      </c>
    </row>
    <row r="15" spans="1:32" x14ac:dyDescent="0.25">
      <c r="A15" s="142">
        <f>INDEX('Capacity by State'!$B$6:$B$12,MATCH(MID(B15,18,2),'Capacity by State'!$A$6:$A$12,0))</f>
        <v>10</v>
      </c>
      <c r="B15" s="108" t="s">
        <v>4254</v>
      </c>
      <c r="C15" s="108" t="s">
        <v>4662</v>
      </c>
      <c r="D15" s="144">
        <f>IF(LEFT(J15,1)="S",INDEX('Summer PCF'!$J:$J,MATCH($B15,'Summer PCF'!$M:$M,0)),INDEX('Winter PCF'!$J:$J,MATCH($B15,'Winter PCF'!$M:$M,0)))*A15*Gross_Up</f>
        <v>5.9950000000000001</v>
      </c>
      <c r="E15"/>
      <c r="F15" s="109" t="s">
        <v>4660</v>
      </c>
      <c r="G15" s="121">
        <v>1</v>
      </c>
      <c r="H15"/>
      <c r="I15"/>
      <c r="J15" s="108" t="str">
        <f t="shared" si="1"/>
        <v>WinterPeakMonth</v>
      </c>
      <c r="K15" s="108"/>
      <c r="L15" s="108"/>
      <c r="M15" s="108" t="s">
        <v>4247</v>
      </c>
      <c r="N15" s="108" t="s">
        <v>4255</v>
      </c>
      <c r="P15" t="s">
        <v>4676</v>
      </c>
      <c r="Q15" t="s">
        <v>4677</v>
      </c>
      <c r="R15" s="112" t="s">
        <v>4254</v>
      </c>
      <c r="S15" s="112" t="s">
        <v>4662</v>
      </c>
      <c r="T15" s="146">
        <v>5.9950000000000003E-3</v>
      </c>
      <c r="U15" s="113"/>
      <c r="V15" s="113" t="s">
        <v>4660</v>
      </c>
      <c r="W15" s="119">
        <v>1</v>
      </c>
      <c r="X15" s="112"/>
      <c r="Y15" s="112"/>
      <c r="Z15" s="112" t="s">
        <v>4670</v>
      </c>
      <c r="AA15" s="112" t="s">
        <v>4675</v>
      </c>
      <c r="AB15" s="112"/>
      <c r="AC15" s="112" t="s">
        <v>4247</v>
      </c>
      <c r="AD15" s="112" t="s">
        <v>4255</v>
      </c>
      <c r="AE15" s="112"/>
      <c r="AF15" s="148">
        <f t="shared" si="0"/>
        <v>5.9890049999999997</v>
      </c>
    </row>
    <row r="16" spans="1:32" x14ac:dyDescent="0.25">
      <c r="A16" s="142">
        <f>INDEX('Capacity by State'!$B$6:$B$12,MATCH(MID(B16,18,2),'Capacity by State'!$A$6:$A$12,0))</f>
        <v>10</v>
      </c>
      <c r="B16" s="108" t="s">
        <v>4256</v>
      </c>
      <c r="C16" s="108" t="s">
        <v>4662</v>
      </c>
      <c r="D16" s="144">
        <f>IF(LEFT(J16,1)="S",INDEX('Summer PCF'!$J:$J,MATCH($B16,'Summer PCF'!$M:$M,0)),INDEX('Winter PCF'!$J:$J,MATCH($B16,'Winter PCF'!$M:$M,0)))*A16*Gross_Up</f>
        <v>7.1499999999999995</v>
      </c>
      <c r="E16"/>
      <c r="F16" s="109" t="s">
        <v>4660</v>
      </c>
      <c r="G16" s="121">
        <v>1</v>
      </c>
      <c r="H16"/>
      <c r="I16"/>
      <c r="J16" s="108" t="str">
        <f t="shared" si="1"/>
        <v>SummerPeakMonth</v>
      </c>
      <c r="K16" s="108"/>
      <c r="L16" s="108"/>
      <c r="M16" s="108" t="s">
        <v>4247</v>
      </c>
      <c r="N16" s="108" t="s">
        <v>4257</v>
      </c>
      <c r="P16" t="s">
        <v>4676</v>
      </c>
      <c r="Q16" t="s">
        <v>4677</v>
      </c>
      <c r="R16" s="112" t="s">
        <v>4256</v>
      </c>
      <c r="S16" s="112" t="s">
        <v>4662</v>
      </c>
      <c r="T16" s="146">
        <v>7.1500000000000001E-3</v>
      </c>
      <c r="U16" s="113"/>
      <c r="V16" s="113" t="s">
        <v>4660</v>
      </c>
      <c r="W16" s="119">
        <v>1</v>
      </c>
      <c r="X16" s="112"/>
      <c r="Y16" s="112"/>
      <c r="Z16" s="112" t="s">
        <v>4669</v>
      </c>
      <c r="AA16" s="112" t="s">
        <v>4675</v>
      </c>
      <c r="AB16" s="112"/>
      <c r="AC16" s="112" t="s">
        <v>4247</v>
      </c>
      <c r="AD16" s="112" t="s">
        <v>4257</v>
      </c>
      <c r="AE16" s="112"/>
      <c r="AF16" s="148">
        <f t="shared" si="0"/>
        <v>7.1428500000000001</v>
      </c>
    </row>
    <row r="17" spans="1:32" x14ac:dyDescent="0.25">
      <c r="A17" s="142">
        <f>INDEX('Capacity by State'!$B$6:$B$12,MATCH(MID(B17,18,2),'Capacity by State'!$A$6:$A$12,0))</f>
        <v>10</v>
      </c>
      <c r="B17" s="108" t="s">
        <v>4256</v>
      </c>
      <c r="C17" s="108" t="s">
        <v>4662</v>
      </c>
      <c r="D17" s="144">
        <f>IF(LEFT(J17,1)="S",INDEX('Summer PCF'!$J:$J,MATCH($B17,'Summer PCF'!$M:$M,0)),INDEX('Winter PCF'!$J:$J,MATCH($B17,'Winter PCF'!$M:$M,0)))*A17*Gross_Up</f>
        <v>6.8010000000000002</v>
      </c>
      <c r="E17"/>
      <c r="F17" s="109" t="s">
        <v>4660</v>
      </c>
      <c r="G17" s="121">
        <v>1</v>
      </c>
      <c r="H17"/>
      <c r="I17"/>
      <c r="J17" s="108" t="str">
        <f t="shared" si="1"/>
        <v>WinterPeakMonth</v>
      </c>
      <c r="K17" s="108"/>
      <c r="L17" s="108"/>
      <c r="M17" s="108" t="s">
        <v>4247</v>
      </c>
      <c r="N17" s="108" t="s">
        <v>4257</v>
      </c>
      <c r="P17" t="s">
        <v>4676</v>
      </c>
      <c r="Q17" t="s">
        <v>4677</v>
      </c>
      <c r="R17" s="112" t="s">
        <v>4256</v>
      </c>
      <c r="S17" s="112" t="s">
        <v>4662</v>
      </c>
      <c r="T17" s="146">
        <v>6.8009999999999998E-3</v>
      </c>
      <c r="U17" s="113"/>
      <c r="V17" s="113" t="s">
        <v>4660</v>
      </c>
      <c r="W17" s="119">
        <v>1</v>
      </c>
      <c r="X17" s="112"/>
      <c r="Y17" s="112"/>
      <c r="Z17" s="112" t="s">
        <v>4670</v>
      </c>
      <c r="AA17" s="112" t="s">
        <v>4675</v>
      </c>
      <c r="AB17" s="112"/>
      <c r="AC17" s="112" t="s">
        <v>4247</v>
      </c>
      <c r="AD17" s="112" t="s">
        <v>4257</v>
      </c>
      <c r="AE17" s="112"/>
      <c r="AF17" s="148">
        <f t="shared" si="0"/>
        <v>6.7941989999999999</v>
      </c>
    </row>
    <row r="18" spans="1:32" x14ac:dyDescent="0.25">
      <c r="A18" s="142">
        <f>INDEX('Capacity by State'!$B$6:$B$12,MATCH(MID(B18,18,2),'Capacity by State'!$A$6:$A$12,0))</f>
        <v>10</v>
      </c>
      <c r="B18" s="108" t="s">
        <v>4258</v>
      </c>
      <c r="C18" s="108" t="s">
        <v>4662</v>
      </c>
      <c r="D18" s="144">
        <f>IF(LEFT(J18,1)="S",INDEX('Summer PCF'!$J:$J,MATCH($B18,'Summer PCF'!$M:$M,0)),INDEX('Winter PCF'!$J:$J,MATCH($B18,'Winter PCF'!$M:$M,0)))*A18*Gross_Up</f>
        <v>7.1349999999999998</v>
      </c>
      <c r="E18"/>
      <c r="F18" s="109" t="s">
        <v>4660</v>
      </c>
      <c r="G18" s="121">
        <v>1</v>
      </c>
      <c r="H18"/>
      <c r="I18"/>
      <c r="J18" s="108" t="str">
        <f t="shared" si="1"/>
        <v>SummerPeakMonth</v>
      </c>
      <c r="K18" s="108"/>
      <c r="L18" s="108"/>
      <c r="M18" s="108" t="s">
        <v>4247</v>
      </c>
      <c r="N18" s="108" t="s">
        <v>4259</v>
      </c>
      <c r="P18" t="s">
        <v>4676</v>
      </c>
      <c r="Q18" t="s">
        <v>4677</v>
      </c>
      <c r="R18" s="112" t="s">
        <v>4258</v>
      </c>
      <c r="S18" s="112" t="s">
        <v>4662</v>
      </c>
      <c r="T18" s="146">
        <v>7.1349999999999998E-3</v>
      </c>
      <c r="U18" s="113"/>
      <c r="V18" s="113" t="s">
        <v>4660</v>
      </c>
      <c r="W18" s="119">
        <v>1</v>
      </c>
      <c r="X18" s="112"/>
      <c r="Y18" s="112"/>
      <c r="Z18" s="112" t="s">
        <v>4669</v>
      </c>
      <c r="AA18" s="112" t="s">
        <v>4675</v>
      </c>
      <c r="AB18" s="112"/>
      <c r="AC18" s="112" t="s">
        <v>4247</v>
      </c>
      <c r="AD18" s="112" t="s">
        <v>4259</v>
      </c>
      <c r="AE18" s="112"/>
      <c r="AF18" s="148">
        <f t="shared" si="0"/>
        <v>7.1278649999999999</v>
      </c>
    </row>
    <row r="19" spans="1:32" x14ac:dyDescent="0.25">
      <c r="A19" s="142">
        <f>INDEX('Capacity by State'!$B$6:$B$12,MATCH(MID(B19,18,2),'Capacity by State'!$A$6:$A$12,0))</f>
        <v>10</v>
      </c>
      <c r="B19" s="108" t="s">
        <v>4258</v>
      </c>
      <c r="C19" s="108" t="s">
        <v>4662</v>
      </c>
      <c r="D19" s="144">
        <f>IF(LEFT(J19,1)="S",INDEX('Summer PCF'!$J:$J,MATCH($B19,'Summer PCF'!$M:$M,0)),INDEX('Winter PCF'!$J:$J,MATCH($B19,'Winter PCF'!$M:$M,0)))*A19*Gross_Up</f>
        <v>7.0830000000000002</v>
      </c>
      <c r="E19"/>
      <c r="F19" s="109" t="s">
        <v>4660</v>
      </c>
      <c r="G19" s="121">
        <v>1</v>
      </c>
      <c r="H19"/>
      <c r="I19"/>
      <c r="J19" s="108" t="str">
        <f t="shared" si="1"/>
        <v>WinterPeakMonth</v>
      </c>
      <c r="K19" s="108"/>
      <c r="L19" s="108"/>
      <c r="M19" s="108" t="s">
        <v>4247</v>
      </c>
      <c r="N19" s="108" t="s">
        <v>4259</v>
      </c>
      <c r="P19" t="s">
        <v>4676</v>
      </c>
      <c r="Q19" t="s">
        <v>4677</v>
      </c>
      <c r="R19" s="112" t="s">
        <v>4258</v>
      </c>
      <c r="S19" s="112" t="s">
        <v>4662</v>
      </c>
      <c r="T19" s="146">
        <v>7.0829999999999999E-3</v>
      </c>
      <c r="U19" s="113"/>
      <c r="V19" s="113" t="s">
        <v>4660</v>
      </c>
      <c r="W19" s="119">
        <v>1</v>
      </c>
      <c r="X19" s="112"/>
      <c r="Y19" s="112"/>
      <c r="Z19" s="112" t="s">
        <v>4670</v>
      </c>
      <c r="AA19" s="112" t="s">
        <v>4675</v>
      </c>
      <c r="AB19" s="112"/>
      <c r="AC19" s="112" t="s">
        <v>4247</v>
      </c>
      <c r="AD19" s="112" t="s">
        <v>4259</v>
      </c>
      <c r="AE19" s="112"/>
      <c r="AF19" s="148">
        <f t="shared" si="0"/>
        <v>7.0759170000000005</v>
      </c>
    </row>
    <row r="20" spans="1:32" x14ac:dyDescent="0.25">
      <c r="A20" s="142">
        <f>INDEX('Capacity by State'!$B$6:$B$12,MATCH(MID(B20,18,2),'Capacity by State'!$A$6:$A$12,0))</f>
        <v>10</v>
      </c>
      <c r="B20" s="108" t="s">
        <v>4260</v>
      </c>
      <c r="C20" s="108" t="s">
        <v>4662</v>
      </c>
      <c r="D20" s="144">
        <f>IF(LEFT(J20,1)="S",INDEX('Summer PCF'!$J:$J,MATCH($B20,'Summer PCF'!$M:$M,0)),INDEX('Winter PCF'!$J:$J,MATCH($B20,'Winter PCF'!$M:$M,0)))*A20*Gross_Up</f>
        <v>6.9939999999999998</v>
      </c>
      <c r="E20"/>
      <c r="F20" s="109" t="s">
        <v>4660</v>
      </c>
      <c r="G20" s="121">
        <v>1</v>
      </c>
      <c r="H20"/>
      <c r="I20"/>
      <c r="J20" s="108" t="str">
        <f t="shared" si="1"/>
        <v>SummerPeakMonth</v>
      </c>
      <c r="K20" s="108"/>
      <c r="L20" s="108"/>
      <c r="M20" s="108" t="s">
        <v>4247</v>
      </c>
      <c r="N20" s="108" t="s">
        <v>4261</v>
      </c>
      <c r="P20" t="s">
        <v>4676</v>
      </c>
      <c r="Q20" t="s">
        <v>4677</v>
      </c>
      <c r="R20" s="112" t="s">
        <v>4260</v>
      </c>
      <c r="S20" s="112" t="s">
        <v>4662</v>
      </c>
      <c r="T20" s="146">
        <v>6.9940000000000002E-3</v>
      </c>
      <c r="U20" s="113"/>
      <c r="V20" s="113" t="s">
        <v>4660</v>
      </c>
      <c r="W20" s="119">
        <v>1</v>
      </c>
      <c r="X20" s="112"/>
      <c r="Y20" s="112"/>
      <c r="Z20" s="112" t="s">
        <v>4669</v>
      </c>
      <c r="AA20" s="112" t="s">
        <v>4675</v>
      </c>
      <c r="AB20" s="112"/>
      <c r="AC20" s="112" t="s">
        <v>4247</v>
      </c>
      <c r="AD20" s="112" t="s">
        <v>4261</v>
      </c>
      <c r="AE20" s="112"/>
      <c r="AF20" s="148">
        <f t="shared" si="0"/>
        <v>6.987006</v>
      </c>
    </row>
    <row r="21" spans="1:32" x14ac:dyDescent="0.25">
      <c r="A21" s="142">
        <f>INDEX('Capacity by State'!$B$6:$B$12,MATCH(MID(B21,18,2),'Capacity by State'!$A$6:$A$12,0))</f>
        <v>10</v>
      </c>
      <c r="B21" s="108" t="s">
        <v>4260</v>
      </c>
      <c r="C21" s="108" t="s">
        <v>4662</v>
      </c>
      <c r="D21" s="144">
        <f>IF(LEFT(J21,1)="S",INDEX('Summer PCF'!$J:$J,MATCH($B21,'Summer PCF'!$M:$M,0)),INDEX('Winter PCF'!$J:$J,MATCH($B21,'Winter PCF'!$M:$M,0)))*A21*Gross_Up</f>
        <v>4.4119999999999999</v>
      </c>
      <c r="E21"/>
      <c r="F21" s="109" t="s">
        <v>4660</v>
      </c>
      <c r="G21" s="121">
        <v>1</v>
      </c>
      <c r="H21"/>
      <c r="I21"/>
      <c r="J21" s="108" t="str">
        <f t="shared" si="1"/>
        <v>WinterPeakMonth</v>
      </c>
      <c r="K21" s="108"/>
      <c r="L21" s="108"/>
      <c r="M21" s="108" t="s">
        <v>4247</v>
      </c>
      <c r="N21" s="108" t="s">
        <v>4261</v>
      </c>
      <c r="P21" t="s">
        <v>4676</v>
      </c>
      <c r="Q21" t="s">
        <v>4677</v>
      </c>
      <c r="R21" s="112" t="s">
        <v>4260</v>
      </c>
      <c r="S21" s="112" t="s">
        <v>4662</v>
      </c>
      <c r="T21" s="146">
        <v>4.4120000000000001E-3</v>
      </c>
      <c r="U21" s="113"/>
      <c r="V21" s="113" t="s">
        <v>4660</v>
      </c>
      <c r="W21" s="119">
        <v>1</v>
      </c>
      <c r="X21" s="112"/>
      <c r="Y21" s="112"/>
      <c r="Z21" s="112" t="s">
        <v>4670</v>
      </c>
      <c r="AA21" s="112" t="s">
        <v>4675</v>
      </c>
      <c r="AB21" s="112"/>
      <c r="AC21" s="112" t="s">
        <v>4247</v>
      </c>
      <c r="AD21" s="112" t="s">
        <v>4261</v>
      </c>
      <c r="AE21" s="112"/>
      <c r="AF21" s="148">
        <f t="shared" si="0"/>
        <v>4.4075879999999996</v>
      </c>
    </row>
    <row r="22" spans="1:32" x14ac:dyDescent="0.25">
      <c r="A22" s="142">
        <f>INDEX('Capacity by State'!$B$6:$B$12,MATCH(MID(B22,18,2),'Capacity by State'!$A$6:$A$12,0))</f>
        <v>10</v>
      </c>
      <c r="B22" s="108" t="s">
        <v>4262</v>
      </c>
      <c r="C22" s="108" t="s">
        <v>4662</v>
      </c>
      <c r="D22" s="144">
        <f>IF(LEFT(J22,1)="S",INDEX('Summer PCF'!$J:$J,MATCH($B22,'Summer PCF'!$M:$M,0)),INDEX('Winter PCF'!$J:$J,MATCH($B22,'Winter PCF'!$M:$M,0)))*A22*Gross_Up</f>
        <v>6.3220000000000001</v>
      </c>
      <c r="E22"/>
      <c r="F22" s="109" t="s">
        <v>4660</v>
      </c>
      <c r="G22" s="121">
        <v>1</v>
      </c>
      <c r="H22"/>
      <c r="I22"/>
      <c r="J22" s="108" t="str">
        <f t="shared" si="1"/>
        <v>SummerPeakMonth</v>
      </c>
      <c r="K22" s="108"/>
      <c r="L22" s="108"/>
      <c r="M22" s="108" t="s">
        <v>4247</v>
      </c>
      <c r="N22" s="108" t="s">
        <v>4263</v>
      </c>
      <c r="P22" t="s">
        <v>4676</v>
      </c>
      <c r="Q22" t="s">
        <v>4677</v>
      </c>
      <c r="R22" s="112" t="s">
        <v>4262</v>
      </c>
      <c r="S22" s="112" t="s">
        <v>4662</v>
      </c>
      <c r="T22" s="146">
        <v>6.3220000000000004E-3</v>
      </c>
      <c r="U22" s="113"/>
      <c r="V22" s="113" t="s">
        <v>4660</v>
      </c>
      <c r="W22" s="119">
        <v>1</v>
      </c>
      <c r="X22" s="112"/>
      <c r="Y22" s="112"/>
      <c r="Z22" s="112" t="s">
        <v>4669</v>
      </c>
      <c r="AA22" s="112" t="s">
        <v>4675</v>
      </c>
      <c r="AB22" s="112"/>
      <c r="AC22" s="112" t="s">
        <v>4247</v>
      </c>
      <c r="AD22" s="112" t="s">
        <v>4263</v>
      </c>
      <c r="AE22" s="112"/>
      <c r="AF22" s="148">
        <f t="shared" si="0"/>
        <v>6.3156780000000001</v>
      </c>
    </row>
    <row r="23" spans="1:32" x14ac:dyDescent="0.25">
      <c r="A23" s="142">
        <f>INDEX('Capacity by State'!$B$6:$B$12,MATCH(MID(B23,18,2),'Capacity by State'!$A$6:$A$12,0))</f>
        <v>10</v>
      </c>
      <c r="B23" s="108" t="s">
        <v>4262</v>
      </c>
      <c r="C23" s="108" t="s">
        <v>4662</v>
      </c>
      <c r="D23" s="144">
        <f>IF(LEFT(J23,1)="S",INDEX('Summer PCF'!$J:$J,MATCH($B23,'Summer PCF'!$M:$M,0)),INDEX('Winter PCF'!$J:$J,MATCH($B23,'Winter PCF'!$M:$M,0)))*A23*Gross_Up</f>
        <v>5.1849999999999996</v>
      </c>
      <c r="E23"/>
      <c r="F23" s="109" t="s">
        <v>4660</v>
      </c>
      <c r="G23" s="121">
        <v>1</v>
      </c>
      <c r="H23"/>
      <c r="I23"/>
      <c r="J23" s="108" t="str">
        <f t="shared" si="1"/>
        <v>WinterPeakMonth</v>
      </c>
      <c r="K23" s="108"/>
      <c r="L23" s="108"/>
      <c r="M23" s="108" t="s">
        <v>4247</v>
      </c>
      <c r="N23" s="108" t="s">
        <v>4263</v>
      </c>
      <c r="P23" t="s">
        <v>4676</v>
      </c>
      <c r="Q23" t="s">
        <v>4677</v>
      </c>
      <c r="R23" s="112" t="s">
        <v>4262</v>
      </c>
      <c r="S23" s="112" t="s">
        <v>4662</v>
      </c>
      <c r="T23" s="146">
        <v>5.1850000000000004E-3</v>
      </c>
      <c r="U23" s="113"/>
      <c r="V23" s="113" t="s">
        <v>4660</v>
      </c>
      <c r="W23" s="119">
        <v>1</v>
      </c>
      <c r="X23" s="112"/>
      <c r="Y23" s="112"/>
      <c r="Z23" s="112" t="s">
        <v>4670</v>
      </c>
      <c r="AA23" s="112" t="s">
        <v>4675</v>
      </c>
      <c r="AB23" s="112"/>
      <c r="AC23" s="112" t="s">
        <v>4247</v>
      </c>
      <c r="AD23" s="112" t="s">
        <v>4263</v>
      </c>
      <c r="AE23" s="112"/>
      <c r="AF23" s="148">
        <f t="shared" si="0"/>
        <v>5.1798149999999996</v>
      </c>
    </row>
    <row r="24" spans="1:32" x14ac:dyDescent="0.25">
      <c r="A24" s="142">
        <f>INDEX('Capacity by State'!$B$6:$B$12,MATCH(MID(B24,18,2),'Capacity by State'!$A$6:$A$12,0))</f>
        <v>10</v>
      </c>
      <c r="B24" s="108" t="s">
        <v>4264</v>
      </c>
      <c r="C24" s="108" t="s">
        <v>4662</v>
      </c>
      <c r="D24" s="144">
        <f>IF(LEFT(J24,1)="S",INDEX('Summer PCF'!$J:$J,MATCH($B24,'Summer PCF'!$M:$M,0)),INDEX('Winter PCF'!$J:$J,MATCH($B24,'Winter PCF'!$M:$M,0)))*A24*Gross_Up</f>
        <v>6.484</v>
      </c>
      <c r="E24"/>
      <c r="F24" s="109" t="s">
        <v>4660</v>
      </c>
      <c r="G24" s="121">
        <v>1</v>
      </c>
      <c r="H24"/>
      <c r="I24"/>
      <c r="J24" s="108" t="str">
        <f t="shared" si="1"/>
        <v>SummerPeakMonth</v>
      </c>
      <c r="K24" s="108"/>
      <c r="L24" s="108"/>
      <c r="M24" s="108" t="s">
        <v>4247</v>
      </c>
      <c r="N24" s="108" t="s">
        <v>4265</v>
      </c>
      <c r="P24" t="s">
        <v>4676</v>
      </c>
      <c r="Q24" t="s">
        <v>4677</v>
      </c>
      <c r="R24" s="112" t="s">
        <v>4264</v>
      </c>
      <c r="S24" s="112" t="s">
        <v>4662</v>
      </c>
      <c r="T24" s="146">
        <v>6.4840000000000002E-3</v>
      </c>
      <c r="U24" s="113"/>
      <c r="V24" s="113" t="s">
        <v>4660</v>
      </c>
      <c r="W24" s="119">
        <v>1</v>
      </c>
      <c r="X24" s="112"/>
      <c r="Y24" s="112"/>
      <c r="Z24" s="112" t="s">
        <v>4669</v>
      </c>
      <c r="AA24" s="112" t="s">
        <v>4675</v>
      </c>
      <c r="AB24" s="112"/>
      <c r="AC24" s="112" t="s">
        <v>4247</v>
      </c>
      <c r="AD24" s="112" t="s">
        <v>4265</v>
      </c>
      <c r="AE24" s="112"/>
      <c r="AF24" s="148">
        <f t="shared" si="0"/>
        <v>6.4775159999999996</v>
      </c>
    </row>
    <row r="25" spans="1:32" x14ac:dyDescent="0.25">
      <c r="A25" s="142">
        <f>INDEX('Capacity by State'!$B$6:$B$12,MATCH(MID(B25,18,2),'Capacity by State'!$A$6:$A$12,0))</f>
        <v>10</v>
      </c>
      <c r="B25" s="108" t="s">
        <v>4264</v>
      </c>
      <c r="C25" s="108" t="s">
        <v>4662</v>
      </c>
      <c r="D25" s="144">
        <f>IF(LEFT(J25,1)="S",INDEX('Summer PCF'!$J:$J,MATCH($B25,'Summer PCF'!$M:$M,0)),INDEX('Winter PCF'!$J:$J,MATCH($B25,'Winter PCF'!$M:$M,0)))*A25*Gross_Up</f>
        <v>3.0149999999999997</v>
      </c>
      <c r="E25"/>
      <c r="F25" s="109" t="s">
        <v>4660</v>
      </c>
      <c r="G25" s="121">
        <v>1</v>
      </c>
      <c r="H25"/>
      <c r="I25"/>
      <c r="J25" s="108" t="str">
        <f t="shared" si="1"/>
        <v>WinterPeakMonth</v>
      </c>
      <c r="K25" s="108"/>
      <c r="L25" s="108"/>
      <c r="M25" s="108" t="s">
        <v>4247</v>
      </c>
      <c r="N25" s="108" t="s">
        <v>4265</v>
      </c>
      <c r="P25" t="s">
        <v>4676</v>
      </c>
      <c r="Q25" t="s">
        <v>4677</v>
      </c>
      <c r="R25" s="112" t="s">
        <v>4264</v>
      </c>
      <c r="S25" s="112" t="s">
        <v>4662</v>
      </c>
      <c r="T25" s="146">
        <v>3.0149999999999999E-3</v>
      </c>
      <c r="U25" s="113"/>
      <c r="V25" s="113" t="s">
        <v>4660</v>
      </c>
      <c r="W25" s="119">
        <v>1</v>
      </c>
      <c r="X25" s="112"/>
      <c r="Y25" s="112"/>
      <c r="Z25" s="112" t="s">
        <v>4670</v>
      </c>
      <c r="AA25" s="112" t="s">
        <v>4675</v>
      </c>
      <c r="AB25" s="112"/>
      <c r="AC25" s="112" t="s">
        <v>4247</v>
      </c>
      <c r="AD25" s="112" t="s">
        <v>4265</v>
      </c>
      <c r="AE25" s="112"/>
      <c r="AF25" s="148">
        <f t="shared" si="0"/>
        <v>3.0119850000000001</v>
      </c>
    </row>
    <row r="26" spans="1:32" x14ac:dyDescent="0.25">
      <c r="A26" s="142">
        <f>INDEX('Capacity by State'!$B$6:$B$12,MATCH(MID(B26,18,2),'Capacity by State'!$A$6:$A$12,0))</f>
        <v>10</v>
      </c>
      <c r="B26" s="108" t="s">
        <v>4266</v>
      </c>
      <c r="C26" s="108" t="s">
        <v>4662</v>
      </c>
      <c r="D26" s="144">
        <f>IF(LEFT(J26,1)="S",INDEX('Summer PCF'!$J:$J,MATCH($B26,'Summer PCF'!$M:$M,0)),INDEX('Winter PCF'!$J:$J,MATCH($B26,'Winter PCF'!$M:$M,0)))*A26*Gross_Up</f>
        <v>6.4429999999999996</v>
      </c>
      <c r="E26"/>
      <c r="F26" s="109" t="s">
        <v>4660</v>
      </c>
      <c r="G26" s="121">
        <v>1</v>
      </c>
      <c r="H26"/>
      <c r="I26"/>
      <c r="J26" s="108" t="str">
        <f t="shared" si="1"/>
        <v>SummerPeakMonth</v>
      </c>
      <c r="K26" s="108"/>
      <c r="L26" s="108"/>
      <c r="M26" s="108" t="s">
        <v>4247</v>
      </c>
      <c r="N26" s="108" t="s">
        <v>4267</v>
      </c>
      <c r="P26" t="s">
        <v>4676</v>
      </c>
      <c r="Q26" t="s">
        <v>4677</v>
      </c>
      <c r="R26" s="112" t="s">
        <v>4266</v>
      </c>
      <c r="S26" s="112" t="s">
        <v>4662</v>
      </c>
      <c r="T26" s="146">
        <v>6.4429999999999999E-3</v>
      </c>
      <c r="U26" s="113"/>
      <c r="V26" s="113" t="s">
        <v>4660</v>
      </c>
      <c r="W26" s="119">
        <v>1</v>
      </c>
      <c r="X26" s="112"/>
      <c r="Y26" s="112"/>
      <c r="Z26" s="112" t="s">
        <v>4669</v>
      </c>
      <c r="AA26" s="112" t="s">
        <v>4675</v>
      </c>
      <c r="AB26" s="112"/>
      <c r="AC26" s="112" t="s">
        <v>4247</v>
      </c>
      <c r="AD26" s="112" t="s">
        <v>4267</v>
      </c>
      <c r="AE26" s="112"/>
      <c r="AF26" s="148">
        <f t="shared" si="0"/>
        <v>6.4365569999999996</v>
      </c>
    </row>
    <row r="27" spans="1:32" x14ac:dyDescent="0.25">
      <c r="A27" s="142">
        <f>INDEX('Capacity by State'!$B$6:$B$12,MATCH(MID(B27,18,2),'Capacity by State'!$A$6:$A$12,0))</f>
        <v>10</v>
      </c>
      <c r="B27" s="108" t="s">
        <v>4266</v>
      </c>
      <c r="C27" s="108" t="s">
        <v>4662</v>
      </c>
      <c r="D27" s="144">
        <f>IF(LEFT(J27,1)="S",INDEX('Summer PCF'!$J:$J,MATCH($B27,'Summer PCF'!$M:$M,0)),INDEX('Winter PCF'!$J:$J,MATCH($B27,'Winter PCF'!$M:$M,0)))*A27*Gross_Up</f>
        <v>4.641</v>
      </c>
      <c r="E27"/>
      <c r="F27" s="109" t="s">
        <v>4660</v>
      </c>
      <c r="G27" s="121">
        <v>1</v>
      </c>
      <c r="H27"/>
      <c r="I27"/>
      <c r="J27" s="108" t="str">
        <f t="shared" si="1"/>
        <v>WinterPeakMonth</v>
      </c>
      <c r="K27" s="108"/>
      <c r="L27" s="108"/>
      <c r="M27" s="108" t="s">
        <v>4247</v>
      </c>
      <c r="N27" s="108" t="s">
        <v>4267</v>
      </c>
      <c r="P27" t="s">
        <v>4676</v>
      </c>
      <c r="Q27" t="s">
        <v>4677</v>
      </c>
      <c r="R27" s="112" t="s">
        <v>4266</v>
      </c>
      <c r="S27" s="112" t="s">
        <v>4662</v>
      </c>
      <c r="T27" s="146">
        <v>4.6410000000000002E-3</v>
      </c>
      <c r="U27" s="113"/>
      <c r="V27" s="113" t="s">
        <v>4660</v>
      </c>
      <c r="W27" s="119">
        <v>1</v>
      </c>
      <c r="X27" s="112"/>
      <c r="Y27" s="112"/>
      <c r="Z27" s="112" t="s">
        <v>4670</v>
      </c>
      <c r="AA27" s="112" t="s">
        <v>4675</v>
      </c>
      <c r="AB27" s="112"/>
      <c r="AC27" s="112" t="s">
        <v>4247</v>
      </c>
      <c r="AD27" s="112" t="s">
        <v>4267</v>
      </c>
      <c r="AE27" s="112"/>
      <c r="AF27" s="148">
        <f t="shared" si="0"/>
        <v>4.6363589999999997</v>
      </c>
    </row>
    <row r="28" spans="1:32" x14ac:dyDescent="0.25">
      <c r="A28" s="142">
        <f>INDEX('Capacity by State'!$B$6:$B$12,MATCH(MID(B28,18,2),'Capacity by State'!$A$6:$A$12,0))</f>
        <v>10</v>
      </c>
      <c r="B28" s="108" t="s">
        <v>4268</v>
      </c>
      <c r="C28" s="108" t="s">
        <v>4662</v>
      </c>
      <c r="D28" s="144">
        <f>IF(LEFT(J28,1)="S",INDEX('Summer PCF'!$J:$J,MATCH($B28,'Summer PCF'!$M:$M,0)),INDEX('Winter PCF'!$J:$J,MATCH($B28,'Winter PCF'!$M:$M,0)))*A28*Gross_Up</f>
        <v>7.6339999999999995</v>
      </c>
      <c r="E28"/>
      <c r="F28" s="109" t="s">
        <v>4660</v>
      </c>
      <c r="G28" s="121">
        <v>1</v>
      </c>
      <c r="H28"/>
      <c r="I28"/>
      <c r="J28" s="108" t="str">
        <f t="shared" si="1"/>
        <v>SummerPeakMonth</v>
      </c>
      <c r="K28" s="108"/>
      <c r="L28" s="108"/>
      <c r="M28" s="108" t="s">
        <v>4247</v>
      </c>
      <c r="N28" s="108" t="s">
        <v>4269</v>
      </c>
      <c r="P28" t="s">
        <v>4676</v>
      </c>
      <c r="Q28" t="s">
        <v>4677</v>
      </c>
      <c r="R28" s="112" t="s">
        <v>4268</v>
      </c>
      <c r="S28" s="112" t="s">
        <v>4662</v>
      </c>
      <c r="T28" s="146">
        <v>7.6340000000000002E-3</v>
      </c>
      <c r="U28" s="113"/>
      <c r="V28" s="113" t="s">
        <v>4660</v>
      </c>
      <c r="W28" s="119">
        <v>1</v>
      </c>
      <c r="X28" s="112"/>
      <c r="Y28" s="112"/>
      <c r="Z28" s="112" t="s">
        <v>4669</v>
      </c>
      <c r="AA28" s="112" t="s">
        <v>4675</v>
      </c>
      <c r="AB28" s="112"/>
      <c r="AC28" s="112" t="s">
        <v>4247</v>
      </c>
      <c r="AD28" s="112" t="s">
        <v>4269</v>
      </c>
      <c r="AE28" s="112"/>
      <c r="AF28" s="148">
        <f t="shared" si="0"/>
        <v>7.626366</v>
      </c>
    </row>
    <row r="29" spans="1:32" x14ac:dyDescent="0.25">
      <c r="A29" s="142">
        <f>INDEX('Capacity by State'!$B$6:$B$12,MATCH(MID(B29,18,2),'Capacity by State'!$A$6:$A$12,0))</f>
        <v>10</v>
      </c>
      <c r="B29" s="108" t="s">
        <v>4268</v>
      </c>
      <c r="C29" s="108" t="s">
        <v>4662</v>
      </c>
      <c r="D29" s="144">
        <f>IF(LEFT(J29,1)="S",INDEX('Summer PCF'!$J:$J,MATCH($B29,'Summer PCF'!$M:$M,0)),INDEX('Winter PCF'!$J:$J,MATCH($B29,'Winter PCF'!$M:$M,0)))*A29*Gross_Up</f>
        <v>4.399</v>
      </c>
      <c r="E29"/>
      <c r="F29" s="109" t="s">
        <v>4660</v>
      </c>
      <c r="G29" s="121">
        <v>1</v>
      </c>
      <c r="H29"/>
      <c r="I29"/>
      <c r="J29" s="108" t="str">
        <f t="shared" si="1"/>
        <v>WinterPeakMonth</v>
      </c>
      <c r="K29" s="108"/>
      <c r="L29" s="108"/>
      <c r="M29" s="108" t="s">
        <v>4247</v>
      </c>
      <c r="N29" s="108" t="s">
        <v>4269</v>
      </c>
      <c r="P29" t="s">
        <v>4676</v>
      </c>
      <c r="Q29" t="s">
        <v>4677</v>
      </c>
      <c r="R29" s="112" t="s">
        <v>4268</v>
      </c>
      <c r="S29" s="112" t="s">
        <v>4662</v>
      </c>
      <c r="T29" s="146">
        <v>4.3990000000000001E-3</v>
      </c>
      <c r="U29" s="113"/>
      <c r="V29" s="113" t="s">
        <v>4660</v>
      </c>
      <c r="W29" s="119">
        <v>1</v>
      </c>
      <c r="X29" s="112"/>
      <c r="Y29" s="112"/>
      <c r="Z29" s="112" t="s">
        <v>4670</v>
      </c>
      <c r="AA29" s="112" t="s">
        <v>4675</v>
      </c>
      <c r="AB29" s="112"/>
      <c r="AC29" s="112" t="s">
        <v>4247</v>
      </c>
      <c r="AD29" s="112" t="s">
        <v>4269</v>
      </c>
      <c r="AE29" s="112"/>
      <c r="AF29" s="148">
        <f t="shared" si="0"/>
        <v>4.3946009999999998</v>
      </c>
    </row>
    <row r="30" spans="1:32" x14ac:dyDescent="0.25">
      <c r="A30" s="142">
        <f>INDEX('Capacity by State'!$B$6:$B$12,MATCH(MID(B30,18,2),'Capacity by State'!$A$6:$A$12,0))</f>
        <v>10</v>
      </c>
      <c r="B30" s="108" t="s">
        <v>4270</v>
      </c>
      <c r="C30" s="108" t="s">
        <v>4662</v>
      </c>
      <c r="D30" s="144">
        <f>IF(LEFT(J30,1)="S",INDEX('Summer PCF'!$J:$J,MATCH($B30,'Summer PCF'!$M:$M,0)),INDEX('Winter PCF'!$J:$J,MATCH($B30,'Winter PCF'!$M:$M,0)))*A30*Gross_Up</f>
        <v>4.9569999999999999</v>
      </c>
      <c r="E30"/>
      <c r="F30" s="109" t="s">
        <v>4660</v>
      </c>
      <c r="G30" s="121">
        <v>1</v>
      </c>
      <c r="H30"/>
      <c r="I30"/>
      <c r="J30" s="108" t="str">
        <f t="shared" si="1"/>
        <v>SummerPeakMonth</v>
      </c>
      <c r="K30" s="108"/>
      <c r="L30" s="108"/>
      <c r="M30" s="108" t="s">
        <v>4247</v>
      </c>
      <c r="N30" s="108" t="s">
        <v>4271</v>
      </c>
      <c r="P30" t="s">
        <v>4676</v>
      </c>
      <c r="Q30" t="s">
        <v>4677</v>
      </c>
      <c r="R30" s="112" t="s">
        <v>4270</v>
      </c>
      <c r="S30" s="112" t="s">
        <v>4662</v>
      </c>
      <c r="T30" s="146">
        <v>4.9569999999999996E-3</v>
      </c>
      <c r="U30" s="113"/>
      <c r="V30" s="113" t="s">
        <v>4660</v>
      </c>
      <c r="W30" s="119">
        <v>1</v>
      </c>
      <c r="X30" s="112"/>
      <c r="Y30" s="112"/>
      <c r="Z30" s="112" t="s">
        <v>4669</v>
      </c>
      <c r="AA30" s="112" t="s">
        <v>4675</v>
      </c>
      <c r="AB30" s="112"/>
      <c r="AC30" s="112" t="s">
        <v>4247</v>
      </c>
      <c r="AD30" s="112" t="s">
        <v>4271</v>
      </c>
      <c r="AE30" s="112"/>
      <c r="AF30" s="148">
        <f t="shared" si="0"/>
        <v>4.9520429999999998</v>
      </c>
    </row>
    <row r="31" spans="1:32" x14ac:dyDescent="0.25">
      <c r="A31" s="142">
        <f>INDEX('Capacity by State'!$B$6:$B$12,MATCH(MID(B31,18,2),'Capacity by State'!$A$6:$A$12,0))</f>
        <v>10</v>
      </c>
      <c r="B31" s="108" t="s">
        <v>4270</v>
      </c>
      <c r="C31" s="108" t="s">
        <v>4662</v>
      </c>
      <c r="D31" s="144">
        <f>IF(LEFT(J31,1)="S",INDEX('Summer PCF'!$J:$J,MATCH($B31,'Summer PCF'!$M:$M,0)),INDEX('Winter PCF'!$J:$J,MATCH($B31,'Winter PCF'!$M:$M,0)))*A31*Gross_Up</f>
        <v>2.7679999999999998</v>
      </c>
      <c r="E31"/>
      <c r="F31" s="109" t="s">
        <v>4660</v>
      </c>
      <c r="G31" s="121">
        <v>1</v>
      </c>
      <c r="H31"/>
      <c r="I31"/>
      <c r="J31" s="108" t="str">
        <f t="shared" si="1"/>
        <v>WinterPeakMonth</v>
      </c>
      <c r="K31" s="108"/>
      <c r="L31" s="108"/>
      <c r="M31" s="108" t="s">
        <v>4247</v>
      </c>
      <c r="N31" s="108" t="s">
        <v>4271</v>
      </c>
      <c r="P31" t="s">
        <v>4676</v>
      </c>
      <c r="Q31" t="s">
        <v>4677</v>
      </c>
      <c r="R31" s="112" t="s">
        <v>4270</v>
      </c>
      <c r="S31" s="112" t="s">
        <v>4662</v>
      </c>
      <c r="T31" s="146">
        <v>2.7680000000000001E-3</v>
      </c>
      <c r="U31" s="113"/>
      <c r="V31" s="113" t="s">
        <v>4660</v>
      </c>
      <c r="W31" s="119">
        <v>1</v>
      </c>
      <c r="X31" s="112"/>
      <c r="Y31" s="112"/>
      <c r="Z31" s="112" t="s">
        <v>4670</v>
      </c>
      <c r="AA31" s="112" t="s">
        <v>4675</v>
      </c>
      <c r="AB31" s="112"/>
      <c r="AC31" s="112" t="s">
        <v>4247</v>
      </c>
      <c r="AD31" s="112" t="s">
        <v>4271</v>
      </c>
      <c r="AE31" s="112"/>
      <c r="AF31" s="148">
        <f t="shared" si="0"/>
        <v>2.7652319999999997</v>
      </c>
    </row>
    <row r="32" spans="1:32" x14ac:dyDescent="0.25">
      <c r="A32" s="142">
        <f>INDEX('Capacity by State'!$B$6:$B$12,MATCH(MID(B32,18,2),'Capacity by State'!$A$6:$A$12,0))</f>
        <v>10</v>
      </c>
      <c r="B32" s="108" t="s">
        <v>4272</v>
      </c>
      <c r="C32" s="108" t="s">
        <v>4662</v>
      </c>
      <c r="D32" s="144">
        <f>IF(LEFT(J32,1)="S",INDEX('Summer PCF'!$J:$J,MATCH($B32,'Summer PCF'!$M:$M,0)),INDEX('Winter PCF'!$J:$J,MATCH($B32,'Winter PCF'!$M:$M,0)))*A32*Gross_Up</f>
        <v>5.2119999999999997</v>
      </c>
      <c r="E32"/>
      <c r="F32" s="109" t="s">
        <v>4660</v>
      </c>
      <c r="G32" s="121">
        <v>1</v>
      </c>
      <c r="H32"/>
      <c r="I32"/>
      <c r="J32" s="108" t="str">
        <f t="shared" si="1"/>
        <v>SummerPeakMonth</v>
      </c>
      <c r="K32" s="108"/>
      <c r="L32" s="108"/>
      <c r="M32" s="108" t="s">
        <v>4247</v>
      </c>
      <c r="N32" s="108" t="s">
        <v>4273</v>
      </c>
      <c r="P32" t="s">
        <v>4676</v>
      </c>
      <c r="Q32" t="s">
        <v>4677</v>
      </c>
      <c r="R32" s="112" t="s">
        <v>4272</v>
      </c>
      <c r="S32" s="112" t="s">
        <v>4662</v>
      </c>
      <c r="T32" s="146">
        <v>5.2119999999999996E-3</v>
      </c>
      <c r="U32" s="113"/>
      <c r="V32" s="113" t="s">
        <v>4660</v>
      </c>
      <c r="W32" s="119">
        <v>1</v>
      </c>
      <c r="X32" s="112"/>
      <c r="Y32" s="112"/>
      <c r="Z32" s="112" t="s">
        <v>4669</v>
      </c>
      <c r="AA32" s="112" t="s">
        <v>4675</v>
      </c>
      <c r="AB32" s="112"/>
      <c r="AC32" s="112" t="s">
        <v>4247</v>
      </c>
      <c r="AD32" s="112" t="s">
        <v>4273</v>
      </c>
      <c r="AE32" s="112"/>
      <c r="AF32" s="148">
        <f t="shared" si="0"/>
        <v>5.2067879999999995</v>
      </c>
    </row>
    <row r="33" spans="1:32" x14ac:dyDescent="0.25">
      <c r="A33" s="142">
        <f>INDEX('Capacity by State'!$B$6:$B$12,MATCH(MID(B33,18,2),'Capacity by State'!$A$6:$A$12,0))</f>
        <v>10</v>
      </c>
      <c r="B33" s="108" t="s">
        <v>4272</v>
      </c>
      <c r="C33" s="108" t="s">
        <v>4662</v>
      </c>
      <c r="D33" s="144">
        <f>IF(LEFT(J33,1)="S",INDEX('Summer PCF'!$J:$J,MATCH($B33,'Summer PCF'!$M:$M,0)),INDEX('Winter PCF'!$J:$J,MATCH($B33,'Winter PCF'!$M:$M,0)))*A33*Gross_Up</f>
        <v>4.1959999999999997</v>
      </c>
      <c r="E33"/>
      <c r="F33" s="109" t="s">
        <v>4660</v>
      </c>
      <c r="G33" s="121">
        <v>1</v>
      </c>
      <c r="H33"/>
      <c r="I33"/>
      <c r="J33" s="108" t="str">
        <f t="shared" si="1"/>
        <v>WinterPeakMonth</v>
      </c>
      <c r="K33" s="108"/>
      <c r="L33" s="108"/>
      <c r="M33" s="108" t="s">
        <v>4247</v>
      </c>
      <c r="N33" s="108" t="s">
        <v>4273</v>
      </c>
      <c r="P33" t="s">
        <v>4676</v>
      </c>
      <c r="Q33" t="s">
        <v>4677</v>
      </c>
      <c r="R33" s="112" t="s">
        <v>4272</v>
      </c>
      <c r="S33" s="112" t="s">
        <v>4662</v>
      </c>
      <c r="T33" s="146">
        <v>4.1960000000000001E-3</v>
      </c>
      <c r="U33" s="113"/>
      <c r="V33" s="113" t="s">
        <v>4660</v>
      </c>
      <c r="W33" s="119">
        <v>1</v>
      </c>
      <c r="X33" s="112"/>
      <c r="Y33" s="112"/>
      <c r="Z33" s="112" t="s">
        <v>4670</v>
      </c>
      <c r="AA33" s="112" t="s">
        <v>4675</v>
      </c>
      <c r="AB33" s="112"/>
      <c r="AC33" s="112" t="s">
        <v>4247</v>
      </c>
      <c r="AD33" s="112" t="s">
        <v>4273</v>
      </c>
      <c r="AE33" s="112"/>
      <c r="AF33" s="148">
        <f t="shared" si="0"/>
        <v>4.1918039999999994</v>
      </c>
    </row>
    <row r="34" spans="1:32" x14ac:dyDescent="0.25">
      <c r="A34" s="142">
        <f>INDEX('Capacity by State'!$B$6:$B$12,MATCH(MID(B34,18,2),'Capacity by State'!$A$6:$A$12,0))</f>
        <v>10</v>
      </c>
      <c r="B34" s="108" t="s">
        <v>4274</v>
      </c>
      <c r="C34" s="108" t="s">
        <v>4662</v>
      </c>
      <c r="D34" s="144">
        <f>IF(LEFT(J34,1)="S",INDEX('Summer PCF'!$J:$J,MATCH($B34,'Summer PCF'!$M:$M,0)),INDEX('Winter PCF'!$J:$J,MATCH($B34,'Winter PCF'!$M:$M,0)))*A34*Gross_Up</f>
        <v>5.7059999999999995</v>
      </c>
      <c r="E34"/>
      <c r="F34" s="109" t="s">
        <v>4660</v>
      </c>
      <c r="G34" s="121">
        <v>1</v>
      </c>
      <c r="H34"/>
      <c r="I34"/>
      <c r="J34" s="108" t="str">
        <f t="shared" si="1"/>
        <v>SummerPeakMonth</v>
      </c>
      <c r="K34" s="108"/>
      <c r="L34" s="108"/>
      <c r="M34" s="108" t="s">
        <v>4247</v>
      </c>
      <c r="N34" s="108" t="s">
        <v>4275</v>
      </c>
      <c r="P34" t="s">
        <v>4676</v>
      </c>
      <c r="Q34" t="s">
        <v>4677</v>
      </c>
      <c r="R34" s="112" t="s">
        <v>4274</v>
      </c>
      <c r="S34" s="112" t="s">
        <v>4662</v>
      </c>
      <c r="T34" s="146">
        <v>5.7060000000000001E-3</v>
      </c>
      <c r="U34" s="113"/>
      <c r="V34" s="113" t="s">
        <v>4660</v>
      </c>
      <c r="W34" s="119">
        <v>1</v>
      </c>
      <c r="X34" s="112"/>
      <c r="Y34" s="112"/>
      <c r="Z34" s="112" t="s">
        <v>4669</v>
      </c>
      <c r="AA34" s="112" t="s">
        <v>4675</v>
      </c>
      <c r="AB34" s="112"/>
      <c r="AC34" s="112" t="s">
        <v>4247</v>
      </c>
      <c r="AD34" s="112" t="s">
        <v>4275</v>
      </c>
      <c r="AE34" s="112"/>
      <c r="AF34" s="148">
        <f t="shared" si="0"/>
        <v>5.7002940000000004</v>
      </c>
    </row>
    <row r="35" spans="1:32" x14ac:dyDescent="0.25">
      <c r="A35" s="142">
        <f>INDEX('Capacity by State'!$B$6:$B$12,MATCH(MID(B35,18,2),'Capacity by State'!$A$6:$A$12,0))</f>
        <v>10</v>
      </c>
      <c r="B35" s="108" t="s">
        <v>4274</v>
      </c>
      <c r="C35" s="108" t="s">
        <v>4662</v>
      </c>
      <c r="D35" s="144">
        <f>IF(LEFT(J35,1)="S",INDEX('Summer PCF'!$J:$J,MATCH($B35,'Summer PCF'!$M:$M,0)),INDEX('Winter PCF'!$J:$J,MATCH($B35,'Winter PCF'!$M:$M,0)))*A35*Gross_Up</f>
        <v>4.9290000000000003</v>
      </c>
      <c r="E35"/>
      <c r="F35" s="109" t="s">
        <v>4660</v>
      </c>
      <c r="G35" s="121">
        <v>1</v>
      </c>
      <c r="H35"/>
      <c r="I35"/>
      <c r="J35" s="108" t="str">
        <f t="shared" si="1"/>
        <v>WinterPeakMonth</v>
      </c>
      <c r="K35" s="108"/>
      <c r="L35" s="108"/>
      <c r="M35" s="108" t="s">
        <v>4247</v>
      </c>
      <c r="N35" s="108" t="s">
        <v>4275</v>
      </c>
      <c r="P35" t="s">
        <v>4676</v>
      </c>
      <c r="Q35" t="s">
        <v>4677</v>
      </c>
      <c r="R35" s="112" t="s">
        <v>4274</v>
      </c>
      <c r="S35" s="112" t="s">
        <v>4662</v>
      </c>
      <c r="T35" s="146">
        <v>4.9290000000000002E-3</v>
      </c>
      <c r="U35" s="113"/>
      <c r="V35" s="113" t="s">
        <v>4660</v>
      </c>
      <c r="W35" s="119">
        <v>1</v>
      </c>
      <c r="X35" s="112"/>
      <c r="Y35" s="112"/>
      <c r="Z35" s="112" t="s">
        <v>4670</v>
      </c>
      <c r="AA35" s="112" t="s">
        <v>4675</v>
      </c>
      <c r="AB35" s="112"/>
      <c r="AC35" s="112" t="s">
        <v>4247</v>
      </c>
      <c r="AD35" s="112" t="s">
        <v>4275</v>
      </c>
      <c r="AE35" s="112"/>
      <c r="AF35" s="148">
        <f t="shared" si="0"/>
        <v>4.9240710000000005</v>
      </c>
    </row>
    <row r="36" spans="1:32" x14ac:dyDescent="0.25">
      <c r="A36" s="142">
        <f>INDEX('Capacity by State'!$B$6:$B$12,MATCH(MID(B36,18,2),'Capacity by State'!$A$6:$A$12,0))</f>
        <v>10</v>
      </c>
      <c r="B36" s="108" t="s">
        <v>4276</v>
      </c>
      <c r="C36" s="108" t="s">
        <v>4662</v>
      </c>
      <c r="D36" s="144">
        <f>IF(LEFT(J36,1)="S",INDEX('Summer PCF'!$J:$J,MATCH($B36,'Summer PCF'!$M:$M,0)),INDEX('Winter PCF'!$J:$J,MATCH($B36,'Winter PCF'!$M:$M,0)))*A36*Gross_Up</f>
        <v>5.1989999999999998</v>
      </c>
      <c r="E36"/>
      <c r="F36" s="109" t="s">
        <v>4660</v>
      </c>
      <c r="G36" s="121">
        <v>1</v>
      </c>
      <c r="H36"/>
      <c r="I36"/>
      <c r="J36" s="108" t="str">
        <f t="shared" si="1"/>
        <v>SummerPeakMonth</v>
      </c>
      <c r="K36" s="108"/>
      <c r="L36" s="108"/>
      <c r="M36" s="108" t="s">
        <v>4247</v>
      </c>
      <c r="N36" s="108" t="s">
        <v>4277</v>
      </c>
      <c r="P36" t="s">
        <v>4676</v>
      </c>
      <c r="Q36" t="s">
        <v>4677</v>
      </c>
      <c r="R36" s="112" t="s">
        <v>4276</v>
      </c>
      <c r="S36" s="112" t="s">
        <v>4662</v>
      </c>
      <c r="T36" s="146">
        <v>5.1989999999999996E-3</v>
      </c>
      <c r="U36" s="113"/>
      <c r="V36" s="113" t="s">
        <v>4660</v>
      </c>
      <c r="W36" s="119">
        <v>1</v>
      </c>
      <c r="X36" s="112"/>
      <c r="Y36" s="112"/>
      <c r="Z36" s="112" t="s">
        <v>4669</v>
      </c>
      <c r="AA36" s="112" t="s">
        <v>4675</v>
      </c>
      <c r="AB36" s="112"/>
      <c r="AC36" s="112" t="s">
        <v>4247</v>
      </c>
      <c r="AD36" s="112" t="s">
        <v>4277</v>
      </c>
      <c r="AE36" s="112"/>
      <c r="AF36" s="148">
        <f t="shared" si="0"/>
        <v>5.1938009999999997</v>
      </c>
    </row>
    <row r="37" spans="1:32" x14ac:dyDescent="0.25">
      <c r="A37" s="142">
        <f>INDEX('Capacity by State'!$B$6:$B$12,MATCH(MID(B37,18,2),'Capacity by State'!$A$6:$A$12,0))</f>
        <v>10</v>
      </c>
      <c r="B37" s="108" t="s">
        <v>4276</v>
      </c>
      <c r="C37" s="108" t="s">
        <v>4662</v>
      </c>
      <c r="D37" s="144">
        <f>IF(LEFT(J37,1)="S",INDEX('Summer PCF'!$J:$J,MATCH($B37,'Summer PCF'!$M:$M,0)),INDEX('Winter PCF'!$J:$J,MATCH($B37,'Winter PCF'!$M:$M,0)))*A37*Gross_Up</f>
        <v>4.258</v>
      </c>
      <c r="E37"/>
      <c r="F37" s="109" t="s">
        <v>4660</v>
      </c>
      <c r="G37" s="121">
        <v>1</v>
      </c>
      <c r="H37"/>
      <c r="I37"/>
      <c r="J37" s="108" t="str">
        <f t="shared" si="1"/>
        <v>WinterPeakMonth</v>
      </c>
      <c r="K37" s="108"/>
      <c r="L37" s="108"/>
      <c r="M37" s="108" t="s">
        <v>4247</v>
      </c>
      <c r="N37" s="108" t="s">
        <v>4277</v>
      </c>
      <c r="P37" t="s">
        <v>4676</v>
      </c>
      <c r="Q37" t="s">
        <v>4677</v>
      </c>
      <c r="R37" s="112" t="s">
        <v>4276</v>
      </c>
      <c r="S37" s="112" t="s">
        <v>4662</v>
      </c>
      <c r="T37" s="146">
        <v>4.2579999999999996E-3</v>
      </c>
      <c r="U37" s="113"/>
      <c r="V37" s="113" t="s">
        <v>4660</v>
      </c>
      <c r="W37" s="119">
        <v>1</v>
      </c>
      <c r="X37" s="112"/>
      <c r="Y37" s="112"/>
      <c r="Z37" s="112" t="s">
        <v>4670</v>
      </c>
      <c r="AA37" s="112" t="s">
        <v>4675</v>
      </c>
      <c r="AB37" s="112"/>
      <c r="AC37" s="112" t="s">
        <v>4247</v>
      </c>
      <c r="AD37" s="112" t="s">
        <v>4277</v>
      </c>
      <c r="AE37" s="112"/>
      <c r="AF37" s="148">
        <f t="shared" si="0"/>
        <v>4.2537419999999999</v>
      </c>
    </row>
    <row r="38" spans="1:32" x14ac:dyDescent="0.25">
      <c r="A38" s="142">
        <f>INDEX('Capacity by State'!$B$6:$B$12,MATCH(MID(B38,18,2),'Capacity by State'!$A$6:$A$12,0))</f>
        <v>10</v>
      </c>
      <c r="B38" s="108" t="s">
        <v>4278</v>
      </c>
      <c r="C38" s="108" t="s">
        <v>4662</v>
      </c>
      <c r="D38" s="144">
        <f>IF(LEFT(J38,1)="S",INDEX('Summer PCF'!$J:$J,MATCH($B38,'Summer PCF'!$M:$M,0)),INDEX('Winter PCF'!$J:$J,MATCH($B38,'Winter PCF'!$M:$M,0)))*A38*Gross_Up</f>
        <v>5.9359999999999999</v>
      </c>
      <c r="E38"/>
      <c r="F38" s="109" t="s">
        <v>4660</v>
      </c>
      <c r="G38" s="121">
        <v>1</v>
      </c>
      <c r="H38"/>
      <c r="I38"/>
      <c r="J38" s="108" t="str">
        <f t="shared" si="1"/>
        <v>SummerPeakMonth</v>
      </c>
      <c r="K38" s="108"/>
      <c r="L38" s="108"/>
      <c r="M38" s="108" t="s">
        <v>4247</v>
      </c>
      <c r="N38" s="108" t="s">
        <v>4279</v>
      </c>
      <c r="P38" t="s">
        <v>4676</v>
      </c>
      <c r="Q38" t="s">
        <v>4677</v>
      </c>
      <c r="R38" s="112" t="s">
        <v>4278</v>
      </c>
      <c r="S38" s="112" t="s">
        <v>4662</v>
      </c>
      <c r="T38" s="146">
        <v>5.9360000000000003E-3</v>
      </c>
      <c r="U38" s="113"/>
      <c r="V38" s="113" t="s">
        <v>4660</v>
      </c>
      <c r="W38" s="119">
        <v>1</v>
      </c>
      <c r="X38" s="112"/>
      <c r="Y38" s="112"/>
      <c r="Z38" s="112" t="s">
        <v>4669</v>
      </c>
      <c r="AA38" s="112" t="s">
        <v>4675</v>
      </c>
      <c r="AB38" s="112"/>
      <c r="AC38" s="112" t="s">
        <v>4247</v>
      </c>
      <c r="AD38" s="112" t="s">
        <v>4279</v>
      </c>
      <c r="AE38" s="112"/>
      <c r="AF38" s="148">
        <f t="shared" si="0"/>
        <v>5.9300639999999998</v>
      </c>
    </row>
    <row r="39" spans="1:32" x14ac:dyDescent="0.25">
      <c r="A39" s="142">
        <f>INDEX('Capacity by State'!$B$6:$B$12,MATCH(MID(B39,18,2),'Capacity by State'!$A$6:$A$12,0))</f>
        <v>10</v>
      </c>
      <c r="B39" s="108" t="s">
        <v>4278</v>
      </c>
      <c r="C39" s="108" t="s">
        <v>4662</v>
      </c>
      <c r="D39" s="144">
        <f>IF(LEFT(J39,1)="S",INDEX('Summer PCF'!$J:$J,MATCH($B39,'Summer PCF'!$M:$M,0)),INDEX('Winter PCF'!$J:$J,MATCH($B39,'Winter PCF'!$M:$M,0)))*A39*Gross_Up</f>
        <v>4.5950000000000006</v>
      </c>
      <c r="E39"/>
      <c r="F39" s="109" t="s">
        <v>4660</v>
      </c>
      <c r="G39" s="121">
        <v>1</v>
      </c>
      <c r="H39"/>
      <c r="I39"/>
      <c r="J39" s="108" t="str">
        <f t="shared" si="1"/>
        <v>WinterPeakMonth</v>
      </c>
      <c r="K39" s="108"/>
      <c r="L39" s="108"/>
      <c r="M39" s="108" t="s">
        <v>4247</v>
      </c>
      <c r="N39" s="108" t="s">
        <v>4279</v>
      </c>
      <c r="P39" t="s">
        <v>4676</v>
      </c>
      <c r="Q39" t="s">
        <v>4677</v>
      </c>
      <c r="R39" s="112" t="s">
        <v>4278</v>
      </c>
      <c r="S39" s="112" t="s">
        <v>4662</v>
      </c>
      <c r="T39" s="146">
        <v>4.5950000000000001E-3</v>
      </c>
      <c r="U39" s="113"/>
      <c r="V39" s="113" t="s">
        <v>4660</v>
      </c>
      <c r="W39" s="119">
        <v>1</v>
      </c>
      <c r="X39" s="112"/>
      <c r="Y39" s="112"/>
      <c r="Z39" s="112" t="s">
        <v>4670</v>
      </c>
      <c r="AA39" s="112" t="s">
        <v>4675</v>
      </c>
      <c r="AB39" s="112"/>
      <c r="AC39" s="112" t="s">
        <v>4247</v>
      </c>
      <c r="AD39" s="112" t="s">
        <v>4279</v>
      </c>
      <c r="AE39" s="112"/>
      <c r="AF39" s="148">
        <f t="shared" si="0"/>
        <v>4.5904049999999996</v>
      </c>
    </row>
    <row r="40" spans="1:32" x14ac:dyDescent="0.25">
      <c r="A40" s="142">
        <f>INDEX('Capacity by State'!$B$6:$B$12,MATCH(MID(B40,18,2),'Capacity by State'!$A$6:$A$12,0))</f>
        <v>10</v>
      </c>
      <c r="B40" s="108" t="s">
        <v>4280</v>
      </c>
      <c r="C40" s="108" t="s">
        <v>4662</v>
      </c>
      <c r="D40" s="144">
        <f>IF(LEFT(J40,1)="S",INDEX('Summer PCF'!$J:$J,MATCH($B40,'Summer PCF'!$M:$M,0)),INDEX('Winter PCF'!$J:$J,MATCH($B40,'Winter PCF'!$M:$M,0)))*A40*Gross_Up</f>
        <v>6.536999999999999</v>
      </c>
      <c r="E40"/>
      <c r="F40" s="109" t="s">
        <v>4660</v>
      </c>
      <c r="G40" s="121">
        <v>1</v>
      </c>
      <c r="H40"/>
      <c r="I40"/>
      <c r="J40" s="108" t="str">
        <f t="shared" si="1"/>
        <v>SummerPeakMonth</v>
      </c>
      <c r="K40" s="108"/>
      <c r="L40" s="108"/>
      <c r="M40" s="108" t="s">
        <v>4247</v>
      </c>
      <c r="N40" s="108" t="s">
        <v>4281</v>
      </c>
      <c r="P40" t="s">
        <v>4676</v>
      </c>
      <c r="Q40" t="s">
        <v>4677</v>
      </c>
      <c r="R40" s="112" t="s">
        <v>4280</v>
      </c>
      <c r="S40" s="112" t="s">
        <v>4662</v>
      </c>
      <c r="T40" s="146">
        <v>6.5370000000000003E-3</v>
      </c>
      <c r="U40" s="113"/>
      <c r="V40" s="113" t="s">
        <v>4660</v>
      </c>
      <c r="W40" s="119">
        <v>1</v>
      </c>
      <c r="X40" s="112"/>
      <c r="Y40" s="112"/>
      <c r="Z40" s="112" t="s">
        <v>4669</v>
      </c>
      <c r="AA40" s="112" t="s">
        <v>4675</v>
      </c>
      <c r="AB40" s="112"/>
      <c r="AC40" s="112" t="s">
        <v>4247</v>
      </c>
      <c r="AD40" s="112" t="s">
        <v>4281</v>
      </c>
      <c r="AE40" s="112"/>
      <c r="AF40" s="148">
        <f t="shared" si="0"/>
        <v>6.5304630000000001</v>
      </c>
    </row>
    <row r="41" spans="1:32" x14ac:dyDescent="0.25">
      <c r="A41" s="142">
        <f>INDEX('Capacity by State'!$B$6:$B$12,MATCH(MID(B41,18,2),'Capacity by State'!$A$6:$A$12,0))</f>
        <v>10</v>
      </c>
      <c r="B41" s="108" t="s">
        <v>4280</v>
      </c>
      <c r="C41" s="108" t="s">
        <v>4662</v>
      </c>
      <c r="D41" s="144">
        <f>IF(LEFT(J41,1)="S",INDEX('Summer PCF'!$J:$J,MATCH($B41,'Summer PCF'!$M:$M,0)),INDEX('Winter PCF'!$J:$J,MATCH($B41,'Winter PCF'!$M:$M,0)))*A41*Gross_Up</f>
        <v>3.75</v>
      </c>
      <c r="E41"/>
      <c r="F41" s="109" t="s">
        <v>4660</v>
      </c>
      <c r="G41" s="121">
        <v>1</v>
      </c>
      <c r="H41"/>
      <c r="I41"/>
      <c r="J41" s="108" t="str">
        <f t="shared" si="1"/>
        <v>WinterPeakMonth</v>
      </c>
      <c r="K41" s="108"/>
      <c r="L41" s="108"/>
      <c r="M41" s="108" t="s">
        <v>4247</v>
      </c>
      <c r="N41" s="108" t="s">
        <v>4281</v>
      </c>
      <c r="P41" t="s">
        <v>4676</v>
      </c>
      <c r="Q41" t="s">
        <v>4677</v>
      </c>
      <c r="R41" s="112" t="s">
        <v>4280</v>
      </c>
      <c r="S41" s="112" t="s">
        <v>4662</v>
      </c>
      <c r="T41" s="146">
        <v>3.7499999999999999E-3</v>
      </c>
      <c r="U41" s="113"/>
      <c r="V41" s="113" t="s">
        <v>4660</v>
      </c>
      <c r="W41" s="119">
        <v>1</v>
      </c>
      <c r="X41" s="112"/>
      <c r="Y41" s="112"/>
      <c r="Z41" s="112" t="s">
        <v>4670</v>
      </c>
      <c r="AA41" s="112" t="s">
        <v>4675</v>
      </c>
      <c r="AB41" s="112"/>
      <c r="AC41" s="112" t="s">
        <v>4247</v>
      </c>
      <c r="AD41" s="112" t="s">
        <v>4281</v>
      </c>
      <c r="AE41" s="112"/>
      <c r="AF41" s="148">
        <f t="shared" si="0"/>
        <v>3.7462499999999999</v>
      </c>
    </row>
    <row r="42" spans="1:32" x14ac:dyDescent="0.25">
      <c r="A42" s="142">
        <f>INDEX('Capacity by State'!$B$6:$B$12,MATCH(MID(B42,18,2),'Capacity by State'!$A$6:$A$12,0))</f>
        <v>10</v>
      </c>
      <c r="B42" s="108" t="s">
        <v>4282</v>
      </c>
      <c r="C42" s="108" t="s">
        <v>4662</v>
      </c>
      <c r="D42" s="144">
        <f>IF(LEFT(J42,1)="S",INDEX('Summer PCF'!$J:$J,MATCH($B42,'Summer PCF'!$M:$M,0)),INDEX('Winter PCF'!$J:$J,MATCH($B42,'Winter PCF'!$M:$M,0)))*A42*Gross_Up</f>
        <v>5.7869999999999999</v>
      </c>
      <c r="E42"/>
      <c r="F42" s="109" t="s">
        <v>4660</v>
      </c>
      <c r="G42" s="121">
        <v>1</v>
      </c>
      <c r="H42"/>
      <c r="I42"/>
      <c r="J42" s="108" t="str">
        <f t="shared" si="1"/>
        <v>SummerPeakMonth</v>
      </c>
      <c r="K42" s="108"/>
      <c r="L42" s="108"/>
      <c r="M42" s="108" t="s">
        <v>4247</v>
      </c>
      <c r="N42" s="108" t="s">
        <v>4283</v>
      </c>
      <c r="P42" t="s">
        <v>4676</v>
      </c>
      <c r="Q42" t="s">
        <v>4677</v>
      </c>
      <c r="R42" s="112" t="s">
        <v>4282</v>
      </c>
      <c r="S42" s="112" t="s">
        <v>4662</v>
      </c>
      <c r="T42" s="146">
        <v>5.7869999999999996E-3</v>
      </c>
      <c r="U42" s="113"/>
      <c r="V42" s="113" t="s">
        <v>4660</v>
      </c>
      <c r="W42" s="119">
        <v>1</v>
      </c>
      <c r="X42" s="112"/>
      <c r="Y42" s="112"/>
      <c r="Z42" s="112" t="s">
        <v>4669</v>
      </c>
      <c r="AA42" s="112" t="s">
        <v>4675</v>
      </c>
      <c r="AB42" s="112"/>
      <c r="AC42" s="112" t="s">
        <v>4247</v>
      </c>
      <c r="AD42" s="112" t="s">
        <v>4283</v>
      </c>
      <c r="AE42" s="112"/>
      <c r="AF42" s="148">
        <f t="shared" si="0"/>
        <v>5.7812130000000002</v>
      </c>
    </row>
    <row r="43" spans="1:32" x14ac:dyDescent="0.25">
      <c r="A43" s="142">
        <f>INDEX('Capacity by State'!$B$6:$B$12,MATCH(MID(B43,18,2),'Capacity by State'!$A$6:$A$12,0))</f>
        <v>10</v>
      </c>
      <c r="B43" s="108" t="s">
        <v>4282</v>
      </c>
      <c r="C43" s="108" t="s">
        <v>4662</v>
      </c>
      <c r="D43" s="144">
        <f>IF(LEFT(J43,1)="S",INDEX('Summer PCF'!$J:$J,MATCH($B43,'Summer PCF'!$M:$M,0)),INDEX('Winter PCF'!$J:$J,MATCH($B43,'Winter PCF'!$M:$M,0)))*A43*Gross_Up</f>
        <v>5.6150000000000002</v>
      </c>
      <c r="E43"/>
      <c r="F43" s="109" t="s">
        <v>4660</v>
      </c>
      <c r="G43" s="121">
        <v>1</v>
      </c>
      <c r="H43"/>
      <c r="I43"/>
      <c r="J43" s="108" t="str">
        <f t="shared" si="1"/>
        <v>WinterPeakMonth</v>
      </c>
      <c r="K43" s="108"/>
      <c r="L43" s="108"/>
      <c r="M43" s="108" t="s">
        <v>4247</v>
      </c>
      <c r="N43" s="108" t="s">
        <v>4283</v>
      </c>
      <c r="P43" t="s">
        <v>4676</v>
      </c>
      <c r="Q43" t="s">
        <v>4677</v>
      </c>
      <c r="R43" s="112" t="s">
        <v>4282</v>
      </c>
      <c r="S43" s="112" t="s">
        <v>4662</v>
      </c>
      <c r="T43" s="146">
        <v>5.6150000000000002E-3</v>
      </c>
      <c r="U43" s="113"/>
      <c r="V43" s="113" t="s">
        <v>4660</v>
      </c>
      <c r="W43" s="119">
        <v>1</v>
      </c>
      <c r="X43" s="112"/>
      <c r="Y43" s="112"/>
      <c r="Z43" s="112" t="s">
        <v>4670</v>
      </c>
      <c r="AA43" s="112" t="s">
        <v>4675</v>
      </c>
      <c r="AB43" s="112"/>
      <c r="AC43" s="112" t="s">
        <v>4247</v>
      </c>
      <c r="AD43" s="112" t="s">
        <v>4283</v>
      </c>
      <c r="AE43" s="112"/>
      <c r="AF43" s="148">
        <f t="shared" si="0"/>
        <v>5.6093850000000005</v>
      </c>
    </row>
    <row r="44" spans="1:32" x14ac:dyDescent="0.25">
      <c r="A44" s="142">
        <f>INDEX('Capacity by State'!$B$6:$B$12,MATCH(MID(B44,18,2),'Capacity by State'!$A$6:$A$12,0))</f>
        <v>10</v>
      </c>
      <c r="B44" s="108" t="s">
        <v>4284</v>
      </c>
      <c r="C44" s="108" t="s">
        <v>4662</v>
      </c>
      <c r="D44" s="144">
        <f>IF(LEFT(J44,1)="S",INDEX('Summer PCF'!$J:$J,MATCH($B44,'Summer PCF'!$M:$M,0)),INDEX('Winter PCF'!$J:$J,MATCH($B44,'Winter PCF'!$M:$M,0)))*A44*Gross_Up</f>
        <v>6.7600000000000007</v>
      </c>
      <c r="E44"/>
      <c r="F44" s="109" t="s">
        <v>4660</v>
      </c>
      <c r="G44" s="121">
        <v>1</v>
      </c>
      <c r="H44"/>
      <c r="I44"/>
      <c r="J44" s="108" t="str">
        <f t="shared" si="1"/>
        <v>SummerPeakMonth</v>
      </c>
      <c r="K44" s="108"/>
      <c r="L44" s="108"/>
      <c r="M44" s="108" t="s">
        <v>4247</v>
      </c>
      <c r="N44" s="108" t="s">
        <v>4285</v>
      </c>
      <c r="P44" t="s">
        <v>4676</v>
      </c>
      <c r="Q44" t="s">
        <v>4677</v>
      </c>
      <c r="R44" s="112" t="s">
        <v>4284</v>
      </c>
      <c r="S44" s="112" t="s">
        <v>4662</v>
      </c>
      <c r="T44" s="146">
        <v>6.7600000000000004E-3</v>
      </c>
      <c r="U44" s="113"/>
      <c r="V44" s="113" t="s">
        <v>4660</v>
      </c>
      <c r="W44" s="119">
        <v>1</v>
      </c>
      <c r="X44" s="112"/>
      <c r="Y44" s="112"/>
      <c r="Z44" s="112" t="s">
        <v>4669</v>
      </c>
      <c r="AA44" s="112" t="s">
        <v>4675</v>
      </c>
      <c r="AB44" s="112"/>
      <c r="AC44" s="112" t="s">
        <v>4247</v>
      </c>
      <c r="AD44" s="112" t="s">
        <v>4285</v>
      </c>
      <c r="AE44" s="112"/>
      <c r="AF44" s="148">
        <f t="shared" si="0"/>
        <v>6.7532399999999999</v>
      </c>
    </row>
    <row r="45" spans="1:32" x14ac:dyDescent="0.25">
      <c r="A45" s="142">
        <f>INDEX('Capacity by State'!$B$6:$B$12,MATCH(MID(B45,18,2),'Capacity by State'!$A$6:$A$12,0))</f>
        <v>10</v>
      </c>
      <c r="B45" s="108" t="s">
        <v>4284</v>
      </c>
      <c r="C45" s="108" t="s">
        <v>4662</v>
      </c>
      <c r="D45" s="144">
        <f>IF(LEFT(J45,1)="S",INDEX('Summer PCF'!$J:$J,MATCH($B45,'Summer PCF'!$M:$M,0)),INDEX('Winter PCF'!$J:$J,MATCH($B45,'Winter PCF'!$M:$M,0)))*A45*Gross_Up</f>
        <v>5.6820000000000004</v>
      </c>
      <c r="E45"/>
      <c r="F45" s="109" t="s">
        <v>4660</v>
      </c>
      <c r="G45" s="121">
        <v>1</v>
      </c>
      <c r="H45"/>
      <c r="I45"/>
      <c r="J45" s="108" t="str">
        <f t="shared" si="1"/>
        <v>WinterPeakMonth</v>
      </c>
      <c r="K45" s="108"/>
      <c r="L45" s="108"/>
      <c r="M45" s="108" t="s">
        <v>4247</v>
      </c>
      <c r="N45" s="108" t="s">
        <v>4285</v>
      </c>
      <c r="P45" t="s">
        <v>4676</v>
      </c>
      <c r="Q45" t="s">
        <v>4677</v>
      </c>
      <c r="R45" s="112" t="s">
        <v>4284</v>
      </c>
      <c r="S45" s="112" t="s">
        <v>4662</v>
      </c>
      <c r="T45" s="146">
        <v>5.6820000000000004E-3</v>
      </c>
      <c r="U45" s="113"/>
      <c r="V45" s="113" t="s">
        <v>4660</v>
      </c>
      <c r="W45" s="119">
        <v>1</v>
      </c>
      <c r="X45" s="112"/>
      <c r="Y45" s="112"/>
      <c r="Z45" s="112" t="s">
        <v>4670</v>
      </c>
      <c r="AA45" s="112" t="s">
        <v>4675</v>
      </c>
      <c r="AB45" s="112"/>
      <c r="AC45" s="112" t="s">
        <v>4247</v>
      </c>
      <c r="AD45" s="112" t="s">
        <v>4285</v>
      </c>
      <c r="AE45" s="112"/>
      <c r="AF45" s="148">
        <f t="shared" si="0"/>
        <v>5.6763180000000002</v>
      </c>
    </row>
    <row r="46" spans="1:32" x14ac:dyDescent="0.25">
      <c r="A46" s="142">
        <f>INDEX('Capacity by State'!$B$6:$B$12,MATCH(MID(B46,18,2),'Capacity by State'!$A$6:$A$12,0))</f>
        <v>10</v>
      </c>
      <c r="B46" s="108" t="s">
        <v>4286</v>
      </c>
      <c r="C46" s="108" t="s">
        <v>4662</v>
      </c>
      <c r="D46" s="144">
        <f>IF(LEFT(J46,1)="S",INDEX('Summer PCF'!$J:$J,MATCH($B46,'Summer PCF'!$M:$M,0)),INDEX('Winter PCF'!$J:$J,MATCH($B46,'Winter PCF'!$M:$M,0)))*A46*Gross_Up</f>
        <v>6.9390000000000001</v>
      </c>
      <c r="E46"/>
      <c r="F46" s="109" t="s">
        <v>4660</v>
      </c>
      <c r="G46" s="121">
        <v>1</v>
      </c>
      <c r="H46"/>
      <c r="I46"/>
      <c r="J46" s="108" t="str">
        <f t="shared" si="1"/>
        <v>SummerPeakMonth</v>
      </c>
      <c r="K46" s="108"/>
      <c r="L46" s="108"/>
      <c r="M46" s="108" t="s">
        <v>4247</v>
      </c>
      <c r="N46" s="108" t="s">
        <v>4287</v>
      </c>
      <c r="P46" t="s">
        <v>4676</v>
      </c>
      <c r="Q46" t="s">
        <v>4677</v>
      </c>
      <c r="R46" s="112" t="s">
        <v>4286</v>
      </c>
      <c r="S46" s="112" t="s">
        <v>4662</v>
      </c>
      <c r="T46" s="146">
        <v>6.9389999999999999E-3</v>
      </c>
      <c r="U46" s="113"/>
      <c r="V46" s="113" t="s">
        <v>4660</v>
      </c>
      <c r="W46" s="119">
        <v>1</v>
      </c>
      <c r="X46" s="112"/>
      <c r="Y46" s="112"/>
      <c r="Z46" s="112" t="s">
        <v>4669</v>
      </c>
      <c r="AA46" s="112" t="s">
        <v>4675</v>
      </c>
      <c r="AB46" s="112"/>
      <c r="AC46" s="112" t="s">
        <v>4247</v>
      </c>
      <c r="AD46" s="112" t="s">
        <v>4287</v>
      </c>
      <c r="AE46" s="112"/>
      <c r="AF46" s="148">
        <f t="shared" si="0"/>
        <v>6.932061</v>
      </c>
    </row>
    <row r="47" spans="1:32" x14ac:dyDescent="0.25">
      <c r="A47" s="142">
        <f>INDEX('Capacity by State'!$B$6:$B$12,MATCH(MID(B47,18,2),'Capacity by State'!$A$6:$A$12,0))</f>
        <v>10</v>
      </c>
      <c r="B47" s="108" t="s">
        <v>4286</v>
      </c>
      <c r="C47" s="108" t="s">
        <v>4662</v>
      </c>
      <c r="D47" s="144">
        <f>IF(LEFT(J47,1)="S",INDEX('Summer PCF'!$J:$J,MATCH($B47,'Summer PCF'!$M:$M,0)),INDEX('Winter PCF'!$J:$J,MATCH($B47,'Winter PCF'!$M:$M,0)))*A47*Gross_Up</f>
        <v>5.3010000000000002</v>
      </c>
      <c r="E47"/>
      <c r="F47" s="109" t="s">
        <v>4660</v>
      </c>
      <c r="G47" s="121">
        <v>1</v>
      </c>
      <c r="H47"/>
      <c r="I47"/>
      <c r="J47" s="108" t="str">
        <f t="shared" si="1"/>
        <v>WinterPeakMonth</v>
      </c>
      <c r="K47" s="108"/>
      <c r="L47" s="108"/>
      <c r="M47" s="108" t="s">
        <v>4247</v>
      </c>
      <c r="N47" s="108" t="s">
        <v>4287</v>
      </c>
      <c r="P47" t="s">
        <v>4676</v>
      </c>
      <c r="Q47" t="s">
        <v>4677</v>
      </c>
      <c r="R47" s="112" t="s">
        <v>4286</v>
      </c>
      <c r="S47" s="112" t="s">
        <v>4662</v>
      </c>
      <c r="T47" s="146">
        <v>5.3010000000000002E-3</v>
      </c>
      <c r="U47" s="113"/>
      <c r="V47" s="113" t="s">
        <v>4660</v>
      </c>
      <c r="W47" s="119">
        <v>1</v>
      </c>
      <c r="X47" s="112"/>
      <c r="Y47" s="112"/>
      <c r="Z47" s="112" t="s">
        <v>4670</v>
      </c>
      <c r="AA47" s="112" t="s">
        <v>4675</v>
      </c>
      <c r="AB47" s="112"/>
      <c r="AC47" s="112" t="s">
        <v>4247</v>
      </c>
      <c r="AD47" s="112" t="s">
        <v>4287</v>
      </c>
      <c r="AE47" s="112"/>
      <c r="AF47" s="148">
        <f t="shared" si="0"/>
        <v>5.2956989999999999</v>
      </c>
    </row>
    <row r="48" spans="1:32" x14ac:dyDescent="0.25">
      <c r="A48" s="142">
        <f>INDEX('Capacity by State'!$B$6:$B$12,MATCH(MID(B48,18,2),'Capacity by State'!$A$6:$A$12,0))</f>
        <v>10</v>
      </c>
      <c r="B48" s="108" t="s">
        <v>4288</v>
      </c>
      <c r="C48" s="108" t="s">
        <v>4662</v>
      </c>
      <c r="D48" s="144">
        <f>IF(LEFT(J48,1)="S",INDEX('Summer PCF'!$J:$J,MATCH($B48,'Summer PCF'!$M:$M,0)),INDEX('Winter PCF'!$J:$J,MATCH($B48,'Winter PCF'!$M:$M,0)))*A48*Gross_Up</f>
        <v>6.0570000000000004</v>
      </c>
      <c r="E48"/>
      <c r="F48" s="109" t="s">
        <v>4660</v>
      </c>
      <c r="G48" s="121">
        <v>1</v>
      </c>
      <c r="H48"/>
      <c r="I48"/>
      <c r="J48" s="108" t="str">
        <f t="shared" si="1"/>
        <v>SummerPeakMonth</v>
      </c>
      <c r="K48" s="108"/>
      <c r="L48" s="108"/>
      <c r="M48" s="108" t="s">
        <v>4247</v>
      </c>
      <c r="N48" s="108" t="s">
        <v>4289</v>
      </c>
      <c r="P48" t="s">
        <v>4676</v>
      </c>
      <c r="Q48" t="s">
        <v>4677</v>
      </c>
      <c r="R48" s="112" t="s">
        <v>4288</v>
      </c>
      <c r="S48" s="112" t="s">
        <v>4662</v>
      </c>
      <c r="T48" s="146">
        <v>6.0569999999999999E-3</v>
      </c>
      <c r="U48" s="113"/>
      <c r="V48" s="113" t="s">
        <v>4660</v>
      </c>
      <c r="W48" s="119">
        <v>1</v>
      </c>
      <c r="X48" s="112"/>
      <c r="Y48" s="112"/>
      <c r="Z48" s="112" t="s">
        <v>4669</v>
      </c>
      <c r="AA48" s="112" t="s">
        <v>4675</v>
      </c>
      <c r="AB48" s="112"/>
      <c r="AC48" s="112" t="s">
        <v>4247</v>
      </c>
      <c r="AD48" s="112" t="s">
        <v>4289</v>
      </c>
      <c r="AE48" s="112"/>
      <c r="AF48" s="148">
        <f t="shared" si="0"/>
        <v>6.0509430000000002</v>
      </c>
    </row>
    <row r="49" spans="1:32" x14ac:dyDescent="0.25">
      <c r="A49" s="142">
        <f>INDEX('Capacity by State'!$B$6:$B$12,MATCH(MID(B49,18,2),'Capacity by State'!$A$6:$A$12,0))</f>
        <v>10</v>
      </c>
      <c r="B49" s="108" t="s">
        <v>4288</v>
      </c>
      <c r="C49" s="108" t="s">
        <v>4662</v>
      </c>
      <c r="D49" s="144">
        <f>IF(LEFT(J49,1)="S",INDEX('Summer PCF'!$J:$J,MATCH($B49,'Summer PCF'!$M:$M,0)),INDEX('Winter PCF'!$J:$J,MATCH($B49,'Winter PCF'!$M:$M,0)))*A49*Gross_Up</f>
        <v>5.427999999999999</v>
      </c>
      <c r="E49"/>
      <c r="F49" s="109" t="s">
        <v>4660</v>
      </c>
      <c r="G49" s="121">
        <v>1</v>
      </c>
      <c r="H49"/>
      <c r="I49"/>
      <c r="J49" s="108" t="str">
        <f t="shared" si="1"/>
        <v>WinterPeakMonth</v>
      </c>
      <c r="K49" s="108"/>
      <c r="L49" s="108"/>
      <c r="M49" s="108" t="s">
        <v>4247</v>
      </c>
      <c r="N49" s="108" t="s">
        <v>4289</v>
      </c>
      <c r="P49" t="s">
        <v>4676</v>
      </c>
      <c r="Q49" t="s">
        <v>4677</v>
      </c>
      <c r="R49" s="112" t="s">
        <v>4288</v>
      </c>
      <c r="S49" s="112" t="s">
        <v>4662</v>
      </c>
      <c r="T49" s="146">
        <v>5.4279999999999997E-3</v>
      </c>
      <c r="U49" s="113"/>
      <c r="V49" s="113" t="s">
        <v>4660</v>
      </c>
      <c r="W49" s="119">
        <v>1</v>
      </c>
      <c r="X49" s="112"/>
      <c r="Y49" s="112"/>
      <c r="Z49" s="112" t="s">
        <v>4670</v>
      </c>
      <c r="AA49" s="112" t="s">
        <v>4675</v>
      </c>
      <c r="AB49" s="112"/>
      <c r="AC49" s="112" t="s">
        <v>4247</v>
      </c>
      <c r="AD49" s="112" t="s">
        <v>4289</v>
      </c>
      <c r="AE49" s="112"/>
      <c r="AF49" s="148">
        <f t="shared" si="0"/>
        <v>5.4225719999999997</v>
      </c>
    </row>
    <row r="50" spans="1:32" x14ac:dyDescent="0.25">
      <c r="A50" s="142">
        <f>INDEX('Capacity by State'!$B$6:$B$12,MATCH(MID(B50,18,2),'Capacity by State'!$A$6:$A$12,0))</f>
        <v>10</v>
      </c>
      <c r="B50" s="108" t="s">
        <v>4290</v>
      </c>
      <c r="C50" s="108" t="s">
        <v>4662</v>
      </c>
      <c r="D50" s="144">
        <f>IF(LEFT(J50,1)="S",INDEX('Summer PCF'!$J:$J,MATCH($B50,'Summer PCF'!$M:$M,0)),INDEX('Winter PCF'!$J:$J,MATCH($B50,'Winter PCF'!$M:$M,0)))*A50*Gross_Up</f>
        <v>6.0919999999999996</v>
      </c>
      <c r="E50"/>
      <c r="F50" s="109" t="s">
        <v>4660</v>
      </c>
      <c r="G50" s="121">
        <v>1</v>
      </c>
      <c r="H50"/>
      <c r="I50"/>
      <c r="J50" s="108" t="str">
        <f t="shared" si="1"/>
        <v>SummerPeakMonth</v>
      </c>
      <c r="K50" s="108"/>
      <c r="L50" s="108"/>
      <c r="M50" s="108" t="s">
        <v>4247</v>
      </c>
      <c r="N50" s="108" t="s">
        <v>4291</v>
      </c>
      <c r="P50" t="s">
        <v>4676</v>
      </c>
      <c r="Q50" t="s">
        <v>4677</v>
      </c>
      <c r="R50" s="112" t="s">
        <v>4290</v>
      </c>
      <c r="S50" s="112" t="s">
        <v>4662</v>
      </c>
      <c r="T50" s="146">
        <v>6.0920000000000002E-3</v>
      </c>
      <c r="U50" s="113"/>
      <c r="V50" s="113" t="s">
        <v>4660</v>
      </c>
      <c r="W50" s="119">
        <v>1</v>
      </c>
      <c r="X50" s="112"/>
      <c r="Y50" s="112"/>
      <c r="Z50" s="112" t="s">
        <v>4669</v>
      </c>
      <c r="AA50" s="112" t="s">
        <v>4675</v>
      </c>
      <c r="AB50" s="112"/>
      <c r="AC50" s="112" t="s">
        <v>4247</v>
      </c>
      <c r="AD50" s="112" t="s">
        <v>4291</v>
      </c>
      <c r="AE50" s="112"/>
      <c r="AF50" s="148">
        <f t="shared" si="0"/>
        <v>6.0859079999999999</v>
      </c>
    </row>
    <row r="51" spans="1:32" x14ac:dyDescent="0.25">
      <c r="A51" s="142">
        <f>INDEX('Capacity by State'!$B$6:$B$12,MATCH(MID(B51,18,2),'Capacity by State'!$A$6:$A$12,0))</f>
        <v>10</v>
      </c>
      <c r="B51" s="108" t="s">
        <v>4290</v>
      </c>
      <c r="C51" s="108" t="s">
        <v>4662</v>
      </c>
      <c r="D51" s="144">
        <f>IF(LEFT(J51,1)="S",INDEX('Summer PCF'!$J:$J,MATCH($B51,'Summer PCF'!$M:$M,0)),INDEX('Winter PCF'!$J:$J,MATCH($B51,'Winter PCF'!$M:$M,0)))*A51*Gross_Up</f>
        <v>4.6280000000000001</v>
      </c>
      <c r="E51"/>
      <c r="F51" s="109" t="s">
        <v>4660</v>
      </c>
      <c r="G51" s="121">
        <v>1</v>
      </c>
      <c r="H51"/>
      <c r="I51"/>
      <c r="J51" s="108" t="str">
        <f t="shared" si="1"/>
        <v>WinterPeakMonth</v>
      </c>
      <c r="K51" s="108"/>
      <c r="L51" s="108"/>
      <c r="M51" s="108" t="s">
        <v>4247</v>
      </c>
      <c r="N51" s="108" t="s">
        <v>4291</v>
      </c>
      <c r="P51" t="s">
        <v>4676</v>
      </c>
      <c r="Q51" t="s">
        <v>4677</v>
      </c>
      <c r="R51" s="112" t="s">
        <v>4290</v>
      </c>
      <c r="S51" s="112" t="s">
        <v>4662</v>
      </c>
      <c r="T51" s="146">
        <v>4.6280000000000002E-3</v>
      </c>
      <c r="U51" s="113"/>
      <c r="V51" s="113" t="s">
        <v>4660</v>
      </c>
      <c r="W51" s="119">
        <v>1</v>
      </c>
      <c r="X51" s="112"/>
      <c r="Y51" s="112"/>
      <c r="Z51" s="112" t="s">
        <v>4670</v>
      </c>
      <c r="AA51" s="112" t="s">
        <v>4675</v>
      </c>
      <c r="AB51" s="112"/>
      <c r="AC51" s="112" t="s">
        <v>4247</v>
      </c>
      <c r="AD51" s="112" t="s">
        <v>4291</v>
      </c>
      <c r="AE51" s="112"/>
      <c r="AF51" s="148">
        <f t="shared" si="0"/>
        <v>4.6233719999999998</v>
      </c>
    </row>
    <row r="52" spans="1:32" x14ac:dyDescent="0.25">
      <c r="A52" s="142">
        <f>INDEX('Capacity by State'!$B$6:$B$12,MATCH(MID(B52,18,2),'Capacity by State'!$A$6:$A$12,0))</f>
        <v>10</v>
      </c>
      <c r="B52" s="108" t="s">
        <v>4292</v>
      </c>
      <c r="C52" s="108" t="s">
        <v>4662</v>
      </c>
      <c r="D52" s="144">
        <f>IF(LEFT(J52,1)="S",INDEX('Summer PCF'!$J:$J,MATCH($B52,'Summer PCF'!$M:$M,0)),INDEX('Winter PCF'!$J:$J,MATCH($B52,'Winter PCF'!$M:$M,0)))*A52*Gross_Up</f>
        <v>5.4990000000000006</v>
      </c>
      <c r="E52"/>
      <c r="F52" s="109" t="s">
        <v>4660</v>
      </c>
      <c r="G52" s="121">
        <v>1</v>
      </c>
      <c r="H52"/>
      <c r="I52"/>
      <c r="J52" s="108" t="str">
        <f t="shared" si="1"/>
        <v>SummerPeakMonth</v>
      </c>
      <c r="K52" s="108"/>
      <c r="L52" s="108"/>
      <c r="M52" s="108" t="s">
        <v>4247</v>
      </c>
      <c r="N52" s="108" t="s">
        <v>4293</v>
      </c>
      <c r="P52" t="s">
        <v>4676</v>
      </c>
      <c r="Q52" t="s">
        <v>4677</v>
      </c>
      <c r="R52" s="112" t="s">
        <v>4292</v>
      </c>
      <c r="S52" s="112" t="s">
        <v>4662</v>
      </c>
      <c r="T52" s="146">
        <v>5.4990000000000004E-3</v>
      </c>
      <c r="U52" s="113"/>
      <c r="V52" s="113" t="s">
        <v>4660</v>
      </c>
      <c r="W52" s="119">
        <v>1</v>
      </c>
      <c r="X52" s="112"/>
      <c r="Y52" s="112"/>
      <c r="Z52" s="112" t="s">
        <v>4669</v>
      </c>
      <c r="AA52" s="112" t="s">
        <v>4675</v>
      </c>
      <c r="AB52" s="112"/>
      <c r="AC52" s="112" t="s">
        <v>4247</v>
      </c>
      <c r="AD52" s="112" t="s">
        <v>4293</v>
      </c>
      <c r="AE52" s="112"/>
      <c r="AF52" s="148">
        <f t="shared" si="0"/>
        <v>5.4935009999999993</v>
      </c>
    </row>
    <row r="53" spans="1:32" x14ac:dyDescent="0.25">
      <c r="A53" s="142">
        <f>INDEX('Capacity by State'!$B$6:$B$12,MATCH(MID(B53,18,2),'Capacity by State'!$A$6:$A$12,0))</f>
        <v>10</v>
      </c>
      <c r="B53" s="108" t="s">
        <v>4292</v>
      </c>
      <c r="C53" s="108" t="s">
        <v>4662</v>
      </c>
      <c r="D53" s="144">
        <f>IF(LEFT(J53,1)="S",INDEX('Summer PCF'!$J:$J,MATCH($B53,'Summer PCF'!$M:$M,0)),INDEX('Winter PCF'!$J:$J,MATCH($B53,'Winter PCF'!$M:$M,0)))*A53*Gross_Up</f>
        <v>4.5540000000000003</v>
      </c>
      <c r="E53"/>
      <c r="F53" s="109" t="s">
        <v>4660</v>
      </c>
      <c r="G53" s="121">
        <v>1</v>
      </c>
      <c r="H53"/>
      <c r="I53"/>
      <c r="J53" s="108" t="str">
        <f t="shared" si="1"/>
        <v>WinterPeakMonth</v>
      </c>
      <c r="K53" s="108"/>
      <c r="L53" s="108"/>
      <c r="M53" s="108" t="s">
        <v>4247</v>
      </c>
      <c r="N53" s="108" t="s">
        <v>4293</v>
      </c>
      <c r="P53" t="s">
        <v>4676</v>
      </c>
      <c r="Q53" t="s">
        <v>4677</v>
      </c>
      <c r="R53" s="112" t="s">
        <v>4292</v>
      </c>
      <c r="S53" s="112" t="s">
        <v>4662</v>
      </c>
      <c r="T53" s="146">
        <v>4.5539999999999999E-3</v>
      </c>
      <c r="U53" s="113"/>
      <c r="V53" s="113" t="s">
        <v>4660</v>
      </c>
      <c r="W53" s="119">
        <v>1</v>
      </c>
      <c r="X53" s="112"/>
      <c r="Y53" s="112"/>
      <c r="Z53" s="112" t="s">
        <v>4670</v>
      </c>
      <c r="AA53" s="112" t="s">
        <v>4675</v>
      </c>
      <c r="AB53" s="112"/>
      <c r="AC53" s="112" t="s">
        <v>4247</v>
      </c>
      <c r="AD53" s="112" t="s">
        <v>4293</v>
      </c>
      <c r="AE53" s="112"/>
      <c r="AF53" s="148">
        <f t="shared" si="0"/>
        <v>4.5494460000000005</v>
      </c>
    </row>
    <row r="54" spans="1:32" x14ac:dyDescent="0.25">
      <c r="A54" s="142">
        <f>INDEX('Capacity by State'!$B$6:$B$12,MATCH(MID(B54,18,2),'Capacity by State'!$A$6:$A$12,0))</f>
        <v>10</v>
      </c>
      <c r="B54" s="108" t="s">
        <v>4294</v>
      </c>
      <c r="C54" s="108" t="s">
        <v>4662</v>
      </c>
      <c r="D54" s="144">
        <f>IF(LEFT(J54,1)="S",INDEX('Summer PCF'!$J:$J,MATCH($B54,'Summer PCF'!$M:$M,0)),INDEX('Winter PCF'!$J:$J,MATCH($B54,'Winter PCF'!$M:$M,0)))*A54*Gross_Up</f>
        <v>6.2789999999999999</v>
      </c>
      <c r="E54"/>
      <c r="F54" s="109" t="s">
        <v>4660</v>
      </c>
      <c r="G54" s="121">
        <v>1</v>
      </c>
      <c r="H54"/>
      <c r="I54"/>
      <c r="J54" s="108" t="str">
        <f t="shared" si="1"/>
        <v>SummerPeakMonth</v>
      </c>
      <c r="K54" s="108"/>
      <c r="L54" s="108"/>
      <c r="M54" s="108" t="s">
        <v>4247</v>
      </c>
      <c r="N54" s="108" t="s">
        <v>4295</v>
      </c>
      <c r="P54" t="s">
        <v>4676</v>
      </c>
      <c r="Q54" t="s">
        <v>4677</v>
      </c>
      <c r="R54" s="112" t="s">
        <v>4294</v>
      </c>
      <c r="S54" s="112" t="s">
        <v>4662</v>
      </c>
      <c r="T54" s="146">
        <v>6.2789999999999999E-3</v>
      </c>
      <c r="U54" s="113"/>
      <c r="V54" s="113" t="s">
        <v>4660</v>
      </c>
      <c r="W54" s="119">
        <v>1</v>
      </c>
      <c r="X54" s="112"/>
      <c r="Y54" s="112"/>
      <c r="Z54" s="112" t="s">
        <v>4669</v>
      </c>
      <c r="AA54" s="112" t="s">
        <v>4675</v>
      </c>
      <c r="AB54" s="112"/>
      <c r="AC54" s="112" t="s">
        <v>4247</v>
      </c>
      <c r="AD54" s="112" t="s">
        <v>4295</v>
      </c>
      <c r="AE54" s="112"/>
      <c r="AF54" s="148">
        <f t="shared" si="0"/>
        <v>6.2727209999999998</v>
      </c>
    </row>
    <row r="55" spans="1:32" x14ac:dyDescent="0.25">
      <c r="A55" s="142">
        <f>INDEX('Capacity by State'!$B$6:$B$12,MATCH(MID(B55,18,2),'Capacity by State'!$A$6:$A$12,0))</f>
        <v>10</v>
      </c>
      <c r="B55" s="108" t="s">
        <v>4294</v>
      </c>
      <c r="C55" s="108" t="s">
        <v>4662</v>
      </c>
      <c r="D55" s="144">
        <f>IF(LEFT(J55,1)="S",INDEX('Summer PCF'!$J:$J,MATCH($B55,'Summer PCF'!$M:$M,0)),INDEX('Winter PCF'!$J:$J,MATCH($B55,'Winter PCF'!$M:$M,0)))*A55*Gross_Up</f>
        <v>4.0780000000000003</v>
      </c>
      <c r="E55"/>
      <c r="F55" s="109" t="s">
        <v>4660</v>
      </c>
      <c r="G55" s="121">
        <v>1</v>
      </c>
      <c r="H55"/>
      <c r="I55"/>
      <c r="J55" s="108" t="str">
        <f t="shared" si="1"/>
        <v>WinterPeakMonth</v>
      </c>
      <c r="K55" s="108"/>
      <c r="L55" s="108"/>
      <c r="M55" s="108" t="s">
        <v>4247</v>
      </c>
      <c r="N55" s="108" t="s">
        <v>4295</v>
      </c>
      <c r="P55" t="s">
        <v>4676</v>
      </c>
      <c r="Q55" t="s">
        <v>4677</v>
      </c>
      <c r="R55" s="112" t="s">
        <v>4294</v>
      </c>
      <c r="S55" s="112" t="s">
        <v>4662</v>
      </c>
      <c r="T55" s="146">
        <v>4.078E-3</v>
      </c>
      <c r="U55" s="113"/>
      <c r="V55" s="113" t="s">
        <v>4660</v>
      </c>
      <c r="W55" s="119">
        <v>1</v>
      </c>
      <c r="X55" s="112"/>
      <c r="Y55" s="112"/>
      <c r="Z55" s="112" t="s">
        <v>4670</v>
      </c>
      <c r="AA55" s="112" t="s">
        <v>4675</v>
      </c>
      <c r="AB55" s="112"/>
      <c r="AC55" s="112" t="s">
        <v>4247</v>
      </c>
      <c r="AD55" s="112" t="s">
        <v>4295</v>
      </c>
      <c r="AE55" s="112"/>
      <c r="AF55" s="148">
        <f t="shared" si="0"/>
        <v>4.0739220000000005</v>
      </c>
    </row>
    <row r="56" spans="1:32" x14ac:dyDescent="0.25">
      <c r="A56" s="142">
        <f>INDEX('Capacity by State'!$B$6:$B$12,MATCH(MID(B56,18,2),'Capacity by State'!$A$6:$A$12,0))</f>
        <v>10</v>
      </c>
      <c r="B56" s="108" t="s">
        <v>4296</v>
      </c>
      <c r="C56" s="108" t="s">
        <v>4662</v>
      </c>
      <c r="D56" s="144">
        <f>IF(LEFT(J56,1)="S",INDEX('Summer PCF'!$J:$J,MATCH($B56,'Summer PCF'!$M:$M,0)),INDEX('Winter PCF'!$J:$J,MATCH($B56,'Winter PCF'!$M:$M,0)))*A56*Gross_Up</f>
        <v>6.077</v>
      </c>
      <c r="E56"/>
      <c r="F56" s="109" t="s">
        <v>4660</v>
      </c>
      <c r="G56" s="121">
        <v>1</v>
      </c>
      <c r="H56"/>
      <c r="I56"/>
      <c r="J56" s="108" t="str">
        <f t="shared" si="1"/>
        <v>SummerPeakMonth</v>
      </c>
      <c r="K56" s="108"/>
      <c r="L56" s="108"/>
      <c r="M56" s="108" t="s">
        <v>4247</v>
      </c>
      <c r="N56" s="108" t="s">
        <v>4297</v>
      </c>
      <c r="P56" t="s">
        <v>4676</v>
      </c>
      <c r="Q56" t="s">
        <v>4677</v>
      </c>
      <c r="R56" s="112" t="s">
        <v>4296</v>
      </c>
      <c r="S56" s="112" t="s">
        <v>4662</v>
      </c>
      <c r="T56" s="146">
        <v>6.0769999999999999E-3</v>
      </c>
      <c r="U56" s="113"/>
      <c r="V56" s="113" t="s">
        <v>4660</v>
      </c>
      <c r="W56" s="119">
        <v>1</v>
      </c>
      <c r="X56" s="112"/>
      <c r="Y56" s="112"/>
      <c r="Z56" s="112" t="s">
        <v>4669</v>
      </c>
      <c r="AA56" s="112" t="s">
        <v>4675</v>
      </c>
      <c r="AB56" s="112"/>
      <c r="AC56" s="112" t="s">
        <v>4247</v>
      </c>
      <c r="AD56" s="112" t="s">
        <v>4297</v>
      </c>
      <c r="AE56" s="112"/>
      <c r="AF56" s="148">
        <f t="shared" si="0"/>
        <v>6.0709229999999996</v>
      </c>
    </row>
    <row r="57" spans="1:32" x14ac:dyDescent="0.25">
      <c r="A57" s="142">
        <f>INDEX('Capacity by State'!$B$6:$B$12,MATCH(MID(B57,18,2),'Capacity by State'!$A$6:$A$12,0))</f>
        <v>10</v>
      </c>
      <c r="B57" s="108" t="s">
        <v>4296</v>
      </c>
      <c r="C57" s="108" t="s">
        <v>4662</v>
      </c>
      <c r="D57" s="144">
        <f>IF(LEFT(J57,1)="S",INDEX('Summer PCF'!$J:$J,MATCH($B57,'Summer PCF'!$M:$M,0)),INDEX('Winter PCF'!$J:$J,MATCH($B57,'Winter PCF'!$M:$M,0)))*A57*Gross_Up</f>
        <v>5.1160000000000005</v>
      </c>
      <c r="E57"/>
      <c r="F57" s="109" t="s">
        <v>4660</v>
      </c>
      <c r="G57" s="121">
        <v>1</v>
      </c>
      <c r="H57"/>
      <c r="I57"/>
      <c r="J57" s="108" t="str">
        <f t="shared" si="1"/>
        <v>WinterPeakMonth</v>
      </c>
      <c r="K57" s="108"/>
      <c r="L57" s="108"/>
      <c r="M57" s="108" t="s">
        <v>4247</v>
      </c>
      <c r="N57" s="108" t="s">
        <v>4297</v>
      </c>
      <c r="P57" t="s">
        <v>4676</v>
      </c>
      <c r="Q57" t="s">
        <v>4677</v>
      </c>
      <c r="R57" s="112" t="s">
        <v>4296</v>
      </c>
      <c r="S57" s="112" t="s">
        <v>4662</v>
      </c>
      <c r="T57" s="146">
        <v>5.1159999999999999E-3</v>
      </c>
      <c r="U57" s="113"/>
      <c r="V57" s="113" t="s">
        <v>4660</v>
      </c>
      <c r="W57" s="119">
        <v>1</v>
      </c>
      <c r="X57" s="112"/>
      <c r="Y57" s="112"/>
      <c r="Z57" s="112" t="s">
        <v>4670</v>
      </c>
      <c r="AA57" s="112" t="s">
        <v>4675</v>
      </c>
      <c r="AB57" s="112"/>
      <c r="AC57" s="112" t="s">
        <v>4247</v>
      </c>
      <c r="AD57" s="112" t="s">
        <v>4297</v>
      </c>
      <c r="AE57" s="112"/>
      <c r="AF57" s="148">
        <f t="shared" si="0"/>
        <v>5.1108839999999995</v>
      </c>
    </row>
    <row r="58" spans="1:32" x14ac:dyDescent="0.25">
      <c r="A58" s="142">
        <f>INDEX('Capacity by State'!$B$6:$B$12,MATCH(MID(B58,18,2),'Capacity by State'!$A$6:$A$12,0))</f>
        <v>10</v>
      </c>
      <c r="B58" s="108" t="s">
        <v>4298</v>
      </c>
      <c r="C58" s="108" t="s">
        <v>4662</v>
      </c>
      <c r="D58" s="144">
        <f>IF(LEFT(J58,1)="S",INDEX('Summer PCF'!$J:$J,MATCH($B58,'Summer PCF'!$M:$M,0)),INDEX('Winter PCF'!$J:$J,MATCH($B58,'Winter PCF'!$M:$M,0)))*A58*Gross_Up</f>
        <v>5.8049999999999997</v>
      </c>
      <c r="E58"/>
      <c r="F58" s="109" t="s">
        <v>4660</v>
      </c>
      <c r="G58" s="121">
        <v>1</v>
      </c>
      <c r="H58"/>
      <c r="I58"/>
      <c r="J58" s="108" t="str">
        <f t="shared" si="1"/>
        <v>SummerPeakMonth</v>
      </c>
      <c r="K58" s="108"/>
      <c r="L58" s="108"/>
      <c r="M58" s="108" t="s">
        <v>4247</v>
      </c>
      <c r="N58" s="108" t="s">
        <v>4299</v>
      </c>
      <c r="P58" t="s">
        <v>4676</v>
      </c>
      <c r="Q58" t="s">
        <v>4677</v>
      </c>
      <c r="R58" s="112" t="s">
        <v>4298</v>
      </c>
      <c r="S58" s="112" t="s">
        <v>4662</v>
      </c>
      <c r="T58" s="146">
        <v>5.8050000000000003E-3</v>
      </c>
      <c r="U58" s="113"/>
      <c r="V58" s="113" t="s">
        <v>4660</v>
      </c>
      <c r="W58" s="119">
        <v>1</v>
      </c>
      <c r="X58" s="112"/>
      <c r="Y58" s="112"/>
      <c r="Z58" s="112" t="s">
        <v>4669</v>
      </c>
      <c r="AA58" s="112" t="s">
        <v>4675</v>
      </c>
      <c r="AB58" s="112"/>
      <c r="AC58" s="112" t="s">
        <v>4247</v>
      </c>
      <c r="AD58" s="112" t="s">
        <v>4299</v>
      </c>
      <c r="AE58" s="112"/>
      <c r="AF58" s="148">
        <f t="shared" si="0"/>
        <v>5.7991950000000001</v>
      </c>
    </row>
    <row r="59" spans="1:32" x14ac:dyDescent="0.25">
      <c r="A59" s="142">
        <f>INDEX('Capacity by State'!$B$6:$B$12,MATCH(MID(B59,18,2),'Capacity by State'!$A$6:$A$12,0))</f>
        <v>10</v>
      </c>
      <c r="B59" s="108" t="s">
        <v>4298</v>
      </c>
      <c r="C59" s="108" t="s">
        <v>4662</v>
      </c>
      <c r="D59" s="144">
        <f>IF(LEFT(J59,1)="S",INDEX('Summer PCF'!$J:$J,MATCH($B59,'Summer PCF'!$M:$M,0)),INDEX('Winter PCF'!$J:$J,MATCH($B59,'Winter PCF'!$M:$M,0)))*A59*Gross_Up</f>
        <v>6.2929999999999993</v>
      </c>
      <c r="E59"/>
      <c r="F59" s="109" t="s">
        <v>4660</v>
      </c>
      <c r="G59" s="121">
        <v>1</v>
      </c>
      <c r="H59"/>
      <c r="I59"/>
      <c r="J59" s="108" t="str">
        <f t="shared" si="1"/>
        <v>WinterPeakMonth</v>
      </c>
      <c r="K59" s="108"/>
      <c r="L59" s="108"/>
      <c r="M59" s="108" t="s">
        <v>4247</v>
      </c>
      <c r="N59" s="108" t="s">
        <v>4299</v>
      </c>
      <c r="P59" t="s">
        <v>4676</v>
      </c>
      <c r="Q59" t="s">
        <v>4677</v>
      </c>
      <c r="R59" s="112" t="s">
        <v>4298</v>
      </c>
      <c r="S59" s="112" t="s">
        <v>4662</v>
      </c>
      <c r="T59" s="146">
        <v>6.293E-3</v>
      </c>
      <c r="U59" s="113"/>
      <c r="V59" s="113" t="s">
        <v>4660</v>
      </c>
      <c r="W59" s="119">
        <v>1</v>
      </c>
      <c r="X59" s="112"/>
      <c r="Y59" s="112"/>
      <c r="Z59" s="112" t="s">
        <v>4670</v>
      </c>
      <c r="AA59" s="112" t="s">
        <v>4675</v>
      </c>
      <c r="AB59" s="112"/>
      <c r="AC59" s="112" t="s">
        <v>4247</v>
      </c>
      <c r="AD59" s="112" t="s">
        <v>4299</v>
      </c>
      <c r="AE59" s="112"/>
      <c r="AF59" s="148">
        <f t="shared" si="0"/>
        <v>6.2867069999999998</v>
      </c>
    </row>
    <row r="60" spans="1:32" x14ac:dyDescent="0.25">
      <c r="A60" s="142">
        <f>INDEX('Capacity by State'!$B$6:$B$12,MATCH(MID(B60,18,2),'Capacity by State'!$A$6:$A$12,0))</f>
        <v>10</v>
      </c>
      <c r="B60" s="108" t="s">
        <v>4300</v>
      </c>
      <c r="C60" s="108" t="s">
        <v>4662</v>
      </c>
      <c r="D60" s="144">
        <f>IF(LEFT(J60,1)="S",INDEX('Summer PCF'!$J:$J,MATCH($B60,'Summer PCF'!$M:$M,0)),INDEX('Winter PCF'!$J:$J,MATCH($B60,'Winter PCF'!$M:$M,0)))*A60*Gross_Up</f>
        <v>5.8999999999999995</v>
      </c>
      <c r="E60"/>
      <c r="F60" s="109" t="s">
        <v>4660</v>
      </c>
      <c r="G60" s="121">
        <v>1</v>
      </c>
      <c r="H60"/>
      <c r="I60"/>
      <c r="J60" s="108" t="str">
        <f t="shared" si="1"/>
        <v>SummerPeakMonth</v>
      </c>
      <c r="K60" s="108"/>
      <c r="L60" s="108"/>
      <c r="M60" s="108" t="s">
        <v>4247</v>
      </c>
      <c r="N60" s="108" t="s">
        <v>4301</v>
      </c>
      <c r="P60" t="s">
        <v>4676</v>
      </c>
      <c r="Q60" t="s">
        <v>4677</v>
      </c>
      <c r="R60" s="112" t="s">
        <v>4300</v>
      </c>
      <c r="S60" s="112" t="s">
        <v>4662</v>
      </c>
      <c r="T60" s="146">
        <v>5.8999999999999999E-3</v>
      </c>
      <c r="U60" s="113"/>
      <c r="V60" s="113" t="s">
        <v>4660</v>
      </c>
      <c r="W60" s="119">
        <v>1</v>
      </c>
      <c r="X60" s="112"/>
      <c r="Y60" s="112"/>
      <c r="Z60" s="112" t="s">
        <v>4669</v>
      </c>
      <c r="AA60" s="112" t="s">
        <v>4675</v>
      </c>
      <c r="AB60" s="112"/>
      <c r="AC60" s="112" t="s">
        <v>4247</v>
      </c>
      <c r="AD60" s="112" t="s">
        <v>4301</v>
      </c>
      <c r="AE60" s="112"/>
      <c r="AF60" s="148">
        <f t="shared" si="0"/>
        <v>5.8941000000000008</v>
      </c>
    </row>
    <row r="61" spans="1:32" x14ac:dyDescent="0.25">
      <c r="A61" s="142">
        <f>INDEX('Capacity by State'!$B$6:$B$12,MATCH(MID(B61,18,2),'Capacity by State'!$A$6:$A$12,0))</f>
        <v>10</v>
      </c>
      <c r="B61" s="108" t="s">
        <v>4300</v>
      </c>
      <c r="C61" s="108" t="s">
        <v>4662</v>
      </c>
      <c r="D61" s="144">
        <f>IF(LEFT(J61,1)="S",INDEX('Summer PCF'!$J:$J,MATCH($B61,'Summer PCF'!$M:$M,0)),INDEX('Winter PCF'!$J:$J,MATCH($B61,'Winter PCF'!$M:$M,0)))*A61*Gross_Up</f>
        <v>6.7</v>
      </c>
      <c r="E61"/>
      <c r="F61" s="109" t="s">
        <v>4660</v>
      </c>
      <c r="G61" s="121">
        <v>1</v>
      </c>
      <c r="H61"/>
      <c r="I61"/>
      <c r="J61" s="108" t="str">
        <f t="shared" si="1"/>
        <v>WinterPeakMonth</v>
      </c>
      <c r="K61" s="108"/>
      <c r="L61" s="108"/>
      <c r="M61" s="108" t="s">
        <v>4247</v>
      </c>
      <c r="N61" s="108" t="s">
        <v>4301</v>
      </c>
      <c r="P61" t="s">
        <v>4676</v>
      </c>
      <c r="Q61" t="s">
        <v>4677</v>
      </c>
      <c r="R61" s="112" t="s">
        <v>4300</v>
      </c>
      <c r="S61" s="112" t="s">
        <v>4662</v>
      </c>
      <c r="T61" s="146">
        <v>6.7000000000000002E-3</v>
      </c>
      <c r="U61" s="113"/>
      <c r="V61" s="113" t="s">
        <v>4660</v>
      </c>
      <c r="W61" s="119">
        <v>1</v>
      </c>
      <c r="X61" s="112"/>
      <c r="Y61" s="112"/>
      <c r="Z61" s="112" t="s">
        <v>4670</v>
      </c>
      <c r="AA61" s="112" t="s">
        <v>4675</v>
      </c>
      <c r="AB61" s="112"/>
      <c r="AC61" s="112" t="s">
        <v>4247</v>
      </c>
      <c r="AD61" s="112" t="s">
        <v>4301</v>
      </c>
      <c r="AE61" s="112"/>
      <c r="AF61" s="148">
        <f t="shared" si="0"/>
        <v>6.6932999999999998</v>
      </c>
    </row>
    <row r="62" spans="1:32" x14ac:dyDescent="0.25">
      <c r="A62" s="142">
        <f>INDEX('Capacity by State'!$B$6:$B$12,MATCH(MID(B62,18,2),'Capacity by State'!$A$6:$A$12,0))</f>
        <v>10</v>
      </c>
      <c r="B62" s="108" t="s">
        <v>4302</v>
      </c>
      <c r="C62" s="108" t="s">
        <v>4662</v>
      </c>
      <c r="D62" s="144">
        <f>IF(LEFT(J62,1)="S",INDEX('Summer PCF'!$J:$J,MATCH($B62,'Summer PCF'!$M:$M,0)),INDEX('Winter PCF'!$J:$J,MATCH($B62,'Winter PCF'!$M:$M,0)))*A62*Gross_Up</f>
        <v>6.0510000000000002</v>
      </c>
      <c r="E62"/>
      <c r="F62" s="109" t="s">
        <v>4660</v>
      </c>
      <c r="G62" s="121">
        <v>1</v>
      </c>
      <c r="H62"/>
      <c r="I62"/>
      <c r="J62" s="108" t="str">
        <f t="shared" si="1"/>
        <v>SummerPeakMonth</v>
      </c>
      <c r="K62" s="108"/>
      <c r="L62" s="108"/>
      <c r="M62" s="108" t="s">
        <v>4247</v>
      </c>
      <c r="N62" s="108" t="s">
        <v>4303</v>
      </c>
      <c r="P62" t="s">
        <v>4676</v>
      </c>
      <c r="Q62" t="s">
        <v>4677</v>
      </c>
      <c r="R62" s="112" t="s">
        <v>4302</v>
      </c>
      <c r="S62" s="112" t="s">
        <v>4662</v>
      </c>
      <c r="T62" s="146">
        <v>6.051E-3</v>
      </c>
      <c r="U62" s="113"/>
      <c r="V62" s="113" t="s">
        <v>4660</v>
      </c>
      <c r="W62" s="119">
        <v>1</v>
      </c>
      <c r="X62" s="112"/>
      <c r="Y62" s="112"/>
      <c r="Z62" s="112" t="s">
        <v>4669</v>
      </c>
      <c r="AA62" s="112" t="s">
        <v>4675</v>
      </c>
      <c r="AB62" s="112"/>
      <c r="AC62" s="112" t="s">
        <v>4247</v>
      </c>
      <c r="AD62" s="112" t="s">
        <v>4303</v>
      </c>
      <c r="AE62" s="112"/>
      <c r="AF62" s="148">
        <f t="shared" si="0"/>
        <v>6.0449489999999999</v>
      </c>
    </row>
    <row r="63" spans="1:32" x14ac:dyDescent="0.25">
      <c r="A63" s="142">
        <f>INDEX('Capacity by State'!$B$6:$B$12,MATCH(MID(B63,18,2),'Capacity by State'!$A$6:$A$12,0))</f>
        <v>10</v>
      </c>
      <c r="B63" s="108" t="s">
        <v>4302</v>
      </c>
      <c r="C63" s="108" t="s">
        <v>4662</v>
      </c>
      <c r="D63" s="144">
        <f>IF(LEFT(J63,1)="S",INDEX('Summer PCF'!$J:$J,MATCH($B63,'Summer PCF'!$M:$M,0)),INDEX('Winter PCF'!$J:$J,MATCH($B63,'Winter PCF'!$M:$M,0)))*A63*Gross_Up</f>
        <v>6.2530000000000001</v>
      </c>
      <c r="E63"/>
      <c r="F63" s="109" t="s">
        <v>4660</v>
      </c>
      <c r="G63" s="121">
        <v>1</v>
      </c>
      <c r="H63"/>
      <c r="I63"/>
      <c r="J63" s="108" t="str">
        <f t="shared" si="1"/>
        <v>WinterPeakMonth</v>
      </c>
      <c r="K63" s="108"/>
      <c r="L63" s="108"/>
      <c r="M63" s="108" t="s">
        <v>4247</v>
      </c>
      <c r="N63" s="108" t="s">
        <v>4303</v>
      </c>
      <c r="P63" t="s">
        <v>4676</v>
      </c>
      <c r="Q63" t="s">
        <v>4677</v>
      </c>
      <c r="R63" s="112" t="s">
        <v>4302</v>
      </c>
      <c r="S63" s="112" t="s">
        <v>4662</v>
      </c>
      <c r="T63" s="146">
        <v>6.2529999999999999E-3</v>
      </c>
      <c r="U63" s="113"/>
      <c r="V63" s="113" t="s">
        <v>4660</v>
      </c>
      <c r="W63" s="119">
        <v>1</v>
      </c>
      <c r="X63" s="112"/>
      <c r="Y63" s="112"/>
      <c r="Z63" s="112" t="s">
        <v>4670</v>
      </c>
      <c r="AA63" s="112" t="s">
        <v>4675</v>
      </c>
      <c r="AB63" s="112"/>
      <c r="AC63" s="112" t="s">
        <v>4247</v>
      </c>
      <c r="AD63" s="112" t="s">
        <v>4303</v>
      </c>
      <c r="AE63" s="112"/>
      <c r="AF63" s="148">
        <f t="shared" si="0"/>
        <v>6.246747</v>
      </c>
    </row>
    <row r="64" spans="1:32" x14ac:dyDescent="0.25">
      <c r="A64" s="142">
        <f>INDEX('Capacity by State'!$B$6:$B$12,MATCH(MID(B64,18,2),'Capacity by State'!$A$6:$A$12,0))</f>
        <v>10</v>
      </c>
      <c r="B64" s="108" t="s">
        <v>4304</v>
      </c>
      <c r="C64" s="108" t="s">
        <v>4662</v>
      </c>
      <c r="D64" s="144">
        <f>IF(LEFT(J64,1)="S",INDEX('Summer PCF'!$J:$J,MATCH($B64,'Summer PCF'!$M:$M,0)),INDEX('Winter PCF'!$J:$J,MATCH($B64,'Winter PCF'!$M:$M,0)))*A64*Gross_Up</f>
        <v>5.423</v>
      </c>
      <c r="E64"/>
      <c r="F64" s="109" t="s">
        <v>4660</v>
      </c>
      <c r="G64" s="121">
        <v>1</v>
      </c>
      <c r="H64"/>
      <c r="I64"/>
      <c r="J64" s="108" t="str">
        <f t="shared" si="1"/>
        <v>SummerPeakMonth</v>
      </c>
      <c r="K64" s="108"/>
      <c r="L64" s="108"/>
      <c r="M64" s="108" t="s">
        <v>4247</v>
      </c>
      <c r="N64" s="108" t="s">
        <v>4305</v>
      </c>
      <c r="P64" t="s">
        <v>4676</v>
      </c>
      <c r="Q64" t="s">
        <v>4677</v>
      </c>
      <c r="R64" s="112" t="s">
        <v>4304</v>
      </c>
      <c r="S64" s="112" t="s">
        <v>4662</v>
      </c>
      <c r="T64" s="146">
        <v>5.4229999999999999E-3</v>
      </c>
      <c r="U64" s="113"/>
      <c r="V64" s="113" t="s">
        <v>4660</v>
      </c>
      <c r="W64" s="119">
        <v>1</v>
      </c>
      <c r="X64" s="112"/>
      <c r="Y64" s="112"/>
      <c r="Z64" s="112" t="s">
        <v>4669</v>
      </c>
      <c r="AA64" s="112" t="s">
        <v>4675</v>
      </c>
      <c r="AB64" s="112"/>
      <c r="AC64" s="112" t="s">
        <v>4247</v>
      </c>
      <c r="AD64" s="112" t="s">
        <v>4305</v>
      </c>
      <c r="AE64" s="112"/>
      <c r="AF64" s="148">
        <f t="shared" si="0"/>
        <v>5.4175769999999996</v>
      </c>
    </row>
    <row r="65" spans="1:32" x14ac:dyDescent="0.25">
      <c r="A65" s="142">
        <f>INDEX('Capacity by State'!$B$6:$B$12,MATCH(MID(B65,18,2),'Capacity by State'!$A$6:$A$12,0))</f>
        <v>10</v>
      </c>
      <c r="B65" s="108" t="s">
        <v>4304</v>
      </c>
      <c r="C65" s="108" t="s">
        <v>4662</v>
      </c>
      <c r="D65" s="144">
        <f>IF(LEFT(J65,1)="S",INDEX('Summer PCF'!$J:$J,MATCH($B65,'Summer PCF'!$M:$M,0)),INDEX('Winter PCF'!$J:$J,MATCH($B65,'Winter PCF'!$M:$M,0)))*A65*Gross_Up</f>
        <v>7.3109999999999999</v>
      </c>
      <c r="E65"/>
      <c r="F65" s="109" t="s">
        <v>4660</v>
      </c>
      <c r="G65" s="121">
        <v>1</v>
      </c>
      <c r="H65"/>
      <c r="I65"/>
      <c r="J65" s="108" t="str">
        <f t="shared" si="1"/>
        <v>WinterPeakMonth</v>
      </c>
      <c r="K65" s="108"/>
      <c r="L65" s="108"/>
      <c r="M65" s="108" t="s">
        <v>4247</v>
      </c>
      <c r="N65" s="108" t="s">
        <v>4305</v>
      </c>
      <c r="P65" t="s">
        <v>4676</v>
      </c>
      <c r="Q65" t="s">
        <v>4677</v>
      </c>
      <c r="R65" s="112" t="s">
        <v>4304</v>
      </c>
      <c r="S65" s="112" t="s">
        <v>4662</v>
      </c>
      <c r="T65" s="146">
        <v>7.3109999999999998E-3</v>
      </c>
      <c r="U65" s="113"/>
      <c r="V65" s="113" t="s">
        <v>4660</v>
      </c>
      <c r="W65" s="119">
        <v>1</v>
      </c>
      <c r="X65" s="112"/>
      <c r="Y65" s="112"/>
      <c r="Z65" s="112" t="s">
        <v>4670</v>
      </c>
      <c r="AA65" s="112" t="s">
        <v>4675</v>
      </c>
      <c r="AB65" s="112"/>
      <c r="AC65" s="112" t="s">
        <v>4247</v>
      </c>
      <c r="AD65" s="112" t="s">
        <v>4305</v>
      </c>
      <c r="AE65" s="112"/>
      <c r="AF65" s="148">
        <f t="shared" si="0"/>
        <v>7.3036890000000003</v>
      </c>
    </row>
    <row r="66" spans="1:32" x14ac:dyDescent="0.25">
      <c r="A66" s="142">
        <f>INDEX('Capacity by State'!$B$6:$B$12,MATCH(MID(B66,18,2),'Capacity by State'!$A$6:$A$12,0))</f>
        <v>10</v>
      </c>
      <c r="B66" s="108" t="s">
        <v>4306</v>
      </c>
      <c r="C66" s="108" t="s">
        <v>4662</v>
      </c>
      <c r="D66" s="144">
        <f>IF(LEFT(J66,1)="S",INDEX('Summer PCF'!$J:$J,MATCH($B66,'Summer PCF'!$M:$M,0)),INDEX('Winter PCF'!$J:$J,MATCH($B66,'Winter PCF'!$M:$M,0)))*A66*Gross_Up</f>
        <v>6.395999999999999</v>
      </c>
      <c r="E66"/>
      <c r="F66" s="109" t="s">
        <v>4660</v>
      </c>
      <c r="G66" s="121">
        <v>1</v>
      </c>
      <c r="H66"/>
      <c r="I66"/>
      <c r="J66" s="108" t="str">
        <f t="shared" si="1"/>
        <v>SummerPeakMonth</v>
      </c>
      <c r="K66" s="108"/>
      <c r="L66" s="108"/>
      <c r="M66" s="108" t="s">
        <v>4247</v>
      </c>
      <c r="N66" s="108" t="s">
        <v>4307</v>
      </c>
      <c r="P66" t="s">
        <v>4676</v>
      </c>
      <c r="Q66" t="s">
        <v>4677</v>
      </c>
      <c r="R66" s="112" t="s">
        <v>4306</v>
      </c>
      <c r="S66" s="112" t="s">
        <v>4662</v>
      </c>
      <c r="T66" s="146">
        <v>6.3959999999999998E-3</v>
      </c>
      <c r="U66" s="113"/>
      <c r="V66" s="113" t="s">
        <v>4660</v>
      </c>
      <c r="W66" s="119">
        <v>1</v>
      </c>
      <c r="X66" s="112"/>
      <c r="Y66" s="112"/>
      <c r="Z66" s="112" t="s">
        <v>4669</v>
      </c>
      <c r="AA66" s="112" t="s">
        <v>4675</v>
      </c>
      <c r="AB66" s="112"/>
      <c r="AC66" s="112" t="s">
        <v>4247</v>
      </c>
      <c r="AD66" s="112" t="s">
        <v>4307</v>
      </c>
      <c r="AE66" s="112"/>
      <c r="AF66" s="148">
        <f t="shared" si="0"/>
        <v>6.3896040000000003</v>
      </c>
    </row>
    <row r="67" spans="1:32" x14ac:dyDescent="0.25">
      <c r="A67" s="142">
        <f>INDEX('Capacity by State'!$B$6:$B$12,MATCH(MID(B67,18,2),'Capacity by State'!$A$6:$A$12,0))</f>
        <v>10</v>
      </c>
      <c r="B67" s="108" t="s">
        <v>4306</v>
      </c>
      <c r="C67" s="108" t="s">
        <v>4662</v>
      </c>
      <c r="D67" s="144">
        <f>IF(LEFT(J67,1)="S",INDEX('Summer PCF'!$J:$J,MATCH($B67,'Summer PCF'!$M:$M,0)),INDEX('Winter PCF'!$J:$J,MATCH($B67,'Winter PCF'!$M:$M,0)))*A67*Gross_Up</f>
        <v>6.33</v>
      </c>
      <c r="E67"/>
      <c r="F67" s="109" t="s">
        <v>4660</v>
      </c>
      <c r="G67" s="121">
        <v>1</v>
      </c>
      <c r="H67"/>
      <c r="I67"/>
      <c r="J67" s="108" t="str">
        <f t="shared" si="1"/>
        <v>WinterPeakMonth</v>
      </c>
      <c r="K67" s="108"/>
      <c r="L67" s="108"/>
      <c r="M67" s="108" t="s">
        <v>4247</v>
      </c>
      <c r="N67" s="108" t="s">
        <v>4307</v>
      </c>
      <c r="P67" t="s">
        <v>4676</v>
      </c>
      <c r="Q67" t="s">
        <v>4677</v>
      </c>
      <c r="R67" s="112" t="s">
        <v>4306</v>
      </c>
      <c r="S67" s="112" t="s">
        <v>4662</v>
      </c>
      <c r="T67" s="146">
        <v>6.3299999999999997E-3</v>
      </c>
      <c r="U67" s="113"/>
      <c r="V67" s="113" t="s">
        <v>4660</v>
      </c>
      <c r="W67" s="119">
        <v>1</v>
      </c>
      <c r="X67" s="112"/>
      <c r="Y67" s="112"/>
      <c r="Z67" s="112" t="s">
        <v>4670</v>
      </c>
      <c r="AA67" s="112" t="s">
        <v>4675</v>
      </c>
      <c r="AB67" s="112"/>
      <c r="AC67" s="112" t="s">
        <v>4247</v>
      </c>
      <c r="AD67" s="112" t="s">
        <v>4307</v>
      </c>
      <c r="AE67" s="112"/>
      <c r="AF67" s="148">
        <f t="shared" si="0"/>
        <v>6.3236699999999999</v>
      </c>
    </row>
    <row r="68" spans="1:32" x14ac:dyDescent="0.25">
      <c r="A68" s="142">
        <f>INDEX('Capacity by State'!$B$6:$B$12,MATCH(MID(B68,18,2),'Capacity by State'!$A$6:$A$12,0))</f>
        <v>10</v>
      </c>
      <c r="B68" s="108" t="s">
        <v>4308</v>
      </c>
      <c r="C68" s="108" t="s">
        <v>4662</v>
      </c>
      <c r="D68" s="144">
        <f>IF(LEFT(J68,1)="S",INDEX('Summer PCF'!$J:$J,MATCH($B68,'Summer PCF'!$M:$M,0)),INDEX('Winter PCF'!$J:$J,MATCH($B68,'Winter PCF'!$M:$M,0)))*A68*Gross_Up</f>
        <v>6.4270000000000005</v>
      </c>
      <c r="E68"/>
      <c r="F68" s="109" t="s">
        <v>4660</v>
      </c>
      <c r="G68" s="121">
        <v>1</v>
      </c>
      <c r="H68"/>
      <c r="I68"/>
      <c r="J68" s="108" t="str">
        <f t="shared" si="1"/>
        <v>SummerPeakMonth</v>
      </c>
      <c r="K68" s="108"/>
      <c r="L68" s="108"/>
      <c r="M68" s="108" t="s">
        <v>4247</v>
      </c>
      <c r="N68" s="108" t="s">
        <v>4309</v>
      </c>
      <c r="P68" t="s">
        <v>4676</v>
      </c>
      <c r="Q68" t="s">
        <v>4677</v>
      </c>
      <c r="R68" s="112" t="s">
        <v>4308</v>
      </c>
      <c r="S68" s="112" t="s">
        <v>4662</v>
      </c>
      <c r="T68" s="146">
        <v>6.4270000000000004E-3</v>
      </c>
      <c r="U68" s="113"/>
      <c r="V68" s="113" t="s">
        <v>4660</v>
      </c>
      <c r="W68" s="119">
        <v>1</v>
      </c>
      <c r="X68" s="112"/>
      <c r="Y68" s="112"/>
      <c r="Z68" s="112" t="s">
        <v>4669</v>
      </c>
      <c r="AA68" s="112" t="s">
        <v>4675</v>
      </c>
      <c r="AB68" s="112"/>
      <c r="AC68" s="112" t="s">
        <v>4247</v>
      </c>
      <c r="AD68" s="112" t="s">
        <v>4309</v>
      </c>
      <c r="AE68" s="112"/>
      <c r="AF68" s="148">
        <f t="shared" si="0"/>
        <v>6.4205729999999992</v>
      </c>
    </row>
    <row r="69" spans="1:32" x14ac:dyDescent="0.25">
      <c r="A69" s="142">
        <f>INDEX('Capacity by State'!$B$6:$B$12,MATCH(MID(B69,18,2),'Capacity by State'!$A$6:$A$12,0))</f>
        <v>10</v>
      </c>
      <c r="B69" s="108" t="s">
        <v>4308</v>
      </c>
      <c r="C69" s="108" t="s">
        <v>4662</v>
      </c>
      <c r="D69" s="144">
        <f>IF(LEFT(J69,1)="S",INDEX('Summer PCF'!$J:$J,MATCH($B69,'Summer PCF'!$M:$M,0)),INDEX('Winter PCF'!$J:$J,MATCH($B69,'Winter PCF'!$M:$M,0)))*A69*Gross_Up</f>
        <v>6.8189999999999991</v>
      </c>
      <c r="E69"/>
      <c r="F69" s="109" t="s">
        <v>4660</v>
      </c>
      <c r="G69" s="121">
        <v>1</v>
      </c>
      <c r="H69"/>
      <c r="I69"/>
      <c r="J69" s="108" t="str">
        <f t="shared" si="1"/>
        <v>WinterPeakMonth</v>
      </c>
      <c r="K69" s="108"/>
      <c r="L69" s="108"/>
      <c r="M69" s="108" t="s">
        <v>4247</v>
      </c>
      <c r="N69" s="108" t="s">
        <v>4309</v>
      </c>
      <c r="P69" t="s">
        <v>4676</v>
      </c>
      <c r="Q69" t="s">
        <v>4677</v>
      </c>
      <c r="R69" s="112" t="s">
        <v>4308</v>
      </c>
      <c r="S69" s="112" t="s">
        <v>4662</v>
      </c>
      <c r="T69" s="146">
        <v>6.8190000000000004E-3</v>
      </c>
      <c r="U69" s="113"/>
      <c r="V69" s="113" t="s">
        <v>4660</v>
      </c>
      <c r="W69" s="119">
        <v>1</v>
      </c>
      <c r="X69" s="112"/>
      <c r="Y69" s="112"/>
      <c r="Z69" s="112" t="s">
        <v>4670</v>
      </c>
      <c r="AA69" s="112" t="s">
        <v>4675</v>
      </c>
      <c r="AB69" s="112"/>
      <c r="AC69" s="112" t="s">
        <v>4247</v>
      </c>
      <c r="AD69" s="112" t="s">
        <v>4309</v>
      </c>
      <c r="AE69" s="112"/>
      <c r="AF69" s="148">
        <f t="shared" si="0"/>
        <v>6.8121809999999998</v>
      </c>
    </row>
    <row r="70" spans="1:32" x14ac:dyDescent="0.25">
      <c r="A70" s="142">
        <f>INDEX('Capacity by State'!$B$6:$B$12,MATCH(MID(B70,18,2),'Capacity by State'!$A$6:$A$12,0))</f>
        <v>10</v>
      </c>
      <c r="B70" s="108" t="s">
        <v>4310</v>
      </c>
      <c r="C70" s="108" t="s">
        <v>4662</v>
      </c>
      <c r="D70" s="144">
        <f>IF(LEFT(J70,1)="S",INDEX('Summer PCF'!$J:$J,MATCH($B70,'Summer PCF'!$M:$M,0)),INDEX('Winter PCF'!$J:$J,MATCH($B70,'Winter PCF'!$M:$M,0)))*A70*Gross_Up</f>
        <v>3.41</v>
      </c>
      <c r="E70"/>
      <c r="F70" s="109" t="s">
        <v>4660</v>
      </c>
      <c r="G70" s="121">
        <v>1</v>
      </c>
      <c r="H70"/>
      <c r="I70"/>
      <c r="J70" s="108" t="str">
        <f t="shared" si="1"/>
        <v>SummerPeakMonth</v>
      </c>
      <c r="K70" s="108"/>
      <c r="L70" s="108"/>
      <c r="M70" s="108" t="s">
        <v>4247</v>
      </c>
      <c r="N70" s="108" t="s">
        <v>4311</v>
      </c>
      <c r="P70" t="s">
        <v>4676</v>
      </c>
      <c r="Q70" t="s">
        <v>4677</v>
      </c>
      <c r="R70" s="112" t="s">
        <v>4310</v>
      </c>
      <c r="S70" s="112" t="s">
        <v>4662</v>
      </c>
      <c r="T70" s="146">
        <v>3.4099999999999998E-3</v>
      </c>
      <c r="U70" s="113"/>
      <c r="V70" s="113" t="s">
        <v>4660</v>
      </c>
      <c r="W70" s="119">
        <v>1</v>
      </c>
      <c r="X70" s="112"/>
      <c r="Y70" s="112"/>
      <c r="Z70" s="112" t="s">
        <v>4669</v>
      </c>
      <c r="AA70" s="112" t="s">
        <v>4675</v>
      </c>
      <c r="AB70" s="112"/>
      <c r="AC70" s="112" t="s">
        <v>4247</v>
      </c>
      <c r="AD70" s="112" t="s">
        <v>4311</v>
      </c>
      <c r="AE70" s="112"/>
      <c r="AF70" s="148">
        <f t="shared" si="0"/>
        <v>3.40659</v>
      </c>
    </row>
    <row r="71" spans="1:32" x14ac:dyDescent="0.25">
      <c r="A71" s="142">
        <f>INDEX('Capacity by State'!$B$6:$B$12,MATCH(MID(B71,18,2),'Capacity by State'!$A$6:$A$12,0))</f>
        <v>10</v>
      </c>
      <c r="B71" s="108" t="s">
        <v>4310</v>
      </c>
      <c r="C71" s="108" t="s">
        <v>4662</v>
      </c>
      <c r="D71" s="144">
        <f>IF(LEFT(J71,1)="S",INDEX('Summer PCF'!$J:$J,MATCH($B71,'Summer PCF'!$M:$M,0)),INDEX('Winter PCF'!$J:$J,MATCH($B71,'Winter PCF'!$M:$M,0)))*A71*Gross_Up</f>
        <v>5.5789999999999997</v>
      </c>
      <c r="E71"/>
      <c r="F71" s="109" t="s">
        <v>4660</v>
      </c>
      <c r="G71" s="121">
        <v>1</v>
      </c>
      <c r="H71"/>
      <c r="I71"/>
      <c r="J71" s="108" t="str">
        <f t="shared" si="1"/>
        <v>WinterPeakMonth</v>
      </c>
      <c r="K71" s="108"/>
      <c r="L71" s="108"/>
      <c r="M71" s="108" t="s">
        <v>4247</v>
      </c>
      <c r="N71" s="108" t="s">
        <v>4311</v>
      </c>
      <c r="P71" t="s">
        <v>4676</v>
      </c>
      <c r="Q71" t="s">
        <v>4677</v>
      </c>
      <c r="R71" s="112" t="s">
        <v>4310</v>
      </c>
      <c r="S71" s="112" t="s">
        <v>4662</v>
      </c>
      <c r="T71" s="146">
        <v>5.5789999999999998E-3</v>
      </c>
      <c r="U71" s="113"/>
      <c r="V71" s="113" t="s">
        <v>4660</v>
      </c>
      <c r="W71" s="119">
        <v>1</v>
      </c>
      <c r="X71" s="112"/>
      <c r="Y71" s="112"/>
      <c r="Z71" s="112" t="s">
        <v>4670</v>
      </c>
      <c r="AA71" s="112" t="s">
        <v>4675</v>
      </c>
      <c r="AB71" s="112"/>
      <c r="AC71" s="112" t="s">
        <v>4247</v>
      </c>
      <c r="AD71" s="112" t="s">
        <v>4311</v>
      </c>
      <c r="AE71" s="112"/>
      <c r="AF71" s="148">
        <f t="shared" si="0"/>
        <v>5.5734209999999997</v>
      </c>
    </row>
    <row r="72" spans="1:32" x14ac:dyDescent="0.25">
      <c r="A72" s="142">
        <f>INDEX('Capacity by State'!$B$6:$B$12,MATCH(MID(B72,18,2),'Capacity by State'!$A$6:$A$12,0))</f>
        <v>10</v>
      </c>
      <c r="B72" s="108" t="s">
        <v>4312</v>
      </c>
      <c r="C72" s="108" t="s">
        <v>4662</v>
      </c>
      <c r="D72" s="144">
        <f>IF(LEFT(J72,1)="S",INDEX('Summer PCF'!$J:$J,MATCH($B72,'Summer PCF'!$M:$M,0)),INDEX('Winter PCF'!$J:$J,MATCH($B72,'Winter PCF'!$M:$M,0)))*A72*Gross_Up</f>
        <v>6.5780000000000003</v>
      </c>
      <c r="E72"/>
      <c r="F72" s="109" t="s">
        <v>4660</v>
      </c>
      <c r="G72" s="121">
        <v>1</v>
      </c>
      <c r="H72"/>
      <c r="I72"/>
      <c r="J72" s="108" t="str">
        <f t="shared" si="1"/>
        <v>SummerPeakMonth</v>
      </c>
      <c r="K72" s="108"/>
      <c r="L72" s="108"/>
      <c r="M72" s="108" t="s">
        <v>4247</v>
      </c>
      <c r="N72" s="108" t="s">
        <v>4313</v>
      </c>
      <c r="P72" t="s">
        <v>4676</v>
      </c>
      <c r="Q72" t="s">
        <v>4677</v>
      </c>
      <c r="R72" s="112" t="s">
        <v>4312</v>
      </c>
      <c r="S72" s="112" t="s">
        <v>4662</v>
      </c>
      <c r="T72" s="146">
        <v>6.5779999999999996E-3</v>
      </c>
      <c r="U72" s="113"/>
      <c r="V72" s="113" t="s">
        <v>4660</v>
      </c>
      <c r="W72" s="119">
        <v>1</v>
      </c>
      <c r="X72" s="112"/>
      <c r="Y72" s="112"/>
      <c r="Z72" s="112" t="s">
        <v>4669</v>
      </c>
      <c r="AA72" s="112" t="s">
        <v>4675</v>
      </c>
      <c r="AB72" s="112"/>
      <c r="AC72" s="112" t="s">
        <v>4247</v>
      </c>
      <c r="AD72" s="112" t="s">
        <v>4313</v>
      </c>
      <c r="AE72" s="112"/>
      <c r="AF72" s="148">
        <f t="shared" si="0"/>
        <v>6.5714220000000001</v>
      </c>
    </row>
    <row r="73" spans="1:32" x14ac:dyDescent="0.25">
      <c r="A73" s="142">
        <f>INDEX('Capacity by State'!$B$6:$B$12,MATCH(MID(B73,18,2),'Capacity by State'!$A$6:$A$12,0))</f>
        <v>10</v>
      </c>
      <c r="B73" s="108" t="s">
        <v>4312</v>
      </c>
      <c r="C73" s="108" t="s">
        <v>4662</v>
      </c>
      <c r="D73" s="144">
        <f>IF(LEFT(J73,1)="S",INDEX('Summer PCF'!$J:$J,MATCH($B73,'Summer PCF'!$M:$M,0)),INDEX('Winter PCF'!$J:$J,MATCH($B73,'Winter PCF'!$M:$M,0)))*A73*Gross_Up</f>
        <v>5.0640000000000001</v>
      </c>
      <c r="E73"/>
      <c r="F73" s="109" t="s">
        <v>4660</v>
      </c>
      <c r="G73" s="121">
        <v>1</v>
      </c>
      <c r="H73"/>
      <c r="I73"/>
      <c r="J73" s="108" t="str">
        <f t="shared" si="1"/>
        <v>WinterPeakMonth</v>
      </c>
      <c r="K73" s="108"/>
      <c r="L73" s="108"/>
      <c r="M73" s="108" t="s">
        <v>4247</v>
      </c>
      <c r="N73" s="108" t="s">
        <v>4313</v>
      </c>
      <c r="P73" t="s">
        <v>4676</v>
      </c>
      <c r="Q73" t="s">
        <v>4677</v>
      </c>
      <c r="R73" s="112" t="s">
        <v>4312</v>
      </c>
      <c r="S73" s="112" t="s">
        <v>4662</v>
      </c>
      <c r="T73" s="146">
        <v>5.0639999999999999E-3</v>
      </c>
      <c r="U73" s="113"/>
      <c r="V73" s="113" t="s">
        <v>4660</v>
      </c>
      <c r="W73" s="119">
        <v>1</v>
      </c>
      <c r="X73" s="112"/>
      <c r="Y73" s="112"/>
      <c r="Z73" s="112" t="s">
        <v>4670</v>
      </c>
      <c r="AA73" s="112" t="s">
        <v>4675</v>
      </c>
      <c r="AB73" s="112"/>
      <c r="AC73" s="112" t="s">
        <v>4247</v>
      </c>
      <c r="AD73" s="112" t="s">
        <v>4313</v>
      </c>
      <c r="AE73" s="112"/>
      <c r="AF73" s="148">
        <f t="shared" ref="AF73:AF136" si="2">-T73+ROUND(D73,6)</f>
        <v>5.0589360000000001</v>
      </c>
    </row>
    <row r="74" spans="1:32" x14ac:dyDescent="0.25">
      <c r="A74" s="142">
        <f>INDEX('Capacity by State'!$B$6:$B$12,MATCH(MID(B74,18,2),'Capacity by State'!$A$6:$A$12,0))</f>
        <v>10</v>
      </c>
      <c r="B74" s="108" t="s">
        <v>4314</v>
      </c>
      <c r="C74" s="108" t="s">
        <v>4662</v>
      </c>
      <c r="D74" s="144">
        <f>IF(LEFT(J74,1)="S",INDEX('Summer PCF'!$J:$J,MATCH($B74,'Summer PCF'!$M:$M,0)),INDEX('Winter PCF'!$J:$J,MATCH($B74,'Winter PCF'!$M:$M,0)))*A74*Gross_Up</f>
        <v>5.3949999999999996</v>
      </c>
      <c r="E74"/>
      <c r="F74" s="109" t="s">
        <v>4660</v>
      </c>
      <c r="G74" s="121">
        <v>1</v>
      </c>
      <c r="H74"/>
      <c r="I74"/>
      <c r="J74" s="108" t="str">
        <f t="shared" ref="J74:J137" si="3">J72</f>
        <v>SummerPeakMonth</v>
      </c>
      <c r="K74" s="108"/>
      <c r="L74" s="108"/>
      <c r="M74" s="108" t="s">
        <v>4247</v>
      </c>
      <c r="N74" s="108" t="s">
        <v>4315</v>
      </c>
      <c r="P74" t="s">
        <v>4676</v>
      </c>
      <c r="Q74" t="s">
        <v>4677</v>
      </c>
      <c r="R74" s="112" t="s">
        <v>4314</v>
      </c>
      <c r="S74" s="112" t="s">
        <v>4662</v>
      </c>
      <c r="T74" s="146">
        <v>5.3949999999999996E-3</v>
      </c>
      <c r="U74" s="113"/>
      <c r="V74" s="113" t="s">
        <v>4660</v>
      </c>
      <c r="W74" s="119">
        <v>1</v>
      </c>
      <c r="X74" s="112"/>
      <c r="Y74" s="112"/>
      <c r="Z74" s="112" t="s">
        <v>4669</v>
      </c>
      <c r="AA74" s="112" t="s">
        <v>4675</v>
      </c>
      <c r="AB74" s="112"/>
      <c r="AC74" s="112" t="s">
        <v>4247</v>
      </c>
      <c r="AD74" s="112" t="s">
        <v>4315</v>
      </c>
      <c r="AE74" s="112"/>
      <c r="AF74" s="148">
        <f t="shared" si="2"/>
        <v>5.3896049999999995</v>
      </c>
    </row>
    <row r="75" spans="1:32" x14ac:dyDescent="0.25">
      <c r="A75" s="142">
        <f>INDEX('Capacity by State'!$B$6:$B$12,MATCH(MID(B75,18,2),'Capacity by State'!$A$6:$A$12,0))</f>
        <v>10</v>
      </c>
      <c r="B75" s="108" t="s">
        <v>4314</v>
      </c>
      <c r="C75" s="108" t="s">
        <v>4662</v>
      </c>
      <c r="D75" s="144">
        <f>IF(LEFT(J75,1)="S",INDEX('Summer PCF'!$J:$J,MATCH($B75,'Summer PCF'!$M:$M,0)),INDEX('Winter PCF'!$J:$J,MATCH($B75,'Winter PCF'!$M:$M,0)))*A75*Gross_Up</f>
        <v>4.9959999999999996</v>
      </c>
      <c r="E75"/>
      <c r="F75" s="109" t="s">
        <v>4660</v>
      </c>
      <c r="G75" s="121">
        <v>1</v>
      </c>
      <c r="H75"/>
      <c r="I75"/>
      <c r="J75" s="108" t="str">
        <f t="shared" si="3"/>
        <v>WinterPeakMonth</v>
      </c>
      <c r="K75" s="108"/>
      <c r="L75" s="108"/>
      <c r="M75" s="108" t="s">
        <v>4247</v>
      </c>
      <c r="N75" s="108" t="s">
        <v>4315</v>
      </c>
      <c r="P75" t="s">
        <v>4676</v>
      </c>
      <c r="Q75" t="s">
        <v>4677</v>
      </c>
      <c r="R75" s="112" t="s">
        <v>4314</v>
      </c>
      <c r="S75" s="112" t="s">
        <v>4662</v>
      </c>
      <c r="T75" s="146">
        <v>4.9959999999999996E-3</v>
      </c>
      <c r="U75" s="113"/>
      <c r="V75" s="113" t="s">
        <v>4660</v>
      </c>
      <c r="W75" s="119">
        <v>1</v>
      </c>
      <c r="X75" s="112"/>
      <c r="Y75" s="112"/>
      <c r="Z75" s="112" t="s">
        <v>4670</v>
      </c>
      <c r="AA75" s="112" t="s">
        <v>4675</v>
      </c>
      <c r="AB75" s="112"/>
      <c r="AC75" s="112" t="s">
        <v>4247</v>
      </c>
      <c r="AD75" s="112" t="s">
        <v>4315</v>
      </c>
      <c r="AE75" s="112"/>
      <c r="AF75" s="148">
        <f t="shared" si="2"/>
        <v>4.9910040000000002</v>
      </c>
    </row>
    <row r="76" spans="1:32" x14ac:dyDescent="0.25">
      <c r="A76" s="142">
        <f>INDEX('Capacity by State'!$B$6:$B$12,MATCH(MID(B76,18,2),'Capacity by State'!$A$6:$A$12,0))</f>
        <v>10</v>
      </c>
      <c r="B76" s="108" t="s">
        <v>4316</v>
      </c>
      <c r="C76" s="108" t="s">
        <v>4662</v>
      </c>
      <c r="D76" s="144">
        <f>IF(LEFT(J76,1)="S",INDEX('Summer PCF'!$J:$J,MATCH($B76,'Summer PCF'!$M:$M,0)),INDEX('Winter PCF'!$J:$J,MATCH($B76,'Winter PCF'!$M:$M,0)))*A76*Gross_Up</f>
        <v>5.34</v>
      </c>
      <c r="E76"/>
      <c r="F76" s="109" t="s">
        <v>4660</v>
      </c>
      <c r="G76" s="121">
        <v>1</v>
      </c>
      <c r="H76"/>
      <c r="I76"/>
      <c r="J76" s="108" t="str">
        <f t="shared" si="3"/>
        <v>SummerPeakMonth</v>
      </c>
      <c r="K76" s="108"/>
      <c r="L76" s="108"/>
      <c r="M76" s="108" t="s">
        <v>4247</v>
      </c>
      <c r="N76" s="108" t="s">
        <v>4317</v>
      </c>
      <c r="P76" t="s">
        <v>4676</v>
      </c>
      <c r="Q76" t="s">
        <v>4677</v>
      </c>
      <c r="R76" s="112" t="s">
        <v>4316</v>
      </c>
      <c r="S76" s="112" t="s">
        <v>4662</v>
      </c>
      <c r="T76" s="146">
        <v>5.3400000000000001E-3</v>
      </c>
      <c r="U76" s="113"/>
      <c r="V76" s="113" t="s">
        <v>4660</v>
      </c>
      <c r="W76" s="119">
        <v>1</v>
      </c>
      <c r="X76" s="112"/>
      <c r="Y76" s="112"/>
      <c r="Z76" s="112" t="s">
        <v>4669</v>
      </c>
      <c r="AA76" s="112" t="s">
        <v>4675</v>
      </c>
      <c r="AB76" s="112"/>
      <c r="AC76" s="112" t="s">
        <v>4247</v>
      </c>
      <c r="AD76" s="112" t="s">
        <v>4317</v>
      </c>
      <c r="AE76" s="112"/>
      <c r="AF76" s="148">
        <f t="shared" si="2"/>
        <v>5.3346599999999995</v>
      </c>
    </row>
    <row r="77" spans="1:32" x14ac:dyDescent="0.25">
      <c r="A77" s="142">
        <f>INDEX('Capacity by State'!$B$6:$B$12,MATCH(MID(B77,18,2),'Capacity by State'!$A$6:$A$12,0))</f>
        <v>10</v>
      </c>
      <c r="B77" s="108" t="s">
        <v>4316</v>
      </c>
      <c r="C77" s="108" t="s">
        <v>4662</v>
      </c>
      <c r="D77" s="144">
        <f>IF(LEFT(J77,1)="S",INDEX('Summer PCF'!$J:$J,MATCH($B77,'Summer PCF'!$M:$M,0)),INDEX('Winter PCF'!$J:$J,MATCH($B77,'Winter PCF'!$M:$M,0)))*A77*Gross_Up</f>
        <v>4.9159999999999995</v>
      </c>
      <c r="E77"/>
      <c r="F77" s="109" t="s">
        <v>4660</v>
      </c>
      <c r="G77" s="121">
        <v>1</v>
      </c>
      <c r="H77"/>
      <c r="I77"/>
      <c r="J77" s="108" t="str">
        <f t="shared" si="3"/>
        <v>WinterPeakMonth</v>
      </c>
      <c r="K77" s="108"/>
      <c r="L77" s="108"/>
      <c r="M77" s="108" t="s">
        <v>4247</v>
      </c>
      <c r="N77" s="108" t="s">
        <v>4317</v>
      </c>
      <c r="P77" t="s">
        <v>4676</v>
      </c>
      <c r="Q77" t="s">
        <v>4677</v>
      </c>
      <c r="R77" s="112" t="s">
        <v>4316</v>
      </c>
      <c r="S77" s="112" t="s">
        <v>4662</v>
      </c>
      <c r="T77" s="146">
        <v>4.9160000000000002E-3</v>
      </c>
      <c r="U77" s="113"/>
      <c r="V77" s="113" t="s">
        <v>4660</v>
      </c>
      <c r="W77" s="119">
        <v>1</v>
      </c>
      <c r="X77" s="112"/>
      <c r="Y77" s="112"/>
      <c r="Z77" s="112" t="s">
        <v>4670</v>
      </c>
      <c r="AA77" s="112" t="s">
        <v>4675</v>
      </c>
      <c r="AB77" s="112"/>
      <c r="AC77" s="112" t="s">
        <v>4247</v>
      </c>
      <c r="AD77" s="112" t="s">
        <v>4317</v>
      </c>
      <c r="AE77" s="112"/>
      <c r="AF77" s="148">
        <f t="shared" si="2"/>
        <v>4.9110840000000007</v>
      </c>
    </row>
    <row r="78" spans="1:32" x14ac:dyDescent="0.25">
      <c r="A78" s="142">
        <f>INDEX('Capacity by State'!$B$6:$B$12,MATCH(MID(B78,18,2),'Capacity by State'!$A$6:$A$12,0))</f>
        <v>10</v>
      </c>
      <c r="B78" s="108" t="s">
        <v>4318</v>
      </c>
      <c r="C78" s="108" t="s">
        <v>4662</v>
      </c>
      <c r="D78" s="144">
        <f>IF(LEFT(J78,1)="S",INDEX('Summer PCF'!$J:$J,MATCH($B78,'Summer PCF'!$M:$M,0)),INDEX('Winter PCF'!$J:$J,MATCH($B78,'Winter PCF'!$M:$M,0)))*A78*Gross_Up</f>
        <v>4.1710000000000003</v>
      </c>
      <c r="E78"/>
      <c r="F78" s="109" t="s">
        <v>4660</v>
      </c>
      <c r="G78" s="121">
        <v>1</v>
      </c>
      <c r="H78"/>
      <c r="I78"/>
      <c r="J78" s="108" t="str">
        <f t="shared" si="3"/>
        <v>SummerPeakMonth</v>
      </c>
      <c r="K78" s="108"/>
      <c r="L78" s="108"/>
      <c r="M78" s="108" t="s">
        <v>4247</v>
      </c>
      <c r="N78" s="108" t="s">
        <v>4319</v>
      </c>
      <c r="P78" t="s">
        <v>4676</v>
      </c>
      <c r="Q78" t="s">
        <v>4677</v>
      </c>
      <c r="R78" s="112" t="s">
        <v>4318</v>
      </c>
      <c r="S78" s="112" t="s">
        <v>4662</v>
      </c>
      <c r="T78" s="146">
        <v>4.1710000000000002E-3</v>
      </c>
      <c r="U78" s="113"/>
      <c r="V78" s="113" t="s">
        <v>4660</v>
      </c>
      <c r="W78" s="119">
        <v>1</v>
      </c>
      <c r="X78" s="112"/>
      <c r="Y78" s="112"/>
      <c r="Z78" s="112" t="s">
        <v>4669</v>
      </c>
      <c r="AA78" s="112" t="s">
        <v>4675</v>
      </c>
      <c r="AB78" s="112"/>
      <c r="AC78" s="112" t="s">
        <v>4247</v>
      </c>
      <c r="AD78" s="112" t="s">
        <v>4319</v>
      </c>
      <c r="AE78" s="112"/>
      <c r="AF78" s="148">
        <f t="shared" si="2"/>
        <v>4.1668289999999999</v>
      </c>
    </row>
    <row r="79" spans="1:32" x14ac:dyDescent="0.25">
      <c r="A79" s="142">
        <f>INDEX('Capacity by State'!$B$6:$B$12,MATCH(MID(B79,18,2),'Capacity by State'!$A$6:$A$12,0))</f>
        <v>10</v>
      </c>
      <c r="B79" s="108" t="s">
        <v>4318</v>
      </c>
      <c r="C79" s="108" t="s">
        <v>4662</v>
      </c>
      <c r="D79" s="144">
        <f>IF(LEFT(J79,1)="S",INDEX('Summer PCF'!$J:$J,MATCH($B79,'Summer PCF'!$M:$M,0)),INDEX('Winter PCF'!$J:$J,MATCH($B79,'Winter PCF'!$M:$M,0)))*A79*Gross_Up</f>
        <v>5.9359999999999999</v>
      </c>
      <c r="E79"/>
      <c r="F79" s="109" t="s">
        <v>4660</v>
      </c>
      <c r="G79" s="121">
        <v>1</v>
      </c>
      <c r="H79"/>
      <c r="I79"/>
      <c r="J79" s="108" t="str">
        <f t="shared" si="3"/>
        <v>WinterPeakMonth</v>
      </c>
      <c r="K79" s="108"/>
      <c r="L79" s="108"/>
      <c r="M79" s="108" t="s">
        <v>4247</v>
      </c>
      <c r="N79" s="108" t="s">
        <v>4319</v>
      </c>
      <c r="P79" t="s">
        <v>4676</v>
      </c>
      <c r="Q79" t="s">
        <v>4677</v>
      </c>
      <c r="R79" s="112" t="s">
        <v>4318</v>
      </c>
      <c r="S79" s="112" t="s">
        <v>4662</v>
      </c>
      <c r="T79" s="146">
        <v>5.9360000000000003E-3</v>
      </c>
      <c r="U79" s="113"/>
      <c r="V79" s="113" t="s">
        <v>4660</v>
      </c>
      <c r="W79" s="119">
        <v>1</v>
      </c>
      <c r="X79" s="112"/>
      <c r="Y79" s="112"/>
      <c r="Z79" s="112" t="s">
        <v>4670</v>
      </c>
      <c r="AA79" s="112" t="s">
        <v>4675</v>
      </c>
      <c r="AB79" s="112"/>
      <c r="AC79" s="112" t="s">
        <v>4247</v>
      </c>
      <c r="AD79" s="112" t="s">
        <v>4319</v>
      </c>
      <c r="AE79" s="112"/>
      <c r="AF79" s="148">
        <f t="shared" si="2"/>
        <v>5.9300639999999998</v>
      </c>
    </row>
    <row r="80" spans="1:32" x14ac:dyDescent="0.25">
      <c r="A80" s="142">
        <f>INDEX('Capacity by State'!$B$6:$B$12,MATCH(MID(B80,18,2),'Capacity by State'!$A$6:$A$12,0))</f>
        <v>10</v>
      </c>
      <c r="B80" s="108" t="s">
        <v>4320</v>
      </c>
      <c r="C80" s="108" t="s">
        <v>4662</v>
      </c>
      <c r="D80" s="144">
        <f>IF(LEFT(J80,1)="S",INDEX('Summer PCF'!$J:$J,MATCH($B80,'Summer PCF'!$M:$M,0)),INDEX('Winter PCF'!$J:$J,MATCH($B80,'Winter PCF'!$M:$M,0)))*A80*Gross_Up</f>
        <v>4.8659999999999997</v>
      </c>
      <c r="E80"/>
      <c r="F80" s="109" t="s">
        <v>4660</v>
      </c>
      <c r="G80" s="121">
        <v>1</v>
      </c>
      <c r="H80"/>
      <c r="I80"/>
      <c r="J80" s="108" t="str">
        <f t="shared" si="3"/>
        <v>SummerPeakMonth</v>
      </c>
      <c r="K80" s="108"/>
      <c r="L80" s="108"/>
      <c r="M80" s="108" t="s">
        <v>4247</v>
      </c>
      <c r="N80" s="108" t="s">
        <v>4321</v>
      </c>
      <c r="P80" t="s">
        <v>4676</v>
      </c>
      <c r="Q80" t="s">
        <v>4677</v>
      </c>
      <c r="R80" s="112" t="s">
        <v>4320</v>
      </c>
      <c r="S80" s="112" t="s">
        <v>4662</v>
      </c>
      <c r="T80" s="146">
        <v>4.8659999999999997E-3</v>
      </c>
      <c r="U80" s="113"/>
      <c r="V80" s="113" t="s">
        <v>4660</v>
      </c>
      <c r="W80" s="119">
        <v>1</v>
      </c>
      <c r="X80" s="112"/>
      <c r="Y80" s="112"/>
      <c r="Z80" s="112" t="s">
        <v>4669</v>
      </c>
      <c r="AA80" s="112" t="s">
        <v>4675</v>
      </c>
      <c r="AB80" s="112"/>
      <c r="AC80" s="112" t="s">
        <v>4247</v>
      </c>
      <c r="AD80" s="112" t="s">
        <v>4321</v>
      </c>
      <c r="AE80" s="112"/>
      <c r="AF80" s="148">
        <f t="shared" si="2"/>
        <v>4.8611339999999998</v>
      </c>
    </row>
    <row r="81" spans="1:32" x14ac:dyDescent="0.25">
      <c r="A81" s="142">
        <f>INDEX('Capacity by State'!$B$6:$B$12,MATCH(MID(B81,18,2),'Capacity by State'!$A$6:$A$12,0))</f>
        <v>10</v>
      </c>
      <c r="B81" s="108" t="s">
        <v>4320</v>
      </c>
      <c r="C81" s="108" t="s">
        <v>4662</v>
      </c>
      <c r="D81" s="144">
        <f>IF(LEFT(J81,1)="S",INDEX('Summer PCF'!$J:$J,MATCH($B81,'Summer PCF'!$M:$M,0)),INDEX('Winter PCF'!$J:$J,MATCH($B81,'Winter PCF'!$M:$M,0)))*A81*Gross_Up</f>
        <v>4.3810000000000002</v>
      </c>
      <c r="E81"/>
      <c r="F81" s="109" t="s">
        <v>4660</v>
      </c>
      <c r="G81" s="121">
        <v>1</v>
      </c>
      <c r="H81"/>
      <c r="I81"/>
      <c r="J81" s="108" t="str">
        <f t="shared" si="3"/>
        <v>WinterPeakMonth</v>
      </c>
      <c r="K81" s="108"/>
      <c r="L81" s="108"/>
      <c r="M81" s="108" t="s">
        <v>4247</v>
      </c>
      <c r="N81" s="108" t="s">
        <v>4321</v>
      </c>
      <c r="P81" t="s">
        <v>4676</v>
      </c>
      <c r="Q81" t="s">
        <v>4677</v>
      </c>
      <c r="R81" s="112" t="s">
        <v>4320</v>
      </c>
      <c r="S81" s="112" t="s">
        <v>4662</v>
      </c>
      <c r="T81" s="146">
        <v>4.3810000000000003E-3</v>
      </c>
      <c r="U81" s="113"/>
      <c r="V81" s="113" t="s">
        <v>4660</v>
      </c>
      <c r="W81" s="119">
        <v>1</v>
      </c>
      <c r="X81" s="112"/>
      <c r="Y81" s="112"/>
      <c r="Z81" s="112" t="s">
        <v>4670</v>
      </c>
      <c r="AA81" s="112" t="s">
        <v>4675</v>
      </c>
      <c r="AB81" s="112"/>
      <c r="AC81" s="112" t="s">
        <v>4247</v>
      </c>
      <c r="AD81" s="112" t="s">
        <v>4321</v>
      </c>
      <c r="AE81" s="112"/>
      <c r="AF81" s="148">
        <f t="shared" si="2"/>
        <v>4.3766189999999998</v>
      </c>
    </row>
    <row r="82" spans="1:32" x14ac:dyDescent="0.25">
      <c r="A82" s="142">
        <f>INDEX('Capacity by State'!$B$6:$B$12,MATCH(MID(B82,18,2),'Capacity by State'!$A$6:$A$12,0))</f>
        <v>10</v>
      </c>
      <c r="B82" s="108" t="s">
        <v>4322</v>
      </c>
      <c r="C82" s="108" t="s">
        <v>4662</v>
      </c>
      <c r="D82" s="144">
        <f>IF(LEFT(J82,1)="S",INDEX('Summer PCF'!$J:$J,MATCH($B82,'Summer PCF'!$M:$M,0)),INDEX('Winter PCF'!$J:$J,MATCH($B82,'Winter PCF'!$M:$M,0)))*A82*Gross_Up</f>
        <v>5.5289999999999999</v>
      </c>
      <c r="E82"/>
      <c r="F82" s="109" t="s">
        <v>4660</v>
      </c>
      <c r="G82" s="121">
        <v>1</v>
      </c>
      <c r="H82"/>
      <c r="I82"/>
      <c r="J82" s="108" t="str">
        <f t="shared" si="3"/>
        <v>SummerPeakMonth</v>
      </c>
      <c r="K82" s="108"/>
      <c r="L82" s="108"/>
      <c r="M82" s="108" t="s">
        <v>4247</v>
      </c>
      <c r="N82" s="108" t="s">
        <v>4323</v>
      </c>
      <c r="P82" t="s">
        <v>4676</v>
      </c>
      <c r="Q82" t="s">
        <v>4677</v>
      </c>
      <c r="R82" s="112" t="s">
        <v>4322</v>
      </c>
      <c r="S82" s="112" t="s">
        <v>4662</v>
      </c>
      <c r="T82" s="146">
        <v>5.5290000000000001E-3</v>
      </c>
      <c r="U82" s="113"/>
      <c r="V82" s="113" t="s">
        <v>4660</v>
      </c>
      <c r="W82" s="119">
        <v>1</v>
      </c>
      <c r="X82" s="112"/>
      <c r="Y82" s="112"/>
      <c r="Z82" s="112" t="s">
        <v>4669</v>
      </c>
      <c r="AA82" s="112" t="s">
        <v>4675</v>
      </c>
      <c r="AB82" s="112"/>
      <c r="AC82" s="112" t="s">
        <v>4247</v>
      </c>
      <c r="AD82" s="112" t="s">
        <v>4323</v>
      </c>
      <c r="AE82" s="112"/>
      <c r="AF82" s="148">
        <f t="shared" si="2"/>
        <v>5.5234709999999998</v>
      </c>
    </row>
    <row r="83" spans="1:32" x14ac:dyDescent="0.25">
      <c r="A83" s="142">
        <f>INDEX('Capacity by State'!$B$6:$B$12,MATCH(MID(B83,18,2),'Capacity by State'!$A$6:$A$12,0))</f>
        <v>10</v>
      </c>
      <c r="B83" s="108" t="s">
        <v>4322</v>
      </c>
      <c r="C83" s="108" t="s">
        <v>4662</v>
      </c>
      <c r="D83" s="144">
        <f>IF(LEFT(J83,1)="S",INDEX('Summer PCF'!$J:$J,MATCH($B83,'Summer PCF'!$M:$M,0)),INDEX('Winter PCF'!$J:$J,MATCH($B83,'Winter PCF'!$M:$M,0)))*A83*Gross_Up</f>
        <v>4.7279999999999998</v>
      </c>
      <c r="E83"/>
      <c r="F83" s="109" t="s">
        <v>4660</v>
      </c>
      <c r="G83" s="121">
        <v>1</v>
      </c>
      <c r="H83"/>
      <c r="I83"/>
      <c r="J83" s="108" t="str">
        <f t="shared" si="3"/>
        <v>WinterPeakMonth</v>
      </c>
      <c r="K83" s="108"/>
      <c r="L83" s="108"/>
      <c r="M83" s="108" t="s">
        <v>4247</v>
      </c>
      <c r="N83" s="108" t="s">
        <v>4323</v>
      </c>
      <c r="P83" t="s">
        <v>4676</v>
      </c>
      <c r="Q83" t="s">
        <v>4677</v>
      </c>
      <c r="R83" s="112" t="s">
        <v>4322</v>
      </c>
      <c r="S83" s="112" t="s">
        <v>4662</v>
      </c>
      <c r="T83" s="146">
        <v>4.7280000000000004E-3</v>
      </c>
      <c r="U83" s="113"/>
      <c r="V83" s="113" t="s">
        <v>4660</v>
      </c>
      <c r="W83" s="119">
        <v>1</v>
      </c>
      <c r="X83" s="112"/>
      <c r="Y83" s="112"/>
      <c r="Z83" s="112" t="s">
        <v>4670</v>
      </c>
      <c r="AA83" s="112" t="s">
        <v>4675</v>
      </c>
      <c r="AB83" s="112"/>
      <c r="AC83" s="112" t="s">
        <v>4247</v>
      </c>
      <c r="AD83" s="112" t="s">
        <v>4323</v>
      </c>
      <c r="AE83" s="112"/>
      <c r="AF83" s="148">
        <f t="shared" si="2"/>
        <v>4.7232719999999997</v>
      </c>
    </row>
    <row r="84" spans="1:32" x14ac:dyDescent="0.25">
      <c r="A84" s="142">
        <f>INDEX('Capacity by State'!$B$6:$B$12,MATCH(MID(B84,18,2),'Capacity by State'!$A$6:$A$12,0))</f>
        <v>10</v>
      </c>
      <c r="B84" s="108" t="s">
        <v>4324</v>
      </c>
      <c r="C84" s="108" t="s">
        <v>4662</v>
      </c>
      <c r="D84" s="144">
        <f>IF(LEFT(J84,1)="S",INDEX('Summer PCF'!$J:$J,MATCH($B84,'Summer PCF'!$M:$M,0)),INDEX('Winter PCF'!$J:$J,MATCH($B84,'Winter PCF'!$M:$M,0)))*A84*Gross_Up</f>
        <v>5.9330000000000007</v>
      </c>
      <c r="E84"/>
      <c r="F84" s="109" t="s">
        <v>4660</v>
      </c>
      <c r="G84" s="121">
        <v>1</v>
      </c>
      <c r="H84"/>
      <c r="I84"/>
      <c r="J84" s="108" t="str">
        <f t="shared" si="3"/>
        <v>SummerPeakMonth</v>
      </c>
      <c r="K84" s="108"/>
      <c r="L84" s="108"/>
      <c r="M84" s="108" t="s">
        <v>4247</v>
      </c>
      <c r="N84" s="108" t="s">
        <v>4325</v>
      </c>
      <c r="P84" t="s">
        <v>4676</v>
      </c>
      <c r="Q84" t="s">
        <v>4677</v>
      </c>
      <c r="R84" s="112" t="s">
        <v>4324</v>
      </c>
      <c r="S84" s="112" t="s">
        <v>4662</v>
      </c>
      <c r="T84" s="146">
        <v>5.9329999999999999E-3</v>
      </c>
      <c r="U84" s="113"/>
      <c r="V84" s="113" t="s">
        <v>4660</v>
      </c>
      <c r="W84" s="119">
        <v>1</v>
      </c>
      <c r="X84" s="112"/>
      <c r="Y84" s="112"/>
      <c r="Z84" s="112" t="s">
        <v>4669</v>
      </c>
      <c r="AA84" s="112" t="s">
        <v>4675</v>
      </c>
      <c r="AB84" s="112"/>
      <c r="AC84" s="112" t="s">
        <v>4247</v>
      </c>
      <c r="AD84" s="112" t="s">
        <v>4325</v>
      </c>
      <c r="AE84" s="112"/>
      <c r="AF84" s="148">
        <f t="shared" si="2"/>
        <v>5.9270670000000001</v>
      </c>
    </row>
    <row r="85" spans="1:32" x14ac:dyDescent="0.25">
      <c r="A85" s="142">
        <f>INDEX('Capacity by State'!$B$6:$B$12,MATCH(MID(B85,18,2),'Capacity by State'!$A$6:$A$12,0))</f>
        <v>10</v>
      </c>
      <c r="B85" s="108" t="s">
        <v>4324</v>
      </c>
      <c r="C85" s="108" t="s">
        <v>4662</v>
      </c>
      <c r="D85" s="144">
        <f>IF(LEFT(J85,1)="S",INDEX('Summer PCF'!$J:$J,MATCH($B85,'Summer PCF'!$M:$M,0)),INDEX('Winter PCF'!$J:$J,MATCH($B85,'Winter PCF'!$M:$M,0)))*A85*Gross_Up</f>
        <v>3.6209999999999996</v>
      </c>
      <c r="E85"/>
      <c r="F85" s="109" t="s">
        <v>4660</v>
      </c>
      <c r="G85" s="121">
        <v>1</v>
      </c>
      <c r="H85"/>
      <c r="I85"/>
      <c r="J85" s="108" t="str">
        <f t="shared" si="3"/>
        <v>WinterPeakMonth</v>
      </c>
      <c r="K85" s="108"/>
      <c r="L85" s="108"/>
      <c r="M85" s="108" t="s">
        <v>4247</v>
      </c>
      <c r="N85" s="108" t="s">
        <v>4325</v>
      </c>
      <c r="P85" t="s">
        <v>4676</v>
      </c>
      <c r="Q85" t="s">
        <v>4677</v>
      </c>
      <c r="R85" s="112" t="s">
        <v>4324</v>
      </c>
      <c r="S85" s="112" t="s">
        <v>4662</v>
      </c>
      <c r="T85" s="146">
        <v>3.6210000000000001E-3</v>
      </c>
      <c r="U85" s="113"/>
      <c r="V85" s="113" t="s">
        <v>4660</v>
      </c>
      <c r="W85" s="119">
        <v>1</v>
      </c>
      <c r="X85" s="112"/>
      <c r="Y85" s="112"/>
      <c r="Z85" s="112" t="s">
        <v>4670</v>
      </c>
      <c r="AA85" s="112" t="s">
        <v>4675</v>
      </c>
      <c r="AB85" s="112"/>
      <c r="AC85" s="112" t="s">
        <v>4247</v>
      </c>
      <c r="AD85" s="112" t="s">
        <v>4325</v>
      </c>
      <c r="AE85" s="112"/>
      <c r="AF85" s="148">
        <f t="shared" si="2"/>
        <v>3.6173790000000001</v>
      </c>
    </row>
    <row r="86" spans="1:32" x14ac:dyDescent="0.25">
      <c r="A86" s="142">
        <f>INDEX('Capacity by State'!$B$6:$B$12,MATCH(MID(B86,18,2),'Capacity by State'!$A$6:$A$12,0))</f>
        <v>10</v>
      </c>
      <c r="B86" s="108" t="s">
        <v>4326</v>
      </c>
      <c r="C86" s="108" t="s">
        <v>4662</v>
      </c>
      <c r="D86" s="144">
        <f>IF(LEFT(J86,1)="S",INDEX('Summer PCF'!$J:$J,MATCH($B86,'Summer PCF'!$M:$M,0)),INDEX('Winter PCF'!$J:$J,MATCH($B86,'Winter PCF'!$M:$M,0)))*A86*Gross_Up</f>
        <v>6.2960000000000003</v>
      </c>
      <c r="E86"/>
      <c r="F86" s="109" t="s">
        <v>4660</v>
      </c>
      <c r="G86" s="121">
        <v>1</v>
      </c>
      <c r="H86"/>
      <c r="I86"/>
      <c r="J86" s="108" t="str">
        <f t="shared" si="3"/>
        <v>SummerPeakMonth</v>
      </c>
      <c r="K86" s="108"/>
      <c r="L86" s="108"/>
      <c r="M86" s="108" t="s">
        <v>4247</v>
      </c>
      <c r="N86" s="108" t="s">
        <v>4327</v>
      </c>
      <c r="P86" t="s">
        <v>4676</v>
      </c>
      <c r="Q86" t="s">
        <v>4677</v>
      </c>
      <c r="R86" s="112" t="s">
        <v>4326</v>
      </c>
      <c r="S86" s="112" t="s">
        <v>4662</v>
      </c>
      <c r="T86" s="146">
        <v>6.2960000000000004E-3</v>
      </c>
      <c r="U86" s="113"/>
      <c r="V86" s="113" t="s">
        <v>4660</v>
      </c>
      <c r="W86" s="119">
        <v>1</v>
      </c>
      <c r="X86" s="112"/>
      <c r="Y86" s="112"/>
      <c r="Z86" s="112" t="s">
        <v>4669</v>
      </c>
      <c r="AA86" s="112" t="s">
        <v>4675</v>
      </c>
      <c r="AB86" s="112"/>
      <c r="AC86" s="112" t="s">
        <v>4247</v>
      </c>
      <c r="AD86" s="112" t="s">
        <v>4327</v>
      </c>
      <c r="AE86" s="112"/>
      <c r="AF86" s="148">
        <f t="shared" si="2"/>
        <v>6.2897040000000004</v>
      </c>
    </row>
    <row r="87" spans="1:32" x14ac:dyDescent="0.25">
      <c r="A87" s="142">
        <f>INDEX('Capacity by State'!$B$6:$B$12,MATCH(MID(B87,18,2),'Capacity by State'!$A$6:$A$12,0))</f>
        <v>10</v>
      </c>
      <c r="B87" s="108" t="s">
        <v>4326</v>
      </c>
      <c r="C87" s="108" t="s">
        <v>4662</v>
      </c>
      <c r="D87" s="144">
        <f>IF(LEFT(J87,1)="S",INDEX('Summer PCF'!$J:$J,MATCH($B87,'Summer PCF'!$M:$M,0)),INDEX('Winter PCF'!$J:$J,MATCH($B87,'Winter PCF'!$M:$M,0)))*A87*Gross_Up</f>
        <v>4.4340000000000002</v>
      </c>
      <c r="E87"/>
      <c r="F87" s="109" t="s">
        <v>4660</v>
      </c>
      <c r="G87" s="121">
        <v>1</v>
      </c>
      <c r="H87"/>
      <c r="I87"/>
      <c r="J87" s="108" t="str">
        <f t="shared" si="3"/>
        <v>WinterPeakMonth</v>
      </c>
      <c r="K87" s="108"/>
      <c r="L87" s="108"/>
      <c r="M87" s="108" t="s">
        <v>4247</v>
      </c>
      <c r="N87" s="108" t="s">
        <v>4327</v>
      </c>
      <c r="P87" t="s">
        <v>4676</v>
      </c>
      <c r="Q87" t="s">
        <v>4677</v>
      </c>
      <c r="R87" s="112" t="s">
        <v>4326</v>
      </c>
      <c r="S87" s="112" t="s">
        <v>4662</v>
      </c>
      <c r="T87" s="146">
        <v>4.4339999999999996E-3</v>
      </c>
      <c r="U87" s="113"/>
      <c r="V87" s="113" t="s">
        <v>4660</v>
      </c>
      <c r="W87" s="119">
        <v>1</v>
      </c>
      <c r="X87" s="112"/>
      <c r="Y87" s="112"/>
      <c r="Z87" s="112" t="s">
        <v>4670</v>
      </c>
      <c r="AA87" s="112" t="s">
        <v>4675</v>
      </c>
      <c r="AB87" s="112"/>
      <c r="AC87" s="112" t="s">
        <v>4247</v>
      </c>
      <c r="AD87" s="112" t="s">
        <v>4327</v>
      </c>
      <c r="AE87" s="112"/>
      <c r="AF87" s="148">
        <f t="shared" si="2"/>
        <v>4.4295660000000003</v>
      </c>
    </row>
    <row r="88" spans="1:32" x14ac:dyDescent="0.25">
      <c r="A88" s="142">
        <f>INDEX('Capacity by State'!$B$6:$B$12,MATCH(MID(B88,18,2),'Capacity by State'!$A$6:$A$12,0))</f>
        <v>10</v>
      </c>
      <c r="B88" s="108" t="s">
        <v>4328</v>
      </c>
      <c r="C88" s="108" t="s">
        <v>4662</v>
      </c>
      <c r="D88" s="144">
        <f>IF(LEFT(J88,1)="S",INDEX('Summer PCF'!$J:$J,MATCH($B88,'Summer PCF'!$M:$M,0)),INDEX('Winter PCF'!$J:$J,MATCH($B88,'Winter PCF'!$M:$M,0)))*A88*Gross_Up</f>
        <v>6.3449999999999998</v>
      </c>
      <c r="E88"/>
      <c r="F88" s="109" t="s">
        <v>4660</v>
      </c>
      <c r="G88" s="121">
        <v>1</v>
      </c>
      <c r="H88"/>
      <c r="I88"/>
      <c r="J88" s="108" t="str">
        <f t="shared" si="3"/>
        <v>SummerPeakMonth</v>
      </c>
      <c r="K88" s="108"/>
      <c r="L88" s="108"/>
      <c r="M88" s="108" t="s">
        <v>4247</v>
      </c>
      <c r="N88" s="108" t="s">
        <v>4329</v>
      </c>
      <c r="P88" t="s">
        <v>4676</v>
      </c>
      <c r="Q88" t="s">
        <v>4677</v>
      </c>
      <c r="R88" s="112" t="s">
        <v>4328</v>
      </c>
      <c r="S88" s="112" t="s">
        <v>4662</v>
      </c>
      <c r="T88" s="146">
        <v>6.3449999999999999E-3</v>
      </c>
      <c r="U88" s="113"/>
      <c r="V88" s="113" t="s">
        <v>4660</v>
      </c>
      <c r="W88" s="119">
        <v>1</v>
      </c>
      <c r="X88" s="112"/>
      <c r="Y88" s="112"/>
      <c r="Z88" s="112" t="s">
        <v>4669</v>
      </c>
      <c r="AA88" s="112" t="s">
        <v>4675</v>
      </c>
      <c r="AB88" s="112"/>
      <c r="AC88" s="112" t="s">
        <v>4247</v>
      </c>
      <c r="AD88" s="112" t="s">
        <v>4329</v>
      </c>
      <c r="AE88" s="112"/>
      <c r="AF88" s="148">
        <f t="shared" si="2"/>
        <v>6.3386550000000002</v>
      </c>
    </row>
    <row r="89" spans="1:32" x14ac:dyDescent="0.25">
      <c r="A89" s="142">
        <f>INDEX('Capacity by State'!$B$6:$B$12,MATCH(MID(B89,18,2),'Capacity by State'!$A$6:$A$12,0))</f>
        <v>10</v>
      </c>
      <c r="B89" s="108" t="s">
        <v>4328</v>
      </c>
      <c r="C89" s="108" t="s">
        <v>4662</v>
      </c>
      <c r="D89" s="144">
        <f>IF(LEFT(J89,1)="S",INDEX('Summer PCF'!$J:$J,MATCH($B89,'Summer PCF'!$M:$M,0)),INDEX('Winter PCF'!$J:$J,MATCH($B89,'Winter PCF'!$M:$M,0)))*A89*Gross_Up</f>
        <v>4.8230000000000004</v>
      </c>
      <c r="E89"/>
      <c r="F89" s="109" t="s">
        <v>4660</v>
      </c>
      <c r="G89" s="121">
        <v>1</v>
      </c>
      <c r="H89"/>
      <c r="I89"/>
      <c r="J89" s="108" t="str">
        <f t="shared" si="3"/>
        <v>WinterPeakMonth</v>
      </c>
      <c r="K89" s="108"/>
      <c r="L89" s="108"/>
      <c r="M89" s="108" t="s">
        <v>4247</v>
      </c>
      <c r="N89" s="108" t="s">
        <v>4329</v>
      </c>
      <c r="P89" t="s">
        <v>4676</v>
      </c>
      <c r="Q89" t="s">
        <v>4677</v>
      </c>
      <c r="R89" s="112" t="s">
        <v>4328</v>
      </c>
      <c r="S89" s="112" t="s">
        <v>4662</v>
      </c>
      <c r="T89" s="146">
        <v>4.823E-3</v>
      </c>
      <c r="U89" s="113"/>
      <c r="V89" s="113" t="s">
        <v>4660</v>
      </c>
      <c r="W89" s="119">
        <v>1</v>
      </c>
      <c r="X89" s="112"/>
      <c r="Y89" s="112"/>
      <c r="Z89" s="112" t="s">
        <v>4670</v>
      </c>
      <c r="AA89" s="112" t="s">
        <v>4675</v>
      </c>
      <c r="AB89" s="112"/>
      <c r="AC89" s="112" t="s">
        <v>4247</v>
      </c>
      <c r="AD89" s="112" t="s">
        <v>4329</v>
      </c>
      <c r="AE89" s="112"/>
      <c r="AF89" s="148">
        <f t="shared" si="2"/>
        <v>4.8181770000000004</v>
      </c>
    </row>
    <row r="90" spans="1:32" x14ac:dyDescent="0.25">
      <c r="A90" s="142">
        <f>INDEX('Capacity by State'!$B$6:$B$12,MATCH(MID(B90,18,2),'Capacity by State'!$A$6:$A$12,0))</f>
        <v>10</v>
      </c>
      <c r="B90" s="108" t="s">
        <v>4330</v>
      </c>
      <c r="C90" s="108" t="s">
        <v>4662</v>
      </c>
      <c r="D90" s="144">
        <f>IF(LEFT(J90,1)="S",INDEX('Summer PCF'!$J:$J,MATCH($B90,'Summer PCF'!$M:$M,0)),INDEX('Winter PCF'!$J:$J,MATCH($B90,'Winter PCF'!$M:$M,0)))*A90*Gross_Up</f>
        <v>5.5079999999999991</v>
      </c>
      <c r="E90"/>
      <c r="F90" s="109" t="s">
        <v>4660</v>
      </c>
      <c r="G90" s="121">
        <v>1</v>
      </c>
      <c r="H90"/>
      <c r="I90"/>
      <c r="J90" s="108" t="str">
        <f t="shared" si="3"/>
        <v>SummerPeakMonth</v>
      </c>
      <c r="K90" s="108"/>
      <c r="L90" s="108"/>
      <c r="M90" s="108" t="s">
        <v>4247</v>
      </c>
      <c r="N90" s="108" t="s">
        <v>4331</v>
      </c>
      <c r="P90" t="s">
        <v>4676</v>
      </c>
      <c r="Q90" t="s">
        <v>4677</v>
      </c>
      <c r="R90" s="112" t="s">
        <v>4330</v>
      </c>
      <c r="S90" s="112" t="s">
        <v>4662</v>
      </c>
      <c r="T90" s="146">
        <v>5.5079999999999999E-3</v>
      </c>
      <c r="U90" s="113"/>
      <c r="V90" s="113" t="s">
        <v>4660</v>
      </c>
      <c r="W90" s="119">
        <v>1</v>
      </c>
      <c r="X90" s="112"/>
      <c r="Y90" s="112"/>
      <c r="Z90" s="112" t="s">
        <v>4669</v>
      </c>
      <c r="AA90" s="112" t="s">
        <v>4675</v>
      </c>
      <c r="AB90" s="112"/>
      <c r="AC90" s="112" t="s">
        <v>4247</v>
      </c>
      <c r="AD90" s="112" t="s">
        <v>4331</v>
      </c>
      <c r="AE90" s="112"/>
      <c r="AF90" s="148">
        <f t="shared" si="2"/>
        <v>5.5024920000000002</v>
      </c>
    </row>
    <row r="91" spans="1:32" x14ac:dyDescent="0.25">
      <c r="A91" s="142">
        <f>INDEX('Capacity by State'!$B$6:$B$12,MATCH(MID(B91,18,2),'Capacity by State'!$A$6:$A$12,0))</f>
        <v>10</v>
      </c>
      <c r="B91" s="108" t="s">
        <v>4330</v>
      </c>
      <c r="C91" s="108" t="s">
        <v>4662</v>
      </c>
      <c r="D91" s="144">
        <f>IF(LEFT(J91,1)="S",INDEX('Summer PCF'!$J:$J,MATCH($B91,'Summer PCF'!$M:$M,0)),INDEX('Winter PCF'!$J:$J,MATCH($B91,'Winter PCF'!$M:$M,0)))*A91*Gross_Up</f>
        <v>5.16</v>
      </c>
      <c r="E91"/>
      <c r="F91" s="109" t="s">
        <v>4660</v>
      </c>
      <c r="G91" s="121">
        <v>1</v>
      </c>
      <c r="H91"/>
      <c r="I91"/>
      <c r="J91" s="108" t="str">
        <f t="shared" si="3"/>
        <v>WinterPeakMonth</v>
      </c>
      <c r="K91" s="108"/>
      <c r="L91" s="108"/>
      <c r="M91" s="108" t="s">
        <v>4247</v>
      </c>
      <c r="N91" s="108" t="s">
        <v>4331</v>
      </c>
      <c r="P91" t="s">
        <v>4676</v>
      </c>
      <c r="Q91" t="s">
        <v>4677</v>
      </c>
      <c r="R91" s="112" t="s">
        <v>4330</v>
      </c>
      <c r="S91" s="112" t="s">
        <v>4662</v>
      </c>
      <c r="T91" s="146">
        <v>5.1599999999999997E-3</v>
      </c>
      <c r="U91" s="113"/>
      <c r="V91" s="113" t="s">
        <v>4660</v>
      </c>
      <c r="W91" s="119">
        <v>1</v>
      </c>
      <c r="X91" s="112"/>
      <c r="Y91" s="112"/>
      <c r="Z91" s="112" t="s">
        <v>4670</v>
      </c>
      <c r="AA91" s="112" t="s">
        <v>4675</v>
      </c>
      <c r="AB91" s="112"/>
      <c r="AC91" s="112" t="s">
        <v>4247</v>
      </c>
      <c r="AD91" s="112" t="s">
        <v>4331</v>
      </c>
      <c r="AE91" s="112"/>
      <c r="AF91" s="148">
        <f t="shared" si="2"/>
        <v>5.1548400000000001</v>
      </c>
    </row>
    <row r="92" spans="1:32" x14ac:dyDescent="0.25">
      <c r="A92" s="142">
        <f>INDEX('Capacity by State'!$B$6:$B$12,MATCH(MID(B92,18,2),'Capacity by State'!$A$6:$A$12,0))</f>
        <v>10</v>
      </c>
      <c r="B92" s="108" t="s">
        <v>4332</v>
      </c>
      <c r="C92" s="108" t="s">
        <v>4662</v>
      </c>
      <c r="D92" s="144">
        <f>IF(LEFT(J92,1)="S",INDEX('Summer PCF'!$J:$J,MATCH($B92,'Summer PCF'!$M:$M,0)),INDEX('Winter PCF'!$J:$J,MATCH($B92,'Winter PCF'!$M:$M,0)))*A92*Gross_Up</f>
        <v>5.7540000000000004</v>
      </c>
      <c r="E92"/>
      <c r="F92" s="109" t="s">
        <v>4660</v>
      </c>
      <c r="G92" s="121">
        <v>1</v>
      </c>
      <c r="H92"/>
      <c r="I92"/>
      <c r="J92" s="108" t="str">
        <f t="shared" si="3"/>
        <v>SummerPeakMonth</v>
      </c>
      <c r="K92" s="108"/>
      <c r="L92" s="108"/>
      <c r="M92" s="108" t="s">
        <v>4247</v>
      </c>
      <c r="N92" s="108" t="s">
        <v>4333</v>
      </c>
      <c r="P92" t="s">
        <v>4676</v>
      </c>
      <c r="Q92" t="s">
        <v>4677</v>
      </c>
      <c r="R92" s="112" t="s">
        <v>4332</v>
      </c>
      <c r="S92" s="112" t="s">
        <v>4662</v>
      </c>
      <c r="T92" s="146">
        <v>5.7540000000000004E-3</v>
      </c>
      <c r="U92" s="113"/>
      <c r="V92" s="113" t="s">
        <v>4660</v>
      </c>
      <c r="W92" s="119">
        <v>1</v>
      </c>
      <c r="X92" s="112"/>
      <c r="Y92" s="112"/>
      <c r="Z92" s="112" t="s">
        <v>4669</v>
      </c>
      <c r="AA92" s="112" t="s">
        <v>4675</v>
      </c>
      <c r="AB92" s="112"/>
      <c r="AC92" s="112" t="s">
        <v>4247</v>
      </c>
      <c r="AD92" s="112" t="s">
        <v>4333</v>
      </c>
      <c r="AE92" s="112"/>
      <c r="AF92" s="148">
        <f t="shared" si="2"/>
        <v>5.748246</v>
      </c>
    </row>
    <row r="93" spans="1:32" x14ac:dyDescent="0.25">
      <c r="A93" s="142">
        <f>INDEX('Capacity by State'!$B$6:$B$12,MATCH(MID(B93,18,2),'Capacity by State'!$A$6:$A$12,0))</f>
        <v>10</v>
      </c>
      <c r="B93" s="108" t="s">
        <v>4332</v>
      </c>
      <c r="C93" s="108" t="s">
        <v>4662</v>
      </c>
      <c r="D93" s="144">
        <f>IF(LEFT(J93,1)="S",INDEX('Summer PCF'!$J:$J,MATCH($B93,'Summer PCF'!$M:$M,0)),INDEX('Winter PCF'!$J:$J,MATCH($B93,'Winter PCF'!$M:$M,0)))*A93*Gross_Up</f>
        <v>5.2270000000000003</v>
      </c>
      <c r="E93"/>
      <c r="F93" s="109" t="s">
        <v>4660</v>
      </c>
      <c r="G93" s="121">
        <v>1</v>
      </c>
      <c r="H93"/>
      <c r="I93"/>
      <c r="J93" s="108" t="str">
        <f t="shared" si="3"/>
        <v>WinterPeakMonth</v>
      </c>
      <c r="K93" s="108"/>
      <c r="L93" s="108"/>
      <c r="M93" s="108" t="s">
        <v>4247</v>
      </c>
      <c r="N93" s="108" t="s">
        <v>4333</v>
      </c>
      <c r="P93" t="s">
        <v>4676</v>
      </c>
      <c r="Q93" t="s">
        <v>4677</v>
      </c>
      <c r="R93" s="112" t="s">
        <v>4332</v>
      </c>
      <c r="S93" s="112" t="s">
        <v>4662</v>
      </c>
      <c r="T93" s="146">
        <v>5.2269999999999999E-3</v>
      </c>
      <c r="U93" s="113"/>
      <c r="V93" s="113" t="s">
        <v>4660</v>
      </c>
      <c r="W93" s="119">
        <v>1</v>
      </c>
      <c r="X93" s="112"/>
      <c r="Y93" s="112"/>
      <c r="Z93" s="112" t="s">
        <v>4670</v>
      </c>
      <c r="AA93" s="112" t="s">
        <v>4675</v>
      </c>
      <c r="AB93" s="112"/>
      <c r="AC93" s="112" t="s">
        <v>4247</v>
      </c>
      <c r="AD93" s="112" t="s">
        <v>4333</v>
      </c>
      <c r="AE93" s="112"/>
      <c r="AF93" s="148">
        <f t="shared" si="2"/>
        <v>5.2217730000000007</v>
      </c>
    </row>
    <row r="94" spans="1:32" x14ac:dyDescent="0.25">
      <c r="A94" s="142">
        <f>INDEX('Capacity by State'!$B$6:$B$12,MATCH(MID(B94,18,2),'Capacity by State'!$A$6:$A$12,0))</f>
        <v>10</v>
      </c>
      <c r="B94" s="108" t="s">
        <v>4334</v>
      </c>
      <c r="C94" s="108" t="s">
        <v>4662</v>
      </c>
      <c r="D94" s="144">
        <f>IF(LEFT(J94,1)="S",INDEX('Summer PCF'!$J:$J,MATCH($B94,'Summer PCF'!$M:$M,0)),INDEX('Winter PCF'!$J:$J,MATCH($B94,'Winter PCF'!$M:$M,0)))*A94*Gross_Up</f>
        <v>6.1360000000000001</v>
      </c>
      <c r="E94"/>
      <c r="F94" s="109" t="s">
        <v>4660</v>
      </c>
      <c r="G94" s="121">
        <v>1</v>
      </c>
      <c r="H94"/>
      <c r="I94"/>
      <c r="J94" s="108" t="str">
        <f t="shared" si="3"/>
        <v>SummerPeakMonth</v>
      </c>
      <c r="K94" s="108"/>
      <c r="L94" s="108"/>
      <c r="M94" s="108" t="s">
        <v>4247</v>
      </c>
      <c r="N94" s="108" t="s">
        <v>4335</v>
      </c>
      <c r="P94" t="s">
        <v>4676</v>
      </c>
      <c r="Q94" t="s">
        <v>4677</v>
      </c>
      <c r="R94" s="112" t="s">
        <v>4334</v>
      </c>
      <c r="S94" s="112" t="s">
        <v>4662</v>
      </c>
      <c r="T94" s="146">
        <v>6.136E-3</v>
      </c>
      <c r="U94" s="113"/>
      <c r="V94" s="113" t="s">
        <v>4660</v>
      </c>
      <c r="W94" s="119">
        <v>1</v>
      </c>
      <c r="X94" s="112"/>
      <c r="Y94" s="112"/>
      <c r="Z94" s="112" t="s">
        <v>4669</v>
      </c>
      <c r="AA94" s="112" t="s">
        <v>4675</v>
      </c>
      <c r="AB94" s="112"/>
      <c r="AC94" s="112" t="s">
        <v>4247</v>
      </c>
      <c r="AD94" s="112" t="s">
        <v>4335</v>
      </c>
      <c r="AE94" s="112"/>
      <c r="AF94" s="148">
        <f t="shared" si="2"/>
        <v>6.1298640000000004</v>
      </c>
    </row>
    <row r="95" spans="1:32" x14ac:dyDescent="0.25">
      <c r="A95" s="142">
        <f>INDEX('Capacity by State'!$B$6:$B$12,MATCH(MID(B95,18,2),'Capacity by State'!$A$6:$A$12,0))</f>
        <v>10</v>
      </c>
      <c r="B95" s="108" t="s">
        <v>4334</v>
      </c>
      <c r="C95" s="108" t="s">
        <v>4662</v>
      </c>
      <c r="D95" s="144">
        <f>IF(LEFT(J95,1)="S",INDEX('Summer PCF'!$J:$J,MATCH($B95,'Summer PCF'!$M:$M,0)),INDEX('Winter PCF'!$J:$J,MATCH($B95,'Winter PCF'!$M:$M,0)))*A95*Gross_Up</f>
        <v>5.2130000000000001</v>
      </c>
      <c r="E95"/>
      <c r="F95" s="109" t="s">
        <v>4660</v>
      </c>
      <c r="G95" s="121">
        <v>1</v>
      </c>
      <c r="H95"/>
      <c r="I95"/>
      <c r="J95" s="108" t="str">
        <f t="shared" si="3"/>
        <v>WinterPeakMonth</v>
      </c>
      <c r="K95" s="108"/>
      <c r="L95" s="108"/>
      <c r="M95" s="108" t="s">
        <v>4247</v>
      </c>
      <c r="N95" s="108" t="s">
        <v>4335</v>
      </c>
      <c r="P95" t="s">
        <v>4676</v>
      </c>
      <c r="Q95" t="s">
        <v>4677</v>
      </c>
      <c r="R95" s="112" t="s">
        <v>4334</v>
      </c>
      <c r="S95" s="112" t="s">
        <v>4662</v>
      </c>
      <c r="T95" s="146">
        <v>5.2129999999999998E-3</v>
      </c>
      <c r="U95" s="113"/>
      <c r="V95" s="113" t="s">
        <v>4660</v>
      </c>
      <c r="W95" s="119">
        <v>1</v>
      </c>
      <c r="X95" s="112"/>
      <c r="Y95" s="112"/>
      <c r="Z95" s="112" t="s">
        <v>4670</v>
      </c>
      <c r="AA95" s="112" t="s">
        <v>4675</v>
      </c>
      <c r="AB95" s="112"/>
      <c r="AC95" s="112" t="s">
        <v>4247</v>
      </c>
      <c r="AD95" s="112" t="s">
        <v>4335</v>
      </c>
      <c r="AE95" s="112"/>
      <c r="AF95" s="148">
        <f t="shared" si="2"/>
        <v>5.2077869999999997</v>
      </c>
    </row>
    <row r="96" spans="1:32" x14ac:dyDescent="0.25">
      <c r="A96" s="142">
        <f>INDEX('Capacity by State'!$B$6:$B$12,MATCH(MID(B96,18,2),'Capacity by State'!$A$6:$A$12,0))</f>
        <v>10</v>
      </c>
      <c r="B96" s="108" t="s">
        <v>4336</v>
      </c>
      <c r="C96" s="108" t="s">
        <v>4662</v>
      </c>
      <c r="D96" s="144">
        <f>IF(LEFT(J96,1)="S",INDEX('Summer PCF'!$J:$J,MATCH($B96,'Summer PCF'!$M:$M,0)),INDEX('Winter PCF'!$J:$J,MATCH($B96,'Winter PCF'!$M:$M,0)))*A96*Gross_Up</f>
        <v>7.4279999999999999</v>
      </c>
      <c r="E96"/>
      <c r="F96" s="109" t="s">
        <v>4660</v>
      </c>
      <c r="G96" s="121">
        <v>1</v>
      </c>
      <c r="H96"/>
      <c r="I96"/>
      <c r="J96" s="108" t="str">
        <f t="shared" si="3"/>
        <v>SummerPeakMonth</v>
      </c>
      <c r="K96" s="108"/>
      <c r="L96" s="108"/>
      <c r="M96" s="108" t="s">
        <v>4247</v>
      </c>
      <c r="N96" s="108" t="s">
        <v>4337</v>
      </c>
      <c r="P96" t="s">
        <v>4676</v>
      </c>
      <c r="Q96" t="s">
        <v>4677</v>
      </c>
      <c r="R96" s="112" t="s">
        <v>4336</v>
      </c>
      <c r="S96" s="112" t="s">
        <v>4662</v>
      </c>
      <c r="T96" s="146">
        <v>7.4279999999999997E-3</v>
      </c>
      <c r="U96" s="113"/>
      <c r="V96" s="113" t="s">
        <v>4660</v>
      </c>
      <c r="W96" s="119">
        <v>1</v>
      </c>
      <c r="X96" s="112"/>
      <c r="Y96" s="112"/>
      <c r="Z96" s="112" t="s">
        <v>4669</v>
      </c>
      <c r="AA96" s="112" t="s">
        <v>4675</v>
      </c>
      <c r="AB96" s="112"/>
      <c r="AC96" s="112" t="s">
        <v>4247</v>
      </c>
      <c r="AD96" s="112" t="s">
        <v>4337</v>
      </c>
      <c r="AE96" s="112"/>
      <c r="AF96" s="148">
        <f t="shared" si="2"/>
        <v>7.4205719999999999</v>
      </c>
    </row>
    <row r="97" spans="1:32" x14ac:dyDescent="0.25">
      <c r="A97" s="142">
        <f>INDEX('Capacity by State'!$B$6:$B$12,MATCH(MID(B97,18,2),'Capacity by State'!$A$6:$A$12,0))</f>
        <v>10</v>
      </c>
      <c r="B97" s="108" t="s">
        <v>4336</v>
      </c>
      <c r="C97" s="108" t="s">
        <v>4662</v>
      </c>
      <c r="D97" s="144">
        <f>IF(LEFT(J97,1)="S",INDEX('Summer PCF'!$J:$J,MATCH($B97,'Summer PCF'!$M:$M,0)),INDEX('Winter PCF'!$J:$J,MATCH($B97,'Winter PCF'!$M:$M,0)))*A97*Gross_Up</f>
        <v>5.4459999999999997</v>
      </c>
      <c r="E97"/>
      <c r="F97" s="109" t="s">
        <v>4660</v>
      </c>
      <c r="G97" s="121">
        <v>1</v>
      </c>
      <c r="H97"/>
      <c r="I97"/>
      <c r="J97" s="108" t="str">
        <f t="shared" si="3"/>
        <v>WinterPeakMonth</v>
      </c>
      <c r="K97" s="108"/>
      <c r="L97" s="108"/>
      <c r="M97" s="108" t="s">
        <v>4247</v>
      </c>
      <c r="N97" s="108" t="s">
        <v>4337</v>
      </c>
      <c r="P97" t="s">
        <v>4676</v>
      </c>
      <c r="Q97" t="s">
        <v>4677</v>
      </c>
      <c r="R97" s="112" t="s">
        <v>4336</v>
      </c>
      <c r="S97" s="112" t="s">
        <v>4662</v>
      </c>
      <c r="T97" s="146">
        <v>5.4460000000000003E-3</v>
      </c>
      <c r="U97" s="113"/>
      <c r="V97" s="113" t="s">
        <v>4660</v>
      </c>
      <c r="W97" s="119">
        <v>1</v>
      </c>
      <c r="X97" s="112"/>
      <c r="Y97" s="112"/>
      <c r="Z97" s="112" t="s">
        <v>4670</v>
      </c>
      <c r="AA97" s="112" t="s">
        <v>4675</v>
      </c>
      <c r="AB97" s="112"/>
      <c r="AC97" s="112" t="s">
        <v>4247</v>
      </c>
      <c r="AD97" s="112" t="s">
        <v>4337</v>
      </c>
      <c r="AE97" s="112"/>
      <c r="AF97" s="148">
        <f t="shared" si="2"/>
        <v>5.4405539999999997</v>
      </c>
    </row>
    <row r="98" spans="1:32" x14ac:dyDescent="0.25">
      <c r="A98" s="142">
        <f>INDEX('Capacity by State'!$B$6:$B$12,MATCH(MID(B98,18,2),'Capacity by State'!$A$6:$A$12,0))</f>
        <v>10</v>
      </c>
      <c r="B98" s="108" t="s">
        <v>4338</v>
      </c>
      <c r="C98" s="108" t="s">
        <v>4662</v>
      </c>
      <c r="D98" s="144">
        <f>IF(LEFT(J98,1)="S",INDEX('Summer PCF'!$J:$J,MATCH($B98,'Summer PCF'!$M:$M,0)),INDEX('Winter PCF'!$J:$J,MATCH($B98,'Winter PCF'!$M:$M,0)))*A98*Gross_Up</f>
        <v>3.589</v>
      </c>
      <c r="E98"/>
      <c r="F98" s="109" t="s">
        <v>4660</v>
      </c>
      <c r="G98" s="121">
        <v>1</v>
      </c>
      <c r="H98"/>
      <c r="I98"/>
      <c r="J98" s="108" t="str">
        <f t="shared" si="3"/>
        <v>SummerPeakMonth</v>
      </c>
      <c r="K98" s="108"/>
      <c r="L98" s="108"/>
      <c r="M98" s="108" t="s">
        <v>4247</v>
      </c>
      <c r="N98" s="108" t="s">
        <v>4339</v>
      </c>
      <c r="P98" t="s">
        <v>4676</v>
      </c>
      <c r="Q98" t="s">
        <v>4677</v>
      </c>
      <c r="R98" s="112" t="s">
        <v>4338</v>
      </c>
      <c r="S98" s="112" t="s">
        <v>4662</v>
      </c>
      <c r="T98" s="146">
        <v>3.5890000000000002E-3</v>
      </c>
      <c r="U98" s="113"/>
      <c r="V98" s="113" t="s">
        <v>4660</v>
      </c>
      <c r="W98" s="119">
        <v>1</v>
      </c>
      <c r="X98" s="112"/>
      <c r="Y98" s="112"/>
      <c r="Z98" s="112" t="s">
        <v>4669</v>
      </c>
      <c r="AA98" s="112" t="s">
        <v>4675</v>
      </c>
      <c r="AB98" s="112"/>
      <c r="AC98" s="112" t="s">
        <v>4247</v>
      </c>
      <c r="AD98" s="112" t="s">
        <v>4339</v>
      </c>
      <c r="AE98" s="112"/>
      <c r="AF98" s="148">
        <f t="shared" si="2"/>
        <v>3.5854110000000001</v>
      </c>
    </row>
    <row r="99" spans="1:32" x14ac:dyDescent="0.25">
      <c r="A99" s="142">
        <f>INDEX('Capacity by State'!$B$6:$B$12,MATCH(MID(B99,18,2),'Capacity by State'!$A$6:$A$12,0))</f>
        <v>10</v>
      </c>
      <c r="B99" s="108" t="s">
        <v>4338</v>
      </c>
      <c r="C99" s="108" t="s">
        <v>4662</v>
      </c>
      <c r="D99" s="144">
        <f>IF(LEFT(J99,1)="S",INDEX('Summer PCF'!$J:$J,MATCH($B99,'Summer PCF'!$M:$M,0)),INDEX('Winter PCF'!$J:$J,MATCH($B99,'Winter PCF'!$M:$M,0)))*A99*Gross_Up</f>
        <v>4.18</v>
      </c>
      <c r="E99"/>
      <c r="F99" s="109" t="s">
        <v>4660</v>
      </c>
      <c r="G99" s="121">
        <v>1</v>
      </c>
      <c r="H99"/>
      <c r="I99"/>
      <c r="J99" s="108" t="str">
        <f t="shared" si="3"/>
        <v>WinterPeakMonth</v>
      </c>
      <c r="K99" s="108"/>
      <c r="L99" s="108"/>
      <c r="M99" s="108" t="s">
        <v>4247</v>
      </c>
      <c r="N99" s="108" t="s">
        <v>4339</v>
      </c>
      <c r="P99" t="s">
        <v>4676</v>
      </c>
      <c r="Q99" t="s">
        <v>4677</v>
      </c>
      <c r="R99" s="112" t="s">
        <v>4338</v>
      </c>
      <c r="S99" s="112" t="s">
        <v>4662</v>
      </c>
      <c r="T99" s="146">
        <v>4.1799999999999997E-3</v>
      </c>
      <c r="U99" s="113"/>
      <c r="V99" s="113" t="s">
        <v>4660</v>
      </c>
      <c r="W99" s="119">
        <v>1</v>
      </c>
      <c r="X99" s="112"/>
      <c r="Y99" s="112"/>
      <c r="Z99" s="112" t="s">
        <v>4670</v>
      </c>
      <c r="AA99" s="112" t="s">
        <v>4675</v>
      </c>
      <c r="AB99" s="112"/>
      <c r="AC99" s="112" t="s">
        <v>4247</v>
      </c>
      <c r="AD99" s="112" t="s">
        <v>4339</v>
      </c>
      <c r="AE99" s="112"/>
      <c r="AF99" s="148">
        <f t="shared" si="2"/>
        <v>4.1758199999999999</v>
      </c>
    </row>
    <row r="100" spans="1:32" x14ac:dyDescent="0.25">
      <c r="A100" s="142">
        <f>INDEX('Capacity by State'!$B$6:$B$12,MATCH(MID(B100,18,2),'Capacity by State'!$A$6:$A$12,0))</f>
        <v>10</v>
      </c>
      <c r="B100" s="108" t="s">
        <v>4340</v>
      </c>
      <c r="C100" s="108" t="s">
        <v>4662</v>
      </c>
      <c r="D100" s="144">
        <f>IF(LEFT(J100,1)="S",INDEX('Summer PCF'!$J:$J,MATCH($B100,'Summer PCF'!$M:$M,0)),INDEX('Winter PCF'!$J:$J,MATCH($B100,'Winter PCF'!$M:$M,0)))*A100*Gross_Up</f>
        <v>5.2759999999999998</v>
      </c>
      <c r="E100"/>
      <c r="F100" s="109" t="s">
        <v>4660</v>
      </c>
      <c r="G100" s="121">
        <v>1</v>
      </c>
      <c r="H100"/>
      <c r="I100"/>
      <c r="J100" s="108" t="str">
        <f t="shared" si="3"/>
        <v>SummerPeakMonth</v>
      </c>
      <c r="K100" s="108"/>
      <c r="L100" s="108"/>
      <c r="M100" s="108" t="s">
        <v>4247</v>
      </c>
      <c r="N100" s="108" t="s">
        <v>4341</v>
      </c>
      <c r="P100" t="s">
        <v>4676</v>
      </c>
      <c r="Q100" t="s">
        <v>4677</v>
      </c>
      <c r="R100" s="112" t="s">
        <v>4340</v>
      </c>
      <c r="S100" s="112" t="s">
        <v>4662</v>
      </c>
      <c r="T100" s="146">
        <v>5.2760000000000003E-3</v>
      </c>
      <c r="U100" s="113"/>
      <c r="V100" s="113" t="s">
        <v>4660</v>
      </c>
      <c r="W100" s="119">
        <v>1</v>
      </c>
      <c r="X100" s="112"/>
      <c r="Y100" s="112"/>
      <c r="Z100" s="112" t="s">
        <v>4669</v>
      </c>
      <c r="AA100" s="112" t="s">
        <v>4675</v>
      </c>
      <c r="AB100" s="112"/>
      <c r="AC100" s="112" t="s">
        <v>4247</v>
      </c>
      <c r="AD100" s="112" t="s">
        <v>4341</v>
      </c>
      <c r="AE100" s="112"/>
      <c r="AF100" s="148">
        <f t="shared" si="2"/>
        <v>5.2707239999999995</v>
      </c>
    </row>
    <row r="101" spans="1:32" x14ac:dyDescent="0.25">
      <c r="A101" s="142">
        <f>INDEX('Capacity by State'!$B$6:$B$12,MATCH(MID(B101,18,2),'Capacity by State'!$A$6:$A$12,0))</f>
        <v>10</v>
      </c>
      <c r="B101" s="108" t="s">
        <v>4340</v>
      </c>
      <c r="C101" s="108" t="s">
        <v>4662</v>
      </c>
      <c r="D101" s="144">
        <f>IF(LEFT(J101,1)="S",INDEX('Summer PCF'!$J:$J,MATCH($B101,'Summer PCF'!$M:$M,0)),INDEX('Winter PCF'!$J:$J,MATCH($B101,'Winter PCF'!$M:$M,0)))*A101*Gross_Up</f>
        <v>7.0789999999999997</v>
      </c>
      <c r="E101"/>
      <c r="F101" s="109" t="s">
        <v>4660</v>
      </c>
      <c r="G101" s="121">
        <v>1</v>
      </c>
      <c r="H101"/>
      <c r="I101"/>
      <c r="J101" s="108" t="str">
        <f t="shared" si="3"/>
        <v>WinterPeakMonth</v>
      </c>
      <c r="K101" s="108"/>
      <c r="L101" s="108"/>
      <c r="M101" s="108" t="s">
        <v>4247</v>
      </c>
      <c r="N101" s="108" t="s">
        <v>4341</v>
      </c>
      <c r="P101" t="s">
        <v>4676</v>
      </c>
      <c r="Q101" t="s">
        <v>4677</v>
      </c>
      <c r="R101" s="112" t="s">
        <v>4340</v>
      </c>
      <c r="S101" s="112" t="s">
        <v>4662</v>
      </c>
      <c r="T101" s="146">
        <v>7.0790000000000002E-3</v>
      </c>
      <c r="U101" s="113"/>
      <c r="V101" s="113" t="s">
        <v>4660</v>
      </c>
      <c r="W101" s="119">
        <v>1</v>
      </c>
      <c r="X101" s="112"/>
      <c r="Y101" s="112"/>
      <c r="Z101" s="112" t="s">
        <v>4670</v>
      </c>
      <c r="AA101" s="112" t="s">
        <v>4675</v>
      </c>
      <c r="AB101" s="112"/>
      <c r="AC101" s="112" t="s">
        <v>4247</v>
      </c>
      <c r="AD101" s="112" t="s">
        <v>4341</v>
      </c>
      <c r="AE101" s="112"/>
      <c r="AF101" s="148">
        <f t="shared" si="2"/>
        <v>7.0719209999999997</v>
      </c>
    </row>
    <row r="102" spans="1:32" x14ac:dyDescent="0.25">
      <c r="A102" s="142">
        <f>INDEX('Capacity by State'!$B$6:$B$12,MATCH(MID(B102,18,2),'Capacity by State'!$A$6:$A$12,0))</f>
        <v>10</v>
      </c>
      <c r="B102" s="108" t="s">
        <v>4342</v>
      </c>
      <c r="C102" s="108" t="s">
        <v>4662</v>
      </c>
      <c r="D102" s="144">
        <f>IF(LEFT(J102,1)="S",INDEX('Summer PCF'!$J:$J,MATCH($B102,'Summer PCF'!$M:$M,0)),INDEX('Winter PCF'!$J:$J,MATCH($B102,'Winter PCF'!$M:$M,0)))*A102*Gross_Up</f>
        <v>5.4269999999999996</v>
      </c>
      <c r="E102"/>
      <c r="F102" s="109" t="s">
        <v>4660</v>
      </c>
      <c r="G102" s="121">
        <v>1</v>
      </c>
      <c r="H102"/>
      <c r="I102"/>
      <c r="J102" s="108" t="str">
        <f t="shared" si="3"/>
        <v>SummerPeakMonth</v>
      </c>
      <c r="K102" s="108"/>
      <c r="L102" s="108"/>
      <c r="M102" s="108" t="s">
        <v>4247</v>
      </c>
      <c r="N102" s="108" t="s">
        <v>4343</v>
      </c>
      <c r="P102" t="s">
        <v>4676</v>
      </c>
      <c r="Q102" t="s">
        <v>4677</v>
      </c>
      <c r="R102" s="112" t="s">
        <v>4342</v>
      </c>
      <c r="S102" s="112" t="s">
        <v>4662</v>
      </c>
      <c r="T102" s="146">
        <v>5.4270000000000004E-3</v>
      </c>
      <c r="U102" s="113"/>
      <c r="V102" s="113" t="s">
        <v>4660</v>
      </c>
      <c r="W102" s="119">
        <v>1</v>
      </c>
      <c r="X102" s="112"/>
      <c r="Y102" s="112"/>
      <c r="Z102" s="112" t="s">
        <v>4669</v>
      </c>
      <c r="AA102" s="112" t="s">
        <v>4675</v>
      </c>
      <c r="AB102" s="112"/>
      <c r="AC102" s="112" t="s">
        <v>4247</v>
      </c>
      <c r="AD102" s="112" t="s">
        <v>4343</v>
      </c>
      <c r="AE102" s="112"/>
      <c r="AF102" s="148">
        <f t="shared" si="2"/>
        <v>5.4215729999999995</v>
      </c>
    </row>
    <row r="103" spans="1:32" x14ac:dyDescent="0.25">
      <c r="A103" s="142">
        <f>INDEX('Capacity by State'!$B$6:$B$12,MATCH(MID(B103,18,2),'Capacity by State'!$A$6:$A$12,0))</f>
        <v>10</v>
      </c>
      <c r="B103" s="108" t="s">
        <v>4342</v>
      </c>
      <c r="C103" s="108" t="s">
        <v>4662</v>
      </c>
      <c r="D103" s="144">
        <f>IF(LEFT(J103,1)="S",INDEX('Summer PCF'!$J:$J,MATCH($B103,'Summer PCF'!$M:$M,0)),INDEX('Winter PCF'!$J:$J,MATCH($B103,'Winter PCF'!$M:$M,0)))*A103*Gross_Up</f>
        <v>4.0190000000000001</v>
      </c>
      <c r="E103"/>
      <c r="F103" s="109" t="s">
        <v>4660</v>
      </c>
      <c r="G103" s="121">
        <v>1</v>
      </c>
      <c r="H103"/>
      <c r="I103"/>
      <c r="J103" s="108" t="str">
        <f t="shared" si="3"/>
        <v>WinterPeakMonth</v>
      </c>
      <c r="K103" s="108"/>
      <c r="L103" s="108"/>
      <c r="M103" s="108" t="s">
        <v>4247</v>
      </c>
      <c r="N103" s="108" t="s">
        <v>4343</v>
      </c>
      <c r="P103" t="s">
        <v>4676</v>
      </c>
      <c r="Q103" t="s">
        <v>4677</v>
      </c>
      <c r="R103" s="112" t="s">
        <v>4342</v>
      </c>
      <c r="S103" s="112" t="s">
        <v>4662</v>
      </c>
      <c r="T103" s="146">
        <v>4.019E-3</v>
      </c>
      <c r="U103" s="113"/>
      <c r="V103" s="113" t="s">
        <v>4660</v>
      </c>
      <c r="W103" s="119">
        <v>1</v>
      </c>
      <c r="X103" s="112"/>
      <c r="Y103" s="112"/>
      <c r="Z103" s="112" t="s">
        <v>4670</v>
      </c>
      <c r="AA103" s="112" t="s">
        <v>4675</v>
      </c>
      <c r="AB103" s="112"/>
      <c r="AC103" s="112" t="s">
        <v>4247</v>
      </c>
      <c r="AD103" s="112" t="s">
        <v>4343</v>
      </c>
      <c r="AE103" s="112"/>
      <c r="AF103" s="148">
        <f t="shared" si="2"/>
        <v>4.0149809999999997</v>
      </c>
    </row>
    <row r="104" spans="1:32" x14ac:dyDescent="0.25">
      <c r="A104" s="142">
        <f>INDEX('Capacity by State'!$B$6:$B$12,MATCH(MID(B104,18,2),'Capacity by State'!$A$6:$A$12,0))</f>
        <v>10</v>
      </c>
      <c r="B104" s="108" t="s">
        <v>4344</v>
      </c>
      <c r="C104" s="108" t="s">
        <v>4662</v>
      </c>
      <c r="D104" s="144">
        <f>IF(LEFT(J104,1)="S",INDEX('Summer PCF'!$J:$J,MATCH($B104,'Summer PCF'!$M:$M,0)),INDEX('Winter PCF'!$J:$J,MATCH($B104,'Winter PCF'!$M:$M,0)))*A104*Gross_Up</f>
        <v>4.5369999999999999</v>
      </c>
      <c r="E104"/>
      <c r="F104" s="109" t="s">
        <v>4660</v>
      </c>
      <c r="G104" s="121">
        <v>1</v>
      </c>
      <c r="H104"/>
      <c r="I104"/>
      <c r="J104" s="108" t="str">
        <f t="shared" si="3"/>
        <v>SummerPeakMonth</v>
      </c>
      <c r="K104" s="108"/>
      <c r="L104" s="108"/>
      <c r="M104" s="108" t="s">
        <v>4247</v>
      </c>
      <c r="N104" s="108" t="s">
        <v>4345</v>
      </c>
      <c r="P104" t="s">
        <v>4676</v>
      </c>
      <c r="Q104" t="s">
        <v>4677</v>
      </c>
      <c r="R104" s="112" t="s">
        <v>4344</v>
      </c>
      <c r="S104" s="112" t="s">
        <v>4662</v>
      </c>
      <c r="T104" s="146">
        <v>4.5370000000000002E-3</v>
      </c>
      <c r="U104" s="113"/>
      <c r="V104" s="113" t="s">
        <v>4660</v>
      </c>
      <c r="W104" s="119">
        <v>1</v>
      </c>
      <c r="X104" s="112"/>
      <c r="Y104" s="112"/>
      <c r="Z104" s="112" t="s">
        <v>4669</v>
      </c>
      <c r="AA104" s="112" t="s">
        <v>4675</v>
      </c>
      <c r="AB104" s="112"/>
      <c r="AC104" s="112" t="s">
        <v>4247</v>
      </c>
      <c r="AD104" s="112" t="s">
        <v>4345</v>
      </c>
      <c r="AE104" s="112"/>
      <c r="AF104" s="148">
        <f t="shared" si="2"/>
        <v>4.5324629999999999</v>
      </c>
    </row>
    <row r="105" spans="1:32" x14ac:dyDescent="0.25">
      <c r="A105" s="142">
        <f>INDEX('Capacity by State'!$B$6:$B$12,MATCH(MID(B105,18,2),'Capacity by State'!$A$6:$A$12,0))</f>
        <v>10</v>
      </c>
      <c r="B105" s="108" t="s">
        <v>4344</v>
      </c>
      <c r="C105" s="108" t="s">
        <v>4662</v>
      </c>
      <c r="D105" s="144">
        <f>IF(LEFT(J105,1)="S",INDEX('Summer PCF'!$J:$J,MATCH($B105,'Summer PCF'!$M:$M,0)),INDEX('Winter PCF'!$J:$J,MATCH($B105,'Winter PCF'!$M:$M,0)))*A105*Gross_Up</f>
        <v>5.6630000000000003</v>
      </c>
      <c r="E105"/>
      <c r="F105" s="109" t="s">
        <v>4660</v>
      </c>
      <c r="G105" s="121">
        <v>1</v>
      </c>
      <c r="H105"/>
      <c r="I105"/>
      <c r="J105" s="108" t="str">
        <f t="shared" si="3"/>
        <v>WinterPeakMonth</v>
      </c>
      <c r="K105" s="108"/>
      <c r="L105" s="108"/>
      <c r="M105" s="108" t="s">
        <v>4247</v>
      </c>
      <c r="N105" s="108" t="s">
        <v>4345</v>
      </c>
      <c r="P105" t="s">
        <v>4676</v>
      </c>
      <c r="Q105" t="s">
        <v>4677</v>
      </c>
      <c r="R105" s="112" t="s">
        <v>4344</v>
      </c>
      <c r="S105" s="112" t="s">
        <v>4662</v>
      </c>
      <c r="T105" s="146">
        <v>5.6629999999999996E-3</v>
      </c>
      <c r="U105" s="113"/>
      <c r="V105" s="113" t="s">
        <v>4660</v>
      </c>
      <c r="W105" s="119">
        <v>1</v>
      </c>
      <c r="X105" s="112"/>
      <c r="Y105" s="112"/>
      <c r="Z105" s="112" t="s">
        <v>4670</v>
      </c>
      <c r="AA105" s="112" t="s">
        <v>4675</v>
      </c>
      <c r="AB105" s="112"/>
      <c r="AC105" s="112" t="s">
        <v>4247</v>
      </c>
      <c r="AD105" s="112" t="s">
        <v>4345</v>
      </c>
      <c r="AE105" s="112"/>
      <c r="AF105" s="148">
        <f t="shared" si="2"/>
        <v>5.6573370000000001</v>
      </c>
    </row>
    <row r="106" spans="1:32" x14ac:dyDescent="0.25">
      <c r="A106" s="142">
        <f>INDEX('Capacity by State'!$B$6:$B$12,MATCH(MID(B106,18,2),'Capacity by State'!$A$6:$A$12,0))</f>
        <v>10</v>
      </c>
      <c r="B106" s="108" t="s">
        <v>4346</v>
      </c>
      <c r="C106" s="108" t="s">
        <v>4662</v>
      </c>
      <c r="D106" s="144">
        <f>IF(LEFT(J106,1)="S",INDEX('Summer PCF'!$J:$J,MATCH($B106,'Summer PCF'!$M:$M,0)),INDEX('Winter PCF'!$J:$J,MATCH($B106,'Winter PCF'!$M:$M,0)))*A106*Gross_Up</f>
        <v>5.1639999999999997</v>
      </c>
      <c r="E106"/>
      <c r="F106" s="109" t="s">
        <v>4660</v>
      </c>
      <c r="G106" s="121">
        <v>1</v>
      </c>
      <c r="H106"/>
      <c r="I106"/>
      <c r="J106" s="108" t="str">
        <f t="shared" si="3"/>
        <v>SummerPeakMonth</v>
      </c>
      <c r="K106" s="108"/>
      <c r="L106" s="108"/>
      <c r="M106" s="108" t="s">
        <v>4247</v>
      </c>
      <c r="N106" s="108" t="s">
        <v>4347</v>
      </c>
      <c r="P106" t="s">
        <v>4676</v>
      </c>
      <c r="Q106" t="s">
        <v>4677</v>
      </c>
      <c r="R106" s="112" t="s">
        <v>4346</v>
      </c>
      <c r="S106" s="112" t="s">
        <v>4662</v>
      </c>
      <c r="T106" s="146">
        <v>5.1640000000000002E-3</v>
      </c>
      <c r="U106" s="113"/>
      <c r="V106" s="113" t="s">
        <v>4660</v>
      </c>
      <c r="W106" s="119">
        <v>1</v>
      </c>
      <c r="X106" s="112"/>
      <c r="Y106" s="112"/>
      <c r="Z106" s="112" t="s">
        <v>4669</v>
      </c>
      <c r="AA106" s="112" t="s">
        <v>4675</v>
      </c>
      <c r="AB106" s="112"/>
      <c r="AC106" s="112" t="s">
        <v>4247</v>
      </c>
      <c r="AD106" s="112" t="s">
        <v>4347</v>
      </c>
      <c r="AE106" s="112"/>
      <c r="AF106" s="148">
        <f t="shared" si="2"/>
        <v>5.158836</v>
      </c>
    </row>
    <row r="107" spans="1:32" x14ac:dyDescent="0.25">
      <c r="A107" s="142">
        <f>INDEX('Capacity by State'!$B$6:$B$12,MATCH(MID(B107,18,2),'Capacity by State'!$A$6:$A$12,0))</f>
        <v>10</v>
      </c>
      <c r="B107" s="108" t="s">
        <v>4346</v>
      </c>
      <c r="C107" s="108" t="s">
        <v>4662</v>
      </c>
      <c r="D107" s="144">
        <f>IF(LEFT(J107,1)="S",INDEX('Summer PCF'!$J:$J,MATCH($B107,'Summer PCF'!$M:$M,0)),INDEX('Winter PCF'!$J:$J,MATCH($B107,'Winter PCF'!$M:$M,0)))*A107*Gross_Up</f>
        <v>4.42</v>
      </c>
      <c r="E107"/>
      <c r="F107" s="109" t="s">
        <v>4660</v>
      </c>
      <c r="G107" s="121">
        <v>1</v>
      </c>
      <c r="H107"/>
      <c r="I107"/>
      <c r="J107" s="108" t="str">
        <f t="shared" si="3"/>
        <v>WinterPeakMonth</v>
      </c>
      <c r="K107" s="108"/>
      <c r="L107" s="108"/>
      <c r="M107" s="108" t="s">
        <v>4247</v>
      </c>
      <c r="N107" s="108" t="s">
        <v>4347</v>
      </c>
      <c r="P107" t="s">
        <v>4676</v>
      </c>
      <c r="Q107" t="s">
        <v>4677</v>
      </c>
      <c r="R107" s="112" t="s">
        <v>4346</v>
      </c>
      <c r="S107" s="112" t="s">
        <v>4662</v>
      </c>
      <c r="T107" s="146">
        <v>4.4200000000000003E-3</v>
      </c>
      <c r="U107" s="113"/>
      <c r="V107" s="113" t="s">
        <v>4660</v>
      </c>
      <c r="W107" s="119">
        <v>1</v>
      </c>
      <c r="X107" s="112"/>
      <c r="Y107" s="112"/>
      <c r="Z107" s="112" t="s">
        <v>4670</v>
      </c>
      <c r="AA107" s="112" t="s">
        <v>4675</v>
      </c>
      <c r="AB107" s="112"/>
      <c r="AC107" s="112" t="s">
        <v>4247</v>
      </c>
      <c r="AD107" s="112" t="s">
        <v>4347</v>
      </c>
      <c r="AE107" s="112"/>
      <c r="AF107" s="148">
        <f t="shared" si="2"/>
        <v>4.4155800000000003</v>
      </c>
    </row>
    <row r="108" spans="1:32" x14ac:dyDescent="0.25">
      <c r="A108" s="142">
        <f>INDEX('Capacity by State'!$B$6:$B$12,MATCH(MID(B108,18,2),'Capacity by State'!$A$6:$A$12,0))</f>
        <v>10</v>
      </c>
      <c r="B108" s="108" t="s">
        <v>4348</v>
      </c>
      <c r="C108" s="108" t="s">
        <v>4662</v>
      </c>
      <c r="D108" s="144">
        <f>IF(LEFT(J108,1)="S",INDEX('Summer PCF'!$J:$J,MATCH($B108,'Summer PCF'!$M:$M,0)),INDEX('Winter PCF'!$J:$J,MATCH($B108,'Winter PCF'!$M:$M,0)))*A108*Gross_Up</f>
        <v>4.0529999999999999</v>
      </c>
      <c r="E108"/>
      <c r="F108" s="109" t="s">
        <v>4660</v>
      </c>
      <c r="G108" s="121">
        <v>1</v>
      </c>
      <c r="H108"/>
      <c r="I108"/>
      <c r="J108" s="108" t="str">
        <f t="shared" si="3"/>
        <v>SummerPeakMonth</v>
      </c>
      <c r="K108" s="108"/>
      <c r="L108" s="108"/>
      <c r="M108" s="108" t="s">
        <v>4247</v>
      </c>
      <c r="N108" s="108" t="s">
        <v>4349</v>
      </c>
      <c r="P108" t="s">
        <v>4676</v>
      </c>
      <c r="Q108" t="s">
        <v>4677</v>
      </c>
      <c r="R108" s="112" t="s">
        <v>4348</v>
      </c>
      <c r="S108" s="112" t="s">
        <v>4662</v>
      </c>
      <c r="T108" s="146">
        <v>4.0530000000000002E-3</v>
      </c>
      <c r="U108" s="113"/>
      <c r="V108" s="113" t="s">
        <v>4660</v>
      </c>
      <c r="W108" s="119">
        <v>1</v>
      </c>
      <c r="X108" s="112"/>
      <c r="Y108" s="112"/>
      <c r="Z108" s="112" t="s">
        <v>4669</v>
      </c>
      <c r="AA108" s="112" t="s">
        <v>4675</v>
      </c>
      <c r="AB108" s="112"/>
      <c r="AC108" s="112" t="s">
        <v>4247</v>
      </c>
      <c r="AD108" s="112" t="s">
        <v>4349</v>
      </c>
      <c r="AE108" s="112"/>
      <c r="AF108" s="148">
        <f t="shared" si="2"/>
        <v>4.0489470000000001</v>
      </c>
    </row>
    <row r="109" spans="1:32" x14ac:dyDescent="0.25">
      <c r="A109" s="142">
        <f>INDEX('Capacity by State'!$B$6:$B$12,MATCH(MID(B109,18,2),'Capacity by State'!$A$6:$A$12,0))</f>
        <v>10</v>
      </c>
      <c r="B109" s="108" t="s">
        <v>4348</v>
      </c>
      <c r="C109" s="108" t="s">
        <v>4662</v>
      </c>
      <c r="D109" s="144">
        <f>IF(LEFT(J109,1)="S",INDEX('Summer PCF'!$J:$J,MATCH($B109,'Summer PCF'!$M:$M,0)),INDEX('Winter PCF'!$J:$J,MATCH($B109,'Winter PCF'!$M:$M,0)))*A109*Gross_Up</f>
        <v>4.298</v>
      </c>
      <c r="E109"/>
      <c r="F109" s="109" t="s">
        <v>4660</v>
      </c>
      <c r="G109" s="121">
        <v>1</v>
      </c>
      <c r="H109"/>
      <c r="I109"/>
      <c r="J109" s="108" t="str">
        <f t="shared" si="3"/>
        <v>WinterPeakMonth</v>
      </c>
      <c r="K109" s="108"/>
      <c r="L109" s="108"/>
      <c r="M109" s="108" t="s">
        <v>4247</v>
      </c>
      <c r="N109" s="108" t="s">
        <v>4349</v>
      </c>
      <c r="P109" t="s">
        <v>4676</v>
      </c>
      <c r="Q109" t="s">
        <v>4677</v>
      </c>
      <c r="R109" s="112" t="s">
        <v>4348</v>
      </c>
      <c r="S109" s="112" t="s">
        <v>4662</v>
      </c>
      <c r="T109" s="146">
        <v>4.2979999999999997E-3</v>
      </c>
      <c r="U109" s="113"/>
      <c r="V109" s="113" t="s">
        <v>4660</v>
      </c>
      <c r="W109" s="119">
        <v>1</v>
      </c>
      <c r="X109" s="112"/>
      <c r="Y109" s="112"/>
      <c r="Z109" s="112" t="s">
        <v>4670</v>
      </c>
      <c r="AA109" s="112" t="s">
        <v>4675</v>
      </c>
      <c r="AB109" s="112"/>
      <c r="AC109" s="112" t="s">
        <v>4247</v>
      </c>
      <c r="AD109" s="112" t="s">
        <v>4349</v>
      </c>
      <c r="AE109" s="112"/>
      <c r="AF109" s="148">
        <f t="shared" si="2"/>
        <v>4.2937019999999997</v>
      </c>
    </row>
    <row r="110" spans="1:32" x14ac:dyDescent="0.25">
      <c r="A110" s="142">
        <f>INDEX('Capacity by State'!$B$6:$B$12,MATCH(MID(B110,18,2),'Capacity by State'!$A$6:$A$12,0))</f>
        <v>10</v>
      </c>
      <c r="B110" s="108" t="s">
        <v>4350</v>
      </c>
      <c r="C110" s="108" t="s">
        <v>4662</v>
      </c>
      <c r="D110" s="144">
        <f>IF(LEFT(J110,1)="S",INDEX('Summer PCF'!$J:$J,MATCH($B110,'Summer PCF'!$M:$M,0)),INDEX('Winter PCF'!$J:$J,MATCH($B110,'Winter PCF'!$M:$M,0)))*A110*Gross_Up</f>
        <v>6.0240000000000009</v>
      </c>
      <c r="E110"/>
      <c r="F110" s="109" t="s">
        <v>4660</v>
      </c>
      <c r="G110" s="121">
        <v>1</v>
      </c>
      <c r="H110"/>
      <c r="I110"/>
      <c r="J110" s="108" t="str">
        <f t="shared" si="3"/>
        <v>SummerPeakMonth</v>
      </c>
      <c r="K110" s="108"/>
      <c r="L110" s="108"/>
      <c r="M110" s="108" t="s">
        <v>4247</v>
      </c>
      <c r="N110" s="108" t="s">
        <v>4351</v>
      </c>
      <c r="P110" t="s">
        <v>4676</v>
      </c>
      <c r="Q110" t="s">
        <v>4677</v>
      </c>
      <c r="R110" s="112" t="s">
        <v>4350</v>
      </c>
      <c r="S110" s="112" t="s">
        <v>4662</v>
      </c>
      <c r="T110" s="146">
        <v>6.0239999999999998E-3</v>
      </c>
      <c r="U110" s="113"/>
      <c r="V110" s="113" t="s">
        <v>4660</v>
      </c>
      <c r="W110" s="119">
        <v>1</v>
      </c>
      <c r="X110" s="112"/>
      <c r="Y110" s="112"/>
      <c r="Z110" s="112" t="s">
        <v>4669</v>
      </c>
      <c r="AA110" s="112" t="s">
        <v>4675</v>
      </c>
      <c r="AB110" s="112"/>
      <c r="AC110" s="112" t="s">
        <v>4247</v>
      </c>
      <c r="AD110" s="112" t="s">
        <v>4351</v>
      </c>
      <c r="AE110" s="112"/>
      <c r="AF110" s="148">
        <f t="shared" si="2"/>
        <v>6.017976</v>
      </c>
    </row>
    <row r="111" spans="1:32" x14ac:dyDescent="0.25">
      <c r="A111" s="142">
        <f>INDEX('Capacity by State'!$B$6:$B$12,MATCH(MID(B111,18,2),'Capacity by State'!$A$6:$A$12,0))</f>
        <v>10</v>
      </c>
      <c r="B111" s="108" t="s">
        <v>4350</v>
      </c>
      <c r="C111" s="108" t="s">
        <v>4662</v>
      </c>
      <c r="D111" s="144">
        <f>IF(LEFT(J111,1)="S",INDEX('Summer PCF'!$J:$J,MATCH($B111,'Summer PCF'!$M:$M,0)),INDEX('Winter PCF'!$J:$J,MATCH($B111,'Winter PCF'!$M:$M,0)))*A111*Gross_Up</f>
        <v>6.2619999999999996</v>
      </c>
      <c r="E111"/>
      <c r="F111" s="109" t="s">
        <v>4660</v>
      </c>
      <c r="G111" s="121">
        <v>1</v>
      </c>
      <c r="H111"/>
      <c r="I111"/>
      <c r="J111" s="108" t="str">
        <f t="shared" si="3"/>
        <v>WinterPeakMonth</v>
      </c>
      <c r="K111" s="108"/>
      <c r="L111" s="108"/>
      <c r="M111" s="108" t="s">
        <v>4247</v>
      </c>
      <c r="N111" s="108" t="s">
        <v>4351</v>
      </c>
      <c r="P111" t="s">
        <v>4676</v>
      </c>
      <c r="Q111" t="s">
        <v>4677</v>
      </c>
      <c r="R111" s="112" t="s">
        <v>4350</v>
      </c>
      <c r="S111" s="112" t="s">
        <v>4662</v>
      </c>
      <c r="T111" s="146">
        <v>6.2620000000000002E-3</v>
      </c>
      <c r="U111" s="113"/>
      <c r="V111" s="113" t="s">
        <v>4660</v>
      </c>
      <c r="W111" s="119">
        <v>1</v>
      </c>
      <c r="X111" s="112"/>
      <c r="Y111" s="112"/>
      <c r="Z111" s="112" t="s">
        <v>4670</v>
      </c>
      <c r="AA111" s="112" t="s">
        <v>4675</v>
      </c>
      <c r="AB111" s="112"/>
      <c r="AC111" s="112" t="s">
        <v>4247</v>
      </c>
      <c r="AD111" s="112" t="s">
        <v>4351</v>
      </c>
      <c r="AE111" s="112"/>
      <c r="AF111" s="148">
        <f t="shared" si="2"/>
        <v>6.2557379999999991</v>
      </c>
    </row>
    <row r="112" spans="1:32" x14ac:dyDescent="0.25">
      <c r="A112" s="142">
        <f>INDEX('Capacity by State'!$B$6:$B$12,MATCH(MID(B112,18,2),'Capacity by State'!$A$6:$A$12,0))</f>
        <v>10</v>
      </c>
      <c r="B112" s="108" t="s">
        <v>4352</v>
      </c>
      <c r="C112" s="108" t="s">
        <v>4662</v>
      </c>
      <c r="D112" s="144">
        <f>IF(LEFT(J112,1)="S",INDEX('Summer PCF'!$J:$J,MATCH($B112,'Summer PCF'!$M:$M,0)),INDEX('Winter PCF'!$J:$J,MATCH($B112,'Winter PCF'!$M:$M,0)))*A112*Gross_Up</f>
        <v>5.3690000000000007</v>
      </c>
      <c r="E112"/>
      <c r="F112" s="109" t="s">
        <v>4660</v>
      </c>
      <c r="G112" s="121">
        <v>1</v>
      </c>
      <c r="H112"/>
      <c r="I112"/>
      <c r="J112" s="108" t="str">
        <f t="shared" si="3"/>
        <v>SummerPeakMonth</v>
      </c>
      <c r="K112" s="108"/>
      <c r="L112" s="108"/>
      <c r="M112" s="108" t="s">
        <v>4247</v>
      </c>
      <c r="N112" s="108" t="s">
        <v>4353</v>
      </c>
      <c r="P112" t="s">
        <v>4676</v>
      </c>
      <c r="Q112" t="s">
        <v>4677</v>
      </c>
      <c r="R112" s="112" t="s">
        <v>4352</v>
      </c>
      <c r="S112" s="112" t="s">
        <v>4662</v>
      </c>
      <c r="T112" s="146">
        <v>5.3689999999999996E-3</v>
      </c>
      <c r="U112" s="113"/>
      <c r="V112" s="113" t="s">
        <v>4660</v>
      </c>
      <c r="W112" s="119">
        <v>1</v>
      </c>
      <c r="X112" s="112"/>
      <c r="Y112" s="112"/>
      <c r="Z112" s="112" t="s">
        <v>4669</v>
      </c>
      <c r="AA112" s="112" t="s">
        <v>4675</v>
      </c>
      <c r="AB112" s="112"/>
      <c r="AC112" s="112" t="s">
        <v>4247</v>
      </c>
      <c r="AD112" s="112" t="s">
        <v>4353</v>
      </c>
      <c r="AE112" s="112"/>
      <c r="AF112" s="148">
        <f t="shared" si="2"/>
        <v>5.3636309999999998</v>
      </c>
    </row>
    <row r="113" spans="1:32" x14ac:dyDescent="0.25">
      <c r="A113" s="142">
        <f>INDEX('Capacity by State'!$B$6:$B$12,MATCH(MID(B113,18,2),'Capacity by State'!$A$6:$A$12,0))</f>
        <v>10</v>
      </c>
      <c r="B113" s="108" t="s">
        <v>4352</v>
      </c>
      <c r="C113" s="108" t="s">
        <v>4662</v>
      </c>
      <c r="D113" s="144">
        <f>IF(LEFT(J113,1)="S",INDEX('Summer PCF'!$J:$J,MATCH($B113,'Summer PCF'!$M:$M,0)),INDEX('Winter PCF'!$J:$J,MATCH($B113,'Winter PCF'!$M:$M,0)))*A113*Gross_Up</f>
        <v>4.6719999999999997</v>
      </c>
      <c r="E113"/>
      <c r="F113" s="109" t="s">
        <v>4660</v>
      </c>
      <c r="G113" s="121">
        <v>1</v>
      </c>
      <c r="H113"/>
      <c r="I113"/>
      <c r="J113" s="108" t="str">
        <f t="shared" si="3"/>
        <v>WinterPeakMonth</v>
      </c>
      <c r="K113" s="108"/>
      <c r="L113" s="108"/>
      <c r="M113" s="108" t="s">
        <v>4247</v>
      </c>
      <c r="N113" s="108" t="s">
        <v>4353</v>
      </c>
      <c r="P113" t="s">
        <v>4676</v>
      </c>
      <c r="Q113" t="s">
        <v>4677</v>
      </c>
      <c r="R113" s="112" t="s">
        <v>4352</v>
      </c>
      <c r="S113" s="112" t="s">
        <v>4662</v>
      </c>
      <c r="T113" s="146">
        <v>4.6719999999999999E-3</v>
      </c>
      <c r="U113" s="113"/>
      <c r="V113" s="113" t="s">
        <v>4660</v>
      </c>
      <c r="W113" s="119">
        <v>1</v>
      </c>
      <c r="X113" s="112"/>
      <c r="Y113" s="112"/>
      <c r="Z113" s="112" t="s">
        <v>4670</v>
      </c>
      <c r="AA113" s="112" t="s">
        <v>4675</v>
      </c>
      <c r="AB113" s="112"/>
      <c r="AC113" s="112" t="s">
        <v>4247</v>
      </c>
      <c r="AD113" s="112" t="s">
        <v>4353</v>
      </c>
      <c r="AE113" s="112"/>
      <c r="AF113" s="148">
        <f t="shared" si="2"/>
        <v>4.6673279999999995</v>
      </c>
    </row>
    <row r="114" spans="1:32" x14ac:dyDescent="0.25">
      <c r="A114" s="142">
        <f>INDEX('Capacity by State'!$B$6:$B$12,MATCH(MID(B114,18,2),'Capacity by State'!$A$6:$A$12,0))</f>
        <v>10</v>
      </c>
      <c r="B114" s="108" t="s">
        <v>4354</v>
      </c>
      <c r="C114" s="108" t="s">
        <v>4662</v>
      </c>
      <c r="D114" s="144">
        <f>IF(LEFT(J114,1)="S",INDEX('Summer PCF'!$J:$J,MATCH($B114,'Summer PCF'!$M:$M,0)),INDEX('Winter PCF'!$J:$J,MATCH($B114,'Winter PCF'!$M:$M,0)))*A114*Gross_Up</f>
        <v>5.7399999999999993</v>
      </c>
      <c r="E114"/>
      <c r="F114" s="109" t="s">
        <v>4660</v>
      </c>
      <c r="G114" s="121">
        <v>1</v>
      </c>
      <c r="H114"/>
      <c r="I114"/>
      <c r="J114" s="108" t="str">
        <f t="shared" si="3"/>
        <v>SummerPeakMonth</v>
      </c>
      <c r="K114" s="108"/>
      <c r="L114" s="108"/>
      <c r="M114" s="108" t="s">
        <v>4247</v>
      </c>
      <c r="N114" s="108" t="s">
        <v>4355</v>
      </c>
      <c r="P114" t="s">
        <v>4676</v>
      </c>
      <c r="Q114" t="s">
        <v>4677</v>
      </c>
      <c r="R114" s="112" t="s">
        <v>4354</v>
      </c>
      <c r="S114" s="112" t="s">
        <v>4662</v>
      </c>
      <c r="T114" s="146">
        <v>5.7400000000000003E-3</v>
      </c>
      <c r="U114" s="113"/>
      <c r="V114" s="113" t="s">
        <v>4660</v>
      </c>
      <c r="W114" s="119">
        <v>1</v>
      </c>
      <c r="X114" s="112"/>
      <c r="Y114" s="112"/>
      <c r="Z114" s="112" t="s">
        <v>4669</v>
      </c>
      <c r="AA114" s="112" t="s">
        <v>4675</v>
      </c>
      <c r="AB114" s="112"/>
      <c r="AC114" s="112" t="s">
        <v>4247</v>
      </c>
      <c r="AD114" s="112" t="s">
        <v>4355</v>
      </c>
      <c r="AE114" s="112"/>
      <c r="AF114" s="148">
        <f t="shared" si="2"/>
        <v>5.7342599999999999</v>
      </c>
    </row>
    <row r="115" spans="1:32" x14ac:dyDescent="0.25">
      <c r="A115" s="142">
        <f>INDEX('Capacity by State'!$B$6:$B$12,MATCH(MID(B115,18,2),'Capacity by State'!$A$6:$A$12,0))</f>
        <v>10</v>
      </c>
      <c r="B115" s="108" t="s">
        <v>4354</v>
      </c>
      <c r="C115" s="108" t="s">
        <v>4662</v>
      </c>
      <c r="D115" s="144">
        <f>IF(LEFT(J115,1)="S",INDEX('Summer PCF'!$J:$J,MATCH($B115,'Summer PCF'!$M:$M,0)),INDEX('Winter PCF'!$J:$J,MATCH($B115,'Winter PCF'!$M:$M,0)))*A115*Gross_Up</f>
        <v>5.407</v>
      </c>
      <c r="E115"/>
      <c r="F115" s="109" t="s">
        <v>4660</v>
      </c>
      <c r="G115" s="121">
        <v>1</v>
      </c>
      <c r="H115"/>
      <c r="I115"/>
      <c r="J115" s="108" t="str">
        <f t="shared" si="3"/>
        <v>WinterPeakMonth</v>
      </c>
      <c r="K115" s="108"/>
      <c r="L115" s="108"/>
      <c r="M115" s="108" t="s">
        <v>4247</v>
      </c>
      <c r="N115" s="108" t="s">
        <v>4355</v>
      </c>
      <c r="P115" t="s">
        <v>4676</v>
      </c>
      <c r="Q115" t="s">
        <v>4677</v>
      </c>
      <c r="R115" s="112" t="s">
        <v>4354</v>
      </c>
      <c r="S115" s="112" t="s">
        <v>4662</v>
      </c>
      <c r="T115" s="146">
        <v>5.4070000000000003E-3</v>
      </c>
      <c r="U115" s="113"/>
      <c r="V115" s="113" t="s">
        <v>4660</v>
      </c>
      <c r="W115" s="119">
        <v>1</v>
      </c>
      <c r="X115" s="112"/>
      <c r="Y115" s="112"/>
      <c r="Z115" s="112" t="s">
        <v>4670</v>
      </c>
      <c r="AA115" s="112" t="s">
        <v>4675</v>
      </c>
      <c r="AB115" s="112"/>
      <c r="AC115" s="112" t="s">
        <v>4247</v>
      </c>
      <c r="AD115" s="112" t="s">
        <v>4355</v>
      </c>
      <c r="AE115" s="112"/>
      <c r="AF115" s="148">
        <f t="shared" si="2"/>
        <v>5.4015930000000001</v>
      </c>
    </row>
    <row r="116" spans="1:32" x14ac:dyDescent="0.25">
      <c r="A116" s="142">
        <f>INDEX('Capacity by State'!$B$6:$B$12,MATCH(MID(B116,18,2),'Capacity by State'!$A$6:$A$12,0))</f>
        <v>10</v>
      </c>
      <c r="B116" s="108" t="s">
        <v>4356</v>
      </c>
      <c r="C116" s="108" t="s">
        <v>4662</v>
      </c>
      <c r="D116" s="144">
        <f>IF(LEFT(J116,1)="S",INDEX('Summer PCF'!$J:$J,MATCH($B116,'Summer PCF'!$M:$M,0)),INDEX('Winter PCF'!$J:$J,MATCH($B116,'Winter PCF'!$M:$M,0)))*A116*Gross_Up</f>
        <v>5.68</v>
      </c>
      <c r="E116"/>
      <c r="F116" s="109" t="s">
        <v>4660</v>
      </c>
      <c r="G116" s="121">
        <v>1</v>
      </c>
      <c r="H116"/>
      <c r="I116"/>
      <c r="J116" s="108" t="str">
        <f t="shared" si="3"/>
        <v>SummerPeakMonth</v>
      </c>
      <c r="K116" s="108"/>
      <c r="L116" s="108"/>
      <c r="M116" s="108" t="s">
        <v>4247</v>
      </c>
      <c r="N116" s="108" t="s">
        <v>4357</v>
      </c>
      <c r="P116" t="s">
        <v>4676</v>
      </c>
      <c r="Q116" t="s">
        <v>4677</v>
      </c>
      <c r="R116" s="112" t="s">
        <v>4356</v>
      </c>
      <c r="S116" s="112" t="s">
        <v>4662</v>
      </c>
      <c r="T116" s="146">
        <v>5.6800000000000003E-2</v>
      </c>
      <c r="U116" s="113"/>
      <c r="V116" s="113" t="s">
        <v>4660</v>
      </c>
      <c r="W116" s="119">
        <v>1</v>
      </c>
      <c r="X116" s="112"/>
      <c r="Y116" s="112"/>
      <c r="Z116" s="112" t="s">
        <v>4669</v>
      </c>
      <c r="AA116" s="112" t="s">
        <v>4675</v>
      </c>
      <c r="AB116" s="112"/>
      <c r="AC116" s="112" t="s">
        <v>4247</v>
      </c>
      <c r="AD116" s="112" t="s">
        <v>4357</v>
      </c>
      <c r="AE116" s="112"/>
      <c r="AF116" s="148">
        <f t="shared" si="2"/>
        <v>5.6231999999999998</v>
      </c>
    </row>
    <row r="117" spans="1:32" x14ac:dyDescent="0.25">
      <c r="A117" s="142">
        <f>INDEX('Capacity by State'!$B$6:$B$12,MATCH(MID(B117,18,2),'Capacity by State'!$A$6:$A$12,0))</f>
        <v>10</v>
      </c>
      <c r="B117" s="108" t="s">
        <v>4356</v>
      </c>
      <c r="C117" s="108" t="s">
        <v>4662</v>
      </c>
      <c r="D117" s="144">
        <f>IF(LEFT(J117,1)="S",INDEX('Summer PCF'!$J:$J,MATCH($B117,'Summer PCF'!$M:$M,0)),INDEX('Winter PCF'!$J:$J,MATCH($B117,'Winter PCF'!$M:$M,0)))*A117*Gross_Up</f>
        <v>7.4319999999999995</v>
      </c>
      <c r="E117"/>
      <c r="F117" s="109" t="s">
        <v>4660</v>
      </c>
      <c r="G117" s="121">
        <v>1</v>
      </c>
      <c r="H117"/>
      <c r="I117"/>
      <c r="J117" s="108" t="str">
        <f t="shared" si="3"/>
        <v>WinterPeakMonth</v>
      </c>
      <c r="K117" s="108"/>
      <c r="L117" s="108"/>
      <c r="M117" s="108" t="s">
        <v>4247</v>
      </c>
      <c r="N117" s="108" t="s">
        <v>4357</v>
      </c>
      <c r="P117" t="s">
        <v>4676</v>
      </c>
      <c r="Q117" t="s">
        <v>4677</v>
      </c>
      <c r="R117" s="112" t="s">
        <v>4356</v>
      </c>
      <c r="S117" s="112" t="s">
        <v>4662</v>
      </c>
      <c r="T117" s="146">
        <v>7.4319999999999997E-2</v>
      </c>
      <c r="U117" s="113"/>
      <c r="V117" s="113" t="s">
        <v>4660</v>
      </c>
      <c r="W117" s="119">
        <v>1</v>
      </c>
      <c r="X117" s="112"/>
      <c r="Y117" s="112"/>
      <c r="Z117" s="112" t="s">
        <v>4670</v>
      </c>
      <c r="AA117" s="112" t="s">
        <v>4675</v>
      </c>
      <c r="AB117" s="112"/>
      <c r="AC117" s="112" t="s">
        <v>4247</v>
      </c>
      <c r="AD117" s="112" t="s">
        <v>4357</v>
      </c>
      <c r="AE117" s="112"/>
      <c r="AF117" s="148">
        <f t="shared" si="2"/>
        <v>7.3576800000000002</v>
      </c>
    </row>
    <row r="118" spans="1:32" x14ac:dyDescent="0.25">
      <c r="A118" s="142">
        <f>INDEX('Capacity by State'!$B$6:$B$12,MATCH(MID(B118,18,2),'Capacity by State'!$A$6:$A$12,0))</f>
        <v>10</v>
      </c>
      <c r="B118" s="108" t="s">
        <v>4358</v>
      </c>
      <c r="C118" s="108" t="s">
        <v>4662</v>
      </c>
      <c r="D118" s="144">
        <f>IF(LEFT(J118,1)="S",INDEX('Summer PCF'!$J:$J,MATCH($B118,'Summer PCF'!$M:$M,0)),INDEX('Winter PCF'!$J:$J,MATCH($B118,'Winter PCF'!$M:$M,0)))*A118*Gross_Up</f>
        <v>7.3309999999999995</v>
      </c>
      <c r="E118"/>
      <c r="F118" s="109" t="s">
        <v>4660</v>
      </c>
      <c r="G118" s="121">
        <v>1</v>
      </c>
      <c r="H118"/>
      <c r="I118"/>
      <c r="J118" s="108" t="str">
        <f t="shared" si="3"/>
        <v>SummerPeakMonth</v>
      </c>
      <c r="K118" s="108"/>
      <c r="L118" s="108"/>
      <c r="M118" s="108" t="s">
        <v>4247</v>
      </c>
      <c r="N118" s="108" t="s">
        <v>4359</v>
      </c>
      <c r="P118" t="s">
        <v>4676</v>
      </c>
      <c r="Q118" t="s">
        <v>4677</v>
      </c>
      <c r="R118" s="112" t="s">
        <v>4358</v>
      </c>
      <c r="S118" s="112" t="s">
        <v>4662</v>
      </c>
      <c r="T118" s="146">
        <v>7.331E-2</v>
      </c>
      <c r="U118" s="113"/>
      <c r="V118" s="113" t="s">
        <v>4660</v>
      </c>
      <c r="W118" s="119">
        <v>1</v>
      </c>
      <c r="X118" s="112"/>
      <c r="Y118" s="112"/>
      <c r="Z118" s="112" t="s">
        <v>4669</v>
      </c>
      <c r="AA118" s="112" t="s">
        <v>4675</v>
      </c>
      <c r="AB118" s="112"/>
      <c r="AC118" s="112" t="s">
        <v>4247</v>
      </c>
      <c r="AD118" s="112" t="s">
        <v>4359</v>
      </c>
      <c r="AE118" s="112"/>
      <c r="AF118" s="148">
        <f t="shared" si="2"/>
        <v>7.2576900000000002</v>
      </c>
    </row>
    <row r="119" spans="1:32" x14ac:dyDescent="0.25">
      <c r="A119" s="142">
        <f>INDEX('Capacity by State'!$B$6:$B$12,MATCH(MID(B119,18,2),'Capacity by State'!$A$6:$A$12,0))</f>
        <v>10</v>
      </c>
      <c r="B119" s="108" t="s">
        <v>4358</v>
      </c>
      <c r="C119" s="108" t="s">
        <v>4662</v>
      </c>
      <c r="D119" s="144">
        <f>IF(LEFT(J119,1)="S",INDEX('Summer PCF'!$J:$J,MATCH($B119,'Summer PCF'!$M:$M,0)),INDEX('Winter PCF'!$J:$J,MATCH($B119,'Winter PCF'!$M:$M,0)))*A119*Gross_Up</f>
        <v>7.3019999999999996</v>
      </c>
      <c r="E119"/>
      <c r="F119" s="109" t="s">
        <v>4660</v>
      </c>
      <c r="G119" s="121">
        <v>1</v>
      </c>
      <c r="H119"/>
      <c r="I119"/>
      <c r="J119" s="108" t="str">
        <f t="shared" si="3"/>
        <v>WinterPeakMonth</v>
      </c>
      <c r="K119" s="108"/>
      <c r="L119" s="108"/>
      <c r="M119" s="108" t="s">
        <v>4247</v>
      </c>
      <c r="N119" s="108" t="s">
        <v>4359</v>
      </c>
      <c r="P119" t="s">
        <v>4676</v>
      </c>
      <c r="Q119" t="s">
        <v>4677</v>
      </c>
      <c r="R119" s="112" t="s">
        <v>4358</v>
      </c>
      <c r="S119" s="112" t="s">
        <v>4662</v>
      </c>
      <c r="T119" s="146">
        <v>7.3020000000000002E-2</v>
      </c>
      <c r="U119" s="113"/>
      <c r="V119" s="113" t="s">
        <v>4660</v>
      </c>
      <c r="W119" s="119">
        <v>1</v>
      </c>
      <c r="X119" s="112"/>
      <c r="Y119" s="112"/>
      <c r="Z119" s="112" t="s">
        <v>4670</v>
      </c>
      <c r="AA119" s="112" t="s">
        <v>4675</v>
      </c>
      <c r="AB119" s="112"/>
      <c r="AC119" s="112" t="s">
        <v>4247</v>
      </c>
      <c r="AD119" s="112" t="s">
        <v>4359</v>
      </c>
      <c r="AE119" s="112"/>
      <c r="AF119" s="148">
        <f t="shared" si="2"/>
        <v>7.22898</v>
      </c>
    </row>
    <row r="120" spans="1:32" x14ac:dyDescent="0.25">
      <c r="A120" s="142">
        <f>INDEX('Capacity by State'!$B$6:$B$12,MATCH(MID(B120,18,2),'Capacity by State'!$A$6:$A$12,0))</f>
        <v>10</v>
      </c>
      <c r="B120" s="108" t="s">
        <v>4360</v>
      </c>
      <c r="C120" s="108" t="s">
        <v>4662</v>
      </c>
      <c r="D120" s="144">
        <f>IF(LEFT(J120,1)="S",INDEX('Summer PCF'!$J:$J,MATCH($B120,'Summer PCF'!$M:$M,0)),INDEX('Winter PCF'!$J:$J,MATCH($B120,'Winter PCF'!$M:$M,0)))*A120*Gross_Up</f>
        <v>3.7219999999999995</v>
      </c>
      <c r="E120"/>
      <c r="F120" s="109" t="s">
        <v>4660</v>
      </c>
      <c r="G120" s="121">
        <v>1</v>
      </c>
      <c r="H120"/>
      <c r="I120"/>
      <c r="J120" s="108" t="str">
        <f t="shared" si="3"/>
        <v>SummerPeakMonth</v>
      </c>
      <c r="K120" s="108"/>
      <c r="L120" s="108"/>
      <c r="M120" s="108" t="s">
        <v>4247</v>
      </c>
      <c r="N120" s="108" t="s">
        <v>4361</v>
      </c>
      <c r="P120" t="s">
        <v>4676</v>
      </c>
      <c r="Q120" t="s">
        <v>4677</v>
      </c>
      <c r="R120" s="112" t="s">
        <v>4360</v>
      </c>
      <c r="S120" s="112" t="s">
        <v>4662</v>
      </c>
      <c r="T120" s="146">
        <v>3.7220000000000003E-2</v>
      </c>
      <c r="U120" s="113"/>
      <c r="V120" s="113" t="s">
        <v>4660</v>
      </c>
      <c r="W120" s="119">
        <v>1</v>
      </c>
      <c r="X120" s="112"/>
      <c r="Y120" s="112"/>
      <c r="Z120" s="112" t="s">
        <v>4669</v>
      </c>
      <c r="AA120" s="112" t="s">
        <v>4675</v>
      </c>
      <c r="AB120" s="112"/>
      <c r="AC120" s="112" t="s">
        <v>4247</v>
      </c>
      <c r="AD120" s="112" t="s">
        <v>4361</v>
      </c>
      <c r="AE120" s="112"/>
      <c r="AF120" s="148">
        <f t="shared" si="2"/>
        <v>3.6847799999999999</v>
      </c>
    </row>
    <row r="121" spans="1:32" x14ac:dyDescent="0.25">
      <c r="A121" s="142">
        <f>INDEX('Capacity by State'!$B$6:$B$12,MATCH(MID(B121,18,2),'Capacity by State'!$A$6:$A$12,0))</f>
        <v>10</v>
      </c>
      <c r="B121" s="108" t="s">
        <v>4360</v>
      </c>
      <c r="C121" s="108" t="s">
        <v>4662</v>
      </c>
      <c r="D121" s="144">
        <f>IF(LEFT(J121,1)="S",INDEX('Summer PCF'!$J:$J,MATCH($B121,'Summer PCF'!$M:$M,0)),INDEX('Winter PCF'!$J:$J,MATCH($B121,'Winter PCF'!$M:$M,0)))*A121*Gross_Up</f>
        <v>5.8130000000000006</v>
      </c>
      <c r="E121"/>
      <c r="F121" s="109" t="s">
        <v>4660</v>
      </c>
      <c r="G121" s="121">
        <v>1</v>
      </c>
      <c r="H121"/>
      <c r="I121"/>
      <c r="J121" s="108" t="str">
        <f t="shared" si="3"/>
        <v>WinterPeakMonth</v>
      </c>
      <c r="K121" s="108"/>
      <c r="L121" s="108"/>
      <c r="M121" s="108" t="s">
        <v>4247</v>
      </c>
      <c r="N121" s="108" t="s">
        <v>4361</v>
      </c>
      <c r="P121" t="s">
        <v>4676</v>
      </c>
      <c r="Q121" t="s">
        <v>4677</v>
      </c>
      <c r="R121" s="112" t="s">
        <v>4360</v>
      </c>
      <c r="S121" s="112" t="s">
        <v>4662</v>
      </c>
      <c r="T121" s="146">
        <v>5.8130000000000001E-2</v>
      </c>
      <c r="U121" s="113"/>
      <c r="V121" s="113" t="s">
        <v>4660</v>
      </c>
      <c r="W121" s="119">
        <v>1</v>
      </c>
      <c r="X121" s="112"/>
      <c r="Y121" s="112"/>
      <c r="Z121" s="112" t="s">
        <v>4670</v>
      </c>
      <c r="AA121" s="112" t="s">
        <v>4675</v>
      </c>
      <c r="AB121" s="112"/>
      <c r="AC121" s="112" t="s">
        <v>4247</v>
      </c>
      <c r="AD121" s="112" t="s">
        <v>4361</v>
      </c>
      <c r="AE121" s="112"/>
      <c r="AF121" s="148">
        <f t="shared" si="2"/>
        <v>5.7548699999999995</v>
      </c>
    </row>
    <row r="122" spans="1:32" x14ac:dyDescent="0.25">
      <c r="A122" s="142">
        <f>INDEX('Capacity by State'!$B$6:$B$12,MATCH(MID(B122,18,2),'Capacity by State'!$A$6:$A$12,0))</f>
        <v>10</v>
      </c>
      <c r="B122" s="108" t="s">
        <v>4362</v>
      </c>
      <c r="C122" s="108" t="s">
        <v>4662</v>
      </c>
      <c r="D122" s="144">
        <f>IF(LEFT(J122,1)="S",INDEX('Summer PCF'!$J:$J,MATCH($B122,'Summer PCF'!$M:$M,0)),INDEX('Winter PCF'!$J:$J,MATCH($B122,'Winter PCF'!$M:$M,0)))*A122*Gross_Up</f>
        <v>4.431</v>
      </c>
      <c r="E122"/>
      <c r="F122" s="109" t="s">
        <v>4660</v>
      </c>
      <c r="G122" s="121">
        <v>1</v>
      </c>
      <c r="H122"/>
      <c r="I122"/>
      <c r="J122" s="108" t="str">
        <f t="shared" si="3"/>
        <v>SummerPeakMonth</v>
      </c>
      <c r="K122" s="108"/>
      <c r="L122" s="108"/>
      <c r="M122" s="108" t="s">
        <v>4247</v>
      </c>
      <c r="N122" s="108" t="s">
        <v>4363</v>
      </c>
      <c r="P122" t="s">
        <v>4676</v>
      </c>
      <c r="Q122" t="s">
        <v>4677</v>
      </c>
      <c r="R122" s="112" t="s">
        <v>4362</v>
      </c>
      <c r="S122" s="112" t="s">
        <v>4662</v>
      </c>
      <c r="T122" s="146">
        <v>4.4310000000000002E-2</v>
      </c>
      <c r="U122" s="113"/>
      <c r="V122" s="113" t="s">
        <v>4660</v>
      </c>
      <c r="W122" s="119">
        <v>1</v>
      </c>
      <c r="X122" s="112"/>
      <c r="Y122" s="112"/>
      <c r="Z122" s="112" t="s">
        <v>4669</v>
      </c>
      <c r="AA122" s="112" t="s">
        <v>4675</v>
      </c>
      <c r="AB122" s="112"/>
      <c r="AC122" s="112" t="s">
        <v>4247</v>
      </c>
      <c r="AD122" s="112" t="s">
        <v>4363</v>
      </c>
      <c r="AE122" s="112"/>
      <c r="AF122" s="148">
        <f t="shared" si="2"/>
        <v>4.3866899999999998</v>
      </c>
    </row>
    <row r="123" spans="1:32" x14ac:dyDescent="0.25">
      <c r="A123" s="142">
        <f>INDEX('Capacity by State'!$B$6:$B$12,MATCH(MID(B123,18,2),'Capacity by State'!$A$6:$A$12,0))</f>
        <v>10</v>
      </c>
      <c r="B123" s="108" t="s">
        <v>4362</v>
      </c>
      <c r="C123" s="108" t="s">
        <v>4662</v>
      </c>
      <c r="D123" s="144">
        <f>IF(LEFT(J123,1)="S",INDEX('Summer PCF'!$J:$J,MATCH($B123,'Summer PCF'!$M:$M,0)),INDEX('Winter PCF'!$J:$J,MATCH($B123,'Winter PCF'!$M:$M,0)))*A123*Gross_Up</f>
        <v>6.0880000000000001</v>
      </c>
      <c r="E123"/>
      <c r="F123" s="109" t="s">
        <v>4660</v>
      </c>
      <c r="G123" s="121">
        <v>1</v>
      </c>
      <c r="H123"/>
      <c r="I123"/>
      <c r="J123" s="108" t="str">
        <f t="shared" si="3"/>
        <v>WinterPeakMonth</v>
      </c>
      <c r="K123" s="108"/>
      <c r="L123" s="108"/>
      <c r="M123" s="108" t="s">
        <v>4247</v>
      </c>
      <c r="N123" s="108" t="s">
        <v>4363</v>
      </c>
      <c r="P123" t="s">
        <v>4676</v>
      </c>
      <c r="Q123" t="s">
        <v>4677</v>
      </c>
      <c r="R123" s="112" t="s">
        <v>4362</v>
      </c>
      <c r="S123" s="112" t="s">
        <v>4662</v>
      </c>
      <c r="T123" s="146">
        <v>6.0879999999999997E-2</v>
      </c>
      <c r="U123" s="113"/>
      <c r="V123" s="113" t="s">
        <v>4660</v>
      </c>
      <c r="W123" s="119">
        <v>1</v>
      </c>
      <c r="X123" s="112"/>
      <c r="Y123" s="112"/>
      <c r="Z123" s="112" t="s">
        <v>4670</v>
      </c>
      <c r="AA123" s="112" t="s">
        <v>4675</v>
      </c>
      <c r="AB123" s="112"/>
      <c r="AC123" s="112" t="s">
        <v>4247</v>
      </c>
      <c r="AD123" s="112" t="s">
        <v>4363</v>
      </c>
      <c r="AE123" s="112"/>
      <c r="AF123" s="148">
        <f t="shared" si="2"/>
        <v>6.02712</v>
      </c>
    </row>
    <row r="124" spans="1:32" x14ac:dyDescent="0.25">
      <c r="A124" s="142">
        <f>INDEX('Capacity by State'!$B$6:$B$12,MATCH(MID(B124,18,2),'Capacity by State'!$A$6:$A$12,0))</f>
        <v>10</v>
      </c>
      <c r="B124" s="108" t="s">
        <v>4364</v>
      </c>
      <c r="C124" s="108" t="s">
        <v>4662</v>
      </c>
      <c r="D124" s="144">
        <f>IF(LEFT(J124,1)="S",INDEX('Summer PCF'!$J:$J,MATCH($B124,'Summer PCF'!$M:$M,0)),INDEX('Winter PCF'!$J:$J,MATCH($B124,'Winter PCF'!$M:$M,0)))*A124*Gross_Up</f>
        <v>5.6789999999999994</v>
      </c>
      <c r="E124"/>
      <c r="F124" s="109" t="s">
        <v>4660</v>
      </c>
      <c r="G124" s="121">
        <v>1</v>
      </c>
      <c r="H124"/>
      <c r="I124"/>
      <c r="J124" s="108" t="str">
        <f t="shared" si="3"/>
        <v>SummerPeakMonth</v>
      </c>
      <c r="K124" s="108"/>
      <c r="L124" s="108"/>
      <c r="M124" s="108" t="s">
        <v>4247</v>
      </c>
      <c r="N124" s="108" t="s">
        <v>4365</v>
      </c>
      <c r="P124" t="s">
        <v>4676</v>
      </c>
      <c r="Q124" t="s">
        <v>4677</v>
      </c>
      <c r="R124" s="112" t="s">
        <v>4364</v>
      </c>
      <c r="S124" s="112" t="s">
        <v>4662</v>
      </c>
      <c r="T124" s="146">
        <v>5.679E-2</v>
      </c>
      <c r="U124" s="113"/>
      <c r="V124" s="113" t="s">
        <v>4660</v>
      </c>
      <c r="W124" s="119">
        <v>1</v>
      </c>
      <c r="X124" s="112"/>
      <c r="Y124" s="112"/>
      <c r="Z124" s="112" t="s">
        <v>4669</v>
      </c>
      <c r="AA124" s="112" t="s">
        <v>4675</v>
      </c>
      <c r="AB124" s="112"/>
      <c r="AC124" s="112" t="s">
        <v>4247</v>
      </c>
      <c r="AD124" s="112" t="s">
        <v>4365</v>
      </c>
      <c r="AE124" s="112"/>
      <c r="AF124" s="148">
        <f t="shared" si="2"/>
        <v>5.6222099999999999</v>
      </c>
    </row>
    <row r="125" spans="1:32" x14ac:dyDescent="0.25">
      <c r="A125" s="142">
        <f>INDEX('Capacity by State'!$B$6:$B$12,MATCH(MID(B125,18,2),'Capacity by State'!$A$6:$A$12,0))</f>
        <v>10</v>
      </c>
      <c r="B125" s="108" t="s">
        <v>4364</v>
      </c>
      <c r="C125" s="108" t="s">
        <v>4662</v>
      </c>
      <c r="D125" s="144">
        <f>IF(LEFT(J125,1)="S",INDEX('Summer PCF'!$J:$J,MATCH($B125,'Summer PCF'!$M:$M,0)),INDEX('Winter PCF'!$J:$J,MATCH($B125,'Winter PCF'!$M:$M,0)))*A125*Gross_Up</f>
        <v>5.7620000000000005</v>
      </c>
      <c r="E125"/>
      <c r="F125" s="109" t="s">
        <v>4660</v>
      </c>
      <c r="G125" s="121">
        <v>1</v>
      </c>
      <c r="H125"/>
      <c r="I125"/>
      <c r="J125" s="108" t="str">
        <f t="shared" si="3"/>
        <v>WinterPeakMonth</v>
      </c>
      <c r="K125" s="108"/>
      <c r="L125" s="108"/>
      <c r="M125" s="108" t="s">
        <v>4247</v>
      </c>
      <c r="N125" s="108" t="s">
        <v>4365</v>
      </c>
      <c r="P125" t="s">
        <v>4676</v>
      </c>
      <c r="Q125" t="s">
        <v>4677</v>
      </c>
      <c r="R125" s="112" t="s">
        <v>4364</v>
      </c>
      <c r="S125" s="112" t="s">
        <v>4662</v>
      </c>
      <c r="T125" s="146">
        <v>5.7619999999999998E-2</v>
      </c>
      <c r="U125" s="113"/>
      <c r="V125" s="113" t="s">
        <v>4660</v>
      </c>
      <c r="W125" s="119">
        <v>1</v>
      </c>
      <c r="X125" s="112"/>
      <c r="Y125" s="112"/>
      <c r="Z125" s="112" t="s">
        <v>4670</v>
      </c>
      <c r="AA125" s="112" t="s">
        <v>4675</v>
      </c>
      <c r="AB125" s="112"/>
      <c r="AC125" s="112" t="s">
        <v>4247</v>
      </c>
      <c r="AD125" s="112" t="s">
        <v>4365</v>
      </c>
      <c r="AE125" s="112"/>
      <c r="AF125" s="148">
        <f t="shared" si="2"/>
        <v>5.7043799999999996</v>
      </c>
    </row>
    <row r="126" spans="1:32" x14ac:dyDescent="0.25">
      <c r="A126" s="142">
        <f>INDEX('Capacity by State'!$B$6:$B$12,MATCH(MID(B126,18,2),'Capacity by State'!$A$6:$A$12,0))</f>
        <v>10</v>
      </c>
      <c r="B126" s="108" t="s">
        <v>4366</v>
      </c>
      <c r="C126" s="108" t="s">
        <v>4662</v>
      </c>
      <c r="D126" s="144">
        <f>IF(LEFT(J126,1)="S",INDEX('Summer PCF'!$J:$J,MATCH($B126,'Summer PCF'!$M:$M,0)),INDEX('Winter PCF'!$J:$J,MATCH($B126,'Winter PCF'!$M:$M,0)))*A126*Gross_Up</f>
        <v>2.2359999999999998</v>
      </c>
      <c r="E126"/>
      <c r="F126" s="109" t="s">
        <v>4660</v>
      </c>
      <c r="G126" s="121">
        <v>1</v>
      </c>
      <c r="H126"/>
      <c r="I126"/>
      <c r="J126" s="108" t="str">
        <f t="shared" si="3"/>
        <v>SummerPeakMonth</v>
      </c>
      <c r="K126" s="108"/>
      <c r="L126" s="108"/>
      <c r="M126" s="108" t="s">
        <v>4247</v>
      </c>
      <c r="N126" s="108" t="s">
        <v>4367</v>
      </c>
      <c r="P126" t="s">
        <v>4676</v>
      </c>
      <c r="Q126" t="s">
        <v>4677</v>
      </c>
      <c r="R126" s="112" t="s">
        <v>4366</v>
      </c>
      <c r="S126" s="112" t="s">
        <v>4662</v>
      </c>
      <c r="T126" s="146">
        <v>2.2360000000000001E-2</v>
      </c>
      <c r="U126" s="113"/>
      <c r="V126" s="113" t="s">
        <v>4660</v>
      </c>
      <c r="W126" s="119">
        <v>1</v>
      </c>
      <c r="X126" s="112"/>
      <c r="Y126" s="112"/>
      <c r="Z126" s="112" t="s">
        <v>4669</v>
      </c>
      <c r="AA126" s="112" t="s">
        <v>4675</v>
      </c>
      <c r="AB126" s="112"/>
      <c r="AC126" s="112" t="s">
        <v>4247</v>
      </c>
      <c r="AD126" s="112" t="s">
        <v>4367</v>
      </c>
      <c r="AE126" s="112"/>
      <c r="AF126" s="148">
        <f t="shared" si="2"/>
        <v>2.2136400000000003</v>
      </c>
    </row>
    <row r="127" spans="1:32" x14ac:dyDescent="0.25">
      <c r="A127" s="142">
        <f>INDEX('Capacity by State'!$B$6:$B$12,MATCH(MID(B127,18,2),'Capacity by State'!$A$6:$A$12,0))</f>
        <v>10</v>
      </c>
      <c r="B127" s="108" t="s">
        <v>4366</v>
      </c>
      <c r="C127" s="108" t="s">
        <v>4662</v>
      </c>
      <c r="D127" s="144">
        <f>IF(LEFT(J127,1)="S",INDEX('Summer PCF'!$J:$J,MATCH($B127,'Summer PCF'!$M:$M,0)),INDEX('Winter PCF'!$J:$J,MATCH($B127,'Winter PCF'!$M:$M,0)))*A127*Gross_Up</f>
        <v>5.7130000000000001</v>
      </c>
      <c r="E127"/>
      <c r="F127" s="109" t="s">
        <v>4660</v>
      </c>
      <c r="G127" s="121">
        <v>1</v>
      </c>
      <c r="H127"/>
      <c r="I127"/>
      <c r="J127" s="108" t="str">
        <f t="shared" si="3"/>
        <v>WinterPeakMonth</v>
      </c>
      <c r="K127" s="108"/>
      <c r="L127" s="108"/>
      <c r="M127" s="108" t="s">
        <v>4247</v>
      </c>
      <c r="N127" s="108" t="s">
        <v>4367</v>
      </c>
      <c r="P127" t="s">
        <v>4676</v>
      </c>
      <c r="Q127" t="s">
        <v>4677</v>
      </c>
      <c r="R127" s="112" t="s">
        <v>4366</v>
      </c>
      <c r="S127" s="112" t="s">
        <v>4662</v>
      </c>
      <c r="T127" s="146">
        <v>5.713E-2</v>
      </c>
      <c r="U127" s="113"/>
      <c r="V127" s="113" t="s">
        <v>4660</v>
      </c>
      <c r="W127" s="119">
        <v>1</v>
      </c>
      <c r="X127" s="112"/>
      <c r="Y127" s="112"/>
      <c r="Z127" s="112" t="s">
        <v>4670</v>
      </c>
      <c r="AA127" s="112" t="s">
        <v>4675</v>
      </c>
      <c r="AB127" s="112"/>
      <c r="AC127" s="112" t="s">
        <v>4247</v>
      </c>
      <c r="AD127" s="112" t="s">
        <v>4367</v>
      </c>
      <c r="AE127" s="112"/>
      <c r="AF127" s="148">
        <f t="shared" si="2"/>
        <v>5.6558700000000002</v>
      </c>
    </row>
    <row r="128" spans="1:32" x14ac:dyDescent="0.25">
      <c r="A128" s="142">
        <f>INDEX('Capacity by State'!$B$6:$B$12,MATCH(MID(B128,18,2),'Capacity by State'!$A$6:$A$12,0))</f>
        <v>10</v>
      </c>
      <c r="B128" s="108" t="s">
        <v>4368</v>
      </c>
      <c r="C128" s="108" t="s">
        <v>4662</v>
      </c>
      <c r="D128" s="144">
        <f>IF(LEFT(J128,1)="S",INDEX('Summer PCF'!$J:$J,MATCH($B128,'Summer PCF'!$M:$M,0)),INDEX('Winter PCF'!$J:$J,MATCH($B128,'Winter PCF'!$M:$M,0)))*A128*Gross_Up</f>
        <v>3.3529999999999998</v>
      </c>
      <c r="E128"/>
      <c r="F128" s="109" t="s">
        <v>4660</v>
      </c>
      <c r="G128" s="121">
        <v>1</v>
      </c>
      <c r="H128"/>
      <c r="I128"/>
      <c r="J128" s="108" t="str">
        <f t="shared" si="3"/>
        <v>SummerPeakMonth</v>
      </c>
      <c r="K128" s="108"/>
      <c r="L128" s="108"/>
      <c r="M128" s="108" t="s">
        <v>4247</v>
      </c>
      <c r="N128" s="108" t="s">
        <v>4369</v>
      </c>
      <c r="P128" t="s">
        <v>4676</v>
      </c>
      <c r="Q128" t="s">
        <v>4677</v>
      </c>
      <c r="R128" s="112" t="s">
        <v>4368</v>
      </c>
      <c r="S128" s="112" t="s">
        <v>4662</v>
      </c>
      <c r="T128" s="146">
        <v>3.3529999999999997E-2</v>
      </c>
      <c r="U128" s="113"/>
      <c r="V128" s="113" t="s">
        <v>4660</v>
      </c>
      <c r="W128" s="119">
        <v>1</v>
      </c>
      <c r="X128" s="112"/>
      <c r="Y128" s="112"/>
      <c r="Z128" s="112" t="s">
        <v>4669</v>
      </c>
      <c r="AA128" s="112" t="s">
        <v>4675</v>
      </c>
      <c r="AB128" s="112"/>
      <c r="AC128" s="112" t="s">
        <v>4247</v>
      </c>
      <c r="AD128" s="112" t="s">
        <v>4369</v>
      </c>
      <c r="AE128" s="112"/>
      <c r="AF128" s="148">
        <f t="shared" si="2"/>
        <v>3.3194700000000004</v>
      </c>
    </row>
    <row r="129" spans="1:32" x14ac:dyDescent="0.25">
      <c r="A129" s="142">
        <f>INDEX('Capacity by State'!$B$6:$B$12,MATCH(MID(B129,18,2),'Capacity by State'!$A$6:$A$12,0))</f>
        <v>10</v>
      </c>
      <c r="B129" s="108" t="s">
        <v>4368</v>
      </c>
      <c r="C129" s="108" t="s">
        <v>4662</v>
      </c>
      <c r="D129" s="144">
        <f>IF(LEFT(J129,1)="S",INDEX('Summer PCF'!$J:$J,MATCH($B129,'Summer PCF'!$M:$M,0)),INDEX('Winter PCF'!$J:$J,MATCH($B129,'Winter PCF'!$M:$M,0)))*A129*Gross_Up</f>
        <v>4.2759999999999998</v>
      </c>
      <c r="E129"/>
      <c r="F129" s="109" t="s">
        <v>4660</v>
      </c>
      <c r="G129" s="121">
        <v>1</v>
      </c>
      <c r="H129"/>
      <c r="I129"/>
      <c r="J129" s="108" t="str">
        <f t="shared" si="3"/>
        <v>WinterPeakMonth</v>
      </c>
      <c r="K129" s="108"/>
      <c r="L129" s="108"/>
      <c r="M129" s="108" t="s">
        <v>4247</v>
      </c>
      <c r="N129" s="108" t="s">
        <v>4369</v>
      </c>
      <c r="P129" t="s">
        <v>4676</v>
      </c>
      <c r="Q129" t="s">
        <v>4677</v>
      </c>
      <c r="R129" s="112" t="s">
        <v>4368</v>
      </c>
      <c r="S129" s="112" t="s">
        <v>4662</v>
      </c>
      <c r="T129" s="146">
        <v>4.2759999999999999E-2</v>
      </c>
      <c r="U129" s="113"/>
      <c r="V129" s="113" t="s">
        <v>4660</v>
      </c>
      <c r="W129" s="119">
        <v>1</v>
      </c>
      <c r="X129" s="112"/>
      <c r="Y129" s="112"/>
      <c r="Z129" s="112" t="s">
        <v>4670</v>
      </c>
      <c r="AA129" s="112" t="s">
        <v>4675</v>
      </c>
      <c r="AB129" s="112"/>
      <c r="AC129" s="112" t="s">
        <v>4247</v>
      </c>
      <c r="AD129" s="112" t="s">
        <v>4369</v>
      </c>
      <c r="AE129" s="112"/>
      <c r="AF129" s="148">
        <f t="shared" si="2"/>
        <v>4.2332399999999994</v>
      </c>
    </row>
    <row r="130" spans="1:32" x14ac:dyDescent="0.25">
      <c r="A130" s="142">
        <f>INDEX('Capacity by State'!$B$6:$B$12,MATCH(MID(B130,18,2),'Capacity by State'!$A$6:$A$12,0))</f>
        <v>10</v>
      </c>
      <c r="B130" s="108" t="s">
        <v>4370</v>
      </c>
      <c r="C130" s="108" t="s">
        <v>4662</v>
      </c>
      <c r="D130" s="144">
        <f>IF(LEFT(J130,1)="S",INDEX('Summer PCF'!$J:$J,MATCH($B130,'Summer PCF'!$M:$M,0)),INDEX('Winter PCF'!$J:$J,MATCH($B130,'Winter PCF'!$M:$M,0)))*A130*Gross_Up</f>
        <v>1.6239999999999999</v>
      </c>
      <c r="E130"/>
      <c r="F130" s="109" t="s">
        <v>4660</v>
      </c>
      <c r="G130" s="121">
        <v>1</v>
      </c>
      <c r="H130"/>
      <c r="I130"/>
      <c r="J130" s="108" t="str">
        <f t="shared" si="3"/>
        <v>SummerPeakMonth</v>
      </c>
      <c r="K130" s="108"/>
      <c r="L130" s="108"/>
      <c r="M130" s="108" t="s">
        <v>4247</v>
      </c>
      <c r="N130" s="108" t="s">
        <v>4371</v>
      </c>
      <c r="P130" t="s">
        <v>4676</v>
      </c>
      <c r="Q130" t="s">
        <v>4677</v>
      </c>
      <c r="R130" s="112" t="s">
        <v>4370</v>
      </c>
      <c r="S130" s="112" t="s">
        <v>4662</v>
      </c>
      <c r="T130" s="146">
        <v>1.6240000000000001E-2</v>
      </c>
      <c r="U130" s="113"/>
      <c r="V130" s="113" t="s">
        <v>4660</v>
      </c>
      <c r="W130" s="119">
        <v>1</v>
      </c>
      <c r="X130" s="112"/>
      <c r="Y130" s="112"/>
      <c r="Z130" s="112" t="s">
        <v>4669</v>
      </c>
      <c r="AA130" s="112" t="s">
        <v>4675</v>
      </c>
      <c r="AB130" s="112"/>
      <c r="AC130" s="112" t="s">
        <v>4247</v>
      </c>
      <c r="AD130" s="112" t="s">
        <v>4371</v>
      </c>
      <c r="AE130" s="112"/>
      <c r="AF130" s="148">
        <f t="shared" si="2"/>
        <v>1.6077600000000001</v>
      </c>
    </row>
    <row r="131" spans="1:32" x14ac:dyDescent="0.25">
      <c r="A131" s="142">
        <f>INDEX('Capacity by State'!$B$6:$B$12,MATCH(MID(B131,18,2),'Capacity by State'!$A$6:$A$12,0))</f>
        <v>10</v>
      </c>
      <c r="B131" s="108" t="s">
        <v>4370</v>
      </c>
      <c r="C131" s="108" t="s">
        <v>4662</v>
      </c>
      <c r="D131" s="144">
        <f>IF(LEFT(J131,1)="S",INDEX('Summer PCF'!$J:$J,MATCH($B131,'Summer PCF'!$M:$M,0)),INDEX('Winter PCF'!$J:$J,MATCH($B131,'Winter PCF'!$M:$M,0)))*A131*Gross_Up</f>
        <v>4.2489999999999997</v>
      </c>
      <c r="E131"/>
      <c r="F131" s="109" t="s">
        <v>4660</v>
      </c>
      <c r="G131" s="121">
        <v>1</v>
      </c>
      <c r="H131"/>
      <c r="I131"/>
      <c r="J131" s="108" t="str">
        <f t="shared" si="3"/>
        <v>WinterPeakMonth</v>
      </c>
      <c r="K131" s="108"/>
      <c r="L131" s="108"/>
      <c r="M131" s="108" t="s">
        <v>4247</v>
      </c>
      <c r="N131" s="108" t="s">
        <v>4371</v>
      </c>
      <c r="P131" t="s">
        <v>4676</v>
      </c>
      <c r="Q131" t="s">
        <v>4677</v>
      </c>
      <c r="R131" s="112" t="s">
        <v>4370</v>
      </c>
      <c r="S131" s="112" t="s">
        <v>4662</v>
      </c>
      <c r="T131" s="146">
        <v>4.249E-2</v>
      </c>
      <c r="U131" s="113"/>
      <c r="V131" s="113" t="s">
        <v>4660</v>
      </c>
      <c r="W131" s="119">
        <v>1</v>
      </c>
      <c r="X131" s="112"/>
      <c r="Y131" s="112"/>
      <c r="Z131" s="112" t="s">
        <v>4670</v>
      </c>
      <c r="AA131" s="112" t="s">
        <v>4675</v>
      </c>
      <c r="AB131" s="112"/>
      <c r="AC131" s="112" t="s">
        <v>4247</v>
      </c>
      <c r="AD131" s="112" t="s">
        <v>4371</v>
      </c>
      <c r="AE131" s="112"/>
      <c r="AF131" s="148">
        <f t="shared" si="2"/>
        <v>4.2065099999999997</v>
      </c>
    </row>
    <row r="132" spans="1:32" x14ac:dyDescent="0.25">
      <c r="A132" s="142">
        <f>INDEX('Capacity by State'!$B$6:$B$12,MATCH(MID(B132,18,2),'Capacity by State'!$A$6:$A$12,0))</f>
        <v>10</v>
      </c>
      <c r="B132" s="108" t="s">
        <v>4372</v>
      </c>
      <c r="C132" s="108" t="s">
        <v>4662</v>
      </c>
      <c r="D132" s="144">
        <f>IF(LEFT(J132,1)="S",INDEX('Summer PCF'!$J:$J,MATCH($B132,'Summer PCF'!$M:$M,0)),INDEX('Winter PCF'!$J:$J,MATCH($B132,'Winter PCF'!$M:$M,0)))*A132*Gross_Up</f>
        <v>1.742</v>
      </c>
      <c r="E132"/>
      <c r="F132" s="109" t="s">
        <v>4660</v>
      </c>
      <c r="G132" s="121">
        <v>1</v>
      </c>
      <c r="H132"/>
      <c r="I132"/>
      <c r="J132" s="108" t="str">
        <f t="shared" si="3"/>
        <v>SummerPeakMonth</v>
      </c>
      <c r="K132" s="108"/>
      <c r="L132" s="108"/>
      <c r="M132" s="108" t="s">
        <v>4247</v>
      </c>
      <c r="N132" s="108" t="s">
        <v>4373</v>
      </c>
      <c r="P132" t="s">
        <v>4676</v>
      </c>
      <c r="Q132" t="s">
        <v>4677</v>
      </c>
      <c r="R132" s="112" t="s">
        <v>4372</v>
      </c>
      <c r="S132" s="112" t="s">
        <v>4662</v>
      </c>
      <c r="T132" s="146">
        <v>1.7420000000000001E-2</v>
      </c>
      <c r="U132" s="113"/>
      <c r="V132" s="113" t="s">
        <v>4660</v>
      </c>
      <c r="W132" s="119">
        <v>1</v>
      </c>
      <c r="X132" s="112"/>
      <c r="Y132" s="112"/>
      <c r="Z132" s="112" t="s">
        <v>4669</v>
      </c>
      <c r="AA132" s="112" t="s">
        <v>4675</v>
      </c>
      <c r="AB132" s="112"/>
      <c r="AC132" s="112" t="s">
        <v>4247</v>
      </c>
      <c r="AD132" s="112" t="s">
        <v>4373</v>
      </c>
      <c r="AE132" s="112"/>
      <c r="AF132" s="148">
        <f t="shared" si="2"/>
        <v>1.72458</v>
      </c>
    </row>
    <row r="133" spans="1:32" x14ac:dyDescent="0.25">
      <c r="A133" s="142">
        <f>INDEX('Capacity by State'!$B$6:$B$12,MATCH(MID(B133,18,2),'Capacity by State'!$A$6:$A$12,0))</f>
        <v>10</v>
      </c>
      <c r="B133" s="108" t="s">
        <v>4372</v>
      </c>
      <c r="C133" s="108" t="s">
        <v>4662</v>
      </c>
      <c r="D133" s="144">
        <f>IF(LEFT(J133,1)="S",INDEX('Summer PCF'!$J:$J,MATCH($B133,'Summer PCF'!$M:$M,0)),INDEX('Winter PCF'!$J:$J,MATCH($B133,'Winter PCF'!$M:$M,0)))*A133*Gross_Up</f>
        <v>3.7919999999999998</v>
      </c>
      <c r="E133"/>
      <c r="F133" s="109" t="s">
        <v>4660</v>
      </c>
      <c r="G133" s="121">
        <v>1</v>
      </c>
      <c r="H133"/>
      <c r="I133"/>
      <c r="J133" s="108" t="str">
        <f t="shared" si="3"/>
        <v>WinterPeakMonth</v>
      </c>
      <c r="K133" s="108"/>
      <c r="L133" s="108"/>
      <c r="M133" s="108" t="s">
        <v>4247</v>
      </c>
      <c r="N133" s="108" t="s">
        <v>4373</v>
      </c>
      <c r="P133" t="s">
        <v>4676</v>
      </c>
      <c r="Q133" t="s">
        <v>4677</v>
      </c>
      <c r="R133" s="112" t="s">
        <v>4372</v>
      </c>
      <c r="S133" s="112" t="s">
        <v>4662</v>
      </c>
      <c r="T133" s="146">
        <v>3.7920000000000002E-2</v>
      </c>
      <c r="U133" s="113"/>
      <c r="V133" s="113" t="s">
        <v>4660</v>
      </c>
      <c r="W133" s="119">
        <v>1</v>
      </c>
      <c r="X133" s="112"/>
      <c r="Y133" s="112"/>
      <c r="Z133" s="112" t="s">
        <v>4670</v>
      </c>
      <c r="AA133" s="112" t="s">
        <v>4675</v>
      </c>
      <c r="AB133" s="112"/>
      <c r="AC133" s="112" t="s">
        <v>4247</v>
      </c>
      <c r="AD133" s="112" t="s">
        <v>4373</v>
      </c>
      <c r="AE133" s="112"/>
      <c r="AF133" s="148">
        <f t="shared" si="2"/>
        <v>3.7540799999999996</v>
      </c>
    </row>
    <row r="134" spans="1:32" x14ac:dyDescent="0.25">
      <c r="A134" s="142">
        <f>INDEX('Capacity by State'!$B$6:$B$12,MATCH(MID(B134,18,2),'Capacity by State'!$A$6:$A$12,0))</f>
        <v>10</v>
      </c>
      <c r="B134" s="108" t="s">
        <v>4374</v>
      </c>
      <c r="C134" s="108" t="s">
        <v>4662</v>
      </c>
      <c r="D134" s="144">
        <f>IF(LEFT(J134,1)="S",INDEX('Summer PCF'!$J:$J,MATCH($B134,'Summer PCF'!$M:$M,0)),INDEX('Winter PCF'!$J:$J,MATCH($B134,'Winter PCF'!$M:$M,0)))*A134*Gross_Up</f>
        <v>2.0659999999999998</v>
      </c>
      <c r="E134"/>
      <c r="F134" s="109" t="s">
        <v>4660</v>
      </c>
      <c r="G134" s="121">
        <v>1</v>
      </c>
      <c r="H134"/>
      <c r="I134"/>
      <c r="J134" s="108" t="str">
        <f t="shared" si="3"/>
        <v>SummerPeakMonth</v>
      </c>
      <c r="K134" s="108"/>
      <c r="L134" s="108"/>
      <c r="M134" s="108" t="s">
        <v>4247</v>
      </c>
      <c r="N134" s="108" t="s">
        <v>4375</v>
      </c>
      <c r="P134" t="s">
        <v>4676</v>
      </c>
      <c r="Q134" t="s">
        <v>4677</v>
      </c>
      <c r="R134" s="112" t="s">
        <v>4374</v>
      </c>
      <c r="S134" s="112" t="s">
        <v>4662</v>
      </c>
      <c r="T134" s="146">
        <v>2.0660000000000001E-2</v>
      </c>
      <c r="U134" s="113"/>
      <c r="V134" s="113" t="s">
        <v>4660</v>
      </c>
      <c r="W134" s="119">
        <v>1</v>
      </c>
      <c r="X134" s="112"/>
      <c r="Y134" s="112"/>
      <c r="Z134" s="112" t="s">
        <v>4669</v>
      </c>
      <c r="AA134" s="112" t="s">
        <v>4675</v>
      </c>
      <c r="AB134" s="112"/>
      <c r="AC134" s="112" t="s">
        <v>4247</v>
      </c>
      <c r="AD134" s="112" t="s">
        <v>4375</v>
      </c>
      <c r="AE134" s="112"/>
      <c r="AF134" s="148">
        <f t="shared" si="2"/>
        <v>2.0453399999999999</v>
      </c>
    </row>
    <row r="135" spans="1:32" x14ac:dyDescent="0.25">
      <c r="A135" s="142">
        <f>INDEX('Capacity by State'!$B$6:$B$12,MATCH(MID(B135,18,2),'Capacity by State'!$A$6:$A$12,0))</f>
        <v>10</v>
      </c>
      <c r="B135" s="108" t="s">
        <v>4374</v>
      </c>
      <c r="C135" s="108" t="s">
        <v>4662</v>
      </c>
      <c r="D135" s="144">
        <f>IF(LEFT(J135,1)="S",INDEX('Summer PCF'!$J:$J,MATCH($B135,'Summer PCF'!$M:$M,0)),INDEX('Winter PCF'!$J:$J,MATCH($B135,'Winter PCF'!$M:$M,0)))*A135*Gross_Up</f>
        <v>5.2530000000000001</v>
      </c>
      <c r="E135"/>
      <c r="F135" s="109" t="s">
        <v>4660</v>
      </c>
      <c r="G135" s="121">
        <v>1</v>
      </c>
      <c r="H135"/>
      <c r="I135"/>
      <c r="J135" s="108" t="str">
        <f t="shared" si="3"/>
        <v>WinterPeakMonth</v>
      </c>
      <c r="K135" s="108"/>
      <c r="L135" s="108"/>
      <c r="M135" s="108" t="s">
        <v>4247</v>
      </c>
      <c r="N135" s="108" t="s">
        <v>4375</v>
      </c>
      <c r="P135" t="s">
        <v>4676</v>
      </c>
      <c r="Q135" t="s">
        <v>4677</v>
      </c>
      <c r="R135" s="112" t="s">
        <v>4374</v>
      </c>
      <c r="S135" s="112" t="s">
        <v>4662</v>
      </c>
      <c r="T135" s="146">
        <v>5.253E-2</v>
      </c>
      <c r="U135" s="113"/>
      <c r="V135" s="113" t="s">
        <v>4660</v>
      </c>
      <c r="W135" s="119">
        <v>1</v>
      </c>
      <c r="X135" s="112"/>
      <c r="Y135" s="112"/>
      <c r="Z135" s="112" t="s">
        <v>4670</v>
      </c>
      <c r="AA135" s="112" t="s">
        <v>4675</v>
      </c>
      <c r="AB135" s="112"/>
      <c r="AC135" s="112" t="s">
        <v>4247</v>
      </c>
      <c r="AD135" s="112" t="s">
        <v>4375</v>
      </c>
      <c r="AE135" s="112"/>
      <c r="AF135" s="148">
        <f t="shared" si="2"/>
        <v>5.2004700000000001</v>
      </c>
    </row>
    <row r="136" spans="1:32" x14ac:dyDescent="0.25">
      <c r="A136" s="142">
        <f>INDEX('Capacity by State'!$B$6:$B$12,MATCH(MID(B136,18,2),'Capacity by State'!$A$6:$A$12,0))</f>
        <v>10</v>
      </c>
      <c r="B136" s="108" t="s">
        <v>4376</v>
      </c>
      <c r="C136" s="108" t="s">
        <v>4662</v>
      </c>
      <c r="D136" s="144">
        <f>IF(LEFT(J136,1)="S",INDEX('Summer PCF'!$J:$J,MATCH($B136,'Summer PCF'!$M:$M,0)),INDEX('Winter PCF'!$J:$J,MATCH($B136,'Winter PCF'!$M:$M,0)))*A136*Gross_Up</f>
        <v>0.80899999999999994</v>
      </c>
      <c r="E136"/>
      <c r="F136" s="109" t="s">
        <v>4660</v>
      </c>
      <c r="G136" s="121">
        <v>1</v>
      </c>
      <c r="H136"/>
      <c r="I136"/>
      <c r="J136" s="108" t="str">
        <f t="shared" si="3"/>
        <v>SummerPeakMonth</v>
      </c>
      <c r="K136" s="108"/>
      <c r="L136" s="108"/>
      <c r="M136" s="108" t="s">
        <v>4247</v>
      </c>
      <c r="N136" s="108" t="s">
        <v>4377</v>
      </c>
      <c r="P136" t="s">
        <v>4676</v>
      </c>
      <c r="Q136" t="s">
        <v>4677</v>
      </c>
      <c r="R136" s="112" t="s">
        <v>4376</v>
      </c>
      <c r="S136" s="112" t="s">
        <v>4662</v>
      </c>
      <c r="T136" s="146">
        <v>8.09E-3</v>
      </c>
      <c r="U136" s="113"/>
      <c r="V136" s="113" t="s">
        <v>4660</v>
      </c>
      <c r="W136" s="119">
        <v>1</v>
      </c>
      <c r="X136" s="112"/>
      <c r="Y136" s="112"/>
      <c r="Z136" s="112" t="s">
        <v>4669</v>
      </c>
      <c r="AA136" s="112" t="s">
        <v>4675</v>
      </c>
      <c r="AB136" s="112"/>
      <c r="AC136" s="112" t="s">
        <v>4247</v>
      </c>
      <c r="AD136" s="112" t="s">
        <v>4377</v>
      </c>
      <c r="AE136" s="112"/>
      <c r="AF136" s="148">
        <f t="shared" si="2"/>
        <v>0.80091000000000001</v>
      </c>
    </row>
    <row r="137" spans="1:32" x14ac:dyDescent="0.25">
      <c r="A137" s="142">
        <f>INDEX('Capacity by State'!$B$6:$B$12,MATCH(MID(B137,18,2),'Capacity by State'!$A$6:$A$12,0))</f>
        <v>10</v>
      </c>
      <c r="B137" s="108" t="s">
        <v>4376</v>
      </c>
      <c r="C137" s="108" t="s">
        <v>4662</v>
      </c>
      <c r="D137" s="144">
        <f>IF(LEFT(J137,1)="S",INDEX('Summer PCF'!$J:$J,MATCH($B137,'Summer PCF'!$M:$M,0)),INDEX('Winter PCF'!$J:$J,MATCH($B137,'Winter PCF'!$M:$M,0)))*A137*Gross_Up</f>
        <v>4.4879999999999995</v>
      </c>
      <c r="E137"/>
      <c r="F137" s="109" t="s">
        <v>4660</v>
      </c>
      <c r="G137" s="121">
        <v>1</v>
      </c>
      <c r="H137"/>
      <c r="I137"/>
      <c r="J137" s="108" t="str">
        <f t="shared" si="3"/>
        <v>WinterPeakMonth</v>
      </c>
      <c r="K137" s="108"/>
      <c r="L137" s="108"/>
      <c r="M137" s="108" t="s">
        <v>4247</v>
      </c>
      <c r="N137" s="108" t="s">
        <v>4377</v>
      </c>
      <c r="P137" t="s">
        <v>4676</v>
      </c>
      <c r="Q137" t="s">
        <v>4677</v>
      </c>
      <c r="R137" s="112" t="s">
        <v>4376</v>
      </c>
      <c r="S137" s="112" t="s">
        <v>4662</v>
      </c>
      <c r="T137" s="146">
        <v>4.4880000000000003E-2</v>
      </c>
      <c r="U137" s="113"/>
      <c r="V137" s="113" t="s">
        <v>4660</v>
      </c>
      <c r="W137" s="119">
        <v>1</v>
      </c>
      <c r="X137" s="112"/>
      <c r="Y137" s="112"/>
      <c r="Z137" s="112" t="s">
        <v>4670</v>
      </c>
      <c r="AA137" s="112" t="s">
        <v>4675</v>
      </c>
      <c r="AB137" s="112"/>
      <c r="AC137" s="112" t="s">
        <v>4247</v>
      </c>
      <c r="AD137" s="112" t="s">
        <v>4377</v>
      </c>
      <c r="AE137" s="112"/>
      <c r="AF137" s="148">
        <f t="shared" ref="AF137:AF200" si="4">-T137+ROUND(D137,6)</f>
        <v>4.4431200000000004</v>
      </c>
    </row>
    <row r="138" spans="1:32" x14ac:dyDescent="0.25">
      <c r="A138" s="142">
        <f>INDEX('Capacity by State'!$B$6:$B$12,MATCH(MID(B138,18,2),'Capacity by State'!$A$6:$A$12,0))</f>
        <v>10</v>
      </c>
      <c r="B138" s="108" t="s">
        <v>4378</v>
      </c>
      <c r="C138" s="108" t="s">
        <v>4662</v>
      </c>
      <c r="D138" s="144">
        <f>IF(LEFT(J138,1)="S",INDEX('Summer PCF'!$J:$J,MATCH($B138,'Summer PCF'!$M:$M,0)),INDEX('Winter PCF'!$J:$J,MATCH($B138,'Winter PCF'!$M:$M,0)))*A138*Gross_Up</f>
        <v>7.4619999999999997</v>
      </c>
      <c r="E138"/>
      <c r="F138" s="109" t="s">
        <v>4660</v>
      </c>
      <c r="G138" s="121">
        <v>1</v>
      </c>
      <c r="H138"/>
      <c r="I138"/>
      <c r="J138" s="108" t="str">
        <f t="shared" ref="J138:J201" si="5">J136</f>
        <v>SummerPeakMonth</v>
      </c>
      <c r="K138" s="108"/>
      <c r="L138" s="108"/>
      <c r="M138" s="108" t="s">
        <v>4247</v>
      </c>
      <c r="N138" s="108" t="s">
        <v>4379</v>
      </c>
      <c r="P138" t="s">
        <v>4676</v>
      </c>
      <c r="Q138" t="s">
        <v>4677</v>
      </c>
      <c r="R138" s="112" t="s">
        <v>4378</v>
      </c>
      <c r="S138" s="112" t="s">
        <v>4662</v>
      </c>
      <c r="T138" s="146">
        <v>7.4620000000000006E-2</v>
      </c>
      <c r="U138" s="113"/>
      <c r="V138" s="113" t="s">
        <v>4660</v>
      </c>
      <c r="W138" s="119">
        <v>1</v>
      </c>
      <c r="X138" s="112"/>
      <c r="Y138" s="112"/>
      <c r="Z138" s="112" t="s">
        <v>4669</v>
      </c>
      <c r="AA138" s="112" t="s">
        <v>4675</v>
      </c>
      <c r="AB138" s="112"/>
      <c r="AC138" s="112" t="s">
        <v>4247</v>
      </c>
      <c r="AD138" s="112" t="s">
        <v>4379</v>
      </c>
      <c r="AE138" s="112"/>
      <c r="AF138" s="148">
        <f t="shared" si="4"/>
        <v>7.3873799999999994</v>
      </c>
    </row>
    <row r="139" spans="1:32" x14ac:dyDescent="0.25">
      <c r="A139" s="142">
        <f>INDEX('Capacity by State'!$B$6:$B$12,MATCH(MID(B139,18,2),'Capacity by State'!$A$6:$A$12,0))</f>
        <v>10</v>
      </c>
      <c r="B139" s="108" t="s">
        <v>4378</v>
      </c>
      <c r="C139" s="108" t="s">
        <v>4662</v>
      </c>
      <c r="D139" s="144">
        <f>IF(LEFT(J139,1)="S",INDEX('Summer PCF'!$J:$J,MATCH($B139,'Summer PCF'!$M:$M,0)),INDEX('Winter PCF'!$J:$J,MATCH($B139,'Winter PCF'!$M:$M,0)))*A139*Gross_Up</f>
        <v>8.9269999999999996</v>
      </c>
      <c r="E139"/>
      <c r="F139" s="109" t="s">
        <v>4660</v>
      </c>
      <c r="G139" s="121">
        <v>1</v>
      </c>
      <c r="H139"/>
      <c r="I139"/>
      <c r="J139" s="108" t="str">
        <f t="shared" si="5"/>
        <v>WinterPeakMonth</v>
      </c>
      <c r="K139" s="108"/>
      <c r="L139" s="108"/>
      <c r="M139" s="108" t="s">
        <v>4247</v>
      </c>
      <c r="N139" s="108" t="s">
        <v>4379</v>
      </c>
      <c r="P139" t="s">
        <v>4676</v>
      </c>
      <c r="Q139" t="s">
        <v>4677</v>
      </c>
      <c r="R139" s="112" t="s">
        <v>4378</v>
      </c>
      <c r="S139" s="112" t="s">
        <v>4662</v>
      </c>
      <c r="T139" s="146">
        <v>8.9270000000000002E-2</v>
      </c>
      <c r="U139" s="113"/>
      <c r="V139" s="113" t="s">
        <v>4660</v>
      </c>
      <c r="W139" s="119">
        <v>1</v>
      </c>
      <c r="X139" s="112"/>
      <c r="Y139" s="112"/>
      <c r="Z139" s="112" t="s">
        <v>4670</v>
      </c>
      <c r="AA139" s="112" t="s">
        <v>4675</v>
      </c>
      <c r="AB139" s="112"/>
      <c r="AC139" s="112" t="s">
        <v>4247</v>
      </c>
      <c r="AD139" s="112" t="s">
        <v>4379</v>
      </c>
      <c r="AE139" s="112"/>
      <c r="AF139" s="148">
        <f t="shared" si="4"/>
        <v>8.8377299999999988</v>
      </c>
    </row>
    <row r="140" spans="1:32" x14ac:dyDescent="0.25">
      <c r="A140" s="142">
        <f>INDEX('Capacity by State'!$B$6:$B$12,MATCH(MID(B140,18,2),'Capacity by State'!$A$6:$A$12,0))</f>
        <v>10</v>
      </c>
      <c r="B140" s="108" t="s">
        <v>4380</v>
      </c>
      <c r="C140" s="108" t="s">
        <v>4662</v>
      </c>
      <c r="D140" s="144">
        <f>IF(LEFT(J140,1)="S",INDEX('Summer PCF'!$J:$J,MATCH($B140,'Summer PCF'!$M:$M,0)),INDEX('Winter PCF'!$J:$J,MATCH($B140,'Winter PCF'!$M:$M,0)))*A140*Gross_Up</f>
        <v>4.8330000000000002</v>
      </c>
      <c r="E140"/>
      <c r="F140" s="109" t="s">
        <v>4660</v>
      </c>
      <c r="G140" s="121">
        <v>1</v>
      </c>
      <c r="H140"/>
      <c r="I140"/>
      <c r="J140" s="108" t="str">
        <f t="shared" si="5"/>
        <v>SummerPeakMonth</v>
      </c>
      <c r="K140" s="108"/>
      <c r="L140" s="108"/>
      <c r="M140" s="108" t="s">
        <v>4247</v>
      </c>
      <c r="N140" s="108" t="s">
        <v>4381</v>
      </c>
      <c r="P140" t="s">
        <v>4676</v>
      </c>
      <c r="Q140" t="s">
        <v>4677</v>
      </c>
      <c r="R140" s="112" t="s">
        <v>4380</v>
      </c>
      <c r="S140" s="112" t="s">
        <v>4662</v>
      </c>
      <c r="T140" s="146">
        <v>4.8329999999999998E-2</v>
      </c>
      <c r="U140" s="113"/>
      <c r="V140" s="113" t="s">
        <v>4660</v>
      </c>
      <c r="W140" s="119">
        <v>1</v>
      </c>
      <c r="X140" s="112"/>
      <c r="Y140" s="112"/>
      <c r="Z140" s="112" t="s">
        <v>4669</v>
      </c>
      <c r="AA140" s="112" t="s">
        <v>4675</v>
      </c>
      <c r="AB140" s="112"/>
      <c r="AC140" s="112" t="s">
        <v>4247</v>
      </c>
      <c r="AD140" s="112" t="s">
        <v>4381</v>
      </c>
      <c r="AE140" s="112"/>
      <c r="AF140" s="148">
        <f t="shared" si="4"/>
        <v>4.7846700000000002</v>
      </c>
    </row>
    <row r="141" spans="1:32" x14ac:dyDescent="0.25">
      <c r="A141" s="142">
        <f>INDEX('Capacity by State'!$B$6:$B$12,MATCH(MID(B141,18,2),'Capacity by State'!$A$6:$A$12,0))</f>
        <v>10</v>
      </c>
      <c r="B141" s="108" t="s">
        <v>4380</v>
      </c>
      <c r="C141" s="108" t="s">
        <v>4662</v>
      </c>
      <c r="D141" s="144">
        <f>IF(LEFT(J141,1)="S",INDEX('Summer PCF'!$J:$J,MATCH($B141,'Summer PCF'!$M:$M,0)),INDEX('Winter PCF'!$J:$J,MATCH($B141,'Winter PCF'!$M:$M,0)))*A141*Gross_Up</f>
        <v>6.5910000000000002</v>
      </c>
      <c r="E141"/>
      <c r="F141" s="109" t="s">
        <v>4660</v>
      </c>
      <c r="G141" s="121">
        <v>1</v>
      </c>
      <c r="H141"/>
      <c r="I141"/>
      <c r="J141" s="108" t="str">
        <f t="shared" si="5"/>
        <v>WinterPeakMonth</v>
      </c>
      <c r="K141" s="108"/>
      <c r="L141" s="108"/>
      <c r="M141" s="108" t="s">
        <v>4247</v>
      </c>
      <c r="N141" s="108" t="s">
        <v>4381</v>
      </c>
      <c r="P141" t="s">
        <v>4676</v>
      </c>
      <c r="Q141" t="s">
        <v>4677</v>
      </c>
      <c r="R141" s="112" t="s">
        <v>4380</v>
      </c>
      <c r="S141" s="112" t="s">
        <v>4662</v>
      </c>
      <c r="T141" s="146">
        <v>6.5909999999999996E-2</v>
      </c>
      <c r="U141" s="113"/>
      <c r="V141" s="113" t="s">
        <v>4660</v>
      </c>
      <c r="W141" s="119">
        <v>1</v>
      </c>
      <c r="X141" s="112"/>
      <c r="Y141" s="112"/>
      <c r="Z141" s="112" t="s">
        <v>4670</v>
      </c>
      <c r="AA141" s="112" t="s">
        <v>4675</v>
      </c>
      <c r="AB141" s="112"/>
      <c r="AC141" s="112" t="s">
        <v>4247</v>
      </c>
      <c r="AD141" s="112" t="s">
        <v>4381</v>
      </c>
      <c r="AE141" s="112"/>
      <c r="AF141" s="148">
        <f t="shared" si="4"/>
        <v>6.5250900000000005</v>
      </c>
    </row>
    <row r="142" spans="1:32" x14ac:dyDescent="0.25">
      <c r="A142" s="142">
        <f>INDEX('Capacity by State'!$B$6:$B$12,MATCH(MID(B142,18,2),'Capacity by State'!$A$6:$A$12,0))</f>
        <v>10</v>
      </c>
      <c r="B142" s="108" t="s">
        <v>4382</v>
      </c>
      <c r="C142" s="108" t="s">
        <v>4662</v>
      </c>
      <c r="D142" s="144">
        <f>IF(LEFT(J142,1)="S",INDEX('Summer PCF'!$J:$J,MATCH($B142,'Summer PCF'!$M:$M,0)),INDEX('Winter PCF'!$J:$J,MATCH($B142,'Winter PCF'!$M:$M,0)))*A142*Gross_Up</f>
        <v>4.1189999999999998</v>
      </c>
      <c r="E142"/>
      <c r="F142" s="109" t="s">
        <v>4660</v>
      </c>
      <c r="G142" s="121">
        <v>1</v>
      </c>
      <c r="H142"/>
      <c r="I142"/>
      <c r="J142" s="108" t="str">
        <f t="shared" si="5"/>
        <v>SummerPeakMonth</v>
      </c>
      <c r="K142" s="108"/>
      <c r="L142" s="108"/>
      <c r="M142" s="108" t="s">
        <v>4247</v>
      </c>
      <c r="N142" s="108" t="s">
        <v>4383</v>
      </c>
      <c r="P142" t="s">
        <v>4676</v>
      </c>
      <c r="Q142" t="s">
        <v>4677</v>
      </c>
      <c r="R142" s="112" t="s">
        <v>4382</v>
      </c>
      <c r="S142" s="112" t="s">
        <v>4662</v>
      </c>
      <c r="T142" s="146">
        <v>4.1189999999999997E-2</v>
      </c>
      <c r="U142" s="113"/>
      <c r="V142" s="113" t="s">
        <v>4660</v>
      </c>
      <c r="W142" s="119">
        <v>1</v>
      </c>
      <c r="X142" s="112"/>
      <c r="Y142" s="112"/>
      <c r="Z142" s="112" t="s">
        <v>4669</v>
      </c>
      <c r="AA142" s="112" t="s">
        <v>4675</v>
      </c>
      <c r="AB142" s="112"/>
      <c r="AC142" s="112" t="s">
        <v>4247</v>
      </c>
      <c r="AD142" s="112" t="s">
        <v>4383</v>
      </c>
      <c r="AE142" s="112"/>
      <c r="AF142" s="148">
        <f t="shared" si="4"/>
        <v>4.0778099999999995</v>
      </c>
    </row>
    <row r="143" spans="1:32" x14ac:dyDescent="0.25">
      <c r="A143" s="142">
        <f>INDEX('Capacity by State'!$B$6:$B$12,MATCH(MID(B143,18,2),'Capacity by State'!$A$6:$A$12,0))</f>
        <v>10</v>
      </c>
      <c r="B143" s="108" t="s">
        <v>4382</v>
      </c>
      <c r="C143" s="108" t="s">
        <v>4662</v>
      </c>
      <c r="D143" s="144">
        <f>IF(LEFT(J143,1)="S",INDEX('Summer PCF'!$J:$J,MATCH($B143,'Summer PCF'!$M:$M,0)),INDEX('Winter PCF'!$J:$J,MATCH($B143,'Winter PCF'!$M:$M,0)))*A143*Gross_Up</f>
        <v>5.25</v>
      </c>
      <c r="E143"/>
      <c r="F143" s="109" t="s">
        <v>4660</v>
      </c>
      <c r="G143" s="121">
        <v>1</v>
      </c>
      <c r="H143"/>
      <c r="I143"/>
      <c r="J143" s="108" t="str">
        <f t="shared" si="5"/>
        <v>WinterPeakMonth</v>
      </c>
      <c r="K143" s="108"/>
      <c r="L143" s="108"/>
      <c r="M143" s="108" t="s">
        <v>4247</v>
      </c>
      <c r="N143" s="108" t="s">
        <v>4383</v>
      </c>
      <c r="P143" t="s">
        <v>4676</v>
      </c>
      <c r="Q143" t="s">
        <v>4677</v>
      </c>
      <c r="R143" s="112" t="s">
        <v>4382</v>
      </c>
      <c r="S143" s="112" t="s">
        <v>4662</v>
      </c>
      <c r="T143" s="146">
        <v>5.2499999999999998E-2</v>
      </c>
      <c r="U143" s="113"/>
      <c r="V143" s="113" t="s">
        <v>4660</v>
      </c>
      <c r="W143" s="119">
        <v>1</v>
      </c>
      <c r="X143" s="112"/>
      <c r="Y143" s="112"/>
      <c r="Z143" s="112" t="s">
        <v>4670</v>
      </c>
      <c r="AA143" s="112" t="s">
        <v>4675</v>
      </c>
      <c r="AB143" s="112"/>
      <c r="AC143" s="112" t="s">
        <v>4247</v>
      </c>
      <c r="AD143" s="112" t="s">
        <v>4383</v>
      </c>
      <c r="AE143" s="112"/>
      <c r="AF143" s="148">
        <f t="shared" si="4"/>
        <v>5.1974999999999998</v>
      </c>
    </row>
    <row r="144" spans="1:32" x14ac:dyDescent="0.25">
      <c r="A144" s="142">
        <f>INDEX('Capacity by State'!$B$6:$B$12,MATCH(MID(B144,18,2),'Capacity by State'!$A$6:$A$12,0))</f>
        <v>10</v>
      </c>
      <c r="B144" s="108" t="s">
        <v>4384</v>
      </c>
      <c r="C144" s="108" t="s">
        <v>4662</v>
      </c>
      <c r="D144" s="144">
        <f>IF(LEFT(J144,1)="S",INDEX('Summer PCF'!$J:$J,MATCH($B144,'Summer PCF'!$M:$M,0)),INDEX('Winter PCF'!$J:$J,MATCH($B144,'Winter PCF'!$M:$M,0)))*A144*Gross_Up</f>
        <v>5.2390000000000008</v>
      </c>
      <c r="E144"/>
      <c r="F144" s="109" t="s">
        <v>4660</v>
      </c>
      <c r="G144" s="121">
        <v>1</v>
      </c>
      <c r="H144"/>
      <c r="I144"/>
      <c r="J144" s="108" t="str">
        <f t="shared" si="5"/>
        <v>SummerPeakMonth</v>
      </c>
      <c r="K144" s="108"/>
      <c r="L144" s="108"/>
      <c r="M144" s="108" t="s">
        <v>4247</v>
      </c>
      <c r="N144" s="108" t="s">
        <v>4385</v>
      </c>
      <c r="P144" t="s">
        <v>4676</v>
      </c>
      <c r="Q144" t="s">
        <v>4677</v>
      </c>
      <c r="R144" s="112" t="s">
        <v>4384</v>
      </c>
      <c r="S144" s="112" t="s">
        <v>4662</v>
      </c>
      <c r="T144" s="146">
        <v>5.2389999999999999E-2</v>
      </c>
      <c r="U144" s="113"/>
      <c r="V144" s="113" t="s">
        <v>4660</v>
      </c>
      <c r="W144" s="119">
        <v>1</v>
      </c>
      <c r="X144" s="112"/>
      <c r="Y144" s="112"/>
      <c r="Z144" s="112" t="s">
        <v>4669</v>
      </c>
      <c r="AA144" s="112" t="s">
        <v>4675</v>
      </c>
      <c r="AB144" s="112"/>
      <c r="AC144" s="112" t="s">
        <v>4247</v>
      </c>
      <c r="AD144" s="112" t="s">
        <v>4385</v>
      </c>
      <c r="AE144" s="112"/>
      <c r="AF144" s="148">
        <f t="shared" si="4"/>
        <v>5.1866099999999999</v>
      </c>
    </row>
    <row r="145" spans="1:32" x14ac:dyDescent="0.25">
      <c r="A145" s="142">
        <f>INDEX('Capacity by State'!$B$6:$B$12,MATCH(MID(B145,18,2),'Capacity by State'!$A$6:$A$12,0))</f>
        <v>10</v>
      </c>
      <c r="B145" s="108" t="s">
        <v>4384</v>
      </c>
      <c r="C145" s="108" t="s">
        <v>4662</v>
      </c>
      <c r="D145" s="144">
        <f>IF(LEFT(J145,1)="S",INDEX('Summer PCF'!$J:$J,MATCH($B145,'Summer PCF'!$M:$M,0)),INDEX('Winter PCF'!$J:$J,MATCH($B145,'Winter PCF'!$M:$M,0)))*A145*Gross_Up</f>
        <v>5.2569999999999997</v>
      </c>
      <c r="E145"/>
      <c r="F145" s="109" t="s">
        <v>4660</v>
      </c>
      <c r="G145" s="121">
        <v>1</v>
      </c>
      <c r="H145"/>
      <c r="I145"/>
      <c r="J145" s="108" t="str">
        <f t="shared" si="5"/>
        <v>WinterPeakMonth</v>
      </c>
      <c r="K145" s="108"/>
      <c r="L145" s="108"/>
      <c r="M145" s="108" t="s">
        <v>4247</v>
      </c>
      <c r="N145" s="108" t="s">
        <v>4385</v>
      </c>
      <c r="P145" t="s">
        <v>4676</v>
      </c>
      <c r="Q145" t="s">
        <v>4677</v>
      </c>
      <c r="R145" s="112" t="s">
        <v>4384</v>
      </c>
      <c r="S145" s="112" t="s">
        <v>4662</v>
      </c>
      <c r="T145" s="146">
        <v>5.2569999999999999E-2</v>
      </c>
      <c r="U145" s="113"/>
      <c r="V145" s="113" t="s">
        <v>4660</v>
      </c>
      <c r="W145" s="119">
        <v>1</v>
      </c>
      <c r="X145" s="112"/>
      <c r="Y145" s="112"/>
      <c r="Z145" s="112" t="s">
        <v>4670</v>
      </c>
      <c r="AA145" s="112" t="s">
        <v>4675</v>
      </c>
      <c r="AB145" s="112"/>
      <c r="AC145" s="112" t="s">
        <v>4247</v>
      </c>
      <c r="AD145" s="112" t="s">
        <v>4385</v>
      </c>
      <c r="AE145" s="112"/>
      <c r="AF145" s="148">
        <f t="shared" si="4"/>
        <v>5.2044299999999994</v>
      </c>
    </row>
    <row r="146" spans="1:32" x14ac:dyDescent="0.25">
      <c r="A146" s="142">
        <f>INDEX('Capacity by State'!$B$6:$B$12,MATCH(MID(B146,18,2),'Capacity by State'!$A$6:$A$12,0))</f>
        <v>10</v>
      </c>
      <c r="B146" s="108" t="s">
        <v>4386</v>
      </c>
      <c r="C146" s="108" t="s">
        <v>4662</v>
      </c>
      <c r="D146" s="144">
        <f>IF(LEFT(J146,1)="S",INDEX('Summer PCF'!$J:$J,MATCH($B146,'Summer PCF'!$M:$M,0)),INDEX('Winter PCF'!$J:$J,MATCH($B146,'Winter PCF'!$M:$M,0)))*A146*Gross_Up</f>
        <v>2.1110000000000002</v>
      </c>
      <c r="E146"/>
      <c r="F146" s="109" t="s">
        <v>4660</v>
      </c>
      <c r="G146" s="121">
        <v>1</v>
      </c>
      <c r="H146"/>
      <c r="I146"/>
      <c r="J146" s="108" t="str">
        <f t="shared" si="5"/>
        <v>SummerPeakMonth</v>
      </c>
      <c r="K146" s="108"/>
      <c r="L146" s="108"/>
      <c r="M146" s="108" t="s">
        <v>4247</v>
      </c>
      <c r="N146" s="108" t="s">
        <v>4387</v>
      </c>
      <c r="P146" t="s">
        <v>4676</v>
      </c>
      <c r="Q146" t="s">
        <v>4677</v>
      </c>
      <c r="R146" s="112" t="s">
        <v>4386</v>
      </c>
      <c r="S146" s="112" t="s">
        <v>4662</v>
      </c>
      <c r="T146" s="146">
        <v>2.111E-2</v>
      </c>
      <c r="U146" s="113"/>
      <c r="V146" s="113" t="s">
        <v>4660</v>
      </c>
      <c r="W146" s="119">
        <v>1</v>
      </c>
      <c r="X146" s="112"/>
      <c r="Y146" s="112"/>
      <c r="Z146" s="112" t="s">
        <v>4669</v>
      </c>
      <c r="AA146" s="112" t="s">
        <v>4675</v>
      </c>
      <c r="AB146" s="112"/>
      <c r="AC146" s="112" t="s">
        <v>4247</v>
      </c>
      <c r="AD146" s="112" t="s">
        <v>4387</v>
      </c>
      <c r="AE146" s="112"/>
      <c r="AF146" s="148">
        <f t="shared" si="4"/>
        <v>2.08989</v>
      </c>
    </row>
    <row r="147" spans="1:32" x14ac:dyDescent="0.25">
      <c r="A147" s="142">
        <f>INDEX('Capacity by State'!$B$6:$B$12,MATCH(MID(B147,18,2),'Capacity by State'!$A$6:$A$12,0))</f>
        <v>10</v>
      </c>
      <c r="B147" s="108" t="s">
        <v>4386</v>
      </c>
      <c r="C147" s="108" t="s">
        <v>4662</v>
      </c>
      <c r="D147" s="144">
        <f>IF(LEFT(J147,1)="S",INDEX('Summer PCF'!$J:$J,MATCH($B147,'Summer PCF'!$M:$M,0)),INDEX('Winter PCF'!$J:$J,MATCH($B147,'Winter PCF'!$M:$M,0)))*A147*Gross_Up</f>
        <v>4.8949999999999996</v>
      </c>
      <c r="E147"/>
      <c r="F147" s="109" t="s">
        <v>4660</v>
      </c>
      <c r="G147" s="121">
        <v>1</v>
      </c>
      <c r="H147"/>
      <c r="I147"/>
      <c r="J147" s="108" t="str">
        <f t="shared" si="5"/>
        <v>WinterPeakMonth</v>
      </c>
      <c r="K147" s="108"/>
      <c r="L147" s="108"/>
      <c r="M147" s="108" t="s">
        <v>4247</v>
      </c>
      <c r="N147" s="108" t="s">
        <v>4387</v>
      </c>
      <c r="P147" t="s">
        <v>4676</v>
      </c>
      <c r="Q147" t="s">
        <v>4677</v>
      </c>
      <c r="R147" s="112" t="s">
        <v>4386</v>
      </c>
      <c r="S147" s="112" t="s">
        <v>4662</v>
      </c>
      <c r="T147" s="146">
        <v>4.895E-2</v>
      </c>
      <c r="U147" s="113"/>
      <c r="V147" s="113" t="s">
        <v>4660</v>
      </c>
      <c r="W147" s="119">
        <v>1</v>
      </c>
      <c r="X147" s="112"/>
      <c r="Y147" s="112"/>
      <c r="Z147" s="112" t="s">
        <v>4670</v>
      </c>
      <c r="AA147" s="112" t="s">
        <v>4675</v>
      </c>
      <c r="AB147" s="112"/>
      <c r="AC147" s="112" t="s">
        <v>4247</v>
      </c>
      <c r="AD147" s="112" t="s">
        <v>4387</v>
      </c>
      <c r="AE147" s="112"/>
      <c r="AF147" s="148">
        <f t="shared" si="4"/>
        <v>4.84605</v>
      </c>
    </row>
    <row r="148" spans="1:32" x14ac:dyDescent="0.25">
      <c r="A148" s="142">
        <f>INDEX('Capacity by State'!$B$6:$B$12,MATCH(MID(B148,18,2),'Capacity by State'!$A$6:$A$12,0))</f>
        <v>10</v>
      </c>
      <c r="B148" s="108" t="s">
        <v>4388</v>
      </c>
      <c r="C148" s="108" t="s">
        <v>4662</v>
      </c>
      <c r="D148" s="144">
        <f>IF(LEFT(J148,1)="S",INDEX('Summer PCF'!$J:$J,MATCH($B148,'Summer PCF'!$M:$M,0)),INDEX('Winter PCF'!$J:$J,MATCH($B148,'Winter PCF'!$M:$M,0)))*A148*Gross_Up</f>
        <v>6.65</v>
      </c>
      <c r="E148"/>
      <c r="F148" s="109" t="s">
        <v>4660</v>
      </c>
      <c r="G148" s="121">
        <v>1</v>
      </c>
      <c r="H148"/>
      <c r="I148"/>
      <c r="J148" s="108" t="str">
        <f t="shared" si="5"/>
        <v>SummerPeakMonth</v>
      </c>
      <c r="K148" s="108"/>
      <c r="L148" s="108"/>
      <c r="M148" s="108" t="s">
        <v>4247</v>
      </c>
      <c r="N148" s="108" t="s">
        <v>4389</v>
      </c>
      <c r="P148" t="s">
        <v>4676</v>
      </c>
      <c r="Q148" t="s">
        <v>4677</v>
      </c>
      <c r="R148" s="112" t="s">
        <v>4388</v>
      </c>
      <c r="S148" s="112" t="s">
        <v>4662</v>
      </c>
      <c r="T148" s="146">
        <v>6.6500000000000004E-2</v>
      </c>
      <c r="U148" s="113"/>
      <c r="V148" s="113" t="s">
        <v>4660</v>
      </c>
      <c r="W148" s="119">
        <v>1</v>
      </c>
      <c r="X148" s="112"/>
      <c r="Y148" s="112"/>
      <c r="Z148" s="112" t="s">
        <v>4669</v>
      </c>
      <c r="AA148" s="112" t="s">
        <v>4675</v>
      </c>
      <c r="AB148" s="112"/>
      <c r="AC148" s="112" t="s">
        <v>4247</v>
      </c>
      <c r="AD148" s="112" t="s">
        <v>4389</v>
      </c>
      <c r="AE148" s="112"/>
      <c r="AF148" s="148">
        <f t="shared" si="4"/>
        <v>6.5835000000000008</v>
      </c>
    </row>
    <row r="149" spans="1:32" x14ac:dyDescent="0.25">
      <c r="A149" s="142">
        <f>INDEX('Capacity by State'!$B$6:$B$12,MATCH(MID(B149,18,2),'Capacity by State'!$A$6:$A$12,0))</f>
        <v>10</v>
      </c>
      <c r="B149" s="108" t="s">
        <v>4388</v>
      </c>
      <c r="C149" s="108" t="s">
        <v>4662</v>
      </c>
      <c r="D149" s="144">
        <f>IF(LEFT(J149,1)="S",INDEX('Summer PCF'!$J:$J,MATCH($B149,'Summer PCF'!$M:$M,0)),INDEX('Winter PCF'!$J:$J,MATCH($B149,'Winter PCF'!$M:$M,0)))*A149*Gross_Up</f>
        <v>2.6929999999999996</v>
      </c>
      <c r="E149"/>
      <c r="F149" s="109" t="s">
        <v>4660</v>
      </c>
      <c r="G149" s="121">
        <v>1</v>
      </c>
      <c r="H149"/>
      <c r="I149"/>
      <c r="J149" s="108" t="str">
        <f t="shared" si="5"/>
        <v>WinterPeakMonth</v>
      </c>
      <c r="K149" s="108"/>
      <c r="L149" s="108"/>
      <c r="M149" s="108" t="s">
        <v>4247</v>
      </c>
      <c r="N149" s="108" t="s">
        <v>4389</v>
      </c>
      <c r="P149" t="s">
        <v>4676</v>
      </c>
      <c r="Q149" t="s">
        <v>4677</v>
      </c>
      <c r="R149" s="112" t="s">
        <v>4388</v>
      </c>
      <c r="S149" s="112" t="s">
        <v>4662</v>
      </c>
      <c r="T149" s="146">
        <v>2.6929999999999999E-2</v>
      </c>
      <c r="U149" s="113"/>
      <c r="V149" s="113" t="s">
        <v>4660</v>
      </c>
      <c r="W149" s="119">
        <v>1</v>
      </c>
      <c r="X149" s="112"/>
      <c r="Y149" s="112"/>
      <c r="Z149" s="112" t="s">
        <v>4670</v>
      </c>
      <c r="AA149" s="112" t="s">
        <v>4675</v>
      </c>
      <c r="AB149" s="112"/>
      <c r="AC149" s="112" t="s">
        <v>4247</v>
      </c>
      <c r="AD149" s="112" t="s">
        <v>4389</v>
      </c>
      <c r="AE149" s="112"/>
      <c r="AF149" s="148">
        <f t="shared" si="4"/>
        <v>2.6660699999999999</v>
      </c>
    </row>
    <row r="150" spans="1:32" x14ac:dyDescent="0.25">
      <c r="A150" s="142">
        <f>INDEX('Capacity by State'!$B$6:$B$12,MATCH(MID(B150,18,2),'Capacity by State'!$A$6:$A$12,0))</f>
        <v>10</v>
      </c>
      <c r="B150" s="108" t="s">
        <v>4390</v>
      </c>
      <c r="C150" s="108" t="s">
        <v>4662</v>
      </c>
      <c r="D150" s="144">
        <f>IF(LEFT(J150,1)="S",INDEX('Summer PCF'!$J:$J,MATCH($B150,'Summer PCF'!$M:$M,0)),INDEX('Winter PCF'!$J:$J,MATCH($B150,'Winter PCF'!$M:$M,0)))*A150*Gross_Up</f>
        <v>4.9959999999999996</v>
      </c>
      <c r="E150"/>
      <c r="F150" s="109" t="s">
        <v>4660</v>
      </c>
      <c r="G150" s="121">
        <v>1</v>
      </c>
      <c r="H150"/>
      <c r="I150"/>
      <c r="J150" s="108" t="str">
        <f t="shared" si="5"/>
        <v>SummerPeakMonth</v>
      </c>
      <c r="K150" s="108"/>
      <c r="L150" s="108"/>
      <c r="M150" s="108" t="s">
        <v>4247</v>
      </c>
      <c r="N150" s="108" t="s">
        <v>4391</v>
      </c>
      <c r="P150" t="s">
        <v>4676</v>
      </c>
      <c r="Q150" t="s">
        <v>4677</v>
      </c>
      <c r="R150" s="112" t="s">
        <v>4390</v>
      </c>
      <c r="S150" s="112" t="s">
        <v>4662</v>
      </c>
      <c r="T150" s="146">
        <v>4.9959999999999997E-2</v>
      </c>
      <c r="U150" s="113"/>
      <c r="V150" s="113" t="s">
        <v>4660</v>
      </c>
      <c r="W150" s="119">
        <v>1</v>
      </c>
      <c r="X150" s="112"/>
      <c r="Y150" s="112"/>
      <c r="Z150" s="112" t="s">
        <v>4669</v>
      </c>
      <c r="AA150" s="112" t="s">
        <v>4675</v>
      </c>
      <c r="AB150" s="112"/>
      <c r="AC150" s="112" t="s">
        <v>4247</v>
      </c>
      <c r="AD150" s="112" t="s">
        <v>4391</v>
      </c>
      <c r="AE150" s="112"/>
      <c r="AF150" s="148">
        <f t="shared" si="4"/>
        <v>4.9460400000000009</v>
      </c>
    </row>
    <row r="151" spans="1:32" x14ac:dyDescent="0.25">
      <c r="A151" s="142">
        <f>INDEX('Capacity by State'!$B$6:$B$12,MATCH(MID(B151,18,2),'Capacity by State'!$A$6:$A$12,0))</f>
        <v>10</v>
      </c>
      <c r="B151" s="108" t="s">
        <v>4390</v>
      </c>
      <c r="C151" s="108" t="s">
        <v>4662</v>
      </c>
      <c r="D151" s="144">
        <f>IF(LEFT(J151,1)="S",INDEX('Summer PCF'!$J:$J,MATCH($B151,'Summer PCF'!$M:$M,0)),INDEX('Winter PCF'!$J:$J,MATCH($B151,'Winter PCF'!$M:$M,0)))*A151*Gross_Up</f>
        <v>5.145999999999999</v>
      </c>
      <c r="E151"/>
      <c r="F151" s="109" t="s">
        <v>4660</v>
      </c>
      <c r="G151" s="121">
        <v>1</v>
      </c>
      <c r="H151"/>
      <c r="I151"/>
      <c r="J151" s="108" t="str">
        <f t="shared" si="5"/>
        <v>WinterPeakMonth</v>
      </c>
      <c r="K151" s="108"/>
      <c r="L151" s="108"/>
      <c r="M151" s="108" t="s">
        <v>4247</v>
      </c>
      <c r="N151" s="108" t="s">
        <v>4391</v>
      </c>
      <c r="P151" t="s">
        <v>4676</v>
      </c>
      <c r="Q151" t="s">
        <v>4677</v>
      </c>
      <c r="R151" s="112" t="s">
        <v>4390</v>
      </c>
      <c r="S151" s="112" t="s">
        <v>4662</v>
      </c>
      <c r="T151" s="146">
        <v>5.1459999999999999E-2</v>
      </c>
      <c r="U151" s="113"/>
      <c r="V151" s="113" t="s">
        <v>4660</v>
      </c>
      <c r="W151" s="119">
        <v>1</v>
      </c>
      <c r="X151" s="112"/>
      <c r="Y151" s="112"/>
      <c r="Z151" s="112" t="s">
        <v>4670</v>
      </c>
      <c r="AA151" s="112" t="s">
        <v>4675</v>
      </c>
      <c r="AB151" s="112"/>
      <c r="AC151" s="112" t="s">
        <v>4247</v>
      </c>
      <c r="AD151" s="112" t="s">
        <v>4391</v>
      </c>
      <c r="AE151" s="112"/>
      <c r="AF151" s="148">
        <f t="shared" si="4"/>
        <v>5.0945400000000003</v>
      </c>
    </row>
    <row r="152" spans="1:32" x14ac:dyDescent="0.25">
      <c r="A152" s="142">
        <f>INDEX('Capacity by State'!$B$6:$B$12,MATCH(MID(B152,18,2),'Capacity by State'!$A$6:$A$12,0))</f>
        <v>10</v>
      </c>
      <c r="B152" s="108" t="s">
        <v>4392</v>
      </c>
      <c r="C152" s="108" t="s">
        <v>4662</v>
      </c>
      <c r="D152" s="144">
        <f>IF(LEFT(J152,1)="S",INDEX('Summer PCF'!$J:$J,MATCH($B152,'Summer PCF'!$M:$M,0)),INDEX('Winter PCF'!$J:$J,MATCH($B152,'Winter PCF'!$M:$M,0)))*A152*Gross_Up</f>
        <v>0.73199999999999998</v>
      </c>
      <c r="E152"/>
      <c r="F152" s="109" t="s">
        <v>4660</v>
      </c>
      <c r="G152" s="121">
        <v>1</v>
      </c>
      <c r="H152"/>
      <c r="I152"/>
      <c r="J152" s="108" t="str">
        <f t="shared" si="5"/>
        <v>SummerPeakMonth</v>
      </c>
      <c r="K152" s="108"/>
      <c r="L152" s="108"/>
      <c r="M152" s="108" t="s">
        <v>4247</v>
      </c>
      <c r="N152" s="108" t="s">
        <v>4393</v>
      </c>
      <c r="P152" t="s">
        <v>4676</v>
      </c>
      <c r="Q152" t="s">
        <v>4677</v>
      </c>
      <c r="R152" s="112" t="s">
        <v>4392</v>
      </c>
      <c r="S152" s="112" t="s">
        <v>4662</v>
      </c>
      <c r="T152" s="146">
        <v>7.3200000000000001E-3</v>
      </c>
      <c r="U152" s="113"/>
      <c r="V152" s="113" t="s">
        <v>4660</v>
      </c>
      <c r="W152" s="119">
        <v>1</v>
      </c>
      <c r="X152" s="112"/>
      <c r="Y152" s="112"/>
      <c r="Z152" s="112" t="s">
        <v>4669</v>
      </c>
      <c r="AA152" s="112" t="s">
        <v>4675</v>
      </c>
      <c r="AB152" s="112"/>
      <c r="AC152" s="112" t="s">
        <v>4247</v>
      </c>
      <c r="AD152" s="112" t="s">
        <v>4393</v>
      </c>
      <c r="AE152" s="112"/>
      <c r="AF152" s="148">
        <f t="shared" si="4"/>
        <v>0.72467999999999999</v>
      </c>
    </row>
    <row r="153" spans="1:32" x14ac:dyDescent="0.25">
      <c r="A153" s="142">
        <f>INDEX('Capacity by State'!$B$6:$B$12,MATCH(MID(B153,18,2),'Capacity by State'!$A$6:$A$12,0))</f>
        <v>10</v>
      </c>
      <c r="B153" s="108" t="s">
        <v>4392</v>
      </c>
      <c r="C153" s="108" t="s">
        <v>4662</v>
      </c>
      <c r="D153" s="144">
        <f>IF(LEFT(J153,1)="S",INDEX('Summer PCF'!$J:$J,MATCH($B153,'Summer PCF'!$M:$M,0)),INDEX('Winter PCF'!$J:$J,MATCH($B153,'Winter PCF'!$M:$M,0)))*A153*Gross_Up</f>
        <v>2.6160000000000001</v>
      </c>
      <c r="E153"/>
      <c r="F153" s="109" t="s">
        <v>4660</v>
      </c>
      <c r="G153" s="121">
        <v>1</v>
      </c>
      <c r="H153"/>
      <c r="I153"/>
      <c r="J153" s="108" t="str">
        <f t="shared" si="5"/>
        <v>WinterPeakMonth</v>
      </c>
      <c r="K153" s="108"/>
      <c r="L153" s="108"/>
      <c r="M153" s="108" t="s">
        <v>4247</v>
      </c>
      <c r="N153" s="108" t="s">
        <v>4393</v>
      </c>
      <c r="P153" t="s">
        <v>4676</v>
      </c>
      <c r="Q153" t="s">
        <v>4677</v>
      </c>
      <c r="R153" s="112" t="s">
        <v>4392</v>
      </c>
      <c r="S153" s="112" t="s">
        <v>4662</v>
      </c>
      <c r="T153" s="146">
        <v>2.6159999999999999E-2</v>
      </c>
      <c r="U153" s="113"/>
      <c r="V153" s="113" t="s">
        <v>4660</v>
      </c>
      <c r="W153" s="119">
        <v>1</v>
      </c>
      <c r="X153" s="112"/>
      <c r="Y153" s="112"/>
      <c r="Z153" s="112" t="s">
        <v>4670</v>
      </c>
      <c r="AA153" s="112" t="s">
        <v>4675</v>
      </c>
      <c r="AB153" s="112"/>
      <c r="AC153" s="112" t="s">
        <v>4247</v>
      </c>
      <c r="AD153" s="112" t="s">
        <v>4393</v>
      </c>
      <c r="AE153" s="112"/>
      <c r="AF153" s="148">
        <f t="shared" si="4"/>
        <v>2.5898400000000001</v>
      </c>
    </row>
    <row r="154" spans="1:32" x14ac:dyDescent="0.25">
      <c r="A154" s="142">
        <f>INDEX('Capacity by State'!$B$6:$B$12,MATCH(MID(B154,18,2),'Capacity by State'!$A$6:$A$12,0))</f>
        <v>10</v>
      </c>
      <c r="B154" s="108" t="s">
        <v>4394</v>
      </c>
      <c r="C154" s="108" t="s">
        <v>4662</v>
      </c>
      <c r="D154" s="144">
        <f>IF(LEFT(J154,1)="S",INDEX('Summer PCF'!$J:$J,MATCH($B154,'Summer PCF'!$M:$M,0)),INDEX('Winter PCF'!$J:$J,MATCH($B154,'Winter PCF'!$M:$M,0)))*A154*Gross_Up</f>
        <v>1E-3</v>
      </c>
      <c r="E154"/>
      <c r="F154" s="109" t="s">
        <v>4660</v>
      </c>
      <c r="G154" s="121">
        <v>1</v>
      </c>
      <c r="H154"/>
      <c r="I154"/>
      <c r="J154" s="108" t="str">
        <f t="shared" si="5"/>
        <v>SummerPeakMonth</v>
      </c>
      <c r="K154" s="108"/>
      <c r="L154" s="108"/>
      <c r="M154" s="108" t="s">
        <v>4247</v>
      </c>
      <c r="N154" s="108" t="s">
        <v>4395</v>
      </c>
      <c r="P154" t="s">
        <v>4676</v>
      </c>
      <c r="Q154" t="s">
        <v>4677</v>
      </c>
      <c r="R154" s="112" t="s">
        <v>4394</v>
      </c>
      <c r="S154" s="112" t="s">
        <v>4662</v>
      </c>
      <c r="T154" s="146">
        <v>1.0000000000000001E-5</v>
      </c>
      <c r="U154" s="113"/>
      <c r="V154" s="113" t="s">
        <v>4660</v>
      </c>
      <c r="W154" s="119">
        <v>1</v>
      </c>
      <c r="X154" s="112"/>
      <c r="Y154" s="112"/>
      <c r="Z154" s="112" t="s">
        <v>4669</v>
      </c>
      <c r="AA154" s="112" t="s">
        <v>4675</v>
      </c>
      <c r="AB154" s="112"/>
      <c r="AC154" s="112" t="s">
        <v>4247</v>
      </c>
      <c r="AD154" s="112" t="s">
        <v>4395</v>
      </c>
      <c r="AE154" s="112"/>
      <c r="AF154" s="148">
        <f t="shared" si="4"/>
        <v>9.8999999999999999E-4</v>
      </c>
    </row>
    <row r="155" spans="1:32" x14ac:dyDescent="0.25">
      <c r="A155" s="142">
        <f>INDEX('Capacity by State'!$B$6:$B$12,MATCH(MID(B155,18,2),'Capacity by State'!$A$6:$A$12,0))</f>
        <v>10</v>
      </c>
      <c r="B155" s="108" t="s">
        <v>4394</v>
      </c>
      <c r="C155" s="108" t="s">
        <v>4662</v>
      </c>
      <c r="D155" s="144">
        <f>IF(LEFT(J155,1)="S",INDEX('Summer PCF'!$J:$J,MATCH($B155,'Summer PCF'!$M:$M,0)),INDEX('Winter PCF'!$J:$J,MATCH($B155,'Winter PCF'!$M:$M,0)))*A155*Gross_Up</f>
        <v>4.1879999999999997</v>
      </c>
      <c r="E155"/>
      <c r="F155" s="109" t="s">
        <v>4660</v>
      </c>
      <c r="G155" s="121">
        <v>1</v>
      </c>
      <c r="H155"/>
      <c r="I155"/>
      <c r="J155" s="108" t="str">
        <f t="shared" si="5"/>
        <v>WinterPeakMonth</v>
      </c>
      <c r="K155" s="108"/>
      <c r="L155" s="108"/>
      <c r="M155" s="108" t="s">
        <v>4247</v>
      </c>
      <c r="N155" s="108" t="s">
        <v>4395</v>
      </c>
      <c r="P155" t="s">
        <v>4676</v>
      </c>
      <c r="Q155" t="s">
        <v>4677</v>
      </c>
      <c r="R155" s="112" t="s">
        <v>4394</v>
      </c>
      <c r="S155" s="112" t="s">
        <v>4662</v>
      </c>
      <c r="T155" s="146">
        <v>4.1880000000000001E-2</v>
      </c>
      <c r="U155" s="113"/>
      <c r="V155" s="113" t="s">
        <v>4660</v>
      </c>
      <c r="W155" s="119">
        <v>1</v>
      </c>
      <c r="X155" s="112"/>
      <c r="Y155" s="112"/>
      <c r="Z155" s="112" t="s">
        <v>4670</v>
      </c>
      <c r="AA155" s="112" t="s">
        <v>4675</v>
      </c>
      <c r="AB155" s="112"/>
      <c r="AC155" s="112" t="s">
        <v>4247</v>
      </c>
      <c r="AD155" s="112" t="s">
        <v>4395</v>
      </c>
      <c r="AE155" s="112"/>
      <c r="AF155" s="148">
        <f t="shared" si="4"/>
        <v>4.1461199999999998</v>
      </c>
    </row>
    <row r="156" spans="1:32" x14ac:dyDescent="0.25">
      <c r="A156" s="142">
        <f>INDEX('Capacity by State'!$B$6:$B$12,MATCH(MID(B156,18,2),'Capacity by State'!$A$6:$A$12,0))</f>
        <v>10</v>
      </c>
      <c r="B156" s="108" t="s">
        <v>4396</v>
      </c>
      <c r="C156" s="108" t="s">
        <v>4662</v>
      </c>
      <c r="D156" s="144">
        <f>IF(LEFT(J156,1)="S",INDEX('Summer PCF'!$J:$J,MATCH($B156,'Summer PCF'!$M:$M,0)),INDEX('Winter PCF'!$J:$J,MATCH($B156,'Winter PCF'!$M:$M,0)))*A156*Gross_Up</f>
        <v>1.169</v>
      </c>
      <c r="E156"/>
      <c r="F156" s="109" t="s">
        <v>4660</v>
      </c>
      <c r="G156" s="121">
        <v>1</v>
      </c>
      <c r="H156"/>
      <c r="I156"/>
      <c r="J156" s="108" t="str">
        <f t="shared" si="5"/>
        <v>SummerPeakMonth</v>
      </c>
      <c r="K156" s="108"/>
      <c r="L156" s="108"/>
      <c r="M156" s="108" t="s">
        <v>4247</v>
      </c>
      <c r="N156" s="108" t="s">
        <v>4397</v>
      </c>
      <c r="P156" t="s">
        <v>4676</v>
      </c>
      <c r="Q156" t="s">
        <v>4677</v>
      </c>
      <c r="R156" s="112" t="s">
        <v>4396</v>
      </c>
      <c r="S156" s="112" t="s">
        <v>4662</v>
      </c>
      <c r="T156" s="146">
        <v>1.1690000000000001E-2</v>
      </c>
      <c r="U156" s="113"/>
      <c r="V156" s="113" t="s">
        <v>4660</v>
      </c>
      <c r="W156" s="119">
        <v>1</v>
      </c>
      <c r="X156" s="112"/>
      <c r="Y156" s="112"/>
      <c r="Z156" s="112" t="s">
        <v>4669</v>
      </c>
      <c r="AA156" s="112" t="s">
        <v>4675</v>
      </c>
      <c r="AB156" s="112"/>
      <c r="AC156" s="112" t="s">
        <v>4247</v>
      </c>
      <c r="AD156" s="112" t="s">
        <v>4397</v>
      </c>
      <c r="AE156" s="112"/>
      <c r="AF156" s="148">
        <f t="shared" si="4"/>
        <v>1.1573100000000001</v>
      </c>
    </row>
    <row r="157" spans="1:32" x14ac:dyDescent="0.25">
      <c r="A157" s="142">
        <f>INDEX('Capacity by State'!$B$6:$B$12,MATCH(MID(B157,18,2),'Capacity by State'!$A$6:$A$12,0))</f>
        <v>10</v>
      </c>
      <c r="B157" s="108" t="s">
        <v>4396</v>
      </c>
      <c r="C157" s="108" t="s">
        <v>4662</v>
      </c>
      <c r="D157" s="144">
        <f>IF(LEFT(J157,1)="S",INDEX('Summer PCF'!$J:$J,MATCH($B157,'Summer PCF'!$M:$M,0)),INDEX('Winter PCF'!$J:$J,MATCH($B157,'Winter PCF'!$M:$M,0)))*A157*Gross_Up</f>
        <v>3.5570000000000004</v>
      </c>
      <c r="E157"/>
      <c r="F157" s="109" t="s">
        <v>4660</v>
      </c>
      <c r="G157" s="121">
        <v>1</v>
      </c>
      <c r="H157"/>
      <c r="I157"/>
      <c r="J157" s="108" t="str">
        <f t="shared" si="5"/>
        <v>WinterPeakMonth</v>
      </c>
      <c r="K157" s="108"/>
      <c r="L157" s="108"/>
      <c r="M157" s="108" t="s">
        <v>4247</v>
      </c>
      <c r="N157" s="108" t="s">
        <v>4397</v>
      </c>
      <c r="P157" t="s">
        <v>4676</v>
      </c>
      <c r="Q157" t="s">
        <v>4677</v>
      </c>
      <c r="R157" s="112" t="s">
        <v>4396</v>
      </c>
      <c r="S157" s="112" t="s">
        <v>4662</v>
      </c>
      <c r="T157" s="146">
        <v>3.5569999999999997E-2</v>
      </c>
      <c r="U157" s="113"/>
      <c r="V157" s="113" t="s">
        <v>4660</v>
      </c>
      <c r="W157" s="119">
        <v>1</v>
      </c>
      <c r="X157" s="112"/>
      <c r="Y157" s="112"/>
      <c r="Z157" s="112" t="s">
        <v>4670</v>
      </c>
      <c r="AA157" s="112" t="s">
        <v>4675</v>
      </c>
      <c r="AB157" s="112"/>
      <c r="AC157" s="112" t="s">
        <v>4247</v>
      </c>
      <c r="AD157" s="112" t="s">
        <v>4397</v>
      </c>
      <c r="AE157" s="112"/>
      <c r="AF157" s="148">
        <f t="shared" si="4"/>
        <v>3.5214300000000001</v>
      </c>
    </row>
    <row r="158" spans="1:32" x14ac:dyDescent="0.25">
      <c r="A158" s="142">
        <f>INDEX('Capacity by State'!$B$6:$B$12,MATCH(MID(B158,18,2),'Capacity by State'!$A$6:$A$12,0))</f>
        <v>10</v>
      </c>
      <c r="B158" s="108" t="s">
        <v>4398</v>
      </c>
      <c r="C158" s="108" t="s">
        <v>4662</v>
      </c>
      <c r="D158" s="144">
        <f>IF(LEFT(J158,1)="S",INDEX('Summer PCF'!$J:$J,MATCH($B158,'Summer PCF'!$M:$M,0)),INDEX('Winter PCF'!$J:$J,MATCH($B158,'Winter PCF'!$M:$M,0)))*A158*Gross_Up</f>
        <v>0.182</v>
      </c>
      <c r="E158"/>
      <c r="F158" s="109" t="s">
        <v>4660</v>
      </c>
      <c r="G158" s="121">
        <v>1</v>
      </c>
      <c r="H158"/>
      <c r="I158"/>
      <c r="J158" s="108" t="str">
        <f t="shared" si="5"/>
        <v>SummerPeakMonth</v>
      </c>
      <c r="K158" s="108"/>
      <c r="L158" s="108"/>
      <c r="M158" s="108" t="s">
        <v>4247</v>
      </c>
      <c r="N158" s="108" t="s">
        <v>4399</v>
      </c>
      <c r="P158" t="s">
        <v>4676</v>
      </c>
      <c r="Q158" t="s">
        <v>4677</v>
      </c>
      <c r="R158" s="112" t="s">
        <v>4398</v>
      </c>
      <c r="S158" s="112" t="s">
        <v>4662</v>
      </c>
      <c r="T158" s="146">
        <v>1.82E-3</v>
      </c>
      <c r="U158" s="113"/>
      <c r="V158" s="113" t="s">
        <v>4660</v>
      </c>
      <c r="W158" s="119">
        <v>1</v>
      </c>
      <c r="X158" s="112"/>
      <c r="Y158" s="112"/>
      <c r="Z158" s="112" t="s">
        <v>4669</v>
      </c>
      <c r="AA158" s="112" t="s">
        <v>4675</v>
      </c>
      <c r="AB158" s="112"/>
      <c r="AC158" s="112" t="s">
        <v>4247</v>
      </c>
      <c r="AD158" s="112" t="s">
        <v>4399</v>
      </c>
      <c r="AE158" s="112"/>
      <c r="AF158" s="148">
        <f t="shared" si="4"/>
        <v>0.18018000000000001</v>
      </c>
    </row>
    <row r="159" spans="1:32" x14ac:dyDescent="0.25">
      <c r="A159" s="142">
        <f>INDEX('Capacity by State'!$B$6:$B$12,MATCH(MID(B159,18,2),'Capacity by State'!$A$6:$A$12,0))</f>
        <v>10</v>
      </c>
      <c r="B159" s="108" t="s">
        <v>4398</v>
      </c>
      <c r="C159" s="108" t="s">
        <v>4662</v>
      </c>
      <c r="D159" s="144">
        <f>IF(LEFT(J159,1)="S",INDEX('Summer PCF'!$J:$J,MATCH($B159,'Summer PCF'!$M:$M,0)),INDEX('Winter PCF'!$J:$J,MATCH($B159,'Winter PCF'!$M:$M,0)))*A159*Gross_Up</f>
        <v>4.3040000000000003</v>
      </c>
      <c r="E159"/>
      <c r="F159" s="109" t="s">
        <v>4660</v>
      </c>
      <c r="G159" s="121">
        <v>1</v>
      </c>
      <c r="H159"/>
      <c r="I159"/>
      <c r="J159" s="108" t="str">
        <f t="shared" si="5"/>
        <v>WinterPeakMonth</v>
      </c>
      <c r="K159" s="108"/>
      <c r="L159" s="108"/>
      <c r="M159" s="108" t="s">
        <v>4247</v>
      </c>
      <c r="N159" s="108" t="s">
        <v>4399</v>
      </c>
      <c r="P159" t="s">
        <v>4676</v>
      </c>
      <c r="Q159" t="s">
        <v>4677</v>
      </c>
      <c r="R159" s="112" t="s">
        <v>4398</v>
      </c>
      <c r="S159" s="112" t="s">
        <v>4662</v>
      </c>
      <c r="T159" s="146">
        <v>4.3040000000000002E-2</v>
      </c>
      <c r="U159" s="113"/>
      <c r="V159" s="113" t="s">
        <v>4660</v>
      </c>
      <c r="W159" s="119">
        <v>1</v>
      </c>
      <c r="X159" s="112"/>
      <c r="Y159" s="112"/>
      <c r="Z159" s="112" t="s">
        <v>4670</v>
      </c>
      <c r="AA159" s="112" t="s">
        <v>4675</v>
      </c>
      <c r="AB159" s="112"/>
      <c r="AC159" s="112" t="s">
        <v>4247</v>
      </c>
      <c r="AD159" s="112" t="s">
        <v>4399</v>
      </c>
      <c r="AE159" s="112"/>
      <c r="AF159" s="148">
        <f t="shared" si="4"/>
        <v>4.2609599999999999</v>
      </c>
    </row>
    <row r="160" spans="1:32" x14ac:dyDescent="0.25">
      <c r="A160" s="142">
        <f>INDEX('Capacity by State'!$B$6:$B$12,MATCH(MID(B160,18,2),'Capacity by State'!$A$6:$A$12,0))</f>
        <v>10</v>
      </c>
      <c r="B160" s="108" t="s">
        <v>4400</v>
      </c>
      <c r="C160" s="108" t="s">
        <v>4662</v>
      </c>
      <c r="D160" s="144">
        <f>IF(LEFT(J160,1)="S",INDEX('Summer PCF'!$J:$J,MATCH($B160,'Summer PCF'!$M:$M,0)),INDEX('Winter PCF'!$J:$J,MATCH($B160,'Winter PCF'!$M:$M,0)))*A160*Gross_Up</f>
        <v>0</v>
      </c>
      <c r="E160"/>
      <c r="F160" s="109" t="s">
        <v>4660</v>
      </c>
      <c r="G160" s="121">
        <v>1</v>
      </c>
      <c r="H160"/>
      <c r="I160"/>
      <c r="J160" s="108" t="str">
        <f t="shared" si="5"/>
        <v>SummerPeakMonth</v>
      </c>
      <c r="K160" s="108"/>
      <c r="L160" s="108"/>
      <c r="M160" s="108" t="s">
        <v>4247</v>
      </c>
      <c r="N160" s="108" t="s">
        <v>4401</v>
      </c>
      <c r="P160" t="s">
        <v>4676</v>
      </c>
      <c r="Q160" t="s">
        <v>4677</v>
      </c>
      <c r="R160" s="112" t="s">
        <v>4400</v>
      </c>
      <c r="S160" s="112" t="s">
        <v>4662</v>
      </c>
      <c r="T160" s="146">
        <v>0</v>
      </c>
      <c r="U160" s="113"/>
      <c r="V160" s="113" t="s">
        <v>4660</v>
      </c>
      <c r="W160" s="119">
        <v>1</v>
      </c>
      <c r="X160" s="112"/>
      <c r="Y160" s="112"/>
      <c r="Z160" s="112" t="s">
        <v>4669</v>
      </c>
      <c r="AA160" s="112" t="s">
        <v>4675</v>
      </c>
      <c r="AB160" s="112"/>
      <c r="AC160" s="112" t="s">
        <v>4247</v>
      </c>
      <c r="AD160" s="112" t="s">
        <v>4401</v>
      </c>
      <c r="AE160" s="112"/>
      <c r="AF160" s="148">
        <f t="shared" si="4"/>
        <v>0</v>
      </c>
    </row>
    <row r="161" spans="1:32" x14ac:dyDescent="0.25">
      <c r="A161" s="142">
        <f>INDEX('Capacity by State'!$B$6:$B$12,MATCH(MID(B161,18,2),'Capacity by State'!$A$6:$A$12,0))</f>
        <v>10</v>
      </c>
      <c r="B161" s="108" t="s">
        <v>4400</v>
      </c>
      <c r="C161" s="108" t="s">
        <v>4662</v>
      </c>
      <c r="D161" s="144">
        <f>IF(LEFT(J161,1)="S",INDEX('Summer PCF'!$J:$J,MATCH($B161,'Summer PCF'!$M:$M,0)),INDEX('Winter PCF'!$J:$J,MATCH($B161,'Winter PCF'!$M:$M,0)))*A161*Gross_Up</f>
        <v>4.1859999999999999</v>
      </c>
      <c r="E161"/>
      <c r="F161" s="109" t="s">
        <v>4660</v>
      </c>
      <c r="G161" s="121">
        <v>1</v>
      </c>
      <c r="H161"/>
      <c r="I161"/>
      <c r="J161" s="108" t="str">
        <f t="shared" si="5"/>
        <v>WinterPeakMonth</v>
      </c>
      <c r="K161" s="108"/>
      <c r="L161" s="108"/>
      <c r="M161" s="108" t="s">
        <v>4247</v>
      </c>
      <c r="N161" s="108" t="s">
        <v>4401</v>
      </c>
      <c r="P161" t="s">
        <v>4676</v>
      </c>
      <c r="Q161" t="s">
        <v>4677</v>
      </c>
      <c r="R161" s="112" t="s">
        <v>4400</v>
      </c>
      <c r="S161" s="112" t="s">
        <v>4662</v>
      </c>
      <c r="T161" s="146">
        <v>4.1860000000000001E-2</v>
      </c>
      <c r="U161" s="113"/>
      <c r="V161" s="113" t="s">
        <v>4660</v>
      </c>
      <c r="W161" s="119">
        <v>1</v>
      </c>
      <c r="X161" s="112"/>
      <c r="Y161" s="112"/>
      <c r="Z161" s="112" t="s">
        <v>4670</v>
      </c>
      <c r="AA161" s="112" t="s">
        <v>4675</v>
      </c>
      <c r="AB161" s="112"/>
      <c r="AC161" s="112" t="s">
        <v>4247</v>
      </c>
      <c r="AD161" s="112" t="s">
        <v>4401</v>
      </c>
      <c r="AE161" s="112"/>
      <c r="AF161" s="148">
        <f t="shared" si="4"/>
        <v>4.1441400000000002</v>
      </c>
    </row>
    <row r="162" spans="1:32" x14ac:dyDescent="0.25">
      <c r="A162" s="142">
        <f>INDEX('Capacity by State'!$B$6:$B$12,MATCH(MID(B162,18,2),'Capacity by State'!$A$6:$A$12,0))</f>
        <v>10</v>
      </c>
      <c r="B162" s="108" t="s">
        <v>4402</v>
      </c>
      <c r="C162" s="108" t="s">
        <v>4662</v>
      </c>
      <c r="D162" s="144">
        <f>IF(LEFT(J162,1)="S",INDEX('Summer PCF'!$J:$J,MATCH($B162,'Summer PCF'!$M:$M,0)),INDEX('Winter PCF'!$J:$J,MATCH($B162,'Winter PCF'!$M:$M,0)))*A162*Gross_Up</f>
        <v>5.9419999999999993</v>
      </c>
      <c r="E162"/>
      <c r="F162" s="109" t="s">
        <v>4660</v>
      </c>
      <c r="G162" s="121">
        <v>1</v>
      </c>
      <c r="H162"/>
      <c r="I162"/>
      <c r="J162" s="108" t="str">
        <f t="shared" si="5"/>
        <v>SummerPeakMonth</v>
      </c>
      <c r="K162" s="108"/>
      <c r="L162" s="108"/>
      <c r="M162" s="108" t="s">
        <v>4247</v>
      </c>
      <c r="N162" s="108" t="s">
        <v>4403</v>
      </c>
      <c r="P162" t="s">
        <v>4676</v>
      </c>
      <c r="Q162" t="s">
        <v>4677</v>
      </c>
      <c r="R162" s="112" t="s">
        <v>4402</v>
      </c>
      <c r="S162" s="112" t="s">
        <v>4662</v>
      </c>
      <c r="T162" s="146">
        <v>5.9420000000000001E-2</v>
      </c>
      <c r="U162" s="113"/>
      <c r="V162" s="113" t="s">
        <v>4660</v>
      </c>
      <c r="W162" s="119">
        <v>1</v>
      </c>
      <c r="X162" s="112"/>
      <c r="Y162" s="112"/>
      <c r="Z162" s="112" t="s">
        <v>4669</v>
      </c>
      <c r="AA162" s="112" t="s">
        <v>4675</v>
      </c>
      <c r="AB162" s="112"/>
      <c r="AC162" s="112" t="s">
        <v>4247</v>
      </c>
      <c r="AD162" s="112" t="s">
        <v>4403</v>
      </c>
      <c r="AE162" s="112"/>
      <c r="AF162" s="148">
        <f t="shared" si="4"/>
        <v>5.8825799999999999</v>
      </c>
    </row>
    <row r="163" spans="1:32" x14ac:dyDescent="0.25">
      <c r="A163" s="142">
        <f>INDEX('Capacity by State'!$B$6:$B$12,MATCH(MID(B163,18,2),'Capacity by State'!$A$6:$A$12,0))</f>
        <v>10</v>
      </c>
      <c r="B163" s="108" t="s">
        <v>4402</v>
      </c>
      <c r="C163" s="108" t="s">
        <v>4662</v>
      </c>
      <c r="D163" s="144">
        <f>IF(LEFT(J163,1)="S",INDEX('Summer PCF'!$J:$J,MATCH($B163,'Summer PCF'!$M:$M,0)),INDEX('Winter PCF'!$J:$J,MATCH($B163,'Winter PCF'!$M:$M,0)))*A163*Gross_Up</f>
        <v>6.2590000000000003</v>
      </c>
      <c r="E163"/>
      <c r="F163" s="109" t="s">
        <v>4660</v>
      </c>
      <c r="G163" s="121">
        <v>1</v>
      </c>
      <c r="H163"/>
      <c r="I163"/>
      <c r="J163" s="108" t="str">
        <f t="shared" si="5"/>
        <v>WinterPeakMonth</v>
      </c>
      <c r="K163" s="108"/>
      <c r="L163" s="108"/>
      <c r="M163" s="108" t="s">
        <v>4247</v>
      </c>
      <c r="N163" s="108" t="s">
        <v>4403</v>
      </c>
      <c r="P163" t="s">
        <v>4676</v>
      </c>
      <c r="Q163" t="s">
        <v>4677</v>
      </c>
      <c r="R163" s="112" t="s">
        <v>4402</v>
      </c>
      <c r="S163" s="112" t="s">
        <v>4662</v>
      </c>
      <c r="T163" s="146">
        <v>6.2590000000000007E-2</v>
      </c>
      <c r="U163" s="113"/>
      <c r="V163" s="113" t="s">
        <v>4660</v>
      </c>
      <c r="W163" s="119">
        <v>1</v>
      </c>
      <c r="X163" s="112"/>
      <c r="Y163" s="112"/>
      <c r="Z163" s="112" t="s">
        <v>4670</v>
      </c>
      <c r="AA163" s="112" t="s">
        <v>4675</v>
      </c>
      <c r="AB163" s="112"/>
      <c r="AC163" s="112" t="s">
        <v>4247</v>
      </c>
      <c r="AD163" s="112" t="s">
        <v>4403</v>
      </c>
      <c r="AE163" s="112"/>
      <c r="AF163" s="148">
        <f t="shared" si="4"/>
        <v>6.1964100000000002</v>
      </c>
    </row>
    <row r="164" spans="1:32" x14ac:dyDescent="0.25">
      <c r="A164" s="142">
        <f>INDEX('Capacity by State'!$B$6:$B$12,MATCH(MID(B164,18,2),'Capacity by State'!$A$6:$A$12,0))</f>
        <v>10</v>
      </c>
      <c r="B164" s="108" t="s">
        <v>4404</v>
      </c>
      <c r="C164" s="108" t="s">
        <v>4662</v>
      </c>
      <c r="D164" s="144">
        <f>IF(LEFT(J164,1)="S",INDEX('Summer PCF'!$J:$J,MATCH($B164,'Summer PCF'!$M:$M,0)),INDEX('Winter PCF'!$J:$J,MATCH($B164,'Winter PCF'!$M:$M,0)))*A164*Gross_Up</f>
        <v>5.17</v>
      </c>
      <c r="E164"/>
      <c r="F164" s="109" t="s">
        <v>4660</v>
      </c>
      <c r="G164" s="121">
        <v>1</v>
      </c>
      <c r="H164"/>
      <c r="I164"/>
      <c r="J164" s="108" t="str">
        <f t="shared" si="5"/>
        <v>SummerPeakMonth</v>
      </c>
      <c r="K164" s="108"/>
      <c r="L164" s="108"/>
      <c r="M164" s="108" t="s">
        <v>4247</v>
      </c>
      <c r="N164" s="108" t="s">
        <v>4405</v>
      </c>
      <c r="P164" t="s">
        <v>4676</v>
      </c>
      <c r="Q164" t="s">
        <v>4677</v>
      </c>
      <c r="R164" s="112" t="s">
        <v>4404</v>
      </c>
      <c r="S164" s="112" t="s">
        <v>4662</v>
      </c>
      <c r="T164" s="146">
        <v>5.1700000000000003E-2</v>
      </c>
      <c r="U164" s="113"/>
      <c r="V164" s="113" t="s">
        <v>4660</v>
      </c>
      <c r="W164" s="119">
        <v>1</v>
      </c>
      <c r="X164" s="112"/>
      <c r="Y164" s="112"/>
      <c r="Z164" s="112" t="s">
        <v>4669</v>
      </c>
      <c r="AA164" s="112" t="s">
        <v>4675</v>
      </c>
      <c r="AB164" s="112"/>
      <c r="AC164" s="112" t="s">
        <v>4247</v>
      </c>
      <c r="AD164" s="112" t="s">
        <v>4405</v>
      </c>
      <c r="AE164" s="112"/>
      <c r="AF164" s="148">
        <f t="shared" si="4"/>
        <v>5.1182999999999996</v>
      </c>
    </row>
    <row r="165" spans="1:32" x14ac:dyDescent="0.25">
      <c r="A165" s="142">
        <f>INDEX('Capacity by State'!$B$6:$B$12,MATCH(MID(B165,18,2),'Capacity by State'!$A$6:$A$12,0))</f>
        <v>10</v>
      </c>
      <c r="B165" s="108" t="s">
        <v>4404</v>
      </c>
      <c r="C165" s="108" t="s">
        <v>4662</v>
      </c>
      <c r="D165" s="144">
        <f>IF(LEFT(J165,1)="S",INDEX('Summer PCF'!$J:$J,MATCH($B165,'Summer PCF'!$M:$M,0)),INDEX('Winter PCF'!$J:$J,MATCH($B165,'Winter PCF'!$M:$M,0)))*A165*Gross_Up</f>
        <v>5.673</v>
      </c>
      <c r="E165"/>
      <c r="F165" s="109" t="s">
        <v>4660</v>
      </c>
      <c r="G165" s="121">
        <v>1</v>
      </c>
      <c r="H165"/>
      <c r="I165"/>
      <c r="J165" s="108" t="str">
        <f t="shared" si="5"/>
        <v>WinterPeakMonth</v>
      </c>
      <c r="K165" s="108"/>
      <c r="L165" s="108"/>
      <c r="M165" s="108" t="s">
        <v>4247</v>
      </c>
      <c r="N165" s="108" t="s">
        <v>4405</v>
      </c>
      <c r="P165" t="s">
        <v>4676</v>
      </c>
      <c r="Q165" t="s">
        <v>4677</v>
      </c>
      <c r="R165" s="112" t="s">
        <v>4404</v>
      </c>
      <c r="S165" s="112" t="s">
        <v>4662</v>
      </c>
      <c r="T165" s="146">
        <v>5.6730000000000003E-2</v>
      </c>
      <c r="U165" s="113"/>
      <c r="V165" s="113" t="s">
        <v>4660</v>
      </c>
      <c r="W165" s="119">
        <v>1</v>
      </c>
      <c r="X165" s="112"/>
      <c r="Y165" s="112"/>
      <c r="Z165" s="112" t="s">
        <v>4670</v>
      </c>
      <c r="AA165" s="112" t="s">
        <v>4675</v>
      </c>
      <c r="AB165" s="112"/>
      <c r="AC165" s="112" t="s">
        <v>4247</v>
      </c>
      <c r="AD165" s="112" t="s">
        <v>4405</v>
      </c>
      <c r="AE165" s="112"/>
      <c r="AF165" s="148">
        <f t="shared" si="4"/>
        <v>5.6162700000000001</v>
      </c>
    </row>
    <row r="166" spans="1:32" x14ac:dyDescent="0.25">
      <c r="A166" s="142">
        <f>INDEX('Capacity by State'!$B$6:$B$12,MATCH(MID(B166,18,2),'Capacity by State'!$A$6:$A$12,0))</f>
        <v>10</v>
      </c>
      <c r="B166" s="108" t="s">
        <v>4406</v>
      </c>
      <c r="C166" s="108" t="s">
        <v>4662</v>
      </c>
      <c r="D166" s="144">
        <f>IF(LEFT(J166,1)="S",INDEX('Summer PCF'!$J:$J,MATCH($B166,'Summer PCF'!$M:$M,0)),INDEX('Winter PCF'!$J:$J,MATCH($B166,'Winter PCF'!$M:$M,0)))*A166*Gross_Up</f>
        <v>5.5030000000000001</v>
      </c>
      <c r="E166"/>
      <c r="F166" s="109" t="s">
        <v>4660</v>
      </c>
      <c r="G166" s="121">
        <v>1</v>
      </c>
      <c r="H166"/>
      <c r="I166"/>
      <c r="J166" s="108" t="str">
        <f t="shared" si="5"/>
        <v>SummerPeakMonth</v>
      </c>
      <c r="K166" s="108"/>
      <c r="L166" s="108"/>
      <c r="M166" s="108" t="s">
        <v>4247</v>
      </c>
      <c r="N166" s="108" t="s">
        <v>4407</v>
      </c>
      <c r="P166" t="s">
        <v>4676</v>
      </c>
      <c r="Q166" t="s">
        <v>4677</v>
      </c>
      <c r="R166" s="112" t="s">
        <v>4406</v>
      </c>
      <c r="S166" s="112" t="s">
        <v>4662</v>
      </c>
      <c r="T166" s="146">
        <v>5.5030000000000003E-2</v>
      </c>
      <c r="U166" s="113"/>
      <c r="V166" s="113" t="s">
        <v>4660</v>
      </c>
      <c r="W166" s="119">
        <v>1</v>
      </c>
      <c r="X166" s="112"/>
      <c r="Y166" s="112"/>
      <c r="Z166" s="112" t="s">
        <v>4669</v>
      </c>
      <c r="AA166" s="112" t="s">
        <v>4675</v>
      </c>
      <c r="AB166" s="112"/>
      <c r="AC166" s="112" t="s">
        <v>4247</v>
      </c>
      <c r="AD166" s="112" t="s">
        <v>4407</v>
      </c>
      <c r="AE166" s="112"/>
      <c r="AF166" s="148">
        <f t="shared" si="4"/>
        <v>5.4479699999999998</v>
      </c>
    </row>
    <row r="167" spans="1:32" x14ac:dyDescent="0.25">
      <c r="A167" s="142">
        <f>INDEX('Capacity by State'!$B$6:$B$12,MATCH(MID(B167,18,2),'Capacity by State'!$A$6:$A$12,0))</f>
        <v>10</v>
      </c>
      <c r="B167" s="108" t="s">
        <v>4406</v>
      </c>
      <c r="C167" s="108" t="s">
        <v>4662</v>
      </c>
      <c r="D167" s="144">
        <f>IF(LEFT(J167,1)="S",INDEX('Summer PCF'!$J:$J,MATCH($B167,'Summer PCF'!$M:$M,0)),INDEX('Winter PCF'!$J:$J,MATCH($B167,'Winter PCF'!$M:$M,0)))*A167*Gross_Up</f>
        <v>6.6080000000000005</v>
      </c>
      <c r="E167"/>
      <c r="F167" s="109" t="s">
        <v>4660</v>
      </c>
      <c r="G167" s="121">
        <v>1</v>
      </c>
      <c r="H167"/>
      <c r="I167"/>
      <c r="J167" s="108" t="str">
        <f t="shared" si="5"/>
        <v>WinterPeakMonth</v>
      </c>
      <c r="K167" s="108"/>
      <c r="L167" s="108"/>
      <c r="M167" s="108" t="s">
        <v>4247</v>
      </c>
      <c r="N167" s="108" t="s">
        <v>4407</v>
      </c>
      <c r="P167" t="s">
        <v>4676</v>
      </c>
      <c r="Q167" t="s">
        <v>4677</v>
      </c>
      <c r="R167" s="112" t="s">
        <v>4406</v>
      </c>
      <c r="S167" s="112" t="s">
        <v>4662</v>
      </c>
      <c r="T167" s="146">
        <v>6.608E-2</v>
      </c>
      <c r="U167" s="113"/>
      <c r="V167" s="113" t="s">
        <v>4660</v>
      </c>
      <c r="W167" s="119">
        <v>1</v>
      </c>
      <c r="X167" s="112"/>
      <c r="Y167" s="112"/>
      <c r="Z167" s="112" t="s">
        <v>4670</v>
      </c>
      <c r="AA167" s="112" t="s">
        <v>4675</v>
      </c>
      <c r="AB167" s="112"/>
      <c r="AC167" s="112" t="s">
        <v>4247</v>
      </c>
      <c r="AD167" s="112" t="s">
        <v>4407</v>
      </c>
      <c r="AE167" s="112"/>
      <c r="AF167" s="148">
        <f t="shared" si="4"/>
        <v>6.5419199999999993</v>
      </c>
    </row>
    <row r="168" spans="1:32" x14ac:dyDescent="0.25">
      <c r="A168" s="142">
        <f>INDEX('Capacity by State'!$B$6:$B$12,MATCH(MID(B168,18,2),'Capacity by State'!$A$6:$A$12,0))</f>
        <v>10</v>
      </c>
      <c r="B168" s="108" t="s">
        <v>4408</v>
      </c>
      <c r="C168" s="108" t="s">
        <v>4662</v>
      </c>
      <c r="D168" s="144">
        <f>IF(LEFT(J168,1)="S",INDEX('Summer PCF'!$J:$J,MATCH($B168,'Summer PCF'!$M:$M,0)),INDEX('Winter PCF'!$J:$J,MATCH($B168,'Winter PCF'!$M:$M,0)))*A168*Gross_Up</f>
        <v>4.6630000000000003</v>
      </c>
      <c r="E168"/>
      <c r="F168" s="109" t="s">
        <v>4660</v>
      </c>
      <c r="G168" s="121">
        <v>1</v>
      </c>
      <c r="H168"/>
      <c r="I168"/>
      <c r="J168" s="108" t="str">
        <f t="shared" si="5"/>
        <v>SummerPeakMonth</v>
      </c>
      <c r="K168" s="108"/>
      <c r="L168" s="108"/>
      <c r="M168" s="108" t="s">
        <v>4247</v>
      </c>
      <c r="N168" s="108" t="s">
        <v>4409</v>
      </c>
      <c r="P168" t="s">
        <v>4676</v>
      </c>
      <c r="Q168" t="s">
        <v>4677</v>
      </c>
      <c r="R168" s="112" t="s">
        <v>4408</v>
      </c>
      <c r="S168" s="112" t="s">
        <v>4662</v>
      </c>
      <c r="T168" s="146">
        <v>4.6629999999999998E-2</v>
      </c>
      <c r="U168" s="113"/>
      <c r="V168" s="113" t="s">
        <v>4660</v>
      </c>
      <c r="W168" s="119">
        <v>1</v>
      </c>
      <c r="X168" s="112"/>
      <c r="Y168" s="112"/>
      <c r="Z168" s="112" t="s">
        <v>4669</v>
      </c>
      <c r="AA168" s="112" t="s">
        <v>4675</v>
      </c>
      <c r="AB168" s="112"/>
      <c r="AC168" s="112" t="s">
        <v>4247</v>
      </c>
      <c r="AD168" s="112" t="s">
        <v>4409</v>
      </c>
      <c r="AE168" s="112"/>
      <c r="AF168" s="148">
        <f t="shared" si="4"/>
        <v>4.6163699999999999</v>
      </c>
    </row>
    <row r="169" spans="1:32" x14ac:dyDescent="0.25">
      <c r="A169" s="142">
        <f>INDEX('Capacity by State'!$B$6:$B$12,MATCH(MID(B169,18,2),'Capacity by State'!$A$6:$A$12,0))</f>
        <v>10</v>
      </c>
      <c r="B169" s="108" t="s">
        <v>4408</v>
      </c>
      <c r="C169" s="108" t="s">
        <v>4662</v>
      </c>
      <c r="D169" s="144">
        <f>IF(LEFT(J169,1)="S",INDEX('Summer PCF'!$J:$J,MATCH($B169,'Summer PCF'!$M:$M,0)),INDEX('Winter PCF'!$J:$J,MATCH($B169,'Winter PCF'!$M:$M,0)))*A169*Gross_Up</f>
        <v>6.2309999999999999</v>
      </c>
      <c r="E169"/>
      <c r="F169" s="109" t="s">
        <v>4660</v>
      </c>
      <c r="G169" s="121">
        <v>1</v>
      </c>
      <c r="H169"/>
      <c r="I169"/>
      <c r="J169" s="108" t="str">
        <f t="shared" si="5"/>
        <v>WinterPeakMonth</v>
      </c>
      <c r="K169" s="108"/>
      <c r="L169" s="108"/>
      <c r="M169" s="108" t="s">
        <v>4247</v>
      </c>
      <c r="N169" s="108" t="s">
        <v>4409</v>
      </c>
      <c r="P169" t="s">
        <v>4676</v>
      </c>
      <c r="Q169" t="s">
        <v>4677</v>
      </c>
      <c r="R169" s="112" t="s">
        <v>4408</v>
      </c>
      <c r="S169" s="112" t="s">
        <v>4662</v>
      </c>
      <c r="T169" s="146">
        <v>6.2309999999999997E-2</v>
      </c>
      <c r="U169" s="113"/>
      <c r="V169" s="113" t="s">
        <v>4660</v>
      </c>
      <c r="W169" s="119">
        <v>1</v>
      </c>
      <c r="X169" s="112"/>
      <c r="Y169" s="112"/>
      <c r="Z169" s="112" t="s">
        <v>4670</v>
      </c>
      <c r="AA169" s="112" t="s">
        <v>4675</v>
      </c>
      <c r="AB169" s="112"/>
      <c r="AC169" s="112" t="s">
        <v>4247</v>
      </c>
      <c r="AD169" s="112" t="s">
        <v>4409</v>
      </c>
      <c r="AE169" s="112"/>
      <c r="AF169" s="148">
        <f t="shared" si="4"/>
        <v>6.1686899999999998</v>
      </c>
    </row>
    <row r="170" spans="1:32" x14ac:dyDescent="0.25">
      <c r="A170" s="142">
        <f>INDEX('Capacity by State'!$B$6:$B$12,MATCH(MID(B170,18,2),'Capacity by State'!$A$6:$A$12,0))</f>
        <v>10</v>
      </c>
      <c r="B170" s="108" t="s">
        <v>4410</v>
      </c>
      <c r="C170" s="108" t="s">
        <v>4662</v>
      </c>
      <c r="D170" s="144">
        <f>IF(LEFT(J170,1)="S",INDEX('Summer PCF'!$J:$J,MATCH($B170,'Summer PCF'!$M:$M,0)),INDEX('Winter PCF'!$J:$J,MATCH($B170,'Winter PCF'!$M:$M,0)))*A170*Gross_Up</f>
        <v>5.4110000000000005</v>
      </c>
      <c r="E170"/>
      <c r="F170" s="109" t="s">
        <v>4660</v>
      </c>
      <c r="G170" s="121">
        <v>1</v>
      </c>
      <c r="H170"/>
      <c r="I170"/>
      <c r="J170" s="108" t="str">
        <f t="shared" si="5"/>
        <v>SummerPeakMonth</v>
      </c>
      <c r="K170" s="108"/>
      <c r="L170" s="108"/>
      <c r="M170" s="108" t="s">
        <v>4247</v>
      </c>
      <c r="N170" s="108" t="s">
        <v>4411</v>
      </c>
      <c r="P170" t="s">
        <v>4676</v>
      </c>
      <c r="Q170" t="s">
        <v>4677</v>
      </c>
      <c r="R170" s="112" t="s">
        <v>4410</v>
      </c>
      <c r="S170" s="112" t="s">
        <v>4662</v>
      </c>
      <c r="T170" s="146">
        <v>5.4109999999999998E-2</v>
      </c>
      <c r="U170" s="113"/>
      <c r="V170" s="113" t="s">
        <v>4660</v>
      </c>
      <c r="W170" s="119">
        <v>1</v>
      </c>
      <c r="X170" s="112"/>
      <c r="Y170" s="112"/>
      <c r="Z170" s="112" t="s">
        <v>4669</v>
      </c>
      <c r="AA170" s="112" t="s">
        <v>4675</v>
      </c>
      <c r="AB170" s="112"/>
      <c r="AC170" s="112" t="s">
        <v>4247</v>
      </c>
      <c r="AD170" s="112" t="s">
        <v>4411</v>
      </c>
      <c r="AE170" s="112"/>
      <c r="AF170" s="148">
        <f t="shared" si="4"/>
        <v>5.3568899999999999</v>
      </c>
    </row>
    <row r="171" spans="1:32" x14ac:dyDescent="0.25">
      <c r="A171" s="142">
        <f>INDEX('Capacity by State'!$B$6:$B$12,MATCH(MID(B171,18,2),'Capacity by State'!$A$6:$A$12,0))</f>
        <v>10</v>
      </c>
      <c r="B171" s="108" t="s">
        <v>4410</v>
      </c>
      <c r="C171" s="108" t="s">
        <v>4662</v>
      </c>
      <c r="D171" s="144">
        <f>IF(LEFT(J171,1)="S",INDEX('Summer PCF'!$J:$J,MATCH($B171,'Summer PCF'!$M:$M,0)),INDEX('Winter PCF'!$J:$J,MATCH($B171,'Winter PCF'!$M:$M,0)))*A171*Gross_Up</f>
        <v>5.9740000000000002</v>
      </c>
      <c r="E171"/>
      <c r="F171" s="109" t="s">
        <v>4660</v>
      </c>
      <c r="G171" s="121">
        <v>1</v>
      </c>
      <c r="H171"/>
      <c r="I171"/>
      <c r="J171" s="108" t="str">
        <f t="shared" si="5"/>
        <v>WinterPeakMonth</v>
      </c>
      <c r="K171" s="108"/>
      <c r="L171" s="108"/>
      <c r="M171" s="108" t="s">
        <v>4247</v>
      </c>
      <c r="N171" s="108" t="s">
        <v>4411</v>
      </c>
      <c r="P171" t="s">
        <v>4676</v>
      </c>
      <c r="Q171" t="s">
        <v>4677</v>
      </c>
      <c r="R171" s="112" t="s">
        <v>4410</v>
      </c>
      <c r="S171" s="112" t="s">
        <v>4662</v>
      </c>
      <c r="T171" s="146">
        <v>5.9740000000000001E-2</v>
      </c>
      <c r="U171" s="113"/>
      <c r="V171" s="113" t="s">
        <v>4660</v>
      </c>
      <c r="W171" s="119">
        <v>1</v>
      </c>
      <c r="X171" s="112"/>
      <c r="Y171" s="112"/>
      <c r="Z171" s="112" t="s">
        <v>4670</v>
      </c>
      <c r="AA171" s="112" t="s">
        <v>4675</v>
      </c>
      <c r="AB171" s="112"/>
      <c r="AC171" s="112" t="s">
        <v>4247</v>
      </c>
      <c r="AD171" s="112" t="s">
        <v>4411</v>
      </c>
      <c r="AE171" s="112"/>
      <c r="AF171" s="148">
        <f t="shared" si="4"/>
        <v>5.9142600000000005</v>
      </c>
    </row>
    <row r="172" spans="1:32" x14ac:dyDescent="0.25">
      <c r="A172" s="142">
        <f>INDEX('Capacity by State'!$B$6:$B$12,MATCH(MID(B172,18,2),'Capacity by State'!$A$6:$A$12,0))</f>
        <v>10</v>
      </c>
      <c r="B172" s="108" t="s">
        <v>4412</v>
      </c>
      <c r="C172" s="108" t="s">
        <v>4662</v>
      </c>
      <c r="D172" s="144">
        <f>IF(LEFT(J172,1)="S",INDEX('Summer PCF'!$J:$J,MATCH($B172,'Summer PCF'!$M:$M,0)),INDEX('Winter PCF'!$J:$J,MATCH($B172,'Winter PCF'!$M:$M,0)))*A172*Gross_Up</f>
        <v>6.2170000000000005</v>
      </c>
      <c r="E172"/>
      <c r="F172" s="109" t="s">
        <v>4660</v>
      </c>
      <c r="G172" s="121">
        <v>1</v>
      </c>
      <c r="H172"/>
      <c r="I172"/>
      <c r="J172" s="108" t="str">
        <f t="shared" si="5"/>
        <v>SummerPeakMonth</v>
      </c>
      <c r="K172" s="108"/>
      <c r="L172" s="108"/>
      <c r="M172" s="108" t="s">
        <v>4247</v>
      </c>
      <c r="N172" s="108" t="s">
        <v>4413</v>
      </c>
      <c r="P172" t="s">
        <v>4676</v>
      </c>
      <c r="Q172" t="s">
        <v>4677</v>
      </c>
      <c r="R172" s="112" t="s">
        <v>4412</v>
      </c>
      <c r="S172" s="112" t="s">
        <v>4662</v>
      </c>
      <c r="T172" s="146">
        <v>6.2170000000000003E-2</v>
      </c>
      <c r="U172" s="113"/>
      <c r="V172" s="113" t="s">
        <v>4660</v>
      </c>
      <c r="W172" s="119">
        <v>1</v>
      </c>
      <c r="X172" s="112"/>
      <c r="Y172" s="112"/>
      <c r="Z172" s="112" t="s">
        <v>4669</v>
      </c>
      <c r="AA172" s="112" t="s">
        <v>4675</v>
      </c>
      <c r="AB172" s="112"/>
      <c r="AC172" s="112" t="s">
        <v>4247</v>
      </c>
      <c r="AD172" s="112" t="s">
        <v>4413</v>
      </c>
      <c r="AE172" s="112"/>
      <c r="AF172" s="148">
        <f t="shared" si="4"/>
        <v>6.1548299999999996</v>
      </c>
    </row>
    <row r="173" spans="1:32" x14ac:dyDescent="0.25">
      <c r="A173" s="142">
        <f>INDEX('Capacity by State'!$B$6:$B$12,MATCH(MID(B173,18,2),'Capacity by State'!$A$6:$A$12,0))</f>
        <v>10</v>
      </c>
      <c r="B173" s="108" t="s">
        <v>4412</v>
      </c>
      <c r="C173" s="108" t="s">
        <v>4662</v>
      </c>
      <c r="D173" s="144">
        <f>IF(LEFT(J173,1)="S",INDEX('Summer PCF'!$J:$J,MATCH($B173,'Summer PCF'!$M:$M,0)),INDEX('Winter PCF'!$J:$J,MATCH($B173,'Winter PCF'!$M:$M,0)))*A173*Gross_Up</f>
        <v>8.0649999999999995</v>
      </c>
      <c r="E173"/>
      <c r="F173" s="109" t="s">
        <v>4660</v>
      </c>
      <c r="G173" s="121">
        <v>1</v>
      </c>
      <c r="H173"/>
      <c r="I173"/>
      <c r="J173" s="108" t="str">
        <f t="shared" si="5"/>
        <v>WinterPeakMonth</v>
      </c>
      <c r="K173" s="108"/>
      <c r="L173" s="108"/>
      <c r="M173" s="108" t="s">
        <v>4247</v>
      </c>
      <c r="N173" s="108" t="s">
        <v>4413</v>
      </c>
      <c r="P173" t="s">
        <v>4676</v>
      </c>
      <c r="Q173" t="s">
        <v>4677</v>
      </c>
      <c r="R173" s="112" t="s">
        <v>4412</v>
      </c>
      <c r="S173" s="112" t="s">
        <v>4662</v>
      </c>
      <c r="T173" s="146">
        <v>8.0649999999999999E-2</v>
      </c>
      <c r="U173" s="113"/>
      <c r="V173" s="113" t="s">
        <v>4660</v>
      </c>
      <c r="W173" s="119">
        <v>1</v>
      </c>
      <c r="X173" s="112"/>
      <c r="Y173" s="112"/>
      <c r="Z173" s="112" t="s">
        <v>4670</v>
      </c>
      <c r="AA173" s="112" t="s">
        <v>4675</v>
      </c>
      <c r="AB173" s="112"/>
      <c r="AC173" s="112" t="s">
        <v>4247</v>
      </c>
      <c r="AD173" s="112" t="s">
        <v>4413</v>
      </c>
      <c r="AE173" s="112"/>
      <c r="AF173" s="148">
        <f t="shared" si="4"/>
        <v>7.9843499999999992</v>
      </c>
    </row>
    <row r="174" spans="1:32" x14ac:dyDescent="0.25">
      <c r="A174" s="142">
        <f>INDEX('Capacity by State'!$B$6:$B$12,MATCH(MID(B174,18,2),'Capacity by State'!$A$6:$A$12,0))</f>
        <v>10</v>
      </c>
      <c r="B174" s="108" t="s">
        <v>4414</v>
      </c>
      <c r="C174" s="108" t="s">
        <v>4662</v>
      </c>
      <c r="D174" s="144">
        <f>IF(LEFT(J174,1)="S",INDEX('Summer PCF'!$J:$J,MATCH($B174,'Summer PCF'!$M:$M,0)),INDEX('Winter PCF'!$J:$J,MATCH($B174,'Winter PCF'!$M:$M,0)))*A174*Gross_Up</f>
        <v>5.8089999999999993</v>
      </c>
      <c r="E174"/>
      <c r="F174" s="109" t="s">
        <v>4660</v>
      </c>
      <c r="G174" s="121">
        <v>1</v>
      </c>
      <c r="H174"/>
      <c r="I174"/>
      <c r="J174" s="108" t="str">
        <f t="shared" si="5"/>
        <v>SummerPeakMonth</v>
      </c>
      <c r="K174" s="108"/>
      <c r="L174" s="108"/>
      <c r="M174" s="108" t="s">
        <v>4247</v>
      </c>
      <c r="N174" s="108" t="s">
        <v>4415</v>
      </c>
      <c r="P174" t="s">
        <v>4676</v>
      </c>
      <c r="Q174" t="s">
        <v>4677</v>
      </c>
      <c r="R174" s="112" t="s">
        <v>4414</v>
      </c>
      <c r="S174" s="112" t="s">
        <v>4662</v>
      </c>
      <c r="T174" s="146">
        <v>5.8090000000000003E-2</v>
      </c>
      <c r="U174" s="113"/>
      <c r="V174" s="113" t="s">
        <v>4660</v>
      </c>
      <c r="W174" s="119">
        <v>1</v>
      </c>
      <c r="X174" s="112"/>
      <c r="Y174" s="112"/>
      <c r="Z174" s="112" t="s">
        <v>4669</v>
      </c>
      <c r="AA174" s="112" t="s">
        <v>4675</v>
      </c>
      <c r="AB174" s="112"/>
      <c r="AC174" s="112" t="s">
        <v>4247</v>
      </c>
      <c r="AD174" s="112" t="s">
        <v>4415</v>
      </c>
      <c r="AE174" s="112"/>
      <c r="AF174" s="148">
        <f t="shared" si="4"/>
        <v>5.7509100000000002</v>
      </c>
    </row>
    <row r="175" spans="1:32" x14ac:dyDescent="0.25">
      <c r="A175" s="142">
        <f>INDEX('Capacity by State'!$B$6:$B$12,MATCH(MID(B175,18,2),'Capacity by State'!$A$6:$A$12,0))</f>
        <v>10</v>
      </c>
      <c r="B175" s="108" t="s">
        <v>4414</v>
      </c>
      <c r="C175" s="108" t="s">
        <v>4662</v>
      </c>
      <c r="D175" s="144">
        <f>IF(LEFT(J175,1)="S",INDEX('Summer PCF'!$J:$J,MATCH($B175,'Summer PCF'!$M:$M,0)),INDEX('Winter PCF'!$J:$J,MATCH($B175,'Winter PCF'!$M:$M,0)))*A175*Gross_Up</f>
        <v>6.2880000000000003</v>
      </c>
      <c r="E175"/>
      <c r="F175" s="109" t="s">
        <v>4660</v>
      </c>
      <c r="G175" s="121">
        <v>1</v>
      </c>
      <c r="H175"/>
      <c r="I175"/>
      <c r="J175" s="108" t="str">
        <f t="shared" si="5"/>
        <v>WinterPeakMonth</v>
      </c>
      <c r="K175" s="108"/>
      <c r="L175" s="108"/>
      <c r="M175" s="108" t="s">
        <v>4247</v>
      </c>
      <c r="N175" s="108" t="s">
        <v>4415</v>
      </c>
      <c r="P175" t="s">
        <v>4676</v>
      </c>
      <c r="Q175" t="s">
        <v>4677</v>
      </c>
      <c r="R175" s="112" t="s">
        <v>4414</v>
      </c>
      <c r="S175" s="112" t="s">
        <v>4662</v>
      </c>
      <c r="T175" s="146">
        <v>6.2880000000000005E-2</v>
      </c>
      <c r="U175" s="113"/>
      <c r="V175" s="113" t="s">
        <v>4660</v>
      </c>
      <c r="W175" s="119">
        <v>1</v>
      </c>
      <c r="X175" s="112"/>
      <c r="Y175" s="112"/>
      <c r="Z175" s="112" t="s">
        <v>4670</v>
      </c>
      <c r="AA175" s="112" t="s">
        <v>4675</v>
      </c>
      <c r="AB175" s="112"/>
      <c r="AC175" s="112" t="s">
        <v>4247</v>
      </c>
      <c r="AD175" s="112" t="s">
        <v>4415</v>
      </c>
      <c r="AE175" s="112"/>
      <c r="AF175" s="148">
        <f t="shared" si="4"/>
        <v>6.2251200000000004</v>
      </c>
    </row>
    <row r="176" spans="1:32" x14ac:dyDescent="0.25">
      <c r="A176" s="142">
        <f>INDEX('Capacity by State'!$B$6:$B$12,MATCH(MID(B176,18,2),'Capacity by State'!$A$6:$A$12,0))</f>
        <v>10</v>
      </c>
      <c r="B176" s="108" t="s">
        <v>4416</v>
      </c>
      <c r="C176" s="108" t="s">
        <v>4662</v>
      </c>
      <c r="D176" s="144">
        <f>IF(LEFT(J176,1)="S",INDEX('Summer PCF'!$J:$J,MATCH($B176,'Summer PCF'!$M:$M,0)),INDEX('Winter PCF'!$J:$J,MATCH($B176,'Winter PCF'!$M:$M,0)))*A176*Gross_Up</f>
        <v>5.7949999999999999</v>
      </c>
      <c r="E176"/>
      <c r="F176" s="109" t="s">
        <v>4660</v>
      </c>
      <c r="G176" s="121">
        <v>1</v>
      </c>
      <c r="H176"/>
      <c r="I176"/>
      <c r="J176" s="108" t="str">
        <f t="shared" si="5"/>
        <v>SummerPeakMonth</v>
      </c>
      <c r="K176" s="108"/>
      <c r="L176" s="108"/>
      <c r="M176" s="108" t="s">
        <v>4247</v>
      </c>
      <c r="N176" s="108" t="s">
        <v>4417</v>
      </c>
      <c r="P176" t="s">
        <v>4676</v>
      </c>
      <c r="Q176" t="s">
        <v>4677</v>
      </c>
      <c r="R176" s="112" t="s">
        <v>4416</v>
      </c>
      <c r="S176" s="112" t="s">
        <v>4662</v>
      </c>
      <c r="T176" s="146">
        <v>5.7950000000000002E-2</v>
      </c>
      <c r="U176" s="113"/>
      <c r="V176" s="113" t="s">
        <v>4660</v>
      </c>
      <c r="W176" s="119">
        <v>1</v>
      </c>
      <c r="X176" s="112"/>
      <c r="Y176" s="112"/>
      <c r="Z176" s="112" t="s">
        <v>4669</v>
      </c>
      <c r="AA176" s="112" t="s">
        <v>4675</v>
      </c>
      <c r="AB176" s="112"/>
      <c r="AC176" s="112" t="s">
        <v>4247</v>
      </c>
      <c r="AD176" s="112" t="s">
        <v>4417</v>
      </c>
      <c r="AE176" s="112"/>
      <c r="AF176" s="148">
        <f t="shared" si="4"/>
        <v>5.73705</v>
      </c>
    </row>
    <row r="177" spans="1:32" x14ac:dyDescent="0.25">
      <c r="A177" s="142">
        <f>INDEX('Capacity by State'!$B$6:$B$12,MATCH(MID(B177,18,2),'Capacity by State'!$A$6:$A$12,0))</f>
        <v>10</v>
      </c>
      <c r="B177" s="108" t="s">
        <v>4416</v>
      </c>
      <c r="C177" s="108" t="s">
        <v>4662</v>
      </c>
      <c r="D177" s="144">
        <f>IF(LEFT(J177,1)="S",INDEX('Summer PCF'!$J:$J,MATCH($B177,'Summer PCF'!$M:$M,0)),INDEX('Winter PCF'!$J:$J,MATCH($B177,'Winter PCF'!$M:$M,0)))*A177*Gross_Up</f>
        <v>6.61</v>
      </c>
      <c r="E177"/>
      <c r="F177" s="109" t="s">
        <v>4660</v>
      </c>
      <c r="G177" s="121">
        <v>1</v>
      </c>
      <c r="H177"/>
      <c r="I177"/>
      <c r="J177" s="108" t="str">
        <f t="shared" si="5"/>
        <v>WinterPeakMonth</v>
      </c>
      <c r="K177" s="108"/>
      <c r="L177" s="108"/>
      <c r="M177" s="108" t="s">
        <v>4247</v>
      </c>
      <c r="N177" s="108" t="s">
        <v>4417</v>
      </c>
      <c r="P177" t="s">
        <v>4676</v>
      </c>
      <c r="Q177" t="s">
        <v>4677</v>
      </c>
      <c r="R177" s="112" t="s">
        <v>4416</v>
      </c>
      <c r="S177" s="112" t="s">
        <v>4662</v>
      </c>
      <c r="T177" s="146">
        <v>6.6100000000000006E-2</v>
      </c>
      <c r="U177" s="113"/>
      <c r="V177" s="113" t="s">
        <v>4660</v>
      </c>
      <c r="W177" s="119">
        <v>1</v>
      </c>
      <c r="X177" s="112"/>
      <c r="Y177" s="112"/>
      <c r="Z177" s="112" t="s">
        <v>4670</v>
      </c>
      <c r="AA177" s="112" t="s">
        <v>4675</v>
      </c>
      <c r="AB177" s="112"/>
      <c r="AC177" s="112" t="s">
        <v>4247</v>
      </c>
      <c r="AD177" s="112" t="s">
        <v>4417</v>
      </c>
      <c r="AE177" s="112"/>
      <c r="AF177" s="148">
        <f t="shared" si="4"/>
        <v>6.5439000000000007</v>
      </c>
    </row>
    <row r="178" spans="1:32" x14ac:dyDescent="0.25">
      <c r="A178" s="142">
        <f>INDEX('Capacity by State'!$B$6:$B$12,MATCH(MID(B178,18,2),'Capacity by State'!$A$6:$A$12,0))</f>
        <v>10</v>
      </c>
      <c r="B178" s="108" t="s">
        <v>4418</v>
      </c>
      <c r="C178" s="108" t="s">
        <v>4662</v>
      </c>
      <c r="D178" s="144">
        <f>IF(LEFT(J178,1)="S",INDEX('Summer PCF'!$J:$J,MATCH($B178,'Summer PCF'!$M:$M,0)),INDEX('Winter PCF'!$J:$J,MATCH($B178,'Winter PCF'!$M:$M,0)))*A178*Gross_Up</f>
        <v>5.798</v>
      </c>
      <c r="E178"/>
      <c r="F178" s="109" t="s">
        <v>4660</v>
      </c>
      <c r="G178" s="121">
        <v>1</v>
      </c>
      <c r="H178"/>
      <c r="I178"/>
      <c r="J178" s="108" t="str">
        <f t="shared" si="5"/>
        <v>SummerPeakMonth</v>
      </c>
      <c r="K178" s="108"/>
      <c r="L178" s="108"/>
      <c r="M178" s="108" t="s">
        <v>4247</v>
      </c>
      <c r="N178" s="108" t="s">
        <v>4419</v>
      </c>
      <c r="P178" t="s">
        <v>4676</v>
      </c>
      <c r="Q178" t="s">
        <v>4677</v>
      </c>
      <c r="R178" s="112" t="s">
        <v>4418</v>
      </c>
      <c r="S178" s="112" t="s">
        <v>4662</v>
      </c>
      <c r="T178" s="146">
        <v>5.7979999999999997E-2</v>
      </c>
      <c r="U178" s="113"/>
      <c r="V178" s="113" t="s">
        <v>4660</v>
      </c>
      <c r="W178" s="119">
        <v>1</v>
      </c>
      <c r="X178" s="112"/>
      <c r="Y178" s="112"/>
      <c r="Z178" s="112" t="s">
        <v>4669</v>
      </c>
      <c r="AA178" s="112" t="s">
        <v>4675</v>
      </c>
      <c r="AB178" s="112"/>
      <c r="AC178" s="112" t="s">
        <v>4247</v>
      </c>
      <c r="AD178" s="112" t="s">
        <v>4419</v>
      </c>
      <c r="AE178" s="112"/>
      <c r="AF178" s="148">
        <f t="shared" si="4"/>
        <v>5.7400200000000003</v>
      </c>
    </row>
    <row r="179" spans="1:32" x14ac:dyDescent="0.25">
      <c r="A179" s="142">
        <f>INDEX('Capacity by State'!$B$6:$B$12,MATCH(MID(B179,18,2),'Capacity by State'!$A$6:$A$12,0))</f>
        <v>10</v>
      </c>
      <c r="B179" s="108" t="s">
        <v>4418</v>
      </c>
      <c r="C179" s="108" t="s">
        <v>4662</v>
      </c>
      <c r="D179" s="144">
        <f>IF(LEFT(J179,1)="S",INDEX('Summer PCF'!$J:$J,MATCH($B179,'Summer PCF'!$M:$M,0)),INDEX('Winter PCF'!$J:$J,MATCH($B179,'Winter PCF'!$M:$M,0)))*A179*Gross_Up</f>
        <v>4.8010000000000002</v>
      </c>
      <c r="E179"/>
      <c r="F179" s="109" t="s">
        <v>4660</v>
      </c>
      <c r="G179" s="121">
        <v>1</v>
      </c>
      <c r="H179"/>
      <c r="I179"/>
      <c r="J179" s="108" t="str">
        <f t="shared" si="5"/>
        <v>WinterPeakMonth</v>
      </c>
      <c r="K179" s="108"/>
      <c r="L179" s="108"/>
      <c r="M179" s="108" t="s">
        <v>4247</v>
      </c>
      <c r="N179" s="108" t="s">
        <v>4419</v>
      </c>
      <c r="P179" t="s">
        <v>4676</v>
      </c>
      <c r="Q179" t="s">
        <v>4677</v>
      </c>
      <c r="R179" s="112" t="s">
        <v>4418</v>
      </c>
      <c r="S179" s="112" t="s">
        <v>4662</v>
      </c>
      <c r="T179" s="146">
        <v>4.8009999999999997E-2</v>
      </c>
      <c r="U179" s="113"/>
      <c r="V179" s="113" t="s">
        <v>4660</v>
      </c>
      <c r="W179" s="119">
        <v>1</v>
      </c>
      <c r="X179" s="112"/>
      <c r="Y179" s="112"/>
      <c r="Z179" s="112" t="s">
        <v>4670</v>
      </c>
      <c r="AA179" s="112" t="s">
        <v>4675</v>
      </c>
      <c r="AB179" s="112"/>
      <c r="AC179" s="112" t="s">
        <v>4247</v>
      </c>
      <c r="AD179" s="112" t="s">
        <v>4419</v>
      </c>
      <c r="AE179" s="112"/>
      <c r="AF179" s="148">
        <f t="shared" si="4"/>
        <v>4.7529900000000005</v>
      </c>
    </row>
    <row r="180" spans="1:32" x14ac:dyDescent="0.25">
      <c r="A180" s="142">
        <f>INDEX('Capacity by State'!$B$6:$B$12,MATCH(MID(B180,18,2),'Capacity by State'!$A$6:$A$12,0))</f>
        <v>10</v>
      </c>
      <c r="B180" s="108" t="s">
        <v>4420</v>
      </c>
      <c r="C180" s="108" t="s">
        <v>4662</v>
      </c>
      <c r="D180" s="144">
        <f>IF(LEFT(J180,1)="S",INDEX('Summer PCF'!$J:$J,MATCH($B180,'Summer PCF'!$M:$M,0)),INDEX('Winter PCF'!$J:$J,MATCH($B180,'Winter PCF'!$M:$M,0)))*A180*Gross_Up</f>
        <v>5.3120000000000003</v>
      </c>
      <c r="E180"/>
      <c r="F180" s="109" t="s">
        <v>4660</v>
      </c>
      <c r="G180" s="121">
        <v>1</v>
      </c>
      <c r="H180"/>
      <c r="I180"/>
      <c r="J180" s="108" t="str">
        <f t="shared" si="5"/>
        <v>SummerPeakMonth</v>
      </c>
      <c r="K180" s="108"/>
      <c r="L180" s="108"/>
      <c r="M180" s="108" t="s">
        <v>4247</v>
      </c>
      <c r="N180" s="108" t="s">
        <v>4421</v>
      </c>
      <c r="P180" t="s">
        <v>4676</v>
      </c>
      <c r="Q180" t="s">
        <v>4677</v>
      </c>
      <c r="R180" s="112" t="s">
        <v>4420</v>
      </c>
      <c r="S180" s="112" t="s">
        <v>4662</v>
      </c>
      <c r="T180" s="146">
        <v>5.3120000000000001E-2</v>
      </c>
      <c r="U180" s="113"/>
      <c r="V180" s="113" t="s">
        <v>4660</v>
      </c>
      <c r="W180" s="119">
        <v>1</v>
      </c>
      <c r="X180" s="112"/>
      <c r="Y180" s="112"/>
      <c r="Z180" s="112" t="s">
        <v>4669</v>
      </c>
      <c r="AA180" s="112" t="s">
        <v>4675</v>
      </c>
      <c r="AB180" s="112"/>
      <c r="AC180" s="112" t="s">
        <v>4247</v>
      </c>
      <c r="AD180" s="112" t="s">
        <v>4421</v>
      </c>
      <c r="AE180" s="112"/>
      <c r="AF180" s="148">
        <f t="shared" si="4"/>
        <v>5.2588800000000004</v>
      </c>
    </row>
    <row r="181" spans="1:32" x14ac:dyDescent="0.25">
      <c r="A181" s="142">
        <f>INDEX('Capacity by State'!$B$6:$B$12,MATCH(MID(B181,18,2),'Capacity by State'!$A$6:$A$12,0))</f>
        <v>10</v>
      </c>
      <c r="B181" s="108" t="s">
        <v>4420</v>
      </c>
      <c r="C181" s="108" t="s">
        <v>4662</v>
      </c>
      <c r="D181" s="144">
        <f>IF(LEFT(J181,1)="S",INDEX('Summer PCF'!$J:$J,MATCH($B181,'Summer PCF'!$M:$M,0)),INDEX('Winter PCF'!$J:$J,MATCH($B181,'Winter PCF'!$M:$M,0)))*A181*Gross_Up</f>
        <v>4.7620000000000005</v>
      </c>
      <c r="E181"/>
      <c r="F181" s="109" t="s">
        <v>4660</v>
      </c>
      <c r="G181" s="121">
        <v>1</v>
      </c>
      <c r="H181"/>
      <c r="I181"/>
      <c r="J181" s="108" t="str">
        <f t="shared" si="5"/>
        <v>WinterPeakMonth</v>
      </c>
      <c r="K181" s="108"/>
      <c r="L181" s="108"/>
      <c r="M181" s="108" t="s">
        <v>4247</v>
      </c>
      <c r="N181" s="108" t="s">
        <v>4421</v>
      </c>
      <c r="P181" t="s">
        <v>4676</v>
      </c>
      <c r="Q181" t="s">
        <v>4677</v>
      </c>
      <c r="R181" s="112" t="s">
        <v>4420</v>
      </c>
      <c r="S181" s="112" t="s">
        <v>4662</v>
      </c>
      <c r="T181" s="146">
        <v>4.7620000000000003E-2</v>
      </c>
      <c r="U181" s="113"/>
      <c r="V181" s="113" t="s">
        <v>4660</v>
      </c>
      <c r="W181" s="119">
        <v>1</v>
      </c>
      <c r="X181" s="112"/>
      <c r="Y181" s="112"/>
      <c r="Z181" s="112" t="s">
        <v>4670</v>
      </c>
      <c r="AA181" s="112" t="s">
        <v>4675</v>
      </c>
      <c r="AB181" s="112"/>
      <c r="AC181" s="112" t="s">
        <v>4247</v>
      </c>
      <c r="AD181" s="112" t="s">
        <v>4421</v>
      </c>
      <c r="AE181" s="112"/>
      <c r="AF181" s="148">
        <f t="shared" si="4"/>
        <v>4.7143799999999993</v>
      </c>
    </row>
    <row r="182" spans="1:32" x14ac:dyDescent="0.25">
      <c r="A182" s="142">
        <f>INDEX('Capacity by State'!$B$6:$B$12,MATCH(MID(B182,18,2),'Capacity by State'!$A$6:$A$12,0))</f>
        <v>10</v>
      </c>
      <c r="B182" s="108" t="s">
        <v>4422</v>
      </c>
      <c r="C182" s="108" t="s">
        <v>4662</v>
      </c>
      <c r="D182" s="144">
        <f>IF(LEFT(J182,1)="S",INDEX('Summer PCF'!$J:$J,MATCH($B182,'Summer PCF'!$M:$M,0)),INDEX('Winter PCF'!$J:$J,MATCH($B182,'Winter PCF'!$M:$M,0)))*A182*Gross_Up</f>
        <v>5.6259999999999994</v>
      </c>
      <c r="E182"/>
      <c r="F182" s="109" t="s">
        <v>4660</v>
      </c>
      <c r="G182" s="121">
        <v>1</v>
      </c>
      <c r="H182"/>
      <c r="I182"/>
      <c r="J182" s="108" t="str">
        <f t="shared" si="5"/>
        <v>SummerPeakMonth</v>
      </c>
      <c r="K182" s="108"/>
      <c r="L182" s="108"/>
      <c r="M182" s="108" t="s">
        <v>4247</v>
      </c>
      <c r="N182" s="108" t="s">
        <v>4423</v>
      </c>
      <c r="P182" t="s">
        <v>4676</v>
      </c>
      <c r="Q182" t="s">
        <v>4677</v>
      </c>
      <c r="R182" s="112" t="s">
        <v>4422</v>
      </c>
      <c r="S182" s="112" t="s">
        <v>4662</v>
      </c>
      <c r="T182" s="146">
        <v>5.6259999999999998E-2</v>
      </c>
      <c r="U182" s="113"/>
      <c r="V182" s="113" t="s">
        <v>4660</v>
      </c>
      <c r="W182" s="119">
        <v>1</v>
      </c>
      <c r="X182" s="112"/>
      <c r="Y182" s="112"/>
      <c r="Z182" s="112" t="s">
        <v>4669</v>
      </c>
      <c r="AA182" s="112" t="s">
        <v>4675</v>
      </c>
      <c r="AB182" s="112"/>
      <c r="AC182" s="112" t="s">
        <v>4247</v>
      </c>
      <c r="AD182" s="112" t="s">
        <v>4423</v>
      </c>
      <c r="AE182" s="112"/>
      <c r="AF182" s="148">
        <f t="shared" si="4"/>
        <v>5.5697400000000004</v>
      </c>
    </row>
    <row r="183" spans="1:32" x14ac:dyDescent="0.25">
      <c r="A183" s="142">
        <f>INDEX('Capacity by State'!$B$6:$B$12,MATCH(MID(B183,18,2),'Capacity by State'!$A$6:$A$12,0))</f>
        <v>10</v>
      </c>
      <c r="B183" s="108" t="s">
        <v>4422</v>
      </c>
      <c r="C183" s="108" t="s">
        <v>4662</v>
      </c>
      <c r="D183" s="144">
        <f>IF(LEFT(J183,1)="S",INDEX('Summer PCF'!$J:$J,MATCH($B183,'Summer PCF'!$M:$M,0)),INDEX('Winter PCF'!$J:$J,MATCH($B183,'Winter PCF'!$M:$M,0)))*A183*Gross_Up</f>
        <v>5.2959999999999994</v>
      </c>
      <c r="E183"/>
      <c r="F183" s="109" t="s">
        <v>4660</v>
      </c>
      <c r="G183" s="121">
        <v>1</v>
      </c>
      <c r="H183"/>
      <c r="I183"/>
      <c r="J183" s="108" t="str">
        <f t="shared" si="5"/>
        <v>WinterPeakMonth</v>
      </c>
      <c r="K183" s="108"/>
      <c r="L183" s="108"/>
      <c r="M183" s="108" t="s">
        <v>4247</v>
      </c>
      <c r="N183" s="108" t="s">
        <v>4423</v>
      </c>
      <c r="P183" t="s">
        <v>4676</v>
      </c>
      <c r="Q183" t="s">
        <v>4677</v>
      </c>
      <c r="R183" s="112" t="s">
        <v>4422</v>
      </c>
      <c r="S183" s="112" t="s">
        <v>4662</v>
      </c>
      <c r="T183" s="146">
        <v>5.296E-2</v>
      </c>
      <c r="U183" s="113"/>
      <c r="V183" s="113" t="s">
        <v>4660</v>
      </c>
      <c r="W183" s="119">
        <v>1</v>
      </c>
      <c r="X183" s="112"/>
      <c r="Y183" s="112"/>
      <c r="Z183" s="112" t="s">
        <v>4670</v>
      </c>
      <c r="AA183" s="112" t="s">
        <v>4675</v>
      </c>
      <c r="AB183" s="112"/>
      <c r="AC183" s="112" t="s">
        <v>4247</v>
      </c>
      <c r="AD183" s="112" t="s">
        <v>4423</v>
      </c>
      <c r="AE183" s="112"/>
      <c r="AF183" s="148">
        <f t="shared" si="4"/>
        <v>5.2430400000000006</v>
      </c>
    </row>
    <row r="184" spans="1:32" x14ac:dyDescent="0.25">
      <c r="A184" s="142">
        <f>INDEX('Capacity by State'!$B$6:$B$12,MATCH(MID(B184,18,2),'Capacity by State'!$A$6:$A$12,0))</f>
        <v>10</v>
      </c>
      <c r="B184" s="108" t="s">
        <v>4424</v>
      </c>
      <c r="C184" s="108" t="s">
        <v>4662</v>
      </c>
      <c r="D184" s="144">
        <f>IF(LEFT(J184,1)="S",INDEX('Summer PCF'!$J:$J,MATCH($B184,'Summer PCF'!$M:$M,0)),INDEX('Winter PCF'!$J:$J,MATCH($B184,'Winter PCF'!$M:$M,0)))*A184*Gross_Up</f>
        <v>5.5060000000000002</v>
      </c>
      <c r="E184"/>
      <c r="F184" s="109" t="s">
        <v>4660</v>
      </c>
      <c r="G184" s="121">
        <v>1</v>
      </c>
      <c r="H184"/>
      <c r="I184"/>
      <c r="J184" s="108" t="str">
        <f t="shared" si="5"/>
        <v>SummerPeakMonth</v>
      </c>
      <c r="K184" s="108"/>
      <c r="L184" s="108"/>
      <c r="M184" s="108" t="s">
        <v>4247</v>
      </c>
      <c r="N184" s="108" t="s">
        <v>4425</v>
      </c>
      <c r="P184" t="s">
        <v>4676</v>
      </c>
      <c r="Q184" t="s">
        <v>4677</v>
      </c>
      <c r="R184" s="112" t="s">
        <v>4424</v>
      </c>
      <c r="S184" s="112" t="s">
        <v>4662</v>
      </c>
      <c r="T184" s="146">
        <v>5.5059999999999998E-2</v>
      </c>
      <c r="U184" s="113"/>
      <c r="V184" s="113" t="s">
        <v>4660</v>
      </c>
      <c r="W184" s="119">
        <v>1</v>
      </c>
      <c r="X184" s="112"/>
      <c r="Y184" s="112"/>
      <c r="Z184" s="112" t="s">
        <v>4669</v>
      </c>
      <c r="AA184" s="112" t="s">
        <v>4675</v>
      </c>
      <c r="AB184" s="112"/>
      <c r="AC184" s="112" t="s">
        <v>4247</v>
      </c>
      <c r="AD184" s="112" t="s">
        <v>4425</v>
      </c>
      <c r="AE184" s="112"/>
      <c r="AF184" s="148">
        <f t="shared" si="4"/>
        <v>5.4509400000000001</v>
      </c>
    </row>
    <row r="185" spans="1:32" x14ac:dyDescent="0.25">
      <c r="A185" s="142">
        <f>INDEX('Capacity by State'!$B$6:$B$12,MATCH(MID(B185,18,2),'Capacity by State'!$A$6:$A$12,0))</f>
        <v>10</v>
      </c>
      <c r="B185" s="108" t="s">
        <v>4424</v>
      </c>
      <c r="C185" s="108" t="s">
        <v>4662</v>
      </c>
      <c r="D185" s="144">
        <f>IF(LEFT(J185,1)="S",INDEX('Summer PCF'!$J:$J,MATCH($B185,'Summer PCF'!$M:$M,0)),INDEX('Winter PCF'!$J:$J,MATCH($B185,'Winter PCF'!$M:$M,0)))*A185*Gross_Up</f>
        <v>6.0579999999999998</v>
      </c>
      <c r="E185"/>
      <c r="F185" s="109" t="s">
        <v>4660</v>
      </c>
      <c r="G185" s="121">
        <v>1</v>
      </c>
      <c r="H185"/>
      <c r="I185"/>
      <c r="J185" s="108" t="str">
        <f t="shared" si="5"/>
        <v>WinterPeakMonth</v>
      </c>
      <c r="K185" s="108"/>
      <c r="L185" s="108"/>
      <c r="M185" s="108" t="s">
        <v>4247</v>
      </c>
      <c r="N185" s="108" t="s">
        <v>4425</v>
      </c>
      <c r="P185" t="s">
        <v>4676</v>
      </c>
      <c r="Q185" t="s">
        <v>4677</v>
      </c>
      <c r="R185" s="112" t="s">
        <v>4424</v>
      </c>
      <c r="S185" s="112" t="s">
        <v>4662</v>
      </c>
      <c r="T185" s="146">
        <v>6.0580000000000002E-2</v>
      </c>
      <c r="U185" s="113"/>
      <c r="V185" s="113" t="s">
        <v>4660</v>
      </c>
      <c r="W185" s="119">
        <v>1</v>
      </c>
      <c r="X185" s="112"/>
      <c r="Y185" s="112"/>
      <c r="Z185" s="112" t="s">
        <v>4670</v>
      </c>
      <c r="AA185" s="112" t="s">
        <v>4675</v>
      </c>
      <c r="AB185" s="112"/>
      <c r="AC185" s="112" t="s">
        <v>4247</v>
      </c>
      <c r="AD185" s="112" t="s">
        <v>4425</v>
      </c>
      <c r="AE185" s="112"/>
      <c r="AF185" s="148">
        <f t="shared" si="4"/>
        <v>5.99742</v>
      </c>
    </row>
    <row r="186" spans="1:32" x14ac:dyDescent="0.25">
      <c r="A186" s="142">
        <f>INDEX('Capacity by State'!$B$6:$B$12,MATCH(MID(B186,18,2),'Capacity by State'!$A$6:$A$12,0))</f>
        <v>10</v>
      </c>
      <c r="B186" s="108" t="s">
        <v>4426</v>
      </c>
      <c r="C186" s="108" t="s">
        <v>4662</v>
      </c>
      <c r="D186" s="144">
        <f>IF(LEFT(J186,1)="S",INDEX('Summer PCF'!$J:$J,MATCH($B186,'Summer PCF'!$M:$M,0)),INDEX('Winter PCF'!$J:$J,MATCH($B186,'Winter PCF'!$M:$M,0)))*A186*Gross_Up</f>
        <v>5.45</v>
      </c>
      <c r="E186"/>
      <c r="F186" s="109" t="s">
        <v>4660</v>
      </c>
      <c r="G186" s="121">
        <v>1</v>
      </c>
      <c r="H186"/>
      <c r="I186"/>
      <c r="J186" s="108" t="str">
        <f t="shared" si="5"/>
        <v>SummerPeakMonth</v>
      </c>
      <c r="K186" s="108"/>
      <c r="L186" s="108"/>
      <c r="M186" s="108" t="s">
        <v>4247</v>
      </c>
      <c r="N186" s="108" t="s">
        <v>4427</v>
      </c>
      <c r="P186" t="s">
        <v>4676</v>
      </c>
      <c r="Q186" t="s">
        <v>4677</v>
      </c>
      <c r="R186" s="112" t="s">
        <v>4426</v>
      </c>
      <c r="S186" s="112" t="s">
        <v>4662</v>
      </c>
      <c r="T186" s="146">
        <v>5.45E-2</v>
      </c>
      <c r="U186" s="113"/>
      <c r="V186" s="113" t="s">
        <v>4660</v>
      </c>
      <c r="W186" s="119">
        <v>1</v>
      </c>
      <c r="X186" s="112"/>
      <c r="Y186" s="112"/>
      <c r="Z186" s="112" t="s">
        <v>4669</v>
      </c>
      <c r="AA186" s="112" t="s">
        <v>4675</v>
      </c>
      <c r="AB186" s="112"/>
      <c r="AC186" s="112" t="s">
        <v>4247</v>
      </c>
      <c r="AD186" s="112" t="s">
        <v>4427</v>
      </c>
      <c r="AE186" s="112"/>
      <c r="AF186" s="148">
        <f t="shared" si="4"/>
        <v>5.3955000000000002</v>
      </c>
    </row>
    <row r="187" spans="1:32" x14ac:dyDescent="0.25">
      <c r="A187" s="142">
        <f>INDEX('Capacity by State'!$B$6:$B$12,MATCH(MID(B187,18,2),'Capacity by State'!$A$6:$A$12,0))</f>
        <v>10</v>
      </c>
      <c r="B187" s="108" t="s">
        <v>4426</v>
      </c>
      <c r="C187" s="108" t="s">
        <v>4662</v>
      </c>
      <c r="D187" s="144">
        <f>IF(LEFT(J187,1)="S",INDEX('Summer PCF'!$J:$J,MATCH($B187,'Summer PCF'!$M:$M,0)),INDEX('Winter PCF'!$J:$J,MATCH($B187,'Winter PCF'!$M:$M,0)))*A187*Gross_Up</f>
        <v>5.0170000000000003</v>
      </c>
      <c r="E187"/>
      <c r="F187" s="109" t="s">
        <v>4660</v>
      </c>
      <c r="G187" s="121">
        <v>1</v>
      </c>
      <c r="H187"/>
      <c r="I187"/>
      <c r="J187" s="108" t="str">
        <f t="shared" si="5"/>
        <v>WinterPeakMonth</v>
      </c>
      <c r="K187" s="108"/>
      <c r="L187" s="108"/>
      <c r="M187" s="108" t="s">
        <v>4247</v>
      </c>
      <c r="N187" s="108" t="s">
        <v>4427</v>
      </c>
      <c r="P187" t="s">
        <v>4676</v>
      </c>
      <c r="Q187" t="s">
        <v>4677</v>
      </c>
      <c r="R187" s="112" t="s">
        <v>4426</v>
      </c>
      <c r="S187" s="112" t="s">
        <v>4662</v>
      </c>
      <c r="T187" s="146">
        <v>5.0169999999999999E-2</v>
      </c>
      <c r="U187" s="113"/>
      <c r="V187" s="113" t="s">
        <v>4660</v>
      </c>
      <c r="W187" s="119">
        <v>1</v>
      </c>
      <c r="X187" s="112"/>
      <c r="Y187" s="112"/>
      <c r="Z187" s="112" t="s">
        <v>4670</v>
      </c>
      <c r="AA187" s="112" t="s">
        <v>4675</v>
      </c>
      <c r="AB187" s="112"/>
      <c r="AC187" s="112" t="s">
        <v>4247</v>
      </c>
      <c r="AD187" s="112" t="s">
        <v>4427</v>
      </c>
      <c r="AE187" s="112"/>
      <c r="AF187" s="148">
        <f t="shared" si="4"/>
        <v>4.9668300000000007</v>
      </c>
    </row>
    <row r="188" spans="1:32" x14ac:dyDescent="0.25">
      <c r="A188" s="142">
        <f>INDEX('Capacity by State'!$B$6:$B$12,MATCH(MID(B188,18,2),'Capacity by State'!$A$6:$A$12,0))</f>
        <v>10</v>
      </c>
      <c r="B188" s="108" t="s">
        <v>4428</v>
      </c>
      <c r="C188" s="108" t="s">
        <v>4662</v>
      </c>
      <c r="D188" s="144">
        <f>IF(LEFT(J188,1)="S",INDEX('Summer PCF'!$J:$J,MATCH($B188,'Summer PCF'!$M:$M,0)),INDEX('Winter PCF'!$J:$J,MATCH($B188,'Winter PCF'!$M:$M,0)))*A188*Gross_Up</f>
        <v>5.9459999999999997</v>
      </c>
      <c r="E188"/>
      <c r="F188" s="109" t="s">
        <v>4660</v>
      </c>
      <c r="G188" s="121">
        <v>1</v>
      </c>
      <c r="H188"/>
      <c r="I188"/>
      <c r="J188" s="108" t="str">
        <f t="shared" si="5"/>
        <v>SummerPeakMonth</v>
      </c>
      <c r="K188" s="108"/>
      <c r="L188" s="108"/>
      <c r="M188" s="108" t="s">
        <v>4247</v>
      </c>
      <c r="N188" s="108" t="s">
        <v>4429</v>
      </c>
      <c r="P188" t="s">
        <v>4676</v>
      </c>
      <c r="Q188" t="s">
        <v>4677</v>
      </c>
      <c r="R188" s="112" t="s">
        <v>4428</v>
      </c>
      <c r="S188" s="112" t="s">
        <v>4662</v>
      </c>
      <c r="T188" s="146">
        <v>5.9459999999999999E-2</v>
      </c>
      <c r="U188" s="113"/>
      <c r="V188" s="113" t="s">
        <v>4660</v>
      </c>
      <c r="W188" s="119">
        <v>1</v>
      </c>
      <c r="X188" s="112"/>
      <c r="Y188" s="112"/>
      <c r="Z188" s="112" t="s">
        <v>4669</v>
      </c>
      <c r="AA188" s="112" t="s">
        <v>4675</v>
      </c>
      <c r="AB188" s="112"/>
      <c r="AC188" s="112" t="s">
        <v>4247</v>
      </c>
      <c r="AD188" s="112" t="s">
        <v>4429</v>
      </c>
      <c r="AE188" s="112"/>
      <c r="AF188" s="148">
        <f t="shared" si="4"/>
        <v>5.8865400000000001</v>
      </c>
    </row>
    <row r="189" spans="1:32" x14ac:dyDescent="0.25">
      <c r="A189" s="142">
        <f>INDEX('Capacity by State'!$B$6:$B$12,MATCH(MID(B189,18,2),'Capacity by State'!$A$6:$A$12,0))</f>
        <v>10</v>
      </c>
      <c r="B189" s="108" t="s">
        <v>4428</v>
      </c>
      <c r="C189" s="108" t="s">
        <v>4662</v>
      </c>
      <c r="D189" s="144">
        <f>IF(LEFT(J189,1)="S",INDEX('Summer PCF'!$J:$J,MATCH($B189,'Summer PCF'!$M:$M,0)),INDEX('Winter PCF'!$J:$J,MATCH($B189,'Winter PCF'!$M:$M,0)))*A189*Gross_Up</f>
        <v>6.5469999999999997</v>
      </c>
      <c r="E189"/>
      <c r="F189" s="109" t="s">
        <v>4660</v>
      </c>
      <c r="G189" s="121">
        <v>1</v>
      </c>
      <c r="H189"/>
      <c r="I189"/>
      <c r="J189" s="108" t="str">
        <f t="shared" si="5"/>
        <v>WinterPeakMonth</v>
      </c>
      <c r="K189" s="108"/>
      <c r="L189" s="108"/>
      <c r="M189" s="108" t="s">
        <v>4247</v>
      </c>
      <c r="N189" s="108" t="s">
        <v>4429</v>
      </c>
      <c r="P189" t="s">
        <v>4676</v>
      </c>
      <c r="Q189" t="s">
        <v>4677</v>
      </c>
      <c r="R189" s="112" t="s">
        <v>4428</v>
      </c>
      <c r="S189" s="112" t="s">
        <v>4662</v>
      </c>
      <c r="T189" s="146">
        <v>6.547E-2</v>
      </c>
      <c r="U189" s="113"/>
      <c r="V189" s="113" t="s">
        <v>4660</v>
      </c>
      <c r="W189" s="119">
        <v>1</v>
      </c>
      <c r="X189" s="112"/>
      <c r="Y189" s="112"/>
      <c r="Z189" s="112" t="s">
        <v>4670</v>
      </c>
      <c r="AA189" s="112" t="s">
        <v>4675</v>
      </c>
      <c r="AB189" s="112"/>
      <c r="AC189" s="112" t="s">
        <v>4247</v>
      </c>
      <c r="AD189" s="112" t="s">
        <v>4429</v>
      </c>
      <c r="AE189" s="112"/>
      <c r="AF189" s="148">
        <f t="shared" si="4"/>
        <v>6.4815299999999993</v>
      </c>
    </row>
    <row r="190" spans="1:32" x14ac:dyDescent="0.25">
      <c r="A190" s="142">
        <f>INDEX('Capacity by State'!$B$6:$B$12,MATCH(MID(B190,18,2),'Capacity by State'!$A$6:$A$12,0))</f>
        <v>10</v>
      </c>
      <c r="B190" s="108" t="s">
        <v>4430</v>
      </c>
      <c r="C190" s="108" t="s">
        <v>4662</v>
      </c>
      <c r="D190" s="144">
        <f>IF(LEFT(J190,1)="S",INDEX('Summer PCF'!$J:$J,MATCH($B190,'Summer PCF'!$M:$M,0)),INDEX('Winter PCF'!$J:$J,MATCH($B190,'Winter PCF'!$M:$M,0)))*A190*Gross_Up</f>
        <v>5.5810000000000004</v>
      </c>
      <c r="E190"/>
      <c r="F190" s="109" t="s">
        <v>4660</v>
      </c>
      <c r="G190" s="121">
        <v>1</v>
      </c>
      <c r="H190"/>
      <c r="I190"/>
      <c r="J190" s="108" t="str">
        <f t="shared" si="5"/>
        <v>SummerPeakMonth</v>
      </c>
      <c r="K190" s="108"/>
      <c r="L190" s="108"/>
      <c r="M190" s="108" t="s">
        <v>4247</v>
      </c>
      <c r="N190" s="108" t="s">
        <v>4431</v>
      </c>
      <c r="P190" t="s">
        <v>4676</v>
      </c>
      <c r="Q190" t="s">
        <v>4677</v>
      </c>
      <c r="R190" s="112" t="s">
        <v>4430</v>
      </c>
      <c r="S190" s="112" t="s">
        <v>4662</v>
      </c>
      <c r="T190" s="146">
        <v>5.5809999999999998E-2</v>
      </c>
      <c r="U190" s="113"/>
      <c r="V190" s="113" t="s">
        <v>4660</v>
      </c>
      <c r="W190" s="119">
        <v>1</v>
      </c>
      <c r="X190" s="112"/>
      <c r="Y190" s="112"/>
      <c r="Z190" s="112" t="s">
        <v>4669</v>
      </c>
      <c r="AA190" s="112" t="s">
        <v>4675</v>
      </c>
      <c r="AB190" s="112"/>
      <c r="AC190" s="112" t="s">
        <v>4247</v>
      </c>
      <c r="AD190" s="112" t="s">
        <v>4431</v>
      </c>
      <c r="AE190" s="112"/>
      <c r="AF190" s="148">
        <f t="shared" si="4"/>
        <v>5.5251900000000003</v>
      </c>
    </row>
    <row r="191" spans="1:32" x14ac:dyDescent="0.25">
      <c r="A191" s="142">
        <f>INDEX('Capacity by State'!$B$6:$B$12,MATCH(MID(B191,18,2),'Capacity by State'!$A$6:$A$12,0))</f>
        <v>10</v>
      </c>
      <c r="B191" s="108" t="s">
        <v>4430</v>
      </c>
      <c r="C191" s="108" t="s">
        <v>4662</v>
      </c>
      <c r="D191" s="144">
        <f>IF(LEFT(J191,1)="S",INDEX('Summer PCF'!$J:$J,MATCH($B191,'Summer PCF'!$M:$M,0)),INDEX('Winter PCF'!$J:$J,MATCH($B191,'Winter PCF'!$M:$M,0)))*A191*Gross_Up</f>
        <v>4.1499999999999995</v>
      </c>
      <c r="E191"/>
      <c r="F191" s="109" t="s">
        <v>4660</v>
      </c>
      <c r="G191" s="121">
        <v>1</v>
      </c>
      <c r="H191"/>
      <c r="I191"/>
      <c r="J191" s="108" t="str">
        <f t="shared" si="5"/>
        <v>WinterPeakMonth</v>
      </c>
      <c r="K191" s="108"/>
      <c r="L191" s="108"/>
      <c r="M191" s="108" t="s">
        <v>4247</v>
      </c>
      <c r="N191" s="108" t="s">
        <v>4431</v>
      </c>
      <c r="P191" t="s">
        <v>4676</v>
      </c>
      <c r="Q191" t="s">
        <v>4677</v>
      </c>
      <c r="R191" s="112" t="s">
        <v>4430</v>
      </c>
      <c r="S191" s="112" t="s">
        <v>4662</v>
      </c>
      <c r="T191" s="146">
        <v>4.1500000000000002E-2</v>
      </c>
      <c r="U191" s="113"/>
      <c r="V191" s="113" t="s">
        <v>4660</v>
      </c>
      <c r="W191" s="119">
        <v>1</v>
      </c>
      <c r="X191" s="112"/>
      <c r="Y191" s="112"/>
      <c r="Z191" s="112" t="s">
        <v>4670</v>
      </c>
      <c r="AA191" s="112" t="s">
        <v>4675</v>
      </c>
      <c r="AB191" s="112"/>
      <c r="AC191" s="112" t="s">
        <v>4247</v>
      </c>
      <c r="AD191" s="112" t="s">
        <v>4431</v>
      </c>
      <c r="AE191" s="112"/>
      <c r="AF191" s="148">
        <f t="shared" si="4"/>
        <v>4.1085000000000003</v>
      </c>
    </row>
    <row r="192" spans="1:32" x14ac:dyDescent="0.25">
      <c r="A192" s="142">
        <f>INDEX('Capacity by State'!$B$6:$B$12,MATCH(MID(B192,18,2),'Capacity by State'!$A$6:$A$12,0))</f>
        <v>10</v>
      </c>
      <c r="B192" s="108" t="s">
        <v>4432</v>
      </c>
      <c r="C192" s="108" t="s">
        <v>4662</v>
      </c>
      <c r="D192" s="144">
        <f>IF(LEFT(J192,1)="S",INDEX('Summer PCF'!$J:$J,MATCH($B192,'Summer PCF'!$M:$M,0)),INDEX('Winter PCF'!$J:$J,MATCH($B192,'Winter PCF'!$M:$M,0)))*A192*Gross_Up</f>
        <v>5.3420000000000005</v>
      </c>
      <c r="E192"/>
      <c r="F192" s="109" t="s">
        <v>4660</v>
      </c>
      <c r="G192" s="121">
        <v>1</v>
      </c>
      <c r="H192"/>
      <c r="I192"/>
      <c r="J192" s="108" t="str">
        <f t="shared" si="5"/>
        <v>SummerPeakMonth</v>
      </c>
      <c r="K192" s="108"/>
      <c r="L192" s="108"/>
      <c r="M192" s="108" t="s">
        <v>4247</v>
      </c>
      <c r="N192" s="108" t="s">
        <v>4433</v>
      </c>
      <c r="P192" t="s">
        <v>4676</v>
      </c>
      <c r="Q192" t="s">
        <v>4677</v>
      </c>
      <c r="R192" s="112" t="s">
        <v>4432</v>
      </c>
      <c r="S192" s="112" t="s">
        <v>4662</v>
      </c>
      <c r="T192" s="146">
        <v>5.3420000000000002E-2</v>
      </c>
      <c r="U192" s="113"/>
      <c r="V192" s="113" t="s">
        <v>4660</v>
      </c>
      <c r="W192" s="119">
        <v>1</v>
      </c>
      <c r="X192" s="112"/>
      <c r="Y192" s="112"/>
      <c r="Z192" s="112" t="s">
        <v>4669</v>
      </c>
      <c r="AA192" s="112" t="s">
        <v>4675</v>
      </c>
      <c r="AB192" s="112"/>
      <c r="AC192" s="112" t="s">
        <v>4247</v>
      </c>
      <c r="AD192" s="112" t="s">
        <v>4433</v>
      </c>
      <c r="AE192" s="112"/>
      <c r="AF192" s="148">
        <f t="shared" si="4"/>
        <v>5.2885799999999996</v>
      </c>
    </row>
    <row r="193" spans="1:32" x14ac:dyDescent="0.25">
      <c r="A193" s="142">
        <f>INDEX('Capacity by State'!$B$6:$B$12,MATCH(MID(B193,18,2),'Capacity by State'!$A$6:$A$12,0))</f>
        <v>10</v>
      </c>
      <c r="B193" s="108" t="s">
        <v>4432</v>
      </c>
      <c r="C193" s="108" t="s">
        <v>4662</v>
      </c>
      <c r="D193" s="144">
        <f>IF(LEFT(J193,1)="S",INDEX('Summer PCF'!$J:$J,MATCH($B193,'Summer PCF'!$M:$M,0)),INDEX('Winter PCF'!$J:$J,MATCH($B193,'Winter PCF'!$M:$M,0)))*A193*Gross_Up</f>
        <v>4.0860000000000003</v>
      </c>
      <c r="E193"/>
      <c r="F193" s="109" t="s">
        <v>4660</v>
      </c>
      <c r="G193" s="121">
        <v>1</v>
      </c>
      <c r="H193"/>
      <c r="I193"/>
      <c r="J193" s="108" t="str">
        <f t="shared" si="5"/>
        <v>WinterPeakMonth</v>
      </c>
      <c r="K193" s="108"/>
      <c r="L193" s="108"/>
      <c r="M193" s="108" t="s">
        <v>4247</v>
      </c>
      <c r="N193" s="108" t="s">
        <v>4433</v>
      </c>
      <c r="P193" t="s">
        <v>4676</v>
      </c>
      <c r="Q193" t="s">
        <v>4677</v>
      </c>
      <c r="R193" s="112" t="s">
        <v>4432</v>
      </c>
      <c r="S193" s="112" t="s">
        <v>4662</v>
      </c>
      <c r="T193" s="146">
        <v>4.086E-2</v>
      </c>
      <c r="U193" s="113"/>
      <c r="V193" s="113" t="s">
        <v>4660</v>
      </c>
      <c r="W193" s="119">
        <v>1</v>
      </c>
      <c r="X193" s="112"/>
      <c r="Y193" s="112"/>
      <c r="Z193" s="112" t="s">
        <v>4670</v>
      </c>
      <c r="AA193" s="112" t="s">
        <v>4675</v>
      </c>
      <c r="AB193" s="112"/>
      <c r="AC193" s="112" t="s">
        <v>4247</v>
      </c>
      <c r="AD193" s="112" t="s">
        <v>4433</v>
      </c>
      <c r="AE193" s="112"/>
      <c r="AF193" s="148">
        <f t="shared" si="4"/>
        <v>4.04514</v>
      </c>
    </row>
    <row r="194" spans="1:32" x14ac:dyDescent="0.25">
      <c r="A194" s="142">
        <f>INDEX('Capacity by State'!$B$6:$B$12,MATCH(MID(B194,18,2),'Capacity by State'!$A$6:$A$12,0))</f>
        <v>10</v>
      </c>
      <c r="B194" s="108" t="s">
        <v>4434</v>
      </c>
      <c r="C194" s="108" t="s">
        <v>4662</v>
      </c>
      <c r="D194" s="144">
        <f>IF(LEFT(J194,1)="S",INDEX('Summer PCF'!$J:$J,MATCH($B194,'Summer PCF'!$M:$M,0)),INDEX('Winter PCF'!$J:$J,MATCH($B194,'Winter PCF'!$M:$M,0)))*A194*Gross_Up</f>
        <v>4.9830000000000005</v>
      </c>
      <c r="E194"/>
      <c r="F194" s="109" t="s">
        <v>4660</v>
      </c>
      <c r="G194" s="121">
        <v>1</v>
      </c>
      <c r="H194"/>
      <c r="I194"/>
      <c r="J194" s="108" t="str">
        <f t="shared" si="5"/>
        <v>SummerPeakMonth</v>
      </c>
      <c r="K194" s="108"/>
      <c r="L194" s="108"/>
      <c r="M194" s="108" t="s">
        <v>4247</v>
      </c>
      <c r="N194" s="108" t="s">
        <v>4435</v>
      </c>
      <c r="P194" t="s">
        <v>4676</v>
      </c>
      <c r="Q194" t="s">
        <v>4677</v>
      </c>
      <c r="R194" s="112" t="s">
        <v>4434</v>
      </c>
      <c r="S194" s="112" t="s">
        <v>4662</v>
      </c>
      <c r="T194" s="146">
        <v>4.9829999999999999E-2</v>
      </c>
      <c r="U194" s="113"/>
      <c r="V194" s="113" t="s">
        <v>4660</v>
      </c>
      <c r="W194" s="119">
        <v>1</v>
      </c>
      <c r="X194" s="112"/>
      <c r="Y194" s="112"/>
      <c r="Z194" s="112" t="s">
        <v>4669</v>
      </c>
      <c r="AA194" s="112" t="s">
        <v>4675</v>
      </c>
      <c r="AB194" s="112"/>
      <c r="AC194" s="112" t="s">
        <v>4247</v>
      </c>
      <c r="AD194" s="112" t="s">
        <v>4435</v>
      </c>
      <c r="AE194" s="112"/>
      <c r="AF194" s="148">
        <f t="shared" si="4"/>
        <v>4.9331699999999996</v>
      </c>
    </row>
    <row r="195" spans="1:32" x14ac:dyDescent="0.25">
      <c r="A195" s="142">
        <f>INDEX('Capacity by State'!$B$6:$B$12,MATCH(MID(B195,18,2),'Capacity by State'!$A$6:$A$12,0))</f>
        <v>10</v>
      </c>
      <c r="B195" s="108" t="s">
        <v>4434</v>
      </c>
      <c r="C195" s="108" t="s">
        <v>4662</v>
      </c>
      <c r="D195" s="144">
        <f>IF(LEFT(J195,1)="S",INDEX('Summer PCF'!$J:$J,MATCH($B195,'Summer PCF'!$M:$M,0)),INDEX('Winter PCF'!$J:$J,MATCH($B195,'Winter PCF'!$M:$M,0)))*A195*Gross_Up</f>
        <v>4.38</v>
      </c>
      <c r="E195"/>
      <c r="F195" s="109" t="s">
        <v>4660</v>
      </c>
      <c r="G195" s="121">
        <v>1</v>
      </c>
      <c r="H195"/>
      <c r="I195"/>
      <c r="J195" s="108" t="str">
        <f t="shared" si="5"/>
        <v>WinterPeakMonth</v>
      </c>
      <c r="K195" s="108"/>
      <c r="L195" s="108"/>
      <c r="M195" s="108" t="s">
        <v>4247</v>
      </c>
      <c r="N195" s="108" t="s">
        <v>4435</v>
      </c>
      <c r="P195" t="s">
        <v>4676</v>
      </c>
      <c r="Q195" t="s">
        <v>4677</v>
      </c>
      <c r="R195" s="112" t="s">
        <v>4434</v>
      </c>
      <c r="S195" s="112" t="s">
        <v>4662</v>
      </c>
      <c r="T195" s="146">
        <v>4.3799999999999999E-2</v>
      </c>
      <c r="U195" s="113"/>
      <c r="V195" s="113" t="s">
        <v>4660</v>
      </c>
      <c r="W195" s="119">
        <v>1</v>
      </c>
      <c r="X195" s="112"/>
      <c r="Y195" s="112"/>
      <c r="Z195" s="112" t="s">
        <v>4670</v>
      </c>
      <c r="AA195" s="112" t="s">
        <v>4675</v>
      </c>
      <c r="AB195" s="112"/>
      <c r="AC195" s="112" t="s">
        <v>4247</v>
      </c>
      <c r="AD195" s="112" t="s">
        <v>4435</v>
      </c>
      <c r="AE195" s="112"/>
      <c r="AF195" s="148">
        <f t="shared" si="4"/>
        <v>4.3361999999999998</v>
      </c>
    </row>
    <row r="196" spans="1:32" x14ac:dyDescent="0.25">
      <c r="A196" s="142">
        <f>INDEX('Capacity by State'!$B$6:$B$12,MATCH(MID(B196,18,2),'Capacity by State'!$A$6:$A$12,0))</f>
        <v>10</v>
      </c>
      <c r="B196" s="108" t="s">
        <v>4436</v>
      </c>
      <c r="C196" s="108" t="s">
        <v>4662</v>
      </c>
      <c r="D196" s="144">
        <f>IF(LEFT(J196,1)="S",INDEX('Summer PCF'!$J:$J,MATCH($B196,'Summer PCF'!$M:$M,0)),INDEX('Winter PCF'!$J:$J,MATCH($B196,'Winter PCF'!$M:$M,0)))*A196*Gross_Up</f>
        <v>6.585</v>
      </c>
      <c r="E196"/>
      <c r="F196" s="109" t="s">
        <v>4660</v>
      </c>
      <c r="G196" s="121">
        <v>1</v>
      </c>
      <c r="H196"/>
      <c r="I196"/>
      <c r="J196" s="108" t="str">
        <f t="shared" si="5"/>
        <v>SummerPeakMonth</v>
      </c>
      <c r="K196" s="108"/>
      <c r="L196" s="108"/>
      <c r="M196" s="108" t="s">
        <v>4247</v>
      </c>
      <c r="N196" s="108" t="s">
        <v>4437</v>
      </c>
      <c r="P196" t="s">
        <v>4676</v>
      </c>
      <c r="Q196" t="s">
        <v>4677</v>
      </c>
      <c r="R196" s="112" t="s">
        <v>4436</v>
      </c>
      <c r="S196" s="112" t="s">
        <v>4662</v>
      </c>
      <c r="T196" s="146">
        <v>6.5850000000000006E-2</v>
      </c>
      <c r="U196" s="113"/>
      <c r="V196" s="113" t="s">
        <v>4660</v>
      </c>
      <c r="W196" s="119">
        <v>1</v>
      </c>
      <c r="X196" s="112"/>
      <c r="Y196" s="112"/>
      <c r="Z196" s="112" t="s">
        <v>4669</v>
      </c>
      <c r="AA196" s="112" t="s">
        <v>4675</v>
      </c>
      <c r="AB196" s="112"/>
      <c r="AC196" s="112" t="s">
        <v>4247</v>
      </c>
      <c r="AD196" s="112" t="s">
        <v>4437</v>
      </c>
      <c r="AE196" s="112"/>
      <c r="AF196" s="148">
        <f t="shared" si="4"/>
        <v>6.5191499999999998</v>
      </c>
    </row>
    <row r="197" spans="1:32" x14ac:dyDescent="0.25">
      <c r="A197" s="142">
        <f>INDEX('Capacity by State'!$B$6:$B$12,MATCH(MID(B197,18,2),'Capacity by State'!$A$6:$A$12,0))</f>
        <v>10</v>
      </c>
      <c r="B197" s="108" t="s">
        <v>4436</v>
      </c>
      <c r="C197" s="108" t="s">
        <v>4662</v>
      </c>
      <c r="D197" s="144">
        <f>IF(LEFT(J197,1)="S",INDEX('Summer PCF'!$J:$J,MATCH($B197,'Summer PCF'!$M:$M,0)),INDEX('Winter PCF'!$J:$J,MATCH($B197,'Winter PCF'!$M:$M,0)))*A197*Gross_Up</f>
        <v>6.2370000000000001</v>
      </c>
      <c r="E197"/>
      <c r="F197" s="109" t="s">
        <v>4660</v>
      </c>
      <c r="G197" s="121">
        <v>1</v>
      </c>
      <c r="H197"/>
      <c r="I197"/>
      <c r="J197" s="108" t="str">
        <f t="shared" si="5"/>
        <v>WinterPeakMonth</v>
      </c>
      <c r="K197" s="108"/>
      <c r="L197" s="108"/>
      <c r="M197" s="108" t="s">
        <v>4247</v>
      </c>
      <c r="N197" s="108" t="s">
        <v>4437</v>
      </c>
      <c r="P197" t="s">
        <v>4676</v>
      </c>
      <c r="Q197" t="s">
        <v>4677</v>
      </c>
      <c r="R197" s="112" t="s">
        <v>4436</v>
      </c>
      <c r="S197" s="112" t="s">
        <v>4662</v>
      </c>
      <c r="T197" s="146">
        <v>6.2370000000000002E-2</v>
      </c>
      <c r="U197" s="113"/>
      <c r="V197" s="113" t="s">
        <v>4660</v>
      </c>
      <c r="W197" s="119">
        <v>1</v>
      </c>
      <c r="X197" s="112"/>
      <c r="Y197" s="112"/>
      <c r="Z197" s="112" t="s">
        <v>4670</v>
      </c>
      <c r="AA197" s="112" t="s">
        <v>4675</v>
      </c>
      <c r="AB197" s="112"/>
      <c r="AC197" s="112" t="s">
        <v>4247</v>
      </c>
      <c r="AD197" s="112" t="s">
        <v>4437</v>
      </c>
      <c r="AE197" s="112"/>
      <c r="AF197" s="148">
        <f t="shared" si="4"/>
        <v>6.1746300000000005</v>
      </c>
    </row>
    <row r="198" spans="1:32" x14ac:dyDescent="0.25">
      <c r="A198" s="142">
        <f>INDEX('Capacity by State'!$B$6:$B$12,MATCH(MID(B198,18,2),'Capacity by State'!$A$6:$A$12,0))</f>
        <v>10</v>
      </c>
      <c r="B198" s="108" t="s">
        <v>4438</v>
      </c>
      <c r="C198" s="108" t="s">
        <v>4662</v>
      </c>
      <c r="D198" s="144">
        <f>IF(LEFT(J198,1)="S",INDEX('Summer PCF'!$J:$J,MATCH($B198,'Summer PCF'!$M:$M,0)),INDEX('Winter PCF'!$J:$J,MATCH($B198,'Winter PCF'!$M:$M,0)))*A198*Gross_Up</f>
        <v>6.0740000000000007</v>
      </c>
      <c r="E198"/>
      <c r="F198" s="109" t="s">
        <v>4660</v>
      </c>
      <c r="G198" s="121">
        <v>1</v>
      </c>
      <c r="H198"/>
      <c r="I198"/>
      <c r="J198" s="108" t="str">
        <f t="shared" si="5"/>
        <v>SummerPeakMonth</v>
      </c>
      <c r="K198" s="108"/>
      <c r="L198" s="108"/>
      <c r="M198" s="108" t="s">
        <v>4247</v>
      </c>
      <c r="N198" s="108" t="s">
        <v>4439</v>
      </c>
      <c r="P198" t="s">
        <v>4676</v>
      </c>
      <c r="Q198" t="s">
        <v>4677</v>
      </c>
      <c r="R198" s="112" t="s">
        <v>4438</v>
      </c>
      <c r="S198" s="112" t="s">
        <v>4662</v>
      </c>
      <c r="T198" s="146">
        <v>6.0740000000000002E-2</v>
      </c>
      <c r="U198" s="113"/>
      <c r="V198" s="113" t="s">
        <v>4660</v>
      </c>
      <c r="W198" s="119">
        <v>1</v>
      </c>
      <c r="X198" s="112"/>
      <c r="Y198" s="112"/>
      <c r="Z198" s="112" t="s">
        <v>4669</v>
      </c>
      <c r="AA198" s="112" t="s">
        <v>4675</v>
      </c>
      <c r="AB198" s="112"/>
      <c r="AC198" s="112" t="s">
        <v>4247</v>
      </c>
      <c r="AD198" s="112" t="s">
        <v>4439</v>
      </c>
      <c r="AE198" s="112"/>
      <c r="AF198" s="148">
        <f t="shared" si="4"/>
        <v>6.0132599999999998</v>
      </c>
    </row>
    <row r="199" spans="1:32" x14ac:dyDescent="0.25">
      <c r="A199" s="142">
        <f>INDEX('Capacity by State'!$B$6:$B$12,MATCH(MID(B199,18,2),'Capacity by State'!$A$6:$A$12,0))</f>
        <v>10</v>
      </c>
      <c r="B199" s="108" t="s">
        <v>4438</v>
      </c>
      <c r="C199" s="108" t="s">
        <v>4662</v>
      </c>
      <c r="D199" s="144">
        <f>IF(LEFT(J199,1)="S",INDEX('Summer PCF'!$J:$J,MATCH($B199,'Summer PCF'!$M:$M,0)),INDEX('Winter PCF'!$J:$J,MATCH($B199,'Winter PCF'!$M:$M,0)))*A199*Gross_Up</f>
        <v>5.8109999999999999</v>
      </c>
      <c r="E199"/>
      <c r="F199" s="109" t="s">
        <v>4660</v>
      </c>
      <c r="G199" s="121">
        <v>1</v>
      </c>
      <c r="H199"/>
      <c r="I199"/>
      <c r="J199" s="108" t="str">
        <f t="shared" si="5"/>
        <v>WinterPeakMonth</v>
      </c>
      <c r="K199" s="108"/>
      <c r="L199" s="108"/>
      <c r="M199" s="108" t="s">
        <v>4247</v>
      </c>
      <c r="N199" s="108" t="s">
        <v>4439</v>
      </c>
      <c r="P199" t="s">
        <v>4676</v>
      </c>
      <c r="Q199" t="s">
        <v>4677</v>
      </c>
      <c r="R199" s="112" t="s">
        <v>4438</v>
      </c>
      <c r="S199" s="112" t="s">
        <v>4662</v>
      </c>
      <c r="T199" s="146">
        <v>5.8110000000000002E-2</v>
      </c>
      <c r="U199" s="113"/>
      <c r="V199" s="113" t="s">
        <v>4660</v>
      </c>
      <c r="W199" s="119">
        <v>1</v>
      </c>
      <c r="X199" s="112"/>
      <c r="Y199" s="112"/>
      <c r="Z199" s="112" t="s">
        <v>4670</v>
      </c>
      <c r="AA199" s="112" t="s">
        <v>4675</v>
      </c>
      <c r="AB199" s="112"/>
      <c r="AC199" s="112" t="s">
        <v>4247</v>
      </c>
      <c r="AD199" s="112" t="s">
        <v>4439</v>
      </c>
      <c r="AE199" s="112"/>
      <c r="AF199" s="148">
        <f t="shared" si="4"/>
        <v>5.7528899999999998</v>
      </c>
    </row>
    <row r="200" spans="1:32" x14ac:dyDescent="0.25">
      <c r="A200" s="142">
        <f>INDEX('Capacity by State'!$B$6:$B$12,MATCH(MID(B200,18,2),'Capacity by State'!$A$6:$A$12,0))</f>
        <v>10</v>
      </c>
      <c r="B200" s="108" t="s">
        <v>4440</v>
      </c>
      <c r="C200" s="108" t="s">
        <v>4662</v>
      </c>
      <c r="D200" s="144">
        <f>IF(LEFT(J200,1)="S",INDEX('Summer PCF'!$J:$J,MATCH($B200,'Summer PCF'!$M:$M,0)),INDEX('Winter PCF'!$J:$J,MATCH($B200,'Winter PCF'!$M:$M,0)))*A200*Gross_Up</f>
        <v>6.3780000000000001</v>
      </c>
      <c r="E200"/>
      <c r="F200" s="109" t="s">
        <v>4660</v>
      </c>
      <c r="G200" s="121">
        <v>1</v>
      </c>
      <c r="H200"/>
      <c r="I200"/>
      <c r="J200" s="108" t="str">
        <f t="shared" si="5"/>
        <v>SummerPeakMonth</v>
      </c>
      <c r="K200" s="108"/>
      <c r="L200" s="108"/>
      <c r="M200" s="108" t="s">
        <v>4247</v>
      </c>
      <c r="N200" s="108" t="s">
        <v>4441</v>
      </c>
      <c r="P200" t="s">
        <v>4676</v>
      </c>
      <c r="Q200" t="s">
        <v>4677</v>
      </c>
      <c r="R200" s="112" t="s">
        <v>4440</v>
      </c>
      <c r="S200" s="112" t="s">
        <v>4662</v>
      </c>
      <c r="T200" s="146">
        <v>6.3780000000000003E-2</v>
      </c>
      <c r="U200" s="113"/>
      <c r="V200" s="113" t="s">
        <v>4660</v>
      </c>
      <c r="W200" s="119">
        <v>1</v>
      </c>
      <c r="X200" s="112"/>
      <c r="Y200" s="112"/>
      <c r="Z200" s="112" t="s">
        <v>4669</v>
      </c>
      <c r="AA200" s="112" t="s">
        <v>4675</v>
      </c>
      <c r="AB200" s="112"/>
      <c r="AC200" s="112" t="s">
        <v>4247</v>
      </c>
      <c r="AD200" s="112" t="s">
        <v>4441</v>
      </c>
      <c r="AE200" s="112"/>
      <c r="AF200" s="148">
        <f t="shared" si="4"/>
        <v>6.3142199999999997</v>
      </c>
    </row>
    <row r="201" spans="1:32" x14ac:dyDescent="0.25">
      <c r="A201" s="142">
        <f>INDEX('Capacity by State'!$B$6:$B$12,MATCH(MID(B201,18,2),'Capacity by State'!$A$6:$A$12,0))</f>
        <v>10</v>
      </c>
      <c r="B201" s="108" t="s">
        <v>4440</v>
      </c>
      <c r="C201" s="108" t="s">
        <v>4662</v>
      </c>
      <c r="D201" s="144">
        <f>IF(LEFT(J201,1)="S",INDEX('Summer PCF'!$J:$J,MATCH($B201,'Summer PCF'!$M:$M,0)),INDEX('Winter PCF'!$J:$J,MATCH($B201,'Winter PCF'!$M:$M,0)))*A201*Gross_Up</f>
        <v>4.593</v>
      </c>
      <c r="E201"/>
      <c r="F201" s="109" t="s">
        <v>4660</v>
      </c>
      <c r="G201" s="121">
        <v>1</v>
      </c>
      <c r="H201"/>
      <c r="I201"/>
      <c r="J201" s="108" t="str">
        <f t="shared" si="5"/>
        <v>WinterPeakMonth</v>
      </c>
      <c r="K201" s="108"/>
      <c r="L201" s="108"/>
      <c r="M201" s="108" t="s">
        <v>4247</v>
      </c>
      <c r="N201" s="108" t="s">
        <v>4441</v>
      </c>
      <c r="P201" t="s">
        <v>4676</v>
      </c>
      <c r="Q201" t="s">
        <v>4677</v>
      </c>
      <c r="R201" s="112" t="s">
        <v>4440</v>
      </c>
      <c r="S201" s="112" t="s">
        <v>4662</v>
      </c>
      <c r="T201" s="146">
        <v>4.5929999999999999E-2</v>
      </c>
      <c r="U201" s="113"/>
      <c r="V201" s="113" t="s">
        <v>4660</v>
      </c>
      <c r="W201" s="119">
        <v>1</v>
      </c>
      <c r="X201" s="112"/>
      <c r="Y201" s="112"/>
      <c r="Z201" s="112" t="s">
        <v>4670</v>
      </c>
      <c r="AA201" s="112" t="s">
        <v>4675</v>
      </c>
      <c r="AB201" s="112"/>
      <c r="AC201" s="112" t="s">
        <v>4247</v>
      </c>
      <c r="AD201" s="112" t="s">
        <v>4441</v>
      </c>
      <c r="AE201" s="112"/>
      <c r="AF201" s="148">
        <f t="shared" ref="AF201:AF264" si="6">-T201+ROUND(D201,6)</f>
        <v>4.5470699999999997</v>
      </c>
    </row>
    <row r="202" spans="1:32" x14ac:dyDescent="0.25">
      <c r="A202" s="142">
        <f>INDEX('Capacity by State'!$B$6:$B$12,MATCH(MID(B202,18,2),'Capacity by State'!$A$6:$A$12,0))</f>
        <v>10</v>
      </c>
      <c r="B202" s="108" t="s">
        <v>4442</v>
      </c>
      <c r="C202" s="108" t="s">
        <v>4662</v>
      </c>
      <c r="D202" s="144">
        <f>IF(LEFT(J202,1)="S",INDEX('Summer PCF'!$J:$J,MATCH($B202,'Summer PCF'!$M:$M,0)),INDEX('Winter PCF'!$J:$J,MATCH($B202,'Winter PCF'!$M:$M,0)))*A202*Gross_Up</f>
        <v>4.835</v>
      </c>
      <c r="E202"/>
      <c r="F202" s="109" t="s">
        <v>4660</v>
      </c>
      <c r="G202" s="121">
        <v>1</v>
      </c>
      <c r="H202"/>
      <c r="I202"/>
      <c r="J202" s="108" t="str">
        <f t="shared" ref="J202:J265" si="7">J200</f>
        <v>SummerPeakMonth</v>
      </c>
      <c r="K202" s="108"/>
      <c r="L202" s="108"/>
      <c r="M202" s="108" t="s">
        <v>4247</v>
      </c>
      <c r="N202" s="108" t="s">
        <v>4443</v>
      </c>
      <c r="P202" t="s">
        <v>4676</v>
      </c>
      <c r="Q202" t="s">
        <v>4677</v>
      </c>
      <c r="R202" s="112" t="s">
        <v>4442</v>
      </c>
      <c r="S202" s="112" t="s">
        <v>4662</v>
      </c>
      <c r="T202" s="146">
        <v>4.8349999999999997E-2</v>
      </c>
      <c r="U202" s="113"/>
      <c r="V202" s="113" t="s">
        <v>4660</v>
      </c>
      <c r="W202" s="119">
        <v>1</v>
      </c>
      <c r="X202" s="112"/>
      <c r="Y202" s="112"/>
      <c r="Z202" s="112" t="s">
        <v>4669</v>
      </c>
      <c r="AA202" s="112" t="s">
        <v>4675</v>
      </c>
      <c r="AB202" s="112"/>
      <c r="AC202" s="112" t="s">
        <v>4247</v>
      </c>
      <c r="AD202" s="112" t="s">
        <v>4443</v>
      </c>
      <c r="AE202" s="112"/>
      <c r="AF202" s="148">
        <f t="shared" si="6"/>
        <v>4.7866499999999998</v>
      </c>
    </row>
    <row r="203" spans="1:32" x14ac:dyDescent="0.25">
      <c r="A203" s="142">
        <f>INDEX('Capacity by State'!$B$6:$B$12,MATCH(MID(B203,18,2),'Capacity by State'!$A$6:$A$12,0))</f>
        <v>10</v>
      </c>
      <c r="B203" s="108" t="s">
        <v>4442</v>
      </c>
      <c r="C203" s="108" t="s">
        <v>4662</v>
      </c>
      <c r="D203" s="144">
        <f>IF(LEFT(J203,1)="S",INDEX('Summer PCF'!$J:$J,MATCH($B203,'Summer PCF'!$M:$M,0)),INDEX('Winter PCF'!$J:$J,MATCH($B203,'Winter PCF'!$M:$M,0)))*A203*Gross_Up</f>
        <v>4.2709999999999999</v>
      </c>
      <c r="E203"/>
      <c r="F203" s="109" t="s">
        <v>4660</v>
      </c>
      <c r="G203" s="121">
        <v>1</v>
      </c>
      <c r="H203"/>
      <c r="I203"/>
      <c r="J203" s="108" t="str">
        <f t="shared" si="7"/>
        <v>WinterPeakMonth</v>
      </c>
      <c r="K203" s="108"/>
      <c r="L203" s="108"/>
      <c r="M203" s="108" t="s">
        <v>4247</v>
      </c>
      <c r="N203" s="108" t="s">
        <v>4443</v>
      </c>
      <c r="P203" t="s">
        <v>4676</v>
      </c>
      <c r="Q203" t="s">
        <v>4677</v>
      </c>
      <c r="R203" s="112" t="s">
        <v>4442</v>
      </c>
      <c r="S203" s="112" t="s">
        <v>4662</v>
      </c>
      <c r="T203" s="146">
        <v>4.2709999999999998E-2</v>
      </c>
      <c r="U203" s="113"/>
      <c r="V203" s="113" t="s">
        <v>4660</v>
      </c>
      <c r="W203" s="119">
        <v>1</v>
      </c>
      <c r="X203" s="112"/>
      <c r="Y203" s="112"/>
      <c r="Z203" s="112" t="s">
        <v>4670</v>
      </c>
      <c r="AA203" s="112" t="s">
        <v>4675</v>
      </c>
      <c r="AB203" s="112"/>
      <c r="AC203" s="112" t="s">
        <v>4247</v>
      </c>
      <c r="AD203" s="112" t="s">
        <v>4443</v>
      </c>
      <c r="AE203" s="112"/>
      <c r="AF203" s="148">
        <f t="shared" si="6"/>
        <v>4.2282900000000003</v>
      </c>
    </row>
    <row r="204" spans="1:32" x14ac:dyDescent="0.25">
      <c r="A204" s="142">
        <f>INDEX('Capacity by State'!$B$6:$B$12,MATCH(MID(B204,18,2),'Capacity by State'!$A$6:$A$12,0))</f>
        <v>10</v>
      </c>
      <c r="B204" s="108" t="s">
        <v>4444</v>
      </c>
      <c r="C204" s="108" t="s">
        <v>4662</v>
      </c>
      <c r="D204" s="144">
        <f>IF(LEFT(J204,1)="S",INDEX('Summer PCF'!$J:$J,MATCH($B204,'Summer PCF'!$M:$M,0)),INDEX('Winter PCF'!$J:$J,MATCH($B204,'Winter PCF'!$M:$M,0)))*A204*Gross_Up</f>
        <v>6.5469999999999997</v>
      </c>
      <c r="E204"/>
      <c r="F204" s="109" t="s">
        <v>4660</v>
      </c>
      <c r="G204" s="121">
        <v>1</v>
      </c>
      <c r="H204"/>
      <c r="I204"/>
      <c r="J204" s="108" t="str">
        <f t="shared" si="7"/>
        <v>SummerPeakMonth</v>
      </c>
      <c r="K204" s="108"/>
      <c r="L204" s="108"/>
      <c r="M204" s="108" t="s">
        <v>4247</v>
      </c>
      <c r="N204" s="108" t="s">
        <v>4445</v>
      </c>
      <c r="P204" t="s">
        <v>4676</v>
      </c>
      <c r="Q204" t="s">
        <v>4677</v>
      </c>
      <c r="R204" s="112" t="s">
        <v>4444</v>
      </c>
      <c r="S204" s="112" t="s">
        <v>4662</v>
      </c>
      <c r="T204" s="146">
        <v>6.547E-2</v>
      </c>
      <c r="U204" s="113"/>
      <c r="V204" s="113" t="s">
        <v>4660</v>
      </c>
      <c r="W204" s="119">
        <v>1</v>
      </c>
      <c r="X204" s="112"/>
      <c r="Y204" s="112"/>
      <c r="Z204" s="112" t="s">
        <v>4669</v>
      </c>
      <c r="AA204" s="112" t="s">
        <v>4675</v>
      </c>
      <c r="AB204" s="112"/>
      <c r="AC204" s="112" t="s">
        <v>4247</v>
      </c>
      <c r="AD204" s="112" t="s">
        <v>4445</v>
      </c>
      <c r="AE204" s="112"/>
      <c r="AF204" s="148">
        <f t="shared" si="6"/>
        <v>6.4815299999999993</v>
      </c>
    </row>
    <row r="205" spans="1:32" x14ac:dyDescent="0.25">
      <c r="A205" s="142">
        <f>INDEX('Capacity by State'!$B$6:$B$12,MATCH(MID(B205,18,2),'Capacity by State'!$A$6:$A$12,0))</f>
        <v>10</v>
      </c>
      <c r="B205" s="108" t="s">
        <v>4444</v>
      </c>
      <c r="C205" s="108" t="s">
        <v>4662</v>
      </c>
      <c r="D205" s="144">
        <f>IF(LEFT(J205,1)="S",INDEX('Summer PCF'!$J:$J,MATCH($B205,'Summer PCF'!$M:$M,0)),INDEX('Winter PCF'!$J:$J,MATCH($B205,'Winter PCF'!$M:$M,0)))*A205*Gross_Up</f>
        <v>5.7889999999999997</v>
      </c>
      <c r="E205"/>
      <c r="F205" s="109" t="s">
        <v>4660</v>
      </c>
      <c r="G205" s="121">
        <v>1</v>
      </c>
      <c r="H205"/>
      <c r="I205"/>
      <c r="J205" s="108" t="str">
        <f t="shared" si="7"/>
        <v>WinterPeakMonth</v>
      </c>
      <c r="K205" s="108"/>
      <c r="L205" s="108"/>
      <c r="M205" s="108" t="s">
        <v>4247</v>
      </c>
      <c r="N205" s="108" t="s">
        <v>4445</v>
      </c>
      <c r="P205" t="s">
        <v>4676</v>
      </c>
      <c r="Q205" t="s">
        <v>4677</v>
      </c>
      <c r="R205" s="112" t="s">
        <v>4444</v>
      </c>
      <c r="S205" s="112" t="s">
        <v>4662</v>
      </c>
      <c r="T205" s="146">
        <v>5.7889999999999997E-2</v>
      </c>
      <c r="U205" s="113"/>
      <c r="V205" s="113" t="s">
        <v>4660</v>
      </c>
      <c r="W205" s="119">
        <v>1</v>
      </c>
      <c r="X205" s="112"/>
      <c r="Y205" s="112"/>
      <c r="Z205" s="112" t="s">
        <v>4670</v>
      </c>
      <c r="AA205" s="112" t="s">
        <v>4675</v>
      </c>
      <c r="AB205" s="112"/>
      <c r="AC205" s="112" t="s">
        <v>4247</v>
      </c>
      <c r="AD205" s="112" t="s">
        <v>4445</v>
      </c>
      <c r="AE205" s="112"/>
      <c r="AF205" s="148">
        <f t="shared" si="6"/>
        <v>5.7311099999999993</v>
      </c>
    </row>
    <row r="206" spans="1:32" x14ac:dyDescent="0.25">
      <c r="A206" s="142">
        <f>INDEX('Capacity by State'!$B$6:$B$12,MATCH(MID(B206,18,2),'Capacity by State'!$A$6:$A$12,0))</f>
        <v>10</v>
      </c>
      <c r="B206" s="108" t="s">
        <v>4446</v>
      </c>
      <c r="C206" s="108" t="s">
        <v>4662</v>
      </c>
      <c r="D206" s="144">
        <f>IF(LEFT(J206,1)="S",INDEX('Summer PCF'!$J:$J,MATCH($B206,'Summer PCF'!$M:$M,0)),INDEX('Winter PCF'!$J:$J,MATCH($B206,'Winter PCF'!$M:$M,0)))*A206*Gross_Up</f>
        <v>5.2149999999999999</v>
      </c>
      <c r="E206"/>
      <c r="F206" s="109" t="s">
        <v>4660</v>
      </c>
      <c r="G206" s="121">
        <v>1</v>
      </c>
      <c r="H206"/>
      <c r="I206"/>
      <c r="J206" s="108" t="str">
        <f t="shared" si="7"/>
        <v>SummerPeakMonth</v>
      </c>
      <c r="K206" s="108"/>
      <c r="L206" s="108"/>
      <c r="M206" s="108" t="s">
        <v>4247</v>
      </c>
      <c r="N206" s="108" t="s">
        <v>4447</v>
      </c>
      <c r="P206" t="s">
        <v>4676</v>
      </c>
      <c r="Q206" t="s">
        <v>4677</v>
      </c>
      <c r="R206" s="112" t="s">
        <v>4446</v>
      </c>
      <c r="S206" s="112" t="s">
        <v>4662</v>
      </c>
      <c r="T206" s="146">
        <v>5.2150000000000002E-2</v>
      </c>
      <c r="U206" s="113"/>
      <c r="V206" s="113" t="s">
        <v>4660</v>
      </c>
      <c r="W206" s="119">
        <v>1</v>
      </c>
      <c r="X206" s="112"/>
      <c r="Y206" s="112"/>
      <c r="Z206" s="112" t="s">
        <v>4669</v>
      </c>
      <c r="AA206" s="112" t="s">
        <v>4675</v>
      </c>
      <c r="AB206" s="112"/>
      <c r="AC206" s="112" t="s">
        <v>4247</v>
      </c>
      <c r="AD206" s="112" t="s">
        <v>4447</v>
      </c>
      <c r="AE206" s="112"/>
      <c r="AF206" s="148">
        <f t="shared" si="6"/>
        <v>5.1628499999999997</v>
      </c>
    </row>
    <row r="207" spans="1:32" x14ac:dyDescent="0.25">
      <c r="A207" s="142">
        <f>INDEX('Capacity by State'!$B$6:$B$12,MATCH(MID(B207,18,2),'Capacity by State'!$A$6:$A$12,0))</f>
        <v>10</v>
      </c>
      <c r="B207" s="108" t="s">
        <v>4446</v>
      </c>
      <c r="C207" s="108" t="s">
        <v>4662</v>
      </c>
      <c r="D207" s="144">
        <f>IF(LEFT(J207,1)="S",INDEX('Summer PCF'!$J:$J,MATCH($B207,'Summer PCF'!$M:$M,0)),INDEX('Winter PCF'!$J:$J,MATCH($B207,'Winter PCF'!$M:$M,0)))*A207*Gross_Up</f>
        <v>6.2729999999999997</v>
      </c>
      <c r="E207"/>
      <c r="F207" s="109" t="s">
        <v>4660</v>
      </c>
      <c r="G207" s="121">
        <v>1</v>
      </c>
      <c r="H207"/>
      <c r="I207"/>
      <c r="J207" s="108" t="str">
        <f t="shared" si="7"/>
        <v>WinterPeakMonth</v>
      </c>
      <c r="K207" s="108"/>
      <c r="L207" s="108"/>
      <c r="M207" s="108" t="s">
        <v>4247</v>
      </c>
      <c r="N207" s="108" t="s">
        <v>4447</v>
      </c>
      <c r="P207" t="s">
        <v>4676</v>
      </c>
      <c r="Q207" t="s">
        <v>4677</v>
      </c>
      <c r="R207" s="112" t="s">
        <v>4446</v>
      </c>
      <c r="S207" s="112" t="s">
        <v>4662</v>
      </c>
      <c r="T207" s="146">
        <v>6.2729999999999994E-2</v>
      </c>
      <c r="U207" s="113"/>
      <c r="V207" s="113" t="s">
        <v>4660</v>
      </c>
      <c r="W207" s="119">
        <v>1</v>
      </c>
      <c r="X207" s="112"/>
      <c r="Y207" s="112"/>
      <c r="Z207" s="112" t="s">
        <v>4670</v>
      </c>
      <c r="AA207" s="112" t="s">
        <v>4675</v>
      </c>
      <c r="AB207" s="112"/>
      <c r="AC207" s="112" t="s">
        <v>4247</v>
      </c>
      <c r="AD207" s="112" t="s">
        <v>4447</v>
      </c>
      <c r="AE207" s="112"/>
      <c r="AF207" s="148">
        <f t="shared" si="6"/>
        <v>6.2102699999999995</v>
      </c>
    </row>
    <row r="208" spans="1:32" x14ac:dyDescent="0.25">
      <c r="A208" s="142">
        <f>INDEX('Capacity by State'!$B$6:$B$12,MATCH(MID(B208,18,2),'Capacity by State'!$A$6:$A$12,0))</f>
        <v>10</v>
      </c>
      <c r="B208" s="108" t="s">
        <v>4448</v>
      </c>
      <c r="C208" s="108" t="s">
        <v>4662</v>
      </c>
      <c r="D208" s="144">
        <f>IF(LEFT(J208,1)="S",INDEX('Summer PCF'!$J:$J,MATCH($B208,'Summer PCF'!$M:$M,0)),INDEX('Winter PCF'!$J:$J,MATCH($B208,'Winter PCF'!$M:$M,0)))*A208*Gross_Up</f>
        <v>5.16</v>
      </c>
      <c r="E208"/>
      <c r="F208" s="109" t="s">
        <v>4660</v>
      </c>
      <c r="G208" s="121">
        <v>1</v>
      </c>
      <c r="H208"/>
      <c r="I208"/>
      <c r="J208" s="108" t="str">
        <f t="shared" si="7"/>
        <v>SummerPeakMonth</v>
      </c>
      <c r="K208" s="108"/>
      <c r="L208" s="108"/>
      <c r="M208" s="108" t="s">
        <v>4247</v>
      </c>
      <c r="N208" s="108" t="s">
        <v>4449</v>
      </c>
      <c r="P208" t="s">
        <v>4676</v>
      </c>
      <c r="Q208" t="s">
        <v>4677</v>
      </c>
      <c r="R208" s="112" t="s">
        <v>4448</v>
      </c>
      <c r="S208" s="112" t="s">
        <v>4662</v>
      </c>
      <c r="T208" s="146">
        <v>5.16E-2</v>
      </c>
      <c r="U208" s="113"/>
      <c r="V208" s="113" t="s">
        <v>4660</v>
      </c>
      <c r="W208" s="119">
        <v>1</v>
      </c>
      <c r="X208" s="112"/>
      <c r="Y208" s="112"/>
      <c r="Z208" s="112" t="s">
        <v>4669</v>
      </c>
      <c r="AA208" s="112" t="s">
        <v>4675</v>
      </c>
      <c r="AB208" s="112"/>
      <c r="AC208" s="112" t="s">
        <v>4247</v>
      </c>
      <c r="AD208" s="112" t="s">
        <v>4449</v>
      </c>
      <c r="AE208" s="112"/>
      <c r="AF208" s="148">
        <f t="shared" si="6"/>
        <v>5.1084000000000005</v>
      </c>
    </row>
    <row r="209" spans="1:32" x14ac:dyDescent="0.25">
      <c r="A209" s="142">
        <f>INDEX('Capacity by State'!$B$6:$B$12,MATCH(MID(B209,18,2),'Capacity by State'!$A$6:$A$12,0))</f>
        <v>10</v>
      </c>
      <c r="B209" s="108" t="s">
        <v>4448</v>
      </c>
      <c r="C209" s="108" t="s">
        <v>4662</v>
      </c>
      <c r="D209" s="144">
        <f>IF(LEFT(J209,1)="S",INDEX('Summer PCF'!$J:$J,MATCH($B209,'Summer PCF'!$M:$M,0)),INDEX('Winter PCF'!$J:$J,MATCH($B209,'Winter PCF'!$M:$M,0)))*A209*Gross_Up</f>
        <v>5.7759999999999998</v>
      </c>
      <c r="E209"/>
      <c r="F209" s="109" t="s">
        <v>4660</v>
      </c>
      <c r="G209" s="121">
        <v>1</v>
      </c>
      <c r="H209"/>
      <c r="I209"/>
      <c r="J209" s="108" t="str">
        <f t="shared" si="7"/>
        <v>WinterPeakMonth</v>
      </c>
      <c r="K209" s="108"/>
      <c r="L209" s="108"/>
      <c r="M209" s="108" t="s">
        <v>4247</v>
      </c>
      <c r="N209" s="108" t="s">
        <v>4449</v>
      </c>
      <c r="P209" t="s">
        <v>4676</v>
      </c>
      <c r="Q209" t="s">
        <v>4677</v>
      </c>
      <c r="R209" s="112" t="s">
        <v>4448</v>
      </c>
      <c r="S209" s="112" t="s">
        <v>4662</v>
      </c>
      <c r="T209" s="146">
        <v>5.7759999999999999E-2</v>
      </c>
      <c r="U209" s="113"/>
      <c r="V209" s="113" t="s">
        <v>4660</v>
      </c>
      <c r="W209" s="119">
        <v>1</v>
      </c>
      <c r="X209" s="112"/>
      <c r="Y209" s="112"/>
      <c r="Z209" s="112" t="s">
        <v>4670</v>
      </c>
      <c r="AA209" s="112" t="s">
        <v>4675</v>
      </c>
      <c r="AB209" s="112"/>
      <c r="AC209" s="112" t="s">
        <v>4247</v>
      </c>
      <c r="AD209" s="112" t="s">
        <v>4449</v>
      </c>
      <c r="AE209" s="112"/>
      <c r="AF209" s="148">
        <f t="shared" si="6"/>
        <v>5.7182399999999998</v>
      </c>
    </row>
    <row r="210" spans="1:32" x14ac:dyDescent="0.25">
      <c r="A210" s="142">
        <f>INDEX('Capacity by State'!$B$6:$B$12,MATCH(MID(B210,18,2),'Capacity by State'!$A$6:$A$12,0))</f>
        <v>10</v>
      </c>
      <c r="B210" s="108" t="s">
        <v>4450</v>
      </c>
      <c r="C210" s="108" t="s">
        <v>4662</v>
      </c>
      <c r="D210" s="144">
        <f>IF(LEFT(J210,1)="S",INDEX('Summer PCF'!$J:$J,MATCH($B210,'Summer PCF'!$M:$M,0)),INDEX('Winter PCF'!$J:$J,MATCH($B210,'Winter PCF'!$M:$M,0)))*A210*Gross_Up</f>
        <v>5.5419999999999998</v>
      </c>
      <c r="E210"/>
      <c r="F210" s="109" t="s">
        <v>4660</v>
      </c>
      <c r="G210" s="121">
        <v>1</v>
      </c>
      <c r="H210"/>
      <c r="I210"/>
      <c r="J210" s="108" t="str">
        <f t="shared" si="7"/>
        <v>SummerPeakMonth</v>
      </c>
      <c r="K210" s="108"/>
      <c r="L210" s="108"/>
      <c r="M210" s="108" t="s">
        <v>4247</v>
      </c>
      <c r="N210" s="108" t="s">
        <v>4451</v>
      </c>
      <c r="P210" t="s">
        <v>4676</v>
      </c>
      <c r="Q210" t="s">
        <v>4677</v>
      </c>
      <c r="R210" s="112" t="s">
        <v>4450</v>
      </c>
      <c r="S210" s="112" t="s">
        <v>4662</v>
      </c>
      <c r="T210" s="146">
        <v>5.5419999999999997E-2</v>
      </c>
      <c r="U210" s="113"/>
      <c r="V210" s="113" t="s">
        <v>4660</v>
      </c>
      <c r="W210" s="119">
        <v>1</v>
      </c>
      <c r="X210" s="112"/>
      <c r="Y210" s="112"/>
      <c r="Z210" s="112" t="s">
        <v>4669</v>
      </c>
      <c r="AA210" s="112" t="s">
        <v>4675</v>
      </c>
      <c r="AB210" s="112"/>
      <c r="AC210" s="112" t="s">
        <v>4247</v>
      </c>
      <c r="AD210" s="112" t="s">
        <v>4451</v>
      </c>
      <c r="AE210" s="112"/>
      <c r="AF210" s="148">
        <f t="shared" si="6"/>
        <v>5.48658</v>
      </c>
    </row>
    <row r="211" spans="1:32" x14ac:dyDescent="0.25">
      <c r="A211" s="142">
        <f>INDEX('Capacity by State'!$B$6:$B$12,MATCH(MID(B211,18,2),'Capacity by State'!$A$6:$A$12,0))</f>
        <v>10</v>
      </c>
      <c r="B211" s="108" t="s">
        <v>4450</v>
      </c>
      <c r="C211" s="108" t="s">
        <v>4662</v>
      </c>
      <c r="D211" s="144">
        <f>IF(LEFT(J211,1)="S",INDEX('Summer PCF'!$J:$J,MATCH($B211,'Summer PCF'!$M:$M,0)),INDEX('Winter PCF'!$J:$J,MATCH($B211,'Winter PCF'!$M:$M,0)))*A211*Gross_Up</f>
        <v>5.3620000000000001</v>
      </c>
      <c r="E211"/>
      <c r="F211" s="109" t="s">
        <v>4660</v>
      </c>
      <c r="G211" s="121">
        <v>1</v>
      </c>
      <c r="H211"/>
      <c r="I211"/>
      <c r="J211" s="108" t="str">
        <f t="shared" si="7"/>
        <v>WinterPeakMonth</v>
      </c>
      <c r="K211" s="108"/>
      <c r="L211" s="108"/>
      <c r="M211" s="108" t="s">
        <v>4247</v>
      </c>
      <c r="N211" s="108" t="s">
        <v>4451</v>
      </c>
      <c r="P211" t="s">
        <v>4676</v>
      </c>
      <c r="Q211" t="s">
        <v>4677</v>
      </c>
      <c r="R211" s="112" t="s">
        <v>4450</v>
      </c>
      <c r="S211" s="112" t="s">
        <v>4662</v>
      </c>
      <c r="T211" s="146">
        <v>5.3620000000000001E-2</v>
      </c>
      <c r="U211" s="113"/>
      <c r="V211" s="113" t="s">
        <v>4660</v>
      </c>
      <c r="W211" s="119">
        <v>1</v>
      </c>
      <c r="X211" s="112"/>
      <c r="Y211" s="112"/>
      <c r="Z211" s="112" t="s">
        <v>4670</v>
      </c>
      <c r="AA211" s="112" t="s">
        <v>4675</v>
      </c>
      <c r="AB211" s="112"/>
      <c r="AC211" s="112" t="s">
        <v>4247</v>
      </c>
      <c r="AD211" s="112" t="s">
        <v>4451</v>
      </c>
      <c r="AE211" s="112"/>
      <c r="AF211" s="148">
        <f t="shared" si="6"/>
        <v>5.3083799999999997</v>
      </c>
    </row>
    <row r="212" spans="1:32" x14ac:dyDescent="0.25">
      <c r="A212" s="142">
        <f>INDEX('Capacity by State'!$B$6:$B$12,MATCH(MID(B212,18,2),'Capacity by State'!$A$6:$A$12,0))</f>
        <v>10</v>
      </c>
      <c r="B212" s="108" t="s">
        <v>4452</v>
      </c>
      <c r="C212" s="108" t="s">
        <v>4662</v>
      </c>
      <c r="D212" s="144">
        <f>IF(LEFT(J212,1)="S",INDEX('Summer PCF'!$J:$J,MATCH($B212,'Summer PCF'!$M:$M,0)),INDEX('Winter PCF'!$J:$J,MATCH($B212,'Winter PCF'!$M:$M,0)))*A212*Gross_Up</f>
        <v>4.3140000000000001</v>
      </c>
      <c r="E212"/>
      <c r="F212" s="109" t="s">
        <v>4660</v>
      </c>
      <c r="G212" s="121">
        <v>1</v>
      </c>
      <c r="H212"/>
      <c r="I212"/>
      <c r="J212" s="108" t="str">
        <f t="shared" si="7"/>
        <v>SummerPeakMonth</v>
      </c>
      <c r="K212" s="108"/>
      <c r="L212" s="108"/>
      <c r="M212" s="108" t="s">
        <v>4247</v>
      </c>
      <c r="N212" s="108" t="s">
        <v>4453</v>
      </c>
      <c r="P212" t="s">
        <v>4676</v>
      </c>
      <c r="Q212" t="s">
        <v>4677</v>
      </c>
      <c r="R212" s="112" t="s">
        <v>4452</v>
      </c>
      <c r="S212" s="112" t="s">
        <v>4662</v>
      </c>
      <c r="T212" s="146">
        <v>4.3139999999999998E-2</v>
      </c>
      <c r="U212" s="113"/>
      <c r="V212" s="113" t="s">
        <v>4660</v>
      </c>
      <c r="W212" s="119">
        <v>1</v>
      </c>
      <c r="X212" s="112"/>
      <c r="Y212" s="112"/>
      <c r="Z212" s="112" t="s">
        <v>4669</v>
      </c>
      <c r="AA212" s="112" t="s">
        <v>4675</v>
      </c>
      <c r="AB212" s="112"/>
      <c r="AC212" s="112" t="s">
        <v>4247</v>
      </c>
      <c r="AD212" s="112" t="s">
        <v>4453</v>
      </c>
      <c r="AE212" s="112"/>
      <c r="AF212" s="148">
        <f t="shared" si="6"/>
        <v>4.2708599999999999</v>
      </c>
    </row>
    <row r="213" spans="1:32" x14ac:dyDescent="0.25">
      <c r="A213" s="142">
        <f>INDEX('Capacity by State'!$B$6:$B$12,MATCH(MID(B213,18,2),'Capacity by State'!$A$6:$A$12,0))</f>
        <v>10</v>
      </c>
      <c r="B213" s="108" t="s">
        <v>4452</v>
      </c>
      <c r="C213" s="108" t="s">
        <v>4662</v>
      </c>
      <c r="D213" s="144">
        <f>IF(LEFT(J213,1)="S",INDEX('Summer PCF'!$J:$J,MATCH($B213,'Summer PCF'!$M:$M,0)),INDEX('Winter PCF'!$J:$J,MATCH($B213,'Winter PCF'!$M:$M,0)))*A213*Gross_Up</f>
        <v>5.7120000000000006</v>
      </c>
      <c r="E213"/>
      <c r="F213" s="109" t="s">
        <v>4660</v>
      </c>
      <c r="G213" s="121">
        <v>1</v>
      </c>
      <c r="H213"/>
      <c r="I213"/>
      <c r="J213" s="108" t="str">
        <f t="shared" si="7"/>
        <v>WinterPeakMonth</v>
      </c>
      <c r="K213" s="108"/>
      <c r="L213" s="108"/>
      <c r="M213" s="108" t="s">
        <v>4247</v>
      </c>
      <c r="N213" s="108" t="s">
        <v>4453</v>
      </c>
      <c r="P213" t="s">
        <v>4676</v>
      </c>
      <c r="Q213" t="s">
        <v>4677</v>
      </c>
      <c r="R213" s="112" t="s">
        <v>4452</v>
      </c>
      <c r="S213" s="112" t="s">
        <v>4662</v>
      </c>
      <c r="T213" s="146">
        <v>5.7119999999999997E-2</v>
      </c>
      <c r="U213" s="113"/>
      <c r="V213" s="113" t="s">
        <v>4660</v>
      </c>
      <c r="W213" s="119">
        <v>1</v>
      </c>
      <c r="X213" s="112"/>
      <c r="Y213" s="112"/>
      <c r="Z213" s="112" t="s">
        <v>4670</v>
      </c>
      <c r="AA213" s="112" t="s">
        <v>4675</v>
      </c>
      <c r="AB213" s="112"/>
      <c r="AC213" s="112" t="s">
        <v>4247</v>
      </c>
      <c r="AD213" s="112" t="s">
        <v>4453</v>
      </c>
      <c r="AE213" s="112"/>
      <c r="AF213" s="148">
        <f t="shared" si="6"/>
        <v>5.6548799999999995</v>
      </c>
    </row>
    <row r="214" spans="1:32" x14ac:dyDescent="0.25">
      <c r="A214" s="142">
        <f>INDEX('Capacity by State'!$B$6:$B$12,MATCH(MID(B214,18,2),'Capacity by State'!$A$6:$A$12,0))</f>
        <v>10</v>
      </c>
      <c r="B214" s="108" t="s">
        <v>4454</v>
      </c>
      <c r="C214" s="108" t="s">
        <v>4662</v>
      </c>
      <c r="D214" s="144">
        <f>IF(LEFT(J214,1)="S",INDEX('Summer PCF'!$J:$J,MATCH($B214,'Summer PCF'!$M:$M,0)),INDEX('Winter PCF'!$J:$J,MATCH($B214,'Winter PCF'!$M:$M,0)))*A214*Gross_Up</f>
        <v>5.2649999999999997</v>
      </c>
      <c r="E214"/>
      <c r="F214" s="109" t="s">
        <v>4660</v>
      </c>
      <c r="G214" s="121">
        <v>1</v>
      </c>
      <c r="H214"/>
      <c r="I214"/>
      <c r="J214" s="108" t="str">
        <f t="shared" si="7"/>
        <v>SummerPeakMonth</v>
      </c>
      <c r="K214" s="108"/>
      <c r="L214" s="108"/>
      <c r="M214" s="108" t="s">
        <v>4247</v>
      </c>
      <c r="N214" s="108" t="s">
        <v>4455</v>
      </c>
      <c r="P214" t="s">
        <v>4676</v>
      </c>
      <c r="Q214" t="s">
        <v>4677</v>
      </c>
      <c r="R214" s="112" t="s">
        <v>4454</v>
      </c>
      <c r="S214" s="112" t="s">
        <v>4662</v>
      </c>
      <c r="T214" s="146">
        <v>5.2650000000000002E-2</v>
      </c>
      <c r="U214" s="113"/>
      <c r="V214" s="113" t="s">
        <v>4660</v>
      </c>
      <c r="W214" s="119">
        <v>1</v>
      </c>
      <c r="X214" s="112"/>
      <c r="Y214" s="112"/>
      <c r="Z214" s="112" t="s">
        <v>4669</v>
      </c>
      <c r="AA214" s="112" t="s">
        <v>4675</v>
      </c>
      <c r="AB214" s="112"/>
      <c r="AC214" s="112" t="s">
        <v>4247</v>
      </c>
      <c r="AD214" s="112" t="s">
        <v>4455</v>
      </c>
      <c r="AE214" s="112"/>
      <c r="AF214" s="148">
        <f t="shared" si="6"/>
        <v>5.2123499999999998</v>
      </c>
    </row>
    <row r="215" spans="1:32" x14ac:dyDescent="0.25">
      <c r="A215" s="142">
        <f>INDEX('Capacity by State'!$B$6:$B$12,MATCH(MID(B215,18,2),'Capacity by State'!$A$6:$A$12,0))</f>
        <v>10</v>
      </c>
      <c r="B215" s="108" t="s">
        <v>4454</v>
      </c>
      <c r="C215" s="108" t="s">
        <v>4662</v>
      </c>
      <c r="D215" s="144">
        <f>IF(LEFT(J215,1)="S",INDEX('Summer PCF'!$J:$J,MATCH($B215,'Summer PCF'!$M:$M,0)),INDEX('Winter PCF'!$J:$J,MATCH($B215,'Winter PCF'!$M:$M,0)))*A215*Gross_Up</f>
        <v>5.6029999999999998</v>
      </c>
      <c r="E215"/>
      <c r="F215" s="109" t="s">
        <v>4660</v>
      </c>
      <c r="G215" s="121">
        <v>1</v>
      </c>
      <c r="H215"/>
      <c r="I215"/>
      <c r="J215" s="108" t="str">
        <f t="shared" si="7"/>
        <v>WinterPeakMonth</v>
      </c>
      <c r="K215" s="108"/>
      <c r="L215" s="108"/>
      <c r="M215" s="108" t="s">
        <v>4247</v>
      </c>
      <c r="N215" s="108" t="s">
        <v>4455</v>
      </c>
      <c r="P215" t="s">
        <v>4676</v>
      </c>
      <c r="Q215" t="s">
        <v>4677</v>
      </c>
      <c r="R215" s="112" t="s">
        <v>4454</v>
      </c>
      <c r="S215" s="112" t="s">
        <v>4662</v>
      </c>
      <c r="T215" s="146">
        <v>5.6030000000000003E-2</v>
      </c>
      <c r="U215" s="113"/>
      <c r="V215" s="113" t="s">
        <v>4660</v>
      </c>
      <c r="W215" s="119">
        <v>1</v>
      </c>
      <c r="X215" s="112"/>
      <c r="Y215" s="112"/>
      <c r="Z215" s="112" t="s">
        <v>4670</v>
      </c>
      <c r="AA215" s="112" t="s">
        <v>4675</v>
      </c>
      <c r="AB215" s="112"/>
      <c r="AC215" s="112" t="s">
        <v>4247</v>
      </c>
      <c r="AD215" s="112" t="s">
        <v>4455</v>
      </c>
      <c r="AE215" s="112"/>
      <c r="AF215" s="148">
        <f t="shared" si="6"/>
        <v>5.54697</v>
      </c>
    </row>
    <row r="216" spans="1:32" x14ac:dyDescent="0.25">
      <c r="A216" s="142">
        <f>INDEX('Capacity by State'!$B$6:$B$12,MATCH(MID(B216,18,2),'Capacity by State'!$A$6:$A$12,0))</f>
        <v>10</v>
      </c>
      <c r="B216" s="108" t="s">
        <v>4456</v>
      </c>
      <c r="C216" s="108" t="s">
        <v>4662</v>
      </c>
      <c r="D216" s="144">
        <f>IF(LEFT(J216,1)="S",INDEX('Summer PCF'!$J:$J,MATCH($B216,'Summer PCF'!$M:$M,0)),INDEX('Winter PCF'!$J:$J,MATCH($B216,'Winter PCF'!$M:$M,0)))*A216*Gross_Up</f>
        <v>5.1139999999999999</v>
      </c>
      <c r="E216"/>
      <c r="F216" s="109" t="s">
        <v>4660</v>
      </c>
      <c r="G216" s="121">
        <v>1</v>
      </c>
      <c r="H216"/>
      <c r="I216"/>
      <c r="J216" s="108" t="str">
        <f t="shared" si="7"/>
        <v>SummerPeakMonth</v>
      </c>
      <c r="K216" s="108"/>
      <c r="L216" s="108"/>
      <c r="M216" s="108" t="s">
        <v>4247</v>
      </c>
      <c r="N216" s="108" t="s">
        <v>4457</v>
      </c>
      <c r="P216" t="s">
        <v>4676</v>
      </c>
      <c r="Q216" t="s">
        <v>4677</v>
      </c>
      <c r="R216" s="112" t="s">
        <v>4456</v>
      </c>
      <c r="S216" s="112" t="s">
        <v>4662</v>
      </c>
      <c r="T216" s="146">
        <v>5.1139999999999998E-2</v>
      </c>
      <c r="U216" s="113"/>
      <c r="V216" s="113" t="s">
        <v>4660</v>
      </c>
      <c r="W216" s="119">
        <v>1</v>
      </c>
      <c r="X216" s="112"/>
      <c r="Y216" s="112"/>
      <c r="Z216" s="112" t="s">
        <v>4669</v>
      </c>
      <c r="AA216" s="112" t="s">
        <v>4675</v>
      </c>
      <c r="AB216" s="112"/>
      <c r="AC216" s="112" t="s">
        <v>4247</v>
      </c>
      <c r="AD216" s="112" t="s">
        <v>4457</v>
      </c>
      <c r="AE216" s="112"/>
      <c r="AF216" s="148">
        <f t="shared" si="6"/>
        <v>5.0628599999999997</v>
      </c>
    </row>
    <row r="217" spans="1:32" x14ac:dyDescent="0.25">
      <c r="A217" s="142">
        <f>INDEX('Capacity by State'!$B$6:$B$12,MATCH(MID(B217,18,2),'Capacity by State'!$A$6:$A$12,0))</f>
        <v>10</v>
      </c>
      <c r="B217" s="108" t="s">
        <v>4456</v>
      </c>
      <c r="C217" s="108" t="s">
        <v>4662</v>
      </c>
      <c r="D217" s="144">
        <f>IF(LEFT(J217,1)="S",INDEX('Summer PCF'!$J:$J,MATCH($B217,'Summer PCF'!$M:$M,0)),INDEX('Winter PCF'!$J:$J,MATCH($B217,'Winter PCF'!$M:$M,0)))*A217*Gross_Up</f>
        <v>5.15</v>
      </c>
      <c r="E217"/>
      <c r="F217" s="109" t="s">
        <v>4660</v>
      </c>
      <c r="G217" s="121">
        <v>1</v>
      </c>
      <c r="H217"/>
      <c r="I217"/>
      <c r="J217" s="108" t="str">
        <f t="shared" si="7"/>
        <v>WinterPeakMonth</v>
      </c>
      <c r="K217" s="108"/>
      <c r="L217" s="108"/>
      <c r="M217" s="108" t="s">
        <v>4247</v>
      </c>
      <c r="N217" s="108" t="s">
        <v>4457</v>
      </c>
      <c r="P217" t="s">
        <v>4676</v>
      </c>
      <c r="Q217" t="s">
        <v>4677</v>
      </c>
      <c r="R217" s="112" t="s">
        <v>4456</v>
      </c>
      <c r="S217" s="112" t="s">
        <v>4662</v>
      </c>
      <c r="T217" s="146">
        <v>5.1499999999999997E-2</v>
      </c>
      <c r="U217" s="113"/>
      <c r="V217" s="113" t="s">
        <v>4660</v>
      </c>
      <c r="W217" s="119">
        <v>1</v>
      </c>
      <c r="X217" s="112"/>
      <c r="Y217" s="112"/>
      <c r="Z217" s="112" t="s">
        <v>4670</v>
      </c>
      <c r="AA217" s="112" t="s">
        <v>4675</v>
      </c>
      <c r="AB217" s="112"/>
      <c r="AC217" s="112" t="s">
        <v>4247</v>
      </c>
      <c r="AD217" s="112" t="s">
        <v>4457</v>
      </c>
      <c r="AE217" s="112"/>
      <c r="AF217" s="148">
        <f t="shared" si="6"/>
        <v>5.0985000000000005</v>
      </c>
    </row>
    <row r="218" spans="1:32" x14ac:dyDescent="0.25">
      <c r="A218" s="142">
        <f>INDEX('Capacity by State'!$B$6:$B$12,MATCH(MID(B218,18,2),'Capacity by State'!$A$6:$A$12,0))</f>
        <v>10</v>
      </c>
      <c r="B218" s="108" t="s">
        <v>4458</v>
      </c>
      <c r="C218" s="108" t="s">
        <v>4662</v>
      </c>
      <c r="D218" s="144">
        <f>IF(LEFT(J218,1)="S",INDEX('Summer PCF'!$J:$J,MATCH($B218,'Summer PCF'!$M:$M,0)),INDEX('Winter PCF'!$J:$J,MATCH($B218,'Winter PCF'!$M:$M,0)))*A218*Gross_Up</f>
        <v>5.4320000000000004</v>
      </c>
      <c r="E218"/>
      <c r="F218" s="109" t="s">
        <v>4660</v>
      </c>
      <c r="G218" s="121">
        <v>1</v>
      </c>
      <c r="H218"/>
      <c r="I218"/>
      <c r="J218" s="108" t="str">
        <f t="shared" si="7"/>
        <v>SummerPeakMonth</v>
      </c>
      <c r="K218" s="108"/>
      <c r="L218" s="108"/>
      <c r="M218" s="108" t="s">
        <v>4247</v>
      </c>
      <c r="N218" s="108" t="s">
        <v>4459</v>
      </c>
      <c r="P218" t="s">
        <v>4676</v>
      </c>
      <c r="Q218" t="s">
        <v>4677</v>
      </c>
      <c r="R218" s="112" t="s">
        <v>4458</v>
      </c>
      <c r="S218" s="112" t="s">
        <v>4662</v>
      </c>
      <c r="T218" s="146">
        <v>5.432E-2</v>
      </c>
      <c r="U218" s="113"/>
      <c r="V218" s="113" t="s">
        <v>4660</v>
      </c>
      <c r="W218" s="119">
        <v>1</v>
      </c>
      <c r="X218" s="112"/>
      <c r="Y218" s="112"/>
      <c r="Z218" s="112" t="s">
        <v>4669</v>
      </c>
      <c r="AA218" s="112" t="s">
        <v>4675</v>
      </c>
      <c r="AB218" s="112"/>
      <c r="AC218" s="112" t="s">
        <v>4247</v>
      </c>
      <c r="AD218" s="112" t="s">
        <v>4459</v>
      </c>
      <c r="AE218" s="112"/>
      <c r="AF218" s="148">
        <f t="shared" si="6"/>
        <v>5.3776800000000007</v>
      </c>
    </row>
    <row r="219" spans="1:32" x14ac:dyDescent="0.25">
      <c r="A219" s="142">
        <f>INDEX('Capacity by State'!$B$6:$B$12,MATCH(MID(B219,18,2),'Capacity by State'!$A$6:$A$12,0))</f>
        <v>10</v>
      </c>
      <c r="B219" s="108" t="s">
        <v>4458</v>
      </c>
      <c r="C219" s="108" t="s">
        <v>4662</v>
      </c>
      <c r="D219" s="144">
        <f>IF(LEFT(J219,1)="S",INDEX('Summer PCF'!$J:$J,MATCH($B219,'Summer PCF'!$M:$M,0)),INDEX('Winter PCF'!$J:$J,MATCH($B219,'Winter PCF'!$M:$M,0)))*A219*Gross_Up</f>
        <v>5.843</v>
      </c>
      <c r="E219"/>
      <c r="F219" s="109" t="s">
        <v>4660</v>
      </c>
      <c r="G219" s="121">
        <v>1</v>
      </c>
      <c r="H219"/>
      <c r="I219"/>
      <c r="J219" s="108" t="str">
        <f t="shared" si="7"/>
        <v>WinterPeakMonth</v>
      </c>
      <c r="K219" s="108"/>
      <c r="L219" s="108"/>
      <c r="M219" s="108" t="s">
        <v>4247</v>
      </c>
      <c r="N219" s="108" t="s">
        <v>4459</v>
      </c>
      <c r="P219" t="s">
        <v>4676</v>
      </c>
      <c r="Q219" t="s">
        <v>4677</v>
      </c>
      <c r="R219" s="112" t="s">
        <v>4458</v>
      </c>
      <c r="S219" s="112" t="s">
        <v>4662</v>
      </c>
      <c r="T219" s="146">
        <v>5.8430000000000003E-2</v>
      </c>
      <c r="U219" s="113"/>
      <c r="V219" s="113" t="s">
        <v>4660</v>
      </c>
      <c r="W219" s="119">
        <v>1</v>
      </c>
      <c r="X219" s="112"/>
      <c r="Y219" s="112"/>
      <c r="Z219" s="112" t="s">
        <v>4670</v>
      </c>
      <c r="AA219" s="112" t="s">
        <v>4675</v>
      </c>
      <c r="AB219" s="112"/>
      <c r="AC219" s="112" t="s">
        <v>4247</v>
      </c>
      <c r="AD219" s="112" t="s">
        <v>4459</v>
      </c>
      <c r="AE219" s="112"/>
      <c r="AF219" s="148">
        <f t="shared" si="6"/>
        <v>5.7845699999999995</v>
      </c>
    </row>
    <row r="220" spans="1:32" x14ac:dyDescent="0.25">
      <c r="A220" s="142">
        <f>INDEX('Capacity by State'!$B$6:$B$12,MATCH(MID(B220,18,2),'Capacity by State'!$A$6:$A$12,0))</f>
        <v>10</v>
      </c>
      <c r="B220" s="108" t="s">
        <v>4460</v>
      </c>
      <c r="C220" s="108" t="s">
        <v>4662</v>
      </c>
      <c r="D220" s="144">
        <f>IF(LEFT(J220,1)="S",INDEX('Summer PCF'!$J:$J,MATCH($B220,'Summer PCF'!$M:$M,0)),INDEX('Winter PCF'!$J:$J,MATCH($B220,'Winter PCF'!$M:$M,0)))*A220*Gross_Up</f>
        <v>4.0170000000000003</v>
      </c>
      <c r="E220"/>
      <c r="F220" s="109" t="s">
        <v>4660</v>
      </c>
      <c r="G220" s="121">
        <v>1</v>
      </c>
      <c r="H220"/>
      <c r="I220"/>
      <c r="J220" s="108" t="str">
        <f t="shared" si="7"/>
        <v>SummerPeakMonth</v>
      </c>
      <c r="K220" s="108"/>
      <c r="L220" s="108"/>
      <c r="M220" s="108" t="s">
        <v>4247</v>
      </c>
      <c r="N220" s="108" t="s">
        <v>4461</v>
      </c>
      <c r="P220" t="s">
        <v>4676</v>
      </c>
      <c r="Q220" t="s">
        <v>4677</v>
      </c>
      <c r="R220" s="112" t="s">
        <v>4460</v>
      </c>
      <c r="S220" s="112" t="s">
        <v>4662</v>
      </c>
      <c r="T220" s="146">
        <v>4.0169999999999997E-2</v>
      </c>
      <c r="U220" s="113"/>
      <c r="V220" s="113" t="s">
        <v>4660</v>
      </c>
      <c r="W220" s="119">
        <v>1</v>
      </c>
      <c r="X220" s="112"/>
      <c r="Y220" s="112"/>
      <c r="Z220" s="112" t="s">
        <v>4669</v>
      </c>
      <c r="AA220" s="112" t="s">
        <v>4675</v>
      </c>
      <c r="AB220" s="112"/>
      <c r="AC220" s="112" t="s">
        <v>4247</v>
      </c>
      <c r="AD220" s="112" t="s">
        <v>4461</v>
      </c>
      <c r="AE220" s="112"/>
      <c r="AF220" s="148">
        <f t="shared" si="6"/>
        <v>3.9768300000000005</v>
      </c>
    </row>
    <row r="221" spans="1:32" x14ac:dyDescent="0.25">
      <c r="A221" s="142">
        <f>INDEX('Capacity by State'!$B$6:$B$12,MATCH(MID(B221,18,2),'Capacity by State'!$A$6:$A$12,0))</f>
        <v>10</v>
      </c>
      <c r="B221" s="108" t="s">
        <v>4460</v>
      </c>
      <c r="C221" s="108" t="s">
        <v>4662</v>
      </c>
      <c r="D221" s="144">
        <f>IF(LEFT(J221,1)="S",INDEX('Summer PCF'!$J:$J,MATCH($B221,'Summer PCF'!$M:$M,0)),INDEX('Winter PCF'!$J:$J,MATCH($B221,'Winter PCF'!$M:$M,0)))*A221*Gross_Up</f>
        <v>5.8250000000000002</v>
      </c>
      <c r="E221"/>
      <c r="F221" s="109" t="s">
        <v>4660</v>
      </c>
      <c r="G221" s="121">
        <v>1</v>
      </c>
      <c r="H221"/>
      <c r="I221"/>
      <c r="J221" s="108" t="str">
        <f t="shared" si="7"/>
        <v>WinterPeakMonth</v>
      </c>
      <c r="K221" s="108"/>
      <c r="L221" s="108"/>
      <c r="M221" s="108" t="s">
        <v>4247</v>
      </c>
      <c r="N221" s="108" t="s">
        <v>4461</v>
      </c>
      <c r="P221" t="s">
        <v>4676</v>
      </c>
      <c r="Q221" t="s">
        <v>4677</v>
      </c>
      <c r="R221" s="112" t="s">
        <v>4460</v>
      </c>
      <c r="S221" s="112" t="s">
        <v>4662</v>
      </c>
      <c r="T221" s="146">
        <v>5.8250000000000003E-2</v>
      </c>
      <c r="U221" s="113"/>
      <c r="V221" s="113" t="s">
        <v>4660</v>
      </c>
      <c r="W221" s="119">
        <v>1</v>
      </c>
      <c r="X221" s="112"/>
      <c r="Y221" s="112"/>
      <c r="Z221" s="112" t="s">
        <v>4670</v>
      </c>
      <c r="AA221" s="112" t="s">
        <v>4675</v>
      </c>
      <c r="AB221" s="112"/>
      <c r="AC221" s="112" t="s">
        <v>4247</v>
      </c>
      <c r="AD221" s="112" t="s">
        <v>4461</v>
      </c>
      <c r="AE221" s="112"/>
      <c r="AF221" s="148">
        <f t="shared" si="6"/>
        <v>5.76675</v>
      </c>
    </row>
    <row r="222" spans="1:32" x14ac:dyDescent="0.25">
      <c r="A222" s="142">
        <f>INDEX('Capacity by State'!$B$6:$B$12,MATCH(MID(B222,18,2),'Capacity by State'!$A$6:$A$12,0))</f>
        <v>10</v>
      </c>
      <c r="B222" s="108" t="s">
        <v>4462</v>
      </c>
      <c r="C222" s="108" t="s">
        <v>4662</v>
      </c>
      <c r="D222" s="144">
        <f>IF(LEFT(J222,1)="S",INDEX('Summer PCF'!$J:$J,MATCH($B222,'Summer PCF'!$M:$M,0)),INDEX('Winter PCF'!$J:$J,MATCH($B222,'Winter PCF'!$M:$M,0)))*A222*Gross_Up</f>
        <v>5.7289999999999992</v>
      </c>
      <c r="E222"/>
      <c r="F222" s="109" t="s">
        <v>4660</v>
      </c>
      <c r="G222" s="121">
        <v>1</v>
      </c>
      <c r="H222"/>
      <c r="I222"/>
      <c r="J222" s="108" t="str">
        <f t="shared" si="7"/>
        <v>SummerPeakMonth</v>
      </c>
      <c r="K222" s="108"/>
      <c r="L222" s="108"/>
      <c r="M222" s="108" t="s">
        <v>4247</v>
      </c>
      <c r="N222" s="108" t="s">
        <v>4463</v>
      </c>
      <c r="P222" t="s">
        <v>4676</v>
      </c>
      <c r="Q222" t="s">
        <v>4677</v>
      </c>
      <c r="R222" s="112" t="s">
        <v>4462</v>
      </c>
      <c r="S222" s="112" t="s">
        <v>4662</v>
      </c>
      <c r="T222" s="146">
        <v>5.7290000000000001E-2</v>
      </c>
      <c r="U222" s="113"/>
      <c r="V222" s="113" t="s">
        <v>4660</v>
      </c>
      <c r="W222" s="119">
        <v>1</v>
      </c>
      <c r="X222" s="112"/>
      <c r="Y222" s="112"/>
      <c r="Z222" s="112" t="s">
        <v>4669</v>
      </c>
      <c r="AA222" s="112" t="s">
        <v>4675</v>
      </c>
      <c r="AB222" s="112"/>
      <c r="AC222" s="112" t="s">
        <v>4247</v>
      </c>
      <c r="AD222" s="112" t="s">
        <v>4463</v>
      </c>
      <c r="AE222" s="112"/>
      <c r="AF222" s="148">
        <f t="shared" si="6"/>
        <v>5.67171</v>
      </c>
    </row>
    <row r="223" spans="1:32" x14ac:dyDescent="0.25">
      <c r="A223" s="142">
        <f>INDEX('Capacity by State'!$B$6:$B$12,MATCH(MID(B223,18,2),'Capacity by State'!$A$6:$A$12,0))</f>
        <v>10</v>
      </c>
      <c r="B223" s="108" t="s">
        <v>4462</v>
      </c>
      <c r="C223" s="108" t="s">
        <v>4662</v>
      </c>
      <c r="D223" s="144">
        <f>IF(LEFT(J223,1)="S",INDEX('Summer PCF'!$J:$J,MATCH($B223,'Summer PCF'!$M:$M,0)),INDEX('Winter PCF'!$J:$J,MATCH($B223,'Winter PCF'!$M:$M,0)))*A223*Gross_Up</f>
        <v>6.266</v>
      </c>
      <c r="E223"/>
      <c r="F223" s="109" t="s">
        <v>4660</v>
      </c>
      <c r="G223" s="121">
        <v>1</v>
      </c>
      <c r="H223"/>
      <c r="I223"/>
      <c r="J223" s="108" t="str">
        <f t="shared" si="7"/>
        <v>WinterPeakMonth</v>
      </c>
      <c r="K223" s="108"/>
      <c r="L223" s="108"/>
      <c r="M223" s="108" t="s">
        <v>4247</v>
      </c>
      <c r="N223" s="108" t="s">
        <v>4463</v>
      </c>
      <c r="P223" t="s">
        <v>4676</v>
      </c>
      <c r="Q223" t="s">
        <v>4677</v>
      </c>
      <c r="R223" s="112" t="s">
        <v>4462</v>
      </c>
      <c r="S223" s="112" t="s">
        <v>4662</v>
      </c>
      <c r="T223" s="146">
        <v>6.2659999999999993E-2</v>
      </c>
      <c r="U223" s="113"/>
      <c r="V223" s="113" t="s">
        <v>4660</v>
      </c>
      <c r="W223" s="119">
        <v>1</v>
      </c>
      <c r="X223" s="112"/>
      <c r="Y223" s="112"/>
      <c r="Z223" s="112" t="s">
        <v>4670</v>
      </c>
      <c r="AA223" s="112" t="s">
        <v>4675</v>
      </c>
      <c r="AB223" s="112"/>
      <c r="AC223" s="112" t="s">
        <v>4247</v>
      </c>
      <c r="AD223" s="112" t="s">
        <v>4463</v>
      </c>
      <c r="AE223" s="112"/>
      <c r="AF223" s="148">
        <f t="shared" si="6"/>
        <v>6.2033399999999999</v>
      </c>
    </row>
    <row r="224" spans="1:32" x14ac:dyDescent="0.25">
      <c r="A224" s="142" t="e">
        <f>INDEX('Capacity by State'!$B$6:$B$12,MATCH(MID(B224,18,2),'Capacity by State'!$A$6:$A$12,0))</f>
        <v>#N/A</v>
      </c>
      <c r="B224" s="108" t="s">
        <v>4464</v>
      </c>
      <c r="C224" s="108" t="s">
        <v>4662</v>
      </c>
      <c r="D224" s="144" t="e">
        <f>IF(LEFT(J224,1)="S",INDEX('Summer PCF'!$J:$J,MATCH($B224,'Summer PCF'!$M:$M,0)),INDEX('Winter PCF'!$J:$J,MATCH($B224,'Winter PCF'!$M:$M,0)))*A224*Gross_Up</f>
        <v>#N/A</v>
      </c>
      <c r="E224"/>
      <c r="F224" s="109" t="s">
        <v>4660</v>
      </c>
      <c r="G224" s="121">
        <v>1</v>
      </c>
      <c r="H224"/>
      <c r="I224"/>
      <c r="J224" s="108" t="str">
        <f t="shared" si="7"/>
        <v>SummerPeakMonth</v>
      </c>
      <c r="K224" s="108"/>
      <c r="L224" s="108"/>
      <c r="M224" s="108" t="s">
        <v>4247</v>
      </c>
      <c r="N224" s="108" t="s">
        <v>4465</v>
      </c>
      <c r="P224" t="s">
        <v>4676</v>
      </c>
      <c r="Q224" t="s">
        <v>4677</v>
      </c>
      <c r="R224" s="112" t="s">
        <v>4464</v>
      </c>
      <c r="S224" s="112" t="s">
        <v>4662</v>
      </c>
      <c r="T224" s="146">
        <v>6.1859999999999997E-3</v>
      </c>
      <c r="U224" s="113"/>
      <c r="V224" s="113" t="s">
        <v>4660</v>
      </c>
      <c r="W224" s="119">
        <v>1</v>
      </c>
      <c r="X224" s="112"/>
      <c r="Y224" s="112"/>
      <c r="Z224" s="112" t="s">
        <v>4669</v>
      </c>
      <c r="AA224" s="112" t="s">
        <v>4675</v>
      </c>
      <c r="AB224" s="112"/>
      <c r="AC224" s="112" t="s">
        <v>4247</v>
      </c>
      <c r="AD224" s="112" t="s">
        <v>4465</v>
      </c>
      <c r="AE224" s="112"/>
      <c r="AF224" s="148" t="e">
        <f t="shared" si="6"/>
        <v>#N/A</v>
      </c>
    </row>
    <row r="225" spans="1:32" x14ac:dyDescent="0.25">
      <c r="A225" s="142" t="e">
        <f>INDEX('Capacity by State'!$B$6:$B$12,MATCH(MID(B225,18,2),'Capacity by State'!$A$6:$A$12,0))</f>
        <v>#N/A</v>
      </c>
      <c r="B225" s="108" t="s">
        <v>4464</v>
      </c>
      <c r="C225" s="108" t="s">
        <v>4662</v>
      </c>
      <c r="D225" s="144" t="e">
        <f>IF(LEFT(J225,1)="S",INDEX('Summer PCF'!$J:$J,MATCH($B225,'Summer PCF'!$M:$M,0)),INDEX('Winter PCF'!$J:$J,MATCH($B225,'Winter PCF'!$M:$M,0)))*A225*Gross_Up</f>
        <v>#N/A</v>
      </c>
      <c r="E225"/>
      <c r="F225" s="109" t="s">
        <v>4660</v>
      </c>
      <c r="G225" s="121">
        <v>1</v>
      </c>
      <c r="H225"/>
      <c r="I225"/>
      <c r="J225" s="108" t="str">
        <f t="shared" si="7"/>
        <v>WinterPeakMonth</v>
      </c>
      <c r="K225" s="108"/>
      <c r="L225" s="108"/>
      <c r="M225" s="108" t="s">
        <v>4247</v>
      </c>
      <c r="N225" s="108" t="s">
        <v>4465</v>
      </c>
      <c r="P225" t="s">
        <v>4676</v>
      </c>
      <c r="Q225" t="s">
        <v>4677</v>
      </c>
      <c r="R225" s="112" t="s">
        <v>4464</v>
      </c>
      <c r="S225" s="112" t="s">
        <v>4662</v>
      </c>
      <c r="T225" s="146">
        <v>6.5469999999999999E-3</v>
      </c>
      <c r="U225" s="113"/>
      <c r="V225" s="113" t="s">
        <v>4660</v>
      </c>
      <c r="W225" s="119">
        <v>1</v>
      </c>
      <c r="X225" s="112"/>
      <c r="Y225" s="112"/>
      <c r="Z225" s="112" t="s">
        <v>4670</v>
      </c>
      <c r="AA225" s="112" t="s">
        <v>4675</v>
      </c>
      <c r="AB225" s="112"/>
      <c r="AC225" s="112" t="s">
        <v>4247</v>
      </c>
      <c r="AD225" s="112" t="s">
        <v>4465</v>
      </c>
      <c r="AE225" s="112"/>
      <c r="AF225" s="148" t="e">
        <f t="shared" si="6"/>
        <v>#N/A</v>
      </c>
    </row>
    <row r="226" spans="1:32" x14ac:dyDescent="0.25">
      <c r="A226" s="142" t="e">
        <f>INDEX('Capacity by State'!$B$6:$B$12,MATCH(MID(B226,18,2),'Capacity by State'!$A$6:$A$12,0))</f>
        <v>#N/A</v>
      </c>
      <c r="B226" s="108" t="s">
        <v>4466</v>
      </c>
      <c r="C226" s="108" t="s">
        <v>4662</v>
      </c>
      <c r="D226" s="144" t="e">
        <f>IF(LEFT(J226,1)="S",INDEX('Summer PCF'!$J:$J,MATCH($B226,'Summer PCF'!$M:$M,0)),INDEX('Winter PCF'!$J:$J,MATCH($B226,'Winter PCF'!$M:$M,0)))*A226*Gross_Up</f>
        <v>#N/A</v>
      </c>
      <c r="E226"/>
      <c r="F226" s="109" t="s">
        <v>4660</v>
      </c>
      <c r="G226" s="121">
        <v>1</v>
      </c>
      <c r="H226"/>
      <c r="I226"/>
      <c r="J226" s="108" t="str">
        <f t="shared" si="7"/>
        <v>SummerPeakMonth</v>
      </c>
      <c r="K226" s="108"/>
      <c r="L226" s="108"/>
      <c r="M226" s="108" t="s">
        <v>4247</v>
      </c>
      <c r="N226" s="108" t="s">
        <v>4467</v>
      </c>
      <c r="P226" t="s">
        <v>4676</v>
      </c>
      <c r="Q226" t="s">
        <v>4677</v>
      </c>
      <c r="R226" s="112" t="s">
        <v>4466</v>
      </c>
      <c r="S226" s="112" t="s">
        <v>4662</v>
      </c>
      <c r="T226" s="146">
        <v>5.8830000000000002E-3</v>
      </c>
      <c r="U226" s="113"/>
      <c r="V226" s="113" t="s">
        <v>4660</v>
      </c>
      <c r="W226" s="119">
        <v>1</v>
      </c>
      <c r="X226" s="112"/>
      <c r="Y226" s="112"/>
      <c r="Z226" s="112" t="s">
        <v>4669</v>
      </c>
      <c r="AA226" s="112" t="s">
        <v>4675</v>
      </c>
      <c r="AB226" s="112"/>
      <c r="AC226" s="112" t="s">
        <v>4247</v>
      </c>
      <c r="AD226" s="112" t="s">
        <v>4467</v>
      </c>
      <c r="AE226" s="112"/>
      <c r="AF226" s="148" t="e">
        <f t="shared" si="6"/>
        <v>#N/A</v>
      </c>
    </row>
    <row r="227" spans="1:32" x14ac:dyDescent="0.25">
      <c r="A227" s="142" t="e">
        <f>INDEX('Capacity by State'!$B$6:$B$12,MATCH(MID(B227,18,2),'Capacity by State'!$A$6:$A$12,0))</f>
        <v>#N/A</v>
      </c>
      <c r="B227" s="108" t="s">
        <v>4466</v>
      </c>
      <c r="C227" s="108" t="s">
        <v>4662</v>
      </c>
      <c r="D227" s="144" t="e">
        <f>IF(LEFT(J227,1)="S",INDEX('Summer PCF'!$J:$J,MATCH($B227,'Summer PCF'!$M:$M,0)),INDEX('Winter PCF'!$J:$J,MATCH($B227,'Winter PCF'!$M:$M,0)))*A227*Gross_Up</f>
        <v>#N/A</v>
      </c>
      <c r="E227"/>
      <c r="F227" s="109" t="s">
        <v>4660</v>
      </c>
      <c r="G227" s="121">
        <v>1</v>
      </c>
      <c r="H227"/>
      <c r="I227"/>
      <c r="J227" s="108" t="str">
        <f t="shared" si="7"/>
        <v>WinterPeakMonth</v>
      </c>
      <c r="K227" s="108"/>
      <c r="L227" s="108"/>
      <c r="M227" s="108" t="s">
        <v>4247</v>
      </c>
      <c r="N227" s="108" t="s">
        <v>4467</v>
      </c>
      <c r="P227" t="s">
        <v>4676</v>
      </c>
      <c r="Q227" t="s">
        <v>4677</v>
      </c>
      <c r="R227" s="112" t="s">
        <v>4466</v>
      </c>
      <c r="S227" s="112" t="s">
        <v>4662</v>
      </c>
      <c r="T227" s="146">
        <v>6.5510000000000004E-3</v>
      </c>
      <c r="U227" s="113"/>
      <c r="V227" s="113" t="s">
        <v>4660</v>
      </c>
      <c r="W227" s="119">
        <v>1</v>
      </c>
      <c r="X227" s="112"/>
      <c r="Y227" s="112"/>
      <c r="Z227" s="112" t="s">
        <v>4670</v>
      </c>
      <c r="AA227" s="112" t="s">
        <v>4675</v>
      </c>
      <c r="AB227" s="112"/>
      <c r="AC227" s="112" t="s">
        <v>4247</v>
      </c>
      <c r="AD227" s="112" t="s">
        <v>4467</v>
      </c>
      <c r="AE227" s="112"/>
      <c r="AF227" s="148" t="e">
        <f t="shared" si="6"/>
        <v>#N/A</v>
      </c>
    </row>
    <row r="228" spans="1:32" x14ac:dyDescent="0.25">
      <c r="A228" s="142" t="e">
        <f>INDEX('Capacity by State'!$B$6:$B$12,MATCH(MID(B228,18,2),'Capacity by State'!$A$6:$A$12,0))</f>
        <v>#N/A</v>
      </c>
      <c r="B228" s="108" t="s">
        <v>4468</v>
      </c>
      <c r="C228" s="108" t="s">
        <v>4662</v>
      </c>
      <c r="D228" s="144" t="e">
        <f>IF(LEFT(J228,1)="S",INDEX('Summer PCF'!$J:$J,MATCH($B228,'Summer PCF'!$M:$M,0)),INDEX('Winter PCF'!$J:$J,MATCH($B228,'Winter PCF'!$M:$M,0)))*A228*Gross_Up</f>
        <v>#N/A</v>
      </c>
      <c r="E228"/>
      <c r="F228" s="109" t="s">
        <v>4660</v>
      </c>
      <c r="G228" s="121">
        <v>1</v>
      </c>
      <c r="H228"/>
      <c r="I228"/>
      <c r="J228" s="108" t="str">
        <f t="shared" si="7"/>
        <v>SummerPeakMonth</v>
      </c>
      <c r="K228" s="108"/>
      <c r="L228" s="108"/>
      <c r="M228" s="108" t="s">
        <v>4247</v>
      </c>
      <c r="N228" s="108" t="s">
        <v>4469</v>
      </c>
      <c r="P228" t="s">
        <v>4676</v>
      </c>
      <c r="Q228" t="s">
        <v>4677</v>
      </c>
      <c r="R228" s="112" t="s">
        <v>4468</v>
      </c>
      <c r="S228" s="112" t="s">
        <v>4662</v>
      </c>
      <c r="T228" s="146">
        <v>5.2830000000000004E-3</v>
      </c>
      <c r="U228" s="113"/>
      <c r="V228" s="113" t="s">
        <v>4660</v>
      </c>
      <c r="W228" s="119">
        <v>1</v>
      </c>
      <c r="X228" s="112"/>
      <c r="Y228" s="112"/>
      <c r="Z228" s="112" t="s">
        <v>4669</v>
      </c>
      <c r="AA228" s="112" t="s">
        <v>4675</v>
      </c>
      <c r="AB228" s="112"/>
      <c r="AC228" s="112" t="s">
        <v>4247</v>
      </c>
      <c r="AD228" s="112" t="s">
        <v>4469</v>
      </c>
      <c r="AE228" s="112"/>
      <c r="AF228" s="148" t="e">
        <f t="shared" si="6"/>
        <v>#N/A</v>
      </c>
    </row>
    <row r="229" spans="1:32" x14ac:dyDescent="0.25">
      <c r="A229" s="142" t="e">
        <f>INDEX('Capacity by State'!$B$6:$B$12,MATCH(MID(B229,18,2),'Capacity by State'!$A$6:$A$12,0))</f>
        <v>#N/A</v>
      </c>
      <c r="B229" s="108" t="s">
        <v>4468</v>
      </c>
      <c r="C229" s="108" t="s">
        <v>4662</v>
      </c>
      <c r="D229" s="144" t="e">
        <f>IF(LEFT(J229,1)="S",INDEX('Summer PCF'!$J:$J,MATCH($B229,'Summer PCF'!$M:$M,0)),INDEX('Winter PCF'!$J:$J,MATCH($B229,'Winter PCF'!$M:$M,0)))*A229*Gross_Up</f>
        <v>#N/A</v>
      </c>
      <c r="E229"/>
      <c r="F229" s="109" t="s">
        <v>4660</v>
      </c>
      <c r="G229" s="121">
        <v>1</v>
      </c>
      <c r="H229"/>
      <c r="I229"/>
      <c r="J229" s="108" t="str">
        <f t="shared" si="7"/>
        <v>WinterPeakMonth</v>
      </c>
      <c r="K229" s="108"/>
      <c r="L229" s="108"/>
      <c r="M229" s="108" t="s">
        <v>4247</v>
      </c>
      <c r="N229" s="108" t="s">
        <v>4469</v>
      </c>
      <c r="P229" t="s">
        <v>4676</v>
      </c>
      <c r="Q229" t="s">
        <v>4677</v>
      </c>
      <c r="R229" s="112" t="s">
        <v>4468</v>
      </c>
      <c r="S229" s="112" t="s">
        <v>4662</v>
      </c>
      <c r="T229" s="146">
        <v>6.0930000000000003E-3</v>
      </c>
      <c r="U229" s="113"/>
      <c r="V229" s="113" t="s">
        <v>4660</v>
      </c>
      <c r="W229" s="119">
        <v>1</v>
      </c>
      <c r="X229" s="112"/>
      <c r="Y229" s="112"/>
      <c r="Z229" s="112" t="s">
        <v>4670</v>
      </c>
      <c r="AA229" s="112" t="s">
        <v>4675</v>
      </c>
      <c r="AB229" s="112"/>
      <c r="AC229" s="112" t="s">
        <v>4247</v>
      </c>
      <c r="AD229" s="112" t="s">
        <v>4469</v>
      </c>
      <c r="AE229" s="112"/>
      <c r="AF229" s="148" t="e">
        <f t="shared" si="6"/>
        <v>#N/A</v>
      </c>
    </row>
    <row r="230" spans="1:32" x14ac:dyDescent="0.25">
      <c r="A230" s="142" t="e">
        <f>INDEX('Capacity by State'!$B$6:$B$12,MATCH(MID(B230,18,2),'Capacity by State'!$A$6:$A$12,0))</f>
        <v>#N/A</v>
      </c>
      <c r="B230" s="108" t="s">
        <v>4470</v>
      </c>
      <c r="C230" s="108" t="s">
        <v>4662</v>
      </c>
      <c r="D230" s="144" t="e">
        <f>IF(LEFT(J230,1)="S",INDEX('Summer PCF'!$J:$J,MATCH($B230,'Summer PCF'!$M:$M,0)),INDEX('Winter PCF'!$J:$J,MATCH($B230,'Winter PCF'!$M:$M,0)))*A230*Gross_Up</f>
        <v>#N/A</v>
      </c>
      <c r="E230"/>
      <c r="F230" s="109" t="s">
        <v>4660</v>
      </c>
      <c r="G230" s="121">
        <v>1</v>
      </c>
      <c r="H230"/>
      <c r="I230"/>
      <c r="J230" s="108" t="str">
        <f t="shared" si="7"/>
        <v>SummerPeakMonth</v>
      </c>
      <c r="K230" s="108"/>
      <c r="L230" s="108"/>
      <c r="M230" s="108" t="s">
        <v>4247</v>
      </c>
      <c r="N230" s="108" t="s">
        <v>4471</v>
      </c>
      <c r="P230" t="s">
        <v>4676</v>
      </c>
      <c r="Q230" t="s">
        <v>4677</v>
      </c>
      <c r="R230" s="112" t="s">
        <v>4470</v>
      </c>
      <c r="S230" s="112" t="s">
        <v>4662</v>
      </c>
      <c r="T230" s="146">
        <v>6.6969999999999998E-3</v>
      </c>
      <c r="U230" s="113"/>
      <c r="V230" s="113" t="s">
        <v>4660</v>
      </c>
      <c r="W230" s="119">
        <v>1</v>
      </c>
      <c r="X230" s="112"/>
      <c r="Y230" s="112"/>
      <c r="Z230" s="112" t="s">
        <v>4669</v>
      </c>
      <c r="AA230" s="112" t="s">
        <v>4675</v>
      </c>
      <c r="AB230" s="112"/>
      <c r="AC230" s="112" t="s">
        <v>4247</v>
      </c>
      <c r="AD230" s="112" t="s">
        <v>4471</v>
      </c>
      <c r="AE230" s="112"/>
      <c r="AF230" s="148" t="e">
        <f t="shared" si="6"/>
        <v>#N/A</v>
      </c>
    </row>
    <row r="231" spans="1:32" x14ac:dyDescent="0.25">
      <c r="A231" s="142" t="e">
        <f>INDEX('Capacity by State'!$B$6:$B$12,MATCH(MID(B231,18,2),'Capacity by State'!$A$6:$A$12,0))</f>
        <v>#N/A</v>
      </c>
      <c r="B231" s="108" t="s">
        <v>4470</v>
      </c>
      <c r="C231" s="108" t="s">
        <v>4662</v>
      </c>
      <c r="D231" s="144" t="e">
        <f>IF(LEFT(J231,1)="S",INDEX('Summer PCF'!$J:$J,MATCH($B231,'Summer PCF'!$M:$M,0)),INDEX('Winter PCF'!$J:$J,MATCH($B231,'Winter PCF'!$M:$M,0)))*A231*Gross_Up</f>
        <v>#N/A</v>
      </c>
      <c r="E231"/>
      <c r="F231" s="109" t="s">
        <v>4660</v>
      </c>
      <c r="G231" s="121">
        <v>1</v>
      </c>
      <c r="H231"/>
      <c r="I231"/>
      <c r="J231" s="108" t="str">
        <f t="shared" si="7"/>
        <v>WinterPeakMonth</v>
      </c>
      <c r="K231" s="108"/>
      <c r="L231" s="108"/>
      <c r="M231" s="108" t="s">
        <v>4247</v>
      </c>
      <c r="N231" s="108" t="s">
        <v>4471</v>
      </c>
      <c r="P231" t="s">
        <v>4676</v>
      </c>
      <c r="Q231" t="s">
        <v>4677</v>
      </c>
      <c r="R231" s="112" t="s">
        <v>4470</v>
      </c>
      <c r="S231" s="112" t="s">
        <v>4662</v>
      </c>
      <c r="T231" s="146">
        <v>6.509E-3</v>
      </c>
      <c r="U231" s="113"/>
      <c r="V231" s="113" t="s">
        <v>4660</v>
      </c>
      <c r="W231" s="119">
        <v>1</v>
      </c>
      <c r="X231" s="112"/>
      <c r="Y231" s="112"/>
      <c r="Z231" s="112" t="s">
        <v>4670</v>
      </c>
      <c r="AA231" s="112" t="s">
        <v>4675</v>
      </c>
      <c r="AB231" s="112"/>
      <c r="AC231" s="112" t="s">
        <v>4247</v>
      </c>
      <c r="AD231" s="112" t="s">
        <v>4471</v>
      </c>
      <c r="AE231" s="112"/>
      <c r="AF231" s="148" t="e">
        <f t="shared" si="6"/>
        <v>#N/A</v>
      </c>
    </row>
    <row r="232" spans="1:32" x14ac:dyDescent="0.25">
      <c r="A232" s="142" t="e">
        <f>INDEX('Capacity by State'!$B$6:$B$12,MATCH(MID(B232,18,2),'Capacity by State'!$A$6:$A$12,0))</f>
        <v>#N/A</v>
      </c>
      <c r="B232" s="108" t="s">
        <v>4472</v>
      </c>
      <c r="C232" s="108" t="s">
        <v>4662</v>
      </c>
      <c r="D232" s="144" t="e">
        <f>IF(LEFT(J232,1)="S",INDEX('Summer PCF'!$J:$J,MATCH($B232,'Summer PCF'!$M:$M,0)),INDEX('Winter PCF'!$J:$J,MATCH($B232,'Winter PCF'!$M:$M,0)))*A232*Gross_Up</f>
        <v>#N/A</v>
      </c>
      <c r="E232"/>
      <c r="F232" s="109" t="s">
        <v>4660</v>
      </c>
      <c r="G232" s="121">
        <v>1</v>
      </c>
      <c r="H232"/>
      <c r="I232"/>
      <c r="J232" s="108" t="str">
        <f t="shared" si="7"/>
        <v>SummerPeakMonth</v>
      </c>
      <c r="K232" s="108"/>
      <c r="L232" s="108"/>
      <c r="M232" s="108" t="s">
        <v>4247</v>
      </c>
      <c r="N232" s="108" t="s">
        <v>4473</v>
      </c>
      <c r="P232" t="s">
        <v>4676</v>
      </c>
      <c r="Q232" t="s">
        <v>4677</v>
      </c>
      <c r="R232" s="112" t="s">
        <v>4472</v>
      </c>
      <c r="S232" s="112" t="s">
        <v>4662</v>
      </c>
      <c r="T232" s="146">
        <v>6.0200000000000002E-3</v>
      </c>
      <c r="U232" s="113"/>
      <c r="V232" s="113" t="s">
        <v>4660</v>
      </c>
      <c r="W232" s="119">
        <v>1</v>
      </c>
      <c r="X232" s="112"/>
      <c r="Y232" s="112"/>
      <c r="Z232" s="112" t="s">
        <v>4669</v>
      </c>
      <c r="AA232" s="112" t="s">
        <v>4675</v>
      </c>
      <c r="AB232" s="112"/>
      <c r="AC232" s="112" t="s">
        <v>4247</v>
      </c>
      <c r="AD232" s="112" t="s">
        <v>4473</v>
      </c>
      <c r="AE232" s="112"/>
      <c r="AF232" s="148" t="e">
        <f t="shared" si="6"/>
        <v>#N/A</v>
      </c>
    </row>
    <row r="233" spans="1:32" x14ac:dyDescent="0.25">
      <c r="A233" s="142" t="e">
        <f>INDEX('Capacity by State'!$B$6:$B$12,MATCH(MID(B233,18,2),'Capacity by State'!$A$6:$A$12,0))</f>
        <v>#N/A</v>
      </c>
      <c r="B233" s="108" t="s">
        <v>4472</v>
      </c>
      <c r="C233" s="108" t="s">
        <v>4662</v>
      </c>
      <c r="D233" s="144" t="e">
        <f>IF(LEFT(J233,1)="S",INDEX('Summer PCF'!$J:$J,MATCH($B233,'Summer PCF'!$M:$M,0)),INDEX('Winter PCF'!$J:$J,MATCH($B233,'Winter PCF'!$M:$M,0)))*A233*Gross_Up</f>
        <v>#N/A</v>
      </c>
      <c r="E233"/>
      <c r="F233" s="109" t="s">
        <v>4660</v>
      </c>
      <c r="G233" s="121">
        <v>1</v>
      </c>
      <c r="H233"/>
      <c r="I233"/>
      <c r="J233" s="108" t="str">
        <f t="shared" si="7"/>
        <v>WinterPeakMonth</v>
      </c>
      <c r="K233" s="108"/>
      <c r="L233" s="108"/>
      <c r="M233" s="108" t="s">
        <v>4247</v>
      </c>
      <c r="N233" s="108" t="s">
        <v>4473</v>
      </c>
      <c r="P233" t="s">
        <v>4676</v>
      </c>
      <c r="Q233" t="s">
        <v>4677</v>
      </c>
      <c r="R233" s="112" t="s">
        <v>4472</v>
      </c>
      <c r="S233" s="112" t="s">
        <v>4662</v>
      </c>
      <c r="T233" s="146">
        <v>4.9909999999999998E-3</v>
      </c>
      <c r="U233" s="113"/>
      <c r="V233" s="113" t="s">
        <v>4660</v>
      </c>
      <c r="W233" s="119">
        <v>1</v>
      </c>
      <c r="X233" s="112"/>
      <c r="Y233" s="112"/>
      <c r="Z233" s="112" t="s">
        <v>4670</v>
      </c>
      <c r="AA233" s="112" t="s">
        <v>4675</v>
      </c>
      <c r="AB233" s="112"/>
      <c r="AC233" s="112" t="s">
        <v>4247</v>
      </c>
      <c r="AD233" s="112" t="s">
        <v>4473</v>
      </c>
      <c r="AE233" s="112"/>
      <c r="AF233" s="148" t="e">
        <f t="shared" si="6"/>
        <v>#N/A</v>
      </c>
    </row>
    <row r="234" spans="1:32" x14ac:dyDescent="0.25">
      <c r="A234" s="142" t="e">
        <f>INDEX('Capacity by State'!$B$6:$B$12,MATCH(MID(B234,18,2),'Capacity by State'!$A$6:$A$12,0))</f>
        <v>#N/A</v>
      </c>
      <c r="B234" s="108" t="s">
        <v>4474</v>
      </c>
      <c r="C234" s="108" t="s">
        <v>4662</v>
      </c>
      <c r="D234" s="144" t="e">
        <f>IF(LEFT(J234,1)="S",INDEX('Summer PCF'!$J:$J,MATCH($B234,'Summer PCF'!$M:$M,0)),INDEX('Winter PCF'!$J:$J,MATCH($B234,'Winter PCF'!$M:$M,0)))*A234*Gross_Up</f>
        <v>#N/A</v>
      </c>
      <c r="E234"/>
      <c r="F234" s="109" t="s">
        <v>4660</v>
      </c>
      <c r="G234" s="121">
        <v>1</v>
      </c>
      <c r="H234"/>
      <c r="I234"/>
      <c r="J234" s="108" t="str">
        <f t="shared" si="7"/>
        <v>SummerPeakMonth</v>
      </c>
      <c r="K234" s="108"/>
      <c r="L234" s="108"/>
      <c r="M234" s="108" t="s">
        <v>4247</v>
      </c>
      <c r="N234" s="108" t="s">
        <v>4475</v>
      </c>
      <c r="P234" t="s">
        <v>4676</v>
      </c>
      <c r="Q234" t="s">
        <v>4677</v>
      </c>
      <c r="R234" s="112" t="s">
        <v>4474</v>
      </c>
      <c r="S234" s="112" t="s">
        <v>4662</v>
      </c>
      <c r="T234" s="146">
        <v>6.1310000000000002E-3</v>
      </c>
      <c r="U234" s="113"/>
      <c r="V234" s="113" t="s">
        <v>4660</v>
      </c>
      <c r="W234" s="119">
        <v>1</v>
      </c>
      <c r="X234" s="112"/>
      <c r="Y234" s="112"/>
      <c r="Z234" s="112" t="s">
        <v>4669</v>
      </c>
      <c r="AA234" s="112" t="s">
        <v>4675</v>
      </c>
      <c r="AB234" s="112"/>
      <c r="AC234" s="112" t="s">
        <v>4247</v>
      </c>
      <c r="AD234" s="112" t="s">
        <v>4475</v>
      </c>
      <c r="AE234" s="112"/>
      <c r="AF234" s="148" t="e">
        <f t="shared" si="6"/>
        <v>#N/A</v>
      </c>
    </row>
    <row r="235" spans="1:32" x14ac:dyDescent="0.25">
      <c r="A235" s="142" t="e">
        <f>INDEX('Capacity by State'!$B$6:$B$12,MATCH(MID(B235,18,2),'Capacity by State'!$A$6:$A$12,0))</f>
        <v>#N/A</v>
      </c>
      <c r="B235" s="108" t="s">
        <v>4474</v>
      </c>
      <c r="C235" s="108" t="s">
        <v>4662</v>
      </c>
      <c r="D235" s="144" t="e">
        <f>IF(LEFT(J235,1)="S",INDEX('Summer PCF'!$J:$J,MATCH($B235,'Summer PCF'!$M:$M,0)),INDEX('Winter PCF'!$J:$J,MATCH($B235,'Winter PCF'!$M:$M,0)))*A235*Gross_Up</f>
        <v>#N/A</v>
      </c>
      <c r="E235"/>
      <c r="F235" s="109" t="s">
        <v>4660</v>
      </c>
      <c r="G235" s="121">
        <v>1</v>
      </c>
      <c r="H235"/>
      <c r="I235"/>
      <c r="J235" s="108" t="str">
        <f t="shared" si="7"/>
        <v>WinterPeakMonth</v>
      </c>
      <c r="K235" s="108"/>
      <c r="L235" s="108"/>
      <c r="M235" s="108" t="s">
        <v>4247</v>
      </c>
      <c r="N235" s="108" t="s">
        <v>4475</v>
      </c>
      <c r="P235" t="s">
        <v>4676</v>
      </c>
      <c r="Q235" t="s">
        <v>4677</v>
      </c>
      <c r="R235" s="112" t="s">
        <v>4474</v>
      </c>
      <c r="S235" s="112" t="s">
        <v>4662</v>
      </c>
      <c r="T235" s="146">
        <v>5.3109999999999997E-3</v>
      </c>
      <c r="U235" s="113"/>
      <c r="V235" s="113" t="s">
        <v>4660</v>
      </c>
      <c r="W235" s="119">
        <v>1</v>
      </c>
      <c r="X235" s="112"/>
      <c r="Y235" s="112"/>
      <c r="Z235" s="112" t="s">
        <v>4670</v>
      </c>
      <c r="AA235" s="112" t="s">
        <v>4675</v>
      </c>
      <c r="AB235" s="112"/>
      <c r="AC235" s="112" t="s">
        <v>4247</v>
      </c>
      <c r="AD235" s="112" t="s">
        <v>4475</v>
      </c>
      <c r="AE235" s="112"/>
      <c r="AF235" s="148" t="e">
        <f t="shared" si="6"/>
        <v>#N/A</v>
      </c>
    </row>
    <row r="236" spans="1:32" x14ac:dyDescent="0.25">
      <c r="A236" s="142" t="e">
        <f>INDEX('Capacity by State'!$B$6:$B$12,MATCH(MID(B236,18,2),'Capacity by State'!$A$6:$A$12,0))</f>
        <v>#N/A</v>
      </c>
      <c r="B236" s="108" t="s">
        <v>4476</v>
      </c>
      <c r="C236" s="108" t="s">
        <v>4662</v>
      </c>
      <c r="D236" s="144" t="e">
        <f>IF(LEFT(J236,1)="S",INDEX('Summer PCF'!$J:$J,MATCH($B236,'Summer PCF'!$M:$M,0)),INDEX('Winter PCF'!$J:$J,MATCH($B236,'Winter PCF'!$M:$M,0)))*A236*Gross_Up</f>
        <v>#N/A</v>
      </c>
      <c r="E236"/>
      <c r="F236" s="109" t="s">
        <v>4660</v>
      </c>
      <c r="G236" s="121">
        <v>1</v>
      </c>
      <c r="H236"/>
      <c r="I236"/>
      <c r="J236" s="108" t="str">
        <f t="shared" si="7"/>
        <v>SummerPeakMonth</v>
      </c>
      <c r="K236" s="108"/>
      <c r="L236" s="108"/>
      <c r="M236" s="108" t="s">
        <v>4247</v>
      </c>
      <c r="N236" s="108" t="s">
        <v>4477</v>
      </c>
      <c r="P236" t="s">
        <v>4676</v>
      </c>
      <c r="Q236" t="s">
        <v>4677</v>
      </c>
      <c r="R236" s="112" t="s">
        <v>4476</v>
      </c>
      <c r="S236" s="112" t="s">
        <v>4662</v>
      </c>
      <c r="T236" s="146">
        <v>6.4900000000000001E-3</v>
      </c>
      <c r="U236" s="113"/>
      <c r="V236" s="113" t="s">
        <v>4660</v>
      </c>
      <c r="W236" s="119">
        <v>1</v>
      </c>
      <c r="X236" s="112"/>
      <c r="Y236" s="112"/>
      <c r="Z236" s="112" t="s">
        <v>4669</v>
      </c>
      <c r="AA236" s="112" t="s">
        <v>4675</v>
      </c>
      <c r="AB236" s="112"/>
      <c r="AC236" s="112" t="s">
        <v>4247</v>
      </c>
      <c r="AD236" s="112" t="s">
        <v>4477</v>
      </c>
      <c r="AE236" s="112"/>
      <c r="AF236" s="148" t="e">
        <f t="shared" si="6"/>
        <v>#N/A</v>
      </c>
    </row>
    <row r="237" spans="1:32" x14ac:dyDescent="0.25">
      <c r="A237" s="142" t="e">
        <f>INDEX('Capacity by State'!$B$6:$B$12,MATCH(MID(B237,18,2),'Capacity by State'!$A$6:$A$12,0))</f>
        <v>#N/A</v>
      </c>
      <c r="B237" s="108" t="s">
        <v>4476</v>
      </c>
      <c r="C237" s="108" t="s">
        <v>4662</v>
      </c>
      <c r="D237" s="144" t="e">
        <f>IF(LEFT(J237,1)="S",INDEX('Summer PCF'!$J:$J,MATCH($B237,'Summer PCF'!$M:$M,0)),INDEX('Winter PCF'!$J:$J,MATCH($B237,'Winter PCF'!$M:$M,0)))*A237*Gross_Up</f>
        <v>#N/A</v>
      </c>
      <c r="E237"/>
      <c r="F237" s="109" t="s">
        <v>4660</v>
      </c>
      <c r="G237" s="121">
        <v>1</v>
      </c>
      <c r="H237"/>
      <c r="I237"/>
      <c r="J237" s="108" t="str">
        <f t="shared" si="7"/>
        <v>WinterPeakMonth</v>
      </c>
      <c r="K237" s="108"/>
      <c r="L237" s="108"/>
      <c r="M237" s="108" t="s">
        <v>4247</v>
      </c>
      <c r="N237" s="108" t="s">
        <v>4477</v>
      </c>
      <c r="P237" t="s">
        <v>4676</v>
      </c>
      <c r="Q237" t="s">
        <v>4677</v>
      </c>
      <c r="R237" s="112" t="s">
        <v>4476</v>
      </c>
      <c r="S237" s="112" t="s">
        <v>4662</v>
      </c>
      <c r="T237" s="146">
        <v>6.4289999999999998E-3</v>
      </c>
      <c r="U237" s="113"/>
      <c r="V237" s="113" t="s">
        <v>4660</v>
      </c>
      <c r="W237" s="119">
        <v>1</v>
      </c>
      <c r="X237" s="112"/>
      <c r="Y237" s="112"/>
      <c r="Z237" s="112" t="s">
        <v>4670</v>
      </c>
      <c r="AA237" s="112" t="s">
        <v>4675</v>
      </c>
      <c r="AB237" s="112"/>
      <c r="AC237" s="112" t="s">
        <v>4247</v>
      </c>
      <c r="AD237" s="112" t="s">
        <v>4477</v>
      </c>
      <c r="AE237" s="112"/>
      <c r="AF237" s="148" t="e">
        <f t="shared" si="6"/>
        <v>#N/A</v>
      </c>
    </row>
    <row r="238" spans="1:32" x14ac:dyDescent="0.25">
      <c r="A238" s="142" t="e">
        <f>INDEX('Capacity by State'!$B$6:$B$12,MATCH(MID(B238,18,2),'Capacity by State'!$A$6:$A$12,0))</f>
        <v>#N/A</v>
      </c>
      <c r="B238" s="108" t="s">
        <v>4478</v>
      </c>
      <c r="C238" s="108" t="s">
        <v>4662</v>
      </c>
      <c r="D238" s="144" t="e">
        <f>IF(LEFT(J238,1)="S",INDEX('Summer PCF'!$J:$J,MATCH($B238,'Summer PCF'!$M:$M,0)),INDEX('Winter PCF'!$J:$J,MATCH($B238,'Winter PCF'!$M:$M,0)))*A238*Gross_Up</f>
        <v>#N/A</v>
      </c>
      <c r="E238"/>
      <c r="F238" s="109" t="s">
        <v>4660</v>
      </c>
      <c r="G238" s="121">
        <v>1</v>
      </c>
      <c r="H238"/>
      <c r="I238"/>
      <c r="J238" s="108" t="str">
        <f t="shared" si="7"/>
        <v>SummerPeakMonth</v>
      </c>
      <c r="K238" s="108"/>
      <c r="L238" s="108"/>
      <c r="M238" s="108" t="s">
        <v>4247</v>
      </c>
      <c r="N238" s="108" t="s">
        <v>4479</v>
      </c>
      <c r="P238" t="s">
        <v>4676</v>
      </c>
      <c r="Q238" t="s">
        <v>4677</v>
      </c>
      <c r="R238" s="112" t="s">
        <v>4478</v>
      </c>
      <c r="S238" s="112" t="s">
        <v>4662</v>
      </c>
      <c r="T238" s="146">
        <v>5.1789999999999996E-3</v>
      </c>
      <c r="U238" s="113"/>
      <c r="V238" s="113" t="s">
        <v>4660</v>
      </c>
      <c r="W238" s="119">
        <v>1</v>
      </c>
      <c r="X238" s="112"/>
      <c r="Y238" s="112"/>
      <c r="Z238" s="112" t="s">
        <v>4669</v>
      </c>
      <c r="AA238" s="112" t="s">
        <v>4675</v>
      </c>
      <c r="AB238" s="112"/>
      <c r="AC238" s="112" t="s">
        <v>4247</v>
      </c>
      <c r="AD238" s="112" t="s">
        <v>4479</v>
      </c>
      <c r="AE238" s="112"/>
      <c r="AF238" s="148" t="e">
        <f t="shared" si="6"/>
        <v>#N/A</v>
      </c>
    </row>
    <row r="239" spans="1:32" x14ac:dyDescent="0.25">
      <c r="A239" s="142" t="e">
        <f>INDEX('Capacity by State'!$B$6:$B$12,MATCH(MID(B239,18,2),'Capacity by State'!$A$6:$A$12,0))</f>
        <v>#N/A</v>
      </c>
      <c r="B239" s="108" t="s">
        <v>4478</v>
      </c>
      <c r="C239" s="108" t="s">
        <v>4662</v>
      </c>
      <c r="D239" s="144" t="e">
        <f>IF(LEFT(J239,1)="S",INDEX('Summer PCF'!$J:$J,MATCH($B239,'Summer PCF'!$M:$M,0)),INDEX('Winter PCF'!$J:$J,MATCH($B239,'Winter PCF'!$M:$M,0)))*A239*Gross_Up</f>
        <v>#N/A</v>
      </c>
      <c r="E239"/>
      <c r="F239" s="109" t="s">
        <v>4660</v>
      </c>
      <c r="G239" s="121">
        <v>1</v>
      </c>
      <c r="H239"/>
      <c r="I239"/>
      <c r="J239" s="108" t="str">
        <f t="shared" si="7"/>
        <v>WinterPeakMonth</v>
      </c>
      <c r="K239" s="108"/>
      <c r="L239" s="108"/>
      <c r="M239" s="108" t="s">
        <v>4247</v>
      </c>
      <c r="N239" s="108" t="s">
        <v>4479</v>
      </c>
      <c r="P239" t="s">
        <v>4676</v>
      </c>
      <c r="Q239" t="s">
        <v>4677</v>
      </c>
      <c r="R239" s="112" t="s">
        <v>4478</v>
      </c>
      <c r="S239" s="112" t="s">
        <v>4662</v>
      </c>
      <c r="T239" s="146">
        <v>5.6480000000000002E-3</v>
      </c>
      <c r="U239" s="113"/>
      <c r="V239" s="113" t="s">
        <v>4660</v>
      </c>
      <c r="W239" s="119">
        <v>1</v>
      </c>
      <c r="X239" s="112"/>
      <c r="Y239" s="112"/>
      <c r="Z239" s="112" t="s">
        <v>4670</v>
      </c>
      <c r="AA239" s="112" t="s">
        <v>4675</v>
      </c>
      <c r="AB239" s="112"/>
      <c r="AC239" s="112" t="s">
        <v>4247</v>
      </c>
      <c r="AD239" s="112" t="s">
        <v>4479</v>
      </c>
      <c r="AE239" s="112"/>
      <c r="AF239" s="148" t="e">
        <f t="shared" si="6"/>
        <v>#N/A</v>
      </c>
    </row>
    <row r="240" spans="1:32" x14ac:dyDescent="0.25">
      <c r="A240" s="142" t="e">
        <f>INDEX('Capacity by State'!$B$6:$B$12,MATCH(MID(B240,18,2),'Capacity by State'!$A$6:$A$12,0))</f>
        <v>#N/A</v>
      </c>
      <c r="B240" s="108" t="s">
        <v>4480</v>
      </c>
      <c r="C240" s="108" t="s">
        <v>4662</v>
      </c>
      <c r="D240" s="144" t="e">
        <f>IF(LEFT(J240,1)="S",INDEX('Summer PCF'!$J:$J,MATCH($B240,'Summer PCF'!$M:$M,0)),INDEX('Winter PCF'!$J:$J,MATCH($B240,'Winter PCF'!$M:$M,0)))*A240*Gross_Up</f>
        <v>#N/A</v>
      </c>
      <c r="E240"/>
      <c r="F240" s="109" t="s">
        <v>4660</v>
      </c>
      <c r="G240" s="121">
        <v>1</v>
      </c>
      <c r="H240"/>
      <c r="I240"/>
      <c r="J240" s="108" t="str">
        <f t="shared" si="7"/>
        <v>SummerPeakMonth</v>
      </c>
      <c r="K240" s="108"/>
      <c r="L240" s="108"/>
      <c r="M240" s="108" t="s">
        <v>4247</v>
      </c>
      <c r="N240" s="108" t="s">
        <v>4481</v>
      </c>
      <c r="P240" t="s">
        <v>4676</v>
      </c>
      <c r="Q240" t="s">
        <v>4677</v>
      </c>
      <c r="R240" s="112" t="s">
        <v>4480</v>
      </c>
      <c r="S240" s="112" t="s">
        <v>4662</v>
      </c>
      <c r="T240" s="146">
        <v>6.502E-3</v>
      </c>
      <c r="U240" s="113"/>
      <c r="V240" s="113" t="s">
        <v>4660</v>
      </c>
      <c r="W240" s="119">
        <v>1</v>
      </c>
      <c r="X240" s="112"/>
      <c r="Y240" s="112"/>
      <c r="Z240" s="112" t="s">
        <v>4669</v>
      </c>
      <c r="AA240" s="112" t="s">
        <v>4675</v>
      </c>
      <c r="AB240" s="112"/>
      <c r="AC240" s="112" t="s">
        <v>4247</v>
      </c>
      <c r="AD240" s="112" t="s">
        <v>4481</v>
      </c>
      <c r="AE240" s="112"/>
      <c r="AF240" s="148" t="e">
        <f t="shared" si="6"/>
        <v>#N/A</v>
      </c>
    </row>
    <row r="241" spans="1:32" x14ac:dyDescent="0.25">
      <c r="A241" s="142" t="e">
        <f>INDEX('Capacity by State'!$B$6:$B$12,MATCH(MID(B241,18,2),'Capacity by State'!$A$6:$A$12,0))</f>
        <v>#N/A</v>
      </c>
      <c r="B241" s="108" t="s">
        <v>4480</v>
      </c>
      <c r="C241" s="108" t="s">
        <v>4662</v>
      </c>
      <c r="D241" s="144" t="e">
        <f>IF(LEFT(J241,1)="S",INDEX('Summer PCF'!$J:$J,MATCH($B241,'Summer PCF'!$M:$M,0)),INDEX('Winter PCF'!$J:$J,MATCH($B241,'Winter PCF'!$M:$M,0)))*A241*Gross_Up</f>
        <v>#N/A</v>
      </c>
      <c r="E241"/>
      <c r="F241" s="109" t="s">
        <v>4660</v>
      </c>
      <c r="G241" s="121">
        <v>1</v>
      </c>
      <c r="H241"/>
      <c r="I241"/>
      <c r="J241" s="108" t="str">
        <f t="shared" si="7"/>
        <v>WinterPeakMonth</v>
      </c>
      <c r="K241" s="108"/>
      <c r="L241" s="108"/>
      <c r="M241" s="108" t="s">
        <v>4247</v>
      </c>
      <c r="N241" s="108" t="s">
        <v>4481</v>
      </c>
      <c r="P241" t="s">
        <v>4676</v>
      </c>
      <c r="Q241" t="s">
        <v>4677</v>
      </c>
      <c r="R241" s="112" t="s">
        <v>4480</v>
      </c>
      <c r="S241" s="112" t="s">
        <v>4662</v>
      </c>
      <c r="T241" s="146">
        <v>5.7229999999999998E-3</v>
      </c>
      <c r="U241" s="113"/>
      <c r="V241" s="113" t="s">
        <v>4660</v>
      </c>
      <c r="W241" s="119">
        <v>1</v>
      </c>
      <c r="X241" s="112"/>
      <c r="Y241" s="112"/>
      <c r="Z241" s="112" t="s">
        <v>4670</v>
      </c>
      <c r="AA241" s="112" t="s">
        <v>4675</v>
      </c>
      <c r="AB241" s="112"/>
      <c r="AC241" s="112" t="s">
        <v>4247</v>
      </c>
      <c r="AD241" s="112" t="s">
        <v>4481</v>
      </c>
      <c r="AE241" s="112"/>
      <c r="AF241" s="148" t="e">
        <f t="shared" si="6"/>
        <v>#N/A</v>
      </c>
    </row>
    <row r="242" spans="1:32" x14ac:dyDescent="0.25">
      <c r="A242" s="142" t="e">
        <f>INDEX('Capacity by State'!$B$6:$B$12,MATCH(MID(B242,18,2),'Capacity by State'!$A$6:$A$12,0))</f>
        <v>#N/A</v>
      </c>
      <c r="B242" s="108" t="s">
        <v>4482</v>
      </c>
      <c r="C242" s="108" t="s">
        <v>4662</v>
      </c>
      <c r="D242" s="144" t="e">
        <f>IF(LEFT(J242,1)="S",INDEX('Summer PCF'!$J:$J,MATCH($B242,'Summer PCF'!$M:$M,0)),INDEX('Winter PCF'!$J:$J,MATCH($B242,'Winter PCF'!$M:$M,0)))*A242*Gross_Up</f>
        <v>#N/A</v>
      </c>
      <c r="E242"/>
      <c r="F242" s="109" t="s">
        <v>4660</v>
      </c>
      <c r="G242" s="121">
        <v>1</v>
      </c>
      <c r="H242"/>
      <c r="I242"/>
      <c r="J242" s="108" t="str">
        <f t="shared" si="7"/>
        <v>SummerPeakMonth</v>
      </c>
      <c r="K242" s="108"/>
      <c r="L242" s="108"/>
      <c r="M242" s="108" t="s">
        <v>4247</v>
      </c>
      <c r="N242" s="108" t="s">
        <v>4483</v>
      </c>
      <c r="P242" t="s">
        <v>4676</v>
      </c>
      <c r="Q242" t="s">
        <v>4677</v>
      </c>
      <c r="R242" s="112" t="s">
        <v>4482</v>
      </c>
      <c r="S242" s="112" t="s">
        <v>4662</v>
      </c>
      <c r="T242" s="146">
        <v>4.4990000000000004E-3</v>
      </c>
      <c r="U242" s="113"/>
      <c r="V242" s="113" t="s">
        <v>4660</v>
      </c>
      <c r="W242" s="119">
        <v>1</v>
      </c>
      <c r="X242" s="112"/>
      <c r="Y242" s="112"/>
      <c r="Z242" s="112" t="s">
        <v>4669</v>
      </c>
      <c r="AA242" s="112" t="s">
        <v>4675</v>
      </c>
      <c r="AB242" s="112"/>
      <c r="AC242" s="112" t="s">
        <v>4247</v>
      </c>
      <c r="AD242" s="112" t="s">
        <v>4483</v>
      </c>
      <c r="AE242" s="112"/>
      <c r="AF242" s="148" t="e">
        <f t="shared" si="6"/>
        <v>#N/A</v>
      </c>
    </row>
    <row r="243" spans="1:32" x14ac:dyDescent="0.25">
      <c r="A243" s="142" t="e">
        <f>INDEX('Capacity by State'!$B$6:$B$12,MATCH(MID(B243,18,2),'Capacity by State'!$A$6:$A$12,0))</f>
        <v>#N/A</v>
      </c>
      <c r="B243" s="108" t="s">
        <v>4482</v>
      </c>
      <c r="C243" s="108" t="s">
        <v>4662</v>
      </c>
      <c r="D243" s="144" t="e">
        <f>IF(LEFT(J243,1)="S",INDEX('Summer PCF'!$J:$J,MATCH($B243,'Summer PCF'!$M:$M,0)),INDEX('Winter PCF'!$J:$J,MATCH($B243,'Winter PCF'!$M:$M,0)))*A243*Gross_Up</f>
        <v>#N/A</v>
      </c>
      <c r="E243"/>
      <c r="F243" s="109" t="s">
        <v>4660</v>
      </c>
      <c r="G243" s="121">
        <v>1</v>
      </c>
      <c r="H243"/>
      <c r="I243"/>
      <c r="J243" s="108" t="str">
        <f t="shared" si="7"/>
        <v>WinterPeakMonth</v>
      </c>
      <c r="K243" s="108"/>
      <c r="L243" s="108"/>
      <c r="M243" s="108" t="s">
        <v>4247</v>
      </c>
      <c r="N243" s="108" t="s">
        <v>4483</v>
      </c>
      <c r="P243" t="s">
        <v>4676</v>
      </c>
      <c r="Q243" t="s">
        <v>4677</v>
      </c>
      <c r="R243" s="112" t="s">
        <v>4482</v>
      </c>
      <c r="S243" s="112" t="s">
        <v>4662</v>
      </c>
      <c r="T243" s="146">
        <v>5.5129999999999997E-3</v>
      </c>
      <c r="U243" s="113"/>
      <c r="V243" s="113" t="s">
        <v>4660</v>
      </c>
      <c r="W243" s="119">
        <v>1</v>
      </c>
      <c r="X243" s="112"/>
      <c r="Y243" s="112"/>
      <c r="Z243" s="112" t="s">
        <v>4670</v>
      </c>
      <c r="AA243" s="112" t="s">
        <v>4675</v>
      </c>
      <c r="AB243" s="112"/>
      <c r="AC243" s="112" t="s">
        <v>4247</v>
      </c>
      <c r="AD243" s="112" t="s">
        <v>4483</v>
      </c>
      <c r="AE243" s="112"/>
      <c r="AF243" s="148" t="e">
        <f t="shared" si="6"/>
        <v>#N/A</v>
      </c>
    </row>
    <row r="244" spans="1:32" x14ac:dyDescent="0.25">
      <c r="A244" s="142" t="e">
        <f>INDEX('Capacity by State'!$B$6:$B$12,MATCH(MID(B244,18,2),'Capacity by State'!$A$6:$A$12,0))</f>
        <v>#N/A</v>
      </c>
      <c r="B244" s="108" t="s">
        <v>4484</v>
      </c>
      <c r="C244" s="108" t="s">
        <v>4662</v>
      </c>
      <c r="D244" s="144" t="e">
        <f>IF(LEFT(J244,1)="S",INDEX('Summer PCF'!$J:$J,MATCH($B244,'Summer PCF'!$M:$M,0)),INDEX('Winter PCF'!$J:$J,MATCH($B244,'Winter PCF'!$M:$M,0)))*A244*Gross_Up</f>
        <v>#N/A</v>
      </c>
      <c r="E244"/>
      <c r="F244" s="109" t="s">
        <v>4660</v>
      </c>
      <c r="G244" s="121">
        <v>1</v>
      </c>
      <c r="H244"/>
      <c r="I244"/>
      <c r="J244" s="108" t="str">
        <f t="shared" si="7"/>
        <v>SummerPeakMonth</v>
      </c>
      <c r="K244" s="108"/>
      <c r="L244" s="108"/>
      <c r="M244" s="108" t="s">
        <v>4247</v>
      </c>
      <c r="N244" s="108" t="s">
        <v>4485</v>
      </c>
      <c r="P244" t="s">
        <v>4676</v>
      </c>
      <c r="Q244" t="s">
        <v>4677</v>
      </c>
      <c r="R244" s="112" t="s">
        <v>4484</v>
      </c>
      <c r="S244" s="112" t="s">
        <v>4662</v>
      </c>
      <c r="T244" s="146">
        <v>5.8859999999999997E-3</v>
      </c>
      <c r="U244" s="113"/>
      <c r="V244" s="113" t="s">
        <v>4660</v>
      </c>
      <c r="W244" s="119">
        <v>1</v>
      </c>
      <c r="X244" s="112"/>
      <c r="Y244" s="112"/>
      <c r="Z244" s="112" t="s">
        <v>4669</v>
      </c>
      <c r="AA244" s="112" t="s">
        <v>4675</v>
      </c>
      <c r="AB244" s="112"/>
      <c r="AC244" s="112" t="s">
        <v>4247</v>
      </c>
      <c r="AD244" s="112" t="s">
        <v>4485</v>
      </c>
      <c r="AE244" s="112"/>
      <c r="AF244" s="148" t="e">
        <f t="shared" si="6"/>
        <v>#N/A</v>
      </c>
    </row>
    <row r="245" spans="1:32" x14ac:dyDescent="0.25">
      <c r="A245" s="142" t="e">
        <f>INDEX('Capacity by State'!$B$6:$B$12,MATCH(MID(B245,18,2),'Capacity by State'!$A$6:$A$12,0))</f>
        <v>#N/A</v>
      </c>
      <c r="B245" s="108" t="s">
        <v>4484</v>
      </c>
      <c r="C245" s="108" t="s">
        <v>4662</v>
      </c>
      <c r="D245" s="144" t="e">
        <f>IF(LEFT(J245,1)="S",INDEX('Summer PCF'!$J:$J,MATCH($B245,'Summer PCF'!$M:$M,0)),INDEX('Winter PCF'!$J:$J,MATCH($B245,'Winter PCF'!$M:$M,0)))*A245*Gross_Up</f>
        <v>#N/A</v>
      </c>
      <c r="E245"/>
      <c r="F245" s="109" t="s">
        <v>4660</v>
      </c>
      <c r="G245" s="121">
        <v>1</v>
      </c>
      <c r="H245"/>
      <c r="I245"/>
      <c r="J245" s="108" t="str">
        <f t="shared" si="7"/>
        <v>WinterPeakMonth</v>
      </c>
      <c r="K245" s="108"/>
      <c r="L245" s="108"/>
      <c r="M245" s="108" t="s">
        <v>4247</v>
      </c>
      <c r="N245" s="108" t="s">
        <v>4485</v>
      </c>
      <c r="P245" t="s">
        <v>4676</v>
      </c>
      <c r="Q245" t="s">
        <v>4677</v>
      </c>
      <c r="R245" s="112" t="s">
        <v>4484</v>
      </c>
      <c r="S245" s="112" t="s">
        <v>4662</v>
      </c>
      <c r="T245" s="146">
        <v>6.1780000000000003E-3</v>
      </c>
      <c r="U245" s="113"/>
      <c r="V245" s="113" t="s">
        <v>4660</v>
      </c>
      <c r="W245" s="119">
        <v>1</v>
      </c>
      <c r="X245" s="112"/>
      <c r="Y245" s="112"/>
      <c r="Z245" s="112" t="s">
        <v>4670</v>
      </c>
      <c r="AA245" s="112" t="s">
        <v>4675</v>
      </c>
      <c r="AB245" s="112"/>
      <c r="AC245" s="112" t="s">
        <v>4247</v>
      </c>
      <c r="AD245" s="112" t="s">
        <v>4485</v>
      </c>
      <c r="AE245" s="112"/>
      <c r="AF245" s="148" t="e">
        <f t="shared" si="6"/>
        <v>#N/A</v>
      </c>
    </row>
    <row r="246" spans="1:32" x14ac:dyDescent="0.25">
      <c r="A246" s="142" t="e">
        <f>INDEX('Capacity by State'!$B$6:$B$12,MATCH(MID(B246,18,2),'Capacity by State'!$A$6:$A$12,0))</f>
        <v>#N/A</v>
      </c>
      <c r="B246" s="108" t="s">
        <v>4486</v>
      </c>
      <c r="C246" s="108" t="s">
        <v>4662</v>
      </c>
      <c r="D246" s="144" t="e">
        <f>IF(LEFT(J246,1)="S",INDEX('Summer PCF'!$J:$J,MATCH($B246,'Summer PCF'!$M:$M,0)),INDEX('Winter PCF'!$J:$J,MATCH($B246,'Winter PCF'!$M:$M,0)))*A246*Gross_Up</f>
        <v>#N/A</v>
      </c>
      <c r="E246"/>
      <c r="F246" s="109" t="s">
        <v>4660</v>
      </c>
      <c r="G246" s="121">
        <v>1</v>
      </c>
      <c r="H246"/>
      <c r="I246"/>
      <c r="J246" s="108" t="str">
        <f t="shared" si="7"/>
        <v>SummerPeakMonth</v>
      </c>
      <c r="K246" s="108"/>
      <c r="L246" s="108"/>
      <c r="M246" s="108" t="s">
        <v>4247</v>
      </c>
      <c r="N246" s="108" t="s">
        <v>4487</v>
      </c>
      <c r="P246" t="s">
        <v>4676</v>
      </c>
      <c r="Q246" t="s">
        <v>4677</v>
      </c>
      <c r="R246" s="112" t="s">
        <v>4486</v>
      </c>
      <c r="S246" s="112" t="s">
        <v>4662</v>
      </c>
      <c r="T246" s="146">
        <v>5.0260000000000001E-3</v>
      </c>
      <c r="U246" s="113"/>
      <c r="V246" s="113" t="s">
        <v>4660</v>
      </c>
      <c r="W246" s="119">
        <v>1</v>
      </c>
      <c r="X246" s="112"/>
      <c r="Y246" s="112"/>
      <c r="Z246" s="112" t="s">
        <v>4669</v>
      </c>
      <c r="AA246" s="112" t="s">
        <v>4675</v>
      </c>
      <c r="AB246" s="112"/>
      <c r="AC246" s="112" t="s">
        <v>4247</v>
      </c>
      <c r="AD246" s="112" t="s">
        <v>4487</v>
      </c>
      <c r="AE246" s="112"/>
      <c r="AF246" s="148" t="e">
        <f t="shared" si="6"/>
        <v>#N/A</v>
      </c>
    </row>
    <row r="247" spans="1:32" x14ac:dyDescent="0.25">
      <c r="A247" s="142" t="e">
        <f>INDEX('Capacity by State'!$B$6:$B$12,MATCH(MID(B247,18,2),'Capacity by State'!$A$6:$A$12,0))</f>
        <v>#N/A</v>
      </c>
      <c r="B247" s="108" t="s">
        <v>4486</v>
      </c>
      <c r="C247" s="108" t="s">
        <v>4662</v>
      </c>
      <c r="D247" s="144" t="e">
        <f>IF(LEFT(J247,1)="S",INDEX('Summer PCF'!$J:$J,MATCH($B247,'Summer PCF'!$M:$M,0)),INDEX('Winter PCF'!$J:$J,MATCH($B247,'Winter PCF'!$M:$M,0)))*A247*Gross_Up</f>
        <v>#N/A</v>
      </c>
      <c r="E247"/>
      <c r="F247" s="109" t="s">
        <v>4660</v>
      </c>
      <c r="G247" s="121">
        <v>1</v>
      </c>
      <c r="H247"/>
      <c r="I247"/>
      <c r="J247" s="108" t="str">
        <f t="shared" si="7"/>
        <v>WinterPeakMonth</v>
      </c>
      <c r="K247" s="108"/>
      <c r="L247" s="108"/>
      <c r="M247" s="108" t="s">
        <v>4247</v>
      </c>
      <c r="N247" s="108" t="s">
        <v>4487</v>
      </c>
      <c r="P247" t="s">
        <v>4676</v>
      </c>
      <c r="Q247" t="s">
        <v>4677</v>
      </c>
      <c r="R247" s="112" t="s">
        <v>4486</v>
      </c>
      <c r="S247" s="112" t="s">
        <v>4662</v>
      </c>
      <c r="T247" s="146">
        <v>5.1960000000000001E-3</v>
      </c>
      <c r="U247" s="113"/>
      <c r="V247" s="113" t="s">
        <v>4660</v>
      </c>
      <c r="W247" s="119">
        <v>1</v>
      </c>
      <c r="X247" s="112"/>
      <c r="Y247" s="112"/>
      <c r="Z247" s="112" t="s">
        <v>4670</v>
      </c>
      <c r="AA247" s="112" t="s">
        <v>4675</v>
      </c>
      <c r="AB247" s="112"/>
      <c r="AC247" s="112" t="s">
        <v>4247</v>
      </c>
      <c r="AD247" s="112" t="s">
        <v>4487</v>
      </c>
      <c r="AE247" s="112"/>
      <c r="AF247" s="148" t="e">
        <f t="shared" si="6"/>
        <v>#N/A</v>
      </c>
    </row>
    <row r="248" spans="1:32" x14ac:dyDescent="0.25">
      <c r="A248" s="142" t="e">
        <f>INDEX('Capacity by State'!$B$6:$B$12,MATCH(MID(B248,18,2),'Capacity by State'!$A$6:$A$12,0))</f>
        <v>#N/A</v>
      </c>
      <c r="B248" s="108" t="s">
        <v>4488</v>
      </c>
      <c r="C248" s="108" t="s">
        <v>4662</v>
      </c>
      <c r="D248" s="144" t="e">
        <f>IF(LEFT(J248,1)="S",INDEX('Summer PCF'!$J:$J,MATCH($B248,'Summer PCF'!$M:$M,0)),INDEX('Winter PCF'!$J:$J,MATCH($B248,'Winter PCF'!$M:$M,0)))*A248*Gross_Up</f>
        <v>#N/A</v>
      </c>
      <c r="E248"/>
      <c r="F248" s="109" t="s">
        <v>4660</v>
      </c>
      <c r="G248" s="121">
        <v>1</v>
      </c>
      <c r="H248"/>
      <c r="I248"/>
      <c r="J248" s="108" t="str">
        <f t="shared" si="7"/>
        <v>SummerPeakMonth</v>
      </c>
      <c r="K248" s="108"/>
      <c r="L248" s="108"/>
      <c r="M248" s="108" t="s">
        <v>4247</v>
      </c>
      <c r="N248" s="108" t="s">
        <v>4489</v>
      </c>
      <c r="P248" t="s">
        <v>4676</v>
      </c>
      <c r="Q248" t="s">
        <v>4677</v>
      </c>
      <c r="R248" s="112" t="s">
        <v>4488</v>
      </c>
      <c r="S248" s="112" t="s">
        <v>4662</v>
      </c>
      <c r="T248" s="146">
        <v>4.705E-3</v>
      </c>
      <c r="U248" s="113"/>
      <c r="V248" s="113" t="s">
        <v>4660</v>
      </c>
      <c r="W248" s="119">
        <v>1</v>
      </c>
      <c r="X248" s="112"/>
      <c r="Y248" s="112"/>
      <c r="Z248" s="112" t="s">
        <v>4669</v>
      </c>
      <c r="AA248" s="112" t="s">
        <v>4675</v>
      </c>
      <c r="AB248" s="112"/>
      <c r="AC248" s="112" t="s">
        <v>4247</v>
      </c>
      <c r="AD248" s="112" t="s">
        <v>4489</v>
      </c>
      <c r="AE248" s="112"/>
      <c r="AF248" s="148" t="e">
        <f t="shared" si="6"/>
        <v>#N/A</v>
      </c>
    </row>
    <row r="249" spans="1:32" x14ac:dyDescent="0.25">
      <c r="A249" s="142" t="e">
        <f>INDEX('Capacity by State'!$B$6:$B$12,MATCH(MID(B249,18,2),'Capacity by State'!$A$6:$A$12,0))</f>
        <v>#N/A</v>
      </c>
      <c r="B249" s="108" t="s">
        <v>4488</v>
      </c>
      <c r="C249" s="108" t="s">
        <v>4662</v>
      </c>
      <c r="D249" s="144" t="e">
        <f>IF(LEFT(J249,1)="S",INDEX('Summer PCF'!$J:$J,MATCH($B249,'Summer PCF'!$M:$M,0)),INDEX('Winter PCF'!$J:$J,MATCH($B249,'Winter PCF'!$M:$M,0)))*A249*Gross_Up</f>
        <v>#N/A</v>
      </c>
      <c r="E249"/>
      <c r="F249" s="109" t="s">
        <v>4660</v>
      </c>
      <c r="G249" s="121">
        <v>1</v>
      </c>
      <c r="H249"/>
      <c r="I249"/>
      <c r="J249" s="108" t="str">
        <f t="shared" si="7"/>
        <v>WinterPeakMonth</v>
      </c>
      <c r="K249" s="108"/>
      <c r="L249" s="108"/>
      <c r="M249" s="108" t="s">
        <v>4247</v>
      </c>
      <c r="N249" s="108" t="s">
        <v>4489</v>
      </c>
      <c r="P249" t="s">
        <v>4676</v>
      </c>
      <c r="Q249" t="s">
        <v>4677</v>
      </c>
      <c r="R249" s="112" t="s">
        <v>4488</v>
      </c>
      <c r="S249" s="112" t="s">
        <v>4662</v>
      </c>
      <c r="T249" s="146">
        <v>4.1139999999999996E-3</v>
      </c>
      <c r="U249" s="113"/>
      <c r="V249" s="113" t="s">
        <v>4660</v>
      </c>
      <c r="W249" s="119">
        <v>1</v>
      </c>
      <c r="X249" s="112"/>
      <c r="Y249" s="112"/>
      <c r="Z249" s="112" t="s">
        <v>4670</v>
      </c>
      <c r="AA249" s="112" t="s">
        <v>4675</v>
      </c>
      <c r="AB249" s="112"/>
      <c r="AC249" s="112" t="s">
        <v>4247</v>
      </c>
      <c r="AD249" s="112" t="s">
        <v>4489</v>
      </c>
      <c r="AE249" s="112"/>
      <c r="AF249" s="148" t="e">
        <f t="shared" si="6"/>
        <v>#N/A</v>
      </c>
    </row>
    <row r="250" spans="1:32" x14ac:dyDescent="0.25">
      <c r="A250" s="142" t="e">
        <f>INDEX('Capacity by State'!$B$6:$B$12,MATCH(MID(B250,18,2),'Capacity by State'!$A$6:$A$12,0))</f>
        <v>#N/A</v>
      </c>
      <c r="B250" s="108" t="s">
        <v>4490</v>
      </c>
      <c r="C250" s="108" t="s">
        <v>4662</v>
      </c>
      <c r="D250" s="144" t="e">
        <f>IF(LEFT(J250,1)="S",INDEX('Summer PCF'!$J:$J,MATCH($B250,'Summer PCF'!$M:$M,0)),INDEX('Winter PCF'!$J:$J,MATCH($B250,'Winter PCF'!$M:$M,0)))*A250*Gross_Up</f>
        <v>#N/A</v>
      </c>
      <c r="E250"/>
      <c r="F250" s="109" t="s">
        <v>4660</v>
      </c>
      <c r="G250" s="121">
        <v>1</v>
      </c>
      <c r="H250"/>
      <c r="I250"/>
      <c r="J250" s="108" t="str">
        <f t="shared" si="7"/>
        <v>SummerPeakMonth</v>
      </c>
      <c r="K250" s="108"/>
      <c r="L250" s="108"/>
      <c r="M250" s="108" t="s">
        <v>4247</v>
      </c>
      <c r="N250" s="108" t="s">
        <v>4491</v>
      </c>
      <c r="P250" t="s">
        <v>4676</v>
      </c>
      <c r="Q250" t="s">
        <v>4677</v>
      </c>
      <c r="R250" s="112" t="s">
        <v>4490</v>
      </c>
      <c r="S250" s="112" t="s">
        <v>4662</v>
      </c>
      <c r="T250" s="146">
        <v>5.0429999999999997E-3</v>
      </c>
      <c r="U250" s="113"/>
      <c r="V250" s="113" t="s">
        <v>4660</v>
      </c>
      <c r="W250" s="119">
        <v>1</v>
      </c>
      <c r="X250" s="112"/>
      <c r="Y250" s="112"/>
      <c r="Z250" s="112" t="s">
        <v>4669</v>
      </c>
      <c r="AA250" s="112" t="s">
        <v>4675</v>
      </c>
      <c r="AB250" s="112"/>
      <c r="AC250" s="112" t="s">
        <v>4247</v>
      </c>
      <c r="AD250" s="112" t="s">
        <v>4491</v>
      </c>
      <c r="AE250" s="112"/>
      <c r="AF250" s="148" t="e">
        <f t="shared" si="6"/>
        <v>#N/A</v>
      </c>
    </row>
    <row r="251" spans="1:32" x14ac:dyDescent="0.25">
      <c r="A251" s="142" t="e">
        <f>INDEX('Capacity by State'!$B$6:$B$12,MATCH(MID(B251,18,2),'Capacity by State'!$A$6:$A$12,0))</f>
        <v>#N/A</v>
      </c>
      <c r="B251" s="108" t="s">
        <v>4490</v>
      </c>
      <c r="C251" s="108" t="s">
        <v>4662</v>
      </c>
      <c r="D251" s="144" t="e">
        <f>IF(LEFT(J251,1)="S",INDEX('Summer PCF'!$J:$J,MATCH($B251,'Summer PCF'!$M:$M,0)),INDEX('Winter PCF'!$J:$J,MATCH($B251,'Winter PCF'!$M:$M,0)))*A251*Gross_Up</f>
        <v>#N/A</v>
      </c>
      <c r="E251"/>
      <c r="F251" s="109" t="s">
        <v>4660</v>
      </c>
      <c r="G251" s="121">
        <v>1</v>
      </c>
      <c r="H251"/>
      <c r="I251"/>
      <c r="J251" s="108" t="str">
        <f t="shared" si="7"/>
        <v>WinterPeakMonth</v>
      </c>
      <c r="K251" s="108"/>
      <c r="L251" s="108"/>
      <c r="M251" s="108" t="s">
        <v>4247</v>
      </c>
      <c r="N251" s="108" t="s">
        <v>4491</v>
      </c>
      <c r="P251" t="s">
        <v>4676</v>
      </c>
      <c r="Q251" t="s">
        <v>4677</v>
      </c>
      <c r="R251" s="112" t="s">
        <v>4490</v>
      </c>
      <c r="S251" s="112" t="s">
        <v>4662</v>
      </c>
      <c r="T251" s="146">
        <v>5.7149999999999996E-3</v>
      </c>
      <c r="U251" s="113"/>
      <c r="V251" s="113" t="s">
        <v>4660</v>
      </c>
      <c r="W251" s="119">
        <v>1</v>
      </c>
      <c r="X251" s="112"/>
      <c r="Y251" s="112"/>
      <c r="Z251" s="112" t="s">
        <v>4670</v>
      </c>
      <c r="AA251" s="112" t="s">
        <v>4675</v>
      </c>
      <c r="AB251" s="112"/>
      <c r="AC251" s="112" t="s">
        <v>4247</v>
      </c>
      <c r="AD251" s="112" t="s">
        <v>4491</v>
      </c>
      <c r="AE251" s="112"/>
      <c r="AF251" s="148" t="e">
        <f t="shared" si="6"/>
        <v>#N/A</v>
      </c>
    </row>
    <row r="252" spans="1:32" x14ac:dyDescent="0.25">
      <c r="A252" s="142" t="e">
        <f>INDEX('Capacity by State'!$B$6:$B$12,MATCH(MID(B252,18,2),'Capacity by State'!$A$6:$A$12,0))</f>
        <v>#N/A</v>
      </c>
      <c r="B252" s="108" t="s">
        <v>4492</v>
      </c>
      <c r="C252" s="108" t="s">
        <v>4662</v>
      </c>
      <c r="D252" s="144" t="e">
        <f>IF(LEFT(J252,1)="S",INDEX('Summer PCF'!$J:$J,MATCH($B252,'Summer PCF'!$M:$M,0)),INDEX('Winter PCF'!$J:$J,MATCH($B252,'Winter PCF'!$M:$M,0)))*A252*Gross_Up</f>
        <v>#N/A</v>
      </c>
      <c r="E252"/>
      <c r="F252" s="109" t="s">
        <v>4660</v>
      </c>
      <c r="G252" s="121">
        <v>1</v>
      </c>
      <c r="H252"/>
      <c r="I252"/>
      <c r="J252" s="108" t="str">
        <f t="shared" si="7"/>
        <v>SummerPeakMonth</v>
      </c>
      <c r="K252" s="108"/>
      <c r="L252" s="108"/>
      <c r="M252" s="108" t="s">
        <v>4247</v>
      </c>
      <c r="N252" s="108" t="s">
        <v>4493</v>
      </c>
      <c r="P252" t="s">
        <v>4676</v>
      </c>
      <c r="Q252" t="s">
        <v>4677</v>
      </c>
      <c r="R252" s="112" t="s">
        <v>4492</v>
      </c>
      <c r="S252" s="112" t="s">
        <v>4662</v>
      </c>
      <c r="T252" s="146">
        <v>4.3880000000000004E-3</v>
      </c>
      <c r="U252" s="113"/>
      <c r="V252" s="113" t="s">
        <v>4660</v>
      </c>
      <c r="W252" s="119">
        <v>1</v>
      </c>
      <c r="X252" s="112"/>
      <c r="Y252" s="112"/>
      <c r="Z252" s="112" t="s">
        <v>4669</v>
      </c>
      <c r="AA252" s="112" t="s">
        <v>4675</v>
      </c>
      <c r="AB252" s="112"/>
      <c r="AC252" s="112" t="s">
        <v>4247</v>
      </c>
      <c r="AD252" s="112" t="s">
        <v>4493</v>
      </c>
      <c r="AE252" s="112"/>
      <c r="AF252" s="148" t="e">
        <f t="shared" si="6"/>
        <v>#N/A</v>
      </c>
    </row>
    <row r="253" spans="1:32" x14ac:dyDescent="0.25">
      <c r="A253" s="142" t="e">
        <f>INDEX('Capacity by State'!$B$6:$B$12,MATCH(MID(B253,18,2),'Capacity by State'!$A$6:$A$12,0))</f>
        <v>#N/A</v>
      </c>
      <c r="B253" s="108" t="s">
        <v>4492</v>
      </c>
      <c r="C253" s="108" t="s">
        <v>4662</v>
      </c>
      <c r="D253" s="144" t="e">
        <f>IF(LEFT(J253,1)="S",INDEX('Summer PCF'!$J:$J,MATCH($B253,'Summer PCF'!$M:$M,0)),INDEX('Winter PCF'!$J:$J,MATCH($B253,'Winter PCF'!$M:$M,0)))*A253*Gross_Up</f>
        <v>#N/A</v>
      </c>
      <c r="E253"/>
      <c r="F253" s="109" t="s">
        <v>4660</v>
      </c>
      <c r="G253" s="121">
        <v>1</v>
      </c>
      <c r="H253"/>
      <c r="I253"/>
      <c r="J253" s="108" t="str">
        <f t="shared" si="7"/>
        <v>WinterPeakMonth</v>
      </c>
      <c r="K253" s="108"/>
      <c r="L253" s="108"/>
      <c r="M253" s="108" t="s">
        <v>4247</v>
      </c>
      <c r="N253" s="108" t="s">
        <v>4493</v>
      </c>
      <c r="P253" t="s">
        <v>4676</v>
      </c>
      <c r="Q253" t="s">
        <v>4677</v>
      </c>
      <c r="R253" s="112" t="s">
        <v>4492</v>
      </c>
      <c r="S253" s="112" t="s">
        <v>4662</v>
      </c>
      <c r="T253" s="146">
        <v>5.189E-3</v>
      </c>
      <c r="U253" s="113"/>
      <c r="V253" s="113" t="s">
        <v>4660</v>
      </c>
      <c r="W253" s="119">
        <v>1</v>
      </c>
      <c r="X253" s="112"/>
      <c r="Y253" s="112"/>
      <c r="Z253" s="112" t="s">
        <v>4670</v>
      </c>
      <c r="AA253" s="112" t="s">
        <v>4675</v>
      </c>
      <c r="AB253" s="112"/>
      <c r="AC253" s="112" t="s">
        <v>4247</v>
      </c>
      <c r="AD253" s="112" t="s">
        <v>4493</v>
      </c>
      <c r="AE253" s="112"/>
      <c r="AF253" s="148" t="e">
        <f t="shared" si="6"/>
        <v>#N/A</v>
      </c>
    </row>
    <row r="254" spans="1:32" x14ac:dyDescent="0.25">
      <c r="A254" s="142" t="e">
        <f>INDEX('Capacity by State'!$B$6:$B$12,MATCH(MID(B254,18,2),'Capacity by State'!$A$6:$A$12,0))</f>
        <v>#N/A</v>
      </c>
      <c r="B254" s="108" t="s">
        <v>4494</v>
      </c>
      <c r="C254" s="108" t="s">
        <v>4662</v>
      </c>
      <c r="D254" s="144" t="e">
        <f>IF(LEFT(J254,1)="S",INDEX('Summer PCF'!$J:$J,MATCH($B254,'Summer PCF'!$M:$M,0)),INDEX('Winter PCF'!$J:$J,MATCH($B254,'Winter PCF'!$M:$M,0)))*A254*Gross_Up</f>
        <v>#N/A</v>
      </c>
      <c r="E254"/>
      <c r="F254" s="109" t="s">
        <v>4660</v>
      </c>
      <c r="G254" s="121">
        <v>1</v>
      </c>
      <c r="H254"/>
      <c r="I254"/>
      <c r="J254" s="108" t="str">
        <f t="shared" si="7"/>
        <v>SummerPeakMonth</v>
      </c>
      <c r="K254" s="108"/>
      <c r="L254" s="108"/>
      <c r="M254" s="108" t="s">
        <v>4247</v>
      </c>
      <c r="N254" s="108" t="s">
        <v>4495</v>
      </c>
      <c r="P254" t="s">
        <v>4676</v>
      </c>
      <c r="Q254" t="s">
        <v>4677</v>
      </c>
      <c r="R254" s="112" t="s">
        <v>4494</v>
      </c>
      <c r="S254" s="112" t="s">
        <v>4662</v>
      </c>
      <c r="T254" s="146">
        <v>6.5269999999999998E-3</v>
      </c>
      <c r="U254" s="113"/>
      <c r="V254" s="113" t="s">
        <v>4660</v>
      </c>
      <c r="W254" s="119">
        <v>1</v>
      </c>
      <c r="X254" s="112"/>
      <c r="Y254" s="112"/>
      <c r="Z254" s="112" t="s">
        <v>4669</v>
      </c>
      <c r="AA254" s="112" t="s">
        <v>4675</v>
      </c>
      <c r="AB254" s="112"/>
      <c r="AC254" s="112" t="s">
        <v>4247</v>
      </c>
      <c r="AD254" s="112" t="s">
        <v>4495</v>
      </c>
      <c r="AE254" s="112"/>
      <c r="AF254" s="148" t="e">
        <f t="shared" si="6"/>
        <v>#N/A</v>
      </c>
    </row>
    <row r="255" spans="1:32" x14ac:dyDescent="0.25">
      <c r="A255" s="142" t="e">
        <f>INDEX('Capacity by State'!$B$6:$B$12,MATCH(MID(B255,18,2),'Capacity by State'!$A$6:$A$12,0))</f>
        <v>#N/A</v>
      </c>
      <c r="B255" s="108" t="s">
        <v>4494</v>
      </c>
      <c r="C255" s="108" t="s">
        <v>4662</v>
      </c>
      <c r="D255" s="144" t="e">
        <f>IF(LEFT(J255,1)="S",INDEX('Summer PCF'!$J:$J,MATCH($B255,'Summer PCF'!$M:$M,0)),INDEX('Winter PCF'!$J:$J,MATCH($B255,'Winter PCF'!$M:$M,0)))*A255*Gross_Up</f>
        <v>#N/A</v>
      </c>
      <c r="E255"/>
      <c r="F255" s="109" t="s">
        <v>4660</v>
      </c>
      <c r="G255" s="121">
        <v>1</v>
      </c>
      <c r="H255"/>
      <c r="I255"/>
      <c r="J255" s="108" t="str">
        <f t="shared" si="7"/>
        <v>WinterPeakMonth</v>
      </c>
      <c r="K255" s="108"/>
      <c r="L255" s="108"/>
      <c r="M255" s="108" t="s">
        <v>4247</v>
      </c>
      <c r="N255" s="108" t="s">
        <v>4495</v>
      </c>
      <c r="P255" t="s">
        <v>4676</v>
      </c>
      <c r="Q255" t="s">
        <v>4677</v>
      </c>
      <c r="R255" s="112" t="s">
        <v>4494</v>
      </c>
      <c r="S255" s="112" t="s">
        <v>4662</v>
      </c>
      <c r="T255" s="146">
        <v>6.5779999999999996E-3</v>
      </c>
      <c r="U255" s="113"/>
      <c r="V255" s="113" t="s">
        <v>4660</v>
      </c>
      <c r="W255" s="119">
        <v>1</v>
      </c>
      <c r="X255" s="112"/>
      <c r="Y255" s="112"/>
      <c r="Z255" s="112" t="s">
        <v>4670</v>
      </c>
      <c r="AA255" s="112" t="s">
        <v>4675</v>
      </c>
      <c r="AB255" s="112"/>
      <c r="AC255" s="112" t="s">
        <v>4247</v>
      </c>
      <c r="AD255" s="112" t="s">
        <v>4495</v>
      </c>
      <c r="AE255" s="112"/>
      <c r="AF255" s="148" t="e">
        <f t="shared" si="6"/>
        <v>#N/A</v>
      </c>
    </row>
    <row r="256" spans="1:32" x14ac:dyDescent="0.25">
      <c r="A256" s="142" t="e">
        <f>INDEX('Capacity by State'!$B$6:$B$12,MATCH(MID(B256,18,2),'Capacity by State'!$A$6:$A$12,0))</f>
        <v>#N/A</v>
      </c>
      <c r="B256" s="108" t="s">
        <v>4496</v>
      </c>
      <c r="C256" s="108" t="s">
        <v>4662</v>
      </c>
      <c r="D256" s="144" t="e">
        <f>IF(LEFT(J256,1)="S",INDEX('Summer PCF'!$J:$J,MATCH($B256,'Summer PCF'!$M:$M,0)),INDEX('Winter PCF'!$J:$J,MATCH($B256,'Winter PCF'!$M:$M,0)))*A256*Gross_Up</f>
        <v>#N/A</v>
      </c>
      <c r="E256"/>
      <c r="F256" s="109" t="s">
        <v>4660</v>
      </c>
      <c r="G256" s="121">
        <v>1</v>
      </c>
      <c r="H256"/>
      <c r="I256"/>
      <c r="J256" s="108" t="str">
        <f t="shared" si="7"/>
        <v>SummerPeakMonth</v>
      </c>
      <c r="K256" s="108"/>
      <c r="L256" s="108"/>
      <c r="M256" s="108" t="s">
        <v>4247</v>
      </c>
      <c r="N256" s="108" t="s">
        <v>4497</v>
      </c>
      <c r="P256" t="s">
        <v>4676</v>
      </c>
      <c r="Q256" t="s">
        <v>4677</v>
      </c>
      <c r="R256" s="112" t="s">
        <v>4496</v>
      </c>
      <c r="S256" s="112" t="s">
        <v>4662</v>
      </c>
      <c r="T256" s="146">
        <v>6.1679999999999999E-3</v>
      </c>
      <c r="U256" s="113"/>
      <c r="V256" s="113" t="s">
        <v>4660</v>
      </c>
      <c r="W256" s="119">
        <v>1</v>
      </c>
      <c r="X256" s="112"/>
      <c r="Y256" s="112"/>
      <c r="Z256" s="112" t="s">
        <v>4669</v>
      </c>
      <c r="AA256" s="112" t="s">
        <v>4675</v>
      </c>
      <c r="AB256" s="112"/>
      <c r="AC256" s="112" t="s">
        <v>4247</v>
      </c>
      <c r="AD256" s="112" t="s">
        <v>4497</v>
      </c>
      <c r="AE256" s="112"/>
      <c r="AF256" s="148" t="e">
        <f t="shared" si="6"/>
        <v>#N/A</v>
      </c>
    </row>
    <row r="257" spans="1:32" x14ac:dyDescent="0.25">
      <c r="A257" s="142" t="e">
        <f>INDEX('Capacity by State'!$B$6:$B$12,MATCH(MID(B257,18,2),'Capacity by State'!$A$6:$A$12,0))</f>
        <v>#N/A</v>
      </c>
      <c r="B257" s="108" t="s">
        <v>4496</v>
      </c>
      <c r="C257" s="108" t="s">
        <v>4662</v>
      </c>
      <c r="D257" s="144" t="e">
        <f>IF(LEFT(J257,1)="S",INDEX('Summer PCF'!$J:$J,MATCH($B257,'Summer PCF'!$M:$M,0)),INDEX('Winter PCF'!$J:$J,MATCH($B257,'Winter PCF'!$M:$M,0)))*A257*Gross_Up</f>
        <v>#N/A</v>
      </c>
      <c r="E257"/>
      <c r="F257" s="109" t="s">
        <v>4660</v>
      </c>
      <c r="G257" s="121">
        <v>1</v>
      </c>
      <c r="H257"/>
      <c r="I257"/>
      <c r="J257" s="108" t="str">
        <f t="shared" si="7"/>
        <v>WinterPeakMonth</v>
      </c>
      <c r="K257" s="108"/>
      <c r="L257" s="108"/>
      <c r="M257" s="108" t="s">
        <v>4247</v>
      </c>
      <c r="N257" s="108" t="s">
        <v>4497</v>
      </c>
      <c r="P257" t="s">
        <v>4676</v>
      </c>
      <c r="Q257" t="s">
        <v>4677</v>
      </c>
      <c r="R257" s="112" t="s">
        <v>4496</v>
      </c>
      <c r="S257" s="112" t="s">
        <v>4662</v>
      </c>
      <c r="T257" s="146">
        <v>5.777E-3</v>
      </c>
      <c r="U257" s="113"/>
      <c r="V257" s="113" t="s">
        <v>4660</v>
      </c>
      <c r="W257" s="119">
        <v>1</v>
      </c>
      <c r="X257" s="112"/>
      <c r="Y257" s="112"/>
      <c r="Z257" s="112" t="s">
        <v>4670</v>
      </c>
      <c r="AA257" s="112" t="s">
        <v>4675</v>
      </c>
      <c r="AB257" s="112"/>
      <c r="AC257" s="112" t="s">
        <v>4247</v>
      </c>
      <c r="AD257" s="112" t="s">
        <v>4497</v>
      </c>
      <c r="AE257" s="112"/>
      <c r="AF257" s="148" t="e">
        <f t="shared" si="6"/>
        <v>#N/A</v>
      </c>
    </row>
    <row r="258" spans="1:32" x14ac:dyDescent="0.25">
      <c r="A258" s="142" t="e">
        <f>INDEX('Capacity by State'!$B$6:$B$12,MATCH(MID(B258,18,2),'Capacity by State'!$A$6:$A$12,0))</f>
        <v>#N/A</v>
      </c>
      <c r="B258" s="108" t="s">
        <v>4498</v>
      </c>
      <c r="C258" s="108" t="s">
        <v>4662</v>
      </c>
      <c r="D258" s="144" t="e">
        <f>IF(LEFT(J258,1)="S",INDEX('Summer PCF'!$J:$J,MATCH($B258,'Summer PCF'!$M:$M,0)),INDEX('Winter PCF'!$J:$J,MATCH($B258,'Winter PCF'!$M:$M,0)))*A258*Gross_Up</f>
        <v>#N/A</v>
      </c>
      <c r="E258"/>
      <c r="F258" s="109" t="s">
        <v>4660</v>
      </c>
      <c r="G258" s="121">
        <v>1</v>
      </c>
      <c r="H258"/>
      <c r="I258"/>
      <c r="J258" s="108" t="str">
        <f t="shared" si="7"/>
        <v>SummerPeakMonth</v>
      </c>
      <c r="K258" s="108"/>
      <c r="L258" s="108"/>
      <c r="M258" s="108" t="s">
        <v>4247</v>
      </c>
      <c r="N258" s="108" t="s">
        <v>4499</v>
      </c>
      <c r="P258" t="s">
        <v>4676</v>
      </c>
      <c r="Q258" t="s">
        <v>4677</v>
      </c>
      <c r="R258" s="112" t="s">
        <v>4498</v>
      </c>
      <c r="S258" s="112" t="s">
        <v>4662</v>
      </c>
      <c r="T258" s="146">
        <v>5.6160000000000003E-3</v>
      </c>
      <c r="U258" s="113"/>
      <c r="V258" s="113" t="s">
        <v>4660</v>
      </c>
      <c r="W258" s="119">
        <v>1</v>
      </c>
      <c r="X258" s="112"/>
      <c r="Y258" s="112"/>
      <c r="Z258" s="112" t="s">
        <v>4669</v>
      </c>
      <c r="AA258" s="112" t="s">
        <v>4675</v>
      </c>
      <c r="AB258" s="112"/>
      <c r="AC258" s="112" t="s">
        <v>4247</v>
      </c>
      <c r="AD258" s="112" t="s">
        <v>4499</v>
      </c>
      <c r="AE258" s="112"/>
      <c r="AF258" s="148" t="e">
        <f t="shared" si="6"/>
        <v>#N/A</v>
      </c>
    </row>
    <row r="259" spans="1:32" x14ac:dyDescent="0.25">
      <c r="A259" s="142" t="e">
        <f>INDEX('Capacity by State'!$B$6:$B$12,MATCH(MID(B259,18,2),'Capacity by State'!$A$6:$A$12,0))</f>
        <v>#N/A</v>
      </c>
      <c r="B259" s="108" t="s">
        <v>4498</v>
      </c>
      <c r="C259" s="108" t="s">
        <v>4662</v>
      </c>
      <c r="D259" s="144" t="e">
        <f>IF(LEFT(J259,1)="S",INDEX('Summer PCF'!$J:$J,MATCH($B259,'Summer PCF'!$M:$M,0)),INDEX('Winter PCF'!$J:$J,MATCH($B259,'Winter PCF'!$M:$M,0)))*A259*Gross_Up</f>
        <v>#N/A</v>
      </c>
      <c r="E259"/>
      <c r="F259" s="109" t="s">
        <v>4660</v>
      </c>
      <c r="G259" s="121">
        <v>1</v>
      </c>
      <c r="H259"/>
      <c r="I259"/>
      <c r="J259" s="108" t="str">
        <f t="shared" si="7"/>
        <v>WinterPeakMonth</v>
      </c>
      <c r="K259" s="108"/>
      <c r="L259" s="108"/>
      <c r="M259" s="108" t="s">
        <v>4247</v>
      </c>
      <c r="N259" s="108" t="s">
        <v>4499</v>
      </c>
      <c r="P259" t="s">
        <v>4676</v>
      </c>
      <c r="Q259" t="s">
        <v>4677</v>
      </c>
      <c r="R259" s="112" t="s">
        <v>4498</v>
      </c>
      <c r="S259" s="112" t="s">
        <v>4662</v>
      </c>
      <c r="T259" s="146">
        <v>5.5409999999999999E-3</v>
      </c>
      <c r="U259" s="113"/>
      <c r="V259" s="113" t="s">
        <v>4660</v>
      </c>
      <c r="W259" s="119">
        <v>1</v>
      </c>
      <c r="X259" s="112"/>
      <c r="Y259" s="112"/>
      <c r="Z259" s="112" t="s">
        <v>4670</v>
      </c>
      <c r="AA259" s="112" t="s">
        <v>4675</v>
      </c>
      <c r="AB259" s="112"/>
      <c r="AC259" s="112" t="s">
        <v>4247</v>
      </c>
      <c r="AD259" s="112" t="s">
        <v>4499</v>
      </c>
      <c r="AE259" s="112"/>
      <c r="AF259" s="148" t="e">
        <f t="shared" si="6"/>
        <v>#N/A</v>
      </c>
    </row>
    <row r="260" spans="1:32" x14ac:dyDescent="0.25">
      <c r="A260" s="142" t="e">
        <f>INDEX('Capacity by State'!$B$6:$B$12,MATCH(MID(B260,18,2),'Capacity by State'!$A$6:$A$12,0))</f>
        <v>#N/A</v>
      </c>
      <c r="B260" s="108" t="s">
        <v>4500</v>
      </c>
      <c r="C260" s="108" t="s">
        <v>4662</v>
      </c>
      <c r="D260" s="144" t="e">
        <f>IF(LEFT(J260,1)="S",INDEX('Summer PCF'!$J:$J,MATCH($B260,'Summer PCF'!$M:$M,0)),INDEX('Winter PCF'!$J:$J,MATCH($B260,'Winter PCF'!$M:$M,0)))*A260*Gross_Up</f>
        <v>#N/A</v>
      </c>
      <c r="E260"/>
      <c r="F260" s="109" t="s">
        <v>4660</v>
      </c>
      <c r="G260" s="121">
        <v>1</v>
      </c>
      <c r="H260"/>
      <c r="I260"/>
      <c r="J260" s="108" t="str">
        <f t="shared" si="7"/>
        <v>SummerPeakMonth</v>
      </c>
      <c r="K260" s="108"/>
      <c r="L260" s="108"/>
      <c r="M260" s="108" t="s">
        <v>4247</v>
      </c>
      <c r="N260" s="108" t="s">
        <v>4501</v>
      </c>
      <c r="P260" t="s">
        <v>4676</v>
      </c>
      <c r="Q260" t="s">
        <v>4677</v>
      </c>
      <c r="R260" s="112" t="s">
        <v>4500</v>
      </c>
      <c r="S260" s="112" t="s">
        <v>4662</v>
      </c>
      <c r="T260" s="146">
        <v>5.7039999999999999E-3</v>
      </c>
      <c r="U260" s="113"/>
      <c r="V260" s="113" t="s">
        <v>4660</v>
      </c>
      <c r="W260" s="119">
        <v>1</v>
      </c>
      <c r="X260" s="112"/>
      <c r="Y260" s="112"/>
      <c r="Z260" s="112" t="s">
        <v>4669</v>
      </c>
      <c r="AA260" s="112" t="s">
        <v>4675</v>
      </c>
      <c r="AB260" s="112"/>
      <c r="AC260" s="112" t="s">
        <v>4247</v>
      </c>
      <c r="AD260" s="112" t="s">
        <v>4501</v>
      </c>
      <c r="AE260" s="112"/>
      <c r="AF260" s="148" t="e">
        <f t="shared" si="6"/>
        <v>#N/A</v>
      </c>
    </row>
    <row r="261" spans="1:32" x14ac:dyDescent="0.25">
      <c r="A261" s="142" t="e">
        <f>INDEX('Capacity by State'!$B$6:$B$12,MATCH(MID(B261,18,2),'Capacity by State'!$A$6:$A$12,0))</f>
        <v>#N/A</v>
      </c>
      <c r="B261" s="108" t="s">
        <v>4500</v>
      </c>
      <c r="C261" s="108" t="s">
        <v>4662</v>
      </c>
      <c r="D261" s="144" t="e">
        <f>IF(LEFT(J261,1)="S",INDEX('Summer PCF'!$J:$J,MATCH($B261,'Summer PCF'!$M:$M,0)),INDEX('Winter PCF'!$J:$J,MATCH($B261,'Winter PCF'!$M:$M,0)))*A261*Gross_Up</f>
        <v>#N/A</v>
      </c>
      <c r="E261"/>
      <c r="F261" s="109" t="s">
        <v>4660</v>
      </c>
      <c r="G261" s="121">
        <v>1</v>
      </c>
      <c r="H261"/>
      <c r="I261"/>
      <c r="J261" s="108" t="str">
        <f t="shared" si="7"/>
        <v>WinterPeakMonth</v>
      </c>
      <c r="K261" s="108"/>
      <c r="L261" s="108"/>
      <c r="M261" s="108" t="s">
        <v>4247</v>
      </c>
      <c r="N261" s="108" t="s">
        <v>4501</v>
      </c>
      <c r="P261" t="s">
        <v>4676</v>
      </c>
      <c r="Q261" t="s">
        <v>4677</v>
      </c>
      <c r="R261" s="112" t="s">
        <v>4500</v>
      </c>
      <c r="S261" s="112" t="s">
        <v>4662</v>
      </c>
      <c r="T261" s="146">
        <v>4.8009999999999997E-3</v>
      </c>
      <c r="U261" s="113"/>
      <c r="V261" s="113" t="s">
        <v>4660</v>
      </c>
      <c r="W261" s="119">
        <v>1</v>
      </c>
      <c r="X261" s="112"/>
      <c r="Y261" s="112"/>
      <c r="Z261" s="112" t="s">
        <v>4670</v>
      </c>
      <c r="AA261" s="112" t="s">
        <v>4675</v>
      </c>
      <c r="AB261" s="112"/>
      <c r="AC261" s="112" t="s">
        <v>4247</v>
      </c>
      <c r="AD261" s="112" t="s">
        <v>4501</v>
      </c>
      <c r="AE261" s="112"/>
      <c r="AF261" s="148" t="e">
        <f t="shared" si="6"/>
        <v>#N/A</v>
      </c>
    </row>
    <row r="262" spans="1:32" x14ac:dyDescent="0.25">
      <c r="A262" s="142" t="e">
        <f>INDEX('Capacity by State'!$B$6:$B$12,MATCH(MID(B262,18,2),'Capacity by State'!$A$6:$A$12,0))</f>
        <v>#N/A</v>
      </c>
      <c r="B262" s="108" t="s">
        <v>4502</v>
      </c>
      <c r="C262" s="108" t="s">
        <v>4662</v>
      </c>
      <c r="D262" s="144" t="e">
        <f>IF(LEFT(J262,1)="S",INDEX('Summer PCF'!$J:$J,MATCH($B262,'Summer PCF'!$M:$M,0)),INDEX('Winter PCF'!$J:$J,MATCH($B262,'Winter PCF'!$M:$M,0)))*A262*Gross_Up</f>
        <v>#N/A</v>
      </c>
      <c r="E262"/>
      <c r="F262" s="109" t="s">
        <v>4660</v>
      </c>
      <c r="G262" s="121">
        <v>1</v>
      </c>
      <c r="H262"/>
      <c r="I262"/>
      <c r="J262" s="108" t="str">
        <f t="shared" si="7"/>
        <v>SummerPeakMonth</v>
      </c>
      <c r="K262" s="108"/>
      <c r="L262" s="108"/>
      <c r="M262" s="108" t="s">
        <v>4247</v>
      </c>
      <c r="N262" s="108" t="s">
        <v>4503</v>
      </c>
      <c r="P262" t="s">
        <v>4676</v>
      </c>
      <c r="Q262" t="s">
        <v>4677</v>
      </c>
      <c r="R262" s="112" t="s">
        <v>4502</v>
      </c>
      <c r="S262" s="112" t="s">
        <v>4662</v>
      </c>
      <c r="T262" s="146">
        <v>5.999E-3</v>
      </c>
      <c r="U262" s="113"/>
      <c r="V262" s="113" t="s">
        <v>4660</v>
      </c>
      <c r="W262" s="119">
        <v>1</v>
      </c>
      <c r="X262" s="112"/>
      <c r="Y262" s="112"/>
      <c r="Z262" s="112" t="s">
        <v>4669</v>
      </c>
      <c r="AA262" s="112" t="s">
        <v>4675</v>
      </c>
      <c r="AB262" s="112"/>
      <c r="AC262" s="112" t="s">
        <v>4247</v>
      </c>
      <c r="AD262" s="112" t="s">
        <v>4503</v>
      </c>
      <c r="AE262" s="112"/>
      <c r="AF262" s="148" t="e">
        <f t="shared" si="6"/>
        <v>#N/A</v>
      </c>
    </row>
    <row r="263" spans="1:32" x14ac:dyDescent="0.25">
      <c r="A263" s="142" t="e">
        <f>INDEX('Capacity by State'!$B$6:$B$12,MATCH(MID(B263,18,2),'Capacity by State'!$A$6:$A$12,0))</f>
        <v>#N/A</v>
      </c>
      <c r="B263" s="108" t="s">
        <v>4502</v>
      </c>
      <c r="C263" s="108" t="s">
        <v>4662</v>
      </c>
      <c r="D263" s="144" t="e">
        <f>IF(LEFT(J263,1)="S",INDEX('Summer PCF'!$J:$J,MATCH($B263,'Summer PCF'!$M:$M,0)),INDEX('Winter PCF'!$J:$J,MATCH($B263,'Winter PCF'!$M:$M,0)))*A263*Gross_Up</f>
        <v>#N/A</v>
      </c>
      <c r="E263"/>
      <c r="F263" s="109" t="s">
        <v>4660</v>
      </c>
      <c r="G263" s="121">
        <v>1</v>
      </c>
      <c r="H263"/>
      <c r="I263"/>
      <c r="J263" s="108" t="str">
        <f t="shared" si="7"/>
        <v>WinterPeakMonth</v>
      </c>
      <c r="K263" s="108"/>
      <c r="L263" s="108"/>
      <c r="M263" s="108" t="s">
        <v>4247</v>
      </c>
      <c r="N263" s="108" t="s">
        <v>4503</v>
      </c>
      <c r="P263" t="s">
        <v>4676</v>
      </c>
      <c r="Q263" t="s">
        <v>4677</v>
      </c>
      <c r="R263" s="112" t="s">
        <v>4502</v>
      </c>
      <c r="S263" s="112" t="s">
        <v>4662</v>
      </c>
      <c r="T263" s="146">
        <v>5.6950000000000004E-3</v>
      </c>
      <c r="U263" s="113"/>
      <c r="V263" s="113" t="s">
        <v>4660</v>
      </c>
      <c r="W263" s="119">
        <v>1</v>
      </c>
      <c r="X263" s="112"/>
      <c r="Y263" s="112"/>
      <c r="Z263" s="112" t="s">
        <v>4670</v>
      </c>
      <c r="AA263" s="112" t="s">
        <v>4675</v>
      </c>
      <c r="AB263" s="112"/>
      <c r="AC263" s="112" t="s">
        <v>4247</v>
      </c>
      <c r="AD263" s="112" t="s">
        <v>4503</v>
      </c>
      <c r="AE263" s="112"/>
      <c r="AF263" s="148" t="e">
        <f t="shared" si="6"/>
        <v>#N/A</v>
      </c>
    </row>
    <row r="264" spans="1:32" x14ac:dyDescent="0.25">
      <c r="A264" s="142" t="e">
        <f>INDEX('Capacity by State'!$B$6:$B$12,MATCH(MID(B264,18,2),'Capacity by State'!$A$6:$A$12,0))</f>
        <v>#N/A</v>
      </c>
      <c r="B264" s="108" t="s">
        <v>4504</v>
      </c>
      <c r="C264" s="108" t="s">
        <v>4662</v>
      </c>
      <c r="D264" s="144" t="e">
        <f>IF(LEFT(J264,1)="S",INDEX('Summer PCF'!$J:$J,MATCH($B264,'Summer PCF'!$M:$M,0)),INDEX('Winter PCF'!$J:$J,MATCH($B264,'Winter PCF'!$M:$M,0)))*A264*Gross_Up</f>
        <v>#N/A</v>
      </c>
      <c r="E264"/>
      <c r="F264" s="109" t="s">
        <v>4660</v>
      </c>
      <c r="G264" s="121">
        <v>1</v>
      </c>
      <c r="H264"/>
      <c r="I264"/>
      <c r="J264" s="108" t="str">
        <f t="shared" si="7"/>
        <v>SummerPeakMonth</v>
      </c>
      <c r="K264" s="108"/>
      <c r="L264" s="108"/>
      <c r="M264" s="108" t="s">
        <v>4247</v>
      </c>
      <c r="N264" s="108" t="s">
        <v>4505</v>
      </c>
      <c r="P264" t="s">
        <v>4676</v>
      </c>
      <c r="Q264" t="s">
        <v>4677</v>
      </c>
      <c r="R264" s="112" t="s">
        <v>4504</v>
      </c>
      <c r="S264" s="112" t="s">
        <v>4662</v>
      </c>
      <c r="T264" s="146">
        <v>5.6030000000000003E-3</v>
      </c>
      <c r="U264" s="113"/>
      <c r="V264" s="113" t="s">
        <v>4660</v>
      </c>
      <c r="W264" s="119">
        <v>1</v>
      </c>
      <c r="X264" s="112"/>
      <c r="Y264" s="112"/>
      <c r="Z264" s="112" t="s">
        <v>4669</v>
      </c>
      <c r="AA264" s="112" t="s">
        <v>4675</v>
      </c>
      <c r="AB264" s="112"/>
      <c r="AC264" s="112" t="s">
        <v>4247</v>
      </c>
      <c r="AD264" s="112" t="s">
        <v>4505</v>
      </c>
      <c r="AE264" s="112"/>
      <c r="AF264" s="148" t="e">
        <f t="shared" si="6"/>
        <v>#N/A</v>
      </c>
    </row>
    <row r="265" spans="1:32" x14ac:dyDescent="0.25">
      <c r="A265" s="142" t="e">
        <f>INDEX('Capacity by State'!$B$6:$B$12,MATCH(MID(B265,18,2),'Capacity by State'!$A$6:$A$12,0))</f>
        <v>#N/A</v>
      </c>
      <c r="B265" s="108" t="s">
        <v>4504</v>
      </c>
      <c r="C265" s="108" t="s">
        <v>4662</v>
      </c>
      <c r="D265" s="144" t="e">
        <f>IF(LEFT(J265,1)="S",INDEX('Summer PCF'!$J:$J,MATCH($B265,'Summer PCF'!$M:$M,0)),INDEX('Winter PCF'!$J:$J,MATCH($B265,'Winter PCF'!$M:$M,0)))*A265*Gross_Up</f>
        <v>#N/A</v>
      </c>
      <c r="E265"/>
      <c r="F265" s="109" t="s">
        <v>4660</v>
      </c>
      <c r="G265" s="121">
        <v>1</v>
      </c>
      <c r="H265"/>
      <c r="I265"/>
      <c r="J265" s="108" t="str">
        <f t="shared" si="7"/>
        <v>WinterPeakMonth</v>
      </c>
      <c r="K265" s="108"/>
      <c r="L265" s="108"/>
      <c r="M265" s="108" t="s">
        <v>4247</v>
      </c>
      <c r="N265" s="108" t="s">
        <v>4505</v>
      </c>
      <c r="P265" t="s">
        <v>4676</v>
      </c>
      <c r="Q265" t="s">
        <v>4677</v>
      </c>
      <c r="R265" s="112" t="s">
        <v>4504</v>
      </c>
      <c r="S265" s="112" t="s">
        <v>4662</v>
      </c>
      <c r="T265" s="146">
        <v>5.2630000000000003E-3</v>
      </c>
      <c r="U265" s="113"/>
      <c r="V265" s="113" t="s">
        <v>4660</v>
      </c>
      <c r="W265" s="119">
        <v>1</v>
      </c>
      <c r="X265" s="112"/>
      <c r="Y265" s="112"/>
      <c r="Z265" s="112" t="s">
        <v>4670</v>
      </c>
      <c r="AA265" s="112" t="s">
        <v>4675</v>
      </c>
      <c r="AB265" s="112"/>
      <c r="AC265" s="112" t="s">
        <v>4247</v>
      </c>
      <c r="AD265" s="112" t="s">
        <v>4505</v>
      </c>
      <c r="AE265" s="112"/>
      <c r="AF265" s="148" t="e">
        <f t="shared" ref="AF265:AF328" si="8">-T265+ROUND(D265,6)</f>
        <v>#N/A</v>
      </c>
    </row>
    <row r="266" spans="1:32" x14ac:dyDescent="0.25">
      <c r="A266" s="142" t="e">
        <f>INDEX('Capacity by State'!$B$6:$B$12,MATCH(MID(B266,18,2),'Capacity by State'!$A$6:$A$12,0))</f>
        <v>#N/A</v>
      </c>
      <c r="B266" s="108" t="s">
        <v>4506</v>
      </c>
      <c r="C266" s="108" t="s">
        <v>4662</v>
      </c>
      <c r="D266" s="144" t="e">
        <f>IF(LEFT(J266,1)="S",INDEX('Summer PCF'!$J:$J,MATCH($B266,'Summer PCF'!$M:$M,0)),INDEX('Winter PCF'!$J:$J,MATCH($B266,'Winter PCF'!$M:$M,0)))*A266*Gross_Up</f>
        <v>#N/A</v>
      </c>
      <c r="E266"/>
      <c r="F266" s="109" t="s">
        <v>4660</v>
      </c>
      <c r="G266" s="121">
        <v>1</v>
      </c>
      <c r="H266"/>
      <c r="I266"/>
      <c r="J266" s="108" t="str">
        <f t="shared" ref="J266:J329" si="9">J264</f>
        <v>SummerPeakMonth</v>
      </c>
      <c r="K266" s="108"/>
      <c r="L266" s="108"/>
      <c r="M266" s="108" t="s">
        <v>4247</v>
      </c>
      <c r="N266" s="108" t="s">
        <v>4507</v>
      </c>
      <c r="P266" t="s">
        <v>4676</v>
      </c>
      <c r="Q266" t="s">
        <v>4677</v>
      </c>
      <c r="R266" s="112" t="s">
        <v>4506</v>
      </c>
      <c r="S266" s="112" t="s">
        <v>4662</v>
      </c>
      <c r="T266" s="146">
        <v>4.9059999999999998E-3</v>
      </c>
      <c r="U266" s="113"/>
      <c r="V266" s="113" t="s">
        <v>4660</v>
      </c>
      <c r="W266" s="119">
        <v>1</v>
      </c>
      <c r="X266" s="112"/>
      <c r="Y266" s="112"/>
      <c r="Z266" s="112" t="s">
        <v>4669</v>
      </c>
      <c r="AA266" s="112" t="s">
        <v>4675</v>
      </c>
      <c r="AB266" s="112"/>
      <c r="AC266" s="112" t="s">
        <v>4247</v>
      </c>
      <c r="AD266" s="112" t="s">
        <v>4507</v>
      </c>
      <c r="AE266" s="112"/>
      <c r="AF266" s="148" t="e">
        <f t="shared" si="8"/>
        <v>#N/A</v>
      </c>
    </row>
    <row r="267" spans="1:32" x14ac:dyDescent="0.25">
      <c r="A267" s="142" t="e">
        <f>INDEX('Capacity by State'!$B$6:$B$12,MATCH(MID(B267,18,2),'Capacity by State'!$A$6:$A$12,0))</f>
        <v>#N/A</v>
      </c>
      <c r="B267" s="108" t="s">
        <v>4506</v>
      </c>
      <c r="C267" s="108" t="s">
        <v>4662</v>
      </c>
      <c r="D267" s="144" t="e">
        <f>IF(LEFT(J267,1)="S",INDEX('Summer PCF'!$J:$J,MATCH($B267,'Summer PCF'!$M:$M,0)),INDEX('Winter PCF'!$J:$J,MATCH($B267,'Winter PCF'!$M:$M,0)))*A267*Gross_Up</f>
        <v>#N/A</v>
      </c>
      <c r="E267"/>
      <c r="F267" s="109" t="s">
        <v>4660</v>
      </c>
      <c r="G267" s="121">
        <v>1</v>
      </c>
      <c r="H267"/>
      <c r="I267"/>
      <c r="J267" s="108" t="str">
        <f t="shared" si="9"/>
        <v>WinterPeakMonth</v>
      </c>
      <c r="K267" s="108"/>
      <c r="L267" s="108"/>
      <c r="M267" s="108" t="s">
        <v>4247</v>
      </c>
      <c r="N267" s="108" t="s">
        <v>4507</v>
      </c>
      <c r="P267" t="s">
        <v>4676</v>
      </c>
      <c r="Q267" t="s">
        <v>4677</v>
      </c>
      <c r="R267" s="112" t="s">
        <v>4506</v>
      </c>
      <c r="S267" s="112" t="s">
        <v>4662</v>
      </c>
      <c r="T267" s="146">
        <v>5.385E-3</v>
      </c>
      <c r="U267" s="113"/>
      <c r="V267" s="113" t="s">
        <v>4660</v>
      </c>
      <c r="W267" s="119">
        <v>1</v>
      </c>
      <c r="X267" s="112"/>
      <c r="Y267" s="112"/>
      <c r="Z267" s="112" t="s">
        <v>4670</v>
      </c>
      <c r="AA267" s="112" t="s">
        <v>4675</v>
      </c>
      <c r="AB267" s="112"/>
      <c r="AC267" s="112" t="s">
        <v>4247</v>
      </c>
      <c r="AD267" s="112" t="s">
        <v>4507</v>
      </c>
      <c r="AE267" s="112"/>
      <c r="AF267" s="148" t="e">
        <f t="shared" si="8"/>
        <v>#N/A</v>
      </c>
    </row>
    <row r="268" spans="1:32" x14ac:dyDescent="0.25">
      <c r="A268" s="142" t="e">
        <f>INDEX('Capacity by State'!$B$6:$B$12,MATCH(MID(B268,18,2),'Capacity by State'!$A$6:$A$12,0))</f>
        <v>#N/A</v>
      </c>
      <c r="B268" s="108" t="s">
        <v>4508</v>
      </c>
      <c r="C268" s="108" t="s">
        <v>4662</v>
      </c>
      <c r="D268" s="144" t="e">
        <f>IF(LEFT(J268,1)="S",INDEX('Summer PCF'!$J:$J,MATCH($B268,'Summer PCF'!$M:$M,0)),INDEX('Winter PCF'!$J:$J,MATCH($B268,'Winter PCF'!$M:$M,0)))*A268*Gross_Up</f>
        <v>#N/A</v>
      </c>
      <c r="E268"/>
      <c r="F268" s="109" t="s">
        <v>4660</v>
      </c>
      <c r="G268" s="121">
        <v>1</v>
      </c>
      <c r="H268"/>
      <c r="I268"/>
      <c r="J268" s="108" t="str">
        <f t="shared" si="9"/>
        <v>SummerPeakMonth</v>
      </c>
      <c r="K268" s="108"/>
      <c r="L268" s="108"/>
      <c r="M268" s="108" t="s">
        <v>4247</v>
      </c>
      <c r="N268" s="108" t="s">
        <v>4509</v>
      </c>
      <c r="P268" t="s">
        <v>4676</v>
      </c>
      <c r="Q268" t="s">
        <v>4677</v>
      </c>
      <c r="R268" s="112" t="s">
        <v>4508</v>
      </c>
      <c r="S268" s="112" t="s">
        <v>4662</v>
      </c>
      <c r="T268" s="146">
        <v>4.6849999999999999E-3</v>
      </c>
      <c r="U268" s="113"/>
      <c r="V268" s="113" t="s">
        <v>4660</v>
      </c>
      <c r="W268" s="119">
        <v>1</v>
      </c>
      <c r="X268" s="112"/>
      <c r="Y268" s="112"/>
      <c r="Z268" s="112" t="s">
        <v>4669</v>
      </c>
      <c r="AA268" s="112" t="s">
        <v>4675</v>
      </c>
      <c r="AB268" s="112"/>
      <c r="AC268" s="112" t="s">
        <v>4247</v>
      </c>
      <c r="AD268" s="112" t="s">
        <v>4509</v>
      </c>
      <c r="AE268" s="112"/>
      <c r="AF268" s="148" t="e">
        <f t="shared" si="8"/>
        <v>#N/A</v>
      </c>
    </row>
    <row r="269" spans="1:32" x14ac:dyDescent="0.25">
      <c r="A269" s="142" t="e">
        <f>INDEX('Capacity by State'!$B$6:$B$12,MATCH(MID(B269,18,2),'Capacity by State'!$A$6:$A$12,0))</f>
        <v>#N/A</v>
      </c>
      <c r="B269" s="108" t="s">
        <v>4508</v>
      </c>
      <c r="C269" s="108" t="s">
        <v>4662</v>
      </c>
      <c r="D269" s="144" t="e">
        <f>IF(LEFT(J269,1)="S",INDEX('Summer PCF'!$J:$J,MATCH($B269,'Summer PCF'!$M:$M,0)),INDEX('Winter PCF'!$J:$J,MATCH($B269,'Winter PCF'!$M:$M,0)))*A269*Gross_Up</f>
        <v>#N/A</v>
      </c>
      <c r="E269"/>
      <c r="F269" s="109" t="s">
        <v>4660</v>
      </c>
      <c r="G269" s="121">
        <v>1</v>
      </c>
      <c r="H269"/>
      <c r="I269"/>
      <c r="J269" s="108" t="str">
        <f t="shared" si="9"/>
        <v>WinterPeakMonth</v>
      </c>
      <c r="K269" s="108"/>
      <c r="L269" s="108"/>
      <c r="M269" s="108" t="s">
        <v>4247</v>
      </c>
      <c r="N269" s="108" t="s">
        <v>4509</v>
      </c>
      <c r="P269" t="s">
        <v>4676</v>
      </c>
      <c r="Q269" t="s">
        <v>4677</v>
      </c>
      <c r="R269" s="112" t="s">
        <v>4508</v>
      </c>
      <c r="S269" s="112" t="s">
        <v>4662</v>
      </c>
      <c r="T269" s="146">
        <v>4.9529999999999999E-3</v>
      </c>
      <c r="U269" s="113"/>
      <c r="V269" s="113" t="s">
        <v>4660</v>
      </c>
      <c r="W269" s="119">
        <v>1</v>
      </c>
      <c r="X269" s="112"/>
      <c r="Y269" s="112"/>
      <c r="Z269" s="112" t="s">
        <v>4670</v>
      </c>
      <c r="AA269" s="112" t="s">
        <v>4675</v>
      </c>
      <c r="AB269" s="112"/>
      <c r="AC269" s="112" t="s">
        <v>4247</v>
      </c>
      <c r="AD269" s="112" t="s">
        <v>4509</v>
      </c>
      <c r="AE269" s="112"/>
      <c r="AF269" s="148" t="e">
        <f t="shared" si="8"/>
        <v>#N/A</v>
      </c>
    </row>
    <row r="270" spans="1:32" x14ac:dyDescent="0.25">
      <c r="A270" s="142" t="e">
        <f>INDEX('Capacity by State'!$B$6:$B$12,MATCH(MID(B270,18,2),'Capacity by State'!$A$6:$A$12,0))</f>
        <v>#N/A</v>
      </c>
      <c r="B270" s="108" t="s">
        <v>4510</v>
      </c>
      <c r="C270" s="108" t="s">
        <v>4662</v>
      </c>
      <c r="D270" s="144" t="e">
        <f>IF(LEFT(J270,1)="S",INDEX('Summer PCF'!$J:$J,MATCH($B270,'Summer PCF'!$M:$M,0)),INDEX('Winter PCF'!$J:$J,MATCH($B270,'Winter PCF'!$M:$M,0)))*A270*Gross_Up</f>
        <v>#N/A</v>
      </c>
      <c r="E270"/>
      <c r="F270" s="109" t="s">
        <v>4660</v>
      </c>
      <c r="G270" s="121">
        <v>1</v>
      </c>
      <c r="H270"/>
      <c r="I270"/>
      <c r="J270" s="108" t="str">
        <f t="shared" si="9"/>
        <v>SummerPeakMonth</v>
      </c>
      <c r="K270" s="108"/>
      <c r="L270" s="108"/>
      <c r="M270" s="108" t="s">
        <v>4247</v>
      </c>
      <c r="N270" s="108" t="s">
        <v>4511</v>
      </c>
      <c r="P270" t="s">
        <v>4676</v>
      </c>
      <c r="Q270" t="s">
        <v>4677</v>
      </c>
      <c r="R270" s="112" t="s">
        <v>4510</v>
      </c>
      <c r="S270" s="112" t="s">
        <v>4662</v>
      </c>
      <c r="T270" s="146">
        <v>5.4060000000000002E-3</v>
      </c>
      <c r="U270" s="113"/>
      <c r="V270" s="113" t="s">
        <v>4660</v>
      </c>
      <c r="W270" s="119">
        <v>1</v>
      </c>
      <c r="X270" s="112"/>
      <c r="Y270" s="112"/>
      <c r="Z270" s="112" t="s">
        <v>4669</v>
      </c>
      <c r="AA270" s="112" t="s">
        <v>4675</v>
      </c>
      <c r="AB270" s="112"/>
      <c r="AC270" s="112" t="s">
        <v>4247</v>
      </c>
      <c r="AD270" s="112" t="s">
        <v>4511</v>
      </c>
      <c r="AE270" s="112"/>
      <c r="AF270" s="148" t="e">
        <f t="shared" si="8"/>
        <v>#N/A</v>
      </c>
    </row>
    <row r="271" spans="1:32" x14ac:dyDescent="0.25">
      <c r="A271" s="142" t="e">
        <f>INDEX('Capacity by State'!$B$6:$B$12,MATCH(MID(B271,18,2),'Capacity by State'!$A$6:$A$12,0))</f>
        <v>#N/A</v>
      </c>
      <c r="B271" s="108" t="s">
        <v>4510</v>
      </c>
      <c r="C271" s="108" t="s">
        <v>4662</v>
      </c>
      <c r="D271" s="144" t="e">
        <f>IF(LEFT(J271,1)="S",INDEX('Summer PCF'!$J:$J,MATCH($B271,'Summer PCF'!$M:$M,0)),INDEX('Winter PCF'!$J:$J,MATCH($B271,'Winter PCF'!$M:$M,0)))*A271*Gross_Up</f>
        <v>#N/A</v>
      </c>
      <c r="E271"/>
      <c r="F271" s="109" t="s">
        <v>4660</v>
      </c>
      <c r="G271" s="121">
        <v>1</v>
      </c>
      <c r="H271"/>
      <c r="I271"/>
      <c r="J271" s="108" t="str">
        <f t="shared" si="9"/>
        <v>WinterPeakMonth</v>
      </c>
      <c r="K271" s="108"/>
      <c r="L271" s="108"/>
      <c r="M271" s="108" t="s">
        <v>4247</v>
      </c>
      <c r="N271" s="108" t="s">
        <v>4511</v>
      </c>
      <c r="P271" t="s">
        <v>4676</v>
      </c>
      <c r="Q271" t="s">
        <v>4677</v>
      </c>
      <c r="R271" s="112" t="s">
        <v>4510</v>
      </c>
      <c r="S271" s="112" t="s">
        <v>4662</v>
      </c>
      <c r="T271" s="146">
        <v>5.587E-3</v>
      </c>
      <c r="U271" s="113"/>
      <c r="V271" s="113" t="s">
        <v>4660</v>
      </c>
      <c r="W271" s="119">
        <v>1</v>
      </c>
      <c r="X271" s="112"/>
      <c r="Y271" s="112"/>
      <c r="Z271" s="112" t="s">
        <v>4670</v>
      </c>
      <c r="AA271" s="112" t="s">
        <v>4675</v>
      </c>
      <c r="AB271" s="112"/>
      <c r="AC271" s="112" t="s">
        <v>4247</v>
      </c>
      <c r="AD271" s="112" t="s">
        <v>4511</v>
      </c>
      <c r="AE271" s="112"/>
      <c r="AF271" s="148" t="e">
        <f t="shared" si="8"/>
        <v>#N/A</v>
      </c>
    </row>
    <row r="272" spans="1:32" x14ac:dyDescent="0.25">
      <c r="A272" s="142" t="e">
        <f>INDEX('Capacity by State'!$B$6:$B$12,MATCH(MID(B272,18,2),'Capacity by State'!$A$6:$A$12,0))</f>
        <v>#N/A</v>
      </c>
      <c r="B272" s="108" t="s">
        <v>4512</v>
      </c>
      <c r="C272" s="108" t="s">
        <v>4662</v>
      </c>
      <c r="D272" s="144" t="e">
        <f>IF(LEFT(J272,1)="S",INDEX('Summer PCF'!$J:$J,MATCH($B272,'Summer PCF'!$M:$M,0)),INDEX('Winter PCF'!$J:$J,MATCH($B272,'Winter PCF'!$M:$M,0)))*A272*Gross_Up</f>
        <v>#N/A</v>
      </c>
      <c r="E272"/>
      <c r="F272" s="109" t="s">
        <v>4660</v>
      </c>
      <c r="G272" s="121">
        <v>1</v>
      </c>
      <c r="H272"/>
      <c r="I272"/>
      <c r="J272" s="108" t="str">
        <f t="shared" si="9"/>
        <v>SummerPeakMonth</v>
      </c>
      <c r="K272" s="108"/>
      <c r="L272" s="108"/>
      <c r="M272" s="108" t="s">
        <v>4247</v>
      </c>
      <c r="N272" s="108" t="s">
        <v>4513</v>
      </c>
      <c r="P272" t="s">
        <v>4676</v>
      </c>
      <c r="Q272" t="s">
        <v>4677</v>
      </c>
      <c r="R272" s="112" t="s">
        <v>4512</v>
      </c>
      <c r="S272" s="112" t="s">
        <v>4662</v>
      </c>
      <c r="T272" s="146">
        <v>4.7759999999999999E-3</v>
      </c>
      <c r="U272" s="113"/>
      <c r="V272" s="113" t="s">
        <v>4660</v>
      </c>
      <c r="W272" s="119">
        <v>1</v>
      </c>
      <c r="X272" s="112"/>
      <c r="Y272" s="112"/>
      <c r="Z272" s="112" t="s">
        <v>4669</v>
      </c>
      <c r="AA272" s="112" t="s">
        <v>4675</v>
      </c>
      <c r="AB272" s="112"/>
      <c r="AC272" s="112" t="s">
        <v>4247</v>
      </c>
      <c r="AD272" s="112" t="s">
        <v>4513</v>
      </c>
      <c r="AE272" s="112"/>
      <c r="AF272" s="148" t="e">
        <f t="shared" si="8"/>
        <v>#N/A</v>
      </c>
    </row>
    <row r="273" spans="1:32" x14ac:dyDescent="0.25">
      <c r="A273" s="142" t="e">
        <f>INDEX('Capacity by State'!$B$6:$B$12,MATCH(MID(B273,18,2),'Capacity by State'!$A$6:$A$12,0))</f>
        <v>#N/A</v>
      </c>
      <c r="B273" s="108" t="s">
        <v>4512</v>
      </c>
      <c r="C273" s="108" t="s">
        <v>4662</v>
      </c>
      <c r="D273" s="144" t="e">
        <f>IF(LEFT(J273,1)="S",INDEX('Summer PCF'!$J:$J,MATCH($B273,'Summer PCF'!$M:$M,0)),INDEX('Winter PCF'!$J:$J,MATCH($B273,'Winter PCF'!$M:$M,0)))*A273*Gross_Up</f>
        <v>#N/A</v>
      </c>
      <c r="E273"/>
      <c r="F273" s="109" t="s">
        <v>4660</v>
      </c>
      <c r="G273" s="121">
        <v>1</v>
      </c>
      <c r="H273"/>
      <c r="I273"/>
      <c r="J273" s="108" t="str">
        <f t="shared" si="9"/>
        <v>WinterPeakMonth</v>
      </c>
      <c r="K273" s="108"/>
      <c r="L273" s="108"/>
      <c r="M273" s="108" t="s">
        <v>4247</v>
      </c>
      <c r="N273" s="108" t="s">
        <v>4513</v>
      </c>
      <c r="P273" t="s">
        <v>4676</v>
      </c>
      <c r="Q273" t="s">
        <v>4677</v>
      </c>
      <c r="R273" s="112" t="s">
        <v>4512</v>
      </c>
      <c r="S273" s="112" t="s">
        <v>4662</v>
      </c>
      <c r="T273" s="146">
        <v>5.3449999999999999E-3</v>
      </c>
      <c r="U273" s="113"/>
      <c r="V273" s="113" t="s">
        <v>4660</v>
      </c>
      <c r="W273" s="119">
        <v>1</v>
      </c>
      <c r="X273" s="112"/>
      <c r="Y273" s="112"/>
      <c r="Z273" s="112" t="s">
        <v>4670</v>
      </c>
      <c r="AA273" s="112" t="s">
        <v>4675</v>
      </c>
      <c r="AB273" s="112"/>
      <c r="AC273" s="112" t="s">
        <v>4247</v>
      </c>
      <c r="AD273" s="112" t="s">
        <v>4513</v>
      </c>
      <c r="AE273" s="112"/>
      <c r="AF273" s="148" t="e">
        <f t="shared" si="8"/>
        <v>#N/A</v>
      </c>
    </row>
    <row r="274" spans="1:32" x14ac:dyDescent="0.25">
      <c r="A274" s="142" t="e">
        <f>INDEX('Capacity by State'!$B$6:$B$12,MATCH(MID(B274,18,2),'Capacity by State'!$A$6:$A$12,0))</f>
        <v>#N/A</v>
      </c>
      <c r="B274" s="108" t="s">
        <v>4514</v>
      </c>
      <c r="C274" s="108" t="s">
        <v>4662</v>
      </c>
      <c r="D274" s="144" t="e">
        <f>IF(LEFT(J274,1)="S",INDEX('Summer PCF'!$J:$J,MATCH($B274,'Summer PCF'!$M:$M,0)),INDEX('Winter PCF'!$J:$J,MATCH($B274,'Winter PCF'!$M:$M,0)))*A274*Gross_Up</f>
        <v>#N/A</v>
      </c>
      <c r="E274"/>
      <c r="F274" s="109" t="s">
        <v>4660</v>
      </c>
      <c r="G274" s="121">
        <v>1</v>
      </c>
      <c r="H274"/>
      <c r="I274"/>
      <c r="J274" s="108" t="str">
        <f t="shared" si="9"/>
        <v>SummerPeakMonth</v>
      </c>
      <c r="K274" s="108"/>
      <c r="L274" s="108"/>
      <c r="M274" s="108" t="s">
        <v>4247</v>
      </c>
      <c r="N274" s="108" t="s">
        <v>4515</v>
      </c>
      <c r="P274" t="s">
        <v>4676</v>
      </c>
      <c r="Q274" t="s">
        <v>4677</v>
      </c>
      <c r="R274" s="112" t="s">
        <v>4514</v>
      </c>
      <c r="S274" s="112" t="s">
        <v>4662</v>
      </c>
      <c r="T274" s="146">
        <v>5.0029999999999996E-3</v>
      </c>
      <c r="U274" s="113"/>
      <c r="V274" s="113" t="s">
        <v>4660</v>
      </c>
      <c r="W274" s="119">
        <v>1</v>
      </c>
      <c r="X274" s="112"/>
      <c r="Y274" s="112"/>
      <c r="Z274" s="112" t="s">
        <v>4669</v>
      </c>
      <c r="AA274" s="112" t="s">
        <v>4675</v>
      </c>
      <c r="AB274" s="112"/>
      <c r="AC274" s="112" t="s">
        <v>4247</v>
      </c>
      <c r="AD274" s="112" t="s">
        <v>4515</v>
      </c>
      <c r="AE274" s="112"/>
      <c r="AF274" s="148" t="e">
        <f t="shared" si="8"/>
        <v>#N/A</v>
      </c>
    </row>
    <row r="275" spans="1:32" x14ac:dyDescent="0.25">
      <c r="A275" s="142" t="e">
        <f>INDEX('Capacity by State'!$B$6:$B$12,MATCH(MID(B275,18,2),'Capacity by State'!$A$6:$A$12,0))</f>
        <v>#N/A</v>
      </c>
      <c r="B275" s="108" t="s">
        <v>4514</v>
      </c>
      <c r="C275" s="108" t="s">
        <v>4662</v>
      </c>
      <c r="D275" s="144" t="e">
        <f>IF(LEFT(J275,1)="S",INDEX('Summer PCF'!$J:$J,MATCH($B275,'Summer PCF'!$M:$M,0)),INDEX('Winter PCF'!$J:$J,MATCH($B275,'Winter PCF'!$M:$M,0)))*A275*Gross_Up</f>
        <v>#N/A</v>
      </c>
      <c r="E275"/>
      <c r="F275" s="109" t="s">
        <v>4660</v>
      </c>
      <c r="G275" s="121">
        <v>1</v>
      </c>
      <c r="H275"/>
      <c r="I275"/>
      <c r="J275" s="108" t="str">
        <f t="shared" si="9"/>
        <v>WinterPeakMonth</v>
      </c>
      <c r="K275" s="108"/>
      <c r="L275" s="108"/>
      <c r="M275" s="108" t="s">
        <v>4247</v>
      </c>
      <c r="N275" s="108" t="s">
        <v>4515</v>
      </c>
      <c r="P275" t="s">
        <v>4676</v>
      </c>
      <c r="Q275" t="s">
        <v>4677</v>
      </c>
      <c r="R275" s="112" t="s">
        <v>4514</v>
      </c>
      <c r="S275" s="112" t="s">
        <v>4662</v>
      </c>
      <c r="T275" s="146">
        <v>6.1450000000000003E-3</v>
      </c>
      <c r="U275" s="113"/>
      <c r="V275" s="113" t="s">
        <v>4660</v>
      </c>
      <c r="W275" s="119">
        <v>1</v>
      </c>
      <c r="X275" s="112"/>
      <c r="Y275" s="112"/>
      <c r="Z275" s="112" t="s">
        <v>4670</v>
      </c>
      <c r="AA275" s="112" t="s">
        <v>4675</v>
      </c>
      <c r="AB275" s="112"/>
      <c r="AC275" s="112" t="s">
        <v>4247</v>
      </c>
      <c r="AD275" s="112" t="s">
        <v>4515</v>
      </c>
      <c r="AE275" s="112"/>
      <c r="AF275" s="148" t="e">
        <f t="shared" si="8"/>
        <v>#N/A</v>
      </c>
    </row>
    <row r="276" spans="1:32" x14ac:dyDescent="0.25">
      <c r="A276" s="142" t="e">
        <f>INDEX('Capacity by State'!$B$6:$B$12,MATCH(MID(B276,18,2),'Capacity by State'!$A$6:$A$12,0))</f>
        <v>#N/A</v>
      </c>
      <c r="B276" s="108" t="s">
        <v>4516</v>
      </c>
      <c r="C276" s="108" t="s">
        <v>4662</v>
      </c>
      <c r="D276" s="144" t="e">
        <f>IF(LEFT(J276,1)="S",INDEX('Summer PCF'!$J:$J,MATCH($B276,'Summer PCF'!$M:$M,0)),INDEX('Winter PCF'!$J:$J,MATCH($B276,'Winter PCF'!$M:$M,0)))*A276*Gross_Up</f>
        <v>#N/A</v>
      </c>
      <c r="E276"/>
      <c r="F276" s="109" t="s">
        <v>4660</v>
      </c>
      <c r="G276" s="121">
        <v>1</v>
      </c>
      <c r="H276"/>
      <c r="I276"/>
      <c r="J276" s="108" t="str">
        <f t="shared" si="9"/>
        <v>SummerPeakMonth</v>
      </c>
      <c r="K276" s="108"/>
      <c r="L276" s="108"/>
      <c r="M276" s="108" t="s">
        <v>4247</v>
      </c>
      <c r="N276" s="108" t="s">
        <v>4517</v>
      </c>
      <c r="P276" t="s">
        <v>4676</v>
      </c>
      <c r="Q276" t="s">
        <v>4677</v>
      </c>
      <c r="R276" s="112" t="s">
        <v>4516</v>
      </c>
      <c r="S276" s="112" t="s">
        <v>4662</v>
      </c>
      <c r="T276" s="146">
        <v>5.0549999999999996E-3</v>
      </c>
      <c r="U276" s="113"/>
      <c r="V276" s="113" t="s">
        <v>4660</v>
      </c>
      <c r="W276" s="119">
        <v>1</v>
      </c>
      <c r="X276" s="112"/>
      <c r="Y276" s="112"/>
      <c r="Z276" s="112" t="s">
        <v>4669</v>
      </c>
      <c r="AA276" s="112" t="s">
        <v>4675</v>
      </c>
      <c r="AB276" s="112"/>
      <c r="AC276" s="112" t="s">
        <v>4247</v>
      </c>
      <c r="AD276" s="112" t="s">
        <v>4517</v>
      </c>
      <c r="AE276" s="112"/>
      <c r="AF276" s="148" t="e">
        <f t="shared" si="8"/>
        <v>#N/A</v>
      </c>
    </row>
    <row r="277" spans="1:32" x14ac:dyDescent="0.25">
      <c r="A277" s="142" t="e">
        <f>INDEX('Capacity by State'!$B$6:$B$12,MATCH(MID(B277,18,2),'Capacity by State'!$A$6:$A$12,0))</f>
        <v>#N/A</v>
      </c>
      <c r="B277" s="108" t="s">
        <v>4516</v>
      </c>
      <c r="C277" s="108" t="s">
        <v>4662</v>
      </c>
      <c r="D277" s="144" t="e">
        <f>IF(LEFT(J277,1)="S",INDEX('Summer PCF'!$J:$J,MATCH($B277,'Summer PCF'!$M:$M,0)),INDEX('Winter PCF'!$J:$J,MATCH($B277,'Winter PCF'!$M:$M,0)))*A277*Gross_Up</f>
        <v>#N/A</v>
      </c>
      <c r="E277"/>
      <c r="F277" s="109" t="s">
        <v>4660</v>
      </c>
      <c r="G277" s="121">
        <v>1</v>
      </c>
      <c r="H277"/>
      <c r="I277"/>
      <c r="J277" s="108" t="str">
        <f t="shared" si="9"/>
        <v>WinterPeakMonth</v>
      </c>
      <c r="K277" s="108"/>
      <c r="L277" s="108"/>
      <c r="M277" s="108" t="s">
        <v>4247</v>
      </c>
      <c r="N277" s="108" t="s">
        <v>4517</v>
      </c>
      <c r="P277" t="s">
        <v>4676</v>
      </c>
      <c r="Q277" t="s">
        <v>4677</v>
      </c>
      <c r="R277" s="112" t="s">
        <v>4516</v>
      </c>
      <c r="S277" s="112" t="s">
        <v>4662</v>
      </c>
      <c r="T277" s="146">
        <v>5.9160000000000003E-3</v>
      </c>
      <c r="U277" s="113"/>
      <c r="V277" s="113" t="s">
        <v>4660</v>
      </c>
      <c r="W277" s="119">
        <v>1</v>
      </c>
      <c r="X277" s="112"/>
      <c r="Y277" s="112"/>
      <c r="Z277" s="112" t="s">
        <v>4670</v>
      </c>
      <c r="AA277" s="112" t="s">
        <v>4675</v>
      </c>
      <c r="AB277" s="112"/>
      <c r="AC277" s="112" t="s">
        <v>4247</v>
      </c>
      <c r="AD277" s="112" t="s">
        <v>4517</v>
      </c>
      <c r="AE277" s="112"/>
      <c r="AF277" s="148" t="e">
        <f t="shared" si="8"/>
        <v>#N/A</v>
      </c>
    </row>
    <row r="278" spans="1:32" x14ac:dyDescent="0.25">
      <c r="A278" s="142">
        <f>INDEX('Capacity by State'!$B$6:$B$12,MATCH(MID(B278,18,2),'Capacity by State'!$A$6:$A$12,0))</f>
        <v>10</v>
      </c>
      <c r="B278" s="108" t="s">
        <v>4518</v>
      </c>
      <c r="C278" s="108" t="s">
        <v>4662</v>
      </c>
      <c r="D278" s="144">
        <f>IF(LEFT(J278,1)="S",INDEX('Summer PCF'!$J:$J,MATCH($B278,'Summer PCF'!$M:$M,0)),INDEX('Winter PCF'!$J:$J,MATCH($B278,'Winter PCF'!$M:$M,0)))*A278*Gross_Up</f>
        <v>6.7220000000000004</v>
      </c>
      <c r="E278"/>
      <c r="F278" s="109" t="s">
        <v>4660</v>
      </c>
      <c r="G278" s="121">
        <v>1</v>
      </c>
      <c r="H278"/>
      <c r="I278"/>
      <c r="J278" s="108" t="str">
        <f t="shared" si="9"/>
        <v>SummerPeakMonth</v>
      </c>
      <c r="K278" s="108"/>
      <c r="L278" s="108"/>
      <c r="M278" s="108" t="s">
        <v>4247</v>
      </c>
      <c r="N278" s="108" t="s">
        <v>4519</v>
      </c>
      <c r="P278" t="s">
        <v>4676</v>
      </c>
      <c r="Q278" t="s">
        <v>4677</v>
      </c>
      <c r="R278" s="112" t="s">
        <v>4518</v>
      </c>
      <c r="S278" s="112" t="s">
        <v>4662</v>
      </c>
      <c r="T278" s="146">
        <v>6.7219999999999997E-3</v>
      </c>
      <c r="U278" s="113"/>
      <c r="V278" s="113" t="s">
        <v>4660</v>
      </c>
      <c r="W278" s="119">
        <v>1</v>
      </c>
      <c r="X278" s="112"/>
      <c r="Y278" s="112"/>
      <c r="Z278" s="112" t="s">
        <v>4669</v>
      </c>
      <c r="AA278" s="112" t="s">
        <v>4675</v>
      </c>
      <c r="AB278" s="112"/>
      <c r="AC278" s="112" t="s">
        <v>4247</v>
      </c>
      <c r="AD278" s="112" t="s">
        <v>4519</v>
      </c>
      <c r="AE278" s="112"/>
      <c r="AF278" s="148">
        <f t="shared" si="8"/>
        <v>6.7152780000000005</v>
      </c>
    </row>
    <row r="279" spans="1:32" x14ac:dyDescent="0.25">
      <c r="A279" s="142">
        <f>INDEX('Capacity by State'!$B$6:$B$12,MATCH(MID(B279,18,2),'Capacity by State'!$A$6:$A$12,0))</f>
        <v>10</v>
      </c>
      <c r="B279" s="108" t="s">
        <v>4518</v>
      </c>
      <c r="C279" s="108" t="s">
        <v>4662</v>
      </c>
      <c r="D279" s="144">
        <f>IF(LEFT(J279,1)="S",INDEX('Summer PCF'!$J:$J,MATCH($B279,'Summer PCF'!$M:$M,0)),INDEX('Winter PCF'!$J:$J,MATCH($B279,'Winter PCF'!$M:$M,0)))*A279*Gross_Up</f>
        <v>6.9120000000000008</v>
      </c>
      <c r="E279"/>
      <c r="F279" s="109" t="s">
        <v>4660</v>
      </c>
      <c r="G279" s="121">
        <v>1</v>
      </c>
      <c r="H279"/>
      <c r="I279"/>
      <c r="J279" s="108" t="str">
        <f t="shared" si="9"/>
        <v>WinterPeakMonth</v>
      </c>
      <c r="K279" s="108"/>
      <c r="L279" s="108"/>
      <c r="M279" s="108" t="s">
        <v>4247</v>
      </c>
      <c r="N279" s="108" t="s">
        <v>4519</v>
      </c>
      <c r="P279" t="s">
        <v>4676</v>
      </c>
      <c r="Q279" t="s">
        <v>4677</v>
      </c>
      <c r="R279" s="112" t="s">
        <v>4518</v>
      </c>
      <c r="S279" s="112" t="s">
        <v>4662</v>
      </c>
      <c r="T279" s="146">
        <v>6.9119999999999997E-3</v>
      </c>
      <c r="U279" s="113"/>
      <c r="V279" s="113" t="s">
        <v>4660</v>
      </c>
      <c r="W279" s="119">
        <v>1</v>
      </c>
      <c r="X279" s="112"/>
      <c r="Y279" s="112"/>
      <c r="Z279" s="112" t="s">
        <v>4670</v>
      </c>
      <c r="AA279" s="112" t="s">
        <v>4675</v>
      </c>
      <c r="AB279" s="112"/>
      <c r="AC279" s="112" t="s">
        <v>4247</v>
      </c>
      <c r="AD279" s="112" t="s">
        <v>4519</v>
      </c>
      <c r="AE279" s="112"/>
      <c r="AF279" s="148">
        <f t="shared" si="8"/>
        <v>6.9050880000000001</v>
      </c>
    </row>
    <row r="280" spans="1:32" x14ac:dyDescent="0.25">
      <c r="A280" s="142">
        <f>INDEX('Capacity by State'!$B$6:$B$12,MATCH(MID(B280,18,2),'Capacity by State'!$A$6:$A$12,0))</f>
        <v>10</v>
      </c>
      <c r="B280" s="108" t="s">
        <v>4520</v>
      </c>
      <c r="C280" s="108" t="s">
        <v>4662</v>
      </c>
      <c r="D280" s="144">
        <f>IF(LEFT(J280,1)="S",INDEX('Summer PCF'!$J:$J,MATCH($B280,'Summer PCF'!$M:$M,0)),INDEX('Winter PCF'!$J:$J,MATCH($B280,'Winter PCF'!$M:$M,0)))*A280*Gross_Up</f>
        <v>4.9370000000000003</v>
      </c>
      <c r="E280"/>
      <c r="F280" s="109" t="s">
        <v>4660</v>
      </c>
      <c r="G280" s="121">
        <v>1</v>
      </c>
      <c r="H280"/>
      <c r="I280"/>
      <c r="J280" s="108" t="str">
        <f t="shared" si="9"/>
        <v>SummerPeakMonth</v>
      </c>
      <c r="K280" s="108"/>
      <c r="L280" s="108"/>
      <c r="M280" s="108" t="s">
        <v>4247</v>
      </c>
      <c r="N280" s="108" t="s">
        <v>4521</v>
      </c>
      <c r="P280" t="s">
        <v>4676</v>
      </c>
      <c r="Q280" t="s">
        <v>4677</v>
      </c>
      <c r="R280" s="112" t="s">
        <v>4520</v>
      </c>
      <c r="S280" s="112" t="s">
        <v>4662</v>
      </c>
      <c r="T280" s="146">
        <v>4.9370000000000004E-3</v>
      </c>
      <c r="U280" s="113"/>
      <c r="V280" s="113" t="s">
        <v>4660</v>
      </c>
      <c r="W280" s="119">
        <v>1</v>
      </c>
      <c r="X280" s="112"/>
      <c r="Y280" s="112"/>
      <c r="Z280" s="112" t="s">
        <v>4669</v>
      </c>
      <c r="AA280" s="112" t="s">
        <v>4675</v>
      </c>
      <c r="AB280" s="112"/>
      <c r="AC280" s="112" t="s">
        <v>4247</v>
      </c>
      <c r="AD280" s="112" t="s">
        <v>4521</v>
      </c>
      <c r="AE280" s="112"/>
      <c r="AF280" s="148">
        <f t="shared" si="8"/>
        <v>4.9320630000000003</v>
      </c>
    </row>
    <row r="281" spans="1:32" x14ac:dyDescent="0.25">
      <c r="A281" s="142">
        <f>INDEX('Capacity by State'!$B$6:$B$12,MATCH(MID(B281,18,2),'Capacity by State'!$A$6:$A$12,0))</f>
        <v>10</v>
      </c>
      <c r="B281" s="108" t="s">
        <v>4520</v>
      </c>
      <c r="C281" s="108" t="s">
        <v>4662</v>
      </c>
      <c r="D281" s="144">
        <f>IF(LEFT(J281,1)="S",INDEX('Summer PCF'!$J:$J,MATCH($B281,'Summer PCF'!$M:$M,0)),INDEX('Winter PCF'!$J:$J,MATCH($B281,'Winter PCF'!$M:$M,0)))*A281*Gross_Up</f>
        <v>6.1509999999999998</v>
      </c>
      <c r="E281"/>
      <c r="F281" s="109" t="s">
        <v>4660</v>
      </c>
      <c r="G281" s="121">
        <v>1</v>
      </c>
      <c r="H281"/>
      <c r="I281"/>
      <c r="J281" s="108" t="str">
        <f t="shared" si="9"/>
        <v>WinterPeakMonth</v>
      </c>
      <c r="K281" s="108"/>
      <c r="L281" s="108"/>
      <c r="M281" s="108" t="s">
        <v>4247</v>
      </c>
      <c r="N281" s="108" t="s">
        <v>4521</v>
      </c>
      <c r="P281" t="s">
        <v>4676</v>
      </c>
      <c r="Q281" t="s">
        <v>4677</v>
      </c>
      <c r="R281" s="112" t="s">
        <v>4520</v>
      </c>
      <c r="S281" s="112" t="s">
        <v>4662</v>
      </c>
      <c r="T281" s="146">
        <v>6.1510000000000002E-3</v>
      </c>
      <c r="U281" s="113"/>
      <c r="V281" s="113" t="s">
        <v>4660</v>
      </c>
      <c r="W281" s="119">
        <v>1</v>
      </c>
      <c r="X281" s="112"/>
      <c r="Y281" s="112"/>
      <c r="Z281" s="112" t="s">
        <v>4670</v>
      </c>
      <c r="AA281" s="112" t="s">
        <v>4675</v>
      </c>
      <c r="AB281" s="112"/>
      <c r="AC281" s="112" t="s">
        <v>4247</v>
      </c>
      <c r="AD281" s="112" t="s">
        <v>4521</v>
      </c>
      <c r="AE281" s="112"/>
      <c r="AF281" s="148">
        <f t="shared" si="8"/>
        <v>6.1448489999999998</v>
      </c>
    </row>
    <row r="282" spans="1:32" x14ac:dyDescent="0.25">
      <c r="A282" s="142">
        <f>INDEX('Capacity by State'!$B$6:$B$12,MATCH(MID(B282,18,2),'Capacity by State'!$A$6:$A$12,0))</f>
        <v>10</v>
      </c>
      <c r="B282" s="108" t="s">
        <v>4522</v>
      </c>
      <c r="C282" s="108" t="s">
        <v>4662</v>
      </c>
      <c r="D282" s="144">
        <f>IF(LEFT(J282,1)="S",INDEX('Summer PCF'!$J:$J,MATCH($B282,'Summer PCF'!$M:$M,0)),INDEX('Winter PCF'!$J:$J,MATCH($B282,'Winter PCF'!$M:$M,0)))*A282*Gross_Up</f>
        <v>4.7160000000000002</v>
      </c>
      <c r="E282"/>
      <c r="F282" s="109" t="s">
        <v>4660</v>
      </c>
      <c r="G282" s="121">
        <v>1</v>
      </c>
      <c r="H282"/>
      <c r="I282"/>
      <c r="J282" s="108" t="str">
        <f t="shared" si="9"/>
        <v>SummerPeakMonth</v>
      </c>
      <c r="K282" s="108"/>
      <c r="L282" s="108"/>
      <c r="M282" s="108" t="s">
        <v>4247</v>
      </c>
      <c r="N282" s="108" t="s">
        <v>4523</v>
      </c>
      <c r="P282" t="s">
        <v>4676</v>
      </c>
      <c r="Q282" t="s">
        <v>4677</v>
      </c>
      <c r="R282" s="112" t="s">
        <v>4522</v>
      </c>
      <c r="S282" s="112" t="s">
        <v>4662</v>
      </c>
      <c r="T282" s="146">
        <v>4.7159999999999997E-3</v>
      </c>
      <c r="U282" s="113"/>
      <c r="V282" s="113" t="s">
        <v>4660</v>
      </c>
      <c r="W282" s="119">
        <v>1</v>
      </c>
      <c r="X282" s="112"/>
      <c r="Y282" s="112"/>
      <c r="Z282" s="112" t="s">
        <v>4669</v>
      </c>
      <c r="AA282" s="112" t="s">
        <v>4675</v>
      </c>
      <c r="AB282" s="112"/>
      <c r="AC282" s="112" t="s">
        <v>4247</v>
      </c>
      <c r="AD282" s="112" t="s">
        <v>4523</v>
      </c>
      <c r="AE282" s="112"/>
      <c r="AF282" s="148">
        <f t="shared" si="8"/>
        <v>4.711284</v>
      </c>
    </row>
    <row r="283" spans="1:32" x14ac:dyDescent="0.25">
      <c r="A283" s="142">
        <f>INDEX('Capacity by State'!$B$6:$B$12,MATCH(MID(B283,18,2),'Capacity by State'!$A$6:$A$12,0))</f>
        <v>10</v>
      </c>
      <c r="B283" s="108" t="s">
        <v>4522</v>
      </c>
      <c r="C283" s="108" t="s">
        <v>4662</v>
      </c>
      <c r="D283" s="144">
        <f>IF(LEFT(J283,1)="S",INDEX('Summer PCF'!$J:$J,MATCH($B283,'Summer PCF'!$M:$M,0)),INDEX('Winter PCF'!$J:$J,MATCH($B283,'Winter PCF'!$M:$M,0)))*A283*Gross_Up</f>
        <v>5.3620000000000001</v>
      </c>
      <c r="E283"/>
      <c r="F283" s="109" t="s">
        <v>4660</v>
      </c>
      <c r="G283" s="121">
        <v>1</v>
      </c>
      <c r="H283"/>
      <c r="I283"/>
      <c r="J283" s="108" t="str">
        <f t="shared" si="9"/>
        <v>WinterPeakMonth</v>
      </c>
      <c r="K283" s="108"/>
      <c r="L283" s="108"/>
      <c r="M283" s="108" t="s">
        <v>4247</v>
      </c>
      <c r="N283" s="108" t="s">
        <v>4523</v>
      </c>
      <c r="P283" t="s">
        <v>4676</v>
      </c>
      <c r="Q283" t="s">
        <v>4677</v>
      </c>
      <c r="R283" s="112" t="s">
        <v>4522</v>
      </c>
      <c r="S283" s="112" t="s">
        <v>4662</v>
      </c>
      <c r="T283" s="146">
        <v>5.3619999999999996E-3</v>
      </c>
      <c r="U283" s="113"/>
      <c r="V283" s="113" t="s">
        <v>4660</v>
      </c>
      <c r="W283" s="119">
        <v>1</v>
      </c>
      <c r="X283" s="112"/>
      <c r="Y283" s="112"/>
      <c r="Z283" s="112" t="s">
        <v>4670</v>
      </c>
      <c r="AA283" s="112" t="s">
        <v>4675</v>
      </c>
      <c r="AB283" s="112"/>
      <c r="AC283" s="112" t="s">
        <v>4247</v>
      </c>
      <c r="AD283" s="112" t="s">
        <v>4523</v>
      </c>
      <c r="AE283" s="112"/>
      <c r="AF283" s="148">
        <f t="shared" si="8"/>
        <v>5.3566380000000002</v>
      </c>
    </row>
    <row r="284" spans="1:32" x14ac:dyDescent="0.25">
      <c r="A284" s="142">
        <f>INDEX('Capacity by State'!$B$6:$B$12,MATCH(MID(B284,18,2),'Capacity by State'!$A$6:$A$12,0))</f>
        <v>10</v>
      </c>
      <c r="B284" s="108" t="s">
        <v>4524</v>
      </c>
      <c r="C284" s="108" t="s">
        <v>4662</v>
      </c>
      <c r="D284" s="144">
        <f>IF(LEFT(J284,1)="S",INDEX('Summer PCF'!$J:$J,MATCH($B284,'Summer PCF'!$M:$M,0)),INDEX('Winter PCF'!$J:$J,MATCH($B284,'Winter PCF'!$M:$M,0)))*A284*Gross_Up</f>
        <v>7.9220000000000006</v>
      </c>
      <c r="E284"/>
      <c r="F284" s="109" t="s">
        <v>4660</v>
      </c>
      <c r="G284" s="121">
        <v>1</v>
      </c>
      <c r="H284"/>
      <c r="I284"/>
      <c r="J284" s="108" t="str">
        <f t="shared" si="9"/>
        <v>SummerPeakMonth</v>
      </c>
      <c r="K284" s="108"/>
      <c r="L284" s="108"/>
      <c r="M284" s="108" t="s">
        <v>4247</v>
      </c>
      <c r="N284" s="108" t="s">
        <v>4525</v>
      </c>
      <c r="P284" t="s">
        <v>4676</v>
      </c>
      <c r="Q284" t="s">
        <v>4677</v>
      </c>
      <c r="R284" s="112" t="s">
        <v>4524</v>
      </c>
      <c r="S284" s="112" t="s">
        <v>4662</v>
      </c>
      <c r="T284" s="146">
        <v>7.9220000000000002E-3</v>
      </c>
      <c r="U284" s="113"/>
      <c r="V284" s="113" t="s">
        <v>4660</v>
      </c>
      <c r="W284" s="119">
        <v>1</v>
      </c>
      <c r="X284" s="112"/>
      <c r="Y284" s="112"/>
      <c r="Z284" s="112" t="s">
        <v>4669</v>
      </c>
      <c r="AA284" s="112" t="s">
        <v>4675</v>
      </c>
      <c r="AB284" s="112"/>
      <c r="AC284" s="112" t="s">
        <v>4247</v>
      </c>
      <c r="AD284" s="112" t="s">
        <v>4525</v>
      </c>
      <c r="AE284" s="112"/>
      <c r="AF284" s="148">
        <f t="shared" si="8"/>
        <v>7.9140779999999999</v>
      </c>
    </row>
    <row r="285" spans="1:32" x14ac:dyDescent="0.25">
      <c r="A285" s="142">
        <f>INDEX('Capacity by State'!$B$6:$B$12,MATCH(MID(B285,18,2),'Capacity by State'!$A$6:$A$12,0))</f>
        <v>10</v>
      </c>
      <c r="B285" s="108" t="s">
        <v>4524</v>
      </c>
      <c r="C285" s="108" t="s">
        <v>4662</v>
      </c>
      <c r="D285" s="144">
        <f>IF(LEFT(J285,1)="S",INDEX('Summer PCF'!$J:$J,MATCH($B285,'Summer PCF'!$M:$M,0)),INDEX('Winter PCF'!$J:$J,MATCH($B285,'Winter PCF'!$M:$M,0)))*A285*Gross_Up</f>
        <v>6.8179999999999996</v>
      </c>
      <c r="E285"/>
      <c r="F285" s="109" t="s">
        <v>4660</v>
      </c>
      <c r="G285" s="121">
        <v>1</v>
      </c>
      <c r="H285"/>
      <c r="I285"/>
      <c r="J285" s="108" t="str">
        <f t="shared" si="9"/>
        <v>WinterPeakMonth</v>
      </c>
      <c r="K285" s="108"/>
      <c r="L285" s="108"/>
      <c r="M285" s="108" t="s">
        <v>4247</v>
      </c>
      <c r="N285" s="108" t="s">
        <v>4525</v>
      </c>
      <c r="P285" t="s">
        <v>4676</v>
      </c>
      <c r="Q285" t="s">
        <v>4677</v>
      </c>
      <c r="R285" s="112" t="s">
        <v>4524</v>
      </c>
      <c r="S285" s="112" t="s">
        <v>4662</v>
      </c>
      <c r="T285" s="146">
        <v>6.8180000000000003E-3</v>
      </c>
      <c r="U285" s="113"/>
      <c r="V285" s="113" t="s">
        <v>4660</v>
      </c>
      <c r="W285" s="119">
        <v>1</v>
      </c>
      <c r="X285" s="112"/>
      <c r="Y285" s="112"/>
      <c r="Z285" s="112" t="s">
        <v>4670</v>
      </c>
      <c r="AA285" s="112" t="s">
        <v>4675</v>
      </c>
      <c r="AB285" s="112"/>
      <c r="AC285" s="112" t="s">
        <v>4247</v>
      </c>
      <c r="AD285" s="112" t="s">
        <v>4525</v>
      </c>
      <c r="AE285" s="112"/>
      <c r="AF285" s="148">
        <f t="shared" si="8"/>
        <v>6.8111819999999996</v>
      </c>
    </row>
    <row r="286" spans="1:32" x14ac:dyDescent="0.25">
      <c r="A286" s="142">
        <f>INDEX('Capacity by State'!$B$6:$B$12,MATCH(MID(B286,18,2),'Capacity by State'!$A$6:$A$12,0))</f>
        <v>10</v>
      </c>
      <c r="B286" s="108" t="s">
        <v>4526</v>
      </c>
      <c r="C286" s="108" t="s">
        <v>4662</v>
      </c>
      <c r="D286" s="144">
        <f>IF(LEFT(J286,1)="S",INDEX('Summer PCF'!$J:$J,MATCH($B286,'Summer PCF'!$M:$M,0)),INDEX('Winter PCF'!$J:$J,MATCH($B286,'Winter PCF'!$M:$M,0)))*A286*Gross_Up</f>
        <v>6.9050000000000002</v>
      </c>
      <c r="E286"/>
      <c r="F286" s="109" t="s">
        <v>4660</v>
      </c>
      <c r="G286" s="121">
        <v>1</v>
      </c>
      <c r="H286"/>
      <c r="I286"/>
      <c r="J286" s="108" t="str">
        <f t="shared" si="9"/>
        <v>SummerPeakMonth</v>
      </c>
      <c r="K286" s="108"/>
      <c r="L286" s="108"/>
      <c r="M286" s="108" t="s">
        <v>4247</v>
      </c>
      <c r="N286" s="108" t="s">
        <v>4527</v>
      </c>
      <c r="P286" t="s">
        <v>4676</v>
      </c>
      <c r="Q286" t="s">
        <v>4677</v>
      </c>
      <c r="R286" s="112" t="s">
        <v>4526</v>
      </c>
      <c r="S286" s="112" t="s">
        <v>4662</v>
      </c>
      <c r="T286" s="146">
        <v>6.9049999999999997E-3</v>
      </c>
      <c r="U286" s="113"/>
      <c r="V286" s="113" t="s">
        <v>4660</v>
      </c>
      <c r="W286" s="119">
        <v>1</v>
      </c>
      <c r="X286" s="112"/>
      <c r="Y286" s="112"/>
      <c r="Z286" s="112" t="s">
        <v>4669</v>
      </c>
      <c r="AA286" s="112" t="s">
        <v>4675</v>
      </c>
      <c r="AB286" s="112"/>
      <c r="AC286" s="112" t="s">
        <v>4247</v>
      </c>
      <c r="AD286" s="112" t="s">
        <v>4527</v>
      </c>
      <c r="AE286" s="112"/>
      <c r="AF286" s="148">
        <f t="shared" si="8"/>
        <v>6.8980950000000005</v>
      </c>
    </row>
    <row r="287" spans="1:32" x14ac:dyDescent="0.25">
      <c r="A287" s="142">
        <f>INDEX('Capacity by State'!$B$6:$B$12,MATCH(MID(B287,18,2),'Capacity by State'!$A$6:$A$12,0))</f>
        <v>10</v>
      </c>
      <c r="B287" s="108" t="s">
        <v>4526</v>
      </c>
      <c r="C287" s="108" t="s">
        <v>4662</v>
      </c>
      <c r="D287" s="144">
        <f>IF(LEFT(J287,1)="S",INDEX('Summer PCF'!$J:$J,MATCH($B287,'Summer PCF'!$M:$M,0)),INDEX('Winter PCF'!$J:$J,MATCH($B287,'Winter PCF'!$M:$M,0)))*A287*Gross_Up</f>
        <v>6.827</v>
      </c>
      <c r="E287"/>
      <c r="F287" s="109" t="s">
        <v>4660</v>
      </c>
      <c r="G287" s="121">
        <v>1</v>
      </c>
      <c r="H287"/>
      <c r="I287"/>
      <c r="J287" s="108" t="str">
        <f t="shared" si="9"/>
        <v>WinterPeakMonth</v>
      </c>
      <c r="K287" s="108"/>
      <c r="L287" s="108"/>
      <c r="M287" s="108" t="s">
        <v>4247</v>
      </c>
      <c r="N287" s="108" t="s">
        <v>4527</v>
      </c>
      <c r="P287" t="s">
        <v>4676</v>
      </c>
      <c r="Q287" t="s">
        <v>4677</v>
      </c>
      <c r="R287" s="112" t="s">
        <v>4526</v>
      </c>
      <c r="S287" s="112" t="s">
        <v>4662</v>
      </c>
      <c r="T287" s="146">
        <v>6.8269999999999997E-3</v>
      </c>
      <c r="U287" s="113"/>
      <c r="V287" s="113" t="s">
        <v>4660</v>
      </c>
      <c r="W287" s="119">
        <v>1</v>
      </c>
      <c r="X287" s="112"/>
      <c r="Y287" s="112"/>
      <c r="Z287" s="112" t="s">
        <v>4670</v>
      </c>
      <c r="AA287" s="112" t="s">
        <v>4675</v>
      </c>
      <c r="AB287" s="112"/>
      <c r="AC287" s="112" t="s">
        <v>4247</v>
      </c>
      <c r="AD287" s="112" t="s">
        <v>4527</v>
      </c>
      <c r="AE287" s="112"/>
      <c r="AF287" s="148">
        <f t="shared" si="8"/>
        <v>6.8201729999999996</v>
      </c>
    </row>
    <row r="288" spans="1:32" x14ac:dyDescent="0.25">
      <c r="A288" s="142">
        <f>INDEX('Capacity by State'!$B$6:$B$12,MATCH(MID(B288,18,2),'Capacity by State'!$A$6:$A$12,0))</f>
        <v>10</v>
      </c>
      <c r="B288" s="108" t="s">
        <v>4528</v>
      </c>
      <c r="C288" s="108" t="s">
        <v>4662</v>
      </c>
      <c r="D288" s="144">
        <f>IF(LEFT(J288,1)="S",INDEX('Summer PCF'!$J:$J,MATCH($B288,'Summer PCF'!$M:$M,0)),INDEX('Winter PCF'!$J:$J,MATCH($B288,'Winter PCF'!$M:$M,0)))*A288*Gross_Up</f>
        <v>7.6280000000000001</v>
      </c>
      <c r="E288"/>
      <c r="F288" s="109" t="s">
        <v>4660</v>
      </c>
      <c r="G288" s="121">
        <v>1</v>
      </c>
      <c r="H288"/>
      <c r="I288"/>
      <c r="J288" s="108" t="str">
        <f t="shared" si="9"/>
        <v>SummerPeakMonth</v>
      </c>
      <c r="K288" s="108"/>
      <c r="L288" s="108"/>
      <c r="M288" s="108" t="s">
        <v>4247</v>
      </c>
      <c r="N288" s="108" t="s">
        <v>4529</v>
      </c>
      <c r="P288" t="s">
        <v>4676</v>
      </c>
      <c r="Q288" t="s">
        <v>4677</v>
      </c>
      <c r="R288" s="112" t="s">
        <v>4528</v>
      </c>
      <c r="S288" s="112" t="s">
        <v>4662</v>
      </c>
      <c r="T288" s="146">
        <v>7.6280000000000002E-3</v>
      </c>
      <c r="U288" s="113"/>
      <c r="V288" s="113" t="s">
        <v>4660</v>
      </c>
      <c r="W288" s="119">
        <v>1</v>
      </c>
      <c r="X288" s="112"/>
      <c r="Y288" s="112"/>
      <c r="Z288" s="112" t="s">
        <v>4669</v>
      </c>
      <c r="AA288" s="112" t="s">
        <v>4675</v>
      </c>
      <c r="AB288" s="112"/>
      <c r="AC288" s="112" t="s">
        <v>4247</v>
      </c>
      <c r="AD288" s="112" t="s">
        <v>4529</v>
      </c>
      <c r="AE288" s="112"/>
      <c r="AF288" s="148">
        <f t="shared" si="8"/>
        <v>7.6203719999999997</v>
      </c>
    </row>
    <row r="289" spans="1:32" x14ac:dyDescent="0.25">
      <c r="A289" s="142">
        <f>INDEX('Capacity by State'!$B$6:$B$12,MATCH(MID(B289,18,2),'Capacity by State'!$A$6:$A$12,0))</f>
        <v>10</v>
      </c>
      <c r="B289" s="108" t="s">
        <v>4528</v>
      </c>
      <c r="C289" s="108" t="s">
        <v>4662</v>
      </c>
      <c r="D289" s="144">
        <f>IF(LEFT(J289,1)="S",INDEX('Summer PCF'!$J:$J,MATCH($B289,'Summer PCF'!$M:$M,0)),INDEX('Winter PCF'!$J:$J,MATCH($B289,'Winter PCF'!$M:$M,0)))*A289*Gross_Up</f>
        <v>6.9610000000000003</v>
      </c>
      <c r="E289"/>
      <c r="F289" s="109" t="s">
        <v>4660</v>
      </c>
      <c r="G289" s="121">
        <v>1</v>
      </c>
      <c r="H289"/>
      <c r="I289"/>
      <c r="J289" s="108" t="str">
        <f t="shared" si="9"/>
        <v>WinterPeakMonth</v>
      </c>
      <c r="K289" s="108"/>
      <c r="L289" s="108"/>
      <c r="M289" s="108" t="s">
        <v>4247</v>
      </c>
      <c r="N289" s="108" t="s">
        <v>4529</v>
      </c>
      <c r="P289" t="s">
        <v>4676</v>
      </c>
      <c r="Q289" t="s">
        <v>4677</v>
      </c>
      <c r="R289" s="112" t="s">
        <v>4528</v>
      </c>
      <c r="S289" s="112" t="s">
        <v>4662</v>
      </c>
      <c r="T289" s="146">
        <v>6.9610000000000002E-3</v>
      </c>
      <c r="U289" s="113"/>
      <c r="V289" s="113" t="s">
        <v>4660</v>
      </c>
      <c r="W289" s="119">
        <v>1</v>
      </c>
      <c r="X289" s="112"/>
      <c r="Y289" s="112"/>
      <c r="Z289" s="112" t="s">
        <v>4670</v>
      </c>
      <c r="AA289" s="112" t="s">
        <v>4675</v>
      </c>
      <c r="AB289" s="112"/>
      <c r="AC289" s="112" t="s">
        <v>4247</v>
      </c>
      <c r="AD289" s="112" t="s">
        <v>4529</v>
      </c>
      <c r="AE289" s="112"/>
      <c r="AF289" s="148">
        <f t="shared" si="8"/>
        <v>6.9540389999999999</v>
      </c>
    </row>
    <row r="290" spans="1:32" x14ac:dyDescent="0.25">
      <c r="A290" s="142">
        <f>INDEX('Capacity by State'!$B$6:$B$12,MATCH(MID(B290,18,2),'Capacity by State'!$A$6:$A$12,0))</f>
        <v>10</v>
      </c>
      <c r="B290" s="108" t="s">
        <v>4530</v>
      </c>
      <c r="C290" s="108" t="s">
        <v>4662</v>
      </c>
      <c r="D290" s="144">
        <f>IF(LEFT(J290,1)="S",INDEX('Summer PCF'!$J:$J,MATCH($B290,'Summer PCF'!$M:$M,0)),INDEX('Winter PCF'!$J:$J,MATCH($B290,'Winter PCF'!$M:$M,0)))*A290*Gross_Up</f>
        <v>7.5</v>
      </c>
      <c r="E290"/>
      <c r="F290" s="109" t="s">
        <v>4660</v>
      </c>
      <c r="G290" s="121">
        <v>1</v>
      </c>
      <c r="H290"/>
      <c r="I290"/>
      <c r="J290" s="108" t="str">
        <f t="shared" si="9"/>
        <v>SummerPeakMonth</v>
      </c>
      <c r="K290" s="108"/>
      <c r="L290" s="108"/>
      <c r="M290" s="108" t="s">
        <v>4247</v>
      </c>
      <c r="N290" s="108" t="s">
        <v>4531</v>
      </c>
      <c r="P290" t="s">
        <v>4676</v>
      </c>
      <c r="Q290" t="s">
        <v>4677</v>
      </c>
      <c r="R290" s="112" t="s">
        <v>4530</v>
      </c>
      <c r="S290" s="112" t="s">
        <v>4662</v>
      </c>
      <c r="T290" s="146">
        <v>7.4999999999999997E-3</v>
      </c>
      <c r="U290" s="113"/>
      <c r="V290" s="113" t="s">
        <v>4660</v>
      </c>
      <c r="W290" s="119">
        <v>1</v>
      </c>
      <c r="X290" s="112"/>
      <c r="Y290" s="112"/>
      <c r="Z290" s="112" t="s">
        <v>4669</v>
      </c>
      <c r="AA290" s="112" t="s">
        <v>4675</v>
      </c>
      <c r="AB290" s="112"/>
      <c r="AC290" s="112" t="s">
        <v>4247</v>
      </c>
      <c r="AD290" s="112" t="s">
        <v>4531</v>
      </c>
      <c r="AE290" s="112"/>
      <c r="AF290" s="148">
        <f t="shared" si="8"/>
        <v>7.4924999999999997</v>
      </c>
    </row>
    <row r="291" spans="1:32" x14ac:dyDescent="0.25">
      <c r="A291" s="142">
        <f>INDEX('Capacity by State'!$B$6:$B$12,MATCH(MID(B291,18,2),'Capacity by State'!$A$6:$A$12,0))</f>
        <v>10</v>
      </c>
      <c r="B291" s="108" t="s">
        <v>4530</v>
      </c>
      <c r="C291" s="108" t="s">
        <v>4662</v>
      </c>
      <c r="D291" s="144">
        <f>IF(LEFT(J291,1)="S",INDEX('Summer PCF'!$J:$J,MATCH($B291,'Summer PCF'!$M:$M,0)),INDEX('Winter PCF'!$J:$J,MATCH($B291,'Winter PCF'!$M:$M,0)))*A291*Gross_Up</f>
        <v>7.3179999999999996</v>
      </c>
      <c r="E291"/>
      <c r="F291" s="109" t="s">
        <v>4660</v>
      </c>
      <c r="G291" s="121">
        <v>1</v>
      </c>
      <c r="H291"/>
      <c r="I291"/>
      <c r="J291" s="108" t="str">
        <f t="shared" si="9"/>
        <v>WinterPeakMonth</v>
      </c>
      <c r="K291" s="108"/>
      <c r="L291" s="108"/>
      <c r="M291" s="108" t="s">
        <v>4247</v>
      </c>
      <c r="N291" s="108" t="s">
        <v>4531</v>
      </c>
      <c r="P291" t="s">
        <v>4676</v>
      </c>
      <c r="Q291" t="s">
        <v>4677</v>
      </c>
      <c r="R291" s="112" t="s">
        <v>4530</v>
      </c>
      <c r="S291" s="112" t="s">
        <v>4662</v>
      </c>
      <c r="T291" s="146">
        <v>7.3179999999999999E-3</v>
      </c>
      <c r="U291" s="113"/>
      <c r="V291" s="113" t="s">
        <v>4660</v>
      </c>
      <c r="W291" s="119">
        <v>1</v>
      </c>
      <c r="X291" s="112"/>
      <c r="Y291" s="112"/>
      <c r="Z291" s="112" t="s">
        <v>4670</v>
      </c>
      <c r="AA291" s="112" t="s">
        <v>4675</v>
      </c>
      <c r="AB291" s="112"/>
      <c r="AC291" s="112" t="s">
        <v>4247</v>
      </c>
      <c r="AD291" s="112" t="s">
        <v>4531</v>
      </c>
      <c r="AE291" s="112"/>
      <c r="AF291" s="148">
        <f t="shared" si="8"/>
        <v>7.3106819999999999</v>
      </c>
    </row>
    <row r="292" spans="1:32" x14ac:dyDescent="0.25">
      <c r="A292" s="142">
        <f>INDEX('Capacity by State'!$B$6:$B$12,MATCH(MID(B292,18,2),'Capacity by State'!$A$6:$A$12,0))</f>
        <v>10</v>
      </c>
      <c r="B292" s="108" t="s">
        <v>4532</v>
      </c>
      <c r="C292" s="108" t="s">
        <v>4662</v>
      </c>
      <c r="D292" s="144">
        <f>IF(LEFT(J292,1)="S",INDEX('Summer PCF'!$J:$J,MATCH($B292,'Summer PCF'!$M:$M,0)),INDEX('Winter PCF'!$J:$J,MATCH($B292,'Winter PCF'!$M:$M,0)))*A292*Gross_Up</f>
        <v>4.173</v>
      </c>
      <c r="E292"/>
      <c r="F292" s="109" t="s">
        <v>4660</v>
      </c>
      <c r="G292" s="121">
        <v>1</v>
      </c>
      <c r="H292"/>
      <c r="I292"/>
      <c r="J292" s="108" t="str">
        <f t="shared" si="9"/>
        <v>SummerPeakMonth</v>
      </c>
      <c r="K292" s="108"/>
      <c r="L292" s="108"/>
      <c r="M292" s="108" t="s">
        <v>4247</v>
      </c>
      <c r="N292" s="108" t="s">
        <v>4533</v>
      </c>
      <c r="P292" t="s">
        <v>4676</v>
      </c>
      <c r="Q292" t="s">
        <v>4677</v>
      </c>
      <c r="R292" s="112" t="s">
        <v>4532</v>
      </c>
      <c r="S292" s="112" t="s">
        <v>4662</v>
      </c>
      <c r="T292" s="146">
        <v>4.1729999999999996E-3</v>
      </c>
      <c r="U292" s="113"/>
      <c r="V292" s="113" t="s">
        <v>4660</v>
      </c>
      <c r="W292" s="119">
        <v>1</v>
      </c>
      <c r="X292" s="112"/>
      <c r="Y292" s="112"/>
      <c r="Z292" s="112" t="s">
        <v>4669</v>
      </c>
      <c r="AA292" s="112" t="s">
        <v>4675</v>
      </c>
      <c r="AB292" s="112"/>
      <c r="AC292" s="112" t="s">
        <v>4247</v>
      </c>
      <c r="AD292" s="112" t="s">
        <v>4533</v>
      </c>
      <c r="AE292" s="112"/>
      <c r="AF292" s="148">
        <f t="shared" si="8"/>
        <v>4.1688270000000003</v>
      </c>
    </row>
    <row r="293" spans="1:32" x14ac:dyDescent="0.25">
      <c r="A293" s="142">
        <f>INDEX('Capacity by State'!$B$6:$B$12,MATCH(MID(B293,18,2),'Capacity by State'!$A$6:$A$12,0))</f>
        <v>10</v>
      </c>
      <c r="B293" s="108" t="s">
        <v>4532</v>
      </c>
      <c r="C293" s="108" t="s">
        <v>4662</v>
      </c>
      <c r="D293" s="144">
        <f>IF(LEFT(J293,1)="S",INDEX('Summer PCF'!$J:$J,MATCH($B293,'Summer PCF'!$M:$M,0)),INDEX('Winter PCF'!$J:$J,MATCH($B293,'Winter PCF'!$M:$M,0)))*A293*Gross_Up</f>
        <v>5.4190000000000005</v>
      </c>
      <c r="E293"/>
      <c r="F293" s="109" t="s">
        <v>4660</v>
      </c>
      <c r="G293" s="121">
        <v>1</v>
      </c>
      <c r="H293"/>
      <c r="I293"/>
      <c r="J293" s="108" t="str">
        <f t="shared" si="9"/>
        <v>WinterPeakMonth</v>
      </c>
      <c r="K293" s="108"/>
      <c r="L293" s="108"/>
      <c r="M293" s="108" t="s">
        <v>4247</v>
      </c>
      <c r="N293" s="108" t="s">
        <v>4533</v>
      </c>
      <c r="P293" t="s">
        <v>4676</v>
      </c>
      <c r="Q293" t="s">
        <v>4677</v>
      </c>
      <c r="R293" s="112" t="s">
        <v>4532</v>
      </c>
      <c r="S293" s="112" t="s">
        <v>4662</v>
      </c>
      <c r="T293" s="146">
        <v>5.4190000000000002E-3</v>
      </c>
      <c r="U293" s="113"/>
      <c r="V293" s="113" t="s">
        <v>4660</v>
      </c>
      <c r="W293" s="119">
        <v>1</v>
      </c>
      <c r="X293" s="112"/>
      <c r="Y293" s="112"/>
      <c r="Z293" s="112" t="s">
        <v>4670</v>
      </c>
      <c r="AA293" s="112" t="s">
        <v>4675</v>
      </c>
      <c r="AB293" s="112"/>
      <c r="AC293" s="112" t="s">
        <v>4247</v>
      </c>
      <c r="AD293" s="112" t="s">
        <v>4533</v>
      </c>
      <c r="AE293" s="112"/>
      <c r="AF293" s="148">
        <f t="shared" si="8"/>
        <v>5.4135809999999998</v>
      </c>
    </row>
    <row r="294" spans="1:32" x14ac:dyDescent="0.25">
      <c r="A294" s="142">
        <f>INDEX('Capacity by State'!$B$6:$B$12,MATCH(MID(B294,18,2),'Capacity by State'!$A$6:$A$12,0))</f>
        <v>10</v>
      </c>
      <c r="B294" s="108" t="s">
        <v>4534</v>
      </c>
      <c r="C294" s="108" t="s">
        <v>4662</v>
      </c>
      <c r="D294" s="144">
        <f>IF(LEFT(J294,1)="S",INDEX('Summer PCF'!$J:$J,MATCH($B294,'Summer PCF'!$M:$M,0)),INDEX('Winter PCF'!$J:$J,MATCH($B294,'Winter PCF'!$M:$M,0)))*A294*Gross_Up</f>
        <v>5.6189999999999998</v>
      </c>
      <c r="E294"/>
      <c r="F294" s="109" t="s">
        <v>4660</v>
      </c>
      <c r="G294" s="121">
        <v>1</v>
      </c>
      <c r="H294"/>
      <c r="I294"/>
      <c r="J294" s="108" t="str">
        <f t="shared" si="9"/>
        <v>SummerPeakMonth</v>
      </c>
      <c r="K294" s="108"/>
      <c r="L294" s="108"/>
      <c r="M294" s="108" t="s">
        <v>4247</v>
      </c>
      <c r="N294" s="108" t="s">
        <v>4535</v>
      </c>
      <c r="P294" t="s">
        <v>4676</v>
      </c>
      <c r="Q294" t="s">
        <v>4677</v>
      </c>
      <c r="R294" s="112" t="s">
        <v>4534</v>
      </c>
      <c r="S294" s="112" t="s">
        <v>4662</v>
      </c>
      <c r="T294" s="146">
        <v>5.6189999999999999E-3</v>
      </c>
      <c r="U294" s="113"/>
      <c r="V294" s="113" t="s">
        <v>4660</v>
      </c>
      <c r="W294" s="119">
        <v>1</v>
      </c>
      <c r="X294" s="112"/>
      <c r="Y294" s="112"/>
      <c r="Z294" s="112" t="s">
        <v>4669</v>
      </c>
      <c r="AA294" s="112" t="s">
        <v>4675</v>
      </c>
      <c r="AB294" s="112"/>
      <c r="AC294" s="112" t="s">
        <v>4247</v>
      </c>
      <c r="AD294" s="112" t="s">
        <v>4535</v>
      </c>
      <c r="AE294" s="112"/>
      <c r="AF294" s="148">
        <f t="shared" si="8"/>
        <v>5.6133809999999995</v>
      </c>
    </row>
    <row r="295" spans="1:32" x14ac:dyDescent="0.25">
      <c r="A295" s="142">
        <f>INDEX('Capacity by State'!$B$6:$B$12,MATCH(MID(B295,18,2),'Capacity by State'!$A$6:$A$12,0))</f>
        <v>10</v>
      </c>
      <c r="B295" s="108" t="s">
        <v>4534</v>
      </c>
      <c r="C295" s="108" t="s">
        <v>4662</v>
      </c>
      <c r="D295" s="144">
        <f>IF(LEFT(J295,1)="S",INDEX('Summer PCF'!$J:$J,MATCH($B295,'Summer PCF'!$M:$M,0)),INDEX('Winter PCF'!$J:$J,MATCH($B295,'Winter PCF'!$M:$M,0)))*A295*Gross_Up</f>
        <v>6.9859999999999998</v>
      </c>
      <c r="E295"/>
      <c r="F295" s="109" t="s">
        <v>4660</v>
      </c>
      <c r="G295" s="121">
        <v>1</v>
      </c>
      <c r="H295"/>
      <c r="I295"/>
      <c r="J295" s="108" t="str">
        <f t="shared" si="9"/>
        <v>WinterPeakMonth</v>
      </c>
      <c r="K295" s="108"/>
      <c r="L295" s="108"/>
      <c r="M295" s="108" t="s">
        <v>4247</v>
      </c>
      <c r="N295" s="108" t="s">
        <v>4535</v>
      </c>
      <c r="P295" t="s">
        <v>4676</v>
      </c>
      <c r="Q295" t="s">
        <v>4677</v>
      </c>
      <c r="R295" s="112" t="s">
        <v>4534</v>
      </c>
      <c r="S295" s="112" t="s">
        <v>4662</v>
      </c>
      <c r="T295" s="146">
        <v>6.986E-3</v>
      </c>
      <c r="U295" s="113"/>
      <c r="V295" s="113" t="s">
        <v>4660</v>
      </c>
      <c r="W295" s="119">
        <v>1</v>
      </c>
      <c r="X295" s="112"/>
      <c r="Y295" s="112"/>
      <c r="Z295" s="112" t="s">
        <v>4670</v>
      </c>
      <c r="AA295" s="112" t="s">
        <v>4675</v>
      </c>
      <c r="AB295" s="112"/>
      <c r="AC295" s="112" t="s">
        <v>4247</v>
      </c>
      <c r="AD295" s="112" t="s">
        <v>4535</v>
      </c>
      <c r="AE295" s="112"/>
      <c r="AF295" s="148">
        <f t="shared" si="8"/>
        <v>6.9790139999999994</v>
      </c>
    </row>
    <row r="296" spans="1:32" x14ac:dyDescent="0.25">
      <c r="A296" s="142">
        <f>INDEX('Capacity by State'!$B$6:$B$12,MATCH(MID(B296,18,2),'Capacity by State'!$A$6:$A$12,0))</f>
        <v>10</v>
      </c>
      <c r="B296" s="108" t="s">
        <v>4536</v>
      </c>
      <c r="C296" s="108" t="s">
        <v>4662</v>
      </c>
      <c r="D296" s="144">
        <f>IF(LEFT(J296,1)="S",INDEX('Summer PCF'!$J:$J,MATCH($B296,'Summer PCF'!$M:$M,0)),INDEX('Winter PCF'!$J:$J,MATCH($B296,'Winter PCF'!$M:$M,0)))*A296*Gross_Up</f>
        <v>5.6020000000000003</v>
      </c>
      <c r="E296"/>
      <c r="F296" s="109" t="s">
        <v>4660</v>
      </c>
      <c r="G296" s="121">
        <v>1</v>
      </c>
      <c r="H296"/>
      <c r="I296"/>
      <c r="J296" s="108" t="str">
        <f t="shared" si="9"/>
        <v>SummerPeakMonth</v>
      </c>
      <c r="K296" s="108"/>
      <c r="L296" s="108"/>
      <c r="M296" s="108" t="s">
        <v>4247</v>
      </c>
      <c r="N296" s="108" t="s">
        <v>4537</v>
      </c>
      <c r="P296" t="s">
        <v>4676</v>
      </c>
      <c r="Q296" t="s">
        <v>4677</v>
      </c>
      <c r="R296" s="112" t="s">
        <v>4536</v>
      </c>
      <c r="S296" s="112" t="s">
        <v>4662</v>
      </c>
      <c r="T296" s="146">
        <v>5.6020000000000002E-3</v>
      </c>
      <c r="U296" s="113"/>
      <c r="V296" s="113" t="s">
        <v>4660</v>
      </c>
      <c r="W296" s="119">
        <v>1</v>
      </c>
      <c r="X296" s="112"/>
      <c r="Y296" s="112"/>
      <c r="Z296" s="112" t="s">
        <v>4669</v>
      </c>
      <c r="AA296" s="112" t="s">
        <v>4675</v>
      </c>
      <c r="AB296" s="112"/>
      <c r="AC296" s="112" t="s">
        <v>4247</v>
      </c>
      <c r="AD296" s="112" t="s">
        <v>4537</v>
      </c>
      <c r="AE296" s="112"/>
      <c r="AF296" s="148">
        <f t="shared" si="8"/>
        <v>5.5963980000000006</v>
      </c>
    </row>
    <row r="297" spans="1:32" x14ac:dyDescent="0.25">
      <c r="A297" s="142">
        <f>INDEX('Capacity by State'!$B$6:$B$12,MATCH(MID(B297,18,2),'Capacity by State'!$A$6:$A$12,0))</f>
        <v>10</v>
      </c>
      <c r="B297" s="108" t="s">
        <v>4536</v>
      </c>
      <c r="C297" s="108" t="s">
        <v>4662</v>
      </c>
      <c r="D297" s="144">
        <f>IF(LEFT(J297,1)="S",INDEX('Summer PCF'!$J:$J,MATCH($B297,'Summer PCF'!$M:$M,0)),INDEX('Winter PCF'!$J:$J,MATCH($B297,'Winter PCF'!$M:$M,0)))*A297*Gross_Up</f>
        <v>7.0169999999999995</v>
      </c>
      <c r="E297"/>
      <c r="F297" s="109" t="s">
        <v>4660</v>
      </c>
      <c r="G297" s="121">
        <v>1</v>
      </c>
      <c r="H297"/>
      <c r="I297"/>
      <c r="J297" s="108" t="str">
        <f t="shared" si="9"/>
        <v>WinterPeakMonth</v>
      </c>
      <c r="K297" s="108"/>
      <c r="L297" s="108"/>
      <c r="M297" s="108" t="s">
        <v>4247</v>
      </c>
      <c r="N297" s="108" t="s">
        <v>4537</v>
      </c>
      <c r="P297" t="s">
        <v>4676</v>
      </c>
      <c r="Q297" t="s">
        <v>4677</v>
      </c>
      <c r="R297" s="112" t="s">
        <v>4536</v>
      </c>
      <c r="S297" s="112" t="s">
        <v>4662</v>
      </c>
      <c r="T297" s="146">
        <v>7.0169999999999998E-3</v>
      </c>
      <c r="U297" s="113"/>
      <c r="V297" s="113" t="s">
        <v>4660</v>
      </c>
      <c r="W297" s="119">
        <v>1</v>
      </c>
      <c r="X297" s="112"/>
      <c r="Y297" s="112"/>
      <c r="Z297" s="112" t="s">
        <v>4670</v>
      </c>
      <c r="AA297" s="112" t="s">
        <v>4675</v>
      </c>
      <c r="AB297" s="112"/>
      <c r="AC297" s="112" t="s">
        <v>4247</v>
      </c>
      <c r="AD297" s="112" t="s">
        <v>4537</v>
      </c>
      <c r="AE297" s="112"/>
      <c r="AF297" s="148">
        <f t="shared" si="8"/>
        <v>7.0099830000000001</v>
      </c>
    </row>
    <row r="298" spans="1:32" x14ac:dyDescent="0.25">
      <c r="A298" s="142">
        <f>INDEX('Capacity by State'!$B$6:$B$12,MATCH(MID(B298,18,2),'Capacity by State'!$A$6:$A$12,0))</f>
        <v>10</v>
      </c>
      <c r="B298" s="108" t="s">
        <v>4538</v>
      </c>
      <c r="C298" s="108" t="s">
        <v>4662</v>
      </c>
      <c r="D298" s="144">
        <f>IF(LEFT(J298,1)="S",INDEX('Summer PCF'!$J:$J,MATCH($B298,'Summer PCF'!$M:$M,0)),INDEX('Winter PCF'!$J:$J,MATCH($B298,'Winter PCF'!$M:$M,0)))*A298*Gross_Up</f>
        <v>7.5270000000000001</v>
      </c>
      <c r="E298"/>
      <c r="F298" s="109" t="s">
        <v>4660</v>
      </c>
      <c r="G298" s="121">
        <v>1</v>
      </c>
      <c r="H298"/>
      <c r="I298"/>
      <c r="J298" s="108" t="str">
        <f t="shared" si="9"/>
        <v>SummerPeakMonth</v>
      </c>
      <c r="K298" s="108"/>
      <c r="L298" s="108"/>
      <c r="M298" s="108" t="s">
        <v>4247</v>
      </c>
      <c r="N298" s="108" t="s">
        <v>4539</v>
      </c>
      <c r="P298" t="s">
        <v>4676</v>
      </c>
      <c r="Q298" t="s">
        <v>4677</v>
      </c>
      <c r="R298" s="112" t="s">
        <v>4538</v>
      </c>
      <c r="S298" s="112" t="s">
        <v>4662</v>
      </c>
      <c r="T298" s="146">
        <v>7.5269999999999998E-3</v>
      </c>
      <c r="U298" s="113"/>
      <c r="V298" s="113" t="s">
        <v>4660</v>
      </c>
      <c r="W298" s="119">
        <v>1</v>
      </c>
      <c r="X298" s="112"/>
      <c r="Y298" s="112"/>
      <c r="Z298" s="112" t="s">
        <v>4669</v>
      </c>
      <c r="AA298" s="112" t="s">
        <v>4675</v>
      </c>
      <c r="AB298" s="112"/>
      <c r="AC298" s="112" t="s">
        <v>4247</v>
      </c>
      <c r="AD298" s="112" t="s">
        <v>4539</v>
      </c>
      <c r="AE298" s="112"/>
      <c r="AF298" s="148">
        <f t="shared" si="8"/>
        <v>7.5194730000000005</v>
      </c>
    </row>
    <row r="299" spans="1:32" x14ac:dyDescent="0.25">
      <c r="A299" s="142">
        <f>INDEX('Capacity by State'!$B$6:$B$12,MATCH(MID(B299,18,2),'Capacity by State'!$A$6:$A$12,0))</f>
        <v>10</v>
      </c>
      <c r="B299" s="108" t="s">
        <v>4538</v>
      </c>
      <c r="C299" s="108" t="s">
        <v>4662</v>
      </c>
      <c r="D299" s="144">
        <f>IF(LEFT(J299,1)="S",INDEX('Summer PCF'!$J:$J,MATCH($B299,'Summer PCF'!$M:$M,0)),INDEX('Winter PCF'!$J:$J,MATCH($B299,'Winter PCF'!$M:$M,0)))*A299*Gross_Up</f>
        <v>7.2419999999999991</v>
      </c>
      <c r="E299"/>
      <c r="F299" s="109" t="s">
        <v>4660</v>
      </c>
      <c r="G299" s="121">
        <v>1</v>
      </c>
      <c r="H299"/>
      <c r="I299"/>
      <c r="J299" s="108" t="str">
        <f t="shared" si="9"/>
        <v>WinterPeakMonth</v>
      </c>
      <c r="K299" s="108"/>
      <c r="L299" s="108"/>
      <c r="M299" s="108" t="s">
        <v>4247</v>
      </c>
      <c r="N299" s="108" t="s">
        <v>4539</v>
      </c>
      <c r="P299" t="s">
        <v>4676</v>
      </c>
      <c r="Q299" t="s">
        <v>4677</v>
      </c>
      <c r="R299" s="112" t="s">
        <v>4538</v>
      </c>
      <c r="S299" s="112" t="s">
        <v>4662</v>
      </c>
      <c r="T299" s="146">
        <v>7.2420000000000002E-3</v>
      </c>
      <c r="U299" s="113"/>
      <c r="V299" s="113" t="s">
        <v>4660</v>
      </c>
      <c r="W299" s="119">
        <v>1</v>
      </c>
      <c r="X299" s="112"/>
      <c r="Y299" s="112"/>
      <c r="Z299" s="112" t="s">
        <v>4670</v>
      </c>
      <c r="AA299" s="112" t="s">
        <v>4675</v>
      </c>
      <c r="AB299" s="112"/>
      <c r="AC299" s="112" t="s">
        <v>4247</v>
      </c>
      <c r="AD299" s="112" t="s">
        <v>4539</v>
      </c>
      <c r="AE299" s="112"/>
      <c r="AF299" s="148">
        <f t="shared" si="8"/>
        <v>7.2347580000000002</v>
      </c>
    </row>
    <row r="300" spans="1:32" x14ac:dyDescent="0.25">
      <c r="A300" s="142">
        <f>INDEX('Capacity by State'!$B$6:$B$12,MATCH(MID(B300,18,2),'Capacity by State'!$A$6:$A$12,0))</f>
        <v>10</v>
      </c>
      <c r="B300" s="108" t="s">
        <v>4540</v>
      </c>
      <c r="C300" s="108" t="s">
        <v>4662</v>
      </c>
      <c r="D300" s="144">
        <f>IF(LEFT(J300,1)="S",INDEX('Summer PCF'!$J:$J,MATCH($B300,'Summer PCF'!$M:$M,0)),INDEX('Winter PCF'!$J:$J,MATCH($B300,'Winter PCF'!$M:$M,0)))*A300*Gross_Up</f>
        <v>5.125</v>
      </c>
      <c r="E300"/>
      <c r="F300" s="109" t="s">
        <v>4660</v>
      </c>
      <c r="G300" s="121">
        <v>1</v>
      </c>
      <c r="H300"/>
      <c r="I300"/>
      <c r="J300" s="108" t="str">
        <f t="shared" si="9"/>
        <v>SummerPeakMonth</v>
      </c>
      <c r="K300" s="108"/>
      <c r="L300" s="108"/>
      <c r="M300" s="108" t="s">
        <v>4247</v>
      </c>
      <c r="N300" s="108" t="s">
        <v>4541</v>
      </c>
      <c r="P300" t="s">
        <v>4676</v>
      </c>
      <c r="Q300" t="s">
        <v>4677</v>
      </c>
      <c r="R300" s="112" t="s">
        <v>4540</v>
      </c>
      <c r="S300" s="112" t="s">
        <v>4662</v>
      </c>
      <c r="T300" s="146">
        <v>5.1250000000000002E-3</v>
      </c>
      <c r="U300" s="113"/>
      <c r="V300" s="113" t="s">
        <v>4660</v>
      </c>
      <c r="W300" s="119">
        <v>1</v>
      </c>
      <c r="X300" s="112"/>
      <c r="Y300" s="112"/>
      <c r="Z300" s="112" t="s">
        <v>4669</v>
      </c>
      <c r="AA300" s="112" t="s">
        <v>4675</v>
      </c>
      <c r="AB300" s="112"/>
      <c r="AC300" s="112" t="s">
        <v>4247</v>
      </c>
      <c r="AD300" s="112" t="s">
        <v>4541</v>
      </c>
      <c r="AE300" s="112"/>
      <c r="AF300" s="148">
        <f t="shared" si="8"/>
        <v>5.1198750000000004</v>
      </c>
    </row>
    <row r="301" spans="1:32" x14ac:dyDescent="0.25">
      <c r="A301" s="142">
        <f>INDEX('Capacity by State'!$B$6:$B$12,MATCH(MID(B301,18,2),'Capacity by State'!$A$6:$A$12,0))</f>
        <v>10</v>
      </c>
      <c r="B301" s="108" t="s">
        <v>4540</v>
      </c>
      <c r="C301" s="108" t="s">
        <v>4662</v>
      </c>
      <c r="D301" s="144">
        <f>IF(LEFT(J301,1)="S",INDEX('Summer PCF'!$J:$J,MATCH($B301,'Summer PCF'!$M:$M,0)),INDEX('Winter PCF'!$J:$J,MATCH($B301,'Winter PCF'!$M:$M,0)))*A301*Gross_Up</f>
        <v>6.8500000000000005</v>
      </c>
      <c r="E301"/>
      <c r="F301" s="109" t="s">
        <v>4660</v>
      </c>
      <c r="G301" s="121">
        <v>1</v>
      </c>
      <c r="H301"/>
      <c r="I301"/>
      <c r="J301" s="108" t="str">
        <f t="shared" si="9"/>
        <v>WinterPeakMonth</v>
      </c>
      <c r="K301" s="108"/>
      <c r="L301" s="108"/>
      <c r="M301" s="108" t="s">
        <v>4247</v>
      </c>
      <c r="N301" s="108" t="s">
        <v>4541</v>
      </c>
      <c r="P301" t="s">
        <v>4676</v>
      </c>
      <c r="Q301" t="s">
        <v>4677</v>
      </c>
      <c r="R301" s="112" t="s">
        <v>4540</v>
      </c>
      <c r="S301" s="112" t="s">
        <v>4662</v>
      </c>
      <c r="T301" s="146">
        <v>6.8500000000000002E-3</v>
      </c>
      <c r="U301" s="113"/>
      <c r="V301" s="113" t="s">
        <v>4660</v>
      </c>
      <c r="W301" s="119">
        <v>1</v>
      </c>
      <c r="X301" s="112"/>
      <c r="Y301" s="112"/>
      <c r="Z301" s="112" t="s">
        <v>4670</v>
      </c>
      <c r="AA301" s="112" t="s">
        <v>4675</v>
      </c>
      <c r="AB301" s="112"/>
      <c r="AC301" s="112" t="s">
        <v>4247</v>
      </c>
      <c r="AD301" s="112" t="s">
        <v>4541</v>
      </c>
      <c r="AE301" s="112"/>
      <c r="AF301" s="148">
        <f t="shared" si="8"/>
        <v>6.8431499999999996</v>
      </c>
    </row>
    <row r="302" spans="1:32" x14ac:dyDescent="0.25">
      <c r="A302" s="142">
        <f>INDEX('Capacity by State'!$B$6:$B$12,MATCH(MID(B302,18,2),'Capacity by State'!$A$6:$A$12,0))</f>
        <v>10</v>
      </c>
      <c r="B302" s="108" t="s">
        <v>4542</v>
      </c>
      <c r="C302" s="108" t="s">
        <v>4662</v>
      </c>
      <c r="D302" s="144">
        <f>IF(LEFT(J302,1)="S",INDEX('Summer PCF'!$J:$J,MATCH($B302,'Summer PCF'!$M:$M,0)),INDEX('Winter PCF'!$J:$J,MATCH($B302,'Winter PCF'!$M:$M,0)))*A302*Gross_Up</f>
        <v>5.3949999999999996</v>
      </c>
      <c r="E302"/>
      <c r="F302" s="109" t="s">
        <v>4660</v>
      </c>
      <c r="G302" s="121">
        <v>1</v>
      </c>
      <c r="H302"/>
      <c r="I302"/>
      <c r="J302" s="108" t="str">
        <f t="shared" si="9"/>
        <v>SummerPeakMonth</v>
      </c>
      <c r="K302" s="108"/>
      <c r="L302" s="108"/>
      <c r="M302" s="108" t="s">
        <v>4247</v>
      </c>
      <c r="N302" s="108" t="s">
        <v>4543</v>
      </c>
      <c r="P302" t="s">
        <v>4676</v>
      </c>
      <c r="Q302" t="s">
        <v>4677</v>
      </c>
      <c r="R302" s="112" t="s">
        <v>4542</v>
      </c>
      <c r="S302" s="112" t="s">
        <v>4662</v>
      </c>
      <c r="T302" s="146">
        <v>5.3949999999999996E-3</v>
      </c>
      <c r="U302" s="113"/>
      <c r="V302" s="113" t="s">
        <v>4660</v>
      </c>
      <c r="W302" s="119">
        <v>1</v>
      </c>
      <c r="X302" s="112"/>
      <c r="Y302" s="112"/>
      <c r="Z302" s="112" t="s">
        <v>4669</v>
      </c>
      <c r="AA302" s="112" t="s">
        <v>4675</v>
      </c>
      <c r="AB302" s="112"/>
      <c r="AC302" s="112" t="s">
        <v>4247</v>
      </c>
      <c r="AD302" s="112" t="s">
        <v>4543</v>
      </c>
      <c r="AE302" s="112"/>
      <c r="AF302" s="148">
        <f t="shared" si="8"/>
        <v>5.3896049999999995</v>
      </c>
    </row>
    <row r="303" spans="1:32" x14ac:dyDescent="0.25">
      <c r="A303" s="142">
        <f>INDEX('Capacity by State'!$B$6:$B$12,MATCH(MID(B303,18,2),'Capacity by State'!$A$6:$A$12,0))</f>
        <v>10</v>
      </c>
      <c r="B303" s="108" t="s">
        <v>4542</v>
      </c>
      <c r="C303" s="108" t="s">
        <v>4662</v>
      </c>
      <c r="D303" s="144">
        <f>IF(LEFT(J303,1)="S",INDEX('Summer PCF'!$J:$J,MATCH($B303,'Summer PCF'!$M:$M,0)),INDEX('Winter PCF'!$J:$J,MATCH($B303,'Winter PCF'!$M:$M,0)))*A303*Gross_Up</f>
        <v>6.35</v>
      </c>
      <c r="E303"/>
      <c r="F303" s="109" t="s">
        <v>4660</v>
      </c>
      <c r="G303" s="121">
        <v>1</v>
      </c>
      <c r="H303"/>
      <c r="I303"/>
      <c r="J303" s="108" t="str">
        <f t="shared" si="9"/>
        <v>WinterPeakMonth</v>
      </c>
      <c r="K303" s="108"/>
      <c r="L303" s="108"/>
      <c r="M303" s="108" t="s">
        <v>4247</v>
      </c>
      <c r="N303" s="108" t="s">
        <v>4543</v>
      </c>
      <c r="P303" t="s">
        <v>4676</v>
      </c>
      <c r="Q303" t="s">
        <v>4677</v>
      </c>
      <c r="R303" s="112" t="s">
        <v>4542</v>
      </c>
      <c r="S303" s="112" t="s">
        <v>4662</v>
      </c>
      <c r="T303" s="146">
        <v>6.3499999999999997E-3</v>
      </c>
      <c r="U303" s="113"/>
      <c r="V303" s="113" t="s">
        <v>4660</v>
      </c>
      <c r="W303" s="119">
        <v>1</v>
      </c>
      <c r="X303" s="112"/>
      <c r="Y303" s="112"/>
      <c r="Z303" s="112" t="s">
        <v>4670</v>
      </c>
      <c r="AA303" s="112" t="s">
        <v>4675</v>
      </c>
      <c r="AB303" s="112"/>
      <c r="AC303" s="112" t="s">
        <v>4247</v>
      </c>
      <c r="AD303" s="112" t="s">
        <v>4543</v>
      </c>
      <c r="AE303" s="112"/>
      <c r="AF303" s="148">
        <f t="shared" si="8"/>
        <v>6.3436499999999993</v>
      </c>
    </row>
    <row r="304" spans="1:32" x14ac:dyDescent="0.25">
      <c r="A304" s="142">
        <f>INDEX('Capacity by State'!$B$6:$B$12,MATCH(MID(B304,18,2),'Capacity by State'!$A$6:$A$12,0))</f>
        <v>10</v>
      </c>
      <c r="B304" s="108" t="s">
        <v>4544</v>
      </c>
      <c r="C304" s="108" t="s">
        <v>4662</v>
      </c>
      <c r="D304" s="144">
        <f>IF(LEFT(J304,1)="S",INDEX('Summer PCF'!$J:$J,MATCH($B304,'Summer PCF'!$M:$M,0)),INDEX('Winter PCF'!$J:$J,MATCH($B304,'Winter PCF'!$M:$M,0)))*A304*Gross_Up</f>
        <v>3.6189999999999998</v>
      </c>
      <c r="E304"/>
      <c r="F304" s="109" t="s">
        <v>4660</v>
      </c>
      <c r="G304" s="121">
        <v>1</v>
      </c>
      <c r="H304"/>
      <c r="I304"/>
      <c r="J304" s="108" t="str">
        <f t="shared" si="9"/>
        <v>SummerPeakMonth</v>
      </c>
      <c r="K304" s="108"/>
      <c r="L304" s="108"/>
      <c r="M304" s="108" t="s">
        <v>4247</v>
      </c>
      <c r="N304" s="108" t="s">
        <v>4545</v>
      </c>
      <c r="P304" t="s">
        <v>4676</v>
      </c>
      <c r="Q304" t="s">
        <v>4677</v>
      </c>
      <c r="R304" s="112" t="s">
        <v>4544</v>
      </c>
      <c r="S304" s="112" t="s">
        <v>4662</v>
      </c>
      <c r="T304" s="146">
        <v>3.6189999999999998E-3</v>
      </c>
      <c r="U304" s="113"/>
      <c r="V304" s="113" t="s">
        <v>4660</v>
      </c>
      <c r="W304" s="119">
        <v>1</v>
      </c>
      <c r="X304" s="112"/>
      <c r="Y304" s="112"/>
      <c r="Z304" s="112" t="s">
        <v>4669</v>
      </c>
      <c r="AA304" s="112" t="s">
        <v>4675</v>
      </c>
      <c r="AB304" s="112"/>
      <c r="AC304" s="112" t="s">
        <v>4247</v>
      </c>
      <c r="AD304" s="112" t="s">
        <v>4545</v>
      </c>
      <c r="AE304" s="112"/>
      <c r="AF304" s="148">
        <f t="shared" si="8"/>
        <v>3.6153810000000002</v>
      </c>
    </row>
    <row r="305" spans="1:32" x14ac:dyDescent="0.25">
      <c r="A305" s="142">
        <f>INDEX('Capacity by State'!$B$6:$B$12,MATCH(MID(B305,18,2),'Capacity by State'!$A$6:$A$12,0))</f>
        <v>10</v>
      </c>
      <c r="B305" s="108" t="s">
        <v>4544</v>
      </c>
      <c r="C305" s="108" t="s">
        <v>4662</v>
      </c>
      <c r="D305" s="144">
        <f>IF(LEFT(J305,1)="S",INDEX('Summer PCF'!$J:$J,MATCH($B305,'Summer PCF'!$M:$M,0)),INDEX('Winter PCF'!$J:$J,MATCH($B305,'Winter PCF'!$M:$M,0)))*A305*Gross_Up</f>
        <v>4.7069999999999999</v>
      </c>
      <c r="E305"/>
      <c r="F305" s="109" t="s">
        <v>4660</v>
      </c>
      <c r="G305" s="121">
        <v>1</v>
      </c>
      <c r="H305"/>
      <c r="I305"/>
      <c r="J305" s="108" t="str">
        <f t="shared" si="9"/>
        <v>WinterPeakMonth</v>
      </c>
      <c r="K305" s="108"/>
      <c r="L305" s="108"/>
      <c r="M305" s="108" t="s">
        <v>4247</v>
      </c>
      <c r="N305" s="108" t="s">
        <v>4545</v>
      </c>
      <c r="P305" t="s">
        <v>4676</v>
      </c>
      <c r="Q305" t="s">
        <v>4677</v>
      </c>
      <c r="R305" s="112" t="s">
        <v>4544</v>
      </c>
      <c r="S305" s="112" t="s">
        <v>4662</v>
      </c>
      <c r="T305" s="146">
        <v>4.7070000000000002E-3</v>
      </c>
      <c r="U305" s="113"/>
      <c r="V305" s="113" t="s">
        <v>4660</v>
      </c>
      <c r="W305" s="119">
        <v>1</v>
      </c>
      <c r="X305" s="112"/>
      <c r="Y305" s="112"/>
      <c r="Z305" s="112" t="s">
        <v>4670</v>
      </c>
      <c r="AA305" s="112" t="s">
        <v>4675</v>
      </c>
      <c r="AB305" s="112"/>
      <c r="AC305" s="112" t="s">
        <v>4247</v>
      </c>
      <c r="AD305" s="112" t="s">
        <v>4545</v>
      </c>
      <c r="AE305" s="112"/>
      <c r="AF305" s="148">
        <f t="shared" si="8"/>
        <v>4.7022930000000001</v>
      </c>
    </row>
    <row r="306" spans="1:32" x14ac:dyDescent="0.25">
      <c r="A306" s="142">
        <f>INDEX('Capacity by State'!$B$6:$B$12,MATCH(MID(B306,18,2),'Capacity by State'!$A$6:$A$12,0))</f>
        <v>10</v>
      </c>
      <c r="B306" s="108" t="s">
        <v>4546</v>
      </c>
      <c r="C306" s="108" t="s">
        <v>4662</v>
      </c>
      <c r="D306" s="144">
        <f>IF(LEFT(J306,1)="S",INDEX('Summer PCF'!$J:$J,MATCH($B306,'Summer PCF'!$M:$M,0)),INDEX('Winter PCF'!$J:$J,MATCH($B306,'Winter PCF'!$M:$M,0)))*A306*Gross_Up</f>
        <v>5.984</v>
      </c>
      <c r="E306"/>
      <c r="F306" s="109" t="s">
        <v>4660</v>
      </c>
      <c r="G306" s="121">
        <v>1</v>
      </c>
      <c r="H306"/>
      <c r="I306"/>
      <c r="J306" s="108" t="str">
        <f t="shared" si="9"/>
        <v>SummerPeakMonth</v>
      </c>
      <c r="K306" s="108"/>
      <c r="L306" s="108"/>
      <c r="M306" s="108" t="s">
        <v>4247</v>
      </c>
      <c r="N306" s="108" t="s">
        <v>4547</v>
      </c>
      <c r="P306" t="s">
        <v>4676</v>
      </c>
      <c r="Q306" t="s">
        <v>4677</v>
      </c>
      <c r="R306" s="112" t="s">
        <v>4546</v>
      </c>
      <c r="S306" s="112" t="s">
        <v>4662</v>
      </c>
      <c r="T306" s="146">
        <v>5.9839999999999997E-3</v>
      </c>
      <c r="U306" s="113"/>
      <c r="V306" s="113" t="s">
        <v>4660</v>
      </c>
      <c r="W306" s="119">
        <v>1</v>
      </c>
      <c r="X306" s="112"/>
      <c r="Y306" s="112"/>
      <c r="Z306" s="112" t="s">
        <v>4669</v>
      </c>
      <c r="AA306" s="112" t="s">
        <v>4675</v>
      </c>
      <c r="AB306" s="112"/>
      <c r="AC306" s="112" t="s">
        <v>4247</v>
      </c>
      <c r="AD306" s="112" t="s">
        <v>4547</v>
      </c>
      <c r="AE306" s="112"/>
      <c r="AF306" s="148">
        <f t="shared" si="8"/>
        <v>5.9780160000000002</v>
      </c>
    </row>
    <row r="307" spans="1:32" x14ac:dyDescent="0.25">
      <c r="A307" s="142">
        <f>INDEX('Capacity by State'!$B$6:$B$12,MATCH(MID(B307,18,2),'Capacity by State'!$A$6:$A$12,0))</f>
        <v>10</v>
      </c>
      <c r="B307" s="108" t="s">
        <v>4546</v>
      </c>
      <c r="C307" s="108" t="s">
        <v>4662</v>
      </c>
      <c r="D307" s="144">
        <f>IF(LEFT(J307,1)="S",INDEX('Summer PCF'!$J:$J,MATCH($B307,'Summer PCF'!$M:$M,0)),INDEX('Winter PCF'!$J:$J,MATCH($B307,'Winter PCF'!$M:$M,0)))*A307*Gross_Up</f>
        <v>7.1999999999999993</v>
      </c>
      <c r="E307"/>
      <c r="F307" s="109" t="s">
        <v>4660</v>
      </c>
      <c r="G307" s="121">
        <v>1</v>
      </c>
      <c r="H307"/>
      <c r="I307"/>
      <c r="J307" s="108" t="str">
        <f t="shared" si="9"/>
        <v>WinterPeakMonth</v>
      </c>
      <c r="K307" s="108"/>
      <c r="L307" s="108"/>
      <c r="M307" s="108" t="s">
        <v>4247</v>
      </c>
      <c r="N307" s="108" t="s">
        <v>4547</v>
      </c>
      <c r="P307" t="s">
        <v>4676</v>
      </c>
      <c r="Q307" t="s">
        <v>4677</v>
      </c>
      <c r="R307" s="112" t="s">
        <v>4546</v>
      </c>
      <c r="S307" s="112" t="s">
        <v>4662</v>
      </c>
      <c r="T307" s="146">
        <v>7.1999999999999998E-3</v>
      </c>
      <c r="U307" s="113"/>
      <c r="V307" s="113" t="s">
        <v>4660</v>
      </c>
      <c r="W307" s="119">
        <v>1</v>
      </c>
      <c r="X307" s="112"/>
      <c r="Y307" s="112"/>
      <c r="Z307" s="112" t="s">
        <v>4670</v>
      </c>
      <c r="AA307" s="112" t="s">
        <v>4675</v>
      </c>
      <c r="AB307" s="112"/>
      <c r="AC307" s="112" t="s">
        <v>4247</v>
      </c>
      <c r="AD307" s="112" t="s">
        <v>4547</v>
      </c>
      <c r="AE307" s="112"/>
      <c r="AF307" s="148">
        <f t="shared" si="8"/>
        <v>7.1928000000000001</v>
      </c>
    </row>
    <row r="308" spans="1:32" x14ac:dyDescent="0.25">
      <c r="A308" s="142">
        <f>INDEX('Capacity by State'!$B$6:$B$12,MATCH(MID(B308,18,2),'Capacity by State'!$A$6:$A$12,0))</f>
        <v>10</v>
      </c>
      <c r="B308" s="108" t="s">
        <v>4548</v>
      </c>
      <c r="C308" s="108" t="s">
        <v>4662</v>
      </c>
      <c r="D308" s="144">
        <f>IF(LEFT(J308,1)="S",INDEX('Summer PCF'!$J:$J,MATCH($B308,'Summer PCF'!$M:$M,0)),INDEX('Winter PCF'!$J:$J,MATCH($B308,'Winter PCF'!$M:$M,0)))*A308*Gross_Up</f>
        <v>4.9119999999999999</v>
      </c>
      <c r="E308"/>
      <c r="F308" s="109" t="s">
        <v>4660</v>
      </c>
      <c r="G308" s="121">
        <v>1</v>
      </c>
      <c r="H308"/>
      <c r="I308"/>
      <c r="J308" s="108" t="str">
        <f t="shared" si="9"/>
        <v>SummerPeakMonth</v>
      </c>
      <c r="K308" s="108"/>
      <c r="L308" s="108"/>
      <c r="M308" s="108" t="s">
        <v>4247</v>
      </c>
      <c r="N308" s="108" t="s">
        <v>4549</v>
      </c>
      <c r="P308" t="s">
        <v>4676</v>
      </c>
      <c r="Q308" t="s">
        <v>4677</v>
      </c>
      <c r="R308" s="112" t="s">
        <v>4548</v>
      </c>
      <c r="S308" s="112" t="s">
        <v>4662</v>
      </c>
      <c r="T308" s="146">
        <v>4.9119999999999997E-3</v>
      </c>
      <c r="U308" s="113"/>
      <c r="V308" s="113" t="s">
        <v>4660</v>
      </c>
      <c r="W308" s="119">
        <v>1</v>
      </c>
      <c r="X308" s="112"/>
      <c r="Y308" s="112"/>
      <c r="Z308" s="112" t="s">
        <v>4669</v>
      </c>
      <c r="AA308" s="112" t="s">
        <v>4675</v>
      </c>
      <c r="AB308" s="112"/>
      <c r="AC308" s="112" t="s">
        <v>4247</v>
      </c>
      <c r="AD308" s="112" t="s">
        <v>4549</v>
      </c>
      <c r="AE308" s="112"/>
      <c r="AF308" s="148">
        <f t="shared" si="8"/>
        <v>4.9070879999999999</v>
      </c>
    </row>
    <row r="309" spans="1:32" x14ac:dyDescent="0.25">
      <c r="A309" s="142">
        <f>INDEX('Capacity by State'!$B$6:$B$12,MATCH(MID(B309,18,2),'Capacity by State'!$A$6:$A$12,0))</f>
        <v>10</v>
      </c>
      <c r="B309" s="108" t="s">
        <v>4548</v>
      </c>
      <c r="C309" s="108" t="s">
        <v>4662</v>
      </c>
      <c r="D309" s="144">
        <f>IF(LEFT(J309,1)="S",INDEX('Summer PCF'!$J:$J,MATCH($B309,'Summer PCF'!$M:$M,0)),INDEX('Winter PCF'!$J:$J,MATCH($B309,'Winter PCF'!$M:$M,0)))*A309*Gross_Up</f>
        <v>6.5790000000000006</v>
      </c>
      <c r="E309"/>
      <c r="F309" s="109" t="s">
        <v>4660</v>
      </c>
      <c r="G309" s="121">
        <v>1</v>
      </c>
      <c r="H309"/>
      <c r="I309"/>
      <c r="J309" s="108" t="str">
        <f t="shared" si="9"/>
        <v>WinterPeakMonth</v>
      </c>
      <c r="K309" s="108"/>
      <c r="L309" s="108"/>
      <c r="M309" s="108" t="s">
        <v>4247</v>
      </c>
      <c r="N309" s="108" t="s">
        <v>4549</v>
      </c>
      <c r="P309" t="s">
        <v>4676</v>
      </c>
      <c r="Q309" t="s">
        <v>4677</v>
      </c>
      <c r="R309" s="112" t="s">
        <v>4548</v>
      </c>
      <c r="S309" s="112" t="s">
        <v>4662</v>
      </c>
      <c r="T309" s="146">
        <v>6.5789999999999998E-3</v>
      </c>
      <c r="U309" s="113"/>
      <c r="V309" s="113" t="s">
        <v>4660</v>
      </c>
      <c r="W309" s="119">
        <v>1</v>
      </c>
      <c r="X309" s="112"/>
      <c r="Y309" s="112"/>
      <c r="Z309" s="112" t="s">
        <v>4670</v>
      </c>
      <c r="AA309" s="112" t="s">
        <v>4675</v>
      </c>
      <c r="AB309" s="112"/>
      <c r="AC309" s="112" t="s">
        <v>4247</v>
      </c>
      <c r="AD309" s="112" t="s">
        <v>4549</v>
      </c>
      <c r="AE309" s="112"/>
      <c r="AF309" s="148">
        <f t="shared" si="8"/>
        <v>6.5724209999999994</v>
      </c>
    </row>
    <row r="310" spans="1:32" x14ac:dyDescent="0.25">
      <c r="A310" s="142">
        <f>INDEX('Capacity by State'!$B$6:$B$12,MATCH(MID(B310,18,2),'Capacity by State'!$A$6:$A$12,0))</f>
        <v>10</v>
      </c>
      <c r="B310" s="108" t="s">
        <v>4550</v>
      </c>
      <c r="C310" s="108" t="s">
        <v>4662</v>
      </c>
      <c r="D310" s="144">
        <f>IF(LEFT(J310,1)="S",INDEX('Summer PCF'!$J:$J,MATCH($B310,'Summer PCF'!$M:$M,0)),INDEX('Winter PCF'!$J:$J,MATCH($B310,'Winter PCF'!$M:$M,0)))*A310*Gross_Up</f>
        <v>4.6370000000000005</v>
      </c>
      <c r="E310"/>
      <c r="F310" s="109" t="s">
        <v>4660</v>
      </c>
      <c r="G310" s="121">
        <v>1</v>
      </c>
      <c r="H310"/>
      <c r="I310"/>
      <c r="J310" s="108" t="str">
        <f t="shared" si="9"/>
        <v>SummerPeakMonth</v>
      </c>
      <c r="K310" s="108"/>
      <c r="L310" s="108"/>
      <c r="M310" s="108" t="s">
        <v>4247</v>
      </c>
      <c r="N310" s="108" t="s">
        <v>4551</v>
      </c>
      <c r="P310" t="s">
        <v>4676</v>
      </c>
      <c r="Q310" t="s">
        <v>4677</v>
      </c>
      <c r="R310" s="112" t="s">
        <v>4550</v>
      </c>
      <c r="S310" s="112" t="s">
        <v>4662</v>
      </c>
      <c r="T310" s="146">
        <v>4.6369999999999996E-3</v>
      </c>
      <c r="U310" s="113"/>
      <c r="V310" s="113" t="s">
        <v>4660</v>
      </c>
      <c r="W310" s="119">
        <v>1</v>
      </c>
      <c r="X310" s="112"/>
      <c r="Y310" s="112"/>
      <c r="Z310" s="112" t="s">
        <v>4669</v>
      </c>
      <c r="AA310" s="112" t="s">
        <v>4675</v>
      </c>
      <c r="AB310" s="112"/>
      <c r="AC310" s="112" t="s">
        <v>4247</v>
      </c>
      <c r="AD310" s="112" t="s">
        <v>4551</v>
      </c>
      <c r="AE310" s="112"/>
      <c r="AF310" s="148">
        <f t="shared" si="8"/>
        <v>4.6323629999999998</v>
      </c>
    </row>
    <row r="311" spans="1:32" x14ac:dyDescent="0.25">
      <c r="A311" s="142">
        <f>INDEX('Capacity by State'!$B$6:$B$12,MATCH(MID(B311,18,2),'Capacity by State'!$A$6:$A$12,0))</f>
        <v>10</v>
      </c>
      <c r="B311" s="108" t="s">
        <v>4550</v>
      </c>
      <c r="C311" s="108" t="s">
        <v>4662</v>
      </c>
      <c r="D311" s="144">
        <f>IF(LEFT(J311,1)="S",INDEX('Summer PCF'!$J:$J,MATCH($B311,'Summer PCF'!$M:$M,0)),INDEX('Winter PCF'!$J:$J,MATCH($B311,'Winter PCF'!$M:$M,0)))*A311*Gross_Up</f>
        <v>6.3160000000000007</v>
      </c>
      <c r="E311"/>
      <c r="F311" s="109" t="s">
        <v>4660</v>
      </c>
      <c r="G311" s="121">
        <v>1</v>
      </c>
      <c r="H311"/>
      <c r="I311"/>
      <c r="J311" s="108" t="str">
        <f t="shared" si="9"/>
        <v>WinterPeakMonth</v>
      </c>
      <c r="K311" s="108"/>
      <c r="L311" s="108"/>
      <c r="M311" s="108" t="s">
        <v>4247</v>
      </c>
      <c r="N311" s="108" t="s">
        <v>4551</v>
      </c>
      <c r="P311" t="s">
        <v>4676</v>
      </c>
      <c r="Q311" t="s">
        <v>4677</v>
      </c>
      <c r="R311" s="112" t="s">
        <v>4550</v>
      </c>
      <c r="S311" s="112" t="s">
        <v>4662</v>
      </c>
      <c r="T311" s="146">
        <v>6.3160000000000004E-3</v>
      </c>
      <c r="U311" s="113"/>
      <c r="V311" s="113" t="s">
        <v>4660</v>
      </c>
      <c r="W311" s="119">
        <v>1</v>
      </c>
      <c r="X311" s="112"/>
      <c r="Y311" s="112"/>
      <c r="Z311" s="112" t="s">
        <v>4670</v>
      </c>
      <c r="AA311" s="112" t="s">
        <v>4675</v>
      </c>
      <c r="AB311" s="112"/>
      <c r="AC311" s="112" t="s">
        <v>4247</v>
      </c>
      <c r="AD311" s="112" t="s">
        <v>4551</v>
      </c>
      <c r="AE311" s="112"/>
      <c r="AF311" s="148">
        <f t="shared" si="8"/>
        <v>6.3096839999999998</v>
      </c>
    </row>
    <row r="312" spans="1:32" x14ac:dyDescent="0.25">
      <c r="A312" s="142">
        <f>INDEX('Capacity by State'!$B$6:$B$12,MATCH(MID(B312,18,2),'Capacity by State'!$A$6:$A$12,0))</f>
        <v>10</v>
      </c>
      <c r="B312" s="108" t="s">
        <v>4552</v>
      </c>
      <c r="C312" s="108" t="s">
        <v>4662</v>
      </c>
      <c r="D312" s="144">
        <f>IF(LEFT(J312,1)="S",INDEX('Summer PCF'!$J:$J,MATCH($B312,'Summer PCF'!$M:$M,0)),INDEX('Winter PCF'!$J:$J,MATCH($B312,'Winter PCF'!$M:$M,0)))*A312*Gross_Up</f>
        <v>5.4720000000000004</v>
      </c>
      <c r="E312"/>
      <c r="F312" s="109" t="s">
        <v>4660</v>
      </c>
      <c r="G312" s="121">
        <v>1</v>
      </c>
      <c r="H312"/>
      <c r="I312"/>
      <c r="J312" s="108" t="str">
        <f t="shared" si="9"/>
        <v>SummerPeakMonth</v>
      </c>
      <c r="K312" s="108"/>
      <c r="L312" s="108"/>
      <c r="M312" s="108" t="s">
        <v>4247</v>
      </c>
      <c r="N312" s="108" t="s">
        <v>4553</v>
      </c>
      <c r="P312" t="s">
        <v>4676</v>
      </c>
      <c r="Q312" t="s">
        <v>4677</v>
      </c>
      <c r="R312" s="112" t="s">
        <v>4552</v>
      </c>
      <c r="S312" s="112" t="s">
        <v>4662</v>
      </c>
      <c r="T312" s="146">
        <v>5.4720000000000003E-3</v>
      </c>
      <c r="U312" s="113"/>
      <c r="V312" s="113" t="s">
        <v>4660</v>
      </c>
      <c r="W312" s="119">
        <v>1</v>
      </c>
      <c r="X312" s="112"/>
      <c r="Y312" s="112"/>
      <c r="Z312" s="112" t="s">
        <v>4669</v>
      </c>
      <c r="AA312" s="112" t="s">
        <v>4675</v>
      </c>
      <c r="AB312" s="112"/>
      <c r="AC312" s="112" t="s">
        <v>4247</v>
      </c>
      <c r="AD312" s="112" t="s">
        <v>4553</v>
      </c>
      <c r="AE312" s="112"/>
      <c r="AF312" s="148">
        <f t="shared" si="8"/>
        <v>5.4665280000000003</v>
      </c>
    </row>
    <row r="313" spans="1:32" x14ac:dyDescent="0.25">
      <c r="A313" s="142">
        <f>INDEX('Capacity by State'!$B$6:$B$12,MATCH(MID(B313,18,2),'Capacity by State'!$A$6:$A$12,0))</f>
        <v>10</v>
      </c>
      <c r="B313" s="108" t="s">
        <v>4552</v>
      </c>
      <c r="C313" s="108" t="s">
        <v>4662</v>
      </c>
      <c r="D313" s="144">
        <f>IF(LEFT(J313,1)="S",INDEX('Summer PCF'!$J:$J,MATCH($B313,'Summer PCF'!$M:$M,0)),INDEX('Winter PCF'!$J:$J,MATCH($B313,'Winter PCF'!$M:$M,0)))*A313*Gross_Up</f>
        <v>6.2139999999999995</v>
      </c>
      <c r="E313"/>
      <c r="F313" s="109" t="s">
        <v>4660</v>
      </c>
      <c r="G313" s="121">
        <v>1</v>
      </c>
      <c r="H313"/>
      <c r="I313"/>
      <c r="J313" s="108" t="str">
        <f t="shared" si="9"/>
        <v>WinterPeakMonth</v>
      </c>
      <c r="K313" s="108"/>
      <c r="L313" s="108"/>
      <c r="M313" s="108" t="s">
        <v>4247</v>
      </c>
      <c r="N313" s="108" t="s">
        <v>4553</v>
      </c>
      <c r="P313" t="s">
        <v>4676</v>
      </c>
      <c r="Q313" t="s">
        <v>4677</v>
      </c>
      <c r="R313" s="112" t="s">
        <v>4552</v>
      </c>
      <c r="S313" s="112" t="s">
        <v>4662</v>
      </c>
      <c r="T313" s="146">
        <v>6.2139999999999999E-3</v>
      </c>
      <c r="U313" s="113"/>
      <c r="V313" s="113" t="s">
        <v>4660</v>
      </c>
      <c r="W313" s="119">
        <v>1</v>
      </c>
      <c r="X313" s="112"/>
      <c r="Y313" s="112"/>
      <c r="Z313" s="112" t="s">
        <v>4670</v>
      </c>
      <c r="AA313" s="112" t="s">
        <v>4675</v>
      </c>
      <c r="AB313" s="112"/>
      <c r="AC313" s="112" t="s">
        <v>4247</v>
      </c>
      <c r="AD313" s="112" t="s">
        <v>4553</v>
      </c>
      <c r="AE313" s="112"/>
      <c r="AF313" s="148">
        <f t="shared" si="8"/>
        <v>6.2077860000000005</v>
      </c>
    </row>
    <row r="314" spans="1:32" x14ac:dyDescent="0.25">
      <c r="A314" s="142">
        <f>INDEX('Capacity by State'!$B$6:$B$12,MATCH(MID(B314,18,2),'Capacity by State'!$A$6:$A$12,0))</f>
        <v>10</v>
      </c>
      <c r="B314" s="108" t="s">
        <v>4554</v>
      </c>
      <c r="C314" s="108" t="s">
        <v>4662</v>
      </c>
      <c r="D314" s="144">
        <f>IF(LEFT(J314,1)="S",INDEX('Summer PCF'!$J:$J,MATCH($B314,'Summer PCF'!$M:$M,0)),INDEX('Winter PCF'!$J:$J,MATCH($B314,'Winter PCF'!$M:$M,0)))*A314*Gross_Up</f>
        <v>7.3580000000000005</v>
      </c>
      <c r="E314"/>
      <c r="F314" s="109" t="s">
        <v>4660</v>
      </c>
      <c r="G314" s="121">
        <v>1</v>
      </c>
      <c r="H314"/>
      <c r="I314"/>
      <c r="J314" s="108" t="str">
        <f t="shared" si="9"/>
        <v>SummerPeakMonth</v>
      </c>
      <c r="K314" s="108"/>
      <c r="L314" s="108"/>
      <c r="M314" s="108" t="s">
        <v>4247</v>
      </c>
      <c r="N314" s="108" t="s">
        <v>4555</v>
      </c>
      <c r="P314" t="s">
        <v>4676</v>
      </c>
      <c r="Q314" t="s">
        <v>4677</v>
      </c>
      <c r="R314" s="112" t="s">
        <v>4554</v>
      </c>
      <c r="S314" s="112" t="s">
        <v>4662</v>
      </c>
      <c r="T314" s="146">
        <v>7.358E-3</v>
      </c>
      <c r="U314" s="113"/>
      <c r="V314" s="113" t="s">
        <v>4660</v>
      </c>
      <c r="W314" s="119">
        <v>1</v>
      </c>
      <c r="X314" s="112"/>
      <c r="Y314" s="112"/>
      <c r="Z314" s="112" t="s">
        <v>4669</v>
      </c>
      <c r="AA314" s="112" t="s">
        <v>4675</v>
      </c>
      <c r="AB314" s="112"/>
      <c r="AC314" s="112" t="s">
        <v>4247</v>
      </c>
      <c r="AD314" s="112" t="s">
        <v>4555</v>
      </c>
      <c r="AE314" s="112"/>
      <c r="AF314" s="148">
        <f t="shared" si="8"/>
        <v>7.3506419999999997</v>
      </c>
    </row>
    <row r="315" spans="1:32" x14ac:dyDescent="0.25">
      <c r="A315" s="142">
        <f>INDEX('Capacity by State'!$B$6:$B$12,MATCH(MID(B315,18,2),'Capacity by State'!$A$6:$A$12,0))</f>
        <v>10</v>
      </c>
      <c r="B315" s="108" t="s">
        <v>4554</v>
      </c>
      <c r="C315" s="108" t="s">
        <v>4662</v>
      </c>
      <c r="D315" s="144">
        <f>IF(LEFT(J315,1)="S",INDEX('Summer PCF'!$J:$J,MATCH($B315,'Summer PCF'!$M:$M,0)),INDEX('Winter PCF'!$J:$J,MATCH($B315,'Winter PCF'!$M:$M,0)))*A315*Gross_Up</f>
        <v>7.625</v>
      </c>
      <c r="E315"/>
      <c r="F315" s="109" t="s">
        <v>4660</v>
      </c>
      <c r="G315" s="121">
        <v>1</v>
      </c>
      <c r="H315"/>
      <c r="I315"/>
      <c r="J315" s="108" t="str">
        <f t="shared" si="9"/>
        <v>WinterPeakMonth</v>
      </c>
      <c r="K315" s="108"/>
      <c r="L315" s="108"/>
      <c r="M315" s="108" t="s">
        <v>4247</v>
      </c>
      <c r="N315" s="108" t="s">
        <v>4555</v>
      </c>
      <c r="P315" t="s">
        <v>4676</v>
      </c>
      <c r="Q315" t="s">
        <v>4677</v>
      </c>
      <c r="R315" s="112" t="s">
        <v>4554</v>
      </c>
      <c r="S315" s="112" t="s">
        <v>4662</v>
      </c>
      <c r="T315" s="146">
        <v>7.6249999999999998E-3</v>
      </c>
      <c r="U315" s="113"/>
      <c r="V315" s="113" t="s">
        <v>4660</v>
      </c>
      <c r="W315" s="119">
        <v>1</v>
      </c>
      <c r="X315" s="112"/>
      <c r="Y315" s="112"/>
      <c r="Z315" s="112" t="s">
        <v>4670</v>
      </c>
      <c r="AA315" s="112" t="s">
        <v>4675</v>
      </c>
      <c r="AB315" s="112"/>
      <c r="AC315" s="112" t="s">
        <v>4247</v>
      </c>
      <c r="AD315" s="112" t="s">
        <v>4555</v>
      </c>
      <c r="AE315" s="112"/>
      <c r="AF315" s="148">
        <f t="shared" si="8"/>
        <v>7.617375</v>
      </c>
    </row>
    <row r="316" spans="1:32" x14ac:dyDescent="0.25">
      <c r="A316" s="142">
        <f>INDEX('Capacity by State'!$B$6:$B$12,MATCH(MID(B316,18,2),'Capacity by State'!$A$6:$A$12,0))</f>
        <v>10</v>
      </c>
      <c r="B316" s="108" t="s">
        <v>4556</v>
      </c>
      <c r="C316" s="108" t="s">
        <v>4662</v>
      </c>
      <c r="D316" s="144">
        <f>IF(LEFT(J316,1)="S",INDEX('Summer PCF'!$J:$J,MATCH($B316,'Summer PCF'!$M:$M,0)),INDEX('Winter PCF'!$J:$J,MATCH($B316,'Winter PCF'!$M:$M,0)))*A316*Gross_Up</f>
        <v>3.3939999999999997</v>
      </c>
      <c r="E316"/>
      <c r="F316" s="109" t="s">
        <v>4660</v>
      </c>
      <c r="G316" s="121">
        <v>1</v>
      </c>
      <c r="H316"/>
      <c r="I316"/>
      <c r="J316" s="108" t="str">
        <f t="shared" si="9"/>
        <v>SummerPeakMonth</v>
      </c>
      <c r="K316" s="108"/>
      <c r="L316" s="108"/>
      <c r="M316" s="108" t="s">
        <v>4247</v>
      </c>
      <c r="N316" s="108" t="s">
        <v>4557</v>
      </c>
      <c r="P316" t="s">
        <v>4676</v>
      </c>
      <c r="Q316" t="s">
        <v>4677</v>
      </c>
      <c r="R316" s="112" t="s">
        <v>4556</v>
      </c>
      <c r="S316" s="112" t="s">
        <v>4662</v>
      </c>
      <c r="T316" s="146">
        <v>3.3939999999999999E-3</v>
      </c>
      <c r="U316" s="113"/>
      <c r="V316" s="113" t="s">
        <v>4660</v>
      </c>
      <c r="W316" s="119">
        <v>1</v>
      </c>
      <c r="X316" s="112"/>
      <c r="Y316" s="112"/>
      <c r="Z316" s="112" t="s">
        <v>4669</v>
      </c>
      <c r="AA316" s="112" t="s">
        <v>4675</v>
      </c>
      <c r="AB316" s="112"/>
      <c r="AC316" s="112" t="s">
        <v>4247</v>
      </c>
      <c r="AD316" s="112" t="s">
        <v>4557</v>
      </c>
      <c r="AE316" s="112"/>
      <c r="AF316" s="148">
        <f t="shared" si="8"/>
        <v>3.390606</v>
      </c>
    </row>
    <row r="317" spans="1:32" x14ac:dyDescent="0.25">
      <c r="A317" s="142">
        <f>INDEX('Capacity by State'!$B$6:$B$12,MATCH(MID(B317,18,2),'Capacity by State'!$A$6:$A$12,0))</f>
        <v>10</v>
      </c>
      <c r="B317" s="108" t="s">
        <v>4556</v>
      </c>
      <c r="C317" s="108" t="s">
        <v>4662</v>
      </c>
      <c r="D317" s="144">
        <f>IF(LEFT(J317,1)="S",INDEX('Summer PCF'!$J:$J,MATCH($B317,'Summer PCF'!$M:$M,0)),INDEX('Winter PCF'!$J:$J,MATCH($B317,'Winter PCF'!$M:$M,0)))*A317*Gross_Up</f>
        <v>5.048</v>
      </c>
      <c r="E317"/>
      <c r="F317" s="109" t="s">
        <v>4660</v>
      </c>
      <c r="G317" s="121">
        <v>1</v>
      </c>
      <c r="H317"/>
      <c r="I317"/>
      <c r="J317" s="108" t="str">
        <f t="shared" si="9"/>
        <v>WinterPeakMonth</v>
      </c>
      <c r="K317" s="108"/>
      <c r="L317" s="108"/>
      <c r="M317" s="108" t="s">
        <v>4247</v>
      </c>
      <c r="N317" s="108" t="s">
        <v>4557</v>
      </c>
      <c r="P317" t="s">
        <v>4676</v>
      </c>
      <c r="Q317" t="s">
        <v>4677</v>
      </c>
      <c r="R317" s="112" t="s">
        <v>4556</v>
      </c>
      <c r="S317" s="112" t="s">
        <v>4662</v>
      </c>
      <c r="T317" s="146">
        <v>5.0480000000000004E-3</v>
      </c>
      <c r="U317" s="113"/>
      <c r="V317" s="113" t="s">
        <v>4660</v>
      </c>
      <c r="W317" s="119">
        <v>1</v>
      </c>
      <c r="X317" s="112"/>
      <c r="Y317" s="112"/>
      <c r="Z317" s="112" t="s">
        <v>4670</v>
      </c>
      <c r="AA317" s="112" t="s">
        <v>4675</v>
      </c>
      <c r="AB317" s="112"/>
      <c r="AC317" s="112" t="s">
        <v>4247</v>
      </c>
      <c r="AD317" s="112" t="s">
        <v>4557</v>
      </c>
      <c r="AE317" s="112"/>
      <c r="AF317" s="148">
        <f t="shared" si="8"/>
        <v>5.0429519999999997</v>
      </c>
    </row>
    <row r="318" spans="1:32" x14ac:dyDescent="0.25">
      <c r="A318" s="142">
        <f>INDEX('Capacity by State'!$B$6:$B$12,MATCH(MID(B318,18,2),'Capacity by State'!$A$6:$A$12,0))</f>
        <v>10</v>
      </c>
      <c r="B318" s="108" t="s">
        <v>4558</v>
      </c>
      <c r="C318" s="108" t="s">
        <v>4662</v>
      </c>
      <c r="D318" s="144">
        <f>IF(LEFT(J318,1)="S",INDEX('Summer PCF'!$J:$J,MATCH($B318,'Summer PCF'!$M:$M,0)),INDEX('Winter PCF'!$J:$J,MATCH($B318,'Winter PCF'!$M:$M,0)))*A318*Gross_Up</f>
        <v>5.6499999999999995</v>
      </c>
      <c r="E318"/>
      <c r="F318" s="109" t="s">
        <v>4660</v>
      </c>
      <c r="G318" s="121">
        <v>1</v>
      </c>
      <c r="H318"/>
      <c r="I318"/>
      <c r="J318" s="108" t="str">
        <f t="shared" si="9"/>
        <v>SummerPeakMonth</v>
      </c>
      <c r="K318" s="108"/>
      <c r="L318" s="108"/>
      <c r="M318" s="108" t="s">
        <v>4247</v>
      </c>
      <c r="N318" s="108" t="s">
        <v>4559</v>
      </c>
      <c r="P318" t="s">
        <v>4676</v>
      </c>
      <c r="Q318" t="s">
        <v>4677</v>
      </c>
      <c r="R318" s="112" t="s">
        <v>4558</v>
      </c>
      <c r="S318" s="112" t="s">
        <v>4662</v>
      </c>
      <c r="T318" s="146">
        <v>5.6499999999999996E-3</v>
      </c>
      <c r="U318" s="113"/>
      <c r="V318" s="113" t="s">
        <v>4660</v>
      </c>
      <c r="W318" s="119">
        <v>1</v>
      </c>
      <c r="X318" s="112"/>
      <c r="Y318" s="112"/>
      <c r="Z318" s="112" t="s">
        <v>4669</v>
      </c>
      <c r="AA318" s="112" t="s">
        <v>4675</v>
      </c>
      <c r="AB318" s="112"/>
      <c r="AC318" s="112" t="s">
        <v>4247</v>
      </c>
      <c r="AD318" s="112" t="s">
        <v>4559</v>
      </c>
      <c r="AE318" s="112"/>
      <c r="AF318" s="148">
        <f t="shared" si="8"/>
        <v>5.6443500000000002</v>
      </c>
    </row>
    <row r="319" spans="1:32" x14ac:dyDescent="0.25">
      <c r="A319" s="142">
        <f>INDEX('Capacity by State'!$B$6:$B$12,MATCH(MID(B319,18,2),'Capacity by State'!$A$6:$A$12,0))</f>
        <v>10</v>
      </c>
      <c r="B319" s="108" t="s">
        <v>4558</v>
      </c>
      <c r="C319" s="108" t="s">
        <v>4662</v>
      </c>
      <c r="D319" s="144">
        <f>IF(LEFT(J319,1)="S",INDEX('Summer PCF'!$J:$J,MATCH($B319,'Summer PCF'!$M:$M,0)),INDEX('Winter PCF'!$J:$J,MATCH($B319,'Winter PCF'!$M:$M,0)))*A319*Gross_Up</f>
        <v>6.9830000000000005</v>
      </c>
      <c r="E319"/>
      <c r="F319" s="109" t="s">
        <v>4660</v>
      </c>
      <c r="G319" s="121">
        <v>1</v>
      </c>
      <c r="H319"/>
      <c r="I319"/>
      <c r="J319" s="108" t="str">
        <f t="shared" si="9"/>
        <v>WinterPeakMonth</v>
      </c>
      <c r="K319" s="108"/>
      <c r="L319" s="108"/>
      <c r="M319" s="108" t="s">
        <v>4247</v>
      </c>
      <c r="N319" s="108" t="s">
        <v>4559</v>
      </c>
      <c r="P319" t="s">
        <v>4676</v>
      </c>
      <c r="Q319" t="s">
        <v>4677</v>
      </c>
      <c r="R319" s="112" t="s">
        <v>4558</v>
      </c>
      <c r="S319" s="112" t="s">
        <v>4662</v>
      </c>
      <c r="T319" s="146">
        <v>6.9829999999999996E-3</v>
      </c>
      <c r="U319" s="113"/>
      <c r="V319" s="113" t="s">
        <v>4660</v>
      </c>
      <c r="W319" s="119">
        <v>1</v>
      </c>
      <c r="X319" s="112"/>
      <c r="Y319" s="112"/>
      <c r="Z319" s="112" t="s">
        <v>4670</v>
      </c>
      <c r="AA319" s="112" t="s">
        <v>4675</v>
      </c>
      <c r="AB319" s="112"/>
      <c r="AC319" s="112" t="s">
        <v>4247</v>
      </c>
      <c r="AD319" s="112" t="s">
        <v>4559</v>
      </c>
      <c r="AE319" s="112"/>
      <c r="AF319" s="148">
        <f t="shared" si="8"/>
        <v>6.9760169999999997</v>
      </c>
    </row>
    <row r="320" spans="1:32" x14ac:dyDescent="0.25">
      <c r="A320" s="142">
        <f>INDEX('Capacity by State'!$B$6:$B$12,MATCH(MID(B320,18,2),'Capacity by State'!$A$6:$A$12,0))</f>
        <v>10</v>
      </c>
      <c r="B320" s="108" t="s">
        <v>4560</v>
      </c>
      <c r="C320" s="108" t="s">
        <v>4662</v>
      </c>
      <c r="D320" s="144">
        <f>IF(LEFT(J320,1)="S",INDEX('Summer PCF'!$J:$J,MATCH($B320,'Summer PCF'!$M:$M,0)),INDEX('Winter PCF'!$J:$J,MATCH($B320,'Winter PCF'!$M:$M,0)))*A320*Gross_Up</f>
        <v>4.3740000000000006</v>
      </c>
      <c r="E320"/>
      <c r="F320" s="109" t="s">
        <v>4660</v>
      </c>
      <c r="G320" s="121">
        <v>1</v>
      </c>
      <c r="H320"/>
      <c r="I320"/>
      <c r="J320" s="108" t="str">
        <f t="shared" si="9"/>
        <v>SummerPeakMonth</v>
      </c>
      <c r="K320" s="108"/>
      <c r="L320" s="108"/>
      <c r="M320" s="108" t="s">
        <v>4247</v>
      </c>
      <c r="N320" s="108" t="s">
        <v>4561</v>
      </c>
      <c r="P320" t="s">
        <v>4676</v>
      </c>
      <c r="Q320" t="s">
        <v>4677</v>
      </c>
      <c r="R320" s="112" t="s">
        <v>4560</v>
      </c>
      <c r="S320" s="112" t="s">
        <v>4662</v>
      </c>
      <c r="T320" s="146">
        <v>4.3740000000000003E-3</v>
      </c>
      <c r="U320" s="113"/>
      <c r="V320" s="113" t="s">
        <v>4660</v>
      </c>
      <c r="W320" s="119">
        <v>1</v>
      </c>
      <c r="X320" s="112"/>
      <c r="Y320" s="112"/>
      <c r="Z320" s="112" t="s">
        <v>4669</v>
      </c>
      <c r="AA320" s="112" t="s">
        <v>4675</v>
      </c>
      <c r="AB320" s="112"/>
      <c r="AC320" s="112" t="s">
        <v>4247</v>
      </c>
      <c r="AD320" s="112" t="s">
        <v>4561</v>
      </c>
      <c r="AE320" s="112"/>
      <c r="AF320" s="148">
        <f t="shared" si="8"/>
        <v>4.3696259999999993</v>
      </c>
    </row>
    <row r="321" spans="1:32" x14ac:dyDescent="0.25">
      <c r="A321" s="142">
        <f>INDEX('Capacity by State'!$B$6:$B$12,MATCH(MID(B321,18,2),'Capacity by State'!$A$6:$A$12,0))</f>
        <v>10</v>
      </c>
      <c r="B321" s="108" t="s">
        <v>4560</v>
      </c>
      <c r="C321" s="108" t="s">
        <v>4662</v>
      </c>
      <c r="D321" s="144">
        <f>IF(LEFT(J321,1)="S",INDEX('Summer PCF'!$J:$J,MATCH($B321,'Summer PCF'!$M:$M,0)),INDEX('Winter PCF'!$J:$J,MATCH($B321,'Winter PCF'!$M:$M,0)))*A321*Gross_Up</f>
        <v>7.657</v>
      </c>
      <c r="E321"/>
      <c r="F321" s="109" t="s">
        <v>4660</v>
      </c>
      <c r="G321" s="121">
        <v>1</v>
      </c>
      <c r="H321"/>
      <c r="I321"/>
      <c r="J321" s="108" t="str">
        <f t="shared" si="9"/>
        <v>WinterPeakMonth</v>
      </c>
      <c r="K321" s="108"/>
      <c r="L321" s="108"/>
      <c r="M321" s="108" t="s">
        <v>4247</v>
      </c>
      <c r="N321" s="108" t="s">
        <v>4561</v>
      </c>
      <c r="P321" t="s">
        <v>4676</v>
      </c>
      <c r="Q321" t="s">
        <v>4677</v>
      </c>
      <c r="R321" s="112" t="s">
        <v>4560</v>
      </c>
      <c r="S321" s="112" t="s">
        <v>4662</v>
      </c>
      <c r="T321" s="146">
        <v>7.6569999999999997E-3</v>
      </c>
      <c r="U321" s="113"/>
      <c r="V321" s="113" t="s">
        <v>4660</v>
      </c>
      <c r="W321" s="119">
        <v>1</v>
      </c>
      <c r="X321" s="112"/>
      <c r="Y321" s="112"/>
      <c r="Z321" s="112" t="s">
        <v>4670</v>
      </c>
      <c r="AA321" s="112" t="s">
        <v>4675</v>
      </c>
      <c r="AB321" s="112"/>
      <c r="AC321" s="112" t="s">
        <v>4247</v>
      </c>
      <c r="AD321" s="112" t="s">
        <v>4561</v>
      </c>
      <c r="AE321" s="112"/>
      <c r="AF321" s="148">
        <f t="shared" si="8"/>
        <v>7.649343</v>
      </c>
    </row>
    <row r="322" spans="1:32" x14ac:dyDescent="0.25">
      <c r="A322" s="142">
        <f>INDEX('Capacity by State'!$B$6:$B$12,MATCH(MID(B322,18,2),'Capacity by State'!$A$6:$A$12,0))</f>
        <v>10</v>
      </c>
      <c r="B322" s="108" t="s">
        <v>4562</v>
      </c>
      <c r="C322" s="108" t="s">
        <v>4662</v>
      </c>
      <c r="D322" s="144">
        <f>IF(LEFT(J322,1)="S",INDEX('Summer PCF'!$J:$J,MATCH($B322,'Summer PCF'!$M:$M,0)),INDEX('Winter PCF'!$J:$J,MATCH($B322,'Winter PCF'!$M:$M,0)))*A322*Gross_Up</f>
        <v>4.46</v>
      </c>
      <c r="E322"/>
      <c r="F322" s="109" t="s">
        <v>4660</v>
      </c>
      <c r="G322" s="121">
        <v>1</v>
      </c>
      <c r="H322"/>
      <c r="I322"/>
      <c r="J322" s="108" t="str">
        <f t="shared" si="9"/>
        <v>SummerPeakMonth</v>
      </c>
      <c r="K322" s="108"/>
      <c r="L322" s="108"/>
      <c r="M322" s="108" t="s">
        <v>4247</v>
      </c>
      <c r="N322" s="108" t="s">
        <v>4563</v>
      </c>
      <c r="P322" t="s">
        <v>4676</v>
      </c>
      <c r="Q322" t="s">
        <v>4677</v>
      </c>
      <c r="R322" s="112" t="s">
        <v>4562</v>
      </c>
      <c r="S322" s="112" t="s">
        <v>4662</v>
      </c>
      <c r="T322" s="146">
        <v>4.4600000000000004E-3</v>
      </c>
      <c r="U322" s="113"/>
      <c r="V322" s="113" t="s">
        <v>4660</v>
      </c>
      <c r="W322" s="119">
        <v>1</v>
      </c>
      <c r="X322" s="112"/>
      <c r="Y322" s="112"/>
      <c r="Z322" s="112" t="s">
        <v>4669</v>
      </c>
      <c r="AA322" s="112" t="s">
        <v>4675</v>
      </c>
      <c r="AB322" s="112"/>
      <c r="AC322" s="112" t="s">
        <v>4247</v>
      </c>
      <c r="AD322" s="112" t="s">
        <v>4563</v>
      </c>
      <c r="AE322" s="112"/>
      <c r="AF322" s="148">
        <f t="shared" si="8"/>
        <v>4.4555400000000001</v>
      </c>
    </row>
    <row r="323" spans="1:32" x14ac:dyDescent="0.25">
      <c r="A323" s="142">
        <f>INDEX('Capacity by State'!$B$6:$B$12,MATCH(MID(B323,18,2),'Capacity by State'!$A$6:$A$12,0))</f>
        <v>10</v>
      </c>
      <c r="B323" s="108" t="s">
        <v>4562</v>
      </c>
      <c r="C323" s="108" t="s">
        <v>4662</v>
      </c>
      <c r="D323" s="144">
        <f>IF(LEFT(J323,1)="S",INDEX('Summer PCF'!$J:$J,MATCH($B323,'Summer PCF'!$M:$M,0)),INDEX('Winter PCF'!$J:$J,MATCH($B323,'Winter PCF'!$M:$M,0)))*A323*Gross_Up</f>
        <v>7.4829999999999997</v>
      </c>
      <c r="E323"/>
      <c r="F323" s="109" t="s">
        <v>4660</v>
      </c>
      <c r="G323" s="121">
        <v>1</v>
      </c>
      <c r="H323"/>
      <c r="I323"/>
      <c r="J323" s="108" t="str">
        <f t="shared" si="9"/>
        <v>WinterPeakMonth</v>
      </c>
      <c r="K323" s="108"/>
      <c r="L323" s="108"/>
      <c r="M323" s="108" t="s">
        <v>4247</v>
      </c>
      <c r="N323" s="108" t="s">
        <v>4563</v>
      </c>
      <c r="P323" t="s">
        <v>4676</v>
      </c>
      <c r="Q323" t="s">
        <v>4677</v>
      </c>
      <c r="R323" s="112" t="s">
        <v>4562</v>
      </c>
      <c r="S323" s="112" t="s">
        <v>4662</v>
      </c>
      <c r="T323" s="146">
        <v>7.4830000000000001E-3</v>
      </c>
      <c r="U323" s="113"/>
      <c r="V323" s="113" t="s">
        <v>4660</v>
      </c>
      <c r="W323" s="119">
        <v>1</v>
      </c>
      <c r="X323" s="112"/>
      <c r="Y323" s="112"/>
      <c r="Z323" s="112" t="s">
        <v>4670</v>
      </c>
      <c r="AA323" s="112" t="s">
        <v>4675</v>
      </c>
      <c r="AB323" s="112"/>
      <c r="AC323" s="112" t="s">
        <v>4247</v>
      </c>
      <c r="AD323" s="112" t="s">
        <v>4563</v>
      </c>
      <c r="AE323" s="112"/>
      <c r="AF323" s="148">
        <f t="shared" si="8"/>
        <v>7.475517</v>
      </c>
    </row>
    <row r="324" spans="1:32" x14ac:dyDescent="0.25">
      <c r="A324" s="142">
        <f>INDEX('Capacity by State'!$B$6:$B$12,MATCH(MID(B324,18,2),'Capacity by State'!$A$6:$A$12,0))</f>
        <v>10</v>
      </c>
      <c r="B324" s="108" t="s">
        <v>4564</v>
      </c>
      <c r="C324" s="108" t="s">
        <v>4662</v>
      </c>
      <c r="D324" s="144">
        <f>IF(LEFT(J324,1)="S",INDEX('Summer PCF'!$J:$J,MATCH($B324,'Summer PCF'!$M:$M,0)),INDEX('Winter PCF'!$J:$J,MATCH($B324,'Winter PCF'!$M:$M,0)))*A324*Gross_Up</f>
        <v>3.3170000000000002</v>
      </c>
      <c r="E324"/>
      <c r="F324" s="109" t="s">
        <v>4660</v>
      </c>
      <c r="G324" s="121">
        <v>1</v>
      </c>
      <c r="H324"/>
      <c r="I324"/>
      <c r="J324" s="108" t="str">
        <f t="shared" si="9"/>
        <v>SummerPeakMonth</v>
      </c>
      <c r="K324" s="108"/>
      <c r="L324" s="108"/>
      <c r="M324" s="108" t="s">
        <v>4247</v>
      </c>
      <c r="N324" s="108" t="s">
        <v>4565</v>
      </c>
      <c r="P324" t="s">
        <v>4676</v>
      </c>
      <c r="Q324" t="s">
        <v>4677</v>
      </c>
      <c r="R324" s="112" t="s">
        <v>4564</v>
      </c>
      <c r="S324" s="112" t="s">
        <v>4662</v>
      </c>
      <c r="T324" s="146">
        <v>3.3170000000000001E-3</v>
      </c>
      <c r="U324" s="113"/>
      <c r="V324" s="113" t="s">
        <v>4660</v>
      </c>
      <c r="W324" s="119">
        <v>1</v>
      </c>
      <c r="X324" s="112"/>
      <c r="Y324" s="112"/>
      <c r="Z324" s="112" t="s">
        <v>4669</v>
      </c>
      <c r="AA324" s="112" t="s">
        <v>4675</v>
      </c>
      <c r="AB324" s="112"/>
      <c r="AC324" s="112" t="s">
        <v>4247</v>
      </c>
      <c r="AD324" s="112" t="s">
        <v>4565</v>
      </c>
      <c r="AE324" s="112"/>
      <c r="AF324" s="148">
        <f t="shared" si="8"/>
        <v>3.3136830000000002</v>
      </c>
    </row>
    <row r="325" spans="1:32" x14ac:dyDescent="0.25">
      <c r="A325" s="142">
        <f>INDEX('Capacity by State'!$B$6:$B$12,MATCH(MID(B325,18,2),'Capacity by State'!$A$6:$A$12,0))</f>
        <v>10</v>
      </c>
      <c r="B325" s="108" t="s">
        <v>4564</v>
      </c>
      <c r="C325" s="108" t="s">
        <v>4662</v>
      </c>
      <c r="D325" s="144">
        <f>IF(LEFT(J325,1)="S",INDEX('Summer PCF'!$J:$J,MATCH($B325,'Summer PCF'!$M:$M,0)),INDEX('Winter PCF'!$J:$J,MATCH($B325,'Winter PCF'!$M:$M,0)))*A325*Gross_Up</f>
        <v>5.694</v>
      </c>
      <c r="E325"/>
      <c r="F325" s="109" t="s">
        <v>4660</v>
      </c>
      <c r="G325" s="121">
        <v>1</v>
      </c>
      <c r="H325"/>
      <c r="I325"/>
      <c r="J325" s="108" t="str">
        <f t="shared" si="9"/>
        <v>WinterPeakMonth</v>
      </c>
      <c r="K325" s="108"/>
      <c r="L325" s="108"/>
      <c r="M325" s="108" t="s">
        <v>4247</v>
      </c>
      <c r="N325" s="108" t="s">
        <v>4565</v>
      </c>
      <c r="P325" t="s">
        <v>4676</v>
      </c>
      <c r="Q325" t="s">
        <v>4677</v>
      </c>
      <c r="R325" s="112" t="s">
        <v>4564</v>
      </c>
      <c r="S325" s="112" t="s">
        <v>4662</v>
      </c>
      <c r="T325" s="146">
        <v>5.6940000000000003E-3</v>
      </c>
      <c r="U325" s="113"/>
      <c r="V325" s="113" t="s">
        <v>4660</v>
      </c>
      <c r="W325" s="119">
        <v>1</v>
      </c>
      <c r="X325" s="112"/>
      <c r="Y325" s="112"/>
      <c r="Z325" s="112" t="s">
        <v>4670</v>
      </c>
      <c r="AA325" s="112" t="s">
        <v>4675</v>
      </c>
      <c r="AB325" s="112"/>
      <c r="AC325" s="112" t="s">
        <v>4247</v>
      </c>
      <c r="AD325" s="112" t="s">
        <v>4565</v>
      </c>
      <c r="AE325" s="112"/>
      <c r="AF325" s="148">
        <f t="shared" si="8"/>
        <v>5.6883059999999999</v>
      </c>
    </row>
    <row r="326" spans="1:32" x14ac:dyDescent="0.25">
      <c r="A326" s="142">
        <f>INDEX('Capacity by State'!$B$6:$B$12,MATCH(MID(B326,18,2),'Capacity by State'!$A$6:$A$12,0))</f>
        <v>10</v>
      </c>
      <c r="B326" s="108" t="s">
        <v>4566</v>
      </c>
      <c r="C326" s="108" t="s">
        <v>4662</v>
      </c>
      <c r="D326" s="144">
        <f>IF(LEFT(J326,1)="S",INDEX('Summer PCF'!$J:$J,MATCH($B326,'Summer PCF'!$M:$M,0)),INDEX('Winter PCF'!$J:$J,MATCH($B326,'Winter PCF'!$M:$M,0)))*A326*Gross_Up</f>
        <v>4.109</v>
      </c>
      <c r="E326"/>
      <c r="F326" s="109" t="s">
        <v>4660</v>
      </c>
      <c r="G326" s="121">
        <v>1</v>
      </c>
      <c r="H326"/>
      <c r="I326"/>
      <c r="J326" s="108" t="str">
        <f t="shared" si="9"/>
        <v>SummerPeakMonth</v>
      </c>
      <c r="K326" s="108"/>
      <c r="L326" s="108"/>
      <c r="M326" s="108" t="s">
        <v>4247</v>
      </c>
      <c r="N326" s="108" t="s">
        <v>4567</v>
      </c>
      <c r="P326" t="s">
        <v>4676</v>
      </c>
      <c r="Q326" t="s">
        <v>4677</v>
      </c>
      <c r="R326" s="112" t="s">
        <v>4566</v>
      </c>
      <c r="S326" s="112" t="s">
        <v>4662</v>
      </c>
      <c r="T326" s="146">
        <v>4.1089999999999998E-3</v>
      </c>
      <c r="U326" s="113"/>
      <c r="V326" s="113" t="s">
        <v>4660</v>
      </c>
      <c r="W326" s="119">
        <v>1</v>
      </c>
      <c r="X326" s="112"/>
      <c r="Y326" s="112"/>
      <c r="Z326" s="112" t="s">
        <v>4669</v>
      </c>
      <c r="AA326" s="112" t="s">
        <v>4675</v>
      </c>
      <c r="AB326" s="112"/>
      <c r="AC326" s="112" t="s">
        <v>4247</v>
      </c>
      <c r="AD326" s="112" t="s">
        <v>4567</v>
      </c>
      <c r="AE326" s="112"/>
      <c r="AF326" s="148">
        <f t="shared" si="8"/>
        <v>4.1048910000000003</v>
      </c>
    </row>
    <row r="327" spans="1:32" x14ac:dyDescent="0.25">
      <c r="A327" s="142">
        <f>INDEX('Capacity by State'!$B$6:$B$12,MATCH(MID(B327,18,2),'Capacity by State'!$A$6:$A$12,0))</f>
        <v>10</v>
      </c>
      <c r="B327" s="108" t="s">
        <v>4566</v>
      </c>
      <c r="C327" s="108" t="s">
        <v>4662</v>
      </c>
      <c r="D327" s="144">
        <f>IF(LEFT(J327,1)="S",INDEX('Summer PCF'!$J:$J,MATCH($B327,'Summer PCF'!$M:$M,0)),INDEX('Winter PCF'!$J:$J,MATCH($B327,'Winter PCF'!$M:$M,0)))*A327*Gross_Up</f>
        <v>7.9939999999999998</v>
      </c>
      <c r="E327"/>
      <c r="F327" s="109" t="s">
        <v>4660</v>
      </c>
      <c r="G327" s="121">
        <v>1</v>
      </c>
      <c r="H327"/>
      <c r="I327"/>
      <c r="J327" s="108" t="str">
        <f t="shared" si="9"/>
        <v>WinterPeakMonth</v>
      </c>
      <c r="K327" s="108"/>
      <c r="L327" s="108"/>
      <c r="M327" s="108" t="s">
        <v>4247</v>
      </c>
      <c r="N327" s="108" t="s">
        <v>4567</v>
      </c>
      <c r="P327" t="s">
        <v>4676</v>
      </c>
      <c r="Q327" t="s">
        <v>4677</v>
      </c>
      <c r="R327" s="112" t="s">
        <v>4566</v>
      </c>
      <c r="S327" s="112" t="s">
        <v>4662</v>
      </c>
      <c r="T327" s="146">
        <v>7.9939999999999994E-3</v>
      </c>
      <c r="U327" s="113"/>
      <c r="V327" s="113" t="s">
        <v>4660</v>
      </c>
      <c r="W327" s="119">
        <v>1</v>
      </c>
      <c r="X327" s="112"/>
      <c r="Y327" s="112"/>
      <c r="Z327" s="112" t="s">
        <v>4670</v>
      </c>
      <c r="AA327" s="112" t="s">
        <v>4675</v>
      </c>
      <c r="AB327" s="112"/>
      <c r="AC327" s="112" t="s">
        <v>4247</v>
      </c>
      <c r="AD327" s="112" t="s">
        <v>4567</v>
      </c>
      <c r="AE327" s="112"/>
      <c r="AF327" s="148">
        <f t="shared" si="8"/>
        <v>7.9860059999999997</v>
      </c>
    </row>
    <row r="328" spans="1:32" x14ac:dyDescent="0.25">
      <c r="A328" s="142">
        <f>INDEX('Capacity by State'!$B$6:$B$12,MATCH(MID(B328,18,2),'Capacity by State'!$A$6:$A$12,0))</f>
        <v>10</v>
      </c>
      <c r="B328" s="108" t="s">
        <v>4568</v>
      </c>
      <c r="C328" s="108" t="s">
        <v>4662</v>
      </c>
      <c r="D328" s="144">
        <f>IF(LEFT(J328,1)="S",INDEX('Summer PCF'!$J:$J,MATCH($B328,'Summer PCF'!$M:$M,0)),INDEX('Winter PCF'!$J:$J,MATCH($B328,'Winter PCF'!$M:$M,0)))*A328*Gross_Up</f>
        <v>5.6219999999999999</v>
      </c>
      <c r="E328"/>
      <c r="F328" s="109" t="s">
        <v>4660</v>
      </c>
      <c r="G328" s="121">
        <v>1</v>
      </c>
      <c r="H328"/>
      <c r="I328"/>
      <c r="J328" s="108" t="str">
        <f t="shared" si="9"/>
        <v>SummerPeakMonth</v>
      </c>
      <c r="K328" s="108"/>
      <c r="L328" s="108"/>
      <c r="M328" s="108" t="s">
        <v>4247</v>
      </c>
      <c r="N328" s="108" t="s">
        <v>4569</v>
      </c>
      <c r="P328" t="s">
        <v>4676</v>
      </c>
      <c r="Q328" t="s">
        <v>4677</v>
      </c>
      <c r="R328" s="112" t="s">
        <v>4568</v>
      </c>
      <c r="S328" s="112" t="s">
        <v>4662</v>
      </c>
      <c r="T328" s="146">
        <v>5.6220000000000003E-3</v>
      </c>
      <c r="U328" s="113"/>
      <c r="V328" s="113" t="s">
        <v>4660</v>
      </c>
      <c r="W328" s="119">
        <v>1</v>
      </c>
      <c r="X328" s="112"/>
      <c r="Y328" s="112"/>
      <c r="Z328" s="112" t="s">
        <v>4669</v>
      </c>
      <c r="AA328" s="112" t="s">
        <v>4675</v>
      </c>
      <c r="AB328" s="112"/>
      <c r="AC328" s="112" t="s">
        <v>4247</v>
      </c>
      <c r="AD328" s="112" t="s">
        <v>4569</v>
      </c>
      <c r="AE328" s="112"/>
      <c r="AF328" s="148">
        <f t="shared" si="8"/>
        <v>5.6163780000000001</v>
      </c>
    </row>
    <row r="329" spans="1:32" x14ac:dyDescent="0.25">
      <c r="A329" s="142">
        <f>INDEX('Capacity by State'!$B$6:$B$12,MATCH(MID(B329,18,2),'Capacity by State'!$A$6:$A$12,0))</f>
        <v>10</v>
      </c>
      <c r="B329" s="108" t="s">
        <v>4568</v>
      </c>
      <c r="C329" s="108" t="s">
        <v>4662</v>
      </c>
      <c r="D329" s="144">
        <f>IF(LEFT(J329,1)="S",INDEX('Summer PCF'!$J:$J,MATCH($B329,'Summer PCF'!$M:$M,0)),INDEX('Winter PCF'!$J:$J,MATCH($B329,'Winter PCF'!$M:$M,0)))*A329*Gross_Up</f>
        <v>7.6790000000000003</v>
      </c>
      <c r="E329"/>
      <c r="F329" s="109" t="s">
        <v>4660</v>
      </c>
      <c r="G329" s="121">
        <v>1</v>
      </c>
      <c r="H329"/>
      <c r="I329"/>
      <c r="J329" s="108" t="str">
        <f t="shared" si="9"/>
        <v>WinterPeakMonth</v>
      </c>
      <c r="K329" s="108"/>
      <c r="L329" s="108"/>
      <c r="M329" s="108" t="s">
        <v>4247</v>
      </c>
      <c r="N329" s="108" t="s">
        <v>4569</v>
      </c>
      <c r="P329" t="s">
        <v>4676</v>
      </c>
      <c r="Q329" t="s">
        <v>4677</v>
      </c>
      <c r="R329" s="112" t="s">
        <v>4568</v>
      </c>
      <c r="S329" s="112" t="s">
        <v>4662</v>
      </c>
      <c r="T329" s="146">
        <v>7.6790000000000001E-3</v>
      </c>
      <c r="U329" s="113"/>
      <c r="V329" s="113" t="s">
        <v>4660</v>
      </c>
      <c r="W329" s="119">
        <v>1</v>
      </c>
      <c r="X329" s="112"/>
      <c r="Y329" s="112"/>
      <c r="Z329" s="112" t="s">
        <v>4670</v>
      </c>
      <c r="AA329" s="112" t="s">
        <v>4675</v>
      </c>
      <c r="AB329" s="112"/>
      <c r="AC329" s="112" t="s">
        <v>4247</v>
      </c>
      <c r="AD329" s="112" t="s">
        <v>4569</v>
      </c>
      <c r="AE329" s="112"/>
      <c r="AF329" s="148">
        <f t="shared" ref="AF329:AF385" si="10">-T329+ROUND(D329,6)</f>
        <v>7.6713209999999998</v>
      </c>
    </row>
    <row r="330" spans="1:32" x14ac:dyDescent="0.25">
      <c r="A330" s="142">
        <f>INDEX('Capacity by State'!$B$6:$B$12,MATCH(MID(B330,18,2),'Capacity by State'!$A$6:$A$12,0))</f>
        <v>10</v>
      </c>
      <c r="B330" s="108" t="s">
        <v>4570</v>
      </c>
      <c r="C330" s="108" t="s">
        <v>4662</v>
      </c>
      <c r="D330" s="144">
        <f>IF(LEFT(J330,1)="S",INDEX('Summer PCF'!$J:$J,MATCH($B330,'Summer PCF'!$M:$M,0)),INDEX('Winter PCF'!$J:$J,MATCH($B330,'Winter PCF'!$M:$M,0)))*A330*Gross_Up</f>
        <v>5.5440000000000005</v>
      </c>
      <c r="E330"/>
      <c r="F330" s="109" t="s">
        <v>4660</v>
      </c>
      <c r="G330" s="121">
        <v>1</v>
      </c>
      <c r="H330"/>
      <c r="I330"/>
      <c r="J330" s="108" t="str">
        <f t="shared" ref="J330:J385" si="11">J328</f>
        <v>SummerPeakMonth</v>
      </c>
      <c r="K330" s="108"/>
      <c r="L330" s="108"/>
      <c r="M330" s="108" t="s">
        <v>4247</v>
      </c>
      <c r="N330" s="108" t="s">
        <v>4571</v>
      </c>
      <c r="P330" t="s">
        <v>4676</v>
      </c>
      <c r="Q330" t="s">
        <v>4677</v>
      </c>
      <c r="R330" s="112" t="s">
        <v>4570</v>
      </c>
      <c r="S330" s="112" t="s">
        <v>4662</v>
      </c>
      <c r="T330" s="146">
        <v>5.5440000000000003E-3</v>
      </c>
      <c r="U330" s="113"/>
      <c r="V330" s="113" t="s">
        <v>4660</v>
      </c>
      <c r="W330" s="119">
        <v>1</v>
      </c>
      <c r="X330" s="112"/>
      <c r="Y330" s="112"/>
      <c r="Z330" s="112" t="s">
        <v>4669</v>
      </c>
      <c r="AA330" s="112" t="s">
        <v>4675</v>
      </c>
      <c r="AB330" s="112"/>
      <c r="AC330" s="112" t="s">
        <v>4247</v>
      </c>
      <c r="AD330" s="112" t="s">
        <v>4571</v>
      </c>
      <c r="AE330" s="112"/>
      <c r="AF330" s="148">
        <f t="shared" si="10"/>
        <v>5.5384559999999992</v>
      </c>
    </row>
    <row r="331" spans="1:32" x14ac:dyDescent="0.25">
      <c r="A331" s="142">
        <f>INDEX('Capacity by State'!$B$6:$B$12,MATCH(MID(B331,18,2),'Capacity by State'!$A$6:$A$12,0))</f>
        <v>10</v>
      </c>
      <c r="B331" s="108" t="s">
        <v>4570</v>
      </c>
      <c r="C331" s="108" t="s">
        <v>4662</v>
      </c>
      <c r="D331" s="144">
        <f>IF(LEFT(J331,1)="S",INDEX('Summer PCF'!$J:$J,MATCH($B331,'Summer PCF'!$M:$M,0)),INDEX('Winter PCF'!$J:$J,MATCH($B331,'Winter PCF'!$M:$M,0)))*A331*Gross_Up</f>
        <v>6.8369999999999997</v>
      </c>
      <c r="E331"/>
      <c r="F331" s="109" t="s">
        <v>4660</v>
      </c>
      <c r="G331" s="121">
        <v>1</v>
      </c>
      <c r="H331"/>
      <c r="I331"/>
      <c r="J331" s="108" t="str">
        <f t="shared" si="11"/>
        <v>WinterPeakMonth</v>
      </c>
      <c r="K331" s="108"/>
      <c r="L331" s="108"/>
      <c r="M331" s="108" t="s">
        <v>4247</v>
      </c>
      <c r="N331" s="108" t="s">
        <v>4571</v>
      </c>
      <c r="P331" t="s">
        <v>4676</v>
      </c>
      <c r="Q331" t="s">
        <v>4677</v>
      </c>
      <c r="R331" s="112" t="s">
        <v>4570</v>
      </c>
      <c r="S331" s="112" t="s">
        <v>4662</v>
      </c>
      <c r="T331" s="146">
        <v>6.8370000000000002E-3</v>
      </c>
      <c r="U331" s="113"/>
      <c r="V331" s="113" t="s">
        <v>4660</v>
      </c>
      <c r="W331" s="119">
        <v>1</v>
      </c>
      <c r="X331" s="112"/>
      <c r="Y331" s="112"/>
      <c r="Z331" s="112" t="s">
        <v>4670</v>
      </c>
      <c r="AA331" s="112" t="s">
        <v>4675</v>
      </c>
      <c r="AB331" s="112"/>
      <c r="AC331" s="112" t="s">
        <v>4247</v>
      </c>
      <c r="AD331" s="112" t="s">
        <v>4571</v>
      </c>
      <c r="AE331" s="112"/>
      <c r="AF331" s="148">
        <f t="shared" si="10"/>
        <v>6.8301629999999998</v>
      </c>
    </row>
    <row r="332" spans="1:32" x14ac:dyDescent="0.25">
      <c r="A332" s="142" t="e">
        <f>INDEX('Capacity by State'!$B$6:$B$12,MATCH(MID(B332,18,2),'Capacity by State'!$A$6:$A$12,0))</f>
        <v>#N/A</v>
      </c>
      <c r="B332" s="108" t="s">
        <v>4572</v>
      </c>
      <c r="C332" s="108" t="s">
        <v>4662</v>
      </c>
      <c r="D332" s="144" t="e">
        <f>IF(LEFT(J332,1)="S",INDEX('Summer PCF'!$J:$J,MATCH($B332,'Summer PCF'!$M:$M,0)),INDEX('Winter PCF'!$J:$J,MATCH($B332,'Winter PCF'!$M:$M,0)))*A332*Gross_Up</f>
        <v>#N/A</v>
      </c>
      <c r="E332"/>
      <c r="F332" s="109" t="s">
        <v>4660</v>
      </c>
      <c r="G332" s="121">
        <v>1</v>
      </c>
      <c r="H332"/>
      <c r="I332"/>
      <c r="J332" s="108" t="str">
        <f t="shared" si="11"/>
        <v>SummerPeakMonth</v>
      </c>
      <c r="K332" s="108"/>
      <c r="L332" s="108"/>
      <c r="M332" s="108" t="s">
        <v>4247</v>
      </c>
      <c r="N332" s="108" t="s">
        <v>4573</v>
      </c>
      <c r="P332" t="s">
        <v>4676</v>
      </c>
      <c r="Q332" t="s">
        <v>4677</v>
      </c>
      <c r="R332" s="112" t="s">
        <v>4572</v>
      </c>
      <c r="S332" s="112" t="s">
        <v>4662</v>
      </c>
      <c r="T332" s="146">
        <v>6.1859999999999997E-3</v>
      </c>
      <c r="U332" s="113"/>
      <c r="V332" s="113" t="s">
        <v>4660</v>
      </c>
      <c r="W332" s="119">
        <v>1</v>
      </c>
      <c r="X332" s="112"/>
      <c r="Y332" s="112"/>
      <c r="Z332" s="112" t="s">
        <v>4669</v>
      </c>
      <c r="AA332" s="112" t="s">
        <v>4675</v>
      </c>
      <c r="AB332" s="112"/>
      <c r="AC332" s="112" t="s">
        <v>4247</v>
      </c>
      <c r="AD332" s="112" t="s">
        <v>4573</v>
      </c>
      <c r="AE332" s="112"/>
      <c r="AF332" s="148" t="e">
        <f t="shared" si="10"/>
        <v>#N/A</v>
      </c>
    </row>
    <row r="333" spans="1:32" x14ac:dyDescent="0.25">
      <c r="A333" s="142" t="e">
        <f>INDEX('Capacity by State'!$B$6:$B$12,MATCH(MID(B333,18,2),'Capacity by State'!$A$6:$A$12,0))</f>
        <v>#N/A</v>
      </c>
      <c r="B333" s="108" t="s">
        <v>4572</v>
      </c>
      <c r="C333" s="108" t="s">
        <v>4662</v>
      </c>
      <c r="D333" s="144" t="e">
        <f>IF(LEFT(J333,1)="S",INDEX('Summer PCF'!$J:$J,MATCH($B333,'Summer PCF'!$M:$M,0)),INDEX('Winter PCF'!$J:$J,MATCH($B333,'Winter PCF'!$M:$M,0)))*A333*Gross_Up</f>
        <v>#N/A</v>
      </c>
      <c r="E333"/>
      <c r="F333" s="109" t="s">
        <v>4660</v>
      </c>
      <c r="G333" s="121">
        <v>1</v>
      </c>
      <c r="H333"/>
      <c r="I333"/>
      <c r="J333" s="108" t="str">
        <f t="shared" si="11"/>
        <v>WinterPeakMonth</v>
      </c>
      <c r="K333" s="108"/>
      <c r="L333" s="108"/>
      <c r="M333" s="108" t="s">
        <v>4247</v>
      </c>
      <c r="N333" s="108" t="s">
        <v>4573</v>
      </c>
      <c r="P333" t="s">
        <v>4676</v>
      </c>
      <c r="Q333" t="s">
        <v>4677</v>
      </c>
      <c r="R333" s="112" t="s">
        <v>4572</v>
      </c>
      <c r="S333" s="112" t="s">
        <v>4662</v>
      </c>
      <c r="T333" s="146">
        <v>6.5469999999999999E-3</v>
      </c>
      <c r="U333" s="113"/>
      <c r="V333" s="113" t="s">
        <v>4660</v>
      </c>
      <c r="W333" s="119">
        <v>1</v>
      </c>
      <c r="X333" s="112"/>
      <c r="Y333" s="112"/>
      <c r="Z333" s="112" t="s">
        <v>4670</v>
      </c>
      <c r="AA333" s="112" t="s">
        <v>4675</v>
      </c>
      <c r="AB333" s="112"/>
      <c r="AC333" s="112" t="s">
        <v>4247</v>
      </c>
      <c r="AD333" s="112" t="s">
        <v>4573</v>
      </c>
      <c r="AE333" s="112"/>
      <c r="AF333" s="148" t="e">
        <f t="shared" si="10"/>
        <v>#N/A</v>
      </c>
    </row>
    <row r="334" spans="1:32" x14ac:dyDescent="0.25">
      <c r="A334" s="142" t="e">
        <f>INDEX('Capacity by State'!$B$6:$B$12,MATCH(MID(B334,18,2),'Capacity by State'!$A$6:$A$12,0))</f>
        <v>#N/A</v>
      </c>
      <c r="B334" s="108" t="s">
        <v>4574</v>
      </c>
      <c r="C334" s="108" t="s">
        <v>4662</v>
      </c>
      <c r="D334" s="144" t="e">
        <f>IF(LEFT(J334,1)="S",INDEX('Summer PCF'!$J:$J,MATCH($B334,'Summer PCF'!$M:$M,0)),INDEX('Winter PCF'!$J:$J,MATCH($B334,'Winter PCF'!$M:$M,0)))*A334*Gross_Up</f>
        <v>#N/A</v>
      </c>
      <c r="E334"/>
      <c r="F334" s="109" t="s">
        <v>4660</v>
      </c>
      <c r="G334" s="121">
        <v>1</v>
      </c>
      <c r="H334"/>
      <c r="I334"/>
      <c r="J334" s="108" t="str">
        <f t="shared" si="11"/>
        <v>SummerPeakMonth</v>
      </c>
      <c r="K334" s="108"/>
      <c r="L334" s="108"/>
      <c r="M334" s="108" t="s">
        <v>4247</v>
      </c>
      <c r="N334" s="108" t="s">
        <v>4575</v>
      </c>
      <c r="P334" t="s">
        <v>4676</v>
      </c>
      <c r="Q334" t="s">
        <v>4677</v>
      </c>
      <c r="R334" s="112" t="s">
        <v>4574</v>
      </c>
      <c r="S334" s="112" t="s">
        <v>4662</v>
      </c>
      <c r="T334" s="146">
        <v>5.8830000000000002E-3</v>
      </c>
      <c r="U334" s="113"/>
      <c r="V334" s="113" t="s">
        <v>4660</v>
      </c>
      <c r="W334" s="119">
        <v>1</v>
      </c>
      <c r="X334" s="112"/>
      <c r="Y334" s="112"/>
      <c r="Z334" s="112" t="s">
        <v>4669</v>
      </c>
      <c r="AA334" s="112" t="s">
        <v>4675</v>
      </c>
      <c r="AB334" s="112"/>
      <c r="AC334" s="112" t="s">
        <v>4247</v>
      </c>
      <c r="AD334" s="112" t="s">
        <v>4575</v>
      </c>
      <c r="AE334" s="112"/>
      <c r="AF334" s="148" t="e">
        <f t="shared" si="10"/>
        <v>#N/A</v>
      </c>
    </row>
    <row r="335" spans="1:32" x14ac:dyDescent="0.25">
      <c r="A335" s="142" t="e">
        <f>INDEX('Capacity by State'!$B$6:$B$12,MATCH(MID(B335,18,2),'Capacity by State'!$A$6:$A$12,0))</f>
        <v>#N/A</v>
      </c>
      <c r="B335" s="108" t="s">
        <v>4574</v>
      </c>
      <c r="C335" s="108" t="s">
        <v>4662</v>
      </c>
      <c r="D335" s="144" t="e">
        <f>IF(LEFT(J335,1)="S",INDEX('Summer PCF'!$J:$J,MATCH($B335,'Summer PCF'!$M:$M,0)),INDEX('Winter PCF'!$J:$J,MATCH($B335,'Winter PCF'!$M:$M,0)))*A335*Gross_Up</f>
        <v>#N/A</v>
      </c>
      <c r="E335"/>
      <c r="F335" s="109" t="s">
        <v>4660</v>
      </c>
      <c r="G335" s="121">
        <v>1</v>
      </c>
      <c r="H335"/>
      <c r="I335"/>
      <c r="J335" s="108" t="str">
        <f t="shared" si="11"/>
        <v>WinterPeakMonth</v>
      </c>
      <c r="K335" s="108"/>
      <c r="L335" s="108"/>
      <c r="M335" s="108" t="s">
        <v>4247</v>
      </c>
      <c r="N335" s="108" t="s">
        <v>4575</v>
      </c>
      <c r="P335" t="s">
        <v>4676</v>
      </c>
      <c r="Q335" t="s">
        <v>4677</v>
      </c>
      <c r="R335" s="112" t="s">
        <v>4574</v>
      </c>
      <c r="S335" s="112" t="s">
        <v>4662</v>
      </c>
      <c r="T335" s="146">
        <v>6.5510000000000004E-3</v>
      </c>
      <c r="U335" s="113"/>
      <c r="V335" s="113" t="s">
        <v>4660</v>
      </c>
      <c r="W335" s="119">
        <v>1</v>
      </c>
      <c r="X335" s="112"/>
      <c r="Y335" s="112"/>
      <c r="Z335" s="112" t="s">
        <v>4670</v>
      </c>
      <c r="AA335" s="112" t="s">
        <v>4675</v>
      </c>
      <c r="AB335" s="112"/>
      <c r="AC335" s="112" t="s">
        <v>4247</v>
      </c>
      <c r="AD335" s="112" t="s">
        <v>4575</v>
      </c>
      <c r="AE335" s="112"/>
      <c r="AF335" s="148" t="e">
        <f t="shared" si="10"/>
        <v>#N/A</v>
      </c>
    </row>
    <row r="336" spans="1:32" x14ac:dyDescent="0.25">
      <c r="A336" s="142" t="e">
        <f>INDEX('Capacity by State'!$B$6:$B$12,MATCH(MID(B336,18,2),'Capacity by State'!$A$6:$A$12,0))</f>
        <v>#N/A</v>
      </c>
      <c r="B336" s="108" t="s">
        <v>4576</v>
      </c>
      <c r="C336" s="108" t="s">
        <v>4662</v>
      </c>
      <c r="D336" s="144" t="e">
        <f>IF(LEFT(J336,1)="S",INDEX('Summer PCF'!$J:$J,MATCH($B336,'Summer PCF'!$M:$M,0)),INDEX('Winter PCF'!$J:$J,MATCH($B336,'Winter PCF'!$M:$M,0)))*A336*Gross_Up</f>
        <v>#N/A</v>
      </c>
      <c r="E336"/>
      <c r="F336" s="109" t="s">
        <v>4660</v>
      </c>
      <c r="G336" s="121">
        <v>1</v>
      </c>
      <c r="H336"/>
      <c r="I336"/>
      <c r="J336" s="108" t="str">
        <f t="shared" si="11"/>
        <v>SummerPeakMonth</v>
      </c>
      <c r="K336" s="108"/>
      <c r="L336" s="108"/>
      <c r="M336" s="108" t="s">
        <v>4247</v>
      </c>
      <c r="N336" s="108" t="s">
        <v>4577</v>
      </c>
      <c r="P336" t="s">
        <v>4676</v>
      </c>
      <c r="Q336" t="s">
        <v>4677</v>
      </c>
      <c r="R336" s="112" t="s">
        <v>4576</v>
      </c>
      <c r="S336" s="112" t="s">
        <v>4662</v>
      </c>
      <c r="T336" s="146">
        <v>5.2830000000000004E-3</v>
      </c>
      <c r="U336" s="113"/>
      <c r="V336" s="113" t="s">
        <v>4660</v>
      </c>
      <c r="W336" s="119">
        <v>1</v>
      </c>
      <c r="X336" s="112"/>
      <c r="Y336" s="112"/>
      <c r="Z336" s="112" t="s">
        <v>4669</v>
      </c>
      <c r="AA336" s="112" t="s">
        <v>4675</v>
      </c>
      <c r="AB336" s="112"/>
      <c r="AC336" s="112" t="s">
        <v>4247</v>
      </c>
      <c r="AD336" s="112" t="s">
        <v>4577</v>
      </c>
      <c r="AE336" s="112"/>
      <c r="AF336" s="148" t="e">
        <f t="shared" si="10"/>
        <v>#N/A</v>
      </c>
    </row>
    <row r="337" spans="1:32" x14ac:dyDescent="0.25">
      <c r="A337" s="142" t="e">
        <f>INDEX('Capacity by State'!$B$6:$B$12,MATCH(MID(B337,18,2),'Capacity by State'!$A$6:$A$12,0))</f>
        <v>#N/A</v>
      </c>
      <c r="B337" s="108" t="s">
        <v>4576</v>
      </c>
      <c r="C337" s="108" t="s">
        <v>4662</v>
      </c>
      <c r="D337" s="144" t="e">
        <f>IF(LEFT(J337,1)="S",INDEX('Summer PCF'!$J:$J,MATCH($B337,'Summer PCF'!$M:$M,0)),INDEX('Winter PCF'!$J:$J,MATCH($B337,'Winter PCF'!$M:$M,0)))*A337*Gross_Up</f>
        <v>#N/A</v>
      </c>
      <c r="E337"/>
      <c r="F337" s="109" t="s">
        <v>4660</v>
      </c>
      <c r="G337" s="121">
        <v>1</v>
      </c>
      <c r="H337"/>
      <c r="I337"/>
      <c r="J337" s="108" t="str">
        <f t="shared" si="11"/>
        <v>WinterPeakMonth</v>
      </c>
      <c r="K337" s="108"/>
      <c r="L337" s="108"/>
      <c r="M337" s="108" t="s">
        <v>4247</v>
      </c>
      <c r="N337" s="108" t="s">
        <v>4577</v>
      </c>
      <c r="P337" t="s">
        <v>4676</v>
      </c>
      <c r="Q337" t="s">
        <v>4677</v>
      </c>
      <c r="R337" s="112" t="s">
        <v>4576</v>
      </c>
      <c r="S337" s="112" t="s">
        <v>4662</v>
      </c>
      <c r="T337" s="146">
        <v>6.0930000000000003E-3</v>
      </c>
      <c r="U337" s="113"/>
      <c r="V337" s="113" t="s">
        <v>4660</v>
      </c>
      <c r="W337" s="119">
        <v>1</v>
      </c>
      <c r="X337" s="112"/>
      <c r="Y337" s="112"/>
      <c r="Z337" s="112" t="s">
        <v>4670</v>
      </c>
      <c r="AA337" s="112" t="s">
        <v>4675</v>
      </c>
      <c r="AB337" s="112"/>
      <c r="AC337" s="112" t="s">
        <v>4247</v>
      </c>
      <c r="AD337" s="112" t="s">
        <v>4577</v>
      </c>
      <c r="AE337" s="112"/>
      <c r="AF337" s="148" t="e">
        <f t="shared" si="10"/>
        <v>#N/A</v>
      </c>
    </row>
    <row r="338" spans="1:32" x14ac:dyDescent="0.25">
      <c r="A338" s="142" t="e">
        <f>INDEX('Capacity by State'!$B$6:$B$12,MATCH(MID(B338,18,2),'Capacity by State'!$A$6:$A$12,0))</f>
        <v>#N/A</v>
      </c>
      <c r="B338" s="108" t="s">
        <v>4578</v>
      </c>
      <c r="C338" s="108" t="s">
        <v>4662</v>
      </c>
      <c r="D338" s="144" t="e">
        <f>IF(LEFT(J338,1)="S",INDEX('Summer PCF'!$J:$J,MATCH($B338,'Summer PCF'!$M:$M,0)),INDEX('Winter PCF'!$J:$J,MATCH($B338,'Winter PCF'!$M:$M,0)))*A338*Gross_Up</f>
        <v>#N/A</v>
      </c>
      <c r="E338"/>
      <c r="F338" s="109" t="s">
        <v>4660</v>
      </c>
      <c r="G338" s="121">
        <v>1</v>
      </c>
      <c r="H338"/>
      <c r="I338"/>
      <c r="J338" s="108" t="str">
        <f t="shared" si="11"/>
        <v>SummerPeakMonth</v>
      </c>
      <c r="K338" s="108"/>
      <c r="L338" s="108"/>
      <c r="M338" s="108" t="s">
        <v>4247</v>
      </c>
      <c r="N338" s="108" t="s">
        <v>4579</v>
      </c>
      <c r="P338" t="s">
        <v>4676</v>
      </c>
      <c r="Q338" t="s">
        <v>4677</v>
      </c>
      <c r="R338" s="112" t="s">
        <v>4578</v>
      </c>
      <c r="S338" s="112" t="s">
        <v>4662</v>
      </c>
      <c r="T338" s="146">
        <v>6.6969999999999998E-3</v>
      </c>
      <c r="U338" s="113"/>
      <c r="V338" s="113" t="s">
        <v>4660</v>
      </c>
      <c r="W338" s="119">
        <v>1</v>
      </c>
      <c r="X338" s="112"/>
      <c r="Y338" s="112"/>
      <c r="Z338" s="112" t="s">
        <v>4669</v>
      </c>
      <c r="AA338" s="112" t="s">
        <v>4675</v>
      </c>
      <c r="AB338" s="112"/>
      <c r="AC338" s="112" t="s">
        <v>4247</v>
      </c>
      <c r="AD338" s="112" t="s">
        <v>4579</v>
      </c>
      <c r="AE338" s="112"/>
      <c r="AF338" s="148" t="e">
        <f t="shared" si="10"/>
        <v>#N/A</v>
      </c>
    </row>
    <row r="339" spans="1:32" x14ac:dyDescent="0.25">
      <c r="A339" s="142" t="e">
        <f>INDEX('Capacity by State'!$B$6:$B$12,MATCH(MID(B339,18,2),'Capacity by State'!$A$6:$A$12,0))</f>
        <v>#N/A</v>
      </c>
      <c r="B339" s="108" t="s">
        <v>4578</v>
      </c>
      <c r="C339" s="108" t="s">
        <v>4662</v>
      </c>
      <c r="D339" s="144" t="e">
        <f>IF(LEFT(J339,1)="S",INDEX('Summer PCF'!$J:$J,MATCH($B339,'Summer PCF'!$M:$M,0)),INDEX('Winter PCF'!$J:$J,MATCH($B339,'Winter PCF'!$M:$M,0)))*A339*Gross_Up</f>
        <v>#N/A</v>
      </c>
      <c r="E339"/>
      <c r="F339" s="109" t="s">
        <v>4660</v>
      </c>
      <c r="G339" s="121">
        <v>1</v>
      </c>
      <c r="H339"/>
      <c r="I339"/>
      <c r="J339" s="108" t="str">
        <f t="shared" si="11"/>
        <v>WinterPeakMonth</v>
      </c>
      <c r="K339" s="108"/>
      <c r="L339" s="108"/>
      <c r="M339" s="108" t="s">
        <v>4247</v>
      </c>
      <c r="N339" s="108" t="s">
        <v>4579</v>
      </c>
      <c r="P339" t="s">
        <v>4676</v>
      </c>
      <c r="Q339" t="s">
        <v>4677</v>
      </c>
      <c r="R339" s="112" t="s">
        <v>4578</v>
      </c>
      <c r="S339" s="112" t="s">
        <v>4662</v>
      </c>
      <c r="T339" s="146">
        <v>6.509E-3</v>
      </c>
      <c r="U339" s="113"/>
      <c r="V339" s="113" t="s">
        <v>4660</v>
      </c>
      <c r="W339" s="119">
        <v>1</v>
      </c>
      <c r="X339" s="112"/>
      <c r="Y339" s="112"/>
      <c r="Z339" s="112" t="s">
        <v>4670</v>
      </c>
      <c r="AA339" s="112" t="s">
        <v>4675</v>
      </c>
      <c r="AB339" s="112"/>
      <c r="AC339" s="112" t="s">
        <v>4247</v>
      </c>
      <c r="AD339" s="112" t="s">
        <v>4579</v>
      </c>
      <c r="AE339" s="112"/>
      <c r="AF339" s="148" t="e">
        <f t="shared" si="10"/>
        <v>#N/A</v>
      </c>
    </row>
    <row r="340" spans="1:32" x14ac:dyDescent="0.25">
      <c r="A340" s="142" t="e">
        <f>INDEX('Capacity by State'!$B$6:$B$12,MATCH(MID(B340,18,2),'Capacity by State'!$A$6:$A$12,0))</f>
        <v>#N/A</v>
      </c>
      <c r="B340" s="108" t="s">
        <v>4580</v>
      </c>
      <c r="C340" s="108" t="s">
        <v>4662</v>
      </c>
      <c r="D340" s="144" t="e">
        <f>IF(LEFT(J340,1)="S",INDEX('Summer PCF'!$J:$J,MATCH($B340,'Summer PCF'!$M:$M,0)),INDEX('Winter PCF'!$J:$J,MATCH($B340,'Winter PCF'!$M:$M,0)))*A340*Gross_Up</f>
        <v>#N/A</v>
      </c>
      <c r="E340"/>
      <c r="F340" s="109" t="s">
        <v>4660</v>
      </c>
      <c r="G340" s="121">
        <v>1</v>
      </c>
      <c r="H340"/>
      <c r="I340"/>
      <c r="J340" s="108" t="str">
        <f t="shared" si="11"/>
        <v>SummerPeakMonth</v>
      </c>
      <c r="K340" s="108"/>
      <c r="L340" s="108"/>
      <c r="M340" s="108" t="s">
        <v>4247</v>
      </c>
      <c r="N340" s="108" t="s">
        <v>4581</v>
      </c>
      <c r="P340" t="s">
        <v>4676</v>
      </c>
      <c r="Q340" t="s">
        <v>4677</v>
      </c>
      <c r="R340" s="112" t="s">
        <v>4580</v>
      </c>
      <c r="S340" s="112" t="s">
        <v>4662</v>
      </c>
      <c r="T340" s="146">
        <v>6.0200000000000002E-3</v>
      </c>
      <c r="U340" s="113"/>
      <c r="V340" s="113" t="s">
        <v>4660</v>
      </c>
      <c r="W340" s="119">
        <v>1</v>
      </c>
      <c r="X340" s="112"/>
      <c r="Y340" s="112"/>
      <c r="Z340" s="112" t="s">
        <v>4669</v>
      </c>
      <c r="AA340" s="112" t="s">
        <v>4675</v>
      </c>
      <c r="AB340" s="112"/>
      <c r="AC340" s="112" t="s">
        <v>4247</v>
      </c>
      <c r="AD340" s="112" t="s">
        <v>4581</v>
      </c>
      <c r="AE340" s="112"/>
      <c r="AF340" s="148" t="e">
        <f t="shared" si="10"/>
        <v>#N/A</v>
      </c>
    </row>
    <row r="341" spans="1:32" x14ac:dyDescent="0.25">
      <c r="A341" s="142" t="e">
        <f>INDEX('Capacity by State'!$B$6:$B$12,MATCH(MID(B341,18,2),'Capacity by State'!$A$6:$A$12,0))</f>
        <v>#N/A</v>
      </c>
      <c r="B341" s="108" t="s">
        <v>4580</v>
      </c>
      <c r="C341" s="108" t="s">
        <v>4662</v>
      </c>
      <c r="D341" s="144" t="e">
        <f>IF(LEFT(J341,1)="S",INDEX('Summer PCF'!$J:$J,MATCH($B341,'Summer PCF'!$M:$M,0)),INDEX('Winter PCF'!$J:$J,MATCH($B341,'Winter PCF'!$M:$M,0)))*A341*Gross_Up</f>
        <v>#N/A</v>
      </c>
      <c r="E341"/>
      <c r="F341" s="109" t="s">
        <v>4660</v>
      </c>
      <c r="G341" s="121">
        <v>1</v>
      </c>
      <c r="H341"/>
      <c r="I341"/>
      <c r="J341" s="108" t="str">
        <f t="shared" si="11"/>
        <v>WinterPeakMonth</v>
      </c>
      <c r="K341" s="108"/>
      <c r="L341" s="108"/>
      <c r="M341" s="108" t="s">
        <v>4247</v>
      </c>
      <c r="N341" s="108" t="s">
        <v>4581</v>
      </c>
      <c r="P341" t="s">
        <v>4676</v>
      </c>
      <c r="Q341" t="s">
        <v>4677</v>
      </c>
      <c r="R341" s="112" t="s">
        <v>4580</v>
      </c>
      <c r="S341" s="112" t="s">
        <v>4662</v>
      </c>
      <c r="T341" s="146">
        <v>4.9909999999999998E-3</v>
      </c>
      <c r="U341" s="113"/>
      <c r="V341" s="113" t="s">
        <v>4660</v>
      </c>
      <c r="W341" s="119">
        <v>1</v>
      </c>
      <c r="X341" s="112"/>
      <c r="Y341" s="112"/>
      <c r="Z341" s="112" t="s">
        <v>4670</v>
      </c>
      <c r="AA341" s="112" t="s">
        <v>4675</v>
      </c>
      <c r="AB341" s="112"/>
      <c r="AC341" s="112" t="s">
        <v>4247</v>
      </c>
      <c r="AD341" s="112" t="s">
        <v>4581</v>
      </c>
      <c r="AE341" s="112"/>
      <c r="AF341" s="148" t="e">
        <f t="shared" si="10"/>
        <v>#N/A</v>
      </c>
    </row>
    <row r="342" spans="1:32" x14ac:dyDescent="0.25">
      <c r="A342" s="142" t="e">
        <f>INDEX('Capacity by State'!$B$6:$B$12,MATCH(MID(B342,18,2),'Capacity by State'!$A$6:$A$12,0))</f>
        <v>#N/A</v>
      </c>
      <c r="B342" s="108" t="s">
        <v>4582</v>
      </c>
      <c r="C342" s="108" t="s">
        <v>4662</v>
      </c>
      <c r="D342" s="144" t="e">
        <f>IF(LEFT(J342,1)="S",INDEX('Summer PCF'!$J:$J,MATCH($B342,'Summer PCF'!$M:$M,0)),INDEX('Winter PCF'!$J:$J,MATCH($B342,'Winter PCF'!$M:$M,0)))*A342*Gross_Up</f>
        <v>#N/A</v>
      </c>
      <c r="E342"/>
      <c r="F342" s="109" t="s">
        <v>4660</v>
      </c>
      <c r="G342" s="121">
        <v>1</v>
      </c>
      <c r="H342"/>
      <c r="I342"/>
      <c r="J342" s="108" t="str">
        <f t="shared" si="11"/>
        <v>SummerPeakMonth</v>
      </c>
      <c r="K342" s="108"/>
      <c r="L342" s="108"/>
      <c r="M342" s="108" t="s">
        <v>4247</v>
      </c>
      <c r="N342" s="108" t="s">
        <v>4583</v>
      </c>
      <c r="P342" t="s">
        <v>4676</v>
      </c>
      <c r="Q342" t="s">
        <v>4677</v>
      </c>
      <c r="R342" s="112" t="s">
        <v>4582</v>
      </c>
      <c r="S342" s="112" t="s">
        <v>4662</v>
      </c>
      <c r="T342" s="146">
        <v>6.1310000000000002E-3</v>
      </c>
      <c r="U342" s="113"/>
      <c r="V342" s="113" t="s">
        <v>4660</v>
      </c>
      <c r="W342" s="119">
        <v>1</v>
      </c>
      <c r="X342" s="112"/>
      <c r="Y342" s="112"/>
      <c r="Z342" s="112" t="s">
        <v>4669</v>
      </c>
      <c r="AA342" s="112" t="s">
        <v>4675</v>
      </c>
      <c r="AB342" s="112"/>
      <c r="AC342" s="112" t="s">
        <v>4247</v>
      </c>
      <c r="AD342" s="112" t="s">
        <v>4583</v>
      </c>
      <c r="AE342" s="112"/>
      <c r="AF342" s="148" t="e">
        <f t="shared" si="10"/>
        <v>#N/A</v>
      </c>
    </row>
    <row r="343" spans="1:32" x14ac:dyDescent="0.25">
      <c r="A343" s="142" t="e">
        <f>INDEX('Capacity by State'!$B$6:$B$12,MATCH(MID(B343,18,2),'Capacity by State'!$A$6:$A$12,0))</f>
        <v>#N/A</v>
      </c>
      <c r="B343" s="108" t="s">
        <v>4582</v>
      </c>
      <c r="C343" s="108" t="s">
        <v>4662</v>
      </c>
      <c r="D343" s="144" t="e">
        <f>IF(LEFT(J343,1)="S",INDEX('Summer PCF'!$J:$J,MATCH($B343,'Summer PCF'!$M:$M,0)),INDEX('Winter PCF'!$J:$J,MATCH($B343,'Winter PCF'!$M:$M,0)))*A343*Gross_Up</f>
        <v>#N/A</v>
      </c>
      <c r="E343"/>
      <c r="F343" s="109" t="s">
        <v>4660</v>
      </c>
      <c r="G343" s="121">
        <v>1</v>
      </c>
      <c r="H343"/>
      <c r="I343"/>
      <c r="J343" s="108" t="str">
        <f t="shared" si="11"/>
        <v>WinterPeakMonth</v>
      </c>
      <c r="K343" s="108"/>
      <c r="L343" s="108"/>
      <c r="M343" s="108" t="s">
        <v>4247</v>
      </c>
      <c r="N343" s="108" t="s">
        <v>4583</v>
      </c>
      <c r="P343" t="s">
        <v>4676</v>
      </c>
      <c r="Q343" t="s">
        <v>4677</v>
      </c>
      <c r="R343" s="112" t="s">
        <v>4582</v>
      </c>
      <c r="S343" s="112" t="s">
        <v>4662</v>
      </c>
      <c r="T343" s="146">
        <v>5.3109999999999997E-3</v>
      </c>
      <c r="U343" s="113"/>
      <c r="V343" s="113" t="s">
        <v>4660</v>
      </c>
      <c r="W343" s="119">
        <v>1</v>
      </c>
      <c r="X343" s="112"/>
      <c r="Y343" s="112"/>
      <c r="Z343" s="112" t="s">
        <v>4670</v>
      </c>
      <c r="AA343" s="112" t="s">
        <v>4675</v>
      </c>
      <c r="AB343" s="112"/>
      <c r="AC343" s="112" t="s">
        <v>4247</v>
      </c>
      <c r="AD343" s="112" t="s">
        <v>4583</v>
      </c>
      <c r="AE343" s="112"/>
      <c r="AF343" s="148" t="e">
        <f t="shared" si="10"/>
        <v>#N/A</v>
      </c>
    </row>
    <row r="344" spans="1:32" x14ac:dyDescent="0.25">
      <c r="A344" s="142" t="e">
        <f>INDEX('Capacity by State'!$B$6:$B$12,MATCH(MID(B344,18,2),'Capacity by State'!$A$6:$A$12,0))</f>
        <v>#N/A</v>
      </c>
      <c r="B344" s="108" t="s">
        <v>4584</v>
      </c>
      <c r="C344" s="108" t="s">
        <v>4662</v>
      </c>
      <c r="D344" s="144" t="e">
        <f>IF(LEFT(J344,1)="S",INDEX('Summer PCF'!$J:$J,MATCH($B344,'Summer PCF'!$M:$M,0)),INDEX('Winter PCF'!$J:$J,MATCH($B344,'Winter PCF'!$M:$M,0)))*A344*Gross_Up</f>
        <v>#N/A</v>
      </c>
      <c r="E344"/>
      <c r="F344" s="109" t="s">
        <v>4660</v>
      </c>
      <c r="G344" s="121">
        <v>1</v>
      </c>
      <c r="H344"/>
      <c r="I344"/>
      <c r="J344" s="108" t="str">
        <f t="shared" si="11"/>
        <v>SummerPeakMonth</v>
      </c>
      <c r="K344" s="108"/>
      <c r="L344" s="108"/>
      <c r="M344" s="108" t="s">
        <v>4247</v>
      </c>
      <c r="N344" s="108" t="s">
        <v>4585</v>
      </c>
      <c r="P344" t="s">
        <v>4676</v>
      </c>
      <c r="Q344" t="s">
        <v>4677</v>
      </c>
      <c r="R344" s="112" t="s">
        <v>4584</v>
      </c>
      <c r="S344" s="112" t="s">
        <v>4662</v>
      </c>
      <c r="T344" s="146">
        <v>6.4900000000000001E-3</v>
      </c>
      <c r="U344" s="113"/>
      <c r="V344" s="113" t="s">
        <v>4660</v>
      </c>
      <c r="W344" s="119">
        <v>1</v>
      </c>
      <c r="X344" s="112"/>
      <c r="Y344" s="112"/>
      <c r="Z344" s="112" t="s">
        <v>4669</v>
      </c>
      <c r="AA344" s="112" t="s">
        <v>4675</v>
      </c>
      <c r="AB344" s="112"/>
      <c r="AC344" s="112" t="s">
        <v>4247</v>
      </c>
      <c r="AD344" s="112" t="s">
        <v>4585</v>
      </c>
      <c r="AE344" s="112"/>
      <c r="AF344" s="148" t="e">
        <f t="shared" si="10"/>
        <v>#N/A</v>
      </c>
    </row>
    <row r="345" spans="1:32" x14ac:dyDescent="0.25">
      <c r="A345" s="142" t="e">
        <f>INDEX('Capacity by State'!$B$6:$B$12,MATCH(MID(B345,18,2),'Capacity by State'!$A$6:$A$12,0))</f>
        <v>#N/A</v>
      </c>
      <c r="B345" s="108" t="s">
        <v>4584</v>
      </c>
      <c r="C345" s="108" t="s">
        <v>4662</v>
      </c>
      <c r="D345" s="144" t="e">
        <f>IF(LEFT(J345,1)="S",INDEX('Summer PCF'!$J:$J,MATCH($B345,'Summer PCF'!$M:$M,0)),INDEX('Winter PCF'!$J:$J,MATCH($B345,'Winter PCF'!$M:$M,0)))*A345*Gross_Up</f>
        <v>#N/A</v>
      </c>
      <c r="E345"/>
      <c r="F345" s="109" t="s">
        <v>4660</v>
      </c>
      <c r="G345" s="121">
        <v>1</v>
      </c>
      <c r="H345"/>
      <c r="I345"/>
      <c r="J345" s="108" t="str">
        <f t="shared" si="11"/>
        <v>WinterPeakMonth</v>
      </c>
      <c r="K345" s="108"/>
      <c r="L345" s="108"/>
      <c r="M345" s="108" t="s">
        <v>4247</v>
      </c>
      <c r="N345" s="108" t="s">
        <v>4585</v>
      </c>
      <c r="P345" t="s">
        <v>4676</v>
      </c>
      <c r="Q345" t="s">
        <v>4677</v>
      </c>
      <c r="R345" s="112" t="s">
        <v>4584</v>
      </c>
      <c r="S345" s="112" t="s">
        <v>4662</v>
      </c>
      <c r="T345" s="146">
        <v>6.4289999999999998E-3</v>
      </c>
      <c r="U345" s="113"/>
      <c r="V345" s="113" t="s">
        <v>4660</v>
      </c>
      <c r="W345" s="119">
        <v>1</v>
      </c>
      <c r="X345" s="112"/>
      <c r="Y345" s="112"/>
      <c r="Z345" s="112" t="s">
        <v>4670</v>
      </c>
      <c r="AA345" s="112" t="s">
        <v>4675</v>
      </c>
      <c r="AB345" s="112"/>
      <c r="AC345" s="112" t="s">
        <v>4247</v>
      </c>
      <c r="AD345" s="112" t="s">
        <v>4585</v>
      </c>
      <c r="AE345" s="112"/>
      <c r="AF345" s="148" t="e">
        <f t="shared" si="10"/>
        <v>#N/A</v>
      </c>
    </row>
    <row r="346" spans="1:32" x14ac:dyDescent="0.25">
      <c r="A346" s="142" t="e">
        <f>INDEX('Capacity by State'!$B$6:$B$12,MATCH(MID(B346,18,2),'Capacity by State'!$A$6:$A$12,0))</f>
        <v>#N/A</v>
      </c>
      <c r="B346" s="108" t="s">
        <v>4586</v>
      </c>
      <c r="C346" s="108" t="s">
        <v>4662</v>
      </c>
      <c r="D346" s="144" t="e">
        <f>IF(LEFT(J346,1)="S",INDEX('Summer PCF'!$J:$J,MATCH($B346,'Summer PCF'!$M:$M,0)),INDEX('Winter PCF'!$J:$J,MATCH($B346,'Winter PCF'!$M:$M,0)))*A346*Gross_Up</f>
        <v>#N/A</v>
      </c>
      <c r="E346"/>
      <c r="F346" s="109" t="s">
        <v>4660</v>
      </c>
      <c r="G346" s="121">
        <v>1</v>
      </c>
      <c r="H346"/>
      <c r="I346"/>
      <c r="J346" s="108" t="str">
        <f t="shared" si="11"/>
        <v>SummerPeakMonth</v>
      </c>
      <c r="K346" s="108"/>
      <c r="L346" s="108"/>
      <c r="M346" s="108" t="s">
        <v>4247</v>
      </c>
      <c r="N346" s="108" t="s">
        <v>4587</v>
      </c>
      <c r="P346" t="s">
        <v>4676</v>
      </c>
      <c r="Q346" t="s">
        <v>4677</v>
      </c>
      <c r="R346" s="112" t="s">
        <v>4586</v>
      </c>
      <c r="S346" s="112" t="s">
        <v>4662</v>
      </c>
      <c r="T346" s="146">
        <v>5.1789999999999996E-3</v>
      </c>
      <c r="U346" s="113"/>
      <c r="V346" s="113" t="s">
        <v>4660</v>
      </c>
      <c r="W346" s="119">
        <v>1</v>
      </c>
      <c r="X346" s="112"/>
      <c r="Y346" s="112"/>
      <c r="Z346" s="112" t="s">
        <v>4669</v>
      </c>
      <c r="AA346" s="112" t="s">
        <v>4675</v>
      </c>
      <c r="AB346" s="112"/>
      <c r="AC346" s="112" t="s">
        <v>4247</v>
      </c>
      <c r="AD346" s="112" t="s">
        <v>4587</v>
      </c>
      <c r="AE346" s="112"/>
      <c r="AF346" s="148" t="e">
        <f t="shared" si="10"/>
        <v>#N/A</v>
      </c>
    </row>
    <row r="347" spans="1:32" x14ac:dyDescent="0.25">
      <c r="A347" s="142" t="e">
        <f>INDEX('Capacity by State'!$B$6:$B$12,MATCH(MID(B347,18,2),'Capacity by State'!$A$6:$A$12,0))</f>
        <v>#N/A</v>
      </c>
      <c r="B347" s="108" t="s">
        <v>4586</v>
      </c>
      <c r="C347" s="108" t="s">
        <v>4662</v>
      </c>
      <c r="D347" s="144" t="e">
        <f>IF(LEFT(J347,1)="S",INDEX('Summer PCF'!$J:$J,MATCH($B347,'Summer PCF'!$M:$M,0)),INDEX('Winter PCF'!$J:$J,MATCH($B347,'Winter PCF'!$M:$M,0)))*A347*Gross_Up</f>
        <v>#N/A</v>
      </c>
      <c r="E347"/>
      <c r="F347" s="109" t="s">
        <v>4660</v>
      </c>
      <c r="G347" s="121">
        <v>1</v>
      </c>
      <c r="H347"/>
      <c r="I347"/>
      <c r="J347" s="108" t="str">
        <f t="shared" si="11"/>
        <v>WinterPeakMonth</v>
      </c>
      <c r="K347" s="108"/>
      <c r="L347" s="108"/>
      <c r="M347" s="108" t="s">
        <v>4247</v>
      </c>
      <c r="N347" s="108" t="s">
        <v>4587</v>
      </c>
      <c r="P347" t="s">
        <v>4676</v>
      </c>
      <c r="Q347" t="s">
        <v>4677</v>
      </c>
      <c r="R347" s="112" t="s">
        <v>4586</v>
      </c>
      <c r="S347" s="112" t="s">
        <v>4662</v>
      </c>
      <c r="T347" s="146">
        <v>5.6480000000000002E-3</v>
      </c>
      <c r="U347" s="113"/>
      <c r="V347" s="113" t="s">
        <v>4660</v>
      </c>
      <c r="W347" s="119">
        <v>1</v>
      </c>
      <c r="X347" s="112"/>
      <c r="Y347" s="112"/>
      <c r="Z347" s="112" t="s">
        <v>4670</v>
      </c>
      <c r="AA347" s="112" t="s">
        <v>4675</v>
      </c>
      <c r="AB347" s="112"/>
      <c r="AC347" s="112" t="s">
        <v>4247</v>
      </c>
      <c r="AD347" s="112" t="s">
        <v>4587</v>
      </c>
      <c r="AE347" s="112"/>
      <c r="AF347" s="148" t="e">
        <f t="shared" si="10"/>
        <v>#N/A</v>
      </c>
    </row>
    <row r="348" spans="1:32" x14ac:dyDescent="0.25">
      <c r="A348" s="142" t="e">
        <f>INDEX('Capacity by State'!$B$6:$B$12,MATCH(MID(B348,18,2),'Capacity by State'!$A$6:$A$12,0))</f>
        <v>#N/A</v>
      </c>
      <c r="B348" s="108" t="s">
        <v>4588</v>
      </c>
      <c r="C348" s="108" t="s">
        <v>4662</v>
      </c>
      <c r="D348" s="144" t="e">
        <f>IF(LEFT(J348,1)="S",INDEX('Summer PCF'!$J:$J,MATCH($B348,'Summer PCF'!$M:$M,0)),INDEX('Winter PCF'!$J:$J,MATCH($B348,'Winter PCF'!$M:$M,0)))*A348*Gross_Up</f>
        <v>#N/A</v>
      </c>
      <c r="E348"/>
      <c r="F348" s="109" t="s">
        <v>4660</v>
      </c>
      <c r="G348" s="121">
        <v>1</v>
      </c>
      <c r="H348"/>
      <c r="I348"/>
      <c r="J348" s="108" t="str">
        <f t="shared" si="11"/>
        <v>SummerPeakMonth</v>
      </c>
      <c r="K348" s="108"/>
      <c r="L348" s="108"/>
      <c r="M348" s="108" t="s">
        <v>4247</v>
      </c>
      <c r="N348" s="108" t="s">
        <v>4589</v>
      </c>
      <c r="P348" t="s">
        <v>4676</v>
      </c>
      <c r="Q348" t="s">
        <v>4677</v>
      </c>
      <c r="R348" s="112" t="s">
        <v>4588</v>
      </c>
      <c r="S348" s="112" t="s">
        <v>4662</v>
      </c>
      <c r="T348" s="146">
        <v>6.502E-3</v>
      </c>
      <c r="U348" s="113"/>
      <c r="V348" s="113" t="s">
        <v>4660</v>
      </c>
      <c r="W348" s="119">
        <v>1</v>
      </c>
      <c r="X348" s="112"/>
      <c r="Y348" s="112"/>
      <c r="Z348" s="112" t="s">
        <v>4669</v>
      </c>
      <c r="AA348" s="112" t="s">
        <v>4675</v>
      </c>
      <c r="AB348" s="112"/>
      <c r="AC348" s="112" t="s">
        <v>4247</v>
      </c>
      <c r="AD348" s="112" t="s">
        <v>4589</v>
      </c>
      <c r="AE348" s="112"/>
      <c r="AF348" s="148" t="e">
        <f t="shared" si="10"/>
        <v>#N/A</v>
      </c>
    </row>
    <row r="349" spans="1:32" x14ac:dyDescent="0.25">
      <c r="A349" s="142" t="e">
        <f>INDEX('Capacity by State'!$B$6:$B$12,MATCH(MID(B349,18,2),'Capacity by State'!$A$6:$A$12,0))</f>
        <v>#N/A</v>
      </c>
      <c r="B349" s="108" t="s">
        <v>4588</v>
      </c>
      <c r="C349" s="108" t="s">
        <v>4662</v>
      </c>
      <c r="D349" s="144" t="e">
        <f>IF(LEFT(J349,1)="S",INDEX('Summer PCF'!$J:$J,MATCH($B349,'Summer PCF'!$M:$M,0)),INDEX('Winter PCF'!$J:$J,MATCH($B349,'Winter PCF'!$M:$M,0)))*A349*Gross_Up</f>
        <v>#N/A</v>
      </c>
      <c r="E349"/>
      <c r="F349" s="109" t="s">
        <v>4660</v>
      </c>
      <c r="G349" s="121">
        <v>1</v>
      </c>
      <c r="H349"/>
      <c r="I349"/>
      <c r="J349" s="108" t="str">
        <f t="shared" si="11"/>
        <v>WinterPeakMonth</v>
      </c>
      <c r="K349" s="108"/>
      <c r="L349" s="108"/>
      <c r="M349" s="108" t="s">
        <v>4247</v>
      </c>
      <c r="N349" s="108" t="s">
        <v>4589</v>
      </c>
      <c r="P349" t="s">
        <v>4676</v>
      </c>
      <c r="Q349" t="s">
        <v>4677</v>
      </c>
      <c r="R349" s="112" t="s">
        <v>4588</v>
      </c>
      <c r="S349" s="112" t="s">
        <v>4662</v>
      </c>
      <c r="T349" s="146">
        <v>5.7229999999999998E-3</v>
      </c>
      <c r="U349" s="113"/>
      <c r="V349" s="113" t="s">
        <v>4660</v>
      </c>
      <c r="W349" s="119">
        <v>1</v>
      </c>
      <c r="X349" s="112"/>
      <c r="Y349" s="112"/>
      <c r="Z349" s="112" t="s">
        <v>4670</v>
      </c>
      <c r="AA349" s="112" t="s">
        <v>4675</v>
      </c>
      <c r="AB349" s="112"/>
      <c r="AC349" s="112" t="s">
        <v>4247</v>
      </c>
      <c r="AD349" s="112" t="s">
        <v>4589</v>
      </c>
      <c r="AE349" s="112"/>
      <c r="AF349" s="148" t="e">
        <f t="shared" si="10"/>
        <v>#N/A</v>
      </c>
    </row>
    <row r="350" spans="1:32" x14ac:dyDescent="0.25">
      <c r="A350" s="142" t="e">
        <f>INDEX('Capacity by State'!$B$6:$B$12,MATCH(MID(B350,18,2),'Capacity by State'!$A$6:$A$12,0))</f>
        <v>#N/A</v>
      </c>
      <c r="B350" s="108" t="s">
        <v>4590</v>
      </c>
      <c r="C350" s="108" t="s">
        <v>4662</v>
      </c>
      <c r="D350" s="144" t="e">
        <f>IF(LEFT(J350,1)="S",INDEX('Summer PCF'!$J:$J,MATCH($B350,'Summer PCF'!$M:$M,0)),INDEX('Winter PCF'!$J:$J,MATCH($B350,'Winter PCF'!$M:$M,0)))*A350*Gross_Up</f>
        <v>#N/A</v>
      </c>
      <c r="E350"/>
      <c r="F350" s="109" t="s">
        <v>4660</v>
      </c>
      <c r="G350" s="121">
        <v>1</v>
      </c>
      <c r="H350"/>
      <c r="I350"/>
      <c r="J350" s="108" t="str">
        <f t="shared" si="11"/>
        <v>SummerPeakMonth</v>
      </c>
      <c r="K350" s="108"/>
      <c r="L350" s="108"/>
      <c r="M350" s="108" t="s">
        <v>4247</v>
      </c>
      <c r="N350" s="108" t="s">
        <v>4591</v>
      </c>
      <c r="P350" t="s">
        <v>4676</v>
      </c>
      <c r="Q350" t="s">
        <v>4677</v>
      </c>
      <c r="R350" s="112" t="s">
        <v>4590</v>
      </c>
      <c r="S350" s="112" t="s">
        <v>4662</v>
      </c>
      <c r="T350" s="146">
        <v>4.4990000000000004E-3</v>
      </c>
      <c r="U350" s="113"/>
      <c r="V350" s="113" t="s">
        <v>4660</v>
      </c>
      <c r="W350" s="119">
        <v>1</v>
      </c>
      <c r="X350" s="112"/>
      <c r="Y350" s="112"/>
      <c r="Z350" s="112" t="s">
        <v>4669</v>
      </c>
      <c r="AA350" s="112" t="s">
        <v>4675</v>
      </c>
      <c r="AB350" s="112"/>
      <c r="AC350" s="112" t="s">
        <v>4247</v>
      </c>
      <c r="AD350" s="112" t="s">
        <v>4591</v>
      </c>
      <c r="AE350" s="112"/>
      <c r="AF350" s="148" t="e">
        <f t="shared" si="10"/>
        <v>#N/A</v>
      </c>
    </row>
    <row r="351" spans="1:32" x14ac:dyDescent="0.25">
      <c r="A351" s="142" t="e">
        <f>INDEX('Capacity by State'!$B$6:$B$12,MATCH(MID(B351,18,2),'Capacity by State'!$A$6:$A$12,0))</f>
        <v>#N/A</v>
      </c>
      <c r="B351" s="108" t="s">
        <v>4590</v>
      </c>
      <c r="C351" s="108" t="s">
        <v>4662</v>
      </c>
      <c r="D351" s="144" t="e">
        <f>IF(LEFT(J351,1)="S",INDEX('Summer PCF'!$J:$J,MATCH($B351,'Summer PCF'!$M:$M,0)),INDEX('Winter PCF'!$J:$J,MATCH($B351,'Winter PCF'!$M:$M,0)))*A351*Gross_Up</f>
        <v>#N/A</v>
      </c>
      <c r="E351"/>
      <c r="F351" s="109" t="s">
        <v>4660</v>
      </c>
      <c r="G351" s="121">
        <v>1</v>
      </c>
      <c r="H351"/>
      <c r="I351"/>
      <c r="J351" s="108" t="str">
        <f t="shared" si="11"/>
        <v>WinterPeakMonth</v>
      </c>
      <c r="K351" s="108"/>
      <c r="L351" s="108"/>
      <c r="M351" s="108" t="s">
        <v>4247</v>
      </c>
      <c r="N351" s="108" t="s">
        <v>4591</v>
      </c>
      <c r="P351" t="s">
        <v>4676</v>
      </c>
      <c r="Q351" t="s">
        <v>4677</v>
      </c>
      <c r="R351" s="112" t="s">
        <v>4590</v>
      </c>
      <c r="S351" s="112" t="s">
        <v>4662</v>
      </c>
      <c r="T351" s="146">
        <v>5.5129999999999997E-3</v>
      </c>
      <c r="U351" s="113"/>
      <c r="V351" s="113" t="s">
        <v>4660</v>
      </c>
      <c r="W351" s="119">
        <v>1</v>
      </c>
      <c r="X351" s="112"/>
      <c r="Y351" s="112"/>
      <c r="Z351" s="112" t="s">
        <v>4670</v>
      </c>
      <c r="AA351" s="112" t="s">
        <v>4675</v>
      </c>
      <c r="AB351" s="112"/>
      <c r="AC351" s="112" t="s">
        <v>4247</v>
      </c>
      <c r="AD351" s="112" t="s">
        <v>4591</v>
      </c>
      <c r="AE351" s="112"/>
      <c r="AF351" s="148" t="e">
        <f t="shared" si="10"/>
        <v>#N/A</v>
      </c>
    </row>
    <row r="352" spans="1:32" x14ac:dyDescent="0.25">
      <c r="A352" s="142" t="e">
        <f>INDEX('Capacity by State'!$B$6:$B$12,MATCH(MID(B352,18,2),'Capacity by State'!$A$6:$A$12,0))</f>
        <v>#N/A</v>
      </c>
      <c r="B352" s="108" t="s">
        <v>4592</v>
      </c>
      <c r="C352" s="108" t="s">
        <v>4662</v>
      </c>
      <c r="D352" s="144" t="e">
        <f>IF(LEFT(J352,1)="S",INDEX('Summer PCF'!$J:$J,MATCH($B352,'Summer PCF'!$M:$M,0)),INDEX('Winter PCF'!$J:$J,MATCH($B352,'Winter PCF'!$M:$M,0)))*A352*Gross_Up</f>
        <v>#N/A</v>
      </c>
      <c r="E352"/>
      <c r="F352" s="109" t="s">
        <v>4660</v>
      </c>
      <c r="G352" s="121">
        <v>1</v>
      </c>
      <c r="H352"/>
      <c r="I352"/>
      <c r="J352" s="108" t="str">
        <f t="shared" si="11"/>
        <v>SummerPeakMonth</v>
      </c>
      <c r="K352" s="108"/>
      <c r="L352" s="108"/>
      <c r="M352" s="108" t="s">
        <v>4247</v>
      </c>
      <c r="N352" s="108" t="s">
        <v>4593</v>
      </c>
      <c r="P352" t="s">
        <v>4676</v>
      </c>
      <c r="Q352" t="s">
        <v>4677</v>
      </c>
      <c r="R352" s="112" t="s">
        <v>4592</v>
      </c>
      <c r="S352" s="112" t="s">
        <v>4662</v>
      </c>
      <c r="T352" s="146">
        <v>5.8859999999999997E-3</v>
      </c>
      <c r="U352" s="113"/>
      <c r="V352" s="113" t="s">
        <v>4660</v>
      </c>
      <c r="W352" s="119">
        <v>1</v>
      </c>
      <c r="X352" s="112"/>
      <c r="Y352" s="112"/>
      <c r="Z352" s="112" t="s">
        <v>4669</v>
      </c>
      <c r="AA352" s="112" t="s">
        <v>4675</v>
      </c>
      <c r="AB352" s="112"/>
      <c r="AC352" s="112" t="s">
        <v>4247</v>
      </c>
      <c r="AD352" s="112" t="s">
        <v>4593</v>
      </c>
      <c r="AE352" s="112"/>
      <c r="AF352" s="148" t="e">
        <f t="shared" si="10"/>
        <v>#N/A</v>
      </c>
    </row>
    <row r="353" spans="1:32" x14ac:dyDescent="0.25">
      <c r="A353" s="142" t="e">
        <f>INDEX('Capacity by State'!$B$6:$B$12,MATCH(MID(B353,18,2),'Capacity by State'!$A$6:$A$12,0))</f>
        <v>#N/A</v>
      </c>
      <c r="B353" s="108" t="s">
        <v>4592</v>
      </c>
      <c r="C353" s="108" t="s">
        <v>4662</v>
      </c>
      <c r="D353" s="144" t="e">
        <f>IF(LEFT(J353,1)="S",INDEX('Summer PCF'!$J:$J,MATCH($B353,'Summer PCF'!$M:$M,0)),INDEX('Winter PCF'!$J:$J,MATCH($B353,'Winter PCF'!$M:$M,0)))*A353*Gross_Up</f>
        <v>#N/A</v>
      </c>
      <c r="E353"/>
      <c r="F353" s="109" t="s">
        <v>4660</v>
      </c>
      <c r="G353" s="121">
        <v>1</v>
      </c>
      <c r="H353"/>
      <c r="I353"/>
      <c r="J353" s="108" t="str">
        <f t="shared" si="11"/>
        <v>WinterPeakMonth</v>
      </c>
      <c r="K353" s="108"/>
      <c r="L353" s="108"/>
      <c r="M353" s="108" t="s">
        <v>4247</v>
      </c>
      <c r="N353" s="108" t="s">
        <v>4593</v>
      </c>
      <c r="P353" t="s">
        <v>4676</v>
      </c>
      <c r="Q353" t="s">
        <v>4677</v>
      </c>
      <c r="R353" s="112" t="s">
        <v>4592</v>
      </c>
      <c r="S353" s="112" t="s">
        <v>4662</v>
      </c>
      <c r="T353" s="146">
        <v>6.1780000000000003E-3</v>
      </c>
      <c r="U353" s="113"/>
      <c r="V353" s="113" t="s">
        <v>4660</v>
      </c>
      <c r="W353" s="119">
        <v>1</v>
      </c>
      <c r="X353" s="112"/>
      <c r="Y353" s="112"/>
      <c r="Z353" s="112" t="s">
        <v>4670</v>
      </c>
      <c r="AA353" s="112" t="s">
        <v>4675</v>
      </c>
      <c r="AB353" s="112"/>
      <c r="AC353" s="112" t="s">
        <v>4247</v>
      </c>
      <c r="AD353" s="112" t="s">
        <v>4593</v>
      </c>
      <c r="AE353" s="112"/>
      <c r="AF353" s="148" t="e">
        <f t="shared" si="10"/>
        <v>#N/A</v>
      </c>
    </row>
    <row r="354" spans="1:32" x14ac:dyDescent="0.25">
      <c r="A354" s="142" t="e">
        <f>INDEX('Capacity by State'!$B$6:$B$12,MATCH(MID(B354,18,2),'Capacity by State'!$A$6:$A$12,0))</f>
        <v>#N/A</v>
      </c>
      <c r="B354" s="108" t="s">
        <v>4594</v>
      </c>
      <c r="C354" s="108" t="s">
        <v>4662</v>
      </c>
      <c r="D354" s="144" t="e">
        <f>IF(LEFT(J354,1)="S",INDEX('Summer PCF'!$J:$J,MATCH($B354,'Summer PCF'!$M:$M,0)),INDEX('Winter PCF'!$J:$J,MATCH($B354,'Winter PCF'!$M:$M,0)))*A354*Gross_Up</f>
        <v>#N/A</v>
      </c>
      <c r="E354"/>
      <c r="F354" s="109" t="s">
        <v>4660</v>
      </c>
      <c r="G354" s="121">
        <v>1</v>
      </c>
      <c r="H354"/>
      <c r="I354"/>
      <c r="J354" s="108" t="str">
        <f t="shared" si="11"/>
        <v>SummerPeakMonth</v>
      </c>
      <c r="K354" s="108"/>
      <c r="L354" s="108"/>
      <c r="M354" s="108" t="s">
        <v>4247</v>
      </c>
      <c r="N354" s="108" t="s">
        <v>4595</v>
      </c>
      <c r="P354" t="s">
        <v>4676</v>
      </c>
      <c r="Q354" t="s">
        <v>4677</v>
      </c>
      <c r="R354" s="112" t="s">
        <v>4594</v>
      </c>
      <c r="S354" s="112" t="s">
        <v>4662</v>
      </c>
      <c r="T354" s="146">
        <v>5.0260000000000001E-3</v>
      </c>
      <c r="U354" s="113"/>
      <c r="V354" s="113" t="s">
        <v>4660</v>
      </c>
      <c r="W354" s="119">
        <v>1</v>
      </c>
      <c r="X354" s="112"/>
      <c r="Y354" s="112"/>
      <c r="Z354" s="112" t="s">
        <v>4669</v>
      </c>
      <c r="AA354" s="112" t="s">
        <v>4675</v>
      </c>
      <c r="AB354" s="112"/>
      <c r="AC354" s="112" t="s">
        <v>4247</v>
      </c>
      <c r="AD354" s="112" t="s">
        <v>4595</v>
      </c>
      <c r="AE354" s="112"/>
      <c r="AF354" s="148" t="e">
        <f t="shared" si="10"/>
        <v>#N/A</v>
      </c>
    </row>
    <row r="355" spans="1:32" x14ac:dyDescent="0.25">
      <c r="A355" s="142" t="e">
        <f>INDEX('Capacity by State'!$B$6:$B$12,MATCH(MID(B355,18,2),'Capacity by State'!$A$6:$A$12,0))</f>
        <v>#N/A</v>
      </c>
      <c r="B355" s="108" t="s">
        <v>4594</v>
      </c>
      <c r="C355" s="108" t="s">
        <v>4662</v>
      </c>
      <c r="D355" s="144" t="e">
        <f>IF(LEFT(J355,1)="S",INDEX('Summer PCF'!$J:$J,MATCH($B355,'Summer PCF'!$M:$M,0)),INDEX('Winter PCF'!$J:$J,MATCH($B355,'Winter PCF'!$M:$M,0)))*A355*Gross_Up</f>
        <v>#N/A</v>
      </c>
      <c r="E355"/>
      <c r="F355" s="109" t="s">
        <v>4660</v>
      </c>
      <c r="G355" s="121">
        <v>1</v>
      </c>
      <c r="H355"/>
      <c r="I355"/>
      <c r="J355" s="108" t="str">
        <f t="shared" si="11"/>
        <v>WinterPeakMonth</v>
      </c>
      <c r="K355" s="108"/>
      <c r="L355" s="108"/>
      <c r="M355" s="108" t="s">
        <v>4247</v>
      </c>
      <c r="N355" s="108" t="s">
        <v>4595</v>
      </c>
      <c r="P355" t="s">
        <v>4676</v>
      </c>
      <c r="Q355" t="s">
        <v>4677</v>
      </c>
      <c r="R355" s="112" t="s">
        <v>4594</v>
      </c>
      <c r="S355" s="112" t="s">
        <v>4662</v>
      </c>
      <c r="T355" s="146">
        <v>5.1960000000000001E-3</v>
      </c>
      <c r="U355" s="113"/>
      <c r="V355" s="113" t="s">
        <v>4660</v>
      </c>
      <c r="W355" s="119">
        <v>1</v>
      </c>
      <c r="X355" s="112"/>
      <c r="Y355" s="112"/>
      <c r="Z355" s="112" t="s">
        <v>4670</v>
      </c>
      <c r="AA355" s="112" t="s">
        <v>4675</v>
      </c>
      <c r="AB355" s="112"/>
      <c r="AC355" s="112" t="s">
        <v>4247</v>
      </c>
      <c r="AD355" s="112" t="s">
        <v>4595</v>
      </c>
      <c r="AE355" s="112"/>
      <c r="AF355" s="148" t="e">
        <f t="shared" si="10"/>
        <v>#N/A</v>
      </c>
    </row>
    <row r="356" spans="1:32" x14ac:dyDescent="0.25">
      <c r="A356" s="142" t="e">
        <f>INDEX('Capacity by State'!$B$6:$B$12,MATCH(MID(B356,18,2),'Capacity by State'!$A$6:$A$12,0))</f>
        <v>#N/A</v>
      </c>
      <c r="B356" s="108" t="s">
        <v>4596</v>
      </c>
      <c r="C356" s="108" t="s">
        <v>4662</v>
      </c>
      <c r="D356" s="144" t="e">
        <f>IF(LEFT(J356,1)="S",INDEX('Summer PCF'!$J:$J,MATCH($B356,'Summer PCF'!$M:$M,0)),INDEX('Winter PCF'!$J:$J,MATCH($B356,'Winter PCF'!$M:$M,0)))*A356*Gross_Up</f>
        <v>#N/A</v>
      </c>
      <c r="E356"/>
      <c r="F356" s="109" t="s">
        <v>4660</v>
      </c>
      <c r="G356" s="121">
        <v>1</v>
      </c>
      <c r="H356"/>
      <c r="I356"/>
      <c r="J356" s="108" t="str">
        <f t="shared" si="11"/>
        <v>SummerPeakMonth</v>
      </c>
      <c r="K356" s="108"/>
      <c r="L356" s="108"/>
      <c r="M356" s="108" t="s">
        <v>4247</v>
      </c>
      <c r="N356" s="108" t="s">
        <v>4597</v>
      </c>
      <c r="P356" t="s">
        <v>4676</v>
      </c>
      <c r="Q356" t="s">
        <v>4677</v>
      </c>
      <c r="R356" s="112" t="s">
        <v>4596</v>
      </c>
      <c r="S356" s="112" t="s">
        <v>4662</v>
      </c>
      <c r="T356" s="146">
        <v>4.705E-3</v>
      </c>
      <c r="U356" s="113"/>
      <c r="V356" s="113" t="s">
        <v>4660</v>
      </c>
      <c r="W356" s="119">
        <v>1</v>
      </c>
      <c r="X356" s="112"/>
      <c r="Y356" s="112"/>
      <c r="Z356" s="112" t="s">
        <v>4669</v>
      </c>
      <c r="AA356" s="112" t="s">
        <v>4675</v>
      </c>
      <c r="AB356" s="112"/>
      <c r="AC356" s="112" t="s">
        <v>4247</v>
      </c>
      <c r="AD356" s="112" t="s">
        <v>4597</v>
      </c>
      <c r="AE356" s="112"/>
      <c r="AF356" s="148" t="e">
        <f t="shared" si="10"/>
        <v>#N/A</v>
      </c>
    </row>
    <row r="357" spans="1:32" x14ac:dyDescent="0.25">
      <c r="A357" s="142" t="e">
        <f>INDEX('Capacity by State'!$B$6:$B$12,MATCH(MID(B357,18,2),'Capacity by State'!$A$6:$A$12,0))</f>
        <v>#N/A</v>
      </c>
      <c r="B357" s="108" t="s">
        <v>4596</v>
      </c>
      <c r="C357" s="108" t="s">
        <v>4662</v>
      </c>
      <c r="D357" s="144" t="e">
        <f>IF(LEFT(J357,1)="S",INDEX('Summer PCF'!$J:$J,MATCH($B357,'Summer PCF'!$M:$M,0)),INDEX('Winter PCF'!$J:$J,MATCH($B357,'Winter PCF'!$M:$M,0)))*A357*Gross_Up</f>
        <v>#N/A</v>
      </c>
      <c r="E357"/>
      <c r="F357" s="109" t="s">
        <v>4660</v>
      </c>
      <c r="G357" s="121">
        <v>1</v>
      </c>
      <c r="H357"/>
      <c r="I357"/>
      <c r="J357" s="108" t="str">
        <f t="shared" si="11"/>
        <v>WinterPeakMonth</v>
      </c>
      <c r="K357" s="108"/>
      <c r="L357" s="108"/>
      <c r="M357" s="108" t="s">
        <v>4247</v>
      </c>
      <c r="N357" s="108" t="s">
        <v>4597</v>
      </c>
      <c r="P357" t="s">
        <v>4676</v>
      </c>
      <c r="Q357" t="s">
        <v>4677</v>
      </c>
      <c r="R357" s="112" t="s">
        <v>4596</v>
      </c>
      <c r="S357" s="112" t="s">
        <v>4662</v>
      </c>
      <c r="T357" s="146">
        <v>4.1139999999999996E-3</v>
      </c>
      <c r="U357" s="113"/>
      <c r="V357" s="113" t="s">
        <v>4660</v>
      </c>
      <c r="W357" s="119">
        <v>1</v>
      </c>
      <c r="X357" s="112"/>
      <c r="Y357" s="112"/>
      <c r="Z357" s="112" t="s">
        <v>4670</v>
      </c>
      <c r="AA357" s="112" t="s">
        <v>4675</v>
      </c>
      <c r="AB357" s="112"/>
      <c r="AC357" s="112" t="s">
        <v>4247</v>
      </c>
      <c r="AD357" s="112" t="s">
        <v>4597</v>
      </c>
      <c r="AE357" s="112"/>
      <c r="AF357" s="148" t="e">
        <f t="shared" si="10"/>
        <v>#N/A</v>
      </c>
    </row>
    <row r="358" spans="1:32" x14ac:dyDescent="0.25">
      <c r="A358" s="142" t="e">
        <f>INDEX('Capacity by State'!$B$6:$B$12,MATCH(MID(B358,18,2),'Capacity by State'!$A$6:$A$12,0))</f>
        <v>#N/A</v>
      </c>
      <c r="B358" s="108" t="s">
        <v>4598</v>
      </c>
      <c r="C358" s="108" t="s">
        <v>4662</v>
      </c>
      <c r="D358" s="144" t="e">
        <f>IF(LEFT(J358,1)="S",INDEX('Summer PCF'!$J:$J,MATCH($B358,'Summer PCF'!$M:$M,0)),INDEX('Winter PCF'!$J:$J,MATCH($B358,'Winter PCF'!$M:$M,0)))*A358*Gross_Up</f>
        <v>#N/A</v>
      </c>
      <c r="E358"/>
      <c r="F358" s="109" t="s">
        <v>4660</v>
      </c>
      <c r="G358" s="121">
        <v>1</v>
      </c>
      <c r="H358"/>
      <c r="I358"/>
      <c r="J358" s="108" t="str">
        <f t="shared" si="11"/>
        <v>SummerPeakMonth</v>
      </c>
      <c r="K358" s="108"/>
      <c r="L358" s="108"/>
      <c r="M358" s="108" t="s">
        <v>4247</v>
      </c>
      <c r="N358" s="108" t="s">
        <v>4599</v>
      </c>
      <c r="P358" t="s">
        <v>4676</v>
      </c>
      <c r="Q358" t="s">
        <v>4677</v>
      </c>
      <c r="R358" s="112" t="s">
        <v>4598</v>
      </c>
      <c r="S358" s="112" t="s">
        <v>4662</v>
      </c>
      <c r="T358" s="146">
        <v>5.0429999999999997E-3</v>
      </c>
      <c r="U358" s="113"/>
      <c r="V358" s="113" t="s">
        <v>4660</v>
      </c>
      <c r="W358" s="119">
        <v>1</v>
      </c>
      <c r="X358" s="112"/>
      <c r="Y358" s="112"/>
      <c r="Z358" s="112" t="s">
        <v>4669</v>
      </c>
      <c r="AA358" s="112" t="s">
        <v>4675</v>
      </c>
      <c r="AB358" s="112"/>
      <c r="AC358" s="112" t="s">
        <v>4247</v>
      </c>
      <c r="AD358" s="112" t="s">
        <v>4599</v>
      </c>
      <c r="AE358" s="112"/>
      <c r="AF358" s="148" t="e">
        <f t="shared" si="10"/>
        <v>#N/A</v>
      </c>
    </row>
    <row r="359" spans="1:32" x14ac:dyDescent="0.25">
      <c r="A359" s="142" t="e">
        <f>INDEX('Capacity by State'!$B$6:$B$12,MATCH(MID(B359,18,2),'Capacity by State'!$A$6:$A$12,0))</f>
        <v>#N/A</v>
      </c>
      <c r="B359" s="108" t="s">
        <v>4598</v>
      </c>
      <c r="C359" s="108" t="s">
        <v>4662</v>
      </c>
      <c r="D359" s="144" t="e">
        <f>IF(LEFT(J359,1)="S",INDEX('Summer PCF'!$J:$J,MATCH($B359,'Summer PCF'!$M:$M,0)),INDEX('Winter PCF'!$J:$J,MATCH($B359,'Winter PCF'!$M:$M,0)))*A359*Gross_Up</f>
        <v>#N/A</v>
      </c>
      <c r="E359"/>
      <c r="F359" s="109" t="s">
        <v>4660</v>
      </c>
      <c r="G359" s="121">
        <v>1</v>
      </c>
      <c r="H359"/>
      <c r="I359"/>
      <c r="J359" s="108" t="str">
        <f t="shared" si="11"/>
        <v>WinterPeakMonth</v>
      </c>
      <c r="K359" s="108"/>
      <c r="L359" s="108"/>
      <c r="M359" s="108" t="s">
        <v>4247</v>
      </c>
      <c r="N359" s="108" t="s">
        <v>4599</v>
      </c>
      <c r="P359" t="s">
        <v>4676</v>
      </c>
      <c r="Q359" t="s">
        <v>4677</v>
      </c>
      <c r="R359" s="112" t="s">
        <v>4598</v>
      </c>
      <c r="S359" s="112" t="s">
        <v>4662</v>
      </c>
      <c r="T359" s="146">
        <v>5.7149999999999996E-3</v>
      </c>
      <c r="U359" s="113"/>
      <c r="V359" s="113" t="s">
        <v>4660</v>
      </c>
      <c r="W359" s="119">
        <v>1</v>
      </c>
      <c r="X359" s="112"/>
      <c r="Y359" s="112"/>
      <c r="Z359" s="112" t="s">
        <v>4670</v>
      </c>
      <c r="AA359" s="112" t="s">
        <v>4675</v>
      </c>
      <c r="AB359" s="112"/>
      <c r="AC359" s="112" t="s">
        <v>4247</v>
      </c>
      <c r="AD359" s="112" t="s">
        <v>4599</v>
      </c>
      <c r="AE359" s="112"/>
      <c r="AF359" s="148" t="e">
        <f t="shared" si="10"/>
        <v>#N/A</v>
      </c>
    </row>
    <row r="360" spans="1:32" x14ac:dyDescent="0.25">
      <c r="A360" s="142" t="e">
        <f>INDEX('Capacity by State'!$B$6:$B$12,MATCH(MID(B360,18,2),'Capacity by State'!$A$6:$A$12,0))</f>
        <v>#N/A</v>
      </c>
      <c r="B360" s="108" t="s">
        <v>4600</v>
      </c>
      <c r="C360" s="108" t="s">
        <v>4662</v>
      </c>
      <c r="D360" s="144" t="e">
        <f>IF(LEFT(J360,1)="S",INDEX('Summer PCF'!$J:$J,MATCH($B360,'Summer PCF'!$M:$M,0)),INDEX('Winter PCF'!$J:$J,MATCH($B360,'Winter PCF'!$M:$M,0)))*A360*Gross_Up</f>
        <v>#N/A</v>
      </c>
      <c r="E360"/>
      <c r="F360" s="109" t="s">
        <v>4660</v>
      </c>
      <c r="G360" s="121">
        <v>1</v>
      </c>
      <c r="H360"/>
      <c r="I360"/>
      <c r="J360" s="108" t="str">
        <f t="shared" si="11"/>
        <v>SummerPeakMonth</v>
      </c>
      <c r="K360" s="108"/>
      <c r="L360" s="108"/>
      <c r="M360" s="108" t="s">
        <v>4247</v>
      </c>
      <c r="N360" s="108" t="s">
        <v>4601</v>
      </c>
      <c r="P360" t="s">
        <v>4676</v>
      </c>
      <c r="Q360" t="s">
        <v>4677</v>
      </c>
      <c r="R360" s="112" t="s">
        <v>4600</v>
      </c>
      <c r="S360" s="112" t="s">
        <v>4662</v>
      </c>
      <c r="T360" s="146">
        <v>4.3880000000000004E-3</v>
      </c>
      <c r="U360" s="113"/>
      <c r="V360" s="113" t="s">
        <v>4660</v>
      </c>
      <c r="W360" s="119">
        <v>1</v>
      </c>
      <c r="X360" s="112"/>
      <c r="Y360" s="112"/>
      <c r="Z360" s="112" t="s">
        <v>4669</v>
      </c>
      <c r="AA360" s="112" t="s">
        <v>4675</v>
      </c>
      <c r="AB360" s="112"/>
      <c r="AC360" s="112" t="s">
        <v>4247</v>
      </c>
      <c r="AD360" s="112" t="s">
        <v>4601</v>
      </c>
      <c r="AE360" s="112"/>
      <c r="AF360" s="148" t="e">
        <f t="shared" si="10"/>
        <v>#N/A</v>
      </c>
    </row>
    <row r="361" spans="1:32" x14ac:dyDescent="0.25">
      <c r="A361" s="142" t="e">
        <f>INDEX('Capacity by State'!$B$6:$B$12,MATCH(MID(B361,18,2),'Capacity by State'!$A$6:$A$12,0))</f>
        <v>#N/A</v>
      </c>
      <c r="B361" s="108" t="s">
        <v>4600</v>
      </c>
      <c r="C361" s="108" t="s">
        <v>4662</v>
      </c>
      <c r="D361" s="144" t="e">
        <f>IF(LEFT(J361,1)="S",INDEX('Summer PCF'!$J:$J,MATCH($B361,'Summer PCF'!$M:$M,0)),INDEX('Winter PCF'!$J:$J,MATCH($B361,'Winter PCF'!$M:$M,0)))*A361*Gross_Up</f>
        <v>#N/A</v>
      </c>
      <c r="E361"/>
      <c r="F361" s="109" t="s">
        <v>4660</v>
      </c>
      <c r="G361" s="121">
        <v>1</v>
      </c>
      <c r="H361"/>
      <c r="I361"/>
      <c r="J361" s="108" t="str">
        <f t="shared" si="11"/>
        <v>WinterPeakMonth</v>
      </c>
      <c r="K361" s="108"/>
      <c r="L361" s="108"/>
      <c r="M361" s="108" t="s">
        <v>4247</v>
      </c>
      <c r="N361" s="108" t="s">
        <v>4601</v>
      </c>
      <c r="P361" t="s">
        <v>4676</v>
      </c>
      <c r="Q361" t="s">
        <v>4677</v>
      </c>
      <c r="R361" s="112" t="s">
        <v>4600</v>
      </c>
      <c r="S361" s="112" t="s">
        <v>4662</v>
      </c>
      <c r="T361" s="146">
        <v>5.189E-3</v>
      </c>
      <c r="U361" s="113"/>
      <c r="V361" s="113" t="s">
        <v>4660</v>
      </c>
      <c r="W361" s="119">
        <v>1</v>
      </c>
      <c r="X361" s="112"/>
      <c r="Y361" s="112"/>
      <c r="Z361" s="112" t="s">
        <v>4670</v>
      </c>
      <c r="AA361" s="112" t="s">
        <v>4675</v>
      </c>
      <c r="AB361" s="112"/>
      <c r="AC361" s="112" t="s">
        <v>4247</v>
      </c>
      <c r="AD361" s="112" t="s">
        <v>4601</v>
      </c>
      <c r="AE361" s="112"/>
      <c r="AF361" s="148" t="e">
        <f t="shared" si="10"/>
        <v>#N/A</v>
      </c>
    </row>
    <row r="362" spans="1:32" x14ac:dyDescent="0.25">
      <c r="A362" s="142" t="e">
        <f>INDEX('Capacity by State'!$B$6:$B$12,MATCH(MID(B362,18,2),'Capacity by State'!$A$6:$A$12,0))</f>
        <v>#N/A</v>
      </c>
      <c r="B362" s="108" t="s">
        <v>4602</v>
      </c>
      <c r="C362" s="108" t="s">
        <v>4662</v>
      </c>
      <c r="D362" s="144" t="e">
        <f>IF(LEFT(J362,1)="S",INDEX('Summer PCF'!$J:$J,MATCH($B362,'Summer PCF'!$M:$M,0)),INDEX('Winter PCF'!$J:$J,MATCH($B362,'Winter PCF'!$M:$M,0)))*A362*Gross_Up</f>
        <v>#N/A</v>
      </c>
      <c r="E362"/>
      <c r="F362" s="109" t="s">
        <v>4660</v>
      </c>
      <c r="G362" s="121">
        <v>1</v>
      </c>
      <c r="H362"/>
      <c r="I362"/>
      <c r="J362" s="108" t="str">
        <f t="shared" si="11"/>
        <v>SummerPeakMonth</v>
      </c>
      <c r="K362" s="108"/>
      <c r="L362" s="108"/>
      <c r="M362" s="108" t="s">
        <v>4247</v>
      </c>
      <c r="N362" s="108" t="s">
        <v>4603</v>
      </c>
      <c r="P362" t="s">
        <v>4676</v>
      </c>
      <c r="Q362" t="s">
        <v>4677</v>
      </c>
      <c r="R362" s="112" t="s">
        <v>4602</v>
      </c>
      <c r="S362" s="112" t="s">
        <v>4662</v>
      </c>
      <c r="T362" s="146">
        <v>6.5269999999999998E-3</v>
      </c>
      <c r="U362" s="113"/>
      <c r="V362" s="113" t="s">
        <v>4660</v>
      </c>
      <c r="W362" s="119">
        <v>1</v>
      </c>
      <c r="X362" s="112"/>
      <c r="Y362" s="112"/>
      <c r="Z362" s="112" t="s">
        <v>4669</v>
      </c>
      <c r="AA362" s="112" t="s">
        <v>4675</v>
      </c>
      <c r="AB362" s="112"/>
      <c r="AC362" s="112" t="s">
        <v>4247</v>
      </c>
      <c r="AD362" s="112" t="s">
        <v>4603</v>
      </c>
      <c r="AE362" s="112"/>
      <c r="AF362" s="148" t="e">
        <f t="shared" si="10"/>
        <v>#N/A</v>
      </c>
    </row>
    <row r="363" spans="1:32" x14ac:dyDescent="0.25">
      <c r="A363" s="142" t="e">
        <f>INDEX('Capacity by State'!$B$6:$B$12,MATCH(MID(B363,18,2),'Capacity by State'!$A$6:$A$12,0))</f>
        <v>#N/A</v>
      </c>
      <c r="B363" s="108" t="s">
        <v>4602</v>
      </c>
      <c r="C363" s="108" t="s">
        <v>4662</v>
      </c>
      <c r="D363" s="144" t="e">
        <f>IF(LEFT(J363,1)="S",INDEX('Summer PCF'!$J:$J,MATCH($B363,'Summer PCF'!$M:$M,0)),INDEX('Winter PCF'!$J:$J,MATCH($B363,'Winter PCF'!$M:$M,0)))*A363*Gross_Up</f>
        <v>#N/A</v>
      </c>
      <c r="E363"/>
      <c r="F363" s="109" t="s">
        <v>4660</v>
      </c>
      <c r="G363" s="121">
        <v>1</v>
      </c>
      <c r="H363"/>
      <c r="I363"/>
      <c r="J363" s="108" t="str">
        <f t="shared" si="11"/>
        <v>WinterPeakMonth</v>
      </c>
      <c r="K363" s="108"/>
      <c r="L363" s="108"/>
      <c r="M363" s="108" t="s">
        <v>4247</v>
      </c>
      <c r="N363" s="108" t="s">
        <v>4603</v>
      </c>
      <c r="P363" t="s">
        <v>4676</v>
      </c>
      <c r="Q363" t="s">
        <v>4677</v>
      </c>
      <c r="R363" s="112" t="s">
        <v>4602</v>
      </c>
      <c r="S363" s="112" t="s">
        <v>4662</v>
      </c>
      <c r="T363" s="146">
        <v>6.5779999999999996E-3</v>
      </c>
      <c r="U363" s="113"/>
      <c r="V363" s="113" t="s">
        <v>4660</v>
      </c>
      <c r="W363" s="119">
        <v>1</v>
      </c>
      <c r="X363" s="112"/>
      <c r="Y363" s="112"/>
      <c r="Z363" s="112" t="s">
        <v>4670</v>
      </c>
      <c r="AA363" s="112" t="s">
        <v>4675</v>
      </c>
      <c r="AB363" s="112"/>
      <c r="AC363" s="112" t="s">
        <v>4247</v>
      </c>
      <c r="AD363" s="112" t="s">
        <v>4603</v>
      </c>
      <c r="AE363" s="112"/>
      <c r="AF363" s="148" t="e">
        <f t="shared" si="10"/>
        <v>#N/A</v>
      </c>
    </row>
    <row r="364" spans="1:32" x14ac:dyDescent="0.25">
      <c r="A364" s="142" t="e">
        <f>INDEX('Capacity by State'!$B$6:$B$12,MATCH(MID(B364,18,2),'Capacity by State'!$A$6:$A$12,0))</f>
        <v>#N/A</v>
      </c>
      <c r="B364" s="108" t="s">
        <v>4604</v>
      </c>
      <c r="C364" s="108" t="s">
        <v>4662</v>
      </c>
      <c r="D364" s="144" t="e">
        <f>IF(LEFT(J364,1)="S",INDEX('Summer PCF'!$J:$J,MATCH($B364,'Summer PCF'!$M:$M,0)),INDEX('Winter PCF'!$J:$J,MATCH($B364,'Winter PCF'!$M:$M,0)))*A364*Gross_Up</f>
        <v>#N/A</v>
      </c>
      <c r="E364"/>
      <c r="F364" s="109" t="s">
        <v>4660</v>
      </c>
      <c r="G364" s="121">
        <v>1</v>
      </c>
      <c r="H364"/>
      <c r="I364"/>
      <c r="J364" s="108" t="str">
        <f t="shared" si="11"/>
        <v>SummerPeakMonth</v>
      </c>
      <c r="K364" s="108"/>
      <c r="L364" s="108"/>
      <c r="M364" s="108" t="s">
        <v>4247</v>
      </c>
      <c r="N364" s="108" t="s">
        <v>4605</v>
      </c>
      <c r="P364" t="s">
        <v>4676</v>
      </c>
      <c r="Q364" t="s">
        <v>4677</v>
      </c>
      <c r="R364" s="112" t="s">
        <v>4604</v>
      </c>
      <c r="S364" s="112" t="s">
        <v>4662</v>
      </c>
      <c r="T364" s="146">
        <v>6.1679999999999999E-3</v>
      </c>
      <c r="U364" s="113"/>
      <c r="V364" s="113" t="s">
        <v>4660</v>
      </c>
      <c r="W364" s="119">
        <v>1</v>
      </c>
      <c r="X364" s="112"/>
      <c r="Y364" s="112"/>
      <c r="Z364" s="112" t="s">
        <v>4669</v>
      </c>
      <c r="AA364" s="112" t="s">
        <v>4675</v>
      </c>
      <c r="AB364" s="112"/>
      <c r="AC364" s="112" t="s">
        <v>4247</v>
      </c>
      <c r="AD364" s="112" t="s">
        <v>4605</v>
      </c>
      <c r="AE364" s="112"/>
      <c r="AF364" s="148" t="e">
        <f t="shared" si="10"/>
        <v>#N/A</v>
      </c>
    </row>
    <row r="365" spans="1:32" x14ac:dyDescent="0.25">
      <c r="A365" s="142" t="e">
        <f>INDEX('Capacity by State'!$B$6:$B$12,MATCH(MID(B365,18,2),'Capacity by State'!$A$6:$A$12,0))</f>
        <v>#N/A</v>
      </c>
      <c r="B365" s="108" t="s">
        <v>4604</v>
      </c>
      <c r="C365" s="108" t="s">
        <v>4662</v>
      </c>
      <c r="D365" s="144" t="e">
        <f>IF(LEFT(J365,1)="S",INDEX('Summer PCF'!$J:$J,MATCH($B365,'Summer PCF'!$M:$M,0)),INDEX('Winter PCF'!$J:$J,MATCH($B365,'Winter PCF'!$M:$M,0)))*A365*Gross_Up</f>
        <v>#N/A</v>
      </c>
      <c r="E365"/>
      <c r="F365" s="109" t="s">
        <v>4660</v>
      </c>
      <c r="G365" s="121">
        <v>1</v>
      </c>
      <c r="H365"/>
      <c r="I365"/>
      <c r="J365" s="108" t="str">
        <f t="shared" si="11"/>
        <v>WinterPeakMonth</v>
      </c>
      <c r="K365" s="108"/>
      <c r="L365" s="108"/>
      <c r="M365" s="108" t="s">
        <v>4247</v>
      </c>
      <c r="N365" s="108" t="s">
        <v>4605</v>
      </c>
      <c r="P365" t="s">
        <v>4676</v>
      </c>
      <c r="Q365" t="s">
        <v>4677</v>
      </c>
      <c r="R365" s="112" t="s">
        <v>4604</v>
      </c>
      <c r="S365" s="112" t="s">
        <v>4662</v>
      </c>
      <c r="T365" s="146">
        <v>5.777E-3</v>
      </c>
      <c r="U365" s="113"/>
      <c r="V365" s="113" t="s">
        <v>4660</v>
      </c>
      <c r="W365" s="119">
        <v>1</v>
      </c>
      <c r="X365" s="112"/>
      <c r="Y365" s="112"/>
      <c r="Z365" s="112" t="s">
        <v>4670</v>
      </c>
      <c r="AA365" s="112" t="s">
        <v>4675</v>
      </c>
      <c r="AB365" s="112"/>
      <c r="AC365" s="112" t="s">
        <v>4247</v>
      </c>
      <c r="AD365" s="112" t="s">
        <v>4605</v>
      </c>
      <c r="AE365" s="112"/>
      <c r="AF365" s="148" t="e">
        <f t="shared" si="10"/>
        <v>#N/A</v>
      </c>
    </row>
    <row r="366" spans="1:32" x14ac:dyDescent="0.25">
      <c r="A366" s="142" t="e">
        <f>INDEX('Capacity by State'!$B$6:$B$12,MATCH(MID(B366,18,2),'Capacity by State'!$A$6:$A$12,0))</f>
        <v>#N/A</v>
      </c>
      <c r="B366" s="108" t="s">
        <v>4606</v>
      </c>
      <c r="C366" s="108" t="s">
        <v>4662</v>
      </c>
      <c r="D366" s="144" t="e">
        <f>IF(LEFT(J366,1)="S",INDEX('Summer PCF'!$J:$J,MATCH($B366,'Summer PCF'!$M:$M,0)),INDEX('Winter PCF'!$J:$J,MATCH($B366,'Winter PCF'!$M:$M,0)))*A366*Gross_Up</f>
        <v>#N/A</v>
      </c>
      <c r="E366"/>
      <c r="F366" s="109" t="s">
        <v>4660</v>
      </c>
      <c r="G366" s="121">
        <v>1</v>
      </c>
      <c r="H366"/>
      <c r="I366"/>
      <c r="J366" s="108" t="str">
        <f t="shared" si="11"/>
        <v>SummerPeakMonth</v>
      </c>
      <c r="K366" s="108"/>
      <c r="L366" s="108"/>
      <c r="M366" s="108" t="s">
        <v>4247</v>
      </c>
      <c r="N366" s="108" t="s">
        <v>4607</v>
      </c>
      <c r="P366" t="s">
        <v>4676</v>
      </c>
      <c r="Q366" t="s">
        <v>4677</v>
      </c>
      <c r="R366" s="112" t="s">
        <v>4606</v>
      </c>
      <c r="S366" s="112" t="s">
        <v>4662</v>
      </c>
      <c r="T366" s="146">
        <v>5.6160000000000003E-3</v>
      </c>
      <c r="U366" s="113"/>
      <c r="V366" s="113" t="s">
        <v>4660</v>
      </c>
      <c r="W366" s="119">
        <v>1</v>
      </c>
      <c r="X366" s="112"/>
      <c r="Y366" s="112"/>
      <c r="Z366" s="112" t="s">
        <v>4669</v>
      </c>
      <c r="AA366" s="112" t="s">
        <v>4675</v>
      </c>
      <c r="AB366" s="112"/>
      <c r="AC366" s="112" t="s">
        <v>4247</v>
      </c>
      <c r="AD366" s="112" t="s">
        <v>4607</v>
      </c>
      <c r="AE366" s="112"/>
      <c r="AF366" s="148" t="e">
        <f t="shared" si="10"/>
        <v>#N/A</v>
      </c>
    </row>
    <row r="367" spans="1:32" x14ac:dyDescent="0.25">
      <c r="A367" s="142" t="e">
        <f>INDEX('Capacity by State'!$B$6:$B$12,MATCH(MID(B367,18,2),'Capacity by State'!$A$6:$A$12,0))</f>
        <v>#N/A</v>
      </c>
      <c r="B367" s="108" t="s">
        <v>4606</v>
      </c>
      <c r="C367" s="108" t="s">
        <v>4662</v>
      </c>
      <c r="D367" s="144" t="e">
        <f>IF(LEFT(J367,1)="S",INDEX('Summer PCF'!$J:$J,MATCH($B367,'Summer PCF'!$M:$M,0)),INDEX('Winter PCF'!$J:$J,MATCH($B367,'Winter PCF'!$M:$M,0)))*A367*Gross_Up</f>
        <v>#N/A</v>
      </c>
      <c r="E367"/>
      <c r="F367" s="109" t="s">
        <v>4660</v>
      </c>
      <c r="G367" s="121">
        <v>1</v>
      </c>
      <c r="H367"/>
      <c r="I367"/>
      <c r="J367" s="108" t="str">
        <f t="shared" si="11"/>
        <v>WinterPeakMonth</v>
      </c>
      <c r="K367" s="108"/>
      <c r="L367" s="108"/>
      <c r="M367" s="108" t="s">
        <v>4247</v>
      </c>
      <c r="N367" s="108" t="s">
        <v>4607</v>
      </c>
      <c r="P367" t="s">
        <v>4676</v>
      </c>
      <c r="Q367" t="s">
        <v>4677</v>
      </c>
      <c r="R367" s="112" t="s">
        <v>4606</v>
      </c>
      <c r="S367" s="112" t="s">
        <v>4662</v>
      </c>
      <c r="T367" s="146">
        <v>5.5409999999999999E-3</v>
      </c>
      <c r="U367" s="113"/>
      <c r="V367" s="113" t="s">
        <v>4660</v>
      </c>
      <c r="W367" s="119">
        <v>1</v>
      </c>
      <c r="X367" s="112"/>
      <c r="Y367" s="112"/>
      <c r="Z367" s="112" t="s">
        <v>4670</v>
      </c>
      <c r="AA367" s="112" t="s">
        <v>4675</v>
      </c>
      <c r="AB367" s="112"/>
      <c r="AC367" s="112" t="s">
        <v>4247</v>
      </c>
      <c r="AD367" s="112" t="s">
        <v>4607</v>
      </c>
      <c r="AE367" s="112"/>
      <c r="AF367" s="148" t="e">
        <f t="shared" si="10"/>
        <v>#N/A</v>
      </c>
    </row>
    <row r="368" spans="1:32" x14ac:dyDescent="0.25">
      <c r="A368" s="142" t="e">
        <f>INDEX('Capacity by State'!$B$6:$B$12,MATCH(MID(B368,18,2),'Capacity by State'!$A$6:$A$12,0))</f>
        <v>#N/A</v>
      </c>
      <c r="B368" s="108" t="s">
        <v>4608</v>
      </c>
      <c r="C368" s="108" t="s">
        <v>4662</v>
      </c>
      <c r="D368" s="144" t="e">
        <f>IF(LEFT(J368,1)="S",INDEX('Summer PCF'!$J:$J,MATCH($B368,'Summer PCF'!$M:$M,0)),INDEX('Winter PCF'!$J:$J,MATCH($B368,'Winter PCF'!$M:$M,0)))*A368*Gross_Up</f>
        <v>#N/A</v>
      </c>
      <c r="E368"/>
      <c r="F368" s="109" t="s">
        <v>4660</v>
      </c>
      <c r="G368" s="121">
        <v>1</v>
      </c>
      <c r="H368"/>
      <c r="I368"/>
      <c r="J368" s="108" t="str">
        <f t="shared" si="11"/>
        <v>SummerPeakMonth</v>
      </c>
      <c r="K368" s="108"/>
      <c r="L368" s="108"/>
      <c r="M368" s="108" t="s">
        <v>4247</v>
      </c>
      <c r="N368" s="108" t="s">
        <v>4609</v>
      </c>
      <c r="P368" t="s">
        <v>4676</v>
      </c>
      <c r="Q368" t="s">
        <v>4677</v>
      </c>
      <c r="R368" s="112" t="s">
        <v>4608</v>
      </c>
      <c r="S368" s="112" t="s">
        <v>4662</v>
      </c>
      <c r="T368" s="146">
        <v>5.7039999999999999E-3</v>
      </c>
      <c r="U368" s="113"/>
      <c r="V368" s="113" t="s">
        <v>4660</v>
      </c>
      <c r="W368" s="119">
        <v>1</v>
      </c>
      <c r="X368" s="112"/>
      <c r="Y368" s="112"/>
      <c r="Z368" s="112" t="s">
        <v>4669</v>
      </c>
      <c r="AA368" s="112" t="s">
        <v>4675</v>
      </c>
      <c r="AB368" s="112"/>
      <c r="AC368" s="112" t="s">
        <v>4247</v>
      </c>
      <c r="AD368" s="112" t="s">
        <v>4609</v>
      </c>
      <c r="AE368" s="112"/>
      <c r="AF368" s="148" t="e">
        <f t="shared" si="10"/>
        <v>#N/A</v>
      </c>
    </row>
    <row r="369" spans="1:32" x14ac:dyDescent="0.25">
      <c r="A369" s="142" t="e">
        <f>INDEX('Capacity by State'!$B$6:$B$12,MATCH(MID(B369,18,2),'Capacity by State'!$A$6:$A$12,0))</f>
        <v>#N/A</v>
      </c>
      <c r="B369" s="108" t="s">
        <v>4608</v>
      </c>
      <c r="C369" s="108" t="s">
        <v>4662</v>
      </c>
      <c r="D369" s="144" t="e">
        <f>IF(LEFT(J369,1)="S",INDEX('Summer PCF'!$J:$J,MATCH($B369,'Summer PCF'!$M:$M,0)),INDEX('Winter PCF'!$J:$J,MATCH($B369,'Winter PCF'!$M:$M,0)))*A369*Gross_Up</f>
        <v>#N/A</v>
      </c>
      <c r="E369"/>
      <c r="F369" s="109" t="s">
        <v>4660</v>
      </c>
      <c r="G369" s="121">
        <v>1</v>
      </c>
      <c r="H369"/>
      <c r="I369"/>
      <c r="J369" s="108" t="str">
        <f t="shared" si="11"/>
        <v>WinterPeakMonth</v>
      </c>
      <c r="K369" s="108"/>
      <c r="L369" s="108"/>
      <c r="M369" s="108" t="s">
        <v>4247</v>
      </c>
      <c r="N369" s="108" t="s">
        <v>4609</v>
      </c>
      <c r="P369" t="s">
        <v>4676</v>
      </c>
      <c r="Q369" t="s">
        <v>4677</v>
      </c>
      <c r="R369" s="112" t="s">
        <v>4608</v>
      </c>
      <c r="S369" s="112" t="s">
        <v>4662</v>
      </c>
      <c r="T369" s="146">
        <v>4.8009999999999997E-3</v>
      </c>
      <c r="U369" s="113"/>
      <c r="V369" s="113" t="s">
        <v>4660</v>
      </c>
      <c r="W369" s="119">
        <v>1</v>
      </c>
      <c r="X369" s="112"/>
      <c r="Y369" s="112"/>
      <c r="Z369" s="112" t="s">
        <v>4670</v>
      </c>
      <c r="AA369" s="112" t="s">
        <v>4675</v>
      </c>
      <c r="AB369" s="112"/>
      <c r="AC369" s="112" t="s">
        <v>4247</v>
      </c>
      <c r="AD369" s="112" t="s">
        <v>4609</v>
      </c>
      <c r="AE369" s="112"/>
      <c r="AF369" s="148" t="e">
        <f t="shared" si="10"/>
        <v>#N/A</v>
      </c>
    </row>
    <row r="370" spans="1:32" x14ac:dyDescent="0.25">
      <c r="A370" s="142" t="e">
        <f>INDEX('Capacity by State'!$B$6:$B$12,MATCH(MID(B370,18,2),'Capacity by State'!$A$6:$A$12,0))</f>
        <v>#N/A</v>
      </c>
      <c r="B370" s="108" t="s">
        <v>4610</v>
      </c>
      <c r="C370" s="108" t="s">
        <v>4662</v>
      </c>
      <c r="D370" s="144" t="e">
        <f>IF(LEFT(J370,1)="S",INDEX('Summer PCF'!$J:$J,MATCH($B370,'Summer PCF'!$M:$M,0)),INDEX('Winter PCF'!$J:$J,MATCH($B370,'Winter PCF'!$M:$M,0)))*A370*Gross_Up</f>
        <v>#N/A</v>
      </c>
      <c r="E370"/>
      <c r="F370" s="109" t="s">
        <v>4660</v>
      </c>
      <c r="G370" s="121">
        <v>1</v>
      </c>
      <c r="H370"/>
      <c r="I370"/>
      <c r="J370" s="108" t="str">
        <f t="shared" si="11"/>
        <v>SummerPeakMonth</v>
      </c>
      <c r="K370" s="108"/>
      <c r="L370" s="108"/>
      <c r="M370" s="108" t="s">
        <v>4247</v>
      </c>
      <c r="N370" s="108" t="s">
        <v>4611</v>
      </c>
      <c r="P370" t="s">
        <v>4676</v>
      </c>
      <c r="Q370" t="s">
        <v>4677</v>
      </c>
      <c r="R370" s="112" t="s">
        <v>4610</v>
      </c>
      <c r="S370" s="112" t="s">
        <v>4662</v>
      </c>
      <c r="T370" s="146">
        <v>5.999E-3</v>
      </c>
      <c r="U370" s="113"/>
      <c r="V370" s="113" t="s">
        <v>4660</v>
      </c>
      <c r="W370" s="119">
        <v>1</v>
      </c>
      <c r="X370" s="112"/>
      <c r="Y370" s="112"/>
      <c r="Z370" s="112" t="s">
        <v>4669</v>
      </c>
      <c r="AA370" s="112" t="s">
        <v>4675</v>
      </c>
      <c r="AB370" s="112"/>
      <c r="AC370" s="112" t="s">
        <v>4247</v>
      </c>
      <c r="AD370" s="112" t="s">
        <v>4611</v>
      </c>
      <c r="AE370" s="112"/>
      <c r="AF370" s="148" t="e">
        <f t="shared" si="10"/>
        <v>#N/A</v>
      </c>
    </row>
    <row r="371" spans="1:32" x14ac:dyDescent="0.25">
      <c r="A371" s="142" t="e">
        <f>INDEX('Capacity by State'!$B$6:$B$12,MATCH(MID(B371,18,2),'Capacity by State'!$A$6:$A$12,0))</f>
        <v>#N/A</v>
      </c>
      <c r="B371" s="108" t="s">
        <v>4610</v>
      </c>
      <c r="C371" s="108" t="s">
        <v>4662</v>
      </c>
      <c r="D371" s="144" t="e">
        <f>IF(LEFT(J371,1)="S",INDEX('Summer PCF'!$J:$J,MATCH($B371,'Summer PCF'!$M:$M,0)),INDEX('Winter PCF'!$J:$J,MATCH($B371,'Winter PCF'!$M:$M,0)))*A371*Gross_Up</f>
        <v>#N/A</v>
      </c>
      <c r="E371"/>
      <c r="F371" s="109" t="s">
        <v>4660</v>
      </c>
      <c r="G371" s="121">
        <v>1</v>
      </c>
      <c r="H371"/>
      <c r="I371"/>
      <c r="J371" s="108" t="str">
        <f t="shared" si="11"/>
        <v>WinterPeakMonth</v>
      </c>
      <c r="K371" s="108"/>
      <c r="L371" s="108"/>
      <c r="M371" s="108" t="s">
        <v>4247</v>
      </c>
      <c r="N371" s="108" t="s">
        <v>4611</v>
      </c>
      <c r="P371" t="s">
        <v>4676</v>
      </c>
      <c r="Q371" t="s">
        <v>4677</v>
      </c>
      <c r="R371" s="112" t="s">
        <v>4610</v>
      </c>
      <c r="S371" s="112" t="s">
        <v>4662</v>
      </c>
      <c r="T371" s="146">
        <v>5.6950000000000004E-3</v>
      </c>
      <c r="U371" s="113"/>
      <c r="V371" s="113" t="s">
        <v>4660</v>
      </c>
      <c r="W371" s="119">
        <v>1</v>
      </c>
      <c r="X371" s="112"/>
      <c r="Y371" s="112"/>
      <c r="Z371" s="112" t="s">
        <v>4670</v>
      </c>
      <c r="AA371" s="112" t="s">
        <v>4675</v>
      </c>
      <c r="AB371" s="112"/>
      <c r="AC371" s="112" t="s">
        <v>4247</v>
      </c>
      <c r="AD371" s="112" t="s">
        <v>4611</v>
      </c>
      <c r="AE371" s="112"/>
      <c r="AF371" s="148" t="e">
        <f t="shared" si="10"/>
        <v>#N/A</v>
      </c>
    </row>
    <row r="372" spans="1:32" x14ac:dyDescent="0.25">
      <c r="A372" s="142" t="e">
        <f>INDEX('Capacity by State'!$B$6:$B$12,MATCH(MID(B372,18,2),'Capacity by State'!$A$6:$A$12,0))</f>
        <v>#N/A</v>
      </c>
      <c r="B372" s="108" t="s">
        <v>4612</v>
      </c>
      <c r="C372" s="108" t="s">
        <v>4662</v>
      </c>
      <c r="D372" s="144" t="e">
        <f>IF(LEFT(J372,1)="S",INDEX('Summer PCF'!$J:$J,MATCH($B372,'Summer PCF'!$M:$M,0)),INDEX('Winter PCF'!$J:$J,MATCH($B372,'Winter PCF'!$M:$M,0)))*A372*Gross_Up</f>
        <v>#N/A</v>
      </c>
      <c r="E372"/>
      <c r="F372" s="109" t="s">
        <v>4660</v>
      </c>
      <c r="G372" s="121">
        <v>1</v>
      </c>
      <c r="H372"/>
      <c r="I372"/>
      <c r="J372" s="108" t="str">
        <f t="shared" si="11"/>
        <v>SummerPeakMonth</v>
      </c>
      <c r="K372" s="108"/>
      <c r="L372" s="108"/>
      <c r="M372" s="108" t="s">
        <v>4247</v>
      </c>
      <c r="N372" s="108" t="s">
        <v>4613</v>
      </c>
      <c r="P372" t="s">
        <v>4676</v>
      </c>
      <c r="Q372" t="s">
        <v>4677</v>
      </c>
      <c r="R372" s="112" t="s">
        <v>4612</v>
      </c>
      <c r="S372" s="112" t="s">
        <v>4662</v>
      </c>
      <c r="T372" s="146">
        <v>5.6030000000000003E-3</v>
      </c>
      <c r="U372" s="113"/>
      <c r="V372" s="113" t="s">
        <v>4660</v>
      </c>
      <c r="W372" s="119">
        <v>1</v>
      </c>
      <c r="X372" s="112"/>
      <c r="Y372" s="112"/>
      <c r="Z372" s="112" t="s">
        <v>4669</v>
      </c>
      <c r="AA372" s="112" t="s">
        <v>4675</v>
      </c>
      <c r="AB372" s="112"/>
      <c r="AC372" s="112" t="s">
        <v>4247</v>
      </c>
      <c r="AD372" s="112" t="s">
        <v>4613</v>
      </c>
      <c r="AE372" s="112"/>
      <c r="AF372" s="148" t="e">
        <f t="shared" si="10"/>
        <v>#N/A</v>
      </c>
    </row>
    <row r="373" spans="1:32" x14ac:dyDescent="0.25">
      <c r="A373" s="142" t="e">
        <f>INDEX('Capacity by State'!$B$6:$B$12,MATCH(MID(B373,18,2),'Capacity by State'!$A$6:$A$12,0))</f>
        <v>#N/A</v>
      </c>
      <c r="B373" s="108" t="s">
        <v>4612</v>
      </c>
      <c r="C373" s="108" t="s">
        <v>4662</v>
      </c>
      <c r="D373" s="144" t="e">
        <f>IF(LEFT(J373,1)="S",INDEX('Summer PCF'!$J:$J,MATCH($B373,'Summer PCF'!$M:$M,0)),INDEX('Winter PCF'!$J:$J,MATCH($B373,'Winter PCF'!$M:$M,0)))*A373*Gross_Up</f>
        <v>#N/A</v>
      </c>
      <c r="E373"/>
      <c r="F373" s="109" t="s">
        <v>4660</v>
      </c>
      <c r="G373" s="121">
        <v>1</v>
      </c>
      <c r="H373"/>
      <c r="I373"/>
      <c r="J373" s="108" t="str">
        <f t="shared" si="11"/>
        <v>WinterPeakMonth</v>
      </c>
      <c r="K373" s="108"/>
      <c r="L373" s="108"/>
      <c r="M373" s="108" t="s">
        <v>4247</v>
      </c>
      <c r="N373" s="108" t="s">
        <v>4613</v>
      </c>
      <c r="P373" t="s">
        <v>4676</v>
      </c>
      <c r="Q373" t="s">
        <v>4677</v>
      </c>
      <c r="R373" s="112" t="s">
        <v>4612</v>
      </c>
      <c r="S373" s="112" t="s">
        <v>4662</v>
      </c>
      <c r="T373" s="146">
        <v>5.2630000000000003E-3</v>
      </c>
      <c r="U373" s="113"/>
      <c r="V373" s="113" t="s">
        <v>4660</v>
      </c>
      <c r="W373" s="119">
        <v>1</v>
      </c>
      <c r="X373" s="112"/>
      <c r="Y373" s="112"/>
      <c r="Z373" s="112" t="s">
        <v>4670</v>
      </c>
      <c r="AA373" s="112" t="s">
        <v>4675</v>
      </c>
      <c r="AB373" s="112"/>
      <c r="AC373" s="112" t="s">
        <v>4247</v>
      </c>
      <c r="AD373" s="112" t="s">
        <v>4613</v>
      </c>
      <c r="AE373" s="112"/>
      <c r="AF373" s="148" t="e">
        <f t="shared" si="10"/>
        <v>#N/A</v>
      </c>
    </row>
    <row r="374" spans="1:32" x14ac:dyDescent="0.25">
      <c r="A374" s="142" t="e">
        <f>INDEX('Capacity by State'!$B$6:$B$12,MATCH(MID(B374,18,2),'Capacity by State'!$A$6:$A$12,0))</f>
        <v>#N/A</v>
      </c>
      <c r="B374" s="108" t="s">
        <v>4614</v>
      </c>
      <c r="C374" s="108" t="s">
        <v>4662</v>
      </c>
      <c r="D374" s="144" t="e">
        <f>IF(LEFT(J374,1)="S",INDEX('Summer PCF'!$J:$J,MATCH($B374,'Summer PCF'!$M:$M,0)),INDEX('Winter PCF'!$J:$J,MATCH($B374,'Winter PCF'!$M:$M,0)))*A374*Gross_Up</f>
        <v>#N/A</v>
      </c>
      <c r="E374"/>
      <c r="F374" s="109" t="s">
        <v>4660</v>
      </c>
      <c r="G374" s="121">
        <v>1</v>
      </c>
      <c r="H374"/>
      <c r="I374"/>
      <c r="J374" s="108" t="str">
        <f t="shared" si="11"/>
        <v>SummerPeakMonth</v>
      </c>
      <c r="K374" s="108"/>
      <c r="L374" s="108"/>
      <c r="M374" s="108" t="s">
        <v>4247</v>
      </c>
      <c r="N374" s="108" t="s">
        <v>4615</v>
      </c>
      <c r="P374" t="s">
        <v>4676</v>
      </c>
      <c r="Q374" t="s">
        <v>4677</v>
      </c>
      <c r="R374" s="112" t="s">
        <v>4614</v>
      </c>
      <c r="S374" s="112" t="s">
        <v>4662</v>
      </c>
      <c r="T374" s="146">
        <v>4.9059999999999998E-3</v>
      </c>
      <c r="U374" s="113"/>
      <c r="V374" s="113" t="s">
        <v>4660</v>
      </c>
      <c r="W374" s="119">
        <v>1</v>
      </c>
      <c r="X374" s="112"/>
      <c r="Y374" s="112"/>
      <c r="Z374" s="112" t="s">
        <v>4669</v>
      </c>
      <c r="AA374" s="112" t="s">
        <v>4675</v>
      </c>
      <c r="AB374" s="112"/>
      <c r="AC374" s="112" t="s">
        <v>4247</v>
      </c>
      <c r="AD374" s="112" t="s">
        <v>4615</v>
      </c>
      <c r="AE374" s="112"/>
      <c r="AF374" s="148" t="e">
        <f t="shared" si="10"/>
        <v>#N/A</v>
      </c>
    </row>
    <row r="375" spans="1:32" x14ac:dyDescent="0.25">
      <c r="A375" s="142" t="e">
        <f>INDEX('Capacity by State'!$B$6:$B$12,MATCH(MID(B375,18,2),'Capacity by State'!$A$6:$A$12,0))</f>
        <v>#N/A</v>
      </c>
      <c r="B375" s="108" t="s">
        <v>4614</v>
      </c>
      <c r="C375" s="108" t="s">
        <v>4662</v>
      </c>
      <c r="D375" s="144" t="e">
        <f>IF(LEFT(J375,1)="S",INDEX('Summer PCF'!$J:$J,MATCH($B375,'Summer PCF'!$M:$M,0)),INDEX('Winter PCF'!$J:$J,MATCH($B375,'Winter PCF'!$M:$M,0)))*A375*Gross_Up</f>
        <v>#N/A</v>
      </c>
      <c r="E375"/>
      <c r="F375" s="109" t="s">
        <v>4660</v>
      </c>
      <c r="G375" s="121">
        <v>1</v>
      </c>
      <c r="H375"/>
      <c r="I375"/>
      <c r="J375" s="108" t="str">
        <f t="shared" si="11"/>
        <v>WinterPeakMonth</v>
      </c>
      <c r="K375" s="108"/>
      <c r="L375" s="108"/>
      <c r="M375" s="108" t="s">
        <v>4247</v>
      </c>
      <c r="N375" s="108" t="s">
        <v>4615</v>
      </c>
      <c r="P375" t="s">
        <v>4676</v>
      </c>
      <c r="Q375" t="s">
        <v>4677</v>
      </c>
      <c r="R375" s="112" t="s">
        <v>4614</v>
      </c>
      <c r="S375" s="112" t="s">
        <v>4662</v>
      </c>
      <c r="T375" s="146">
        <v>5.385E-3</v>
      </c>
      <c r="U375" s="113"/>
      <c r="V375" s="113" t="s">
        <v>4660</v>
      </c>
      <c r="W375" s="119">
        <v>1</v>
      </c>
      <c r="X375" s="112"/>
      <c r="Y375" s="112"/>
      <c r="Z375" s="112" t="s">
        <v>4670</v>
      </c>
      <c r="AA375" s="112" t="s">
        <v>4675</v>
      </c>
      <c r="AB375" s="112"/>
      <c r="AC375" s="112" t="s">
        <v>4247</v>
      </c>
      <c r="AD375" s="112" t="s">
        <v>4615</v>
      </c>
      <c r="AE375" s="112"/>
      <c r="AF375" s="148" t="e">
        <f t="shared" si="10"/>
        <v>#N/A</v>
      </c>
    </row>
    <row r="376" spans="1:32" x14ac:dyDescent="0.25">
      <c r="A376" s="142" t="e">
        <f>INDEX('Capacity by State'!$B$6:$B$12,MATCH(MID(B376,18,2),'Capacity by State'!$A$6:$A$12,0))</f>
        <v>#N/A</v>
      </c>
      <c r="B376" s="108" t="s">
        <v>4616</v>
      </c>
      <c r="C376" s="108" t="s">
        <v>4662</v>
      </c>
      <c r="D376" s="144" t="e">
        <f>IF(LEFT(J376,1)="S",INDEX('Summer PCF'!$J:$J,MATCH($B376,'Summer PCF'!$M:$M,0)),INDEX('Winter PCF'!$J:$J,MATCH($B376,'Winter PCF'!$M:$M,0)))*A376*Gross_Up</f>
        <v>#N/A</v>
      </c>
      <c r="E376"/>
      <c r="F376" s="109" t="s">
        <v>4660</v>
      </c>
      <c r="G376" s="121">
        <v>1</v>
      </c>
      <c r="H376"/>
      <c r="I376"/>
      <c r="J376" s="108" t="str">
        <f t="shared" si="11"/>
        <v>SummerPeakMonth</v>
      </c>
      <c r="K376" s="108"/>
      <c r="L376" s="108"/>
      <c r="M376" s="108" t="s">
        <v>4247</v>
      </c>
      <c r="N376" s="108" t="s">
        <v>4617</v>
      </c>
      <c r="P376" t="s">
        <v>4676</v>
      </c>
      <c r="Q376" t="s">
        <v>4677</v>
      </c>
      <c r="R376" s="112" t="s">
        <v>4616</v>
      </c>
      <c r="S376" s="112" t="s">
        <v>4662</v>
      </c>
      <c r="T376" s="146">
        <v>4.6849999999999999E-3</v>
      </c>
      <c r="U376" s="113"/>
      <c r="V376" s="113" t="s">
        <v>4660</v>
      </c>
      <c r="W376" s="119">
        <v>1</v>
      </c>
      <c r="X376" s="112"/>
      <c r="Y376" s="112"/>
      <c r="Z376" s="112" t="s">
        <v>4669</v>
      </c>
      <c r="AA376" s="112" t="s">
        <v>4675</v>
      </c>
      <c r="AB376" s="112"/>
      <c r="AC376" s="112" t="s">
        <v>4247</v>
      </c>
      <c r="AD376" s="112" t="s">
        <v>4617</v>
      </c>
      <c r="AE376" s="112"/>
      <c r="AF376" s="148" t="e">
        <f t="shared" si="10"/>
        <v>#N/A</v>
      </c>
    </row>
    <row r="377" spans="1:32" x14ac:dyDescent="0.25">
      <c r="A377" s="142" t="e">
        <f>INDEX('Capacity by State'!$B$6:$B$12,MATCH(MID(B377,18,2),'Capacity by State'!$A$6:$A$12,0))</f>
        <v>#N/A</v>
      </c>
      <c r="B377" s="108" t="s">
        <v>4616</v>
      </c>
      <c r="C377" s="108" t="s">
        <v>4662</v>
      </c>
      <c r="D377" s="144" t="e">
        <f>IF(LEFT(J377,1)="S",INDEX('Summer PCF'!$J:$J,MATCH($B377,'Summer PCF'!$M:$M,0)),INDEX('Winter PCF'!$J:$J,MATCH($B377,'Winter PCF'!$M:$M,0)))*A377*Gross_Up</f>
        <v>#N/A</v>
      </c>
      <c r="E377"/>
      <c r="F377" s="109" t="s">
        <v>4660</v>
      </c>
      <c r="G377" s="121">
        <v>1</v>
      </c>
      <c r="H377"/>
      <c r="I377"/>
      <c r="J377" s="108" t="str">
        <f t="shared" si="11"/>
        <v>WinterPeakMonth</v>
      </c>
      <c r="K377" s="108"/>
      <c r="L377" s="108"/>
      <c r="M377" s="108" t="s">
        <v>4247</v>
      </c>
      <c r="N377" s="108" t="s">
        <v>4617</v>
      </c>
      <c r="P377" t="s">
        <v>4676</v>
      </c>
      <c r="Q377" t="s">
        <v>4677</v>
      </c>
      <c r="R377" s="112" t="s">
        <v>4616</v>
      </c>
      <c r="S377" s="112" t="s">
        <v>4662</v>
      </c>
      <c r="T377" s="146">
        <v>4.9529999999999999E-3</v>
      </c>
      <c r="U377" s="113"/>
      <c r="V377" s="113" t="s">
        <v>4660</v>
      </c>
      <c r="W377" s="119">
        <v>1</v>
      </c>
      <c r="X377" s="112"/>
      <c r="Y377" s="112"/>
      <c r="Z377" s="112" t="s">
        <v>4670</v>
      </c>
      <c r="AA377" s="112" t="s">
        <v>4675</v>
      </c>
      <c r="AB377" s="112"/>
      <c r="AC377" s="112" t="s">
        <v>4247</v>
      </c>
      <c r="AD377" s="112" t="s">
        <v>4617</v>
      </c>
      <c r="AE377" s="112"/>
      <c r="AF377" s="148" t="e">
        <f t="shared" si="10"/>
        <v>#N/A</v>
      </c>
    </row>
    <row r="378" spans="1:32" x14ac:dyDescent="0.25">
      <c r="A378" s="142" t="e">
        <f>INDEX('Capacity by State'!$B$6:$B$12,MATCH(MID(B378,18,2),'Capacity by State'!$A$6:$A$12,0))</f>
        <v>#N/A</v>
      </c>
      <c r="B378" s="108" t="s">
        <v>4618</v>
      </c>
      <c r="C378" s="108" t="s">
        <v>4662</v>
      </c>
      <c r="D378" s="144" t="e">
        <f>IF(LEFT(J378,1)="S",INDEX('Summer PCF'!$J:$J,MATCH($B378,'Summer PCF'!$M:$M,0)),INDEX('Winter PCF'!$J:$J,MATCH($B378,'Winter PCF'!$M:$M,0)))*A378*Gross_Up</f>
        <v>#N/A</v>
      </c>
      <c r="E378"/>
      <c r="F378" s="109" t="s">
        <v>4660</v>
      </c>
      <c r="G378" s="121">
        <v>1</v>
      </c>
      <c r="H378"/>
      <c r="I378"/>
      <c r="J378" s="108" t="str">
        <f t="shared" si="11"/>
        <v>SummerPeakMonth</v>
      </c>
      <c r="K378" s="108"/>
      <c r="L378" s="108"/>
      <c r="M378" s="108" t="s">
        <v>4247</v>
      </c>
      <c r="N378" s="108" t="s">
        <v>4619</v>
      </c>
      <c r="P378" t="s">
        <v>4676</v>
      </c>
      <c r="Q378" t="s">
        <v>4677</v>
      </c>
      <c r="R378" s="112" t="s">
        <v>4618</v>
      </c>
      <c r="S378" s="112" t="s">
        <v>4662</v>
      </c>
      <c r="T378" s="146">
        <v>5.4060000000000002E-3</v>
      </c>
      <c r="U378" s="113"/>
      <c r="V378" s="113" t="s">
        <v>4660</v>
      </c>
      <c r="W378" s="119">
        <v>1</v>
      </c>
      <c r="X378" s="112"/>
      <c r="Y378" s="112"/>
      <c r="Z378" s="112" t="s">
        <v>4669</v>
      </c>
      <c r="AA378" s="112" t="s">
        <v>4675</v>
      </c>
      <c r="AB378" s="112"/>
      <c r="AC378" s="112" t="s">
        <v>4247</v>
      </c>
      <c r="AD378" s="112" t="s">
        <v>4619</v>
      </c>
      <c r="AE378" s="112"/>
      <c r="AF378" s="148" t="e">
        <f t="shared" si="10"/>
        <v>#N/A</v>
      </c>
    </row>
    <row r="379" spans="1:32" x14ac:dyDescent="0.25">
      <c r="A379" s="142" t="e">
        <f>INDEX('Capacity by State'!$B$6:$B$12,MATCH(MID(B379,18,2),'Capacity by State'!$A$6:$A$12,0))</f>
        <v>#N/A</v>
      </c>
      <c r="B379" s="108" t="s">
        <v>4618</v>
      </c>
      <c r="C379" s="108" t="s">
        <v>4662</v>
      </c>
      <c r="D379" s="144" t="e">
        <f>IF(LEFT(J379,1)="S",INDEX('Summer PCF'!$J:$J,MATCH($B379,'Summer PCF'!$M:$M,0)),INDEX('Winter PCF'!$J:$J,MATCH($B379,'Winter PCF'!$M:$M,0)))*A379*Gross_Up</f>
        <v>#N/A</v>
      </c>
      <c r="E379"/>
      <c r="F379" s="109" t="s">
        <v>4660</v>
      </c>
      <c r="G379" s="121">
        <v>1</v>
      </c>
      <c r="H379"/>
      <c r="I379"/>
      <c r="J379" s="108" t="str">
        <f t="shared" si="11"/>
        <v>WinterPeakMonth</v>
      </c>
      <c r="K379" s="108"/>
      <c r="L379" s="108"/>
      <c r="M379" s="108" t="s">
        <v>4247</v>
      </c>
      <c r="N379" s="108" t="s">
        <v>4619</v>
      </c>
      <c r="P379" t="s">
        <v>4676</v>
      </c>
      <c r="Q379" t="s">
        <v>4677</v>
      </c>
      <c r="R379" s="112" t="s">
        <v>4618</v>
      </c>
      <c r="S379" s="112" t="s">
        <v>4662</v>
      </c>
      <c r="T379" s="146">
        <v>5.587E-3</v>
      </c>
      <c r="U379" s="113"/>
      <c r="V379" s="113" t="s">
        <v>4660</v>
      </c>
      <c r="W379" s="119">
        <v>1</v>
      </c>
      <c r="X379" s="112"/>
      <c r="Y379" s="112"/>
      <c r="Z379" s="112" t="s">
        <v>4670</v>
      </c>
      <c r="AA379" s="112" t="s">
        <v>4675</v>
      </c>
      <c r="AB379" s="112"/>
      <c r="AC379" s="112" t="s">
        <v>4247</v>
      </c>
      <c r="AD379" s="112" t="s">
        <v>4619</v>
      </c>
      <c r="AE379" s="112"/>
      <c r="AF379" s="148" t="e">
        <f t="shared" si="10"/>
        <v>#N/A</v>
      </c>
    </row>
    <row r="380" spans="1:32" x14ac:dyDescent="0.25">
      <c r="A380" s="142" t="e">
        <f>INDEX('Capacity by State'!$B$6:$B$12,MATCH(MID(B380,18,2),'Capacity by State'!$A$6:$A$12,0))</f>
        <v>#N/A</v>
      </c>
      <c r="B380" s="108" t="s">
        <v>4620</v>
      </c>
      <c r="C380" s="108" t="s">
        <v>4662</v>
      </c>
      <c r="D380" s="144" t="e">
        <f>IF(LEFT(J380,1)="S",INDEX('Summer PCF'!$J:$J,MATCH($B380,'Summer PCF'!$M:$M,0)),INDEX('Winter PCF'!$J:$J,MATCH($B380,'Winter PCF'!$M:$M,0)))*A380*Gross_Up</f>
        <v>#N/A</v>
      </c>
      <c r="E380"/>
      <c r="F380" s="109" t="s">
        <v>4660</v>
      </c>
      <c r="G380" s="121">
        <v>1</v>
      </c>
      <c r="H380"/>
      <c r="I380"/>
      <c r="J380" s="108" t="str">
        <f t="shared" si="11"/>
        <v>SummerPeakMonth</v>
      </c>
      <c r="K380" s="108"/>
      <c r="L380" s="108"/>
      <c r="M380" s="108" t="s">
        <v>4247</v>
      </c>
      <c r="N380" s="108" t="s">
        <v>4621</v>
      </c>
      <c r="P380" t="s">
        <v>4676</v>
      </c>
      <c r="Q380" t="s">
        <v>4677</v>
      </c>
      <c r="R380" s="112" t="s">
        <v>4620</v>
      </c>
      <c r="S380" s="112" t="s">
        <v>4662</v>
      </c>
      <c r="T380" s="146">
        <v>4.7759999999999999E-3</v>
      </c>
      <c r="U380" s="113"/>
      <c r="V380" s="113" t="s">
        <v>4660</v>
      </c>
      <c r="W380" s="119">
        <v>1</v>
      </c>
      <c r="X380" s="112"/>
      <c r="Y380" s="112"/>
      <c r="Z380" s="112" t="s">
        <v>4669</v>
      </c>
      <c r="AA380" s="112" t="s">
        <v>4675</v>
      </c>
      <c r="AB380" s="112"/>
      <c r="AC380" s="112" t="s">
        <v>4247</v>
      </c>
      <c r="AD380" s="112" t="s">
        <v>4621</v>
      </c>
      <c r="AE380" s="112"/>
      <c r="AF380" s="148" t="e">
        <f t="shared" si="10"/>
        <v>#N/A</v>
      </c>
    </row>
    <row r="381" spans="1:32" x14ac:dyDescent="0.25">
      <c r="A381" s="142" t="e">
        <f>INDEX('Capacity by State'!$B$6:$B$12,MATCH(MID(B381,18,2),'Capacity by State'!$A$6:$A$12,0))</f>
        <v>#N/A</v>
      </c>
      <c r="B381" s="108" t="s">
        <v>4620</v>
      </c>
      <c r="C381" s="108" t="s">
        <v>4662</v>
      </c>
      <c r="D381" s="144" t="e">
        <f>IF(LEFT(J381,1)="S",INDEX('Summer PCF'!$J:$J,MATCH($B381,'Summer PCF'!$M:$M,0)),INDEX('Winter PCF'!$J:$J,MATCH($B381,'Winter PCF'!$M:$M,0)))*A381*Gross_Up</f>
        <v>#N/A</v>
      </c>
      <c r="E381"/>
      <c r="F381" s="109" t="s">
        <v>4660</v>
      </c>
      <c r="G381" s="121">
        <v>1</v>
      </c>
      <c r="H381"/>
      <c r="I381"/>
      <c r="J381" s="108" t="str">
        <f t="shared" si="11"/>
        <v>WinterPeakMonth</v>
      </c>
      <c r="K381" s="108"/>
      <c r="L381" s="108"/>
      <c r="M381" s="108" t="s">
        <v>4247</v>
      </c>
      <c r="N381" s="108" t="s">
        <v>4621</v>
      </c>
      <c r="P381" t="s">
        <v>4676</v>
      </c>
      <c r="Q381" t="s">
        <v>4677</v>
      </c>
      <c r="R381" s="112" t="s">
        <v>4620</v>
      </c>
      <c r="S381" s="112" t="s">
        <v>4662</v>
      </c>
      <c r="T381" s="146">
        <v>5.3449999999999999E-3</v>
      </c>
      <c r="U381" s="113"/>
      <c r="V381" s="113" t="s">
        <v>4660</v>
      </c>
      <c r="W381" s="119">
        <v>1</v>
      </c>
      <c r="X381" s="112"/>
      <c r="Y381" s="112"/>
      <c r="Z381" s="112" t="s">
        <v>4670</v>
      </c>
      <c r="AA381" s="112" t="s">
        <v>4675</v>
      </c>
      <c r="AB381" s="112"/>
      <c r="AC381" s="112" t="s">
        <v>4247</v>
      </c>
      <c r="AD381" s="112" t="s">
        <v>4621</v>
      </c>
      <c r="AE381" s="112"/>
      <c r="AF381" s="148" t="e">
        <f t="shared" si="10"/>
        <v>#N/A</v>
      </c>
    </row>
    <row r="382" spans="1:32" x14ac:dyDescent="0.25">
      <c r="A382" s="142" t="e">
        <f>INDEX('Capacity by State'!$B$6:$B$12,MATCH(MID(B382,18,2),'Capacity by State'!$A$6:$A$12,0))</f>
        <v>#N/A</v>
      </c>
      <c r="B382" s="108" t="s">
        <v>4622</v>
      </c>
      <c r="C382" s="108" t="s">
        <v>4662</v>
      </c>
      <c r="D382" s="144" t="e">
        <f>IF(LEFT(J382,1)="S",INDEX('Summer PCF'!$J:$J,MATCH($B382,'Summer PCF'!$M:$M,0)),INDEX('Winter PCF'!$J:$J,MATCH($B382,'Winter PCF'!$M:$M,0)))*A382*Gross_Up</f>
        <v>#N/A</v>
      </c>
      <c r="E382"/>
      <c r="F382" s="109" t="s">
        <v>4660</v>
      </c>
      <c r="G382" s="121">
        <v>1</v>
      </c>
      <c r="H382"/>
      <c r="I382"/>
      <c r="J382" s="108" t="str">
        <f t="shared" si="11"/>
        <v>SummerPeakMonth</v>
      </c>
      <c r="K382" s="108"/>
      <c r="L382" s="108"/>
      <c r="M382" s="108" t="s">
        <v>4247</v>
      </c>
      <c r="N382" s="108" t="s">
        <v>4623</v>
      </c>
      <c r="P382" t="s">
        <v>4676</v>
      </c>
      <c r="Q382" t="s">
        <v>4677</v>
      </c>
      <c r="R382" s="112" t="s">
        <v>4622</v>
      </c>
      <c r="S382" s="112" t="s">
        <v>4662</v>
      </c>
      <c r="T382" s="146">
        <v>5.0029999999999996E-3</v>
      </c>
      <c r="U382" s="113"/>
      <c r="V382" s="113" t="s">
        <v>4660</v>
      </c>
      <c r="W382" s="119">
        <v>1</v>
      </c>
      <c r="X382" s="112"/>
      <c r="Y382" s="112"/>
      <c r="Z382" s="112" t="s">
        <v>4669</v>
      </c>
      <c r="AA382" s="112" t="s">
        <v>4675</v>
      </c>
      <c r="AB382" s="112"/>
      <c r="AC382" s="112" t="s">
        <v>4247</v>
      </c>
      <c r="AD382" s="112" t="s">
        <v>4623</v>
      </c>
      <c r="AE382" s="112"/>
      <c r="AF382" s="148" t="e">
        <f t="shared" si="10"/>
        <v>#N/A</v>
      </c>
    </row>
    <row r="383" spans="1:32" x14ac:dyDescent="0.25">
      <c r="A383" s="142" t="e">
        <f>INDEX('Capacity by State'!$B$6:$B$12,MATCH(MID(B383,18,2),'Capacity by State'!$A$6:$A$12,0))</f>
        <v>#N/A</v>
      </c>
      <c r="B383" s="108" t="s">
        <v>4622</v>
      </c>
      <c r="C383" s="108" t="s">
        <v>4662</v>
      </c>
      <c r="D383" s="144" t="e">
        <f>IF(LEFT(J383,1)="S",INDEX('Summer PCF'!$J:$J,MATCH($B383,'Summer PCF'!$M:$M,0)),INDEX('Winter PCF'!$J:$J,MATCH($B383,'Winter PCF'!$M:$M,0)))*A383*Gross_Up</f>
        <v>#N/A</v>
      </c>
      <c r="E383"/>
      <c r="F383" s="109" t="s">
        <v>4660</v>
      </c>
      <c r="G383" s="121">
        <v>1</v>
      </c>
      <c r="H383"/>
      <c r="I383"/>
      <c r="J383" s="108" t="str">
        <f t="shared" si="11"/>
        <v>WinterPeakMonth</v>
      </c>
      <c r="K383" s="108"/>
      <c r="L383" s="108"/>
      <c r="M383" s="108" t="s">
        <v>4247</v>
      </c>
      <c r="N383" s="108" t="s">
        <v>4623</v>
      </c>
      <c r="P383" t="s">
        <v>4676</v>
      </c>
      <c r="Q383" t="s">
        <v>4677</v>
      </c>
      <c r="R383" s="112" t="s">
        <v>4622</v>
      </c>
      <c r="S383" s="112" t="s">
        <v>4662</v>
      </c>
      <c r="T383" s="146">
        <v>6.1450000000000003E-3</v>
      </c>
      <c r="U383" s="113"/>
      <c r="V383" s="113" t="s">
        <v>4660</v>
      </c>
      <c r="W383" s="119">
        <v>1</v>
      </c>
      <c r="X383" s="112"/>
      <c r="Y383" s="112"/>
      <c r="Z383" s="112" t="s">
        <v>4670</v>
      </c>
      <c r="AA383" s="112" t="s">
        <v>4675</v>
      </c>
      <c r="AB383" s="112"/>
      <c r="AC383" s="112" t="s">
        <v>4247</v>
      </c>
      <c r="AD383" s="112" t="s">
        <v>4623</v>
      </c>
      <c r="AE383" s="112"/>
      <c r="AF383" s="148" t="e">
        <f t="shared" si="10"/>
        <v>#N/A</v>
      </c>
    </row>
    <row r="384" spans="1:32" x14ac:dyDescent="0.25">
      <c r="A384" s="142" t="e">
        <f>INDEX('Capacity by State'!$B$6:$B$12,MATCH(MID(B384,18,2),'Capacity by State'!$A$6:$A$12,0))</f>
        <v>#N/A</v>
      </c>
      <c r="B384" s="108" t="s">
        <v>4624</v>
      </c>
      <c r="C384" s="108" t="s">
        <v>4662</v>
      </c>
      <c r="D384" s="144" t="e">
        <f>IF(LEFT(J384,1)="S",INDEX('Summer PCF'!$J:$J,MATCH($B384,'Summer PCF'!$M:$M,0)),INDEX('Winter PCF'!$J:$J,MATCH($B384,'Winter PCF'!$M:$M,0)))*A384*Gross_Up</f>
        <v>#N/A</v>
      </c>
      <c r="E384"/>
      <c r="F384" s="109" t="s">
        <v>4660</v>
      </c>
      <c r="G384" s="121">
        <v>1</v>
      </c>
      <c r="H384"/>
      <c r="I384"/>
      <c r="J384" s="108" t="str">
        <f t="shared" si="11"/>
        <v>SummerPeakMonth</v>
      </c>
      <c r="K384" s="108"/>
      <c r="L384" s="108"/>
      <c r="M384" s="108" t="s">
        <v>4247</v>
      </c>
      <c r="N384" s="108" t="s">
        <v>4625</v>
      </c>
      <c r="P384" t="s">
        <v>4676</v>
      </c>
      <c r="Q384" t="s">
        <v>4677</v>
      </c>
      <c r="R384" s="112" t="s">
        <v>4624</v>
      </c>
      <c r="S384" s="112" t="s">
        <v>4662</v>
      </c>
      <c r="T384" s="146">
        <v>5.0549999999999996E-3</v>
      </c>
      <c r="U384" s="113"/>
      <c r="V384" s="113" t="s">
        <v>4660</v>
      </c>
      <c r="W384" s="119">
        <v>1</v>
      </c>
      <c r="X384" s="112"/>
      <c r="Y384" s="112"/>
      <c r="Z384" s="112" t="s">
        <v>4669</v>
      </c>
      <c r="AA384" s="112" t="s">
        <v>4675</v>
      </c>
      <c r="AB384" s="112"/>
      <c r="AC384" s="112" t="s">
        <v>4247</v>
      </c>
      <c r="AD384" s="112" t="s">
        <v>4625</v>
      </c>
      <c r="AE384" s="112"/>
      <c r="AF384" s="148" t="e">
        <f t="shared" si="10"/>
        <v>#N/A</v>
      </c>
    </row>
    <row r="385" spans="1:32" x14ac:dyDescent="0.25">
      <c r="A385" s="142" t="e">
        <f>INDEX('Capacity by State'!$B$6:$B$12,MATCH(MID(B385,18,2),'Capacity by State'!$A$6:$A$12,0))</f>
        <v>#N/A</v>
      </c>
      <c r="B385" s="108" t="s">
        <v>4624</v>
      </c>
      <c r="C385" s="108" t="s">
        <v>4662</v>
      </c>
      <c r="D385" s="144" t="e">
        <f>IF(LEFT(J385,1)="S",INDEX('Summer PCF'!$J:$J,MATCH($B385,'Summer PCF'!$M:$M,0)),INDEX('Winter PCF'!$J:$J,MATCH($B385,'Winter PCF'!$M:$M,0)))*A385*Gross_Up</f>
        <v>#N/A</v>
      </c>
      <c r="E385"/>
      <c r="F385" s="109" t="s">
        <v>4660</v>
      </c>
      <c r="G385" s="121">
        <v>1</v>
      </c>
      <c r="H385"/>
      <c r="I385"/>
      <c r="J385" s="108" t="str">
        <f t="shared" si="11"/>
        <v>WinterPeakMonth</v>
      </c>
      <c r="K385" s="108"/>
      <c r="L385" s="108"/>
      <c r="M385" s="108" t="s">
        <v>4247</v>
      </c>
      <c r="N385" s="108" t="s">
        <v>4625</v>
      </c>
      <c r="P385" t="s">
        <v>4676</v>
      </c>
      <c r="Q385" t="s">
        <v>4677</v>
      </c>
      <c r="R385" s="112" t="s">
        <v>4624</v>
      </c>
      <c r="S385" s="112" t="s">
        <v>4662</v>
      </c>
      <c r="T385" s="146">
        <v>5.9160000000000003E-3</v>
      </c>
      <c r="U385" s="113"/>
      <c r="V385" s="113" t="s">
        <v>4660</v>
      </c>
      <c r="W385" s="119">
        <v>1</v>
      </c>
      <c r="X385" s="112"/>
      <c r="Y385" s="112"/>
      <c r="Z385" s="112" t="s">
        <v>4670</v>
      </c>
      <c r="AA385" s="112" t="s">
        <v>4675</v>
      </c>
      <c r="AB385" s="112"/>
      <c r="AC385" s="112" t="s">
        <v>4247</v>
      </c>
      <c r="AD385" s="112" t="s">
        <v>4625</v>
      </c>
      <c r="AE385" s="112"/>
      <c r="AF385" s="148" t="e">
        <f t="shared" si="10"/>
        <v>#N/A</v>
      </c>
    </row>
  </sheetData>
  <autoFilter ref="B7:AF385" xr:uid="{00000000-0009-0000-0000-000014000000}"/>
  <sortState xmlns:xlrd2="http://schemas.microsoft.com/office/spreadsheetml/2017/richdata2" ref="B8:AB385">
    <sortCondition ref="N8:N385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E4954-C02B-48E1-A824-C086CA14206A}">
  <sheetPr>
    <tabColor rgb="FF92D050"/>
  </sheetPr>
  <dimension ref="A2:C99"/>
  <sheetViews>
    <sheetView workbookViewId="0"/>
  </sheetViews>
  <sheetFormatPr defaultRowHeight="12.6" x14ac:dyDescent="0.25"/>
  <cols>
    <col min="1" max="1" width="27.6640625" customWidth="1"/>
    <col min="3" max="3" width="30.33203125" customWidth="1"/>
  </cols>
  <sheetData>
    <row r="2" spans="1:3" x14ac:dyDescent="0.25">
      <c r="A2" s="87" t="s">
        <v>5074</v>
      </c>
      <c r="C2" s="87" t="s">
        <v>5075</v>
      </c>
    </row>
    <row r="3" spans="1:3" x14ac:dyDescent="0.25">
      <c r="A3" t="s">
        <v>4867</v>
      </c>
      <c r="C3" t="s">
        <v>4867</v>
      </c>
    </row>
    <row r="4" spans="1:3" x14ac:dyDescent="0.25">
      <c r="A4" t="s">
        <v>4874</v>
      </c>
      <c r="C4" t="s">
        <v>4874</v>
      </c>
    </row>
    <row r="5" spans="1:3" x14ac:dyDescent="0.25">
      <c r="A5" t="s">
        <v>4882</v>
      </c>
      <c r="C5" t="s">
        <v>4882</v>
      </c>
    </row>
    <row r="6" spans="1:3" x14ac:dyDescent="0.25">
      <c r="A6" t="s">
        <v>4884</v>
      </c>
      <c r="C6" t="s">
        <v>4884</v>
      </c>
    </row>
    <row r="7" spans="1:3" x14ac:dyDescent="0.25">
      <c r="A7" t="s">
        <v>4885</v>
      </c>
      <c r="C7" t="s">
        <v>4885</v>
      </c>
    </row>
    <row r="8" spans="1:3" x14ac:dyDescent="0.25">
      <c r="A8" t="s">
        <v>4886</v>
      </c>
      <c r="C8" t="s">
        <v>4886</v>
      </c>
    </row>
    <row r="9" spans="1:3" x14ac:dyDescent="0.25">
      <c r="A9" t="s">
        <v>4887</v>
      </c>
      <c r="C9" t="s">
        <v>4887</v>
      </c>
    </row>
    <row r="10" spans="1:3" x14ac:dyDescent="0.25">
      <c r="A10" t="s">
        <v>4888</v>
      </c>
      <c r="C10" t="s">
        <v>4888</v>
      </c>
    </row>
    <row r="11" spans="1:3" x14ac:dyDescent="0.25">
      <c r="A11" t="s">
        <v>4892</v>
      </c>
      <c r="C11" t="s">
        <v>4892</v>
      </c>
    </row>
    <row r="12" spans="1:3" x14ac:dyDescent="0.25">
      <c r="A12" t="s">
        <v>4893</v>
      </c>
      <c r="C12" t="s">
        <v>4893</v>
      </c>
    </row>
    <row r="13" spans="1:3" x14ac:dyDescent="0.25">
      <c r="A13" t="s">
        <v>4894</v>
      </c>
      <c r="C13" t="s">
        <v>4894</v>
      </c>
    </row>
    <row r="14" spans="1:3" x14ac:dyDescent="0.25">
      <c r="A14" t="s">
        <v>4902</v>
      </c>
      <c r="C14" t="s">
        <v>4902</v>
      </c>
    </row>
    <row r="15" spans="1:3" x14ac:dyDescent="0.25">
      <c r="A15" t="s">
        <v>4903</v>
      </c>
      <c r="C15" t="s">
        <v>4903</v>
      </c>
    </row>
    <row r="16" spans="1:3" x14ac:dyDescent="0.25">
      <c r="A16" t="s">
        <v>4904</v>
      </c>
      <c r="C16" t="s">
        <v>4904</v>
      </c>
    </row>
    <row r="17" spans="1:3" x14ac:dyDescent="0.25">
      <c r="A17" t="s">
        <v>4905</v>
      </c>
      <c r="C17" t="s">
        <v>4905</v>
      </c>
    </row>
    <row r="18" spans="1:3" x14ac:dyDescent="0.25">
      <c r="A18" t="s">
        <v>4913</v>
      </c>
      <c r="C18" t="s">
        <v>4913</v>
      </c>
    </row>
    <row r="19" spans="1:3" x14ac:dyDescent="0.25">
      <c r="A19" t="s">
        <v>4919</v>
      </c>
      <c r="C19" t="s">
        <v>4919</v>
      </c>
    </row>
    <row r="20" spans="1:3" x14ac:dyDescent="0.25">
      <c r="A20" t="s">
        <v>4920</v>
      </c>
      <c r="C20" t="s">
        <v>4920</v>
      </c>
    </row>
    <row r="21" spans="1:3" x14ac:dyDescent="0.25">
      <c r="A21" t="s">
        <v>4921</v>
      </c>
      <c r="C21" t="s">
        <v>4921</v>
      </c>
    </row>
    <row r="22" spans="1:3" x14ac:dyDescent="0.25">
      <c r="A22" t="s">
        <v>4922</v>
      </c>
      <c r="C22" t="s">
        <v>4922</v>
      </c>
    </row>
    <row r="23" spans="1:3" x14ac:dyDescent="0.25">
      <c r="A23" t="s">
        <v>4923</v>
      </c>
      <c r="C23" t="s">
        <v>4923</v>
      </c>
    </row>
    <row r="24" spans="1:3" x14ac:dyDescent="0.25">
      <c r="A24" t="s">
        <v>4924</v>
      </c>
      <c r="C24" t="s">
        <v>4924</v>
      </c>
    </row>
    <row r="25" spans="1:3" x14ac:dyDescent="0.25">
      <c r="A25" t="s">
        <v>4928</v>
      </c>
      <c r="C25" t="s">
        <v>4928</v>
      </c>
    </row>
    <row r="26" spans="1:3" x14ac:dyDescent="0.25">
      <c r="A26" t="s">
        <v>4929</v>
      </c>
      <c r="C26" t="s">
        <v>4929</v>
      </c>
    </row>
    <row r="27" spans="1:3" x14ac:dyDescent="0.25">
      <c r="A27" t="s">
        <v>4931</v>
      </c>
      <c r="C27" t="s">
        <v>4931</v>
      </c>
    </row>
    <row r="28" spans="1:3" x14ac:dyDescent="0.25">
      <c r="A28" t="s">
        <v>4932</v>
      </c>
      <c r="C28" t="s">
        <v>4932</v>
      </c>
    </row>
    <row r="29" spans="1:3" x14ac:dyDescent="0.25">
      <c r="A29" t="s">
        <v>4933</v>
      </c>
      <c r="C29" t="s">
        <v>4933</v>
      </c>
    </row>
    <row r="30" spans="1:3" x14ac:dyDescent="0.25">
      <c r="A30" t="s">
        <v>4934</v>
      </c>
      <c r="C30" t="s">
        <v>4934</v>
      </c>
    </row>
    <row r="31" spans="1:3" x14ac:dyDescent="0.25">
      <c r="A31" t="s">
        <v>4935</v>
      </c>
      <c r="C31" t="s">
        <v>4935</v>
      </c>
    </row>
    <row r="32" spans="1:3" x14ac:dyDescent="0.25">
      <c r="A32" t="s">
        <v>4936</v>
      </c>
      <c r="C32" t="s">
        <v>4936</v>
      </c>
    </row>
    <row r="33" spans="1:3" x14ac:dyDescent="0.25">
      <c r="A33" t="s">
        <v>4937</v>
      </c>
      <c r="C33" t="s">
        <v>4937</v>
      </c>
    </row>
    <row r="34" spans="1:3" x14ac:dyDescent="0.25">
      <c r="A34" t="s">
        <v>4938</v>
      </c>
      <c r="C34" t="s">
        <v>4938</v>
      </c>
    </row>
    <row r="35" spans="1:3" x14ac:dyDescent="0.25">
      <c r="A35" t="s">
        <v>4939</v>
      </c>
      <c r="C35" t="s">
        <v>4939</v>
      </c>
    </row>
    <row r="36" spans="1:3" x14ac:dyDescent="0.25">
      <c r="A36" t="s">
        <v>4940</v>
      </c>
      <c r="C36" t="s">
        <v>4940</v>
      </c>
    </row>
    <row r="37" spans="1:3" x14ac:dyDescent="0.25">
      <c r="A37" t="s">
        <v>4941</v>
      </c>
      <c r="C37" t="s">
        <v>4941</v>
      </c>
    </row>
    <row r="38" spans="1:3" x14ac:dyDescent="0.25">
      <c r="A38" t="s">
        <v>4942</v>
      </c>
      <c r="C38" t="s">
        <v>4942</v>
      </c>
    </row>
    <row r="39" spans="1:3" x14ac:dyDescent="0.25">
      <c r="A39" t="s">
        <v>4943</v>
      </c>
      <c r="C39" t="s">
        <v>4943</v>
      </c>
    </row>
    <row r="40" spans="1:3" x14ac:dyDescent="0.25">
      <c r="A40" t="s">
        <v>4944</v>
      </c>
      <c r="C40" t="s">
        <v>4944</v>
      </c>
    </row>
    <row r="41" spans="1:3" x14ac:dyDescent="0.25">
      <c r="A41" t="s">
        <v>4945</v>
      </c>
      <c r="C41" t="s">
        <v>4945</v>
      </c>
    </row>
    <row r="42" spans="1:3" x14ac:dyDescent="0.25">
      <c r="A42" t="s">
        <v>4946</v>
      </c>
      <c r="C42" t="s">
        <v>4946</v>
      </c>
    </row>
    <row r="43" spans="1:3" x14ac:dyDescent="0.25">
      <c r="A43" t="s">
        <v>4947</v>
      </c>
      <c r="C43" t="s">
        <v>4947</v>
      </c>
    </row>
    <row r="44" spans="1:3" x14ac:dyDescent="0.25">
      <c r="A44" t="s">
        <v>4948</v>
      </c>
      <c r="C44" t="s">
        <v>4948</v>
      </c>
    </row>
    <row r="45" spans="1:3" x14ac:dyDescent="0.25">
      <c r="A45" t="s">
        <v>4952</v>
      </c>
      <c r="C45" t="s">
        <v>4952</v>
      </c>
    </row>
    <row r="46" spans="1:3" x14ac:dyDescent="0.25">
      <c r="A46" t="s">
        <v>4953</v>
      </c>
      <c r="C46" t="s">
        <v>4953</v>
      </c>
    </row>
    <row r="47" spans="1:3" x14ac:dyDescent="0.25">
      <c r="A47" t="s">
        <v>4954</v>
      </c>
      <c r="C47" t="s">
        <v>4960</v>
      </c>
    </row>
    <row r="48" spans="1:3" x14ac:dyDescent="0.25">
      <c r="A48" t="s">
        <v>4955</v>
      </c>
      <c r="C48" t="s">
        <v>4961</v>
      </c>
    </row>
    <row r="49" spans="1:3" x14ac:dyDescent="0.25">
      <c r="A49" t="s">
        <v>4956</v>
      </c>
      <c r="C49" t="s">
        <v>4967</v>
      </c>
    </row>
    <row r="50" spans="1:3" x14ac:dyDescent="0.25">
      <c r="A50" t="s">
        <v>4957</v>
      </c>
      <c r="C50" t="s">
        <v>4973</v>
      </c>
    </row>
    <row r="51" spans="1:3" x14ac:dyDescent="0.25">
      <c r="A51" t="s">
        <v>4958</v>
      </c>
      <c r="C51" t="s">
        <v>4974</v>
      </c>
    </row>
    <row r="52" spans="1:3" x14ac:dyDescent="0.25">
      <c r="A52" t="s">
        <v>4959</v>
      </c>
      <c r="C52" t="s">
        <v>4975</v>
      </c>
    </row>
    <row r="53" spans="1:3" x14ac:dyDescent="0.25">
      <c r="A53" t="s">
        <v>4960</v>
      </c>
      <c r="C53" t="s">
        <v>4976</v>
      </c>
    </row>
    <row r="54" spans="1:3" x14ac:dyDescent="0.25">
      <c r="A54" t="s">
        <v>4961</v>
      </c>
      <c r="C54" t="s">
        <v>4977</v>
      </c>
    </row>
    <row r="55" spans="1:3" x14ac:dyDescent="0.25">
      <c r="A55" t="s">
        <v>4962</v>
      </c>
      <c r="C55" t="s">
        <v>4978</v>
      </c>
    </row>
    <row r="56" spans="1:3" x14ac:dyDescent="0.25">
      <c r="A56" t="s">
        <v>4963</v>
      </c>
      <c r="C56" t="s">
        <v>4979</v>
      </c>
    </row>
    <row r="57" spans="1:3" x14ac:dyDescent="0.25">
      <c r="A57" t="s">
        <v>4964</v>
      </c>
      <c r="C57" t="s">
        <v>4980</v>
      </c>
    </row>
    <row r="58" spans="1:3" x14ac:dyDescent="0.25">
      <c r="A58" t="s">
        <v>4967</v>
      </c>
      <c r="C58" t="s">
        <v>4981</v>
      </c>
    </row>
    <row r="59" spans="1:3" x14ac:dyDescent="0.25">
      <c r="A59" t="s">
        <v>4968</v>
      </c>
      <c r="C59" t="s">
        <v>4982</v>
      </c>
    </row>
    <row r="60" spans="1:3" x14ac:dyDescent="0.25">
      <c r="A60" t="s">
        <v>4969</v>
      </c>
      <c r="C60" t="s">
        <v>4983</v>
      </c>
    </row>
    <row r="61" spans="1:3" x14ac:dyDescent="0.25">
      <c r="A61" t="s">
        <v>4971</v>
      </c>
      <c r="C61" t="s">
        <v>4984</v>
      </c>
    </row>
    <row r="62" spans="1:3" x14ac:dyDescent="0.25">
      <c r="A62" t="s">
        <v>4973</v>
      </c>
      <c r="C62" t="s">
        <v>4985</v>
      </c>
    </row>
    <row r="63" spans="1:3" x14ac:dyDescent="0.25">
      <c r="A63" t="s">
        <v>4974</v>
      </c>
      <c r="C63" t="s">
        <v>4986</v>
      </c>
    </row>
    <row r="64" spans="1:3" x14ac:dyDescent="0.25">
      <c r="A64" t="s">
        <v>4975</v>
      </c>
      <c r="C64" t="s">
        <v>4987</v>
      </c>
    </row>
    <row r="65" spans="1:3" x14ac:dyDescent="0.25">
      <c r="A65" t="s">
        <v>4976</v>
      </c>
      <c r="C65" t="s">
        <v>4988</v>
      </c>
    </row>
    <row r="66" spans="1:3" x14ac:dyDescent="0.25">
      <c r="A66" t="s">
        <v>4977</v>
      </c>
      <c r="C66" t="s">
        <v>4989</v>
      </c>
    </row>
    <row r="67" spans="1:3" x14ac:dyDescent="0.25">
      <c r="A67" t="s">
        <v>4978</v>
      </c>
      <c r="C67" t="s">
        <v>4990</v>
      </c>
    </row>
    <row r="68" spans="1:3" x14ac:dyDescent="0.25">
      <c r="A68" t="s">
        <v>4979</v>
      </c>
      <c r="C68" t="s">
        <v>4991</v>
      </c>
    </row>
    <row r="69" spans="1:3" x14ac:dyDescent="0.25">
      <c r="A69" t="s">
        <v>4980</v>
      </c>
      <c r="C69" t="s">
        <v>4992</v>
      </c>
    </row>
    <row r="70" spans="1:3" x14ac:dyDescent="0.25">
      <c r="A70" t="s">
        <v>4981</v>
      </c>
      <c r="C70" t="s">
        <v>4993</v>
      </c>
    </row>
    <row r="71" spans="1:3" x14ac:dyDescent="0.25">
      <c r="A71" t="s">
        <v>4982</v>
      </c>
      <c r="C71" t="s">
        <v>4994</v>
      </c>
    </row>
    <row r="72" spans="1:3" x14ac:dyDescent="0.25">
      <c r="A72" t="s">
        <v>4983</v>
      </c>
      <c r="C72" t="s">
        <v>4995</v>
      </c>
    </row>
    <row r="73" spans="1:3" x14ac:dyDescent="0.25">
      <c r="A73" t="s">
        <v>4984</v>
      </c>
      <c r="C73" t="s">
        <v>4996</v>
      </c>
    </row>
    <row r="74" spans="1:3" x14ac:dyDescent="0.25">
      <c r="A74" t="s">
        <v>4985</v>
      </c>
      <c r="C74" t="s">
        <v>4997</v>
      </c>
    </row>
    <row r="75" spans="1:3" x14ac:dyDescent="0.25">
      <c r="A75" t="s">
        <v>4986</v>
      </c>
      <c r="C75" t="s">
        <v>4998</v>
      </c>
    </row>
    <row r="76" spans="1:3" x14ac:dyDescent="0.25">
      <c r="A76" t="s">
        <v>4987</v>
      </c>
      <c r="C76" t="s">
        <v>4999</v>
      </c>
    </row>
    <row r="77" spans="1:3" x14ac:dyDescent="0.25">
      <c r="A77" t="s">
        <v>4988</v>
      </c>
      <c r="C77" t="s">
        <v>5000</v>
      </c>
    </row>
    <row r="78" spans="1:3" x14ac:dyDescent="0.25">
      <c r="A78" t="s">
        <v>4989</v>
      </c>
      <c r="C78" t="s">
        <v>5001</v>
      </c>
    </row>
    <row r="79" spans="1:3" x14ac:dyDescent="0.25">
      <c r="A79" t="s">
        <v>4990</v>
      </c>
      <c r="C79" t="s">
        <v>5002</v>
      </c>
    </row>
    <row r="80" spans="1:3" x14ac:dyDescent="0.25">
      <c r="A80" t="s">
        <v>4991</v>
      </c>
      <c r="C80" t="s">
        <v>5010</v>
      </c>
    </row>
    <row r="81" spans="1:3" x14ac:dyDescent="0.25">
      <c r="A81" t="s">
        <v>4992</v>
      </c>
      <c r="C81" t="s">
        <v>5014</v>
      </c>
    </row>
    <row r="82" spans="1:3" x14ac:dyDescent="0.25">
      <c r="A82" t="s">
        <v>4993</v>
      </c>
      <c r="C82" t="s">
        <v>5019</v>
      </c>
    </row>
    <row r="83" spans="1:3" x14ac:dyDescent="0.25">
      <c r="A83" t="s">
        <v>4994</v>
      </c>
      <c r="C83" t="s">
        <v>5020</v>
      </c>
    </row>
    <row r="84" spans="1:3" x14ac:dyDescent="0.25">
      <c r="A84" t="s">
        <v>4995</v>
      </c>
      <c r="C84" t="s">
        <v>5021</v>
      </c>
    </row>
    <row r="85" spans="1:3" x14ac:dyDescent="0.25">
      <c r="A85" t="s">
        <v>4996</v>
      </c>
      <c r="C85" t="s">
        <v>5022</v>
      </c>
    </row>
    <row r="86" spans="1:3" x14ac:dyDescent="0.25">
      <c r="A86" t="s">
        <v>4997</v>
      </c>
      <c r="C86" t="s">
        <v>5027</v>
      </c>
    </row>
    <row r="87" spans="1:3" x14ac:dyDescent="0.25">
      <c r="A87" t="s">
        <v>4998</v>
      </c>
      <c r="C87" t="s">
        <v>5028</v>
      </c>
    </row>
    <row r="88" spans="1:3" x14ac:dyDescent="0.25">
      <c r="A88" t="s">
        <v>4999</v>
      </c>
    </row>
    <row r="89" spans="1:3" x14ac:dyDescent="0.25">
      <c r="A89" t="s">
        <v>5000</v>
      </c>
    </row>
    <row r="90" spans="1:3" x14ac:dyDescent="0.25">
      <c r="A90" t="s">
        <v>5001</v>
      </c>
    </row>
    <row r="91" spans="1:3" x14ac:dyDescent="0.25">
      <c r="A91" t="s">
        <v>5002</v>
      </c>
    </row>
    <row r="92" spans="1:3" x14ac:dyDescent="0.25">
      <c r="A92" t="s">
        <v>5010</v>
      </c>
    </row>
    <row r="93" spans="1:3" x14ac:dyDescent="0.25">
      <c r="A93" t="s">
        <v>5014</v>
      </c>
    </row>
    <row r="94" spans="1:3" x14ac:dyDescent="0.25">
      <c r="A94" t="s">
        <v>5019</v>
      </c>
    </row>
    <row r="95" spans="1:3" x14ac:dyDescent="0.25">
      <c r="A95" t="s">
        <v>5020</v>
      </c>
    </row>
    <row r="96" spans="1:3" x14ac:dyDescent="0.25">
      <c r="A96" t="s">
        <v>5021</v>
      </c>
    </row>
    <row r="97" spans="1:1" x14ac:dyDescent="0.25">
      <c r="A97" t="s">
        <v>5022</v>
      </c>
    </row>
    <row r="98" spans="1:1" x14ac:dyDescent="0.25">
      <c r="A98" t="s">
        <v>5027</v>
      </c>
    </row>
    <row r="99" spans="1:1" x14ac:dyDescent="0.25">
      <c r="A99" t="s">
        <v>5028</v>
      </c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FO72"/>
  <sheetViews>
    <sheetView workbookViewId="0">
      <selection activeCell="J5" sqref="J5"/>
    </sheetView>
  </sheetViews>
  <sheetFormatPr defaultRowHeight="12.6" x14ac:dyDescent="0.25"/>
  <cols>
    <col min="1" max="1" width="29.88671875" customWidth="1"/>
    <col min="2" max="2" width="8.5546875" bestFit="1" customWidth="1"/>
    <col min="3" max="3" width="14.33203125" bestFit="1" customWidth="1"/>
    <col min="4" max="4" width="10.88671875" bestFit="1" customWidth="1"/>
    <col min="5" max="5" width="19.44140625" customWidth="1"/>
    <col min="7" max="7" width="18.88671875" bestFit="1" customWidth="1"/>
    <col min="8" max="8" width="27.88671875" bestFit="1" customWidth="1"/>
    <col min="9" max="9" width="20.21875" bestFit="1" customWidth="1"/>
  </cols>
  <sheetData>
    <row r="1" spans="1:171" x14ac:dyDescent="0.25">
      <c r="I1" t="s">
        <v>41</v>
      </c>
      <c r="J1">
        <f>MAX(J4:J23)</f>
        <v>1.23</v>
      </c>
      <c r="K1">
        <f t="shared" ref="K1:BV1" si="0">MAX(K4:K23)</f>
        <v>3.93</v>
      </c>
      <c r="L1">
        <f t="shared" si="0"/>
        <v>1.51</v>
      </c>
      <c r="M1">
        <f t="shared" si="0"/>
        <v>0.52</v>
      </c>
      <c r="N1">
        <f t="shared" si="0"/>
        <v>0.73</v>
      </c>
      <c r="O1">
        <f t="shared" si="0"/>
        <v>0.44</v>
      </c>
      <c r="P1">
        <f t="shared" si="0"/>
        <v>1.4</v>
      </c>
      <c r="Q1">
        <f t="shared" si="0"/>
        <v>0.34</v>
      </c>
      <c r="R1">
        <f t="shared" si="0"/>
        <v>0.2</v>
      </c>
      <c r="S1">
        <f t="shared" si="0"/>
        <v>1.01</v>
      </c>
      <c r="T1">
        <f t="shared" si="0"/>
        <v>0.67</v>
      </c>
      <c r="U1">
        <f t="shared" si="0"/>
        <v>0.61</v>
      </c>
      <c r="V1">
        <f t="shared" si="0"/>
        <v>0.64</v>
      </c>
      <c r="W1">
        <f t="shared" si="0"/>
        <v>0.59</v>
      </c>
      <c r="X1">
        <f t="shared" si="0"/>
        <v>1.1299999999999999</v>
      </c>
      <c r="Y1">
        <f t="shared" si="0"/>
        <v>1.38</v>
      </c>
      <c r="Z1">
        <f t="shared" si="0"/>
        <v>0.53</v>
      </c>
      <c r="AA1">
        <f t="shared" si="0"/>
        <v>0.24</v>
      </c>
      <c r="AB1">
        <f t="shared" si="0"/>
        <v>0.46</v>
      </c>
      <c r="AC1">
        <f t="shared" si="0"/>
        <v>0.1</v>
      </c>
      <c r="AD1">
        <f t="shared" si="0"/>
        <v>0.2</v>
      </c>
      <c r="AE1">
        <f t="shared" si="0"/>
        <v>0.12</v>
      </c>
      <c r="AF1">
        <f t="shared" si="0"/>
        <v>0.14000000000000001</v>
      </c>
      <c r="AG1">
        <f t="shared" si="0"/>
        <v>0.21</v>
      </c>
      <c r="AH1">
        <f t="shared" si="0"/>
        <v>0.15</v>
      </c>
      <c r="AI1">
        <f t="shared" si="0"/>
        <v>3.8</v>
      </c>
      <c r="AJ1">
        <f t="shared" si="0"/>
        <v>3.14</v>
      </c>
      <c r="AK1">
        <f t="shared" si="0"/>
        <v>0.74</v>
      </c>
      <c r="AL1">
        <f t="shared" si="0"/>
        <v>0.56000000000000005</v>
      </c>
      <c r="AM1">
        <f t="shared" si="0"/>
        <v>0.3</v>
      </c>
      <c r="AN1">
        <f t="shared" si="0"/>
        <v>0.34</v>
      </c>
      <c r="AO1">
        <f t="shared" si="0"/>
        <v>0.24</v>
      </c>
      <c r="AP1">
        <f t="shared" si="0"/>
        <v>0.42</v>
      </c>
      <c r="AQ1">
        <f t="shared" si="0"/>
        <v>0.28999999999999998</v>
      </c>
      <c r="AR1">
        <f t="shared" si="0"/>
        <v>0.4</v>
      </c>
      <c r="AS1">
        <f t="shared" si="0"/>
        <v>0.75</v>
      </c>
      <c r="AT1">
        <f t="shared" si="0"/>
        <v>0.44</v>
      </c>
      <c r="AU1">
        <f t="shared" si="0"/>
        <v>0.36</v>
      </c>
      <c r="AV1">
        <f t="shared" si="0"/>
        <v>0.66</v>
      </c>
      <c r="AW1">
        <f t="shared" si="0"/>
        <v>0</v>
      </c>
      <c r="AX1">
        <f t="shared" si="0"/>
        <v>0.03</v>
      </c>
      <c r="AY1">
        <f t="shared" si="0"/>
        <v>0.39</v>
      </c>
      <c r="AZ1">
        <f t="shared" si="0"/>
        <v>0.08</v>
      </c>
      <c r="BA1">
        <f t="shared" si="0"/>
        <v>0.09</v>
      </c>
      <c r="BB1">
        <f t="shared" si="0"/>
        <v>0.19</v>
      </c>
      <c r="BC1">
        <f t="shared" si="0"/>
        <v>7.0000000000000007E-2</v>
      </c>
      <c r="BD1">
        <f t="shared" si="0"/>
        <v>0.26</v>
      </c>
      <c r="BE1">
        <f t="shared" si="0"/>
        <v>7.0000000000000007E-2</v>
      </c>
      <c r="BF1">
        <f t="shared" si="0"/>
        <v>0.05</v>
      </c>
      <c r="BG1">
        <f t="shared" si="0"/>
        <v>7.0000000000000007E-2</v>
      </c>
      <c r="BH1">
        <f t="shared" si="0"/>
        <v>0.05</v>
      </c>
      <c r="BI1">
        <f t="shared" si="0"/>
        <v>0.06</v>
      </c>
      <c r="BJ1">
        <f t="shared" si="0"/>
        <v>0.44</v>
      </c>
      <c r="BK1">
        <f t="shared" si="0"/>
        <v>0.85</v>
      </c>
      <c r="BL1">
        <f t="shared" si="0"/>
        <v>7.09</v>
      </c>
      <c r="BM1">
        <f t="shared" si="0"/>
        <v>0.8</v>
      </c>
      <c r="BN1">
        <f t="shared" si="0"/>
        <v>20.89</v>
      </c>
      <c r="BO1">
        <f t="shared" si="0"/>
        <v>14.85</v>
      </c>
      <c r="BP1">
        <f t="shared" si="0"/>
        <v>9</v>
      </c>
      <c r="BQ1">
        <f t="shared" si="0"/>
        <v>7.72</v>
      </c>
      <c r="BR1">
        <f t="shared" si="0"/>
        <v>9.1</v>
      </c>
      <c r="BS1">
        <f t="shared" si="0"/>
        <v>8.65</v>
      </c>
      <c r="BT1">
        <f t="shared" si="0"/>
        <v>32.299999999999997</v>
      </c>
      <c r="BU1">
        <f t="shared" si="0"/>
        <v>12.69</v>
      </c>
      <c r="BV1">
        <f t="shared" si="0"/>
        <v>13.77</v>
      </c>
      <c r="BW1">
        <f t="shared" ref="BW1:EH1" si="1">MAX(BW4:BW23)</f>
        <v>13.75</v>
      </c>
      <c r="BX1">
        <f t="shared" si="1"/>
        <v>17.05</v>
      </c>
      <c r="BY1">
        <f t="shared" si="1"/>
        <v>8.1199999999999992</v>
      </c>
      <c r="BZ1">
        <f t="shared" si="1"/>
        <v>17.93</v>
      </c>
      <c r="CA1">
        <f t="shared" si="1"/>
        <v>9.77</v>
      </c>
      <c r="CB1">
        <f t="shared" si="1"/>
        <v>12.32</v>
      </c>
      <c r="CC1">
        <f t="shared" si="1"/>
        <v>12.58</v>
      </c>
      <c r="CD1">
        <f t="shared" si="1"/>
        <v>0.63</v>
      </c>
      <c r="CE1">
        <f t="shared" si="1"/>
        <v>0.38</v>
      </c>
      <c r="CF1">
        <f t="shared" si="1"/>
        <v>0.67</v>
      </c>
      <c r="CG1">
        <f t="shared" si="1"/>
        <v>1.6</v>
      </c>
      <c r="CH1">
        <f t="shared" si="1"/>
        <v>2.19</v>
      </c>
      <c r="CI1">
        <f t="shared" si="1"/>
        <v>0.79</v>
      </c>
      <c r="CJ1">
        <f t="shared" si="1"/>
        <v>1.86</v>
      </c>
      <c r="CK1">
        <f t="shared" si="1"/>
        <v>15.17</v>
      </c>
      <c r="CL1">
        <f t="shared" si="1"/>
        <v>38.979999999999997</v>
      </c>
      <c r="CM1">
        <f t="shared" si="1"/>
        <v>84.35</v>
      </c>
      <c r="CN1">
        <f t="shared" si="1"/>
        <v>39.46</v>
      </c>
      <c r="CO1">
        <f t="shared" si="1"/>
        <v>52.34</v>
      </c>
      <c r="CP1">
        <f t="shared" si="1"/>
        <v>34.85</v>
      </c>
      <c r="CQ1">
        <f t="shared" si="1"/>
        <v>54.83</v>
      </c>
      <c r="CR1">
        <f t="shared" si="1"/>
        <v>63.61</v>
      </c>
      <c r="CS1">
        <f t="shared" si="1"/>
        <v>116.56</v>
      </c>
      <c r="CT1">
        <f t="shared" si="1"/>
        <v>54.47</v>
      </c>
      <c r="CU1">
        <f t="shared" si="1"/>
        <v>59.44</v>
      </c>
      <c r="CV1">
        <f t="shared" si="1"/>
        <v>89.72</v>
      </c>
      <c r="CW1">
        <f t="shared" si="1"/>
        <v>56.71</v>
      </c>
      <c r="CX1">
        <f t="shared" si="1"/>
        <v>49.62</v>
      </c>
      <c r="CY1">
        <f t="shared" si="1"/>
        <v>8.64</v>
      </c>
      <c r="CZ1">
        <f t="shared" si="1"/>
        <v>23.56</v>
      </c>
      <c r="DA1">
        <f t="shared" si="1"/>
        <v>11.65</v>
      </c>
      <c r="DB1">
        <f t="shared" si="1"/>
        <v>30.1</v>
      </c>
      <c r="DC1">
        <f t="shared" si="1"/>
        <v>25.23</v>
      </c>
      <c r="DD1">
        <f t="shared" si="1"/>
        <v>15.12</v>
      </c>
      <c r="DE1">
        <f t="shared" si="1"/>
        <v>0.02</v>
      </c>
      <c r="DF1">
        <f t="shared" si="1"/>
        <v>2.77</v>
      </c>
      <c r="DG1">
        <f t="shared" si="1"/>
        <v>1.29</v>
      </c>
      <c r="DH1">
        <f t="shared" si="1"/>
        <v>1.52</v>
      </c>
      <c r="DI1">
        <f t="shared" si="1"/>
        <v>1.37</v>
      </c>
      <c r="DJ1">
        <f t="shared" si="1"/>
        <v>2.59</v>
      </c>
      <c r="DK1">
        <f t="shared" si="1"/>
        <v>2.63</v>
      </c>
      <c r="DL1">
        <f t="shared" si="1"/>
        <v>41.26</v>
      </c>
      <c r="DM1">
        <f t="shared" si="1"/>
        <v>147.59</v>
      </c>
      <c r="DN1">
        <f t="shared" si="1"/>
        <v>8.31</v>
      </c>
      <c r="DO1">
        <f t="shared" si="1"/>
        <v>10.34</v>
      </c>
      <c r="DP1">
        <f t="shared" si="1"/>
        <v>13.35</v>
      </c>
      <c r="DQ1">
        <f t="shared" si="1"/>
        <v>9.93</v>
      </c>
      <c r="DR1">
        <f t="shared" si="1"/>
        <v>7.35</v>
      </c>
      <c r="DS1">
        <f t="shared" si="1"/>
        <v>6.4</v>
      </c>
      <c r="DT1">
        <f t="shared" si="1"/>
        <v>9.8000000000000007</v>
      </c>
      <c r="DU1">
        <f t="shared" si="1"/>
        <v>6.49</v>
      </c>
      <c r="DV1">
        <f t="shared" si="1"/>
        <v>1.67</v>
      </c>
      <c r="DW1">
        <f t="shared" si="1"/>
        <v>1.6</v>
      </c>
      <c r="DX1">
        <f t="shared" si="1"/>
        <v>1.42</v>
      </c>
      <c r="DY1">
        <f t="shared" si="1"/>
        <v>0.05</v>
      </c>
      <c r="DZ1">
        <f t="shared" si="1"/>
        <v>0.1</v>
      </c>
      <c r="EA1">
        <f t="shared" si="1"/>
        <v>0.23</v>
      </c>
      <c r="EB1">
        <f t="shared" si="1"/>
        <v>0.21</v>
      </c>
      <c r="EC1">
        <f t="shared" si="1"/>
        <v>0.34</v>
      </c>
      <c r="ED1">
        <f t="shared" si="1"/>
        <v>0.27</v>
      </c>
      <c r="EE1">
        <f t="shared" si="1"/>
        <v>0.42</v>
      </c>
      <c r="EF1">
        <f t="shared" si="1"/>
        <v>0.42</v>
      </c>
      <c r="EG1">
        <f t="shared" si="1"/>
        <v>0.13</v>
      </c>
      <c r="EH1">
        <f t="shared" si="1"/>
        <v>0.3</v>
      </c>
      <c r="EI1">
        <f t="shared" ref="EI1:FO1" si="2">MAX(EI4:EI23)</f>
        <v>0.28000000000000003</v>
      </c>
      <c r="EJ1">
        <f t="shared" si="2"/>
        <v>0.28000000000000003</v>
      </c>
      <c r="EK1">
        <f t="shared" si="2"/>
        <v>0.81</v>
      </c>
      <c r="EL1">
        <f t="shared" si="2"/>
        <v>0.36</v>
      </c>
      <c r="EM1">
        <f t="shared" si="2"/>
        <v>6.95</v>
      </c>
      <c r="EN1">
        <f t="shared" si="2"/>
        <v>22.86</v>
      </c>
      <c r="EO1">
        <f t="shared" si="2"/>
        <v>2.29</v>
      </c>
      <c r="EP1">
        <f t="shared" si="2"/>
        <v>2.74</v>
      </c>
      <c r="EQ1">
        <f t="shared" si="2"/>
        <v>2.62</v>
      </c>
      <c r="ER1">
        <f t="shared" si="2"/>
        <v>2.0099999999999998</v>
      </c>
      <c r="ES1">
        <f t="shared" si="2"/>
        <v>1.81</v>
      </c>
      <c r="ET1">
        <f t="shared" si="2"/>
        <v>1.84</v>
      </c>
      <c r="EU1">
        <f t="shared" si="2"/>
        <v>3.03</v>
      </c>
      <c r="EV1">
        <f t="shared" si="2"/>
        <v>5.31</v>
      </c>
      <c r="EW1">
        <f t="shared" si="2"/>
        <v>4.28</v>
      </c>
      <c r="EX1">
        <f t="shared" si="2"/>
        <v>7.4</v>
      </c>
      <c r="EY1">
        <f t="shared" si="2"/>
        <v>6.46</v>
      </c>
      <c r="EZ1">
        <f t="shared" si="2"/>
        <v>3.84</v>
      </c>
      <c r="FA1">
        <f t="shared" si="2"/>
        <v>4.79</v>
      </c>
      <c r="FB1">
        <f t="shared" si="2"/>
        <v>0.15</v>
      </c>
      <c r="FC1">
        <f t="shared" si="2"/>
        <v>0.16</v>
      </c>
      <c r="FD1">
        <f t="shared" si="2"/>
        <v>0.54</v>
      </c>
      <c r="FE1">
        <f t="shared" si="2"/>
        <v>0.35</v>
      </c>
      <c r="FF1">
        <f t="shared" si="2"/>
        <v>0.78</v>
      </c>
      <c r="FG1">
        <f t="shared" si="2"/>
        <v>0.33</v>
      </c>
      <c r="FH1">
        <f t="shared" si="2"/>
        <v>0.76</v>
      </c>
      <c r="FI1">
        <f t="shared" si="2"/>
        <v>0.25</v>
      </c>
      <c r="FJ1">
        <f t="shared" si="2"/>
        <v>0.24</v>
      </c>
      <c r="FK1">
        <f t="shared" si="2"/>
        <v>0.56000000000000005</v>
      </c>
      <c r="FL1">
        <f t="shared" si="2"/>
        <v>0.18</v>
      </c>
      <c r="FM1">
        <f t="shared" si="2"/>
        <v>0.25</v>
      </c>
      <c r="FN1">
        <f t="shared" si="2"/>
        <v>5.07</v>
      </c>
      <c r="FO1">
        <f t="shared" si="2"/>
        <v>3.77</v>
      </c>
    </row>
    <row r="2" spans="1:171" x14ac:dyDescent="0.25">
      <c r="J2" t="str">
        <f>RIGHT(J3,2)</f>
        <v>ID</v>
      </c>
      <c r="K2" t="str">
        <f t="shared" ref="K2:BV2" si="3">RIGHT(K3,2)</f>
        <v>ID</v>
      </c>
      <c r="L2" t="str">
        <f t="shared" si="3"/>
        <v>ID</v>
      </c>
      <c r="M2" t="str">
        <f t="shared" si="3"/>
        <v>ID</v>
      </c>
      <c r="N2" t="str">
        <f t="shared" si="3"/>
        <v>ID</v>
      </c>
      <c r="O2" t="str">
        <f t="shared" si="3"/>
        <v>ID</v>
      </c>
      <c r="P2" t="str">
        <f t="shared" si="3"/>
        <v>ID</v>
      </c>
      <c r="Q2" t="str">
        <f t="shared" si="3"/>
        <v>ID</v>
      </c>
      <c r="R2" t="str">
        <f t="shared" si="3"/>
        <v>ID</v>
      </c>
      <c r="S2" t="str">
        <f t="shared" si="3"/>
        <v>ID</v>
      </c>
      <c r="T2" t="str">
        <f t="shared" si="3"/>
        <v>ID</v>
      </c>
      <c r="U2" t="str">
        <f t="shared" si="3"/>
        <v>ID</v>
      </c>
      <c r="V2" t="str">
        <f t="shared" si="3"/>
        <v>ID</v>
      </c>
      <c r="W2" t="str">
        <f t="shared" si="3"/>
        <v>ID</v>
      </c>
      <c r="X2" t="str">
        <f t="shared" si="3"/>
        <v>ID</v>
      </c>
      <c r="Y2" t="str">
        <f t="shared" si="3"/>
        <v>ID</v>
      </c>
      <c r="Z2" t="str">
        <f t="shared" si="3"/>
        <v>ID</v>
      </c>
      <c r="AA2" t="str">
        <f t="shared" si="3"/>
        <v>ID</v>
      </c>
      <c r="AB2" t="str">
        <f t="shared" si="3"/>
        <v>ID</v>
      </c>
      <c r="AC2" t="str">
        <f t="shared" si="3"/>
        <v>ID</v>
      </c>
      <c r="AD2" t="str">
        <f t="shared" si="3"/>
        <v>ID</v>
      </c>
      <c r="AE2" t="str">
        <f t="shared" si="3"/>
        <v>ID</v>
      </c>
      <c r="AF2" t="str">
        <f t="shared" si="3"/>
        <v>ID</v>
      </c>
      <c r="AG2" t="str">
        <f t="shared" si="3"/>
        <v>ID</v>
      </c>
      <c r="AH2" t="str">
        <f t="shared" si="3"/>
        <v>ID</v>
      </c>
      <c r="AI2" t="str">
        <f t="shared" si="3"/>
        <v>ID</v>
      </c>
      <c r="AJ2" t="str">
        <f t="shared" si="3"/>
        <v>ID</v>
      </c>
      <c r="AK2" t="str">
        <f t="shared" si="3"/>
        <v>CA</v>
      </c>
      <c r="AL2" t="str">
        <f t="shared" si="3"/>
        <v>CA</v>
      </c>
      <c r="AM2" t="str">
        <f t="shared" si="3"/>
        <v>CA</v>
      </c>
      <c r="AN2" t="str">
        <f t="shared" si="3"/>
        <v>CA</v>
      </c>
      <c r="AO2" t="str">
        <f t="shared" si="3"/>
        <v>CA</v>
      </c>
      <c r="AP2" t="str">
        <f t="shared" si="3"/>
        <v>CA</v>
      </c>
      <c r="AQ2" t="str">
        <f t="shared" si="3"/>
        <v>CA</v>
      </c>
      <c r="AR2" t="str">
        <f t="shared" si="3"/>
        <v>CA</v>
      </c>
      <c r="AS2" t="str">
        <f t="shared" si="3"/>
        <v>CA</v>
      </c>
      <c r="AT2" t="str">
        <f t="shared" si="3"/>
        <v>CA</v>
      </c>
      <c r="AU2" t="str">
        <f t="shared" si="3"/>
        <v>CA</v>
      </c>
      <c r="AV2" t="str">
        <f t="shared" si="3"/>
        <v>CA</v>
      </c>
      <c r="AW2" t="str">
        <f t="shared" si="3"/>
        <v>CA</v>
      </c>
      <c r="AX2" t="str">
        <f t="shared" si="3"/>
        <v>CA</v>
      </c>
      <c r="AY2" t="str">
        <f t="shared" si="3"/>
        <v>CA</v>
      </c>
      <c r="AZ2" t="str">
        <f t="shared" si="3"/>
        <v>CA</v>
      </c>
      <c r="BA2" t="str">
        <f t="shared" si="3"/>
        <v>CA</v>
      </c>
      <c r="BB2" t="str">
        <f t="shared" si="3"/>
        <v>CA</v>
      </c>
      <c r="BC2" t="str">
        <f t="shared" si="3"/>
        <v>CA</v>
      </c>
      <c r="BD2" t="str">
        <f t="shared" si="3"/>
        <v>CA</v>
      </c>
      <c r="BE2" t="str">
        <f t="shared" si="3"/>
        <v>CA</v>
      </c>
      <c r="BF2" t="str">
        <f t="shared" si="3"/>
        <v>CA</v>
      </c>
      <c r="BG2" t="str">
        <f t="shared" si="3"/>
        <v>CA</v>
      </c>
      <c r="BH2" t="str">
        <f t="shared" si="3"/>
        <v>CA</v>
      </c>
      <c r="BI2" t="str">
        <f t="shared" si="3"/>
        <v>CA</v>
      </c>
      <c r="BJ2" t="str">
        <f t="shared" si="3"/>
        <v>CA</v>
      </c>
      <c r="BK2" t="str">
        <f t="shared" si="3"/>
        <v>CA</v>
      </c>
      <c r="BL2" t="str">
        <f t="shared" si="3"/>
        <v>OR</v>
      </c>
      <c r="BM2" t="str">
        <f t="shared" si="3"/>
        <v>OR</v>
      </c>
      <c r="BN2" t="str">
        <f t="shared" si="3"/>
        <v>OR</v>
      </c>
      <c r="BO2" t="str">
        <f t="shared" si="3"/>
        <v>OR</v>
      </c>
      <c r="BP2" t="str">
        <f t="shared" si="3"/>
        <v>OR</v>
      </c>
      <c r="BQ2" t="str">
        <f t="shared" si="3"/>
        <v>OR</v>
      </c>
      <c r="BR2" t="str">
        <f t="shared" si="3"/>
        <v>OR</v>
      </c>
      <c r="BS2" t="str">
        <f t="shared" si="3"/>
        <v>OR</v>
      </c>
      <c r="BT2" t="str">
        <f t="shared" si="3"/>
        <v>OR</v>
      </c>
      <c r="BU2" t="str">
        <f t="shared" si="3"/>
        <v>OR</v>
      </c>
      <c r="BV2" t="str">
        <f t="shared" si="3"/>
        <v>OR</v>
      </c>
      <c r="BW2" t="str">
        <f t="shared" ref="BW2:EH2" si="4">RIGHT(BW3,2)</f>
        <v>OR</v>
      </c>
      <c r="BX2" t="str">
        <f t="shared" si="4"/>
        <v>OR</v>
      </c>
      <c r="BY2" t="str">
        <f t="shared" si="4"/>
        <v>OR</v>
      </c>
      <c r="BZ2" t="str">
        <f t="shared" si="4"/>
        <v>OR</v>
      </c>
      <c r="CA2" t="str">
        <f t="shared" si="4"/>
        <v>OR</v>
      </c>
      <c r="CB2" t="str">
        <f t="shared" si="4"/>
        <v>OR</v>
      </c>
      <c r="CC2" t="str">
        <f t="shared" si="4"/>
        <v>OR</v>
      </c>
      <c r="CD2" t="str">
        <f t="shared" si="4"/>
        <v>OR</v>
      </c>
      <c r="CE2" t="str">
        <f t="shared" si="4"/>
        <v>OR</v>
      </c>
      <c r="CF2" t="str">
        <f t="shared" si="4"/>
        <v>OR</v>
      </c>
      <c r="CG2" t="str">
        <f t="shared" si="4"/>
        <v>OR</v>
      </c>
      <c r="CH2" t="str">
        <f t="shared" si="4"/>
        <v>OR</v>
      </c>
      <c r="CI2" t="str">
        <f t="shared" si="4"/>
        <v>OR</v>
      </c>
      <c r="CJ2" t="str">
        <f t="shared" si="4"/>
        <v>OR</v>
      </c>
      <c r="CK2" t="str">
        <f t="shared" si="4"/>
        <v>OR</v>
      </c>
      <c r="CL2" t="str">
        <f t="shared" si="4"/>
        <v>OR</v>
      </c>
      <c r="CM2" t="str">
        <f t="shared" si="4"/>
        <v>UT</v>
      </c>
      <c r="CN2" t="str">
        <f t="shared" si="4"/>
        <v>UT</v>
      </c>
      <c r="CO2" t="str">
        <f t="shared" si="4"/>
        <v>UT</v>
      </c>
      <c r="CP2" t="str">
        <f t="shared" si="4"/>
        <v>UT</v>
      </c>
      <c r="CQ2" t="str">
        <f t="shared" si="4"/>
        <v>UT</v>
      </c>
      <c r="CR2" t="str">
        <f t="shared" si="4"/>
        <v>UT</v>
      </c>
      <c r="CS2" t="str">
        <f t="shared" si="4"/>
        <v>UT</v>
      </c>
      <c r="CT2" t="str">
        <f t="shared" si="4"/>
        <v>UT</v>
      </c>
      <c r="CU2" t="str">
        <f t="shared" si="4"/>
        <v>UT</v>
      </c>
      <c r="CV2" t="str">
        <f t="shared" si="4"/>
        <v>UT</v>
      </c>
      <c r="CW2" t="str">
        <f t="shared" si="4"/>
        <v>UT</v>
      </c>
      <c r="CX2" t="str">
        <f t="shared" si="4"/>
        <v>UT</v>
      </c>
      <c r="CY2" t="str">
        <f t="shared" si="4"/>
        <v>UT</v>
      </c>
      <c r="CZ2" t="str">
        <f t="shared" si="4"/>
        <v>UT</v>
      </c>
      <c r="DA2" t="str">
        <f t="shared" si="4"/>
        <v>UT</v>
      </c>
      <c r="DB2" t="str">
        <f t="shared" si="4"/>
        <v>UT</v>
      </c>
      <c r="DC2" t="str">
        <f t="shared" si="4"/>
        <v>UT</v>
      </c>
      <c r="DD2" t="str">
        <f t="shared" si="4"/>
        <v>UT</v>
      </c>
      <c r="DE2" t="str">
        <f t="shared" si="4"/>
        <v>UT</v>
      </c>
      <c r="DF2" t="str">
        <f t="shared" si="4"/>
        <v>UT</v>
      </c>
      <c r="DG2" t="str">
        <f t="shared" si="4"/>
        <v>UT</v>
      </c>
      <c r="DH2" t="str">
        <f t="shared" si="4"/>
        <v>UT</v>
      </c>
      <c r="DI2" t="str">
        <f t="shared" si="4"/>
        <v>UT</v>
      </c>
      <c r="DJ2" t="str">
        <f t="shared" si="4"/>
        <v>UT</v>
      </c>
      <c r="DK2" t="str">
        <f t="shared" si="4"/>
        <v>UT</v>
      </c>
      <c r="DL2" t="str">
        <f t="shared" si="4"/>
        <v>UT</v>
      </c>
      <c r="DM2" t="str">
        <f t="shared" si="4"/>
        <v>UT</v>
      </c>
      <c r="DN2" t="str">
        <f t="shared" si="4"/>
        <v>WY</v>
      </c>
      <c r="DO2" t="str">
        <f t="shared" si="4"/>
        <v>WY</v>
      </c>
      <c r="DP2" t="str">
        <f t="shared" si="4"/>
        <v>WY</v>
      </c>
      <c r="DQ2" t="str">
        <f t="shared" si="4"/>
        <v>WY</v>
      </c>
      <c r="DR2" t="str">
        <f t="shared" si="4"/>
        <v>WY</v>
      </c>
      <c r="DS2" t="str">
        <f t="shared" si="4"/>
        <v>WY</v>
      </c>
      <c r="DT2" t="str">
        <f t="shared" si="4"/>
        <v>WY</v>
      </c>
      <c r="DU2" t="str">
        <f t="shared" si="4"/>
        <v>WY</v>
      </c>
      <c r="DV2" t="str">
        <f t="shared" si="4"/>
        <v>WY</v>
      </c>
      <c r="DW2" t="str">
        <f t="shared" si="4"/>
        <v>WY</v>
      </c>
      <c r="DX2" t="str">
        <f t="shared" si="4"/>
        <v>WY</v>
      </c>
      <c r="DY2" t="str">
        <f t="shared" si="4"/>
        <v>WY</v>
      </c>
      <c r="DZ2" t="str">
        <f t="shared" si="4"/>
        <v>WY</v>
      </c>
      <c r="EA2" t="str">
        <f t="shared" si="4"/>
        <v>WY</v>
      </c>
      <c r="EB2" t="str">
        <f t="shared" si="4"/>
        <v>WY</v>
      </c>
      <c r="EC2" t="str">
        <f t="shared" si="4"/>
        <v>WY</v>
      </c>
      <c r="ED2" t="str">
        <f t="shared" si="4"/>
        <v>WY</v>
      </c>
      <c r="EE2" t="str">
        <f t="shared" si="4"/>
        <v>WY</v>
      </c>
      <c r="EF2" t="str">
        <f t="shared" si="4"/>
        <v>WY</v>
      </c>
      <c r="EG2" t="str">
        <f t="shared" si="4"/>
        <v>WY</v>
      </c>
      <c r="EH2" t="str">
        <f t="shared" si="4"/>
        <v>WY</v>
      </c>
      <c r="EI2" t="str">
        <f t="shared" ref="EI2:FO2" si="5">RIGHT(EI3,2)</f>
        <v>WY</v>
      </c>
      <c r="EJ2" t="str">
        <f t="shared" si="5"/>
        <v>WY</v>
      </c>
      <c r="EK2" t="str">
        <f t="shared" si="5"/>
        <v>WY</v>
      </c>
      <c r="EL2" t="str">
        <f t="shared" si="5"/>
        <v>WY</v>
      </c>
      <c r="EM2" t="str">
        <f t="shared" si="5"/>
        <v>WY</v>
      </c>
      <c r="EN2" t="str">
        <f t="shared" si="5"/>
        <v>WY</v>
      </c>
      <c r="EO2" t="str">
        <f t="shared" si="5"/>
        <v>WA</v>
      </c>
      <c r="EP2" t="str">
        <f t="shared" si="5"/>
        <v>WA</v>
      </c>
      <c r="EQ2" t="str">
        <f t="shared" si="5"/>
        <v>WA</v>
      </c>
      <c r="ER2" t="str">
        <f t="shared" si="5"/>
        <v>WA</v>
      </c>
      <c r="ES2" t="str">
        <f t="shared" si="5"/>
        <v>WA</v>
      </c>
      <c r="ET2" t="str">
        <f t="shared" si="5"/>
        <v>WA</v>
      </c>
      <c r="EU2" t="str">
        <f t="shared" si="5"/>
        <v>WA</v>
      </c>
      <c r="EV2" t="str">
        <f t="shared" si="5"/>
        <v>WA</v>
      </c>
      <c r="EW2" t="str">
        <f t="shared" si="5"/>
        <v>WA</v>
      </c>
      <c r="EX2" t="str">
        <f t="shared" si="5"/>
        <v>WA</v>
      </c>
      <c r="EY2" t="str">
        <f t="shared" si="5"/>
        <v>WA</v>
      </c>
      <c r="EZ2" t="str">
        <f t="shared" si="5"/>
        <v>WA</v>
      </c>
      <c r="FA2" t="str">
        <f t="shared" si="5"/>
        <v>WA</v>
      </c>
      <c r="FB2" t="str">
        <f t="shared" si="5"/>
        <v>WA</v>
      </c>
      <c r="FC2" t="str">
        <f t="shared" si="5"/>
        <v>WA</v>
      </c>
      <c r="FD2" t="str">
        <f t="shared" si="5"/>
        <v>WA</v>
      </c>
      <c r="FE2" t="str">
        <f t="shared" si="5"/>
        <v>WA</v>
      </c>
      <c r="FF2" t="str">
        <f t="shared" si="5"/>
        <v>WA</v>
      </c>
      <c r="FG2" t="str">
        <f t="shared" si="5"/>
        <v>WA</v>
      </c>
      <c r="FH2" t="str">
        <f t="shared" si="5"/>
        <v>WA</v>
      </c>
      <c r="FI2" t="str">
        <f t="shared" si="5"/>
        <v>WA</v>
      </c>
      <c r="FJ2" t="str">
        <f t="shared" si="5"/>
        <v>WA</v>
      </c>
      <c r="FK2" t="str">
        <f t="shared" si="5"/>
        <v>WA</v>
      </c>
      <c r="FL2" t="str">
        <f t="shared" si="5"/>
        <v>WA</v>
      </c>
      <c r="FM2" t="str">
        <f t="shared" si="5"/>
        <v>WA</v>
      </c>
      <c r="FN2" t="str">
        <f t="shared" si="5"/>
        <v>WA</v>
      </c>
      <c r="FO2" t="str">
        <f t="shared" si="5"/>
        <v>WA</v>
      </c>
    </row>
    <row r="3" spans="1:171" ht="20.399999999999999" x14ac:dyDescent="0.35">
      <c r="A3" s="59"/>
      <c r="B3" s="18"/>
      <c r="C3" s="18"/>
      <c r="I3" s="173" t="str">
        <f>'[3]PLEXOS EE Build MW after line l'!A1</f>
        <v>Year</v>
      </c>
      <c r="J3" s="173" t="str">
        <f>'[3]PLEXOS EE Build MW after line l'!B1</f>
        <v>EE_.PX.GOE._.001.ID</v>
      </c>
      <c r="K3" s="173" t="str">
        <f>'[3]PLEXOS EE Build MW after line l'!C1</f>
        <v>EE_.PX.GOE._.002.ID</v>
      </c>
      <c r="L3" s="173" t="str">
        <f>'[3]PLEXOS EE Build MW after line l'!D1</f>
        <v>EE_.PX.GOE._.003.ID</v>
      </c>
      <c r="M3" s="173" t="str">
        <f>'[3]PLEXOS EE Build MW after line l'!E1</f>
        <v>EE_.PX.GOE._.004.ID</v>
      </c>
      <c r="N3" s="173" t="str">
        <f>'[3]PLEXOS EE Build MW after line l'!F1</f>
        <v>EE_.PX.GOE._.005.ID</v>
      </c>
      <c r="O3" s="173" t="str">
        <f>'[3]PLEXOS EE Build MW after line l'!G1</f>
        <v>EE_.PX.GOE._.006.ID</v>
      </c>
      <c r="P3" s="173" t="str">
        <f>'[3]PLEXOS EE Build MW after line l'!H1</f>
        <v>EE_.PX.GOE._.007.ID</v>
      </c>
      <c r="Q3" s="173" t="str">
        <f>'[3]PLEXOS EE Build MW after line l'!I1</f>
        <v>EE_.PX.GOE._.008.ID</v>
      </c>
      <c r="R3" s="173" t="str">
        <f>'[3]PLEXOS EE Build MW after line l'!J1</f>
        <v>EE_.PX.GOE._.009.ID</v>
      </c>
      <c r="S3" s="173" t="str">
        <f>'[3]PLEXOS EE Build MW after line l'!K1</f>
        <v>EE_.PX.GOE._.010.ID</v>
      </c>
      <c r="T3" s="173" t="str">
        <f>'[3]PLEXOS EE Build MW after line l'!L1</f>
        <v>EE_.PX.GOE._.011.ID</v>
      </c>
      <c r="U3" s="173" t="str">
        <f>'[3]PLEXOS EE Build MW after line l'!M1</f>
        <v>EE_.PX.GOE._.012.ID</v>
      </c>
      <c r="V3" s="173" t="str">
        <f>'[3]PLEXOS EE Build MW after line l'!N1</f>
        <v>EE_.PX.GOE._.013.ID</v>
      </c>
      <c r="W3" s="173" t="str">
        <f>'[3]PLEXOS EE Build MW after line l'!O1</f>
        <v>EE_.PX.GOE._.014.ID</v>
      </c>
      <c r="X3" s="173" t="str">
        <f>'[3]PLEXOS EE Build MW after line l'!P1</f>
        <v>EE_.PX.GOE._.015.ID</v>
      </c>
      <c r="Y3" s="173" t="str">
        <f>'[3]PLEXOS EE Build MW after line l'!Q1</f>
        <v>EE_.PX.GOE._.016.ID</v>
      </c>
      <c r="Z3" s="173" t="str">
        <f>'[3]PLEXOS EE Build MW after line l'!R1</f>
        <v>EE_.PX.GOE._.017.ID</v>
      </c>
      <c r="AA3" s="173" t="str">
        <f>'[3]PLEXOS EE Build MW after line l'!S1</f>
        <v>EE_.PX.GOE._.018.ID</v>
      </c>
      <c r="AB3" s="173" t="str">
        <f>'[3]PLEXOS EE Build MW after line l'!T1</f>
        <v>EE_.PX.GOE._.019.ID</v>
      </c>
      <c r="AC3" s="173" t="str">
        <f>'[3]PLEXOS EE Build MW after line l'!U1</f>
        <v>EE_.PX.GOE._.020.ID</v>
      </c>
      <c r="AD3" s="173" t="str">
        <f>'[3]PLEXOS EE Build MW after line l'!V1</f>
        <v>EE_.PX.GOE._.021.ID</v>
      </c>
      <c r="AE3" s="173" t="str">
        <f>'[3]PLEXOS EE Build MW after line l'!W1</f>
        <v>EE_.PX.GOE._.022.ID</v>
      </c>
      <c r="AF3" s="173" t="str">
        <f>'[3]PLEXOS EE Build MW after line l'!X1</f>
        <v>EE_.PX.GOE._.023.ID</v>
      </c>
      <c r="AG3" s="173" t="str">
        <f>'[3]PLEXOS EE Build MW after line l'!Y1</f>
        <v>EE_.PX.GOE._.024.ID</v>
      </c>
      <c r="AH3" s="173" t="str">
        <f>'[3]PLEXOS EE Build MW after line l'!Z1</f>
        <v>EE_.PX.GOE._.025.ID</v>
      </c>
      <c r="AI3" s="173" t="str">
        <f>'[3]PLEXOS EE Build MW after line l'!AA1</f>
        <v>EE_.PX.GOE._.026.ID</v>
      </c>
      <c r="AJ3" s="173" t="str">
        <f>'[3]PLEXOS EE Build MW after line l'!AB1</f>
        <v>EE_.PX.GOE._.027.ID</v>
      </c>
      <c r="AK3" s="173" t="str">
        <f>'[3]PLEXOS EE Build MW after line l'!AC1</f>
        <v>EE_.PX.NCA._.001.CA</v>
      </c>
      <c r="AL3" s="173" t="str">
        <f>'[3]PLEXOS EE Build MW after line l'!AD1</f>
        <v>EE_.PX.NCA._.002.CA</v>
      </c>
      <c r="AM3" s="173" t="str">
        <f>'[3]PLEXOS EE Build MW after line l'!AE1</f>
        <v>EE_.PX.NCA._.003.CA</v>
      </c>
      <c r="AN3" s="173" t="str">
        <f>'[3]PLEXOS EE Build MW after line l'!AF1</f>
        <v>EE_.PX.NCA._.004.CA</v>
      </c>
      <c r="AO3" s="173" t="str">
        <f>'[3]PLEXOS EE Build MW after line l'!AG1</f>
        <v>EE_.PX.NCA._.005.CA</v>
      </c>
      <c r="AP3" s="173" t="str">
        <f>'[3]PLEXOS EE Build MW after line l'!AH1</f>
        <v>EE_.PX.NCA._.006.CA</v>
      </c>
      <c r="AQ3" s="173" t="str">
        <f>'[3]PLEXOS EE Build MW after line l'!AI1</f>
        <v>EE_.PX.NCA._.007.CA</v>
      </c>
      <c r="AR3" s="173" t="str">
        <f>'[3]PLEXOS EE Build MW after line l'!AJ1</f>
        <v>EE_.PX.NCA._.008.CA</v>
      </c>
      <c r="AS3" s="173" t="str">
        <f>'[3]PLEXOS EE Build MW after line l'!AK1</f>
        <v>EE_.PX.NCA._.009.CA</v>
      </c>
      <c r="AT3" s="173" t="str">
        <f>'[3]PLEXOS EE Build MW after line l'!AL1</f>
        <v>EE_.PX.NCA._.010.CA</v>
      </c>
      <c r="AU3" s="173" t="str">
        <f>'[3]PLEXOS EE Build MW after line l'!AM1</f>
        <v>EE_.PX.NCA._.011.CA</v>
      </c>
      <c r="AV3" s="173" t="str">
        <f>'[3]PLEXOS EE Build MW after line l'!AN1</f>
        <v>EE_.PX.NCA._.012.CA</v>
      </c>
      <c r="AW3" s="173" t="str">
        <f>'[3]PLEXOS EE Build MW after line l'!AO1</f>
        <v>EE_.PX.NCA._.013.CA</v>
      </c>
      <c r="AX3" s="173" t="str">
        <f>'[3]PLEXOS EE Build MW after line l'!AP1</f>
        <v>EE_.PX.NCA._.014.CA</v>
      </c>
      <c r="AY3" s="173" t="str">
        <f>'[3]PLEXOS EE Build MW after line l'!AQ1</f>
        <v>EE_.PX.NCA._.015.CA</v>
      </c>
      <c r="AZ3" s="173" t="str">
        <f>'[3]PLEXOS EE Build MW after line l'!AR1</f>
        <v>EE_.PX.NCA._.016.CA</v>
      </c>
      <c r="BA3" s="173" t="str">
        <f>'[3]PLEXOS EE Build MW after line l'!AS1</f>
        <v>EE_.PX.NCA._.017.CA</v>
      </c>
      <c r="BB3" s="173" t="str">
        <f>'[3]PLEXOS EE Build MW after line l'!AT1</f>
        <v>EE_.PX.NCA._.018.CA</v>
      </c>
      <c r="BC3" s="173" t="str">
        <f>'[3]PLEXOS EE Build MW after line l'!AU1</f>
        <v>EE_.PX.NCA._.019.CA</v>
      </c>
      <c r="BD3" s="173" t="str">
        <f>'[3]PLEXOS EE Build MW after line l'!AV1</f>
        <v>EE_.PX.NCA._.020.CA</v>
      </c>
      <c r="BE3" s="173" t="str">
        <f>'[3]PLEXOS EE Build MW after line l'!AW1</f>
        <v>EE_.PX.NCA._.021.CA</v>
      </c>
      <c r="BF3" s="173" t="str">
        <f>'[3]PLEXOS EE Build MW after line l'!AX1</f>
        <v>EE_.PX.NCA._.022.CA</v>
      </c>
      <c r="BG3" s="173" t="str">
        <f>'[3]PLEXOS EE Build MW after line l'!AY1</f>
        <v>EE_.PX.NCA._.023.CA</v>
      </c>
      <c r="BH3" s="173" t="str">
        <f>'[3]PLEXOS EE Build MW after line l'!AZ1</f>
        <v>EE_.PX.NCA._.024.CA</v>
      </c>
      <c r="BI3" s="173" t="str">
        <f>'[3]PLEXOS EE Build MW after line l'!BA1</f>
        <v>EE_.PX.NCA._.025.CA</v>
      </c>
      <c r="BJ3" s="173" t="str">
        <f>'[3]PLEXOS EE Build MW after line l'!BB1</f>
        <v>EE_.PX.NCA._.026.CA</v>
      </c>
      <c r="BK3" s="173" t="str">
        <f>'[3]PLEXOS EE Build MW after line l'!BC1</f>
        <v>EE_.PX.NCA._.027.CA</v>
      </c>
      <c r="BL3" s="173" t="str">
        <f>'[3]PLEXOS EE Build MW after line l'!BD1</f>
        <v>EE_.PX.SOR._.001.OR</v>
      </c>
      <c r="BM3" s="173" t="str">
        <f>'[3]PLEXOS EE Build MW after line l'!BE1</f>
        <v>EE_.PX.SOR._.002.OR</v>
      </c>
      <c r="BN3" s="173" t="str">
        <f>'[3]PLEXOS EE Build MW after line l'!BF1</f>
        <v>EE_.PX.SOR._.003.OR</v>
      </c>
      <c r="BO3" s="173" t="str">
        <f>'[3]PLEXOS EE Build MW after line l'!BG1</f>
        <v>EE_.PX.SOR._.004.OR</v>
      </c>
      <c r="BP3" s="173" t="str">
        <f>'[3]PLEXOS EE Build MW after line l'!BH1</f>
        <v>EE_.PX.SOR._.005.OR</v>
      </c>
      <c r="BQ3" s="173" t="str">
        <f>'[3]PLEXOS EE Build MW after line l'!BI1</f>
        <v>EE_.PX.SOR._.006.OR</v>
      </c>
      <c r="BR3" s="173" t="str">
        <f>'[3]PLEXOS EE Build MW after line l'!BJ1</f>
        <v>EE_.PX.SOR._.007.OR</v>
      </c>
      <c r="BS3" s="173" t="str">
        <f>'[3]PLEXOS EE Build MW after line l'!BK1</f>
        <v>EE_.PX.SOR._.008.OR</v>
      </c>
      <c r="BT3" s="173" t="str">
        <f>'[3]PLEXOS EE Build MW after line l'!BL1</f>
        <v>EE_.PX.SOR._.009.OR</v>
      </c>
      <c r="BU3" s="173" t="str">
        <f>'[3]PLEXOS EE Build MW after line l'!BM1</f>
        <v>EE_.PX.SOR._.010.OR</v>
      </c>
      <c r="BV3" s="173" t="str">
        <f>'[3]PLEXOS EE Build MW after line l'!BN1</f>
        <v>EE_.PX.SOR._.011.OR</v>
      </c>
      <c r="BW3" s="173" t="str">
        <f>'[3]PLEXOS EE Build MW after line l'!BO1</f>
        <v>EE_.PX.SOR._.012.OR</v>
      </c>
      <c r="BX3" s="173" t="str">
        <f>'[3]PLEXOS EE Build MW after line l'!BP1</f>
        <v>EE_.PX.SOR._.013.OR</v>
      </c>
      <c r="BY3" s="173" t="str">
        <f>'[3]PLEXOS EE Build MW after line l'!BQ1</f>
        <v>EE_.PX.SOR._.014.OR</v>
      </c>
      <c r="BZ3" s="173" t="str">
        <f>'[3]PLEXOS EE Build MW after line l'!BR1</f>
        <v>EE_.PX.SOR._.015.OR</v>
      </c>
      <c r="CA3" s="173" t="str">
        <f>'[3]PLEXOS EE Build MW after line l'!BS1</f>
        <v>EE_.PX.SOR._.016.OR</v>
      </c>
      <c r="CB3" s="173" t="str">
        <f>'[3]PLEXOS EE Build MW after line l'!BT1</f>
        <v>EE_.PX.SOR._.017.OR</v>
      </c>
      <c r="CC3" s="173" t="str">
        <f>'[3]PLEXOS EE Build MW after line l'!BU1</f>
        <v>EE_.PX.SOR._.018.OR</v>
      </c>
      <c r="CD3" s="173" t="str">
        <f>'[3]PLEXOS EE Build MW after line l'!BV1</f>
        <v>EE_.PX.SOR._.019.OR</v>
      </c>
      <c r="CE3" s="173" t="str">
        <f>'[3]PLEXOS EE Build MW after line l'!BW1</f>
        <v>EE_.PX.SOR._.020.OR</v>
      </c>
      <c r="CF3" s="173" t="str">
        <f>'[3]PLEXOS EE Build MW after line l'!BX1</f>
        <v>EE_.PX.SOR._.021.OR</v>
      </c>
      <c r="CG3" s="173" t="str">
        <f>'[3]PLEXOS EE Build MW after line l'!BY1</f>
        <v>EE_.PX.SOR._.022.OR</v>
      </c>
      <c r="CH3" s="173" t="str">
        <f>'[3]PLEXOS EE Build MW after line l'!BZ1</f>
        <v>EE_.PX.SOR._.023.OR</v>
      </c>
      <c r="CI3" s="173" t="str">
        <f>'[3]PLEXOS EE Build MW after line l'!CA1</f>
        <v>EE_.PX.SOR._.024.OR</v>
      </c>
      <c r="CJ3" s="173" t="str">
        <f>'[3]PLEXOS EE Build MW after line l'!CB1</f>
        <v>EE_.PX.SOR._.025.OR</v>
      </c>
      <c r="CK3" s="173" t="str">
        <f>'[3]PLEXOS EE Build MW after line l'!CC1</f>
        <v>EE_.PX.SOR._.026.OR</v>
      </c>
      <c r="CL3" s="173" t="str">
        <f>'[3]PLEXOS EE Build MW after line l'!CD1</f>
        <v>EE_.PX.SOR._.027.OR</v>
      </c>
      <c r="CM3" s="173" t="str">
        <f>'[3]PLEXOS EE Build MW after line l'!CE1</f>
        <v>EE_.PX.UTN._.001.UT</v>
      </c>
      <c r="CN3" s="173" t="str">
        <f>'[3]PLEXOS EE Build MW after line l'!CF1</f>
        <v>EE_.PX.UTN._.002.UT</v>
      </c>
      <c r="CO3" s="173" t="str">
        <f>'[3]PLEXOS EE Build MW after line l'!CG1</f>
        <v>EE_.PX.UTN._.003.UT</v>
      </c>
      <c r="CP3" s="173" t="str">
        <f>'[3]PLEXOS EE Build MW after line l'!CH1</f>
        <v>EE_.PX.UTN._.004.UT</v>
      </c>
      <c r="CQ3" s="173" t="str">
        <f>'[3]PLEXOS EE Build MW after line l'!CI1</f>
        <v>EE_.PX.UTN._.005.UT</v>
      </c>
      <c r="CR3" s="173" t="str">
        <f>'[3]PLEXOS EE Build MW after line l'!CJ1</f>
        <v>EE_.PX.UTN._.006.UT</v>
      </c>
      <c r="CS3" s="173" t="str">
        <f>'[3]PLEXOS EE Build MW after line l'!CK1</f>
        <v>EE_.PX.UTN._.007.UT</v>
      </c>
      <c r="CT3" s="173" t="str">
        <f>'[3]PLEXOS EE Build MW after line l'!CL1</f>
        <v>EE_.PX.UTN._.008.UT</v>
      </c>
      <c r="CU3" s="173" t="str">
        <f>'[3]PLEXOS EE Build MW after line l'!CM1</f>
        <v>EE_.PX.UTN._.009.UT</v>
      </c>
      <c r="CV3" s="173" t="str">
        <f>'[3]PLEXOS EE Build MW after line l'!CN1</f>
        <v>EE_.PX.UTN._.010.UT</v>
      </c>
      <c r="CW3" s="173" t="str">
        <f>'[3]PLEXOS EE Build MW after line l'!CO1</f>
        <v>EE_.PX.UTN._.011.UT</v>
      </c>
      <c r="CX3" s="173" t="str">
        <f>'[3]PLEXOS EE Build MW after line l'!CP1</f>
        <v>EE_.PX.UTN._.012.UT</v>
      </c>
      <c r="CY3" s="173" t="str">
        <f>'[3]PLEXOS EE Build MW after line l'!CQ1</f>
        <v>EE_.PX.UTN._.013.UT</v>
      </c>
      <c r="CZ3" s="173" t="str">
        <f>'[3]PLEXOS EE Build MW after line l'!CR1</f>
        <v>EE_.PX.UTN._.014.UT</v>
      </c>
      <c r="DA3" s="173" t="str">
        <f>'[3]PLEXOS EE Build MW after line l'!CS1</f>
        <v>EE_.PX.UTN._.015.UT</v>
      </c>
      <c r="DB3" s="173" t="str">
        <f>'[3]PLEXOS EE Build MW after line l'!CT1</f>
        <v>EE_.PX.UTN._.016.UT</v>
      </c>
      <c r="DC3" s="173" t="str">
        <f>'[3]PLEXOS EE Build MW after line l'!CU1</f>
        <v>EE_.PX.UTN._.017.UT</v>
      </c>
      <c r="DD3" s="173" t="str">
        <f>'[3]PLEXOS EE Build MW after line l'!CV1</f>
        <v>EE_.PX.UTN._.018.UT</v>
      </c>
      <c r="DE3" s="173" t="str">
        <f>'[3]PLEXOS EE Build MW after line l'!CW1</f>
        <v>EE_.PX.UTN._.019.UT</v>
      </c>
      <c r="DF3" s="173" t="str">
        <f>'[3]PLEXOS EE Build MW after line l'!CX1</f>
        <v>EE_.PX.UTN._.020.UT</v>
      </c>
      <c r="DG3" s="173" t="str">
        <f>'[3]PLEXOS EE Build MW after line l'!CY1</f>
        <v>EE_.PX.UTN._.021.UT</v>
      </c>
      <c r="DH3" s="173" t="str">
        <f>'[3]PLEXOS EE Build MW after line l'!CZ1</f>
        <v>EE_.PX.UTN._.022.UT</v>
      </c>
      <c r="DI3" s="173" t="str">
        <f>'[3]PLEXOS EE Build MW after line l'!DA1</f>
        <v>EE_.PX.UTN._.023.UT</v>
      </c>
      <c r="DJ3" s="173" t="str">
        <f>'[3]PLEXOS EE Build MW after line l'!DB1</f>
        <v>EE_.PX.UTN._.024.UT</v>
      </c>
      <c r="DK3" s="173" t="str">
        <f>'[3]PLEXOS EE Build MW after line l'!DC1</f>
        <v>EE_.PX.UTN._.025.UT</v>
      </c>
      <c r="DL3" s="173" t="str">
        <f>'[3]PLEXOS EE Build MW after line l'!DD1</f>
        <v>EE_.PX.UTN._.026.UT</v>
      </c>
      <c r="DM3" s="173" t="str">
        <f>'[3]PLEXOS EE Build MW after line l'!DE1</f>
        <v>EE_.PX.UTN._.027.UT</v>
      </c>
      <c r="DN3" s="173" t="str">
        <f>'[3]PLEXOS EE Build MW after line l'!DF1</f>
        <v>EE_.PX.WYC._.001.WY</v>
      </c>
      <c r="DO3" s="173" t="str">
        <f>'[3]PLEXOS EE Build MW after line l'!DG1</f>
        <v>EE_.PX.WYC._.002.WY</v>
      </c>
      <c r="DP3" s="173" t="str">
        <f>'[3]PLEXOS EE Build MW after line l'!DH1</f>
        <v>EE_.PX.WYC._.003.WY</v>
      </c>
      <c r="DQ3" s="173" t="str">
        <f>'[3]PLEXOS EE Build MW after line l'!DI1</f>
        <v>EE_.PX.WYC._.004.WY</v>
      </c>
      <c r="DR3" s="173" t="str">
        <f>'[3]PLEXOS EE Build MW after line l'!DJ1</f>
        <v>EE_.PX.WYC._.005.WY</v>
      </c>
      <c r="DS3" s="173" t="str">
        <f>'[3]PLEXOS EE Build MW after line l'!DK1</f>
        <v>EE_.PX.WYC._.006.WY</v>
      </c>
      <c r="DT3" s="173" t="str">
        <f>'[3]PLEXOS EE Build MW after line l'!DL1</f>
        <v>EE_.PX.WYC._.007.WY</v>
      </c>
      <c r="DU3" s="173" t="str">
        <f>'[3]PLEXOS EE Build MW after line l'!DM1</f>
        <v>EE_.PX.WYC._.008.WY</v>
      </c>
      <c r="DV3" s="173" t="str">
        <f>'[3]PLEXOS EE Build MW after line l'!DN1</f>
        <v>EE_.PX.WYC._.009.WY</v>
      </c>
      <c r="DW3" s="173" t="str">
        <f>'[3]PLEXOS EE Build MW after line l'!DO1</f>
        <v>EE_.PX.WYC._.010.WY</v>
      </c>
      <c r="DX3" s="173" t="str">
        <f>'[3]PLEXOS EE Build MW after line l'!DP1</f>
        <v>EE_.PX.WYC._.011.WY</v>
      </c>
      <c r="DY3" s="173" t="str">
        <f>'[3]PLEXOS EE Build MW after line l'!DQ1</f>
        <v>EE_.PX.WYC._.012.WY</v>
      </c>
      <c r="DZ3" s="173" t="str">
        <f>'[3]PLEXOS EE Build MW after line l'!DR1</f>
        <v>EE_.PX.WYC._.013.WY</v>
      </c>
      <c r="EA3" s="173" t="str">
        <f>'[3]PLEXOS EE Build MW after line l'!DS1</f>
        <v>EE_.PX.WYC._.014.WY</v>
      </c>
      <c r="EB3" s="173" t="str">
        <f>'[3]PLEXOS EE Build MW after line l'!DT1</f>
        <v>EE_.PX.WYC._.015.WY</v>
      </c>
      <c r="EC3" s="173" t="str">
        <f>'[3]PLEXOS EE Build MW after line l'!DU1</f>
        <v>EE_.PX.WYC._.016.WY</v>
      </c>
      <c r="ED3" s="173" t="str">
        <f>'[3]PLEXOS EE Build MW after line l'!DV1</f>
        <v>EE_.PX.WYC._.017.WY</v>
      </c>
      <c r="EE3" s="173" t="str">
        <f>'[3]PLEXOS EE Build MW after line l'!DW1</f>
        <v>EE_.PX.WYC._.018.WY</v>
      </c>
      <c r="EF3" s="173" t="str">
        <f>'[3]PLEXOS EE Build MW after line l'!DX1</f>
        <v>EE_.PX.WYC._.019.WY</v>
      </c>
      <c r="EG3" s="173" t="str">
        <f>'[3]PLEXOS EE Build MW after line l'!DY1</f>
        <v>EE_.PX.WYC._.020.WY</v>
      </c>
      <c r="EH3" s="173" t="str">
        <f>'[3]PLEXOS EE Build MW after line l'!DZ1</f>
        <v>EE_.PX.WYC._.021.WY</v>
      </c>
      <c r="EI3" s="173" t="str">
        <f>'[3]PLEXOS EE Build MW after line l'!EA1</f>
        <v>EE_.PX.WYC._.022.WY</v>
      </c>
      <c r="EJ3" s="173" t="str">
        <f>'[3]PLEXOS EE Build MW after line l'!EB1</f>
        <v>EE_.PX.WYC._.023.WY</v>
      </c>
      <c r="EK3" s="173" t="str">
        <f>'[3]PLEXOS EE Build MW after line l'!EC1</f>
        <v>EE_.PX.WYC._.024.WY</v>
      </c>
      <c r="EL3" s="173" t="str">
        <f>'[3]PLEXOS EE Build MW after line l'!ED1</f>
        <v>EE_.PX.WYC._.025.WY</v>
      </c>
      <c r="EM3" s="173" t="str">
        <f>'[3]PLEXOS EE Build MW after line l'!EE1</f>
        <v>EE_.PX.WYC._.026.WY</v>
      </c>
      <c r="EN3" s="173" t="str">
        <f>'[3]PLEXOS EE Build MW after line l'!EF1</f>
        <v>EE_.PX.WYC._.027.WY</v>
      </c>
      <c r="EO3" s="173" t="str">
        <f>'[3]PLEXOS EE Build MW after line l'!EG1</f>
        <v>EE_.PX.YAK._.001.WA</v>
      </c>
      <c r="EP3" s="173" t="str">
        <f>'[3]PLEXOS EE Build MW after line l'!EH1</f>
        <v>EE_.PX.YAK._.002.WA</v>
      </c>
      <c r="EQ3" s="173" t="str">
        <f>'[3]PLEXOS EE Build MW after line l'!EI1</f>
        <v>EE_.PX.YAK._.003.WA</v>
      </c>
      <c r="ER3" s="173" t="str">
        <f>'[3]PLEXOS EE Build MW after line l'!EJ1</f>
        <v>EE_.PX.YAK._.004.WA</v>
      </c>
      <c r="ES3" s="173" t="str">
        <f>'[3]PLEXOS EE Build MW after line l'!EK1</f>
        <v>EE_.PX.YAK._.005.WA</v>
      </c>
      <c r="ET3" s="173" t="str">
        <f>'[3]PLEXOS EE Build MW after line l'!EL1</f>
        <v>EE_.PX.YAK._.006.WA</v>
      </c>
      <c r="EU3" s="173" t="str">
        <f>'[3]PLEXOS EE Build MW after line l'!EM1</f>
        <v>EE_.PX.YAK._.007.WA</v>
      </c>
      <c r="EV3" s="173" t="str">
        <f>'[3]PLEXOS EE Build MW after line l'!EN1</f>
        <v>EE_.PX.YAK._.008.WA</v>
      </c>
      <c r="EW3" s="173" t="str">
        <f>'[3]PLEXOS EE Build MW after line l'!EO1</f>
        <v>EE_.PX.YAK._.009.WA</v>
      </c>
      <c r="EX3" s="173" t="str">
        <f>'[3]PLEXOS EE Build MW after line l'!EP1</f>
        <v>EE_.PX.YAK._.010.WA</v>
      </c>
      <c r="EY3" s="173" t="str">
        <f>'[3]PLEXOS EE Build MW after line l'!EQ1</f>
        <v>EE_.PX.YAK._.011.WA</v>
      </c>
      <c r="EZ3" s="173" t="str">
        <f>'[3]PLEXOS EE Build MW after line l'!ER1</f>
        <v>EE_.PX.YAK._.012.WA</v>
      </c>
      <c r="FA3" s="173" t="str">
        <f>'[3]PLEXOS EE Build MW after line l'!ES1</f>
        <v>EE_.PX.YAK._.013.WA</v>
      </c>
      <c r="FB3" s="173" t="str">
        <f>'[3]PLEXOS EE Build MW after line l'!ET1</f>
        <v>EE_.PX.YAK._.014.WA</v>
      </c>
      <c r="FC3" s="173" t="str">
        <f>'[3]PLEXOS EE Build MW after line l'!EU1</f>
        <v>EE_.PX.YAK._.015.WA</v>
      </c>
      <c r="FD3" s="173" t="str">
        <f>'[3]PLEXOS EE Build MW after line l'!EV1</f>
        <v>EE_.PX.YAK._.016.WA</v>
      </c>
      <c r="FE3" s="173" t="str">
        <f>'[3]PLEXOS EE Build MW after line l'!EW1</f>
        <v>EE_.PX.YAK._.017.WA</v>
      </c>
      <c r="FF3" s="173" t="str">
        <f>'[3]PLEXOS EE Build MW after line l'!EX1</f>
        <v>EE_.PX.YAK._.018.WA</v>
      </c>
      <c r="FG3" s="173" t="str">
        <f>'[3]PLEXOS EE Build MW after line l'!EY1</f>
        <v>EE_.PX.YAK._.019.WA</v>
      </c>
      <c r="FH3" s="173" t="str">
        <f>'[3]PLEXOS EE Build MW after line l'!EZ1</f>
        <v>EE_.PX.YAK._.020.WA</v>
      </c>
      <c r="FI3" s="173" t="str">
        <f>'[3]PLEXOS EE Build MW after line l'!FA1</f>
        <v>EE_.PX.YAK._.021.WA</v>
      </c>
      <c r="FJ3" s="173" t="str">
        <f>'[3]PLEXOS EE Build MW after line l'!FB1</f>
        <v>EE_.PX.YAK._.022.WA</v>
      </c>
      <c r="FK3" s="173" t="str">
        <f>'[3]PLEXOS EE Build MW after line l'!FC1</f>
        <v>EE_.PX.YAK._.023.WA</v>
      </c>
      <c r="FL3" s="173" t="str">
        <f>'[3]PLEXOS EE Build MW after line l'!FD1</f>
        <v>EE_.PX.YAK._.024.WA</v>
      </c>
      <c r="FM3" s="173" t="str">
        <f>'[3]PLEXOS EE Build MW after line l'!FE1</f>
        <v>EE_.PX.YAK._.025.WA</v>
      </c>
      <c r="FN3" s="173" t="str">
        <f>'[3]PLEXOS EE Build MW after line l'!FF1</f>
        <v>EE_.PX.YAK._.026.WA</v>
      </c>
      <c r="FO3" s="173" t="str">
        <f>'[3]PLEXOS EE Build MW after line l'!FG1</f>
        <v>EE_.PX.YAK._.027.WA</v>
      </c>
    </row>
    <row r="4" spans="1:171" x14ac:dyDescent="0.25">
      <c r="H4" s="74" t="s">
        <v>5072</v>
      </c>
      <c r="I4" s="173">
        <f>'[3]PLEXOS EE Build MW after line l'!A2</f>
        <v>2023</v>
      </c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84"/>
      <c r="EJ4" s="184"/>
      <c r="EK4" s="184"/>
      <c r="EL4" s="184"/>
      <c r="EM4" s="184"/>
      <c r="EN4" s="184"/>
      <c r="EO4" s="184"/>
      <c r="EP4" s="184"/>
      <c r="EQ4" s="184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184"/>
      <c r="FF4" s="184"/>
      <c r="FG4" s="184"/>
      <c r="FH4" s="184"/>
      <c r="FI4" s="184"/>
      <c r="FJ4" s="184"/>
      <c r="FK4" s="184"/>
      <c r="FL4" s="184"/>
      <c r="FM4" s="184"/>
      <c r="FN4" s="184"/>
      <c r="FO4" s="184"/>
    </row>
    <row r="5" spans="1:171" x14ac:dyDescent="0.25">
      <c r="A5" s="60" t="e">
        <f>#REF!</f>
        <v>#REF!</v>
      </c>
      <c r="B5" s="60" t="s">
        <v>0</v>
      </c>
      <c r="C5" s="60" t="s">
        <v>4661</v>
      </c>
      <c r="D5" s="137" t="s">
        <v>41</v>
      </c>
      <c r="I5" s="173">
        <f>'[3]PLEXOS EE Build MW after line l'!A3</f>
        <v>2024</v>
      </c>
      <c r="J5" s="184">
        <f>IF(J$25="",'[3]PLEXOS EE Build MW after line l'!B3,0)</f>
        <v>7.0000000000000007E-2</v>
      </c>
      <c r="K5" s="184">
        <f>IF(K$25="",'[3]PLEXOS EE Build MW after line l'!C3,0)</f>
        <v>0.14000000000000001</v>
      </c>
      <c r="L5" s="184">
        <f>IF(L$25="",'[3]PLEXOS EE Build MW after line l'!D3,0)</f>
        <v>0.12</v>
      </c>
      <c r="M5" s="184">
        <f>IF(M$25="",'[3]PLEXOS EE Build MW after line l'!E3,0)</f>
        <v>0.18</v>
      </c>
      <c r="N5" s="184">
        <f>IF(N$25="",'[3]PLEXOS EE Build MW after line l'!F3,0)</f>
        <v>0.11</v>
      </c>
      <c r="O5" s="184">
        <f>IF(O$25="",'[3]PLEXOS EE Build MW after line l'!G3,0)</f>
        <v>0.12</v>
      </c>
      <c r="P5" s="184">
        <f>IF(P$25="",'[3]PLEXOS EE Build MW after line l'!H3,0)</f>
        <v>0.25</v>
      </c>
      <c r="Q5" s="184">
        <f>IF(Q$25="",'[3]PLEXOS EE Build MW after line l'!I3,0)</f>
        <v>0.34</v>
      </c>
      <c r="R5" s="184">
        <f>IF(R$25="",'[3]PLEXOS EE Build MW after line l'!J3,0)</f>
        <v>0.09</v>
      </c>
      <c r="S5" s="184">
        <f>IF(S$25="",'[3]PLEXOS EE Build MW after line l'!K3,0)</f>
        <v>0.89</v>
      </c>
      <c r="T5" s="184">
        <f>IF(T$25="",'[3]PLEXOS EE Build MW after line l'!L3,0)</f>
        <v>0.08</v>
      </c>
      <c r="U5" s="184">
        <f>IF(U$25="",'[3]PLEXOS EE Build MW after line l'!M3,0)</f>
        <v>0.08</v>
      </c>
      <c r="V5" s="184">
        <f>IF(V$25="",'[3]PLEXOS EE Build MW after line l'!N3,0)</f>
        <v>0.26</v>
      </c>
      <c r="W5" s="184">
        <f>IF(W$25="",'[3]PLEXOS EE Build MW after line l'!O3,0)</f>
        <v>0.3</v>
      </c>
      <c r="X5" s="184">
        <f>IF(X$25="",'[3]PLEXOS EE Build MW after line l'!P3,0)</f>
        <v>0.02</v>
      </c>
      <c r="Y5" s="184">
        <f>IF(Y$25="",'[3]PLEXOS EE Build MW after line l'!Q3,0)</f>
        <v>0.08</v>
      </c>
      <c r="Z5" s="184">
        <f>IF(Z$25="",'[3]PLEXOS EE Build MW after line l'!R3,0)</f>
        <v>0.33</v>
      </c>
      <c r="AA5" s="184">
        <f>IF(AA$25="",'[3]PLEXOS EE Build MW after line l'!S3,0)</f>
        <v>0.2</v>
      </c>
      <c r="AB5" s="184">
        <f>IF(AB$25="",'[3]PLEXOS EE Build MW after line l'!T3,0)</f>
        <v>0.04</v>
      </c>
      <c r="AC5" s="184">
        <f>IF(AC$25="",'[3]PLEXOS EE Build MW after line l'!U3,0)</f>
        <v>0.04</v>
      </c>
      <c r="AD5" s="184">
        <f>IF(AD$25="",'[3]PLEXOS EE Build MW after line l'!V3,0)</f>
        <v>0.11</v>
      </c>
      <c r="AE5" s="184">
        <f>IF(AE$25="",'[3]PLEXOS EE Build MW after line l'!W3,0)</f>
        <v>7.0000000000000007E-2</v>
      </c>
      <c r="AF5" s="184">
        <f>IF(AF$25="",'[3]PLEXOS EE Build MW after line l'!X3,0)</f>
        <v>0.14000000000000001</v>
      </c>
      <c r="AG5" s="184">
        <f>IF(AG$25="",'[3]PLEXOS EE Build MW after line l'!Y3,0)</f>
        <v>0.06</v>
      </c>
      <c r="AH5" s="184">
        <f>IF(AH$25="",'[3]PLEXOS EE Build MW after line l'!Z3,0)</f>
        <v>0.05</v>
      </c>
      <c r="AI5" s="184">
        <f>IF(AI$25="",'[3]PLEXOS EE Build MW after line l'!AA3,0)</f>
        <v>2.81</v>
      </c>
      <c r="AJ5" s="184">
        <f>IF(AJ$25="",'[3]PLEXOS EE Build MW after line l'!AB3,0)</f>
        <v>0.62</v>
      </c>
      <c r="AK5" s="184">
        <f>IF(AK$25="",'[3]PLEXOS EE Build MW after line l'!AC3,0)</f>
        <v>0.16</v>
      </c>
      <c r="AL5" s="184">
        <f>IF(AL$25="",'[3]PLEXOS EE Build MW after line l'!AD3,0)</f>
        <v>0.17</v>
      </c>
      <c r="AM5" s="184">
        <f>IF(AM$25="",'[3]PLEXOS EE Build MW after line l'!AE3,0)</f>
        <v>0.25</v>
      </c>
      <c r="AN5" s="184">
        <f>IF(AN$25="",'[3]PLEXOS EE Build MW after line l'!AF3,0)</f>
        <v>0.18</v>
      </c>
      <c r="AO5" s="184">
        <f>IF(AO$25="",'[3]PLEXOS EE Build MW after line l'!AG3,0)</f>
        <v>0.2</v>
      </c>
      <c r="AP5" s="184">
        <f>IF(AP$25="",'[3]PLEXOS EE Build MW after line l'!AH3,0)</f>
        <v>0.22</v>
      </c>
      <c r="AQ5" s="184">
        <f>IF(AQ$25="",'[3]PLEXOS EE Build MW after line l'!AI3,0)</f>
        <v>0.26</v>
      </c>
      <c r="AR5" s="184">
        <f>IF(AR$25="",'[3]PLEXOS EE Build MW after line l'!AJ3,0)</f>
        <v>0.05</v>
      </c>
      <c r="AS5" s="184">
        <f>IF(AS$25="",'[3]PLEXOS EE Build MW after line l'!AK3,0)</f>
        <v>0.1</v>
      </c>
      <c r="AT5" s="184">
        <f>IF(AT$25="",'[3]PLEXOS EE Build MW after line l'!AL3,0)</f>
        <v>0.19</v>
      </c>
      <c r="AU5" s="184">
        <f>IF(AU$25="",'[3]PLEXOS EE Build MW after line l'!AM3,0)</f>
        <v>0.1</v>
      </c>
      <c r="AV5" s="184">
        <f>IF(AV$25="",'[3]PLEXOS EE Build MW after line l'!AN3,0)</f>
        <v>0.08</v>
      </c>
      <c r="AW5" s="184">
        <f>IF(AW$25="",'[3]PLEXOS EE Build MW after line l'!AO3,0)</f>
        <v>0</v>
      </c>
      <c r="AX5" s="184">
        <f>IF(AX$25="",'[3]PLEXOS EE Build MW after line l'!AP3,0)</f>
        <v>0.01</v>
      </c>
      <c r="AY5" s="184">
        <f>IF(AY$25="",'[3]PLEXOS EE Build MW after line l'!AQ3,0)</f>
        <v>0.38</v>
      </c>
      <c r="AZ5" s="184">
        <f>IF(AZ$25="",'[3]PLEXOS EE Build MW after line l'!AR3,0)</f>
        <v>0</v>
      </c>
      <c r="BA5" s="184">
        <f>IF(BA$25="",'[3]PLEXOS EE Build MW after line l'!AS3,0)</f>
        <v>0.02</v>
      </c>
      <c r="BB5" s="184">
        <f>IF(BB$25="",'[3]PLEXOS EE Build MW after line l'!AT3,0)</f>
        <v>0.02</v>
      </c>
      <c r="BC5" s="184">
        <f>IF(BC$25="",'[3]PLEXOS EE Build MW after line l'!AU3,0)</f>
        <v>0</v>
      </c>
      <c r="BD5" s="184">
        <f>IF(BD$25="",'[3]PLEXOS EE Build MW after line l'!AV3,0)</f>
        <v>0.03</v>
      </c>
      <c r="BE5" s="184">
        <f>IF(BE$25="",'[3]PLEXOS EE Build MW after line l'!AW3,0)</f>
        <v>0.01</v>
      </c>
      <c r="BF5" s="184">
        <f>IF(BF$25="",'[3]PLEXOS EE Build MW after line l'!AX3,0)</f>
        <v>0.02</v>
      </c>
      <c r="BG5" s="184">
        <f>IF(BG$25="",'[3]PLEXOS EE Build MW after line l'!AY3,0)</f>
        <v>0.04</v>
      </c>
      <c r="BH5" s="184">
        <f>IF(BH$25="",'[3]PLEXOS EE Build MW after line l'!AZ3,0)</f>
        <v>0.05</v>
      </c>
      <c r="BI5" s="184">
        <f>IF(BI$25="",'[3]PLEXOS EE Build MW after line l'!BA3,0)</f>
        <v>0.03</v>
      </c>
      <c r="BJ5" s="184">
        <f>IF(BJ$25="",'[3]PLEXOS EE Build MW after line l'!BB3,0)</f>
        <v>0.27</v>
      </c>
      <c r="BK5" s="184">
        <f>IF(BK$25="",'[3]PLEXOS EE Build MW after line l'!BC3,0)</f>
        <v>0.68</v>
      </c>
      <c r="BL5" s="184">
        <f>IF(BL$25="",'[3]PLEXOS EE Build MW after line l'!BD3,0)</f>
        <v>3.9</v>
      </c>
      <c r="BM5" s="184">
        <f>IF(BM$25="",'[3]PLEXOS EE Build MW after line l'!BE3,0)</f>
        <v>0.14000000000000001</v>
      </c>
      <c r="BN5" s="184">
        <f>IF(BN$25="",'[3]PLEXOS EE Build MW after line l'!BF3,0)</f>
        <v>2.86</v>
      </c>
      <c r="BO5" s="184">
        <f>IF(BO$25="",'[3]PLEXOS EE Build MW after line l'!BG3,0)</f>
        <v>8.49</v>
      </c>
      <c r="BP5" s="184">
        <f>IF(BP$25="",'[3]PLEXOS EE Build MW after line l'!BH3,0)</f>
        <v>6.78</v>
      </c>
      <c r="BQ5" s="184">
        <f>IF(BQ$25="",'[3]PLEXOS EE Build MW after line l'!BI3,0)</f>
        <v>1.63</v>
      </c>
      <c r="BR5" s="184">
        <f>IF(BR$25="",'[3]PLEXOS EE Build MW after line l'!BJ3,0)</f>
        <v>1.57</v>
      </c>
      <c r="BS5" s="184">
        <f>IF(BS$25="",'[3]PLEXOS EE Build MW after line l'!BK3,0)</f>
        <v>1.6</v>
      </c>
      <c r="BT5" s="184">
        <f>IF(BT$25="",'[3]PLEXOS EE Build MW after line l'!BL3,0)</f>
        <v>11.21</v>
      </c>
      <c r="BU5" s="184">
        <f>IF(BU$25="",'[3]PLEXOS EE Build MW after line l'!BM3,0)</f>
        <v>2.09</v>
      </c>
      <c r="BV5" s="184">
        <f>IF(BV$25="",'[3]PLEXOS EE Build MW after line l'!BN3,0)</f>
        <v>2.5499999999999998</v>
      </c>
      <c r="BW5" s="184">
        <f>IF(BW$25="",'[3]PLEXOS EE Build MW after line l'!BO3,0)</f>
        <v>2.5499999999999998</v>
      </c>
      <c r="BX5" s="184">
        <f>IF(BX$25="",'[3]PLEXOS EE Build MW after line l'!BP3,0)</f>
        <v>1.77</v>
      </c>
      <c r="BY5" s="184">
        <f>IF(BY$25="",'[3]PLEXOS EE Build MW after line l'!BQ3,0)</f>
        <v>0.91</v>
      </c>
      <c r="BZ5" s="184">
        <f>IF(BZ$25="",'[3]PLEXOS EE Build MW after line l'!BR3,0)</f>
        <v>7.04</v>
      </c>
      <c r="CA5" s="184">
        <f>IF(CA$25="",'[3]PLEXOS EE Build MW after line l'!BS3,0)</f>
        <v>3.64</v>
      </c>
      <c r="CB5" s="184">
        <f>IF(CB$25="",'[3]PLEXOS EE Build MW after line l'!BT3,0)</f>
        <v>1.25</v>
      </c>
      <c r="CC5" s="184">
        <f>IF(CC$25="",'[3]PLEXOS EE Build MW after line l'!BU3,0)</f>
        <v>4.1399999999999997</v>
      </c>
      <c r="CD5" s="184">
        <f>IF(CD$25="",'[3]PLEXOS EE Build MW after line l'!BV3,0)</f>
        <v>0.59</v>
      </c>
      <c r="CE5" s="184">
        <f>IF(CE$25="",'[3]PLEXOS EE Build MW after line l'!BW3,0)</f>
        <v>0.31</v>
      </c>
      <c r="CF5" s="184">
        <f>IF(CF$25="",'[3]PLEXOS EE Build MW after line l'!BX3,0)</f>
        <v>0.27</v>
      </c>
      <c r="CG5" s="184">
        <f>IF(CG$25="",'[3]PLEXOS EE Build MW after line l'!BY3,0)</f>
        <v>0.65</v>
      </c>
      <c r="CH5" s="184">
        <f>IF(CH$25="",'[3]PLEXOS EE Build MW after line l'!BZ3,0)</f>
        <v>2.19</v>
      </c>
      <c r="CI5" s="184">
        <f>IF(CI$25="",'[3]PLEXOS EE Build MW after line l'!CA3,0)</f>
        <v>0.79</v>
      </c>
      <c r="CJ5" s="184">
        <f>IF(CJ$25="",'[3]PLEXOS EE Build MW after line l'!CB3,0)</f>
        <v>1.66</v>
      </c>
      <c r="CK5" s="184">
        <f>IF(CK$25="",'[3]PLEXOS EE Build MW after line l'!CC3,0)</f>
        <v>15.17</v>
      </c>
      <c r="CL5" s="184">
        <f>IF(CL$25="",'[3]PLEXOS EE Build MW after line l'!CD3,0)</f>
        <v>10.56</v>
      </c>
      <c r="CM5" s="184">
        <f>IF(CM$25="",'[3]PLEXOS EE Build MW after line l'!CE3,0)</f>
        <v>3.59</v>
      </c>
      <c r="CN5" s="184">
        <f>IF(CN$25="",'[3]PLEXOS EE Build MW after line l'!CF3,0)</f>
        <v>4.08</v>
      </c>
      <c r="CO5" s="184">
        <f>IF(CO$25="",'[3]PLEXOS EE Build MW after line l'!CG3,0)</f>
        <v>6.61</v>
      </c>
      <c r="CP5" s="184">
        <f>IF(CP$25="",'[3]PLEXOS EE Build MW after line l'!CH3,0)</f>
        <v>5.32</v>
      </c>
      <c r="CQ5" s="184">
        <f>IF(CQ$25="",'[3]PLEXOS EE Build MW after line l'!CI3,0)</f>
        <v>3.53</v>
      </c>
      <c r="CR5" s="184">
        <f>IF(CR$25="",'[3]PLEXOS EE Build MW after line l'!CJ3,0)</f>
        <v>2.54</v>
      </c>
      <c r="CS5" s="184">
        <f>IF(CS$25="",'[3]PLEXOS EE Build MW after line l'!CK3,0)</f>
        <v>4.6100000000000003</v>
      </c>
      <c r="CT5" s="184">
        <f>IF(CT$25="",'[3]PLEXOS EE Build MW after line l'!CL3,0)</f>
        <v>1.86</v>
      </c>
      <c r="CU5" s="184">
        <f>IF(CU$25="",'[3]PLEXOS EE Build MW after line l'!CM3,0)</f>
        <v>3.26</v>
      </c>
      <c r="CV5" s="184">
        <f>IF(CV$25="",'[3]PLEXOS EE Build MW after line l'!CN3,0)</f>
        <v>2.2200000000000002</v>
      </c>
      <c r="CW5" s="184">
        <f>IF(CW$25="",'[3]PLEXOS EE Build MW after line l'!CO3,0)</f>
        <v>5.71</v>
      </c>
      <c r="CX5" s="184">
        <f>IF(CX$25="",'[3]PLEXOS EE Build MW after line l'!CP3,0)</f>
        <v>5.0199999999999996</v>
      </c>
      <c r="CY5" s="184">
        <f>IF(CY$25="",'[3]PLEXOS EE Build MW after line l'!CQ3,0)</f>
        <v>8.57</v>
      </c>
      <c r="CZ5" s="184">
        <f>IF(CZ$25="",'[3]PLEXOS EE Build MW after line l'!CR3,0)</f>
        <v>3.28</v>
      </c>
      <c r="DA5" s="184">
        <f>IF(DA$25="",'[3]PLEXOS EE Build MW after line l'!CS3,0)</f>
        <v>1.38</v>
      </c>
      <c r="DB5" s="184">
        <f>IF(DB$25="",'[3]PLEXOS EE Build MW after line l'!CT3,0)</f>
        <v>3.55</v>
      </c>
      <c r="DC5" s="184">
        <f>IF(DC$25="",'[3]PLEXOS EE Build MW after line l'!CU3,0)</f>
        <v>1.1000000000000001</v>
      </c>
      <c r="DD5" s="184">
        <f>IF(DD$25="",'[3]PLEXOS EE Build MW after line l'!CV3,0)</f>
        <v>7.38</v>
      </c>
      <c r="DE5" s="184">
        <f>IF(DE$25="",'[3]PLEXOS EE Build MW after line l'!CW3,0)</f>
        <v>0</v>
      </c>
      <c r="DF5" s="184">
        <f>IF(DF$25="",'[3]PLEXOS EE Build MW after line l'!CX3,0)</f>
        <v>1.06</v>
      </c>
      <c r="DG5" s="184">
        <f>IF(DG$25="",'[3]PLEXOS EE Build MW after line l'!CY3,0)</f>
        <v>0.8</v>
      </c>
      <c r="DH5" s="184">
        <f>IF(DH$25="",'[3]PLEXOS EE Build MW after line l'!CZ3,0)</f>
        <v>1.19</v>
      </c>
      <c r="DI5" s="184">
        <f>IF(DI$25="",'[3]PLEXOS EE Build MW after line l'!DA3,0)</f>
        <v>1.37</v>
      </c>
      <c r="DJ5" s="184">
        <f>IF(DJ$25="",'[3]PLEXOS EE Build MW after line l'!DB3,0)</f>
        <v>0.44</v>
      </c>
      <c r="DK5" s="184">
        <f>IF(DK$25="",'[3]PLEXOS EE Build MW after line l'!DC3,0)</f>
        <v>0.88</v>
      </c>
      <c r="DL5" s="184">
        <f>IF(DL$25="",'[3]PLEXOS EE Build MW after line l'!DD3,0)</f>
        <v>22.51</v>
      </c>
      <c r="DM5" s="184">
        <f>IF(DM$25="",'[3]PLEXOS EE Build MW after line l'!DE3,0)</f>
        <v>27.27</v>
      </c>
      <c r="DN5" s="184">
        <f>IF(DN$25="",'[3]PLEXOS EE Build MW after line l'!DF3,0)</f>
        <v>1.33</v>
      </c>
      <c r="DO5" s="184">
        <f>IF(DO$25="",'[3]PLEXOS EE Build MW after line l'!DG3,0)</f>
        <v>0.82</v>
      </c>
      <c r="DP5" s="184">
        <f>IF(DP$25="",'[3]PLEXOS EE Build MW after line l'!DH3,0)</f>
        <v>0.84</v>
      </c>
      <c r="DQ5" s="184">
        <f>IF(DQ$25="",'[3]PLEXOS EE Build MW after line l'!DI3,0)</f>
        <v>0.65</v>
      </c>
      <c r="DR5" s="184">
        <f>IF(DR$25="",'[3]PLEXOS EE Build MW after line l'!DJ3,0)</f>
        <v>0.91</v>
      </c>
      <c r="DS5" s="184">
        <f>IF(DS$25="",'[3]PLEXOS EE Build MW after line l'!DK3,0)</f>
        <v>0.77</v>
      </c>
      <c r="DT5" s="184">
        <f>IF(DT$25="",'[3]PLEXOS EE Build MW after line l'!DL3,0)</f>
        <v>1.26</v>
      </c>
      <c r="DU5" s="184">
        <f>IF(DU$25="",'[3]PLEXOS EE Build MW after line l'!DM3,0)</f>
        <v>1.68</v>
      </c>
      <c r="DV5" s="184">
        <f>IF(DV$25="",'[3]PLEXOS EE Build MW after line l'!DN3,0)</f>
        <v>1.44</v>
      </c>
      <c r="DW5" s="184">
        <f>IF(DW$25="",'[3]PLEXOS EE Build MW after line l'!DO3,0)</f>
        <v>0.81</v>
      </c>
      <c r="DX5" s="184">
        <f>IF(DX$25="",'[3]PLEXOS EE Build MW after line l'!DP3,0)</f>
        <v>1.32</v>
      </c>
      <c r="DY5" s="184">
        <f>IF(DY$25="",'[3]PLEXOS EE Build MW after line l'!DQ3,0)</f>
        <v>0.02</v>
      </c>
      <c r="DZ5" s="184">
        <f>IF(DZ$25="",'[3]PLEXOS EE Build MW after line l'!DR3,0)</f>
        <v>0.1</v>
      </c>
      <c r="EA5" s="184">
        <f>IF(EA$25="",'[3]PLEXOS EE Build MW after line l'!DS3,0)</f>
        <v>0.16</v>
      </c>
      <c r="EB5" s="184">
        <f>IF(EB$25="",'[3]PLEXOS EE Build MW after line l'!DT3,0)</f>
        <v>0.1</v>
      </c>
      <c r="EC5" s="184">
        <f>IF(EC$25="",'[3]PLEXOS EE Build MW after line l'!DU3,0)</f>
        <v>0.19</v>
      </c>
      <c r="ED5" s="184">
        <f>IF(ED$25="",'[3]PLEXOS EE Build MW after line l'!DV3,0)</f>
        <v>0.16</v>
      </c>
      <c r="EE5" s="184">
        <f>IF(EE$25="",'[3]PLEXOS EE Build MW after line l'!DW3,0)</f>
        <v>0.25</v>
      </c>
      <c r="EF5" s="184">
        <f>IF(EF$25="",'[3]PLEXOS EE Build MW after line l'!DX3,0)</f>
        <v>0.03</v>
      </c>
      <c r="EG5" s="184">
        <f>IF(EG$25="",'[3]PLEXOS EE Build MW after line l'!DY3,0)</f>
        <v>0.06</v>
      </c>
      <c r="EH5" s="184">
        <f>IF(EH$25="",'[3]PLEXOS EE Build MW after line l'!DZ3,0)</f>
        <v>0.26</v>
      </c>
      <c r="EI5" s="184">
        <f>IF(EI$25="",'[3]PLEXOS EE Build MW after line l'!EA3,0)</f>
        <v>0.1</v>
      </c>
      <c r="EJ5" s="184">
        <f>IF(EJ$25="",'[3]PLEXOS EE Build MW after line l'!EB3,0)</f>
        <v>0.2</v>
      </c>
      <c r="EK5" s="184">
        <f>IF(EK$25="",'[3]PLEXOS EE Build MW after line l'!EC3,0)</f>
        <v>0.5</v>
      </c>
      <c r="EL5" s="184">
        <f>IF(EL$25="",'[3]PLEXOS EE Build MW after line l'!ED3,0)</f>
        <v>0.2</v>
      </c>
      <c r="EM5" s="184">
        <f>IF(EM$25="",'[3]PLEXOS EE Build MW after line l'!EE3,0)</f>
        <v>3.57</v>
      </c>
      <c r="EN5" s="184">
        <f>IF(EN$25="",'[3]PLEXOS EE Build MW after line l'!EF3,0)</f>
        <v>3.25</v>
      </c>
      <c r="EO5" s="184">
        <f>IF(EO$25="",'[3]PLEXOS EE Build MW after line l'!EG3,0)</f>
        <v>0.48</v>
      </c>
      <c r="EP5" s="184">
        <f>IF(EP$25="",'[3]PLEXOS EE Build MW after line l'!EH3,0)</f>
        <v>0.68</v>
      </c>
      <c r="EQ5" s="184">
        <f>IF(EQ$25="",'[3]PLEXOS EE Build MW after line l'!EI3,0)</f>
        <v>0.97</v>
      </c>
      <c r="ER5" s="184">
        <f>IF(ER$25="",'[3]PLEXOS EE Build MW after line l'!EJ3,0)</f>
        <v>0.66</v>
      </c>
      <c r="ES5" s="184">
        <f>IF(ES$25="",'[3]PLEXOS EE Build MW after line l'!EK3,0)</f>
        <v>1.52</v>
      </c>
      <c r="ET5" s="184">
        <f>IF(ET$25="",'[3]PLEXOS EE Build MW after line l'!EL3,0)</f>
        <v>0.7</v>
      </c>
      <c r="EU5" s="184">
        <f>IF(EU$25="",'[3]PLEXOS EE Build MW after line l'!EM3,0)</f>
        <v>0.83</v>
      </c>
      <c r="EV5" s="184">
        <f>IF(EV$25="",'[3]PLEXOS EE Build MW after line l'!EN3,0)</f>
        <v>0.38</v>
      </c>
      <c r="EW5" s="184">
        <f>IF(EW$25="",'[3]PLEXOS EE Build MW after line l'!EO3,0)</f>
        <v>0.09</v>
      </c>
      <c r="EX5" s="184">
        <f>IF(EX$25="",'[3]PLEXOS EE Build MW after line l'!EP3,0)</f>
        <v>0.48</v>
      </c>
      <c r="EY5" s="184">
        <f>IF(EY$25="",'[3]PLEXOS EE Build MW after line l'!EQ3,0)</f>
        <v>0.65</v>
      </c>
      <c r="EZ5" s="184">
        <f>IF(EZ$25="",'[3]PLEXOS EE Build MW after line l'!ER3,0)</f>
        <v>0.88</v>
      </c>
      <c r="FA5" s="184">
        <f>IF(FA$25="",'[3]PLEXOS EE Build MW after line l'!ES3,0)</f>
        <v>0.56999999999999995</v>
      </c>
      <c r="FB5" s="184">
        <f>IF(FB$25="",'[3]PLEXOS EE Build MW after line l'!ET3,0)</f>
        <v>0.01</v>
      </c>
      <c r="FC5" s="184">
        <f>IF(FC$25="",'[3]PLEXOS EE Build MW after line l'!EU3,0)</f>
        <v>0.05</v>
      </c>
      <c r="FD5" s="184">
        <f>IF(FD$25="",'[3]PLEXOS EE Build MW after line l'!EV3,0)</f>
        <v>0.1</v>
      </c>
      <c r="FE5" s="184">
        <f>IF(FE$25="",'[3]PLEXOS EE Build MW after line l'!EW3,0)</f>
        <v>0.06</v>
      </c>
      <c r="FF5" s="184">
        <f>IF(FF$25="",'[3]PLEXOS EE Build MW after line l'!EX3,0)</f>
        <v>0.06</v>
      </c>
      <c r="FG5" s="184">
        <f>IF(FG$25="",'[3]PLEXOS EE Build MW after line l'!EY3,0)</f>
        <v>0.02</v>
      </c>
      <c r="FH5" s="184">
        <f>IF(FH$25="",'[3]PLEXOS EE Build MW after line l'!EZ3,0)</f>
        <v>0.06</v>
      </c>
      <c r="FI5" s="184">
        <f>IF(FI$25="",'[3]PLEXOS EE Build MW after line l'!FA3,0)</f>
        <v>0.14000000000000001</v>
      </c>
      <c r="FJ5" s="184">
        <f>IF(FJ$25="",'[3]PLEXOS EE Build MW after line l'!FB3,0)</f>
        <v>0.19</v>
      </c>
      <c r="FK5" s="184">
        <f>IF(FK$25="",'[3]PLEXOS EE Build MW after line l'!FC3,0)</f>
        <v>0.23</v>
      </c>
      <c r="FL5" s="184">
        <f>IF(FL$25="",'[3]PLEXOS EE Build MW after line l'!FD3,0)</f>
        <v>0.17</v>
      </c>
      <c r="FM5" s="184">
        <f>IF(FM$25="",'[3]PLEXOS EE Build MW after line l'!FE3,0)</f>
        <v>0.24</v>
      </c>
      <c r="FN5" s="184">
        <f>IF(FN$25="",'[3]PLEXOS EE Build MW after line l'!FF3,0)</f>
        <v>3.02</v>
      </c>
      <c r="FO5" s="184">
        <f>IF(FO$25="",'[3]PLEXOS EE Build MW after line l'!FG3,0)</f>
        <v>3.17</v>
      </c>
    </row>
    <row r="6" spans="1:171" x14ac:dyDescent="0.25">
      <c r="A6" s="4" t="s">
        <v>20</v>
      </c>
      <c r="B6" s="132">
        <f>ROUND(D6,0)</f>
        <v>10</v>
      </c>
      <c r="C6" s="132" t="s">
        <v>5059</v>
      </c>
      <c r="D6" s="4">
        <v>10</v>
      </c>
      <c r="E6">
        <f>_xlfn.MAXIFS($J$1:$FO$1,$J$2:$FO$2,A6)</f>
        <v>0.85</v>
      </c>
      <c r="I6" s="173">
        <f>'[3]PLEXOS EE Build MW after line l'!A4</f>
        <v>2025</v>
      </c>
      <c r="J6" s="173">
        <f>'[3]PLEXOS EE Build MW after line l'!B4</f>
        <v>0.15</v>
      </c>
      <c r="K6" s="173">
        <f>'[3]PLEXOS EE Build MW after line l'!C4</f>
        <v>0.3</v>
      </c>
      <c r="L6" s="173">
        <f>'[3]PLEXOS EE Build MW after line l'!D4</f>
        <v>0.27</v>
      </c>
      <c r="M6" s="173">
        <f>'[3]PLEXOS EE Build MW after line l'!E4</f>
        <v>0.26</v>
      </c>
      <c r="N6" s="173">
        <f>'[3]PLEXOS EE Build MW after line l'!F4</f>
        <v>0.25</v>
      </c>
      <c r="O6" s="173">
        <f>'[3]PLEXOS EE Build MW after line l'!G4</f>
        <v>0.2</v>
      </c>
      <c r="P6" s="173">
        <f>'[3]PLEXOS EE Build MW after line l'!H4</f>
        <v>0.56999999999999995</v>
      </c>
      <c r="Q6" s="173">
        <f>'[3]PLEXOS EE Build MW after line l'!I4</f>
        <v>0.27</v>
      </c>
      <c r="R6" s="173">
        <f>'[3]PLEXOS EE Build MW after line l'!J4</f>
        <v>0.1</v>
      </c>
      <c r="S6" s="173">
        <f>'[3]PLEXOS EE Build MW after line l'!K4</f>
        <v>0.73</v>
      </c>
      <c r="T6" s="173">
        <f>'[3]PLEXOS EE Build MW after line l'!L4</f>
        <v>0.13</v>
      </c>
      <c r="U6" s="173">
        <f>'[3]PLEXOS EE Build MW after line l'!M4</f>
        <v>0.12</v>
      </c>
      <c r="V6" s="173">
        <f>'[3]PLEXOS EE Build MW after line l'!N4</f>
        <v>0.28000000000000003</v>
      </c>
      <c r="W6" s="173">
        <f>'[3]PLEXOS EE Build MW after line l'!O4</f>
        <v>0.36</v>
      </c>
      <c r="X6" s="173">
        <f>'[3]PLEXOS EE Build MW after line l'!P4</f>
        <v>0.05</v>
      </c>
      <c r="Y6" s="173">
        <f>'[3]PLEXOS EE Build MW after line l'!Q4</f>
        <v>0.11</v>
      </c>
      <c r="Z6" s="173">
        <f>'[3]PLEXOS EE Build MW after line l'!R4</f>
        <v>0.36</v>
      </c>
      <c r="AA6" s="173">
        <f>'[3]PLEXOS EE Build MW after line l'!S4</f>
        <v>0.2</v>
      </c>
      <c r="AB6" s="173">
        <f>'[3]PLEXOS EE Build MW after line l'!T4</f>
        <v>0.05</v>
      </c>
      <c r="AC6" s="173">
        <f>'[3]PLEXOS EE Build MW after line l'!U4</f>
        <v>0.06</v>
      </c>
      <c r="AD6" s="173">
        <f>'[3]PLEXOS EE Build MW after line l'!V4</f>
        <v>0.13</v>
      </c>
      <c r="AE6" s="173">
        <f>'[3]PLEXOS EE Build MW after line l'!W4</f>
        <v>0.08</v>
      </c>
      <c r="AF6" s="173">
        <f>'[3]PLEXOS EE Build MW after line l'!X4</f>
        <v>0.14000000000000001</v>
      </c>
      <c r="AG6" s="173">
        <f>'[3]PLEXOS EE Build MW after line l'!Y4</f>
        <v>0.08</v>
      </c>
      <c r="AH6" s="173">
        <f>'[3]PLEXOS EE Build MW after line l'!Z4</f>
        <v>0.05</v>
      </c>
      <c r="AI6" s="173">
        <f>'[3]PLEXOS EE Build MW after line l'!AA4</f>
        <v>3.07</v>
      </c>
      <c r="AJ6" s="173">
        <f>'[3]PLEXOS EE Build MW after line l'!AB4</f>
        <v>1.27</v>
      </c>
      <c r="AK6" s="173">
        <f>'[3]PLEXOS EE Build MW after line l'!AC4</f>
        <v>0.2</v>
      </c>
      <c r="AL6" s="173">
        <f>'[3]PLEXOS EE Build MW after line l'!AD4</f>
        <v>0.21</v>
      </c>
      <c r="AM6" s="173">
        <f>'[3]PLEXOS EE Build MW after line l'!AE4</f>
        <v>0.28000000000000003</v>
      </c>
      <c r="AN6" s="173">
        <f>'[3]PLEXOS EE Build MW after line l'!AF4</f>
        <v>0.2</v>
      </c>
      <c r="AO6" s="173">
        <f>'[3]PLEXOS EE Build MW after line l'!AG4</f>
        <v>0.23</v>
      </c>
      <c r="AP6" s="173">
        <f>'[3]PLEXOS EE Build MW after line l'!AH4</f>
        <v>0.28000000000000003</v>
      </c>
      <c r="AQ6" s="173">
        <f>'[3]PLEXOS EE Build MW after line l'!AI4</f>
        <v>0.28000000000000003</v>
      </c>
      <c r="AR6" s="173">
        <f>'[3]PLEXOS EE Build MW after line l'!AJ4</f>
        <v>0.08</v>
      </c>
      <c r="AS6" s="173">
        <f>'[3]PLEXOS EE Build MW after line l'!AK4</f>
        <v>0.14000000000000001</v>
      </c>
      <c r="AT6" s="173">
        <f>'[3]PLEXOS EE Build MW after line l'!AL4</f>
        <v>0.27</v>
      </c>
      <c r="AU6" s="173">
        <f>'[3]PLEXOS EE Build MW after line l'!AM4</f>
        <v>0.14000000000000001</v>
      </c>
      <c r="AV6" s="173">
        <f>'[3]PLEXOS EE Build MW after line l'!AN4</f>
        <v>0.13</v>
      </c>
      <c r="AW6" s="173">
        <f>'[3]PLEXOS EE Build MW after line l'!AO4</f>
        <v>0</v>
      </c>
      <c r="AX6" s="173">
        <f>'[3]PLEXOS EE Build MW after line l'!AP4</f>
        <v>0.02</v>
      </c>
      <c r="AY6" s="173">
        <f>'[3]PLEXOS EE Build MW after line l'!AQ4</f>
        <v>0.38</v>
      </c>
      <c r="AZ6" s="173">
        <f>'[3]PLEXOS EE Build MW after line l'!AR4</f>
        <v>0.02</v>
      </c>
      <c r="BA6" s="173">
        <f>'[3]PLEXOS EE Build MW after line l'!AS4</f>
        <v>0.03</v>
      </c>
      <c r="BB6" s="173">
        <f>'[3]PLEXOS EE Build MW after line l'!AT4</f>
        <v>0.02</v>
      </c>
      <c r="BC6" s="173">
        <f>'[3]PLEXOS EE Build MW after line l'!AU4</f>
        <v>0.01</v>
      </c>
      <c r="BD6" s="173">
        <f>'[3]PLEXOS EE Build MW after line l'!AV4</f>
        <v>0.03</v>
      </c>
      <c r="BE6" s="173">
        <f>'[3]PLEXOS EE Build MW after line l'!AW4</f>
        <v>0.01</v>
      </c>
      <c r="BF6" s="173">
        <f>'[3]PLEXOS EE Build MW after line l'!AX4</f>
        <v>0.03</v>
      </c>
      <c r="BG6" s="173">
        <f>'[3]PLEXOS EE Build MW after line l'!AY4</f>
        <v>0.05</v>
      </c>
      <c r="BH6" s="173">
        <f>'[3]PLEXOS EE Build MW after line l'!AZ4</f>
        <v>0.05</v>
      </c>
      <c r="BI6" s="173">
        <f>'[3]PLEXOS EE Build MW after line l'!BA4</f>
        <v>0.03</v>
      </c>
      <c r="BJ6" s="173">
        <f>'[3]PLEXOS EE Build MW after line l'!BB4</f>
        <v>0.26</v>
      </c>
      <c r="BK6" s="173">
        <f>'[3]PLEXOS EE Build MW after line l'!BC4</f>
        <v>0.78</v>
      </c>
      <c r="BL6" s="173">
        <f>'[3]PLEXOS EE Build MW after line l'!BD4</f>
        <v>5.01</v>
      </c>
      <c r="BM6" s="173">
        <f>'[3]PLEXOS EE Build MW after line l'!BE4</f>
        <v>0.34</v>
      </c>
      <c r="BN6" s="173">
        <f>'[3]PLEXOS EE Build MW after line l'!BF4</f>
        <v>8.06</v>
      </c>
      <c r="BO6" s="173">
        <f>'[3]PLEXOS EE Build MW after line l'!BG4</f>
        <v>9.26</v>
      </c>
      <c r="BP6" s="173">
        <f>'[3]PLEXOS EE Build MW after line l'!BH4</f>
        <v>7.27</v>
      </c>
      <c r="BQ6" s="173">
        <f>'[3]PLEXOS EE Build MW after line l'!BI4</f>
        <v>3.11</v>
      </c>
      <c r="BR6" s="173">
        <f>'[3]PLEXOS EE Build MW after line l'!BJ4</f>
        <v>4.1500000000000004</v>
      </c>
      <c r="BS6" s="173">
        <f>'[3]PLEXOS EE Build MW after line l'!BK4</f>
        <v>3.53</v>
      </c>
      <c r="BT6" s="173">
        <f>'[3]PLEXOS EE Build MW after line l'!BL4</f>
        <v>0</v>
      </c>
      <c r="BU6" s="173">
        <f>'[3]PLEXOS EE Build MW after line l'!BM4</f>
        <v>3.42</v>
      </c>
      <c r="BV6" s="173">
        <f>'[3]PLEXOS EE Build MW after line l'!BN4</f>
        <v>5.62</v>
      </c>
      <c r="BW6" s="173">
        <f>'[3]PLEXOS EE Build MW after line l'!BO4</f>
        <v>5.61</v>
      </c>
      <c r="BX6" s="173">
        <f>'[3]PLEXOS EE Build MW after line l'!BP4</f>
        <v>4.22</v>
      </c>
      <c r="BY6" s="173">
        <f>'[3]PLEXOS EE Build MW after line l'!BQ4</f>
        <v>2.2200000000000002</v>
      </c>
      <c r="BZ6" s="173">
        <f>'[3]PLEXOS EE Build MW after line l'!BR4</f>
        <v>0</v>
      </c>
      <c r="CA6" s="173">
        <f>'[3]PLEXOS EE Build MW after line l'!BS4</f>
        <v>4.08</v>
      </c>
      <c r="CB6" s="173">
        <f>'[3]PLEXOS EE Build MW after line l'!BT4</f>
        <v>2.85</v>
      </c>
      <c r="CC6" s="173">
        <f>'[3]PLEXOS EE Build MW after line l'!BU4</f>
        <v>0</v>
      </c>
      <c r="CD6" s="173">
        <f>'[3]PLEXOS EE Build MW after line l'!BV4</f>
        <v>0.63</v>
      </c>
      <c r="CE6" s="173">
        <f>'[3]PLEXOS EE Build MW after line l'!BW4</f>
        <v>0.34</v>
      </c>
      <c r="CF6" s="173">
        <f>'[3]PLEXOS EE Build MW after line l'!BX4</f>
        <v>0.31</v>
      </c>
      <c r="CG6" s="173">
        <f>'[3]PLEXOS EE Build MW after line l'!BY4</f>
        <v>0.76</v>
      </c>
      <c r="CH6" s="173">
        <f>'[3]PLEXOS EE Build MW after line l'!BZ4</f>
        <v>2.1800000000000002</v>
      </c>
      <c r="CI6" s="173">
        <f>'[3]PLEXOS EE Build MW after line l'!CA4</f>
        <v>0.76</v>
      </c>
      <c r="CJ6" s="173">
        <f>'[3]PLEXOS EE Build MW after line l'!CB4</f>
        <v>1.8</v>
      </c>
      <c r="CK6" s="173">
        <f>'[3]PLEXOS EE Build MW after line l'!CC4</f>
        <v>14.99</v>
      </c>
      <c r="CL6" s="173">
        <f>'[3]PLEXOS EE Build MW after line l'!CD4</f>
        <v>14.45</v>
      </c>
      <c r="CM6" s="173">
        <f>'[3]PLEXOS EE Build MW after line l'!CE4</f>
        <v>11.79</v>
      </c>
      <c r="CN6" s="173">
        <f>'[3]PLEXOS EE Build MW after line l'!CF4</f>
        <v>10.46</v>
      </c>
      <c r="CO6" s="173">
        <f>'[3]PLEXOS EE Build MW after line l'!CG4</f>
        <v>13.99</v>
      </c>
      <c r="CP6" s="173">
        <f>'[3]PLEXOS EE Build MW after line l'!CH4</f>
        <v>10.91</v>
      </c>
      <c r="CQ6" s="173">
        <f>'[3]PLEXOS EE Build MW after line l'!CI4</f>
        <v>11.2</v>
      </c>
      <c r="CR6" s="173">
        <f>'[3]PLEXOS EE Build MW after line l'!CJ4</f>
        <v>7.72</v>
      </c>
      <c r="CS6" s="173">
        <f>'[3]PLEXOS EE Build MW after line l'!CK4</f>
        <v>11.8</v>
      </c>
      <c r="CT6" s="173">
        <f>'[3]PLEXOS EE Build MW after line l'!CL4</f>
        <v>6.48</v>
      </c>
      <c r="CU6" s="173">
        <f>'[3]PLEXOS EE Build MW after line l'!CM4</f>
        <v>8.42</v>
      </c>
      <c r="CV6" s="173">
        <f>'[3]PLEXOS EE Build MW after line l'!CN4</f>
        <v>7.77</v>
      </c>
      <c r="CW6" s="173">
        <f>'[3]PLEXOS EE Build MW after line l'!CO4</f>
        <v>11.98</v>
      </c>
      <c r="CX6" s="173">
        <f>'[3]PLEXOS EE Build MW after line l'!CP4</f>
        <v>10.31</v>
      </c>
      <c r="CY6" s="173">
        <f>'[3]PLEXOS EE Build MW after line l'!CQ4</f>
        <v>6.18</v>
      </c>
      <c r="CZ6" s="173">
        <f>'[3]PLEXOS EE Build MW after line l'!CR4</f>
        <v>4.1100000000000003</v>
      </c>
      <c r="DA6" s="173">
        <f>'[3]PLEXOS EE Build MW after line l'!CS4</f>
        <v>1.79</v>
      </c>
      <c r="DB6" s="173">
        <f>'[3]PLEXOS EE Build MW after line l'!CT4</f>
        <v>5.23</v>
      </c>
      <c r="DC6" s="173">
        <f>'[3]PLEXOS EE Build MW after line l'!CU4</f>
        <v>2.06</v>
      </c>
      <c r="DD6" s="173">
        <f>'[3]PLEXOS EE Build MW after line l'!CV4</f>
        <v>8.48</v>
      </c>
      <c r="DE6" s="173">
        <f>'[3]PLEXOS EE Build MW after line l'!CW4</f>
        <v>0</v>
      </c>
      <c r="DF6" s="173">
        <f>'[3]PLEXOS EE Build MW after line l'!CX4</f>
        <v>1.5</v>
      </c>
      <c r="DG6" s="173">
        <f>'[3]PLEXOS EE Build MW after line l'!CY4</f>
        <v>0.92</v>
      </c>
      <c r="DH6" s="173">
        <f>'[3]PLEXOS EE Build MW after line l'!CZ4</f>
        <v>1.19</v>
      </c>
      <c r="DI6" s="173">
        <f>'[3]PLEXOS EE Build MW after line l'!DA4</f>
        <v>1.32</v>
      </c>
      <c r="DJ6" s="173">
        <f>'[3]PLEXOS EE Build MW after line l'!DB4</f>
        <v>0.7</v>
      </c>
      <c r="DK6" s="173">
        <f>'[3]PLEXOS EE Build MW after line l'!DC4</f>
        <v>1.1200000000000001</v>
      </c>
      <c r="DL6" s="173">
        <f>'[3]PLEXOS EE Build MW after line l'!DD4</f>
        <v>26.42</v>
      </c>
      <c r="DM6" s="173">
        <f>'[3]PLEXOS EE Build MW after line l'!DE4</f>
        <v>53.59</v>
      </c>
      <c r="DN6" s="173">
        <f>'[3]PLEXOS EE Build MW after line l'!DF4</f>
        <v>2.56</v>
      </c>
      <c r="DO6" s="173">
        <f>'[3]PLEXOS EE Build MW after line l'!DG4</f>
        <v>1.56</v>
      </c>
      <c r="DP6" s="173">
        <f>'[3]PLEXOS EE Build MW after line l'!DH4</f>
        <v>2.02</v>
      </c>
      <c r="DQ6" s="173">
        <f>'[3]PLEXOS EE Build MW after line l'!DI4</f>
        <v>2.08</v>
      </c>
      <c r="DR6" s="173">
        <f>'[3]PLEXOS EE Build MW after line l'!DJ4</f>
        <v>2.75</v>
      </c>
      <c r="DS6" s="173">
        <f>'[3]PLEXOS EE Build MW after line l'!DK4</f>
        <v>2.31</v>
      </c>
      <c r="DT6" s="173">
        <f>'[3]PLEXOS EE Build MW after line l'!DL4</f>
        <v>3.9</v>
      </c>
      <c r="DU6" s="173">
        <f>'[3]PLEXOS EE Build MW after line l'!DM4</f>
        <v>2.87</v>
      </c>
      <c r="DV6" s="173">
        <f>'[3]PLEXOS EE Build MW after line l'!DN4</f>
        <v>1.24</v>
      </c>
      <c r="DW6" s="173">
        <f>'[3]PLEXOS EE Build MW after line l'!DO4</f>
        <v>0.78</v>
      </c>
      <c r="DX6" s="173">
        <f>'[3]PLEXOS EE Build MW after line l'!DP4</f>
        <v>1.1299999999999999</v>
      </c>
      <c r="DY6" s="173">
        <f>'[3]PLEXOS EE Build MW after line l'!DQ4</f>
        <v>0.03</v>
      </c>
      <c r="DZ6" s="173">
        <f>'[3]PLEXOS EE Build MW after line l'!DR4</f>
        <v>0.1</v>
      </c>
      <c r="EA6" s="173">
        <f>'[3]PLEXOS EE Build MW after line l'!DS4</f>
        <v>0.18</v>
      </c>
      <c r="EB6" s="173">
        <f>'[3]PLEXOS EE Build MW after line l'!DT4</f>
        <v>0.12</v>
      </c>
      <c r="EC6" s="173">
        <f>'[3]PLEXOS EE Build MW after line l'!DU4</f>
        <v>0.22</v>
      </c>
      <c r="ED6" s="173">
        <f>'[3]PLEXOS EE Build MW after line l'!DV4</f>
        <v>0.2</v>
      </c>
      <c r="EE6" s="173">
        <f>'[3]PLEXOS EE Build MW after line l'!DW4</f>
        <v>0.42</v>
      </c>
      <c r="EF6" s="173">
        <f>'[3]PLEXOS EE Build MW after line l'!DX4</f>
        <v>0.1</v>
      </c>
      <c r="EG6" s="173">
        <f>'[3]PLEXOS EE Build MW after line l'!DY4</f>
        <v>0.08</v>
      </c>
      <c r="EH6" s="173">
        <f>'[3]PLEXOS EE Build MW after line l'!DZ4</f>
        <v>0.27</v>
      </c>
      <c r="EI6" s="173">
        <f>'[3]PLEXOS EE Build MW after line l'!EA4</f>
        <v>0.14000000000000001</v>
      </c>
      <c r="EJ6" s="173">
        <f>'[3]PLEXOS EE Build MW after line l'!EB4</f>
        <v>0.23</v>
      </c>
      <c r="EK6" s="173">
        <f>'[3]PLEXOS EE Build MW after line l'!EC4</f>
        <v>0.59</v>
      </c>
      <c r="EL6" s="173">
        <f>'[3]PLEXOS EE Build MW after line l'!ED4</f>
        <v>0.25</v>
      </c>
      <c r="EM6" s="173">
        <f>'[3]PLEXOS EE Build MW after line l'!EE4</f>
        <v>4.92</v>
      </c>
      <c r="EN6" s="173">
        <f>'[3]PLEXOS EE Build MW after line l'!EF4</f>
        <v>9.6</v>
      </c>
      <c r="EO6" s="173">
        <f>'[3]PLEXOS EE Build MW after line l'!EG4</f>
        <v>0.88</v>
      </c>
      <c r="EP6" s="173">
        <f>'[3]PLEXOS EE Build MW after line l'!EH4</f>
        <v>1.1599999999999999</v>
      </c>
      <c r="EQ6" s="173">
        <f>'[3]PLEXOS EE Build MW after line l'!EI4</f>
        <v>1.07</v>
      </c>
      <c r="ER6" s="173">
        <f>'[3]PLEXOS EE Build MW after line l'!EJ4</f>
        <v>1.07</v>
      </c>
      <c r="ES6" s="173">
        <f>'[3]PLEXOS EE Build MW after line l'!EK4</f>
        <v>1.73</v>
      </c>
      <c r="ET6" s="173">
        <f>'[3]PLEXOS EE Build MW after line l'!EL4</f>
        <v>1.1399999999999999</v>
      </c>
      <c r="EU6" s="173">
        <f>'[3]PLEXOS EE Build MW after line l'!EM4</f>
        <v>0.8</v>
      </c>
      <c r="EV6" s="173">
        <f>'[3]PLEXOS EE Build MW after line l'!EN4</f>
        <v>0.67</v>
      </c>
      <c r="EW6" s="173">
        <f>'[3]PLEXOS EE Build MW after line l'!EO4</f>
        <v>0.22</v>
      </c>
      <c r="EX6" s="173">
        <f>'[3]PLEXOS EE Build MW after line l'!EP4</f>
        <v>0.9</v>
      </c>
      <c r="EY6" s="173">
        <f>'[3]PLEXOS EE Build MW after line l'!EQ4</f>
        <v>1.35</v>
      </c>
      <c r="EZ6" s="173">
        <f>'[3]PLEXOS EE Build MW after line l'!ER4</f>
        <v>2.0099999999999998</v>
      </c>
      <c r="FA6" s="173">
        <f>'[3]PLEXOS EE Build MW after line l'!ES4</f>
        <v>1.1100000000000001</v>
      </c>
      <c r="FB6" s="173">
        <f>'[3]PLEXOS EE Build MW after line l'!ET4</f>
        <v>0.02</v>
      </c>
      <c r="FC6" s="173">
        <f>'[3]PLEXOS EE Build MW after line l'!EU4</f>
        <v>0.05</v>
      </c>
      <c r="FD6" s="173">
        <f>'[3]PLEXOS EE Build MW after line l'!EV4</f>
        <v>0.17</v>
      </c>
      <c r="FE6" s="173">
        <f>'[3]PLEXOS EE Build MW after line l'!EW4</f>
        <v>0.09</v>
      </c>
      <c r="FF6" s="173">
        <f>'[3]PLEXOS EE Build MW after line l'!EX4</f>
        <v>0.11</v>
      </c>
      <c r="FG6" s="173">
        <f>'[3]PLEXOS EE Build MW after line l'!EY4</f>
        <v>0.05</v>
      </c>
      <c r="FH6" s="173">
        <f>'[3]PLEXOS EE Build MW after line l'!EZ4</f>
        <v>0.11</v>
      </c>
      <c r="FI6" s="173">
        <f>'[3]PLEXOS EE Build MW after line l'!FA4</f>
        <v>0.16</v>
      </c>
      <c r="FJ6" s="173">
        <f>'[3]PLEXOS EE Build MW after line l'!FB4</f>
        <v>0.2</v>
      </c>
      <c r="FK6" s="173">
        <f>'[3]PLEXOS EE Build MW after line l'!FC4</f>
        <v>0.34</v>
      </c>
      <c r="FL6" s="173">
        <f>'[3]PLEXOS EE Build MW after line l'!FD4</f>
        <v>0.18</v>
      </c>
      <c r="FM6" s="173">
        <f>'[3]PLEXOS EE Build MW after line l'!FE4</f>
        <v>0.25</v>
      </c>
      <c r="FN6" s="173">
        <f>'[3]PLEXOS EE Build MW after line l'!FF4</f>
        <v>3.31</v>
      </c>
      <c r="FO6" s="173">
        <f>'[3]PLEXOS EE Build MW after line l'!FG4</f>
        <v>3.48</v>
      </c>
    </row>
    <row r="7" spans="1:171" x14ac:dyDescent="0.25">
      <c r="A7" s="4" t="s">
        <v>3</v>
      </c>
      <c r="B7" s="132">
        <f t="shared" ref="B7:B11" si="6">ROUND(D7,0)</f>
        <v>10</v>
      </c>
      <c r="C7" s="132" t="s">
        <v>5061</v>
      </c>
      <c r="D7" s="4">
        <v>10</v>
      </c>
      <c r="E7">
        <f t="shared" ref="E7:E11" si="7">_xlfn.MAXIFS($J$1:$FO$1,$J$2:$FO$2,A7)</f>
        <v>38.979999999999997</v>
      </c>
      <c r="I7" s="173">
        <f>'[3]PLEXOS EE Build MW after line l'!A5</f>
        <v>2026</v>
      </c>
      <c r="J7" s="173">
        <f>'[3]PLEXOS EE Build MW after line l'!B5</f>
        <v>0.11</v>
      </c>
      <c r="K7" s="173">
        <f>'[3]PLEXOS EE Build MW after line l'!C5</f>
        <v>0.22</v>
      </c>
      <c r="L7" s="173">
        <f>'[3]PLEXOS EE Build MW after line l'!D5</f>
        <v>0.14000000000000001</v>
      </c>
      <c r="M7" s="173">
        <f>'[3]PLEXOS EE Build MW after line l'!E5</f>
        <v>0.22</v>
      </c>
      <c r="N7" s="173">
        <f>'[3]PLEXOS EE Build MW after line l'!F5</f>
        <v>0.11</v>
      </c>
      <c r="O7" s="173">
        <f>'[3]PLEXOS EE Build MW after line l'!G5</f>
        <v>0.14000000000000001</v>
      </c>
      <c r="P7" s="173">
        <f>'[3]PLEXOS EE Build MW after line l'!H5</f>
        <v>0.27</v>
      </c>
      <c r="Q7" s="173">
        <f>'[3]PLEXOS EE Build MW after line l'!I5</f>
        <v>0.3</v>
      </c>
      <c r="R7" s="173">
        <f>'[3]PLEXOS EE Build MW after line l'!J5</f>
        <v>0.15</v>
      </c>
      <c r="S7" s="173">
        <f>'[3]PLEXOS EE Build MW after line l'!K5</f>
        <v>0.89</v>
      </c>
      <c r="T7" s="173">
        <f>'[3]PLEXOS EE Build MW after line l'!L5</f>
        <v>0.17</v>
      </c>
      <c r="U7" s="173">
        <f>'[3]PLEXOS EE Build MW after line l'!M5</f>
        <v>0.17</v>
      </c>
      <c r="V7" s="173">
        <f>'[3]PLEXOS EE Build MW after line l'!N5</f>
        <v>0.24</v>
      </c>
      <c r="W7" s="173">
        <f>'[3]PLEXOS EE Build MW after line l'!O5</f>
        <v>0.2</v>
      </c>
      <c r="X7" s="173">
        <f>'[3]PLEXOS EE Build MW after line l'!P5</f>
        <v>7.0000000000000007E-2</v>
      </c>
      <c r="Y7" s="173">
        <f>'[3]PLEXOS EE Build MW after line l'!Q5</f>
        <v>0.16</v>
      </c>
      <c r="Z7" s="173">
        <f>'[3]PLEXOS EE Build MW after line l'!R5</f>
        <v>0.37</v>
      </c>
      <c r="AA7" s="173">
        <f>'[3]PLEXOS EE Build MW after line l'!S5</f>
        <v>0.22</v>
      </c>
      <c r="AB7" s="173">
        <f>'[3]PLEXOS EE Build MW after line l'!T5</f>
        <v>0.08</v>
      </c>
      <c r="AC7" s="173">
        <f>'[3]PLEXOS EE Build MW after line l'!U5</f>
        <v>0.06</v>
      </c>
      <c r="AD7" s="173">
        <f>'[3]PLEXOS EE Build MW after line l'!V5</f>
        <v>0.14000000000000001</v>
      </c>
      <c r="AE7" s="173">
        <f>'[3]PLEXOS EE Build MW after line l'!W5</f>
        <v>0.09</v>
      </c>
      <c r="AF7" s="173">
        <f>'[3]PLEXOS EE Build MW after line l'!X5</f>
        <v>7.0000000000000007E-2</v>
      </c>
      <c r="AG7" s="173">
        <f>'[3]PLEXOS EE Build MW after line l'!Y5</f>
        <v>0.11</v>
      </c>
      <c r="AH7" s="173">
        <f>'[3]PLEXOS EE Build MW after line l'!Z5</f>
        <v>7.0000000000000007E-2</v>
      </c>
      <c r="AI7" s="173">
        <f>'[3]PLEXOS EE Build MW after line l'!AA5</f>
        <v>3.42</v>
      </c>
      <c r="AJ7" s="173">
        <f>'[3]PLEXOS EE Build MW after line l'!AB5</f>
        <v>0.67</v>
      </c>
      <c r="AK7" s="173">
        <f>'[3]PLEXOS EE Build MW after line l'!AC5</f>
        <v>0.21</v>
      </c>
      <c r="AL7" s="173">
        <f>'[3]PLEXOS EE Build MW after line l'!AD5</f>
        <v>0.21</v>
      </c>
      <c r="AM7" s="173">
        <f>'[3]PLEXOS EE Build MW after line l'!AE5</f>
        <v>0.26</v>
      </c>
      <c r="AN7" s="173">
        <f>'[3]PLEXOS EE Build MW after line l'!AF5</f>
        <v>0.21</v>
      </c>
      <c r="AO7" s="173">
        <f>'[3]PLEXOS EE Build MW after line l'!AG5</f>
        <v>0.21</v>
      </c>
      <c r="AP7" s="173">
        <f>'[3]PLEXOS EE Build MW after line l'!AH5</f>
        <v>0.27</v>
      </c>
      <c r="AQ7" s="173">
        <f>'[3]PLEXOS EE Build MW after line l'!AI5</f>
        <v>0.26</v>
      </c>
      <c r="AR7" s="173">
        <f>'[3]PLEXOS EE Build MW after line l'!AJ5</f>
        <v>0.09</v>
      </c>
      <c r="AS7" s="173">
        <f>'[3]PLEXOS EE Build MW after line l'!AK5</f>
        <v>0.14000000000000001</v>
      </c>
      <c r="AT7" s="173">
        <f>'[3]PLEXOS EE Build MW after line l'!AL5</f>
        <v>0.19</v>
      </c>
      <c r="AU7" s="173">
        <f>'[3]PLEXOS EE Build MW after line l'!AM5</f>
        <v>0.13</v>
      </c>
      <c r="AV7" s="173">
        <f>'[3]PLEXOS EE Build MW after line l'!AN5</f>
        <v>0.1</v>
      </c>
      <c r="AW7" s="173">
        <f>'[3]PLEXOS EE Build MW after line l'!AO5</f>
        <v>0</v>
      </c>
      <c r="AX7" s="173">
        <f>'[3]PLEXOS EE Build MW after line l'!AP5</f>
        <v>0.02</v>
      </c>
      <c r="AY7" s="173">
        <f>'[3]PLEXOS EE Build MW after line l'!AQ5</f>
        <v>0.39</v>
      </c>
      <c r="AZ7" s="173">
        <f>'[3]PLEXOS EE Build MW after line l'!AR5</f>
        <v>0.01</v>
      </c>
      <c r="BA7" s="173">
        <f>'[3]PLEXOS EE Build MW after line l'!AS5</f>
        <v>0.04</v>
      </c>
      <c r="BB7" s="173">
        <f>'[3]PLEXOS EE Build MW after line l'!AT5</f>
        <v>0.04</v>
      </c>
      <c r="BC7" s="173">
        <f>'[3]PLEXOS EE Build MW after line l'!AU5</f>
        <v>0.02</v>
      </c>
      <c r="BD7" s="173">
        <f>'[3]PLEXOS EE Build MW after line l'!AV5</f>
        <v>0.06</v>
      </c>
      <c r="BE7" s="173">
        <f>'[3]PLEXOS EE Build MW after line l'!AW5</f>
        <v>0.01</v>
      </c>
      <c r="BF7" s="173">
        <f>'[3]PLEXOS EE Build MW after line l'!AX5</f>
        <v>0.02</v>
      </c>
      <c r="BG7" s="173">
        <f>'[3]PLEXOS EE Build MW after line l'!AY5</f>
        <v>0.05</v>
      </c>
      <c r="BH7" s="173">
        <f>'[3]PLEXOS EE Build MW after line l'!AZ5</f>
        <v>0.03</v>
      </c>
      <c r="BI7" s="173">
        <f>'[3]PLEXOS EE Build MW after line l'!BA5</f>
        <v>0.02</v>
      </c>
      <c r="BJ7" s="173">
        <f>'[3]PLEXOS EE Build MW after line l'!BB5</f>
        <v>0.35</v>
      </c>
      <c r="BK7" s="173">
        <f>'[3]PLEXOS EE Build MW after line l'!BC5</f>
        <v>0.72</v>
      </c>
      <c r="BL7" s="173">
        <f>'[3]PLEXOS EE Build MW after line l'!BD5</f>
        <v>3.84</v>
      </c>
      <c r="BM7" s="173">
        <f>'[3]PLEXOS EE Build MW after line l'!BE5</f>
        <v>0.22</v>
      </c>
      <c r="BN7" s="173">
        <f>'[3]PLEXOS EE Build MW after line l'!BF5</f>
        <v>5.82</v>
      </c>
      <c r="BO7" s="173">
        <f>'[3]PLEXOS EE Build MW after line l'!BG5</f>
        <v>8.92</v>
      </c>
      <c r="BP7" s="173">
        <f>'[3]PLEXOS EE Build MW after line l'!BH5</f>
        <v>6.61</v>
      </c>
      <c r="BQ7" s="173">
        <f>'[3]PLEXOS EE Build MW after line l'!BI5</f>
        <v>2.29</v>
      </c>
      <c r="BR7" s="173">
        <f>'[3]PLEXOS EE Build MW after line l'!BJ5</f>
        <v>2.73</v>
      </c>
      <c r="BS7" s="173">
        <f>'[3]PLEXOS EE Build MW after line l'!BK5</f>
        <v>2.14</v>
      </c>
      <c r="BT7" s="173">
        <f>'[3]PLEXOS EE Build MW after line l'!BL5</f>
        <v>3.35</v>
      </c>
      <c r="BU7" s="173">
        <f>'[3]PLEXOS EE Build MW after line l'!BM5</f>
        <v>2.69</v>
      </c>
      <c r="BV7" s="173">
        <f>'[3]PLEXOS EE Build MW after line l'!BN5</f>
        <v>3.41</v>
      </c>
      <c r="BW7" s="173">
        <f>'[3]PLEXOS EE Build MW after line l'!BO5</f>
        <v>3.4</v>
      </c>
      <c r="BX7" s="173">
        <f>'[3]PLEXOS EE Build MW after line l'!BP5</f>
        <v>3.09</v>
      </c>
      <c r="BY7" s="173">
        <f>'[3]PLEXOS EE Build MW after line l'!BQ5</f>
        <v>1.69</v>
      </c>
      <c r="BZ7" s="173">
        <f>'[3]PLEXOS EE Build MW after line l'!BR5</f>
        <v>1.84</v>
      </c>
      <c r="CA7" s="173">
        <f>'[3]PLEXOS EE Build MW after line l'!BS5</f>
        <v>3.7</v>
      </c>
      <c r="CB7" s="173">
        <f>'[3]PLEXOS EE Build MW after line l'!BT5</f>
        <v>2.2000000000000002</v>
      </c>
      <c r="CC7" s="173">
        <f>'[3]PLEXOS EE Build MW after line l'!BU5</f>
        <v>1.34</v>
      </c>
      <c r="CD7" s="173">
        <f>'[3]PLEXOS EE Build MW after line l'!BV5</f>
        <v>0.63</v>
      </c>
      <c r="CE7" s="173">
        <f>'[3]PLEXOS EE Build MW after line l'!BW5</f>
        <v>0.36</v>
      </c>
      <c r="CF7" s="173">
        <f>'[3]PLEXOS EE Build MW after line l'!BX5</f>
        <v>0.37</v>
      </c>
      <c r="CG7" s="173">
        <f>'[3]PLEXOS EE Build MW after line l'!BY5</f>
        <v>0.87</v>
      </c>
      <c r="CH7" s="173">
        <f>'[3]PLEXOS EE Build MW after line l'!BZ5</f>
        <v>1.5</v>
      </c>
      <c r="CI7" s="173">
        <f>'[3]PLEXOS EE Build MW after line l'!CA5</f>
        <v>0.53</v>
      </c>
      <c r="CJ7" s="173">
        <f>'[3]PLEXOS EE Build MW after line l'!CB5</f>
        <v>1.85</v>
      </c>
      <c r="CK7" s="173">
        <f>'[3]PLEXOS EE Build MW after line l'!CC5</f>
        <v>14.29</v>
      </c>
      <c r="CL7" s="173">
        <f>'[3]PLEXOS EE Build MW after line l'!CD5</f>
        <v>11.86</v>
      </c>
      <c r="CM7" s="173">
        <f>'[3]PLEXOS EE Build MW after line l'!CE5</f>
        <v>5.49</v>
      </c>
      <c r="CN7" s="173">
        <f>'[3]PLEXOS EE Build MW after line l'!CF5</f>
        <v>4.0199999999999996</v>
      </c>
      <c r="CO7" s="173">
        <f>'[3]PLEXOS EE Build MW after line l'!CG5</f>
        <v>6.47</v>
      </c>
      <c r="CP7" s="173">
        <f>'[3]PLEXOS EE Build MW after line l'!CH5</f>
        <v>3.86</v>
      </c>
      <c r="CQ7" s="173">
        <f>'[3]PLEXOS EE Build MW after line l'!CI5</f>
        <v>2.5</v>
      </c>
      <c r="CR7" s="173">
        <f>'[3]PLEXOS EE Build MW after line l'!CJ5</f>
        <v>5.0599999999999996</v>
      </c>
      <c r="CS7" s="173">
        <f>'[3]PLEXOS EE Build MW after line l'!CK5</f>
        <v>7.86</v>
      </c>
      <c r="CT7" s="173">
        <f>'[3]PLEXOS EE Build MW after line l'!CL5</f>
        <v>3.77</v>
      </c>
      <c r="CU7" s="173">
        <f>'[3]PLEXOS EE Build MW after line l'!CM5</f>
        <v>3.05</v>
      </c>
      <c r="CV7" s="173">
        <f>'[3]PLEXOS EE Build MW after line l'!CN5</f>
        <v>4</v>
      </c>
      <c r="CW7" s="173">
        <f>'[3]PLEXOS EE Build MW after line l'!CO5</f>
        <v>4.54</v>
      </c>
      <c r="CX7" s="173">
        <f>'[3]PLEXOS EE Build MW after line l'!CP5</f>
        <v>4.16</v>
      </c>
      <c r="CY7" s="173">
        <f>'[3]PLEXOS EE Build MW after line l'!CQ5</f>
        <v>7.91</v>
      </c>
      <c r="CZ7" s="173">
        <f>'[3]PLEXOS EE Build MW after line l'!CR5</f>
        <v>4.8</v>
      </c>
      <c r="DA7" s="173">
        <f>'[3]PLEXOS EE Build MW after line l'!CS5</f>
        <v>2.04</v>
      </c>
      <c r="DB7" s="173">
        <f>'[3]PLEXOS EE Build MW after line l'!CT5</f>
        <v>5.51</v>
      </c>
      <c r="DC7" s="173">
        <f>'[3]PLEXOS EE Build MW after line l'!CU5</f>
        <v>2.71</v>
      </c>
      <c r="DD7" s="173">
        <f>'[3]PLEXOS EE Build MW after line l'!CV5</f>
        <v>7.59</v>
      </c>
      <c r="DE7" s="173">
        <f>'[3]PLEXOS EE Build MW after line l'!CW5</f>
        <v>0</v>
      </c>
      <c r="DF7" s="173">
        <f>'[3]PLEXOS EE Build MW after line l'!CX5</f>
        <v>1.27</v>
      </c>
      <c r="DG7" s="173">
        <f>'[3]PLEXOS EE Build MW after line l'!CY5</f>
        <v>1.01</v>
      </c>
      <c r="DH7" s="173">
        <f>'[3]PLEXOS EE Build MW after line l'!CZ5</f>
        <v>0.86</v>
      </c>
      <c r="DI7" s="173">
        <f>'[3]PLEXOS EE Build MW after line l'!DA5</f>
        <v>0.99</v>
      </c>
      <c r="DJ7" s="173">
        <f>'[3]PLEXOS EE Build MW after line l'!DB5</f>
        <v>0.96</v>
      </c>
      <c r="DK7" s="173">
        <f>'[3]PLEXOS EE Build MW after line l'!DC5</f>
        <v>1.34</v>
      </c>
      <c r="DL7" s="173">
        <f>'[3]PLEXOS EE Build MW after line l'!DD5</f>
        <v>30.15</v>
      </c>
      <c r="DM7" s="173">
        <f>'[3]PLEXOS EE Build MW after line l'!DE5</f>
        <v>20.77</v>
      </c>
      <c r="DN7" s="173">
        <f>'[3]PLEXOS EE Build MW after line l'!DF5</f>
        <v>1.06</v>
      </c>
      <c r="DO7" s="173">
        <f>'[3]PLEXOS EE Build MW after line l'!DG5</f>
        <v>1.06</v>
      </c>
      <c r="DP7" s="173">
        <f>'[3]PLEXOS EE Build MW after line l'!DH5</f>
        <v>1.4</v>
      </c>
      <c r="DQ7" s="173">
        <f>'[3]PLEXOS EE Build MW after line l'!DI5</f>
        <v>1.07</v>
      </c>
      <c r="DR7" s="173">
        <f>'[3]PLEXOS EE Build MW after line l'!DJ5</f>
        <v>1.1599999999999999</v>
      </c>
      <c r="DS7" s="173">
        <f>'[3]PLEXOS EE Build MW after line l'!DK5</f>
        <v>0.89</v>
      </c>
      <c r="DT7" s="173">
        <f>'[3]PLEXOS EE Build MW after line l'!DL5</f>
        <v>1.51</v>
      </c>
      <c r="DU7" s="173">
        <f>'[3]PLEXOS EE Build MW after line l'!DM5</f>
        <v>1.3</v>
      </c>
      <c r="DV7" s="173">
        <f>'[3]PLEXOS EE Build MW after line l'!DN5</f>
        <v>1.5</v>
      </c>
      <c r="DW7" s="173">
        <f>'[3]PLEXOS EE Build MW after line l'!DO5</f>
        <v>0.79</v>
      </c>
      <c r="DX7" s="173">
        <f>'[3]PLEXOS EE Build MW after line l'!DP5</f>
        <v>1.3</v>
      </c>
      <c r="DY7" s="173">
        <f>'[3]PLEXOS EE Build MW after line l'!DQ5</f>
        <v>0.03</v>
      </c>
      <c r="DZ7" s="173">
        <f>'[3]PLEXOS EE Build MW after line l'!DR5</f>
        <v>0.1</v>
      </c>
      <c r="EA7" s="173">
        <f>'[3]PLEXOS EE Build MW after line l'!DS5</f>
        <v>0.14000000000000001</v>
      </c>
      <c r="EB7" s="173">
        <f>'[3]PLEXOS EE Build MW after line l'!DT5</f>
        <v>0.13</v>
      </c>
      <c r="EC7" s="173">
        <f>'[3]PLEXOS EE Build MW after line l'!DU5</f>
        <v>0.26</v>
      </c>
      <c r="ED7" s="173">
        <f>'[3]PLEXOS EE Build MW after line l'!DV5</f>
        <v>0.22</v>
      </c>
      <c r="EE7" s="173">
        <f>'[3]PLEXOS EE Build MW after line l'!DW5</f>
        <v>0.28999999999999998</v>
      </c>
      <c r="EF7" s="173">
        <f>'[3]PLEXOS EE Build MW after line l'!DX5</f>
        <v>0.08</v>
      </c>
      <c r="EG7" s="173">
        <f>'[3]PLEXOS EE Build MW after line l'!DY5</f>
        <v>0.09</v>
      </c>
      <c r="EH7" s="173">
        <f>'[3]PLEXOS EE Build MW after line l'!DZ5</f>
        <v>0.28999999999999998</v>
      </c>
      <c r="EI7" s="173">
        <f>'[3]PLEXOS EE Build MW after line l'!EA5</f>
        <v>0.15</v>
      </c>
      <c r="EJ7" s="173">
        <f>'[3]PLEXOS EE Build MW after line l'!EB5</f>
        <v>0.23</v>
      </c>
      <c r="EK7" s="173">
        <f>'[3]PLEXOS EE Build MW after line l'!EC5</f>
        <v>0.65</v>
      </c>
      <c r="EL7" s="173">
        <f>'[3]PLEXOS EE Build MW after line l'!ED5</f>
        <v>0.19</v>
      </c>
      <c r="EM7" s="173">
        <f>'[3]PLEXOS EE Build MW after line l'!EE5</f>
        <v>5.08</v>
      </c>
      <c r="EN7" s="173">
        <f>'[3]PLEXOS EE Build MW after line l'!EF5</f>
        <v>3.62</v>
      </c>
      <c r="EO7" s="173">
        <f>'[3]PLEXOS EE Build MW after line l'!EG5</f>
        <v>0.75</v>
      </c>
      <c r="EP7" s="173">
        <f>'[3]PLEXOS EE Build MW after line l'!EH5</f>
        <v>0.89</v>
      </c>
      <c r="EQ7" s="173">
        <f>'[3]PLEXOS EE Build MW after line l'!EI5</f>
        <v>1.1100000000000001</v>
      </c>
      <c r="ER7" s="173">
        <f>'[3]PLEXOS EE Build MW after line l'!EJ5</f>
        <v>0.8</v>
      </c>
      <c r="ES7" s="173">
        <f>'[3]PLEXOS EE Build MW after line l'!EK5</f>
        <v>1.73</v>
      </c>
      <c r="ET7" s="173">
        <f>'[3]PLEXOS EE Build MW after line l'!EL5</f>
        <v>0.81</v>
      </c>
      <c r="EU7" s="173">
        <f>'[3]PLEXOS EE Build MW after line l'!EM5</f>
        <v>0.8</v>
      </c>
      <c r="EV7" s="173">
        <f>'[3]PLEXOS EE Build MW after line l'!EN5</f>
        <v>0.06</v>
      </c>
      <c r="EW7" s="173">
        <f>'[3]PLEXOS EE Build MW after line l'!EO5</f>
        <v>0.17</v>
      </c>
      <c r="EX7" s="173">
        <f>'[3]PLEXOS EE Build MW after line l'!EP5</f>
        <v>0.09</v>
      </c>
      <c r="EY7" s="173">
        <f>'[3]PLEXOS EE Build MW after line l'!EQ5</f>
        <v>0.38</v>
      </c>
      <c r="EZ7" s="173">
        <f>'[3]PLEXOS EE Build MW after line l'!ER5</f>
        <v>0.44</v>
      </c>
      <c r="FA7" s="173">
        <f>'[3]PLEXOS EE Build MW after line l'!ES5</f>
        <v>0.34</v>
      </c>
      <c r="FB7" s="173">
        <f>'[3]PLEXOS EE Build MW after line l'!ET5</f>
        <v>0.02</v>
      </c>
      <c r="FC7" s="173">
        <f>'[3]PLEXOS EE Build MW after line l'!EU5</f>
        <v>7.0000000000000007E-2</v>
      </c>
      <c r="FD7" s="173">
        <f>'[3]PLEXOS EE Build MW after line l'!EV5</f>
        <v>0.23</v>
      </c>
      <c r="FE7" s="173">
        <f>'[3]PLEXOS EE Build MW after line l'!EW5</f>
        <v>0.14000000000000001</v>
      </c>
      <c r="FF7" s="173">
        <f>'[3]PLEXOS EE Build MW after line l'!EX5</f>
        <v>0.16</v>
      </c>
      <c r="FG7" s="173">
        <f>'[3]PLEXOS EE Build MW after line l'!EY5</f>
        <v>7.0000000000000007E-2</v>
      </c>
      <c r="FH7" s="173">
        <f>'[3]PLEXOS EE Build MW after line l'!EZ5</f>
        <v>0.17</v>
      </c>
      <c r="FI7" s="173">
        <f>'[3]PLEXOS EE Build MW after line l'!FA5</f>
        <v>0.18</v>
      </c>
      <c r="FJ7" s="173">
        <f>'[3]PLEXOS EE Build MW after line l'!FB5</f>
        <v>0.21</v>
      </c>
      <c r="FK7" s="173">
        <f>'[3]PLEXOS EE Build MW after line l'!FC5</f>
        <v>0.28999999999999998</v>
      </c>
      <c r="FL7" s="173">
        <f>'[3]PLEXOS EE Build MW after line l'!FD5</f>
        <v>0.18</v>
      </c>
      <c r="FM7" s="173">
        <f>'[3]PLEXOS EE Build MW after line l'!FE5</f>
        <v>0.18</v>
      </c>
      <c r="FN7" s="173">
        <f>'[3]PLEXOS EE Build MW after line l'!FF5</f>
        <v>3.81</v>
      </c>
      <c r="FO7" s="173">
        <f>'[3]PLEXOS EE Build MW after line l'!FG5</f>
        <v>3.57</v>
      </c>
    </row>
    <row r="8" spans="1:171" x14ac:dyDescent="0.25">
      <c r="A8" s="4" t="s">
        <v>11</v>
      </c>
      <c r="B8" s="132">
        <f t="shared" si="6"/>
        <v>10</v>
      </c>
      <c r="C8" s="132" t="s">
        <v>5064</v>
      </c>
      <c r="D8" s="4">
        <v>10</v>
      </c>
      <c r="E8">
        <f t="shared" si="7"/>
        <v>7.4</v>
      </c>
      <c r="I8" s="173">
        <f>'[3]PLEXOS EE Build MW after line l'!A6</f>
        <v>2027</v>
      </c>
      <c r="J8" s="173">
        <f>'[3]PLEXOS EE Build MW after line l'!B6</f>
        <v>0.17</v>
      </c>
      <c r="K8" s="173">
        <f>'[3]PLEXOS EE Build MW after line l'!C6</f>
        <v>0.25</v>
      </c>
      <c r="L8" s="173">
        <f>'[3]PLEXOS EE Build MW after line l'!D6</f>
        <v>0.17</v>
      </c>
      <c r="M8" s="173">
        <f>'[3]PLEXOS EE Build MW after line l'!E6</f>
        <v>0.24</v>
      </c>
      <c r="N8" s="173">
        <f>'[3]PLEXOS EE Build MW after line l'!F6</f>
        <v>0.17</v>
      </c>
      <c r="O8" s="173">
        <f>'[3]PLEXOS EE Build MW after line l'!G6</f>
        <v>0.19</v>
      </c>
      <c r="P8" s="173">
        <f>'[3]PLEXOS EE Build MW after line l'!H6</f>
        <v>0.28000000000000003</v>
      </c>
      <c r="Q8" s="173">
        <f>'[3]PLEXOS EE Build MW after line l'!I6</f>
        <v>0.31</v>
      </c>
      <c r="R8" s="173">
        <f>'[3]PLEXOS EE Build MW after line l'!J6</f>
        <v>0.17</v>
      </c>
      <c r="S8" s="173">
        <f>'[3]PLEXOS EE Build MW after line l'!K6</f>
        <v>0.97</v>
      </c>
      <c r="T8" s="173">
        <f>'[3]PLEXOS EE Build MW after line l'!L6</f>
        <v>0.22</v>
      </c>
      <c r="U8" s="173">
        <f>'[3]PLEXOS EE Build MW after line l'!M6</f>
        <v>0.21</v>
      </c>
      <c r="V8" s="173">
        <f>'[3]PLEXOS EE Build MW after line l'!N6</f>
        <v>0.28000000000000003</v>
      </c>
      <c r="W8" s="173">
        <f>'[3]PLEXOS EE Build MW after line l'!O6</f>
        <v>0.25</v>
      </c>
      <c r="X8" s="173">
        <f>'[3]PLEXOS EE Build MW after line l'!P6</f>
        <v>0.12</v>
      </c>
      <c r="Y8" s="173">
        <f>'[3]PLEXOS EE Build MW after line l'!Q6</f>
        <v>0.23</v>
      </c>
      <c r="Z8" s="173">
        <f>'[3]PLEXOS EE Build MW after line l'!R6</f>
        <v>0.41</v>
      </c>
      <c r="AA8" s="173">
        <f>'[3]PLEXOS EE Build MW after line l'!S6</f>
        <v>0.22</v>
      </c>
      <c r="AB8" s="173">
        <f>'[3]PLEXOS EE Build MW after line l'!T6</f>
        <v>0.12</v>
      </c>
      <c r="AC8" s="173">
        <f>'[3]PLEXOS EE Build MW after line l'!U6</f>
        <v>0.08</v>
      </c>
      <c r="AD8" s="173">
        <f>'[3]PLEXOS EE Build MW after line l'!V6</f>
        <v>0.15</v>
      </c>
      <c r="AE8" s="173">
        <f>'[3]PLEXOS EE Build MW after line l'!W6</f>
        <v>0.1</v>
      </c>
      <c r="AF8" s="173">
        <f>'[3]PLEXOS EE Build MW after line l'!X6</f>
        <v>0.08</v>
      </c>
      <c r="AG8" s="173">
        <f>'[3]PLEXOS EE Build MW after line l'!Y6</f>
        <v>0.14000000000000001</v>
      </c>
      <c r="AH8" s="173">
        <f>'[3]PLEXOS EE Build MW after line l'!Z6</f>
        <v>0.08</v>
      </c>
      <c r="AI8" s="173">
        <f>'[3]PLEXOS EE Build MW after line l'!AA6</f>
        <v>3.7</v>
      </c>
      <c r="AJ8" s="173">
        <f>'[3]PLEXOS EE Build MW after line l'!AB6</f>
        <v>0.86</v>
      </c>
      <c r="AK8" s="173">
        <f>'[3]PLEXOS EE Build MW after line l'!AC6</f>
        <v>0.27</v>
      </c>
      <c r="AL8" s="173">
        <f>'[3]PLEXOS EE Build MW after line l'!AD6</f>
        <v>0.25</v>
      </c>
      <c r="AM8" s="173">
        <f>'[3]PLEXOS EE Build MW after line l'!AE6</f>
        <v>0.28999999999999998</v>
      </c>
      <c r="AN8" s="173">
        <f>'[3]PLEXOS EE Build MW after line l'!AF6</f>
        <v>0.25</v>
      </c>
      <c r="AO8" s="173">
        <f>'[3]PLEXOS EE Build MW after line l'!AG6</f>
        <v>0.24</v>
      </c>
      <c r="AP8" s="173">
        <f>'[3]PLEXOS EE Build MW after line l'!AH6</f>
        <v>0.33</v>
      </c>
      <c r="AQ8" s="173">
        <f>'[3]PLEXOS EE Build MW after line l'!AI6</f>
        <v>0.28999999999999998</v>
      </c>
      <c r="AR8" s="173">
        <f>'[3]PLEXOS EE Build MW after line l'!AJ6</f>
        <v>0.13</v>
      </c>
      <c r="AS8" s="173">
        <f>'[3]PLEXOS EE Build MW after line l'!AK6</f>
        <v>0.16</v>
      </c>
      <c r="AT8" s="173">
        <f>'[3]PLEXOS EE Build MW after line l'!AL6</f>
        <v>0.18</v>
      </c>
      <c r="AU8" s="173">
        <f>'[3]PLEXOS EE Build MW after line l'!AM6</f>
        <v>0.16</v>
      </c>
      <c r="AV8" s="173">
        <f>'[3]PLEXOS EE Build MW after line l'!AN6</f>
        <v>0.13</v>
      </c>
      <c r="AW8" s="173">
        <f>'[3]PLEXOS EE Build MW after line l'!AO6</f>
        <v>0</v>
      </c>
      <c r="AX8" s="173">
        <f>'[3]PLEXOS EE Build MW after line l'!AP6</f>
        <v>0.02</v>
      </c>
      <c r="AY8" s="173">
        <f>'[3]PLEXOS EE Build MW after line l'!AQ6</f>
        <v>0.39</v>
      </c>
      <c r="AZ8" s="173">
        <f>'[3]PLEXOS EE Build MW after line l'!AR6</f>
        <v>0.03</v>
      </c>
      <c r="BA8" s="173">
        <f>'[3]PLEXOS EE Build MW after line l'!AS6</f>
        <v>0.05</v>
      </c>
      <c r="BB8" s="173">
        <f>'[3]PLEXOS EE Build MW after line l'!AT6</f>
        <v>0.06</v>
      </c>
      <c r="BC8" s="173">
        <f>'[3]PLEXOS EE Build MW after line l'!AU6</f>
        <v>0.02</v>
      </c>
      <c r="BD8" s="173">
        <f>'[3]PLEXOS EE Build MW after line l'!AV6</f>
        <v>0.08</v>
      </c>
      <c r="BE8" s="173">
        <f>'[3]PLEXOS EE Build MW after line l'!AW6</f>
        <v>0.02</v>
      </c>
      <c r="BF8" s="173">
        <f>'[3]PLEXOS EE Build MW after line l'!AX6</f>
        <v>0.04</v>
      </c>
      <c r="BG8" s="173">
        <f>'[3]PLEXOS EE Build MW after line l'!AY6</f>
        <v>0.06</v>
      </c>
      <c r="BH8" s="173">
        <f>'[3]PLEXOS EE Build MW after line l'!AZ6</f>
        <v>0.04</v>
      </c>
      <c r="BI8" s="173">
        <f>'[3]PLEXOS EE Build MW after line l'!BA6</f>
        <v>0.03</v>
      </c>
      <c r="BJ8" s="173">
        <f>'[3]PLEXOS EE Build MW after line l'!BB6</f>
        <v>0.39</v>
      </c>
      <c r="BK8" s="173">
        <f>'[3]PLEXOS EE Build MW after line l'!BC6</f>
        <v>0.78</v>
      </c>
      <c r="BL8" s="173">
        <f>'[3]PLEXOS EE Build MW after line l'!BD6</f>
        <v>4.47</v>
      </c>
      <c r="BM8" s="173">
        <f>'[3]PLEXOS EE Build MW after line l'!BE6</f>
        <v>0.25</v>
      </c>
      <c r="BN8" s="173">
        <f>'[3]PLEXOS EE Build MW after line l'!BF6</f>
        <v>6.99</v>
      </c>
      <c r="BO8" s="173">
        <f>'[3]PLEXOS EE Build MW after line l'!BG6</f>
        <v>10.28</v>
      </c>
      <c r="BP8" s="173">
        <f>'[3]PLEXOS EE Build MW after line l'!BH6</f>
        <v>7.76</v>
      </c>
      <c r="BQ8" s="173">
        <f>'[3]PLEXOS EE Build MW after line l'!BI6</f>
        <v>2.57</v>
      </c>
      <c r="BR8" s="173">
        <f>'[3]PLEXOS EE Build MW after line l'!BJ6</f>
        <v>3.07</v>
      </c>
      <c r="BS8" s="173">
        <f>'[3]PLEXOS EE Build MW after line l'!BK6</f>
        <v>2.34</v>
      </c>
      <c r="BT8" s="173">
        <f>'[3]PLEXOS EE Build MW after line l'!BL6</f>
        <v>14.28</v>
      </c>
      <c r="BU8" s="173">
        <f>'[3]PLEXOS EE Build MW after line l'!BM6</f>
        <v>3.17</v>
      </c>
      <c r="BV8" s="173">
        <f>'[3]PLEXOS EE Build MW after line l'!BN6</f>
        <v>3.73</v>
      </c>
      <c r="BW8" s="173">
        <f>'[3]PLEXOS EE Build MW after line l'!BO6</f>
        <v>3.72</v>
      </c>
      <c r="BX8" s="173">
        <f>'[3]PLEXOS EE Build MW after line l'!BP6</f>
        <v>3.64</v>
      </c>
      <c r="BY8" s="173">
        <f>'[3]PLEXOS EE Build MW after line l'!BQ6</f>
        <v>2.0099999999999998</v>
      </c>
      <c r="BZ8" s="173">
        <f>'[3]PLEXOS EE Build MW after line l'!BR6</f>
        <v>8.18</v>
      </c>
      <c r="CA8" s="173">
        <f>'[3]PLEXOS EE Build MW after line l'!BS6</f>
        <v>3.89</v>
      </c>
      <c r="CB8" s="173">
        <f>'[3]PLEXOS EE Build MW after line l'!BT6</f>
        <v>2.65</v>
      </c>
      <c r="CC8" s="173">
        <f>'[3]PLEXOS EE Build MW after line l'!BU6</f>
        <v>5.48</v>
      </c>
      <c r="CD8" s="173">
        <f>'[3]PLEXOS EE Build MW after line l'!BV6</f>
        <v>0.62</v>
      </c>
      <c r="CE8" s="173">
        <f>'[3]PLEXOS EE Build MW after line l'!BW6</f>
        <v>0.36</v>
      </c>
      <c r="CF8" s="173">
        <f>'[3]PLEXOS EE Build MW after line l'!BX6</f>
        <v>0.4</v>
      </c>
      <c r="CG8" s="173">
        <f>'[3]PLEXOS EE Build MW after line l'!BY6</f>
        <v>0.97</v>
      </c>
      <c r="CH8" s="173">
        <f>'[3]PLEXOS EE Build MW after line l'!BZ6</f>
        <v>1.92</v>
      </c>
      <c r="CI8" s="173">
        <f>'[3]PLEXOS EE Build MW after line l'!CA6</f>
        <v>0.68</v>
      </c>
      <c r="CJ8" s="173">
        <f>'[3]PLEXOS EE Build MW after line l'!CB6</f>
        <v>1.86</v>
      </c>
      <c r="CK8" s="173">
        <f>'[3]PLEXOS EE Build MW after line l'!CC6</f>
        <v>14.22</v>
      </c>
      <c r="CL8" s="173">
        <f>'[3]PLEXOS EE Build MW after line l'!CD6</f>
        <v>13.57</v>
      </c>
      <c r="CM8" s="173">
        <f>'[3]PLEXOS EE Build MW after line l'!CE6</f>
        <v>4.43</v>
      </c>
      <c r="CN8" s="173">
        <f>'[3]PLEXOS EE Build MW after line l'!CF6</f>
        <v>3.22</v>
      </c>
      <c r="CO8" s="173">
        <f>'[3]PLEXOS EE Build MW after line l'!CG6</f>
        <v>5.2</v>
      </c>
      <c r="CP8" s="173">
        <f>'[3]PLEXOS EE Build MW after line l'!CH6</f>
        <v>2.87</v>
      </c>
      <c r="CQ8" s="173">
        <f>'[3]PLEXOS EE Build MW after line l'!CI6</f>
        <v>1.97</v>
      </c>
      <c r="CR8" s="173">
        <f>'[3]PLEXOS EE Build MW after line l'!CJ6</f>
        <v>5.62</v>
      </c>
      <c r="CS8" s="173">
        <f>'[3]PLEXOS EE Build MW after line l'!CK6</f>
        <v>14.34</v>
      </c>
      <c r="CT8" s="173">
        <f>'[3]PLEXOS EE Build MW after line l'!CL6</f>
        <v>3.68</v>
      </c>
      <c r="CU8" s="173">
        <f>'[3]PLEXOS EE Build MW after line l'!CM6</f>
        <v>4.8899999999999997</v>
      </c>
      <c r="CV8" s="173">
        <f>'[3]PLEXOS EE Build MW after line l'!CN6</f>
        <v>3.8</v>
      </c>
      <c r="CW8" s="173">
        <f>'[3]PLEXOS EE Build MW after line l'!CO6</f>
        <v>3.22</v>
      </c>
      <c r="CX8" s="173">
        <f>'[3]PLEXOS EE Build MW after line l'!CP6</f>
        <v>3.21</v>
      </c>
      <c r="CY8" s="173">
        <f>'[3]PLEXOS EE Build MW after line l'!CQ6</f>
        <v>8.64</v>
      </c>
      <c r="CZ8" s="173">
        <f>'[3]PLEXOS EE Build MW after line l'!CR6</f>
        <v>5.64</v>
      </c>
      <c r="DA8" s="173">
        <f>'[3]PLEXOS EE Build MW after line l'!CS6</f>
        <v>2.4</v>
      </c>
      <c r="DB8" s="173">
        <f>'[3]PLEXOS EE Build MW after line l'!CT6</f>
        <v>6.36</v>
      </c>
      <c r="DC8" s="173">
        <f>'[3]PLEXOS EE Build MW after line l'!CU6</f>
        <v>3.53</v>
      </c>
      <c r="DD8" s="173">
        <f>'[3]PLEXOS EE Build MW after line l'!CV6</f>
        <v>7.48</v>
      </c>
      <c r="DE8" s="173">
        <f>'[3]PLEXOS EE Build MW after line l'!CW6</f>
        <v>0</v>
      </c>
      <c r="DF8" s="173">
        <f>'[3]PLEXOS EE Build MW after line l'!CX6</f>
        <v>1.61</v>
      </c>
      <c r="DG8" s="173">
        <f>'[3]PLEXOS EE Build MW after line l'!CY6</f>
        <v>1.1100000000000001</v>
      </c>
      <c r="DH8" s="173">
        <f>'[3]PLEXOS EE Build MW after line l'!CZ6</f>
        <v>0.99</v>
      </c>
      <c r="DI8" s="173">
        <f>'[3]PLEXOS EE Build MW after line l'!DA6</f>
        <v>1.04</v>
      </c>
      <c r="DJ8" s="173">
        <f>'[3]PLEXOS EE Build MW after line l'!DB6</f>
        <v>1.25</v>
      </c>
      <c r="DK8" s="173">
        <f>'[3]PLEXOS EE Build MW after line l'!DC6</f>
        <v>1.63</v>
      </c>
      <c r="DL8" s="173">
        <f>'[3]PLEXOS EE Build MW after line l'!DD6</f>
        <v>32.380000000000003</v>
      </c>
      <c r="DM8" s="173">
        <f>'[3]PLEXOS EE Build MW after line l'!DE6</f>
        <v>14.91</v>
      </c>
      <c r="DN8" s="173">
        <f>'[3]PLEXOS EE Build MW after line l'!DF6</f>
        <v>1.1100000000000001</v>
      </c>
      <c r="DO8" s="173">
        <f>'[3]PLEXOS EE Build MW after line l'!DG6</f>
        <v>1.19</v>
      </c>
      <c r="DP8" s="173">
        <f>'[3]PLEXOS EE Build MW after line l'!DH6</f>
        <v>1.47</v>
      </c>
      <c r="DQ8" s="173">
        <f>'[3]PLEXOS EE Build MW after line l'!DI6</f>
        <v>1.27</v>
      </c>
      <c r="DR8" s="173">
        <f>'[3]PLEXOS EE Build MW after line l'!DJ6</f>
        <v>1.21</v>
      </c>
      <c r="DS8" s="173">
        <f>'[3]PLEXOS EE Build MW after line l'!DK6</f>
        <v>0.98</v>
      </c>
      <c r="DT8" s="173">
        <f>'[3]PLEXOS EE Build MW after line l'!DL6</f>
        <v>1.57</v>
      </c>
      <c r="DU8" s="173">
        <f>'[3]PLEXOS EE Build MW after line l'!DM6</f>
        <v>1.35</v>
      </c>
      <c r="DV8" s="173">
        <f>'[3]PLEXOS EE Build MW after line l'!DN6</f>
        <v>1.58</v>
      </c>
      <c r="DW8" s="173">
        <f>'[3]PLEXOS EE Build MW after line l'!DO6</f>
        <v>0.92</v>
      </c>
      <c r="DX8" s="173">
        <f>'[3]PLEXOS EE Build MW after line l'!DP6</f>
        <v>1.37</v>
      </c>
      <c r="DY8" s="173">
        <f>'[3]PLEXOS EE Build MW after line l'!DQ6</f>
        <v>0.04</v>
      </c>
      <c r="DZ8" s="173">
        <f>'[3]PLEXOS EE Build MW after line l'!DR6</f>
        <v>0.09</v>
      </c>
      <c r="EA8" s="173">
        <f>'[3]PLEXOS EE Build MW after line l'!DS6</f>
        <v>0.15</v>
      </c>
      <c r="EB8" s="173">
        <f>'[3]PLEXOS EE Build MW after line l'!DT6</f>
        <v>0.16</v>
      </c>
      <c r="EC8" s="173">
        <f>'[3]PLEXOS EE Build MW after line l'!DU6</f>
        <v>0.28000000000000003</v>
      </c>
      <c r="ED8" s="173">
        <f>'[3]PLEXOS EE Build MW after line l'!DV6</f>
        <v>0.24</v>
      </c>
      <c r="EE8" s="173">
        <f>'[3]PLEXOS EE Build MW after line l'!DW6</f>
        <v>0.28999999999999998</v>
      </c>
      <c r="EF8" s="173">
        <f>'[3]PLEXOS EE Build MW after line l'!DX6</f>
        <v>0.1</v>
      </c>
      <c r="EG8" s="173">
        <f>'[3]PLEXOS EE Build MW after line l'!DY6</f>
        <v>0.1</v>
      </c>
      <c r="EH8" s="173">
        <f>'[3]PLEXOS EE Build MW after line l'!DZ6</f>
        <v>0.3</v>
      </c>
      <c r="EI8" s="173">
        <f>'[3]PLEXOS EE Build MW after line l'!EA6</f>
        <v>0.18</v>
      </c>
      <c r="EJ8" s="173">
        <f>'[3]PLEXOS EE Build MW after line l'!EB6</f>
        <v>0.25</v>
      </c>
      <c r="EK8" s="173">
        <f>'[3]PLEXOS EE Build MW after line l'!EC6</f>
        <v>0.71</v>
      </c>
      <c r="EL8" s="173">
        <f>'[3]PLEXOS EE Build MW after line l'!ED6</f>
        <v>0.19</v>
      </c>
      <c r="EM8" s="173">
        <f>'[3]PLEXOS EE Build MW after line l'!EE6</f>
        <v>5.49</v>
      </c>
      <c r="EN8" s="173">
        <f>'[3]PLEXOS EE Build MW after line l'!EF6</f>
        <v>3.77</v>
      </c>
      <c r="EO8" s="173">
        <f>'[3]PLEXOS EE Build MW after line l'!EG6</f>
        <v>0.89</v>
      </c>
      <c r="EP8" s="173">
        <f>'[3]PLEXOS EE Build MW after line l'!EH6</f>
        <v>0.92</v>
      </c>
      <c r="EQ8" s="173">
        <f>'[3]PLEXOS EE Build MW after line l'!EI6</f>
        <v>1.19</v>
      </c>
      <c r="ER8" s="173">
        <f>'[3]PLEXOS EE Build MW after line l'!EJ6</f>
        <v>0.8</v>
      </c>
      <c r="ES8" s="173">
        <f>'[3]PLEXOS EE Build MW after line l'!EK6</f>
        <v>1.76</v>
      </c>
      <c r="ET8" s="173">
        <f>'[3]PLEXOS EE Build MW after line l'!EL6</f>
        <v>0.78</v>
      </c>
      <c r="EU8" s="173">
        <f>'[3]PLEXOS EE Build MW after line l'!EM6</f>
        <v>0.84</v>
      </c>
      <c r="EV8" s="173">
        <f>'[3]PLEXOS EE Build MW after line l'!EN6</f>
        <v>0.34</v>
      </c>
      <c r="EW8" s="173">
        <f>'[3]PLEXOS EE Build MW after line l'!EO6</f>
        <v>0.3</v>
      </c>
      <c r="EX8" s="173">
        <f>'[3]PLEXOS EE Build MW after line l'!EP6</f>
        <v>0.42</v>
      </c>
      <c r="EY8" s="173">
        <f>'[3]PLEXOS EE Build MW after line l'!EQ6</f>
        <v>0.41</v>
      </c>
      <c r="EZ8" s="173">
        <f>'[3]PLEXOS EE Build MW after line l'!ER6</f>
        <v>0.2</v>
      </c>
      <c r="FA8" s="173">
        <f>'[3]PLEXOS EE Build MW after line l'!ES6</f>
        <v>0.62</v>
      </c>
      <c r="FB8" s="173">
        <f>'[3]PLEXOS EE Build MW after line l'!ET6</f>
        <v>0.04</v>
      </c>
      <c r="FC8" s="173">
        <f>'[3]PLEXOS EE Build MW after line l'!EU6</f>
        <v>7.0000000000000007E-2</v>
      </c>
      <c r="FD8" s="173">
        <f>'[3]PLEXOS EE Build MW after line l'!EV6</f>
        <v>0.31</v>
      </c>
      <c r="FE8" s="173">
        <f>'[3]PLEXOS EE Build MW after line l'!EW6</f>
        <v>0.17</v>
      </c>
      <c r="FF8" s="173">
        <f>'[3]PLEXOS EE Build MW after line l'!EX6</f>
        <v>0.25</v>
      </c>
      <c r="FG8" s="173">
        <f>'[3]PLEXOS EE Build MW after line l'!EY6</f>
        <v>0.1</v>
      </c>
      <c r="FH8" s="173">
        <f>'[3]PLEXOS EE Build MW after line l'!EZ6</f>
        <v>0.24</v>
      </c>
      <c r="FI8" s="173">
        <f>'[3]PLEXOS EE Build MW after line l'!FA6</f>
        <v>0.21</v>
      </c>
      <c r="FJ8" s="173">
        <f>'[3]PLEXOS EE Build MW after line l'!FB6</f>
        <v>0.21</v>
      </c>
      <c r="FK8" s="173">
        <f>'[3]PLEXOS EE Build MW after line l'!FC6</f>
        <v>0.3</v>
      </c>
      <c r="FL8" s="173">
        <f>'[3]PLEXOS EE Build MW after line l'!FD6</f>
        <v>0.18</v>
      </c>
      <c r="FM8" s="173">
        <f>'[3]PLEXOS EE Build MW after line l'!FE6</f>
        <v>0.2</v>
      </c>
      <c r="FN8" s="173">
        <f>'[3]PLEXOS EE Build MW after line l'!FF6</f>
        <v>4.25</v>
      </c>
      <c r="FO8" s="173">
        <f>'[3]PLEXOS EE Build MW after line l'!FG6</f>
        <v>3.69</v>
      </c>
    </row>
    <row r="9" spans="1:171" x14ac:dyDescent="0.25">
      <c r="A9" s="4" t="s">
        <v>21</v>
      </c>
      <c r="B9" s="132">
        <f t="shared" si="6"/>
        <v>10</v>
      </c>
      <c r="C9" s="132" t="s">
        <v>5060</v>
      </c>
      <c r="D9" s="4">
        <v>10</v>
      </c>
      <c r="E9">
        <f t="shared" si="7"/>
        <v>3.93</v>
      </c>
      <c r="I9" s="173">
        <f>'[3]PLEXOS EE Build MW after line l'!A7</f>
        <v>2028</v>
      </c>
      <c r="J9" s="173">
        <f>'[3]PLEXOS EE Build MW after line l'!B7</f>
        <v>0.2</v>
      </c>
      <c r="K9" s="173">
        <f>'[3]PLEXOS EE Build MW after line l'!C7</f>
        <v>0.28999999999999998</v>
      </c>
      <c r="L9" s="173">
        <f>'[3]PLEXOS EE Build MW after line l'!D7</f>
        <v>0.16</v>
      </c>
      <c r="M9" s="173">
        <f>'[3]PLEXOS EE Build MW after line l'!E7</f>
        <v>0.21</v>
      </c>
      <c r="N9" s="173">
        <f>'[3]PLEXOS EE Build MW after line l'!F7</f>
        <v>0.18</v>
      </c>
      <c r="O9" s="173">
        <f>'[3]PLEXOS EE Build MW after line l'!G7</f>
        <v>0.18</v>
      </c>
      <c r="P9" s="173">
        <f>'[3]PLEXOS EE Build MW after line l'!H7</f>
        <v>0.31</v>
      </c>
      <c r="Q9" s="173">
        <f>'[3]PLEXOS EE Build MW after line l'!I7</f>
        <v>0.32</v>
      </c>
      <c r="R9" s="173">
        <f>'[3]PLEXOS EE Build MW after line l'!J7</f>
        <v>0.2</v>
      </c>
      <c r="S9" s="173">
        <f>'[3]PLEXOS EE Build MW after line l'!K7</f>
        <v>1.01</v>
      </c>
      <c r="T9" s="173">
        <f>'[3]PLEXOS EE Build MW after line l'!L7</f>
        <v>0.27</v>
      </c>
      <c r="U9" s="173">
        <f>'[3]PLEXOS EE Build MW after line l'!M7</f>
        <v>0.27</v>
      </c>
      <c r="V9" s="173">
        <f>'[3]PLEXOS EE Build MW after line l'!N7</f>
        <v>0.37</v>
      </c>
      <c r="W9" s="173">
        <f>'[3]PLEXOS EE Build MW after line l'!O7</f>
        <v>0.3</v>
      </c>
      <c r="X9" s="173">
        <f>'[3]PLEXOS EE Build MW after line l'!P7</f>
        <v>0.16</v>
      </c>
      <c r="Y9" s="173">
        <f>'[3]PLEXOS EE Build MW after line l'!Q7</f>
        <v>0.33</v>
      </c>
      <c r="Z9" s="173">
        <f>'[3]PLEXOS EE Build MW after line l'!R7</f>
        <v>0.46</v>
      </c>
      <c r="AA9" s="173">
        <f>'[3]PLEXOS EE Build MW after line l'!S7</f>
        <v>0.24</v>
      </c>
      <c r="AB9" s="173">
        <f>'[3]PLEXOS EE Build MW after line l'!T7</f>
        <v>0.16</v>
      </c>
      <c r="AC9" s="173">
        <f>'[3]PLEXOS EE Build MW after line l'!U7</f>
        <v>0.09</v>
      </c>
      <c r="AD9" s="173">
        <f>'[3]PLEXOS EE Build MW after line l'!V7</f>
        <v>0.18</v>
      </c>
      <c r="AE9" s="173">
        <f>'[3]PLEXOS EE Build MW after line l'!W7</f>
        <v>0.11</v>
      </c>
      <c r="AF9" s="173">
        <f>'[3]PLEXOS EE Build MW after line l'!X7</f>
        <v>0.08</v>
      </c>
      <c r="AG9" s="173">
        <f>'[3]PLEXOS EE Build MW after line l'!Y7</f>
        <v>0.16</v>
      </c>
      <c r="AH9" s="173">
        <f>'[3]PLEXOS EE Build MW after line l'!Z7</f>
        <v>0.09</v>
      </c>
      <c r="AI9" s="173">
        <f>'[3]PLEXOS EE Build MW after line l'!AA7</f>
        <v>3.76</v>
      </c>
      <c r="AJ9" s="173">
        <f>'[3]PLEXOS EE Build MW after line l'!AB7</f>
        <v>0.94</v>
      </c>
      <c r="AK9" s="173">
        <f>'[3]PLEXOS EE Build MW after line l'!AC7</f>
        <v>0.31</v>
      </c>
      <c r="AL9" s="173">
        <f>'[3]PLEXOS EE Build MW after line l'!AD7</f>
        <v>0.28000000000000003</v>
      </c>
      <c r="AM9" s="173">
        <f>'[3]PLEXOS EE Build MW after line l'!AE7</f>
        <v>0.28000000000000003</v>
      </c>
      <c r="AN9" s="173">
        <f>'[3]PLEXOS EE Build MW after line l'!AF7</f>
        <v>0.27</v>
      </c>
      <c r="AO9" s="173">
        <f>'[3]PLEXOS EE Build MW after line l'!AG7</f>
        <v>0.23</v>
      </c>
      <c r="AP9" s="173">
        <f>'[3]PLEXOS EE Build MW after line l'!AH7</f>
        <v>0.36</v>
      </c>
      <c r="AQ9" s="173">
        <f>'[3]PLEXOS EE Build MW after line l'!AI7</f>
        <v>0.28000000000000003</v>
      </c>
      <c r="AR9" s="173">
        <f>'[3]PLEXOS EE Build MW after line l'!AJ7</f>
        <v>0.13</v>
      </c>
      <c r="AS9" s="173">
        <f>'[3]PLEXOS EE Build MW after line l'!AK7</f>
        <v>0.15</v>
      </c>
      <c r="AT9" s="173">
        <f>'[3]PLEXOS EE Build MW after line l'!AL7</f>
        <v>0.13</v>
      </c>
      <c r="AU9" s="173">
        <f>'[3]PLEXOS EE Build MW after line l'!AM7</f>
        <v>0.14000000000000001</v>
      </c>
      <c r="AV9" s="173">
        <f>'[3]PLEXOS EE Build MW after line l'!AN7</f>
        <v>0.14000000000000001</v>
      </c>
      <c r="AW9" s="173">
        <f>'[3]PLEXOS EE Build MW after line l'!AO7</f>
        <v>0</v>
      </c>
      <c r="AX9" s="173">
        <f>'[3]PLEXOS EE Build MW after line l'!AP7</f>
        <v>0.03</v>
      </c>
      <c r="AY9" s="173">
        <f>'[3]PLEXOS EE Build MW after line l'!AQ7</f>
        <v>0.37</v>
      </c>
      <c r="AZ9" s="173">
        <f>'[3]PLEXOS EE Build MW after line l'!AR7</f>
        <v>0.03</v>
      </c>
      <c r="BA9" s="173">
        <f>'[3]PLEXOS EE Build MW after line l'!AS7</f>
        <v>0.06</v>
      </c>
      <c r="BB9" s="173">
        <f>'[3]PLEXOS EE Build MW after line l'!AT7</f>
        <v>0.08</v>
      </c>
      <c r="BC9" s="173">
        <f>'[3]PLEXOS EE Build MW after line l'!AU7</f>
        <v>0.03</v>
      </c>
      <c r="BD9" s="173">
        <f>'[3]PLEXOS EE Build MW after line l'!AV7</f>
        <v>0.11</v>
      </c>
      <c r="BE9" s="173">
        <f>'[3]PLEXOS EE Build MW after line l'!AW7</f>
        <v>0.03</v>
      </c>
      <c r="BF9" s="173">
        <f>'[3]PLEXOS EE Build MW after line l'!AX7</f>
        <v>0.04</v>
      </c>
      <c r="BG9" s="173">
        <f>'[3]PLEXOS EE Build MW after line l'!AY7</f>
        <v>0.06</v>
      </c>
      <c r="BH9" s="173">
        <f>'[3]PLEXOS EE Build MW after line l'!AZ7</f>
        <v>0.04</v>
      </c>
      <c r="BI9" s="173">
        <f>'[3]PLEXOS EE Build MW after line l'!BA7</f>
        <v>0.02</v>
      </c>
      <c r="BJ9" s="173">
        <f>'[3]PLEXOS EE Build MW after line l'!BB7</f>
        <v>0.41</v>
      </c>
      <c r="BK9" s="173">
        <f>'[3]PLEXOS EE Build MW after line l'!BC7</f>
        <v>0.8</v>
      </c>
      <c r="BL9" s="173">
        <f>'[3]PLEXOS EE Build MW after line l'!BD7</f>
        <v>3.63</v>
      </c>
      <c r="BM9" s="173">
        <f>'[3]PLEXOS EE Build MW after line l'!BE7</f>
        <v>0.26</v>
      </c>
      <c r="BN9" s="173">
        <f>'[3]PLEXOS EE Build MW after line l'!BF7</f>
        <v>7.65</v>
      </c>
      <c r="BO9" s="173">
        <f>'[3]PLEXOS EE Build MW after line l'!BG7</f>
        <v>10.69</v>
      </c>
      <c r="BP9" s="173">
        <f>'[3]PLEXOS EE Build MW after line l'!BH7</f>
        <v>7.89</v>
      </c>
      <c r="BQ9" s="173">
        <f>'[3]PLEXOS EE Build MW after line l'!BI7</f>
        <v>2.62</v>
      </c>
      <c r="BR9" s="173">
        <f>'[3]PLEXOS EE Build MW after line l'!BJ7</f>
        <v>3.19</v>
      </c>
      <c r="BS9" s="173">
        <f>'[3]PLEXOS EE Build MW after line l'!BK7</f>
        <v>2.37</v>
      </c>
      <c r="BT9" s="173">
        <f>'[3]PLEXOS EE Build MW after line l'!BL7</f>
        <v>14.94</v>
      </c>
      <c r="BU9" s="173">
        <f>'[3]PLEXOS EE Build MW after line l'!BM7</f>
        <v>3.46</v>
      </c>
      <c r="BV9" s="173">
        <f>'[3]PLEXOS EE Build MW after line l'!BN7</f>
        <v>3.77</v>
      </c>
      <c r="BW9" s="173">
        <f>'[3]PLEXOS EE Build MW after line l'!BO7</f>
        <v>3.77</v>
      </c>
      <c r="BX9" s="173">
        <f>'[3]PLEXOS EE Build MW after line l'!BP7</f>
        <v>3.96</v>
      </c>
      <c r="BY9" s="173">
        <f>'[3]PLEXOS EE Build MW after line l'!BQ7</f>
        <v>2.2200000000000002</v>
      </c>
      <c r="BZ9" s="173">
        <f>'[3]PLEXOS EE Build MW after line l'!BR7</f>
        <v>8.39</v>
      </c>
      <c r="CA9" s="173">
        <f>'[3]PLEXOS EE Build MW after line l'!BS7</f>
        <v>3.68</v>
      </c>
      <c r="CB9" s="173">
        <f>'[3]PLEXOS EE Build MW after line l'!BT7</f>
        <v>2.92</v>
      </c>
      <c r="CC9" s="173">
        <f>'[3]PLEXOS EE Build MW after line l'!BU7</f>
        <v>5.82</v>
      </c>
      <c r="CD9" s="173">
        <f>'[3]PLEXOS EE Build MW after line l'!BV7</f>
        <v>0.61</v>
      </c>
      <c r="CE9" s="173">
        <f>'[3]PLEXOS EE Build MW after line l'!BW7</f>
        <v>0.38</v>
      </c>
      <c r="CF9" s="173">
        <f>'[3]PLEXOS EE Build MW after line l'!BX7</f>
        <v>0.45</v>
      </c>
      <c r="CG9" s="173">
        <f>'[3]PLEXOS EE Build MW after line l'!BY7</f>
        <v>1.08</v>
      </c>
      <c r="CH9" s="173">
        <f>'[3]PLEXOS EE Build MW after line l'!BZ7</f>
        <v>1.76</v>
      </c>
      <c r="CI9" s="173">
        <f>'[3]PLEXOS EE Build MW after line l'!CA7</f>
        <v>0.62</v>
      </c>
      <c r="CJ9" s="173">
        <f>'[3]PLEXOS EE Build MW after line l'!CB7</f>
        <v>1.83</v>
      </c>
      <c r="CK9" s="173">
        <f>'[3]PLEXOS EE Build MW after line l'!CC7</f>
        <v>13.33</v>
      </c>
      <c r="CL9" s="173">
        <f>'[3]PLEXOS EE Build MW after line l'!CD7</f>
        <v>14.32</v>
      </c>
      <c r="CM9" s="173">
        <f>'[3]PLEXOS EE Build MW after line l'!CE7</f>
        <v>3.38</v>
      </c>
      <c r="CN9" s="173">
        <f>'[3]PLEXOS EE Build MW after line l'!CF7</f>
        <v>2.4300000000000002</v>
      </c>
      <c r="CO9" s="173">
        <f>'[3]PLEXOS EE Build MW after line l'!CG7</f>
        <v>4.59</v>
      </c>
      <c r="CP9" s="173">
        <f>'[3]PLEXOS EE Build MW after line l'!CH7</f>
        <v>2.73</v>
      </c>
      <c r="CQ9" s="173">
        <f>'[3]PLEXOS EE Build MW after line l'!CI7</f>
        <v>1.37</v>
      </c>
      <c r="CR9" s="173">
        <f>'[3]PLEXOS EE Build MW after line l'!CJ7</f>
        <v>7.58</v>
      </c>
      <c r="CS9" s="173">
        <f>'[3]PLEXOS EE Build MW after line l'!CK7</f>
        <v>14.79</v>
      </c>
      <c r="CT9" s="173">
        <f>'[3]PLEXOS EE Build MW after line l'!CL7</f>
        <v>3.3</v>
      </c>
      <c r="CU9" s="173">
        <f>'[3]PLEXOS EE Build MW after line l'!CM7</f>
        <v>6.24</v>
      </c>
      <c r="CV9" s="173">
        <f>'[3]PLEXOS EE Build MW after line l'!CN7</f>
        <v>3.93</v>
      </c>
      <c r="CW9" s="173">
        <f>'[3]PLEXOS EE Build MW after line l'!CO7</f>
        <v>3.03</v>
      </c>
      <c r="CX9" s="173">
        <f>'[3]PLEXOS EE Build MW after line l'!CP7</f>
        <v>3.53</v>
      </c>
      <c r="CY9" s="173">
        <f>'[3]PLEXOS EE Build MW after line l'!CQ7</f>
        <v>8.08</v>
      </c>
      <c r="CZ9" s="173">
        <f>'[3]PLEXOS EE Build MW after line l'!CR7</f>
        <v>6.32</v>
      </c>
      <c r="DA9" s="173">
        <f>'[3]PLEXOS EE Build MW after line l'!CS7</f>
        <v>2.66</v>
      </c>
      <c r="DB9" s="173">
        <f>'[3]PLEXOS EE Build MW after line l'!CT7</f>
        <v>6.94</v>
      </c>
      <c r="DC9" s="173">
        <f>'[3]PLEXOS EE Build MW after line l'!CU7</f>
        <v>4.4000000000000004</v>
      </c>
      <c r="DD9" s="173">
        <f>'[3]PLEXOS EE Build MW after line l'!CV7</f>
        <v>6.63</v>
      </c>
      <c r="DE9" s="173">
        <f>'[3]PLEXOS EE Build MW after line l'!CW7</f>
        <v>0</v>
      </c>
      <c r="DF9" s="173">
        <f>'[3]PLEXOS EE Build MW after line l'!CX7</f>
        <v>1.66</v>
      </c>
      <c r="DG9" s="173">
        <f>'[3]PLEXOS EE Build MW after line l'!CY7</f>
        <v>1.22</v>
      </c>
      <c r="DH9" s="173">
        <f>'[3]PLEXOS EE Build MW after line l'!CZ7</f>
        <v>1.18</v>
      </c>
      <c r="DI9" s="173">
        <f>'[3]PLEXOS EE Build MW after line l'!DA7</f>
        <v>1.1000000000000001</v>
      </c>
      <c r="DJ9" s="173">
        <f>'[3]PLEXOS EE Build MW after line l'!DB7</f>
        <v>1.52</v>
      </c>
      <c r="DK9" s="173">
        <f>'[3]PLEXOS EE Build MW after line l'!DC7</f>
        <v>1.85</v>
      </c>
      <c r="DL9" s="173">
        <f>'[3]PLEXOS EE Build MW after line l'!DD7</f>
        <v>33.99</v>
      </c>
      <c r="DM9" s="173">
        <f>'[3]PLEXOS EE Build MW after line l'!DE7</f>
        <v>18.920000000000002</v>
      </c>
      <c r="DN9" s="173">
        <f>'[3]PLEXOS EE Build MW after line l'!DF7</f>
        <v>0.33</v>
      </c>
      <c r="DO9" s="173">
        <f>'[3]PLEXOS EE Build MW after line l'!DG7</f>
        <v>1.63</v>
      </c>
      <c r="DP9" s="173">
        <f>'[3]PLEXOS EE Build MW after line l'!DH7</f>
        <v>0.98</v>
      </c>
      <c r="DQ9" s="173">
        <f>'[3]PLEXOS EE Build MW after line l'!DI7</f>
        <v>0.25</v>
      </c>
      <c r="DR9" s="173">
        <f>'[3]PLEXOS EE Build MW after line l'!DJ7</f>
        <v>0</v>
      </c>
      <c r="DS9" s="173">
        <f>'[3]PLEXOS EE Build MW after line l'!DK7</f>
        <v>0</v>
      </c>
      <c r="DT9" s="173">
        <f>'[3]PLEXOS EE Build MW after line l'!DL7</f>
        <v>0</v>
      </c>
      <c r="DU9" s="173">
        <f>'[3]PLEXOS EE Build MW after line l'!DM7</f>
        <v>0.71</v>
      </c>
      <c r="DV9" s="173">
        <f>'[3]PLEXOS EE Build MW after line l'!DN7</f>
        <v>1.67</v>
      </c>
      <c r="DW9" s="173">
        <f>'[3]PLEXOS EE Build MW after line l'!DO7</f>
        <v>1.1299999999999999</v>
      </c>
      <c r="DX9" s="173">
        <f>'[3]PLEXOS EE Build MW after line l'!DP7</f>
        <v>1.42</v>
      </c>
      <c r="DY9" s="173">
        <f>'[3]PLEXOS EE Build MW after line l'!DQ7</f>
        <v>0.04</v>
      </c>
      <c r="DZ9" s="173">
        <f>'[3]PLEXOS EE Build MW after line l'!DR7</f>
        <v>0.1</v>
      </c>
      <c r="EA9" s="173">
        <f>'[3]PLEXOS EE Build MW after line l'!DS7</f>
        <v>0.17</v>
      </c>
      <c r="EB9" s="173">
        <f>'[3]PLEXOS EE Build MW after line l'!DT7</f>
        <v>0.18</v>
      </c>
      <c r="EC9" s="173">
        <f>'[3]PLEXOS EE Build MW after line l'!DU7</f>
        <v>0.32</v>
      </c>
      <c r="ED9" s="173">
        <f>'[3]PLEXOS EE Build MW after line l'!DV7</f>
        <v>0.26</v>
      </c>
      <c r="EE9" s="173">
        <f>'[3]PLEXOS EE Build MW after line l'!DW7</f>
        <v>0.38</v>
      </c>
      <c r="EF9" s="173">
        <f>'[3]PLEXOS EE Build MW after line l'!DX7</f>
        <v>0.16</v>
      </c>
      <c r="EG9" s="173">
        <f>'[3]PLEXOS EE Build MW after line l'!DY7</f>
        <v>0.1</v>
      </c>
      <c r="EH9" s="173">
        <f>'[3]PLEXOS EE Build MW after line l'!DZ7</f>
        <v>0.3</v>
      </c>
      <c r="EI9" s="173">
        <f>'[3]PLEXOS EE Build MW after line l'!EA7</f>
        <v>0.23</v>
      </c>
      <c r="EJ9" s="173">
        <f>'[3]PLEXOS EE Build MW after line l'!EB7</f>
        <v>0.28000000000000003</v>
      </c>
      <c r="EK9" s="173">
        <f>'[3]PLEXOS EE Build MW after line l'!EC7</f>
        <v>0.8</v>
      </c>
      <c r="EL9" s="173">
        <f>'[3]PLEXOS EE Build MW after line l'!ED7</f>
        <v>0.16</v>
      </c>
      <c r="EM9" s="173">
        <f>'[3]PLEXOS EE Build MW after line l'!EE7</f>
        <v>6.04</v>
      </c>
      <c r="EN9" s="173">
        <f>'[3]PLEXOS EE Build MW after line l'!EF7</f>
        <v>0</v>
      </c>
      <c r="EO9" s="173">
        <f>'[3]PLEXOS EE Build MW after line l'!EG7</f>
        <v>0.82</v>
      </c>
      <c r="EP9" s="173">
        <f>'[3]PLEXOS EE Build MW after line l'!EH7</f>
        <v>0.49</v>
      </c>
      <c r="EQ9" s="173">
        <f>'[3]PLEXOS EE Build MW after line l'!EI7</f>
        <v>1.22</v>
      </c>
      <c r="ER9" s="173">
        <f>'[3]PLEXOS EE Build MW after line l'!EJ7</f>
        <v>0.4</v>
      </c>
      <c r="ES9" s="173">
        <f>'[3]PLEXOS EE Build MW after line l'!EK7</f>
        <v>1.81</v>
      </c>
      <c r="ET9" s="173">
        <f>'[3]PLEXOS EE Build MW after line l'!EL7</f>
        <v>0.34</v>
      </c>
      <c r="EU9" s="173">
        <f>'[3]PLEXOS EE Build MW after line l'!EM7</f>
        <v>0.41</v>
      </c>
      <c r="EV9" s="173">
        <f>'[3]PLEXOS EE Build MW after line l'!EN7</f>
        <v>0.57999999999999996</v>
      </c>
      <c r="EW9" s="173">
        <f>'[3]PLEXOS EE Build MW after line l'!EO7</f>
        <v>0.48</v>
      </c>
      <c r="EX9" s="173">
        <f>'[3]PLEXOS EE Build MW after line l'!EP7</f>
        <v>0.72</v>
      </c>
      <c r="EY9" s="173">
        <f>'[3]PLEXOS EE Build MW after line l'!EQ7</f>
        <v>0.86</v>
      </c>
      <c r="EZ9" s="173">
        <f>'[3]PLEXOS EE Build MW after line l'!ER7</f>
        <v>0.96</v>
      </c>
      <c r="FA9" s="173">
        <f>'[3]PLEXOS EE Build MW after line l'!ES7</f>
        <v>0.96</v>
      </c>
      <c r="FB9" s="173">
        <f>'[3]PLEXOS EE Build MW after line l'!ET7</f>
        <v>0.06</v>
      </c>
      <c r="FC9" s="173">
        <f>'[3]PLEXOS EE Build MW after line l'!EU7</f>
        <v>7.0000000000000007E-2</v>
      </c>
      <c r="FD9" s="173">
        <f>'[3]PLEXOS EE Build MW after line l'!EV7</f>
        <v>0.37</v>
      </c>
      <c r="FE9" s="173">
        <f>'[3]PLEXOS EE Build MW after line l'!EW7</f>
        <v>0.23</v>
      </c>
      <c r="FF9" s="173">
        <f>'[3]PLEXOS EE Build MW after line l'!EX7</f>
        <v>0.33</v>
      </c>
      <c r="FG9" s="173">
        <f>'[3]PLEXOS EE Build MW after line l'!EY7</f>
        <v>0.14000000000000001</v>
      </c>
      <c r="FH9" s="173">
        <f>'[3]PLEXOS EE Build MW after line l'!EZ7</f>
        <v>0.33</v>
      </c>
      <c r="FI9" s="173">
        <f>'[3]PLEXOS EE Build MW after line l'!FA7</f>
        <v>0.23</v>
      </c>
      <c r="FJ9" s="173">
        <f>'[3]PLEXOS EE Build MW after line l'!FB7</f>
        <v>0.24</v>
      </c>
      <c r="FK9" s="173">
        <f>'[3]PLEXOS EE Build MW after line l'!FC7</f>
        <v>0.28999999999999998</v>
      </c>
      <c r="FL9" s="173">
        <f>'[3]PLEXOS EE Build MW after line l'!FD7</f>
        <v>0.17</v>
      </c>
      <c r="FM9" s="173">
        <f>'[3]PLEXOS EE Build MW after line l'!FE7</f>
        <v>0.21</v>
      </c>
      <c r="FN9" s="173">
        <f>'[3]PLEXOS EE Build MW after line l'!FF7</f>
        <v>4.67</v>
      </c>
      <c r="FO9" s="173">
        <f>'[3]PLEXOS EE Build MW after line l'!FG7</f>
        <v>3.77</v>
      </c>
    </row>
    <row r="10" spans="1:171" x14ac:dyDescent="0.25">
      <c r="A10" s="4" t="s">
        <v>4</v>
      </c>
      <c r="B10" s="132">
        <f t="shared" si="6"/>
        <v>10</v>
      </c>
      <c r="C10" s="132" t="s">
        <v>5062</v>
      </c>
      <c r="D10" s="4">
        <v>10</v>
      </c>
      <c r="E10">
        <f t="shared" si="7"/>
        <v>147.59</v>
      </c>
      <c r="I10" s="173">
        <f>'[3]PLEXOS EE Build MW after line l'!A8</f>
        <v>2029</v>
      </c>
      <c r="J10" s="173">
        <f>'[3]PLEXOS EE Build MW after line l'!B8</f>
        <v>0.26</v>
      </c>
      <c r="K10" s="173">
        <f>'[3]PLEXOS EE Build MW after line l'!C8</f>
        <v>0.36</v>
      </c>
      <c r="L10" s="173">
        <f>'[3]PLEXOS EE Build MW after line l'!D8</f>
        <v>0.24</v>
      </c>
      <c r="M10" s="173">
        <f>'[3]PLEXOS EE Build MW after line l'!E8</f>
        <v>0.25</v>
      </c>
      <c r="N10" s="173">
        <f>'[3]PLEXOS EE Build MW after line l'!F8</f>
        <v>0.24</v>
      </c>
      <c r="O10" s="173">
        <f>'[3]PLEXOS EE Build MW after line l'!G8</f>
        <v>0.23</v>
      </c>
      <c r="P10" s="173">
        <f>'[3]PLEXOS EE Build MW after line l'!H8</f>
        <v>0.38</v>
      </c>
      <c r="Q10" s="173">
        <f>'[3]PLEXOS EE Build MW after line l'!I8</f>
        <v>0.28999999999999998</v>
      </c>
      <c r="R10" s="173">
        <f>'[3]PLEXOS EE Build MW after line l'!J8</f>
        <v>0.18</v>
      </c>
      <c r="S10" s="173">
        <f>'[3]PLEXOS EE Build MW after line l'!K8</f>
        <v>0.96</v>
      </c>
      <c r="T10" s="173">
        <f>'[3]PLEXOS EE Build MW after line l'!L8</f>
        <v>0.36</v>
      </c>
      <c r="U10" s="173">
        <f>'[3]PLEXOS EE Build MW after line l'!M8</f>
        <v>0.36</v>
      </c>
      <c r="V10" s="173">
        <f>'[3]PLEXOS EE Build MW after line l'!N8</f>
        <v>0.43</v>
      </c>
      <c r="W10" s="173">
        <f>'[3]PLEXOS EE Build MW after line l'!O8</f>
        <v>0.42</v>
      </c>
      <c r="X10" s="173">
        <f>'[3]PLEXOS EE Build MW after line l'!P8</f>
        <v>0.25</v>
      </c>
      <c r="Y10" s="173">
        <f>'[3]PLEXOS EE Build MW after line l'!Q8</f>
        <v>0.44</v>
      </c>
      <c r="Z10" s="173">
        <f>'[3]PLEXOS EE Build MW after line l'!R8</f>
        <v>0.5</v>
      </c>
      <c r="AA10" s="173">
        <f>'[3]PLEXOS EE Build MW after line l'!S8</f>
        <v>0.24</v>
      </c>
      <c r="AB10" s="173">
        <f>'[3]PLEXOS EE Build MW after line l'!T8</f>
        <v>0.22</v>
      </c>
      <c r="AC10" s="173">
        <f>'[3]PLEXOS EE Build MW after line l'!U8</f>
        <v>0.09</v>
      </c>
      <c r="AD10" s="173">
        <f>'[3]PLEXOS EE Build MW after line l'!V8</f>
        <v>0.2</v>
      </c>
      <c r="AE10" s="173">
        <f>'[3]PLEXOS EE Build MW after line l'!W8</f>
        <v>0.11</v>
      </c>
      <c r="AF10" s="173">
        <f>'[3]PLEXOS EE Build MW after line l'!X8</f>
        <v>0.09</v>
      </c>
      <c r="AG10" s="173">
        <f>'[3]PLEXOS EE Build MW after line l'!Y8</f>
        <v>0.18</v>
      </c>
      <c r="AH10" s="173">
        <f>'[3]PLEXOS EE Build MW after line l'!Z8</f>
        <v>0.1</v>
      </c>
      <c r="AI10" s="173">
        <f>'[3]PLEXOS EE Build MW after line l'!AA8</f>
        <v>3.72</v>
      </c>
      <c r="AJ10" s="173">
        <f>'[3]PLEXOS EE Build MW after line l'!AB8</f>
        <v>1.1000000000000001</v>
      </c>
      <c r="AK10" s="173">
        <f>'[3]PLEXOS EE Build MW after line l'!AC8</f>
        <v>0.34</v>
      </c>
      <c r="AL10" s="173">
        <f>'[3]PLEXOS EE Build MW after line l'!AD8</f>
        <v>0.3</v>
      </c>
      <c r="AM10" s="173">
        <f>'[3]PLEXOS EE Build MW after line l'!AE8</f>
        <v>0.26</v>
      </c>
      <c r="AN10" s="173">
        <f>'[3]PLEXOS EE Build MW after line l'!AF8</f>
        <v>0.28999999999999998</v>
      </c>
      <c r="AO10" s="173">
        <f>'[3]PLEXOS EE Build MW after line l'!AG8</f>
        <v>0.22</v>
      </c>
      <c r="AP10" s="173">
        <f>'[3]PLEXOS EE Build MW after line l'!AH8</f>
        <v>0.39</v>
      </c>
      <c r="AQ10" s="173">
        <f>'[3]PLEXOS EE Build MW after line l'!AI8</f>
        <v>0.27</v>
      </c>
      <c r="AR10" s="173">
        <f>'[3]PLEXOS EE Build MW after line l'!AJ8</f>
        <v>0.18</v>
      </c>
      <c r="AS10" s="173">
        <f>'[3]PLEXOS EE Build MW after line l'!AK8</f>
        <v>0.26</v>
      </c>
      <c r="AT10" s="173">
        <f>'[3]PLEXOS EE Build MW after line l'!AL8</f>
        <v>0.26</v>
      </c>
      <c r="AU10" s="173">
        <f>'[3]PLEXOS EE Build MW after line l'!AM8</f>
        <v>0.23</v>
      </c>
      <c r="AV10" s="173">
        <f>'[3]PLEXOS EE Build MW after line l'!AN8</f>
        <v>0.25</v>
      </c>
      <c r="AW10" s="173">
        <f>'[3]PLEXOS EE Build MW after line l'!AO8</f>
        <v>0</v>
      </c>
      <c r="AX10" s="173">
        <f>'[3]PLEXOS EE Build MW after line l'!AP8</f>
        <v>0.03</v>
      </c>
      <c r="AY10" s="173">
        <f>'[3]PLEXOS EE Build MW after line l'!AQ8</f>
        <v>0.32</v>
      </c>
      <c r="AZ10" s="173">
        <f>'[3]PLEXOS EE Build MW after line l'!AR8</f>
        <v>0.05</v>
      </c>
      <c r="BA10" s="173">
        <f>'[3]PLEXOS EE Build MW after line l'!AS8</f>
        <v>0.08</v>
      </c>
      <c r="BB10" s="173">
        <f>'[3]PLEXOS EE Build MW after line l'!AT8</f>
        <v>0.1</v>
      </c>
      <c r="BC10" s="173">
        <f>'[3]PLEXOS EE Build MW after line l'!AU8</f>
        <v>0.04</v>
      </c>
      <c r="BD10" s="173">
        <f>'[3]PLEXOS EE Build MW after line l'!AV8</f>
        <v>0.14000000000000001</v>
      </c>
      <c r="BE10" s="173">
        <f>'[3]PLEXOS EE Build MW after line l'!AW8</f>
        <v>0.03</v>
      </c>
      <c r="BF10" s="173">
        <f>'[3]PLEXOS EE Build MW after line l'!AX8</f>
        <v>0.05</v>
      </c>
      <c r="BG10" s="173">
        <f>'[3]PLEXOS EE Build MW after line l'!AY8</f>
        <v>7.0000000000000007E-2</v>
      </c>
      <c r="BH10" s="173">
        <f>'[3]PLEXOS EE Build MW after line l'!AZ8</f>
        <v>0.03</v>
      </c>
      <c r="BI10" s="173">
        <f>'[3]PLEXOS EE Build MW after line l'!BA8</f>
        <v>0.04</v>
      </c>
      <c r="BJ10" s="173">
        <f>'[3]PLEXOS EE Build MW after line l'!BB8</f>
        <v>0.42</v>
      </c>
      <c r="BK10" s="173">
        <f>'[3]PLEXOS EE Build MW after line l'!BC8</f>
        <v>0.77</v>
      </c>
      <c r="BL10" s="173">
        <f>'[3]PLEXOS EE Build MW after line l'!BD8</f>
        <v>3.75</v>
      </c>
      <c r="BM10" s="173">
        <f>'[3]PLEXOS EE Build MW after line l'!BE8</f>
        <v>0.08</v>
      </c>
      <c r="BN10" s="173">
        <f>'[3]PLEXOS EE Build MW after line l'!BF8</f>
        <v>3.31</v>
      </c>
      <c r="BO10" s="173">
        <f>'[3]PLEXOS EE Build MW after line l'!BG8</f>
        <v>10.45</v>
      </c>
      <c r="BP10" s="173">
        <f>'[3]PLEXOS EE Build MW after line l'!BH8</f>
        <v>7.4</v>
      </c>
      <c r="BQ10" s="173">
        <f>'[3]PLEXOS EE Build MW after line l'!BI8</f>
        <v>2.8</v>
      </c>
      <c r="BR10" s="173">
        <f>'[3]PLEXOS EE Build MW after line l'!BJ8</f>
        <v>1.08</v>
      </c>
      <c r="BS10" s="173">
        <f>'[3]PLEXOS EE Build MW after line l'!BK8</f>
        <v>0.55000000000000004</v>
      </c>
      <c r="BT10" s="173">
        <f>'[3]PLEXOS EE Build MW after line l'!BL8</f>
        <v>17.64</v>
      </c>
      <c r="BU10" s="173">
        <f>'[3]PLEXOS EE Build MW after line l'!BM8</f>
        <v>2.0499999999999998</v>
      </c>
      <c r="BV10" s="173">
        <f>'[3]PLEXOS EE Build MW after line l'!BN8</f>
        <v>0.89</v>
      </c>
      <c r="BW10" s="173">
        <f>'[3]PLEXOS EE Build MW after line l'!BO8</f>
        <v>0.88</v>
      </c>
      <c r="BX10" s="173">
        <f>'[3]PLEXOS EE Build MW after line l'!BP8</f>
        <v>1.66</v>
      </c>
      <c r="BY10" s="173">
        <f>'[3]PLEXOS EE Build MW after line l'!BQ8</f>
        <v>0.96</v>
      </c>
      <c r="BZ10" s="173">
        <f>'[3]PLEXOS EE Build MW after line l'!BR8</f>
        <v>9.68</v>
      </c>
      <c r="CA10" s="173">
        <f>'[3]PLEXOS EE Build MW after line l'!BS8</f>
        <v>5.93</v>
      </c>
      <c r="CB10" s="173">
        <f>'[3]PLEXOS EE Build MW after line l'!BT8</f>
        <v>1.26</v>
      </c>
      <c r="CC10" s="173">
        <f>'[3]PLEXOS EE Build MW after line l'!BU8</f>
        <v>6.94</v>
      </c>
      <c r="CD10" s="173">
        <f>'[3]PLEXOS EE Build MW after line l'!BV8</f>
        <v>0.57999999999999996</v>
      </c>
      <c r="CE10" s="173">
        <f>'[3]PLEXOS EE Build MW after line l'!BW8</f>
        <v>0.37</v>
      </c>
      <c r="CF10" s="173">
        <f>'[3]PLEXOS EE Build MW after line l'!BX8</f>
        <v>0.48</v>
      </c>
      <c r="CG10" s="173">
        <f>'[3]PLEXOS EE Build MW after line l'!BY8</f>
        <v>1.18</v>
      </c>
      <c r="CH10" s="173">
        <f>'[3]PLEXOS EE Build MW after line l'!BZ8</f>
        <v>1.28</v>
      </c>
      <c r="CI10" s="173">
        <f>'[3]PLEXOS EE Build MW after line l'!CA8</f>
        <v>0.44</v>
      </c>
      <c r="CJ10" s="173">
        <f>'[3]PLEXOS EE Build MW after line l'!CB8</f>
        <v>1.75</v>
      </c>
      <c r="CK10" s="173">
        <f>'[3]PLEXOS EE Build MW after line l'!CC8</f>
        <v>12.12</v>
      </c>
      <c r="CL10" s="173">
        <f>'[3]PLEXOS EE Build MW after line l'!CD8</f>
        <v>9.86</v>
      </c>
      <c r="CM10" s="173">
        <f>'[3]PLEXOS EE Build MW after line l'!CE8</f>
        <v>7.68</v>
      </c>
      <c r="CN10" s="173">
        <f>'[3]PLEXOS EE Build MW after line l'!CF8</f>
        <v>6.27</v>
      </c>
      <c r="CO10" s="173">
        <f>'[3]PLEXOS EE Build MW after line l'!CG8</f>
        <v>9.9499999999999993</v>
      </c>
      <c r="CP10" s="173">
        <f>'[3]PLEXOS EE Build MW after line l'!CH8</f>
        <v>6.17</v>
      </c>
      <c r="CQ10" s="173">
        <f>'[3]PLEXOS EE Build MW after line l'!CI8</f>
        <v>5.82</v>
      </c>
      <c r="CR10" s="173">
        <f>'[3]PLEXOS EE Build MW after line l'!CJ8</f>
        <v>10.130000000000001</v>
      </c>
      <c r="CS10" s="173">
        <f>'[3]PLEXOS EE Build MW after line l'!CK8</f>
        <v>19.27</v>
      </c>
      <c r="CT10" s="173">
        <f>'[3]PLEXOS EE Build MW after line l'!CL8</f>
        <v>6.28</v>
      </c>
      <c r="CU10" s="173">
        <f>'[3]PLEXOS EE Build MW after line l'!CM8</f>
        <v>8.4499999999999993</v>
      </c>
      <c r="CV10" s="173">
        <f>'[3]PLEXOS EE Build MW after line l'!CN8</f>
        <v>7.28</v>
      </c>
      <c r="CW10" s="173">
        <f>'[3]PLEXOS EE Build MW after line l'!CO8</f>
        <v>6.9</v>
      </c>
      <c r="CX10" s="173">
        <f>'[3]PLEXOS EE Build MW after line l'!CP8</f>
        <v>6.69</v>
      </c>
      <c r="CY10" s="173">
        <f>'[3]PLEXOS EE Build MW after line l'!CQ8</f>
        <v>7.65</v>
      </c>
      <c r="CZ10" s="173">
        <f>'[3]PLEXOS EE Build MW after line l'!CR8</f>
        <v>8.1199999999999992</v>
      </c>
      <c r="DA10" s="173">
        <f>'[3]PLEXOS EE Build MW after line l'!CS8</f>
        <v>3.13</v>
      </c>
      <c r="DB10" s="173">
        <f>'[3]PLEXOS EE Build MW after line l'!CT8</f>
        <v>7.36</v>
      </c>
      <c r="DC10" s="173">
        <f>'[3]PLEXOS EE Build MW after line l'!CU8</f>
        <v>5.27</v>
      </c>
      <c r="DD10" s="173">
        <f>'[3]PLEXOS EE Build MW after line l'!CV8</f>
        <v>6.82</v>
      </c>
      <c r="DE10" s="173">
        <f>'[3]PLEXOS EE Build MW after line l'!CW8</f>
        <v>0.01</v>
      </c>
      <c r="DF10" s="173">
        <f>'[3]PLEXOS EE Build MW after line l'!CX8</f>
        <v>1.89</v>
      </c>
      <c r="DG10" s="173">
        <f>'[3]PLEXOS EE Build MW after line l'!CY8</f>
        <v>1.29</v>
      </c>
      <c r="DH10" s="173">
        <f>'[3]PLEXOS EE Build MW after line l'!CZ8</f>
        <v>1.29</v>
      </c>
      <c r="DI10" s="173">
        <f>'[3]PLEXOS EE Build MW after line l'!DA8</f>
        <v>1.1399999999999999</v>
      </c>
      <c r="DJ10" s="173">
        <f>'[3]PLEXOS EE Build MW after line l'!DB8</f>
        <v>1.75</v>
      </c>
      <c r="DK10" s="173">
        <f>'[3]PLEXOS EE Build MW after line l'!DC8</f>
        <v>2.17</v>
      </c>
      <c r="DL10" s="173">
        <f>'[3]PLEXOS EE Build MW after line l'!DD8</f>
        <v>35.71</v>
      </c>
      <c r="DM10" s="173">
        <f>'[3]PLEXOS EE Build MW after line l'!DE8</f>
        <v>32.619999999999997</v>
      </c>
      <c r="DN10" s="173">
        <f>'[3]PLEXOS EE Build MW after line l'!DF8</f>
        <v>1.17</v>
      </c>
      <c r="DO10" s="173">
        <f>'[3]PLEXOS EE Build MW after line l'!DG8</f>
        <v>1.97</v>
      </c>
      <c r="DP10" s="173">
        <f>'[3]PLEXOS EE Build MW after line l'!DH8</f>
        <v>2.1</v>
      </c>
      <c r="DQ10" s="173">
        <f>'[3]PLEXOS EE Build MW after line l'!DI8</f>
        <v>1.46</v>
      </c>
      <c r="DR10" s="173">
        <f>'[3]PLEXOS EE Build MW after line l'!DJ8</f>
        <v>1.1499999999999999</v>
      </c>
      <c r="DS10" s="173">
        <f>'[3]PLEXOS EE Build MW after line l'!DK8</f>
        <v>0.88</v>
      </c>
      <c r="DT10" s="173">
        <f>'[3]PLEXOS EE Build MW after line l'!DL8</f>
        <v>1.27</v>
      </c>
      <c r="DU10" s="173">
        <f>'[3]PLEXOS EE Build MW after line l'!DM8</f>
        <v>1.45</v>
      </c>
      <c r="DV10" s="173">
        <f>'[3]PLEXOS EE Build MW after line l'!DN8</f>
        <v>1.17</v>
      </c>
      <c r="DW10" s="173">
        <f>'[3]PLEXOS EE Build MW after line l'!DO8</f>
        <v>1</v>
      </c>
      <c r="DX10" s="173">
        <f>'[3]PLEXOS EE Build MW after line l'!DP8</f>
        <v>0.93</v>
      </c>
      <c r="DY10" s="173">
        <f>'[3]PLEXOS EE Build MW after line l'!DQ8</f>
        <v>0.03</v>
      </c>
      <c r="DZ10" s="173">
        <f>'[3]PLEXOS EE Build MW after line l'!DR8</f>
        <v>0.09</v>
      </c>
      <c r="EA10" s="173">
        <f>'[3]PLEXOS EE Build MW after line l'!DS8</f>
        <v>0.19</v>
      </c>
      <c r="EB10" s="173">
        <f>'[3]PLEXOS EE Build MW after line l'!DT8</f>
        <v>0.21</v>
      </c>
      <c r="EC10" s="173">
        <f>'[3]PLEXOS EE Build MW after line l'!DU8</f>
        <v>0.34</v>
      </c>
      <c r="ED10" s="173">
        <f>'[3]PLEXOS EE Build MW after line l'!DV8</f>
        <v>0.26</v>
      </c>
      <c r="EE10" s="173">
        <f>'[3]PLEXOS EE Build MW after line l'!DW8</f>
        <v>0.32</v>
      </c>
      <c r="EF10" s="173">
        <f>'[3]PLEXOS EE Build MW after line l'!DX8</f>
        <v>0.18</v>
      </c>
      <c r="EG10" s="173">
        <f>'[3]PLEXOS EE Build MW after line l'!DY8</f>
        <v>0.11</v>
      </c>
      <c r="EH10" s="173">
        <f>'[3]PLEXOS EE Build MW after line l'!DZ8</f>
        <v>0.28999999999999998</v>
      </c>
      <c r="EI10" s="173">
        <f>'[3]PLEXOS EE Build MW after line l'!EA8</f>
        <v>0.24</v>
      </c>
      <c r="EJ10" s="173">
        <f>'[3]PLEXOS EE Build MW after line l'!EB8</f>
        <v>0.27</v>
      </c>
      <c r="EK10" s="173">
        <f>'[3]PLEXOS EE Build MW after line l'!EC8</f>
        <v>0.81</v>
      </c>
      <c r="EL10" s="173">
        <f>'[3]PLEXOS EE Build MW after line l'!ED8</f>
        <v>0.2</v>
      </c>
      <c r="EM10" s="173">
        <f>'[3]PLEXOS EE Build MW after line l'!EE8</f>
        <v>6.04</v>
      </c>
      <c r="EN10" s="173">
        <f>'[3]PLEXOS EE Build MW after line l'!EF8</f>
        <v>2.99</v>
      </c>
      <c r="EO10" s="173">
        <f>'[3]PLEXOS EE Build MW after line l'!EG8</f>
        <v>1.3</v>
      </c>
      <c r="EP10" s="173">
        <f>'[3]PLEXOS EE Build MW after line l'!EH8</f>
        <v>0.96</v>
      </c>
      <c r="EQ10" s="173">
        <f>'[3]PLEXOS EE Build MW after line l'!EI8</f>
        <v>1.2</v>
      </c>
      <c r="ER10" s="173">
        <f>'[3]PLEXOS EE Build MW after line l'!EJ8</f>
        <v>0.8</v>
      </c>
      <c r="ES10" s="173">
        <f>'[3]PLEXOS EE Build MW after line l'!EK8</f>
        <v>1.68</v>
      </c>
      <c r="ET10" s="173">
        <f>'[3]PLEXOS EE Build MW after line l'!EL8</f>
        <v>0.71</v>
      </c>
      <c r="EU10" s="173">
        <f>'[3]PLEXOS EE Build MW after line l'!EM8</f>
        <v>0.85</v>
      </c>
      <c r="EV10" s="173">
        <f>'[3]PLEXOS EE Build MW after line l'!EN8</f>
        <v>0.76</v>
      </c>
      <c r="EW10" s="173">
        <f>'[3]PLEXOS EE Build MW after line l'!EO8</f>
        <v>0.64</v>
      </c>
      <c r="EX10" s="173">
        <f>'[3]PLEXOS EE Build MW after line l'!EP8</f>
        <v>0.88</v>
      </c>
      <c r="EY10" s="173">
        <f>'[3]PLEXOS EE Build MW after line l'!EQ8</f>
        <v>0.84</v>
      </c>
      <c r="EZ10" s="173">
        <f>'[3]PLEXOS EE Build MW after line l'!ER8</f>
        <v>0.86</v>
      </c>
      <c r="FA10" s="173">
        <f>'[3]PLEXOS EE Build MW after line l'!ES8</f>
        <v>1.03</v>
      </c>
      <c r="FB10" s="173">
        <f>'[3]PLEXOS EE Build MW after line l'!ET8</f>
        <v>7.0000000000000007E-2</v>
      </c>
      <c r="FC10" s="173">
        <f>'[3]PLEXOS EE Build MW after line l'!EU8</f>
        <v>0.09</v>
      </c>
      <c r="FD10" s="173">
        <f>'[3]PLEXOS EE Build MW after line l'!EV8</f>
        <v>0.44</v>
      </c>
      <c r="FE10" s="173">
        <f>'[3]PLEXOS EE Build MW after line l'!EW8</f>
        <v>0.27</v>
      </c>
      <c r="FF10" s="173">
        <f>'[3]PLEXOS EE Build MW after line l'!EX8</f>
        <v>0.43</v>
      </c>
      <c r="FG10" s="173">
        <f>'[3]PLEXOS EE Build MW after line l'!EY8</f>
        <v>0.18</v>
      </c>
      <c r="FH10" s="173">
        <f>'[3]PLEXOS EE Build MW after line l'!EZ8</f>
        <v>0.43</v>
      </c>
      <c r="FI10" s="173">
        <f>'[3]PLEXOS EE Build MW after line l'!FA8</f>
        <v>0.25</v>
      </c>
      <c r="FJ10" s="173">
        <f>'[3]PLEXOS EE Build MW after line l'!FB8</f>
        <v>0.24</v>
      </c>
      <c r="FK10" s="173">
        <f>'[3]PLEXOS EE Build MW after line l'!FC8</f>
        <v>0.33</v>
      </c>
      <c r="FL10" s="173">
        <f>'[3]PLEXOS EE Build MW after line l'!FD8</f>
        <v>0.17</v>
      </c>
      <c r="FM10" s="173">
        <f>'[3]PLEXOS EE Build MW after line l'!FE8</f>
        <v>0.23</v>
      </c>
      <c r="FN10" s="173">
        <f>'[3]PLEXOS EE Build MW after line l'!FF8</f>
        <v>4.91</v>
      </c>
      <c r="FO10" s="173">
        <f>'[3]PLEXOS EE Build MW after line l'!FG8</f>
        <v>3.52</v>
      </c>
    </row>
    <row r="11" spans="1:171" x14ac:dyDescent="0.25">
      <c r="A11" s="4" t="s">
        <v>12</v>
      </c>
      <c r="B11" s="132">
        <f t="shared" si="6"/>
        <v>10</v>
      </c>
      <c r="C11" s="132" t="s">
        <v>5063</v>
      </c>
      <c r="D11" s="4">
        <v>10</v>
      </c>
      <c r="E11">
        <f t="shared" si="7"/>
        <v>22.86</v>
      </c>
      <c r="I11" s="173">
        <f>'[3]PLEXOS EE Build MW after line l'!A9</f>
        <v>2030</v>
      </c>
      <c r="J11" s="173">
        <f>'[3]PLEXOS EE Build MW after line l'!B9</f>
        <v>0.3</v>
      </c>
      <c r="K11" s="173">
        <f>'[3]PLEXOS EE Build MW after line l'!C9</f>
        <v>0.4</v>
      </c>
      <c r="L11" s="173">
        <f>'[3]PLEXOS EE Build MW after line l'!D9</f>
        <v>0.25</v>
      </c>
      <c r="M11" s="173">
        <f>'[3]PLEXOS EE Build MW after line l'!E9</f>
        <v>0.24</v>
      </c>
      <c r="N11" s="173">
        <f>'[3]PLEXOS EE Build MW after line l'!F9</f>
        <v>0.27</v>
      </c>
      <c r="O11" s="173">
        <f>'[3]PLEXOS EE Build MW after line l'!G9</f>
        <v>0.25</v>
      </c>
      <c r="P11" s="173">
        <f>'[3]PLEXOS EE Build MW after line l'!H9</f>
        <v>0.37</v>
      </c>
      <c r="Q11" s="173">
        <f>'[3]PLEXOS EE Build MW after line l'!I9</f>
        <v>0.27</v>
      </c>
      <c r="R11" s="173">
        <f>'[3]PLEXOS EE Build MW after line l'!J9</f>
        <v>0.16</v>
      </c>
      <c r="S11" s="173">
        <f>'[3]PLEXOS EE Build MW after line l'!K9</f>
        <v>0.93</v>
      </c>
      <c r="T11" s="173">
        <f>'[3]PLEXOS EE Build MW after line l'!L9</f>
        <v>0.44</v>
      </c>
      <c r="U11" s="173">
        <f>'[3]PLEXOS EE Build MW after line l'!M9</f>
        <v>0.44</v>
      </c>
      <c r="V11" s="173">
        <f>'[3]PLEXOS EE Build MW after line l'!N9</f>
        <v>0.48</v>
      </c>
      <c r="W11" s="173">
        <f>'[3]PLEXOS EE Build MW after line l'!O9</f>
        <v>0.43</v>
      </c>
      <c r="X11" s="173">
        <f>'[3]PLEXOS EE Build MW after line l'!P9</f>
        <v>0.33</v>
      </c>
      <c r="Y11" s="173">
        <f>'[3]PLEXOS EE Build MW after line l'!Q9</f>
        <v>0.56000000000000005</v>
      </c>
      <c r="Z11" s="173">
        <f>'[3]PLEXOS EE Build MW after line l'!R9</f>
        <v>0.53</v>
      </c>
      <c r="AA11" s="173">
        <f>'[3]PLEXOS EE Build MW after line l'!S9</f>
        <v>0.24</v>
      </c>
      <c r="AB11" s="173">
        <f>'[3]PLEXOS EE Build MW after line l'!T9</f>
        <v>0.28000000000000003</v>
      </c>
      <c r="AC11" s="173">
        <f>'[3]PLEXOS EE Build MW after line l'!U9</f>
        <v>0.1</v>
      </c>
      <c r="AD11" s="173">
        <f>'[3]PLEXOS EE Build MW after line l'!V9</f>
        <v>0.19</v>
      </c>
      <c r="AE11" s="173">
        <f>'[3]PLEXOS EE Build MW after line l'!W9</f>
        <v>0.12</v>
      </c>
      <c r="AF11" s="173">
        <f>'[3]PLEXOS EE Build MW after line l'!X9</f>
        <v>0.1</v>
      </c>
      <c r="AG11" s="173">
        <f>'[3]PLEXOS EE Build MW after line l'!Y9</f>
        <v>0.21</v>
      </c>
      <c r="AH11" s="173">
        <f>'[3]PLEXOS EE Build MW after line l'!Z9</f>
        <v>0.11</v>
      </c>
      <c r="AI11" s="173">
        <f>'[3]PLEXOS EE Build MW after line l'!AA9</f>
        <v>3.65</v>
      </c>
      <c r="AJ11" s="173">
        <f>'[3]PLEXOS EE Build MW after line l'!AB9</f>
        <v>1.17</v>
      </c>
      <c r="AK11" s="173">
        <f>'[3]PLEXOS EE Build MW after line l'!AC9</f>
        <v>0.4</v>
      </c>
      <c r="AL11" s="173">
        <f>'[3]PLEXOS EE Build MW after line l'!AD9</f>
        <v>0.32</v>
      </c>
      <c r="AM11" s="173">
        <f>'[3]PLEXOS EE Build MW after line l'!AE9</f>
        <v>0.26</v>
      </c>
      <c r="AN11" s="173">
        <f>'[3]PLEXOS EE Build MW after line l'!AF9</f>
        <v>0.28999999999999998</v>
      </c>
      <c r="AO11" s="173">
        <f>'[3]PLEXOS EE Build MW after line l'!AG9</f>
        <v>0.21</v>
      </c>
      <c r="AP11" s="173">
        <f>'[3]PLEXOS EE Build MW after line l'!AH9</f>
        <v>0.38</v>
      </c>
      <c r="AQ11" s="173">
        <f>'[3]PLEXOS EE Build MW after line l'!AI9</f>
        <v>0.24</v>
      </c>
      <c r="AR11" s="173">
        <f>'[3]PLEXOS EE Build MW after line l'!AJ9</f>
        <v>0.19</v>
      </c>
      <c r="AS11" s="173">
        <f>'[3]PLEXOS EE Build MW after line l'!AK9</f>
        <v>0.17</v>
      </c>
      <c r="AT11" s="173">
        <f>'[3]PLEXOS EE Build MW after line l'!AL9</f>
        <v>0.09</v>
      </c>
      <c r="AU11" s="173">
        <f>'[3]PLEXOS EE Build MW after line l'!AM9</f>
        <v>0.15</v>
      </c>
      <c r="AV11" s="173">
        <f>'[3]PLEXOS EE Build MW after line l'!AN9</f>
        <v>0.18</v>
      </c>
      <c r="AW11" s="173">
        <f>'[3]PLEXOS EE Build MW after line l'!AO9</f>
        <v>0</v>
      </c>
      <c r="AX11" s="173">
        <f>'[3]PLEXOS EE Build MW after line l'!AP9</f>
        <v>0.03</v>
      </c>
      <c r="AY11" s="173">
        <f>'[3]PLEXOS EE Build MW after line l'!AQ9</f>
        <v>0.28000000000000003</v>
      </c>
      <c r="AZ11" s="173">
        <f>'[3]PLEXOS EE Build MW after line l'!AR9</f>
        <v>0.05</v>
      </c>
      <c r="BA11" s="173">
        <f>'[3]PLEXOS EE Build MW after line l'!AS9</f>
        <v>0.08</v>
      </c>
      <c r="BB11" s="173">
        <f>'[3]PLEXOS EE Build MW after line l'!AT9</f>
        <v>0.13</v>
      </c>
      <c r="BC11" s="173">
        <f>'[3]PLEXOS EE Build MW after line l'!AU9</f>
        <v>0.04</v>
      </c>
      <c r="BD11" s="173">
        <f>'[3]PLEXOS EE Build MW after line l'!AV9</f>
        <v>0.18</v>
      </c>
      <c r="BE11" s="173">
        <f>'[3]PLEXOS EE Build MW after line l'!AW9</f>
        <v>0.05</v>
      </c>
      <c r="BF11" s="173">
        <f>'[3]PLEXOS EE Build MW after line l'!AX9</f>
        <v>0.05</v>
      </c>
      <c r="BG11" s="173">
        <f>'[3]PLEXOS EE Build MW after line l'!AY9</f>
        <v>7.0000000000000007E-2</v>
      </c>
      <c r="BH11" s="173">
        <f>'[3]PLEXOS EE Build MW after line l'!AZ9</f>
        <v>0.04</v>
      </c>
      <c r="BI11" s="173">
        <f>'[3]PLEXOS EE Build MW after line l'!BA9</f>
        <v>0.03</v>
      </c>
      <c r="BJ11" s="173">
        <f>'[3]PLEXOS EE Build MW after line l'!BB9</f>
        <v>0.28000000000000003</v>
      </c>
      <c r="BK11" s="173">
        <f>'[3]PLEXOS EE Build MW after line l'!BC9</f>
        <v>0.75</v>
      </c>
      <c r="BL11" s="173">
        <f>'[3]PLEXOS EE Build MW after line l'!BD9</f>
        <v>3.96</v>
      </c>
      <c r="BM11" s="173">
        <f>'[3]PLEXOS EE Build MW after line l'!BE9</f>
        <v>0.05</v>
      </c>
      <c r="BN11" s="173">
        <f>'[3]PLEXOS EE Build MW after line l'!BF9</f>
        <v>2.38</v>
      </c>
      <c r="BO11" s="173">
        <f>'[3]PLEXOS EE Build MW after line l'!BG9</f>
        <v>11.44</v>
      </c>
      <c r="BP11" s="173">
        <f>'[3]PLEXOS EE Build MW after line l'!BH9</f>
        <v>8.14</v>
      </c>
      <c r="BQ11" s="173">
        <f>'[3]PLEXOS EE Build MW after line l'!BI9</f>
        <v>3.17</v>
      </c>
      <c r="BR11" s="173">
        <f>'[3]PLEXOS EE Build MW after line l'!BJ9</f>
        <v>0.66</v>
      </c>
      <c r="BS11" s="173">
        <f>'[3]PLEXOS EE Build MW after line l'!BK9</f>
        <v>0.88</v>
      </c>
      <c r="BT11" s="173">
        <f>'[3]PLEXOS EE Build MW after line l'!BL9</f>
        <v>26.74</v>
      </c>
      <c r="BU11" s="173">
        <f>'[3]PLEXOS EE Build MW after line l'!BM9</f>
        <v>3.26</v>
      </c>
      <c r="BV11" s="173">
        <f>'[3]PLEXOS EE Build MW after line l'!BN9</f>
        <v>1.4</v>
      </c>
      <c r="BW11" s="173">
        <f>'[3]PLEXOS EE Build MW after line l'!BO9</f>
        <v>1.4</v>
      </c>
      <c r="BX11" s="173">
        <f>'[3]PLEXOS EE Build MW after line l'!BP9</f>
        <v>2.1</v>
      </c>
      <c r="BY11" s="173">
        <f>'[3]PLEXOS EE Build MW after line l'!BQ9</f>
        <v>1.38</v>
      </c>
      <c r="BZ11" s="173">
        <f>'[3]PLEXOS EE Build MW after line l'!BR9</f>
        <v>14.62</v>
      </c>
      <c r="CA11" s="173">
        <f>'[3]PLEXOS EE Build MW after line l'!BS9</f>
        <v>5.69</v>
      </c>
      <c r="CB11" s="173">
        <f>'[3]PLEXOS EE Build MW after line l'!BT9</f>
        <v>2.16</v>
      </c>
      <c r="CC11" s="173">
        <f>'[3]PLEXOS EE Build MW after line l'!BU9</f>
        <v>10.54</v>
      </c>
      <c r="CD11" s="173">
        <f>'[3]PLEXOS EE Build MW after line l'!BV9</f>
        <v>0.55000000000000004</v>
      </c>
      <c r="CE11" s="173">
        <f>'[3]PLEXOS EE Build MW after line l'!BW9</f>
        <v>0.37</v>
      </c>
      <c r="CF11" s="173">
        <f>'[3]PLEXOS EE Build MW after line l'!BX9</f>
        <v>0.53</v>
      </c>
      <c r="CG11" s="173">
        <f>'[3]PLEXOS EE Build MW after line l'!BY9</f>
        <v>1.26</v>
      </c>
      <c r="CH11" s="173">
        <f>'[3]PLEXOS EE Build MW after line l'!BZ9</f>
        <v>1.54</v>
      </c>
      <c r="CI11" s="173">
        <f>'[3]PLEXOS EE Build MW after line l'!CA9</f>
        <v>0.55000000000000004</v>
      </c>
      <c r="CJ11" s="173">
        <f>'[3]PLEXOS EE Build MW after line l'!CB9</f>
        <v>1.64</v>
      </c>
      <c r="CK11" s="173">
        <f>'[3]PLEXOS EE Build MW after line l'!CC9</f>
        <v>11.53</v>
      </c>
      <c r="CL11" s="173">
        <f>'[3]PLEXOS EE Build MW after line l'!CD9</f>
        <v>17.09</v>
      </c>
      <c r="CM11" s="173">
        <f>'[3]PLEXOS EE Build MW after line l'!CE9</f>
        <v>7.21</v>
      </c>
      <c r="CN11" s="173">
        <f>'[3]PLEXOS EE Build MW after line l'!CF9</f>
        <v>7.13</v>
      </c>
      <c r="CO11" s="173">
        <f>'[3]PLEXOS EE Build MW after line l'!CG9</f>
        <v>12.31</v>
      </c>
      <c r="CP11" s="173">
        <f>'[3]PLEXOS EE Build MW after line l'!CH9</f>
        <v>7.75</v>
      </c>
      <c r="CQ11" s="173">
        <f>'[3]PLEXOS EE Build MW after line l'!CI9</f>
        <v>7.6</v>
      </c>
      <c r="CR11" s="173">
        <f>'[3]PLEXOS EE Build MW after line l'!CJ9</f>
        <v>10.72</v>
      </c>
      <c r="CS11" s="173">
        <f>'[3]PLEXOS EE Build MW after line l'!CK9</f>
        <v>21.46</v>
      </c>
      <c r="CT11" s="173">
        <f>'[3]PLEXOS EE Build MW after line l'!CL9</f>
        <v>7.1</v>
      </c>
      <c r="CU11" s="173">
        <f>'[3]PLEXOS EE Build MW after line l'!CM9</f>
        <v>9.49</v>
      </c>
      <c r="CV11" s="173">
        <f>'[3]PLEXOS EE Build MW after line l'!CN9</f>
        <v>7.96</v>
      </c>
      <c r="CW11" s="173">
        <f>'[3]PLEXOS EE Build MW after line l'!CO9</f>
        <v>8.89</v>
      </c>
      <c r="CX11" s="173">
        <f>'[3]PLEXOS EE Build MW after line l'!CP9</f>
        <v>8.5399999999999991</v>
      </c>
      <c r="CY11" s="173">
        <f>'[3]PLEXOS EE Build MW after line l'!CQ9</f>
        <v>6.42</v>
      </c>
      <c r="CZ11" s="173">
        <f>'[3]PLEXOS EE Build MW after line l'!CR9</f>
        <v>9.8000000000000007</v>
      </c>
      <c r="DA11" s="173">
        <f>'[3]PLEXOS EE Build MW after line l'!CS9</f>
        <v>4.01</v>
      </c>
      <c r="DB11" s="173">
        <f>'[3]PLEXOS EE Build MW after line l'!CT9</f>
        <v>8.9</v>
      </c>
      <c r="DC11" s="173">
        <f>'[3]PLEXOS EE Build MW after line l'!CU9</f>
        <v>6.74</v>
      </c>
      <c r="DD11" s="173">
        <f>'[3]PLEXOS EE Build MW after line l'!CV9</f>
        <v>7.49</v>
      </c>
      <c r="DE11" s="173">
        <f>'[3]PLEXOS EE Build MW after line l'!CW9</f>
        <v>0</v>
      </c>
      <c r="DF11" s="173">
        <f>'[3]PLEXOS EE Build MW after line l'!CX9</f>
        <v>1.93</v>
      </c>
      <c r="DG11" s="173">
        <f>'[3]PLEXOS EE Build MW after line l'!CY9</f>
        <v>1.28</v>
      </c>
      <c r="DH11" s="173">
        <f>'[3]PLEXOS EE Build MW after line l'!CZ9</f>
        <v>1.41</v>
      </c>
      <c r="DI11" s="173">
        <f>'[3]PLEXOS EE Build MW after line l'!DA9</f>
        <v>1.1100000000000001</v>
      </c>
      <c r="DJ11" s="173">
        <f>'[3]PLEXOS EE Build MW after line l'!DB9</f>
        <v>1.93</v>
      </c>
      <c r="DK11" s="173">
        <f>'[3]PLEXOS EE Build MW after line l'!DC9</f>
        <v>2.4300000000000002</v>
      </c>
      <c r="DL11" s="173">
        <f>'[3]PLEXOS EE Build MW after line l'!DD9</f>
        <v>35.18</v>
      </c>
      <c r="DM11" s="173">
        <f>'[3]PLEXOS EE Build MW after line l'!DE9</f>
        <v>40.5</v>
      </c>
      <c r="DN11" s="173">
        <f>'[3]PLEXOS EE Build MW after line l'!DF9</f>
        <v>1.6</v>
      </c>
      <c r="DO11" s="173">
        <f>'[3]PLEXOS EE Build MW after line l'!DG9</f>
        <v>2.63</v>
      </c>
      <c r="DP11" s="173">
        <f>'[3]PLEXOS EE Build MW after line l'!DH9</f>
        <v>2.96</v>
      </c>
      <c r="DQ11" s="173">
        <f>'[3]PLEXOS EE Build MW after line l'!DI9</f>
        <v>1.63</v>
      </c>
      <c r="DR11" s="173">
        <f>'[3]PLEXOS EE Build MW after line l'!DJ9</f>
        <v>1.72</v>
      </c>
      <c r="DS11" s="173">
        <f>'[3]PLEXOS EE Build MW after line l'!DK9</f>
        <v>1.08</v>
      </c>
      <c r="DT11" s="173">
        <f>'[3]PLEXOS EE Build MW after line l'!DL9</f>
        <v>1.52</v>
      </c>
      <c r="DU11" s="173">
        <f>'[3]PLEXOS EE Build MW after line l'!DM9</f>
        <v>2.08</v>
      </c>
      <c r="DV11" s="173">
        <f>'[3]PLEXOS EE Build MW after line l'!DN9</f>
        <v>1.26</v>
      </c>
      <c r="DW11" s="173">
        <f>'[3]PLEXOS EE Build MW after line l'!DO9</f>
        <v>1.2</v>
      </c>
      <c r="DX11" s="173">
        <f>'[3]PLEXOS EE Build MW after line l'!DP9</f>
        <v>0.99</v>
      </c>
      <c r="DY11" s="173">
        <f>'[3]PLEXOS EE Build MW after line l'!DQ9</f>
        <v>0.05</v>
      </c>
      <c r="DZ11" s="173">
        <f>'[3]PLEXOS EE Build MW after line l'!DR9</f>
        <v>0.09</v>
      </c>
      <c r="EA11" s="173">
        <f>'[3]PLEXOS EE Build MW after line l'!DS9</f>
        <v>0.2</v>
      </c>
      <c r="EB11" s="173">
        <f>'[3]PLEXOS EE Build MW after line l'!DT9</f>
        <v>0.21</v>
      </c>
      <c r="EC11" s="173">
        <f>'[3]PLEXOS EE Build MW after line l'!DU9</f>
        <v>0.33</v>
      </c>
      <c r="ED11" s="173">
        <f>'[3]PLEXOS EE Build MW after line l'!DV9</f>
        <v>0.27</v>
      </c>
      <c r="EE11" s="173">
        <f>'[3]PLEXOS EE Build MW after line l'!DW9</f>
        <v>0.35</v>
      </c>
      <c r="EF11" s="173">
        <f>'[3]PLEXOS EE Build MW after line l'!DX9</f>
        <v>0.24</v>
      </c>
      <c r="EG11" s="173">
        <f>'[3]PLEXOS EE Build MW after line l'!DY9</f>
        <v>0.1</v>
      </c>
      <c r="EH11" s="173">
        <f>'[3]PLEXOS EE Build MW after line l'!DZ9</f>
        <v>0.26</v>
      </c>
      <c r="EI11" s="173">
        <f>'[3]PLEXOS EE Build MW after line l'!EA9</f>
        <v>0.28000000000000003</v>
      </c>
      <c r="EJ11" s="173">
        <f>'[3]PLEXOS EE Build MW after line l'!EB9</f>
        <v>0.27</v>
      </c>
      <c r="EK11" s="173">
        <f>'[3]PLEXOS EE Build MW after line l'!EC9</f>
        <v>0.79</v>
      </c>
      <c r="EL11" s="173">
        <f>'[3]PLEXOS EE Build MW after line l'!ED9</f>
        <v>0.21</v>
      </c>
      <c r="EM11" s="173">
        <f>'[3]PLEXOS EE Build MW after line l'!EE9</f>
        <v>6.37</v>
      </c>
      <c r="EN11" s="173">
        <f>'[3]PLEXOS EE Build MW after line l'!EF9</f>
        <v>4.3499999999999996</v>
      </c>
      <c r="EO11" s="173">
        <f>'[3]PLEXOS EE Build MW after line l'!EG9</f>
        <v>1.5</v>
      </c>
      <c r="EP11" s="173">
        <f>'[3]PLEXOS EE Build MW after line l'!EH9</f>
        <v>1.1499999999999999</v>
      </c>
      <c r="EQ11" s="173">
        <f>'[3]PLEXOS EE Build MW after line l'!EI9</f>
        <v>1.18</v>
      </c>
      <c r="ER11" s="173">
        <f>'[3]PLEXOS EE Build MW after line l'!EJ9</f>
        <v>0.97</v>
      </c>
      <c r="ES11" s="173">
        <f>'[3]PLEXOS EE Build MW after line l'!EK9</f>
        <v>1.53</v>
      </c>
      <c r="ET11" s="173">
        <f>'[3]PLEXOS EE Build MW after line l'!EL9</f>
        <v>0.86</v>
      </c>
      <c r="EU11" s="173">
        <f>'[3]PLEXOS EE Build MW after line l'!EM9</f>
        <v>1.06</v>
      </c>
      <c r="EV11" s="173">
        <f>'[3]PLEXOS EE Build MW after line l'!EN9</f>
        <v>0.94</v>
      </c>
      <c r="EW11" s="173">
        <f>'[3]PLEXOS EE Build MW after line l'!EO9</f>
        <v>0.79</v>
      </c>
      <c r="EX11" s="173">
        <f>'[3]PLEXOS EE Build MW after line l'!EP9</f>
        <v>1.03</v>
      </c>
      <c r="EY11" s="173">
        <f>'[3]PLEXOS EE Build MW after line l'!EQ9</f>
        <v>0.83</v>
      </c>
      <c r="EZ11" s="173">
        <f>'[3]PLEXOS EE Build MW after line l'!ER9</f>
        <v>0.75</v>
      </c>
      <c r="FA11" s="173">
        <f>'[3]PLEXOS EE Build MW after line l'!ES9</f>
        <v>1.06</v>
      </c>
      <c r="FB11" s="173">
        <f>'[3]PLEXOS EE Build MW after line l'!ET9</f>
        <v>0.09</v>
      </c>
      <c r="FC11" s="173">
        <f>'[3]PLEXOS EE Build MW after line l'!EU9</f>
        <v>0.09</v>
      </c>
      <c r="FD11" s="173">
        <f>'[3]PLEXOS EE Build MW after line l'!EV9</f>
        <v>0.48</v>
      </c>
      <c r="FE11" s="173">
        <f>'[3]PLEXOS EE Build MW after line l'!EW9</f>
        <v>0.31</v>
      </c>
      <c r="FF11" s="173">
        <f>'[3]PLEXOS EE Build MW after line l'!EX9</f>
        <v>0.55000000000000004</v>
      </c>
      <c r="FG11" s="173">
        <f>'[3]PLEXOS EE Build MW after line l'!EY9</f>
        <v>0.22</v>
      </c>
      <c r="FH11" s="173">
        <f>'[3]PLEXOS EE Build MW after line l'!EZ9</f>
        <v>0.54</v>
      </c>
      <c r="FI11" s="173">
        <f>'[3]PLEXOS EE Build MW after line l'!FA9</f>
        <v>0.25</v>
      </c>
      <c r="FJ11" s="173">
        <f>'[3]PLEXOS EE Build MW after line l'!FB9</f>
        <v>0.24</v>
      </c>
      <c r="FK11" s="173">
        <f>'[3]PLEXOS EE Build MW after line l'!FC9</f>
        <v>0.34</v>
      </c>
      <c r="FL11" s="173">
        <f>'[3]PLEXOS EE Build MW after line l'!FD9</f>
        <v>0.17</v>
      </c>
      <c r="FM11" s="173">
        <f>'[3]PLEXOS EE Build MW after line l'!FE9</f>
        <v>0.22</v>
      </c>
      <c r="FN11" s="173">
        <f>'[3]PLEXOS EE Build MW after line l'!FF9</f>
        <v>4.9400000000000004</v>
      </c>
      <c r="FO11" s="173">
        <f>'[3]PLEXOS EE Build MW after line l'!FG9</f>
        <v>3.28</v>
      </c>
    </row>
    <row r="12" spans="1:171" x14ac:dyDescent="0.25">
      <c r="I12" s="173">
        <f>'[3]PLEXOS EE Build MW after line l'!A10</f>
        <v>2031</v>
      </c>
      <c r="J12" s="173">
        <f>'[3]PLEXOS EE Build MW after line l'!B10</f>
        <v>0.71</v>
      </c>
      <c r="K12" s="173">
        <f>'[3]PLEXOS EE Build MW after line l'!C10</f>
        <v>1.31</v>
      </c>
      <c r="L12" s="173">
        <f>'[3]PLEXOS EE Build MW after line l'!D10</f>
        <v>0.88</v>
      </c>
      <c r="M12" s="173">
        <f>'[3]PLEXOS EE Build MW after line l'!E10</f>
        <v>0.47</v>
      </c>
      <c r="N12" s="173">
        <f>'[3]PLEXOS EE Build MW after line l'!F10</f>
        <v>0.49</v>
      </c>
      <c r="O12" s="173">
        <f>'[3]PLEXOS EE Build MW after line l'!G10</f>
        <v>0.44</v>
      </c>
      <c r="P12" s="173">
        <f>'[3]PLEXOS EE Build MW after line l'!H10</f>
        <v>1.4</v>
      </c>
      <c r="Q12" s="173">
        <f>'[3]PLEXOS EE Build MW after line l'!I10</f>
        <v>0.06</v>
      </c>
      <c r="R12" s="173">
        <f>'[3]PLEXOS EE Build MW after line l'!J10</f>
        <v>0.04</v>
      </c>
      <c r="S12" s="173">
        <f>'[3]PLEXOS EE Build MW after line l'!K10</f>
        <v>0.21</v>
      </c>
      <c r="T12" s="173">
        <f>'[3]PLEXOS EE Build MW after line l'!L10</f>
        <v>0.5</v>
      </c>
      <c r="U12" s="173">
        <f>'[3]PLEXOS EE Build MW after line l'!M10</f>
        <v>0.5</v>
      </c>
      <c r="V12" s="173">
        <f>'[3]PLEXOS EE Build MW after line l'!N10</f>
        <v>0.46</v>
      </c>
      <c r="W12" s="173">
        <f>'[3]PLEXOS EE Build MW after line l'!O10</f>
        <v>0.47</v>
      </c>
      <c r="X12" s="173">
        <f>'[3]PLEXOS EE Build MW after line l'!P10</f>
        <v>0.42</v>
      </c>
      <c r="Y12" s="173">
        <f>'[3]PLEXOS EE Build MW after line l'!Q10</f>
        <v>0.64</v>
      </c>
      <c r="Z12" s="173">
        <f>'[3]PLEXOS EE Build MW after line l'!R10</f>
        <v>0.48</v>
      </c>
      <c r="AA12" s="173">
        <f>'[3]PLEXOS EE Build MW after line l'!S10</f>
        <v>0.24</v>
      </c>
      <c r="AB12" s="173">
        <f>'[3]PLEXOS EE Build MW after line l'!T10</f>
        <v>0.34</v>
      </c>
      <c r="AC12" s="173">
        <f>'[3]PLEXOS EE Build MW after line l'!U10</f>
        <v>0.1</v>
      </c>
      <c r="AD12" s="173">
        <f>'[3]PLEXOS EE Build MW after line l'!V10</f>
        <v>0.15</v>
      </c>
      <c r="AE12" s="173">
        <f>'[3]PLEXOS EE Build MW after line l'!W10</f>
        <v>0.11</v>
      </c>
      <c r="AF12" s="173">
        <f>'[3]PLEXOS EE Build MW after line l'!X10</f>
        <v>0.09</v>
      </c>
      <c r="AG12" s="173">
        <f>'[3]PLEXOS EE Build MW after line l'!Y10</f>
        <v>0.21</v>
      </c>
      <c r="AH12" s="173">
        <f>'[3]PLEXOS EE Build MW after line l'!Z10</f>
        <v>0.13</v>
      </c>
      <c r="AI12" s="173">
        <f>'[3]PLEXOS EE Build MW after line l'!AA10</f>
        <v>3.8</v>
      </c>
      <c r="AJ12" s="173">
        <f>'[3]PLEXOS EE Build MW after line l'!AB10</f>
        <v>3.14</v>
      </c>
      <c r="AK12" s="173">
        <f>'[3]PLEXOS EE Build MW after line l'!AC10</f>
        <v>0.5</v>
      </c>
      <c r="AL12" s="173">
        <f>'[3]PLEXOS EE Build MW after line l'!AD10</f>
        <v>0.39</v>
      </c>
      <c r="AM12" s="173">
        <f>'[3]PLEXOS EE Build MW after line l'!AE10</f>
        <v>0.3</v>
      </c>
      <c r="AN12" s="173">
        <f>'[3]PLEXOS EE Build MW after line l'!AF10</f>
        <v>0.34</v>
      </c>
      <c r="AO12" s="173">
        <f>'[3]PLEXOS EE Build MW after line l'!AG10</f>
        <v>0.24</v>
      </c>
      <c r="AP12" s="173">
        <f>'[3]PLEXOS EE Build MW after line l'!AH10</f>
        <v>0.42</v>
      </c>
      <c r="AQ12" s="173">
        <f>'[3]PLEXOS EE Build MW after line l'!AI10</f>
        <v>0.26</v>
      </c>
      <c r="AR12" s="173">
        <f>'[3]PLEXOS EE Build MW after line l'!AJ10</f>
        <v>0.28000000000000003</v>
      </c>
      <c r="AS12" s="173">
        <f>'[3]PLEXOS EE Build MW after line l'!AK10</f>
        <v>0.45</v>
      </c>
      <c r="AT12" s="173">
        <f>'[3]PLEXOS EE Build MW after line l'!AL10</f>
        <v>0.42</v>
      </c>
      <c r="AU12" s="173">
        <f>'[3]PLEXOS EE Build MW after line l'!AM10</f>
        <v>0.34</v>
      </c>
      <c r="AV12" s="173">
        <f>'[3]PLEXOS EE Build MW after line l'!AN10</f>
        <v>0.46</v>
      </c>
      <c r="AW12" s="173">
        <f>'[3]PLEXOS EE Build MW after line l'!AO10</f>
        <v>0</v>
      </c>
      <c r="AX12" s="173">
        <f>'[3]PLEXOS EE Build MW after line l'!AP10</f>
        <v>0.03</v>
      </c>
      <c r="AY12" s="173">
        <f>'[3]PLEXOS EE Build MW after line l'!AQ10</f>
        <v>0.26</v>
      </c>
      <c r="AZ12" s="173">
        <f>'[3]PLEXOS EE Build MW after line l'!AR10</f>
        <v>0.06</v>
      </c>
      <c r="BA12" s="173">
        <f>'[3]PLEXOS EE Build MW after line l'!AS10</f>
        <v>0.09</v>
      </c>
      <c r="BB12" s="173">
        <f>'[3]PLEXOS EE Build MW after line l'!AT10</f>
        <v>0.15</v>
      </c>
      <c r="BC12" s="173">
        <f>'[3]PLEXOS EE Build MW after line l'!AU10</f>
        <v>0.06</v>
      </c>
      <c r="BD12" s="173">
        <f>'[3]PLEXOS EE Build MW after line l'!AV10</f>
        <v>0.21</v>
      </c>
      <c r="BE12" s="173">
        <f>'[3]PLEXOS EE Build MW after line l'!AW10</f>
        <v>0.05</v>
      </c>
      <c r="BF12" s="173">
        <f>'[3]PLEXOS EE Build MW after line l'!AX10</f>
        <v>0.04</v>
      </c>
      <c r="BG12" s="173">
        <f>'[3]PLEXOS EE Build MW after line l'!AY10</f>
        <v>7.0000000000000007E-2</v>
      </c>
      <c r="BH12" s="173">
        <f>'[3]PLEXOS EE Build MW after line l'!AZ10</f>
        <v>0.03</v>
      </c>
      <c r="BI12" s="173">
        <f>'[3]PLEXOS EE Build MW after line l'!BA10</f>
        <v>0.04</v>
      </c>
      <c r="BJ12" s="173">
        <f>'[3]PLEXOS EE Build MW after line l'!BB10</f>
        <v>0.44</v>
      </c>
      <c r="BK12" s="173">
        <f>'[3]PLEXOS EE Build MW after line l'!BC10</f>
        <v>0.85</v>
      </c>
      <c r="BL12" s="173">
        <f>'[3]PLEXOS EE Build MW after line l'!BD10</f>
        <v>6.19</v>
      </c>
      <c r="BM12" s="173">
        <f>'[3]PLEXOS EE Build MW after line l'!BE10</f>
        <v>0.74</v>
      </c>
      <c r="BN12" s="173">
        <f>'[3]PLEXOS EE Build MW after line l'!BF10</f>
        <v>20.89</v>
      </c>
      <c r="BO12" s="173">
        <f>'[3]PLEXOS EE Build MW after line l'!BG10</f>
        <v>12.05</v>
      </c>
      <c r="BP12" s="173">
        <f>'[3]PLEXOS EE Build MW after line l'!BH10</f>
        <v>8.4600000000000009</v>
      </c>
      <c r="BQ12" s="173">
        <f>'[3]PLEXOS EE Build MW after line l'!BI10</f>
        <v>4.8899999999999997</v>
      </c>
      <c r="BR12" s="173">
        <f>'[3]PLEXOS EE Build MW after line l'!BJ10</f>
        <v>9.1</v>
      </c>
      <c r="BS12" s="173">
        <f>'[3]PLEXOS EE Build MW after line l'!BK10</f>
        <v>6.45</v>
      </c>
      <c r="BT12" s="173">
        <f>'[3]PLEXOS EE Build MW after line l'!BL10</f>
        <v>0</v>
      </c>
      <c r="BU12" s="173">
        <f>'[3]PLEXOS EE Build MW after line l'!BM10</f>
        <v>6.75</v>
      </c>
      <c r="BV12" s="173">
        <f>'[3]PLEXOS EE Build MW after line l'!BN10</f>
        <v>10.27</v>
      </c>
      <c r="BW12" s="173">
        <f>'[3]PLEXOS EE Build MW after line l'!BO10</f>
        <v>10.26</v>
      </c>
      <c r="BX12" s="173">
        <f>'[3]PLEXOS EE Build MW after line l'!BP10</f>
        <v>10.42</v>
      </c>
      <c r="BY12" s="173">
        <f>'[3]PLEXOS EE Build MW after line l'!BQ10</f>
        <v>5.6</v>
      </c>
      <c r="BZ12" s="173">
        <f>'[3]PLEXOS EE Build MW after line l'!BR10</f>
        <v>0</v>
      </c>
      <c r="CA12" s="173">
        <f>'[3]PLEXOS EE Build MW after line l'!BS10</f>
        <v>4.8499999999999996</v>
      </c>
      <c r="CB12" s="173">
        <f>'[3]PLEXOS EE Build MW after line l'!BT10</f>
        <v>7.11</v>
      </c>
      <c r="CC12" s="173">
        <f>'[3]PLEXOS EE Build MW after line l'!BU10</f>
        <v>0</v>
      </c>
      <c r="CD12" s="173">
        <f>'[3]PLEXOS EE Build MW after line l'!BV10</f>
        <v>0.53</v>
      </c>
      <c r="CE12" s="173">
        <f>'[3]PLEXOS EE Build MW after line l'!BW10</f>
        <v>0.35</v>
      </c>
      <c r="CF12" s="173">
        <f>'[3]PLEXOS EE Build MW after line l'!BX10</f>
        <v>0.56000000000000005</v>
      </c>
      <c r="CG12" s="173">
        <f>'[3]PLEXOS EE Build MW after line l'!BY10</f>
        <v>1.34</v>
      </c>
      <c r="CH12" s="173">
        <f>'[3]PLEXOS EE Build MW after line l'!BZ10</f>
        <v>1.61</v>
      </c>
      <c r="CI12" s="173">
        <f>'[3]PLEXOS EE Build MW after line l'!CA10</f>
        <v>0.57999999999999996</v>
      </c>
      <c r="CJ12" s="173">
        <f>'[3]PLEXOS EE Build MW after line l'!CB10</f>
        <v>1.52</v>
      </c>
      <c r="CK12" s="173">
        <f>'[3]PLEXOS EE Build MW after line l'!CC10</f>
        <v>10.71</v>
      </c>
      <c r="CL12" s="173">
        <f>'[3]PLEXOS EE Build MW after line l'!CD10</f>
        <v>23.19</v>
      </c>
      <c r="CM12" s="173">
        <f>'[3]PLEXOS EE Build MW after line l'!CE10</f>
        <v>43.92</v>
      </c>
      <c r="CN12" s="173">
        <f>'[3]PLEXOS EE Build MW after line l'!CF10</f>
        <v>39.46</v>
      </c>
      <c r="CO12" s="173">
        <f>'[3]PLEXOS EE Build MW after line l'!CG10</f>
        <v>52.34</v>
      </c>
      <c r="CP12" s="173">
        <f>'[3]PLEXOS EE Build MW after line l'!CH10</f>
        <v>34.85</v>
      </c>
      <c r="CQ12" s="173">
        <f>'[3]PLEXOS EE Build MW after line l'!CI10</f>
        <v>26.39</v>
      </c>
      <c r="CR12" s="173">
        <f>'[3]PLEXOS EE Build MW after line l'!CJ10</f>
        <v>33.64</v>
      </c>
      <c r="CS12" s="173">
        <f>'[3]PLEXOS EE Build MW after line l'!CK10</f>
        <v>52.23</v>
      </c>
      <c r="CT12" s="173">
        <f>'[3]PLEXOS EE Build MW after line l'!CL10</f>
        <v>34.1</v>
      </c>
      <c r="CU12" s="173">
        <f>'[3]PLEXOS EE Build MW after line l'!CM10</f>
        <v>27.81</v>
      </c>
      <c r="CV12" s="173">
        <f>'[3]PLEXOS EE Build MW after line l'!CN10</f>
        <v>34.729999999999997</v>
      </c>
      <c r="CW12" s="173">
        <f>'[3]PLEXOS EE Build MW after line l'!CO10</f>
        <v>34.54</v>
      </c>
      <c r="CX12" s="173">
        <f>'[3]PLEXOS EE Build MW after line l'!CP10</f>
        <v>31.58</v>
      </c>
      <c r="CY12" s="173">
        <f>'[3]PLEXOS EE Build MW after line l'!CQ10</f>
        <v>0</v>
      </c>
      <c r="CZ12" s="173">
        <f>'[3]PLEXOS EE Build MW after line l'!CR10</f>
        <v>11.82</v>
      </c>
      <c r="DA12" s="173">
        <f>'[3]PLEXOS EE Build MW after line l'!CS10</f>
        <v>5.24</v>
      </c>
      <c r="DB12" s="173">
        <f>'[3]PLEXOS EE Build MW after line l'!CT10</f>
        <v>14.62</v>
      </c>
      <c r="DC12" s="173">
        <f>'[3]PLEXOS EE Build MW after line l'!CU10</f>
        <v>10.62</v>
      </c>
      <c r="DD12" s="173">
        <f>'[3]PLEXOS EE Build MW after line l'!CV10</f>
        <v>7.73</v>
      </c>
      <c r="DE12" s="173">
        <f>'[3]PLEXOS EE Build MW after line l'!CW10</f>
        <v>0.01</v>
      </c>
      <c r="DF12" s="173">
        <f>'[3]PLEXOS EE Build MW after line l'!CX10</f>
        <v>2.77</v>
      </c>
      <c r="DG12" s="173">
        <f>'[3]PLEXOS EE Build MW after line l'!CY10</f>
        <v>1.18</v>
      </c>
      <c r="DH12" s="173">
        <f>'[3]PLEXOS EE Build MW after line l'!CZ10</f>
        <v>1.52</v>
      </c>
      <c r="DI12" s="173">
        <f>'[3]PLEXOS EE Build MW after line l'!DA10</f>
        <v>1.23</v>
      </c>
      <c r="DJ12" s="173">
        <f>'[3]PLEXOS EE Build MW after line l'!DB10</f>
        <v>2.11</v>
      </c>
      <c r="DK12" s="173">
        <f>'[3]PLEXOS EE Build MW after line l'!DC10</f>
        <v>2.58</v>
      </c>
      <c r="DL12" s="173">
        <f>'[3]PLEXOS EE Build MW after line l'!DD10</f>
        <v>37.85</v>
      </c>
      <c r="DM12" s="173">
        <f>'[3]PLEXOS EE Build MW after line l'!DE10</f>
        <v>147.59</v>
      </c>
      <c r="DN12" s="173">
        <f>'[3]PLEXOS EE Build MW after line l'!DF10</f>
        <v>5.49</v>
      </c>
      <c r="DO12" s="173">
        <f>'[3]PLEXOS EE Build MW after line l'!DG10</f>
        <v>4.72</v>
      </c>
      <c r="DP12" s="173">
        <f>'[3]PLEXOS EE Build MW after line l'!DH10</f>
        <v>7.53</v>
      </c>
      <c r="DQ12" s="173">
        <f>'[3]PLEXOS EE Build MW after line l'!DI10</f>
        <v>8.2100000000000009</v>
      </c>
      <c r="DR12" s="173">
        <f>'[3]PLEXOS EE Build MW after line l'!DJ10</f>
        <v>7.35</v>
      </c>
      <c r="DS12" s="173">
        <f>'[3]PLEXOS EE Build MW after line l'!DK10</f>
        <v>6.4</v>
      </c>
      <c r="DT12" s="173">
        <f>'[3]PLEXOS EE Build MW after line l'!DL10</f>
        <v>9.8000000000000007</v>
      </c>
      <c r="DU12" s="173">
        <f>'[3]PLEXOS EE Build MW after line l'!DM10</f>
        <v>6.49</v>
      </c>
      <c r="DV12" s="173">
        <f>'[3]PLEXOS EE Build MW after line l'!DN10</f>
        <v>0.62</v>
      </c>
      <c r="DW12" s="173">
        <f>'[3]PLEXOS EE Build MW after line l'!DO10</f>
        <v>0.91</v>
      </c>
      <c r="DX12" s="173">
        <f>'[3]PLEXOS EE Build MW after line l'!DP10</f>
        <v>0.41</v>
      </c>
      <c r="DY12" s="173">
        <f>'[3]PLEXOS EE Build MW after line l'!DQ10</f>
        <v>0.04</v>
      </c>
      <c r="DZ12" s="173">
        <f>'[3]PLEXOS EE Build MW after line l'!DR10</f>
        <v>0.1</v>
      </c>
      <c r="EA12" s="173">
        <f>'[3]PLEXOS EE Build MW after line l'!DS10</f>
        <v>0.2</v>
      </c>
      <c r="EB12" s="173">
        <f>'[3]PLEXOS EE Build MW after line l'!DT10</f>
        <v>0.21</v>
      </c>
      <c r="EC12" s="173">
        <f>'[3]PLEXOS EE Build MW after line l'!DU10</f>
        <v>0.31</v>
      </c>
      <c r="ED12" s="173">
        <f>'[3]PLEXOS EE Build MW after line l'!DV10</f>
        <v>0.22</v>
      </c>
      <c r="EE12" s="173">
        <f>'[3]PLEXOS EE Build MW after line l'!DW10</f>
        <v>0.35</v>
      </c>
      <c r="EF12" s="173">
        <f>'[3]PLEXOS EE Build MW after line l'!DX10</f>
        <v>0.25</v>
      </c>
      <c r="EG12" s="173">
        <f>'[3]PLEXOS EE Build MW after line l'!DY10</f>
        <v>0.11</v>
      </c>
      <c r="EH12" s="173">
        <f>'[3]PLEXOS EE Build MW after line l'!DZ10</f>
        <v>0.24</v>
      </c>
      <c r="EI12" s="173">
        <f>'[3]PLEXOS EE Build MW after line l'!EA10</f>
        <v>0.26</v>
      </c>
      <c r="EJ12" s="173">
        <f>'[3]PLEXOS EE Build MW after line l'!EB10</f>
        <v>0.22</v>
      </c>
      <c r="EK12" s="173">
        <f>'[3]PLEXOS EE Build MW after line l'!EC10</f>
        <v>0.71</v>
      </c>
      <c r="EL12" s="173">
        <f>'[3]PLEXOS EE Build MW after line l'!ED10</f>
        <v>0.36</v>
      </c>
      <c r="EM12" s="173">
        <f>'[3]PLEXOS EE Build MW after line l'!EE10</f>
        <v>6.6</v>
      </c>
      <c r="EN12" s="173">
        <f>'[3]PLEXOS EE Build MW after line l'!EF10</f>
        <v>22.86</v>
      </c>
      <c r="EO12" s="173">
        <f>'[3]PLEXOS EE Build MW after line l'!EG10</f>
        <v>2.2799999999999998</v>
      </c>
      <c r="EP12" s="173">
        <f>'[3]PLEXOS EE Build MW after line l'!EH10</f>
        <v>2.38</v>
      </c>
      <c r="EQ12" s="173">
        <f>'[3]PLEXOS EE Build MW after line l'!EI10</f>
        <v>1.33</v>
      </c>
      <c r="ER12" s="173">
        <f>'[3]PLEXOS EE Build MW after line l'!EJ10</f>
        <v>2.0099999999999998</v>
      </c>
      <c r="ES12" s="173">
        <f>'[3]PLEXOS EE Build MW after line l'!EK10</f>
        <v>1.28</v>
      </c>
      <c r="ET12" s="173">
        <f>'[3]PLEXOS EE Build MW after line l'!EL10</f>
        <v>1.84</v>
      </c>
      <c r="EU12" s="173">
        <f>'[3]PLEXOS EE Build MW after line l'!EM10</f>
        <v>2.2200000000000002</v>
      </c>
      <c r="EV12" s="173">
        <f>'[3]PLEXOS EE Build MW after line l'!EN10</f>
        <v>2.5</v>
      </c>
      <c r="EW12" s="173">
        <f>'[3]PLEXOS EE Build MW after line l'!EO10</f>
        <v>1.7</v>
      </c>
      <c r="EX12" s="173">
        <f>'[3]PLEXOS EE Build MW after line l'!EP10</f>
        <v>3.02</v>
      </c>
      <c r="EY12" s="173">
        <f>'[3]PLEXOS EE Build MW after line l'!EQ10</f>
        <v>3.37</v>
      </c>
      <c r="EZ12" s="173">
        <f>'[3]PLEXOS EE Build MW after line l'!ER10</f>
        <v>3.84</v>
      </c>
      <c r="FA12" s="173">
        <f>'[3]PLEXOS EE Build MW after line l'!ES10</f>
        <v>3.4</v>
      </c>
      <c r="FB12" s="173">
        <f>'[3]PLEXOS EE Build MW after line l'!ET10</f>
        <v>0.11</v>
      </c>
      <c r="FC12" s="173">
        <f>'[3]PLEXOS EE Build MW after line l'!EU10</f>
        <v>0.1</v>
      </c>
      <c r="FD12" s="173">
        <f>'[3]PLEXOS EE Build MW after line l'!EV10</f>
        <v>0.53</v>
      </c>
      <c r="FE12" s="173">
        <f>'[3]PLEXOS EE Build MW after line l'!EW10</f>
        <v>0.34</v>
      </c>
      <c r="FF12" s="173">
        <f>'[3]PLEXOS EE Build MW after line l'!EX10</f>
        <v>0.64</v>
      </c>
      <c r="FG12" s="173">
        <f>'[3]PLEXOS EE Build MW after line l'!EY10</f>
        <v>0.27</v>
      </c>
      <c r="FH12" s="173">
        <f>'[3]PLEXOS EE Build MW after line l'!EZ10</f>
        <v>0.64</v>
      </c>
      <c r="FI12" s="173">
        <f>'[3]PLEXOS EE Build MW after line l'!FA10</f>
        <v>0.25</v>
      </c>
      <c r="FJ12" s="173">
        <f>'[3]PLEXOS EE Build MW after line l'!FB10</f>
        <v>0.23</v>
      </c>
      <c r="FK12" s="173">
        <f>'[3]PLEXOS EE Build MW after line l'!FC10</f>
        <v>0.56000000000000005</v>
      </c>
      <c r="FL12" s="173">
        <f>'[3]PLEXOS EE Build MW after line l'!FD10</f>
        <v>0.17</v>
      </c>
      <c r="FM12" s="173">
        <f>'[3]PLEXOS EE Build MW after line l'!FE10</f>
        <v>0.2</v>
      </c>
      <c r="FN12" s="173">
        <f>'[3]PLEXOS EE Build MW after line l'!FF10</f>
        <v>5.07</v>
      </c>
      <c r="FO12" s="173">
        <f>'[3]PLEXOS EE Build MW after line l'!FG10</f>
        <v>3.05</v>
      </c>
    </row>
    <row r="13" spans="1:171" x14ac:dyDescent="0.25">
      <c r="I13" s="173">
        <f>'[3]PLEXOS EE Build MW after line l'!A11</f>
        <v>2032</v>
      </c>
      <c r="J13" s="173">
        <f>'[3]PLEXOS EE Build MW after line l'!B11</f>
        <v>0.17</v>
      </c>
      <c r="K13" s="173">
        <f>'[3]PLEXOS EE Build MW after line l'!C11</f>
        <v>0</v>
      </c>
      <c r="L13" s="173">
        <f>'[3]PLEXOS EE Build MW after line l'!D11</f>
        <v>0</v>
      </c>
      <c r="M13" s="173">
        <f>'[3]PLEXOS EE Build MW after line l'!E11</f>
        <v>0.23</v>
      </c>
      <c r="N13" s="173">
        <f>'[3]PLEXOS EE Build MW after line l'!F11</f>
        <v>0.32</v>
      </c>
      <c r="O13" s="173">
        <f>'[3]PLEXOS EE Build MW after line l'!G11</f>
        <v>0.28000000000000003</v>
      </c>
      <c r="P13" s="173">
        <f>'[3]PLEXOS EE Build MW after line l'!H11</f>
        <v>0</v>
      </c>
      <c r="Q13" s="173">
        <f>'[3]PLEXOS EE Build MW after line l'!I11</f>
        <v>0.11</v>
      </c>
      <c r="R13" s="173">
        <f>'[3]PLEXOS EE Build MW after line l'!J11</f>
        <v>0.13</v>
      </c>
      <c r="S13" s="173">
        <f>'[3]PLEXOS EE Build MW after line l'!K11</f>
        <v>0.8</v>
      </c>
      <c r="T13" s="173">
        <f>'[3]PLEXOS EE Build MW after line l'!L11</f>
        <v>0.45</v>
      </c>
      <c r="U13" s="173">
        <f>'[3]PLEXOS EE Build MW after line l'!M11</f>
        <v>0.45</v>
      </c>
      <c r="V13" s="173">
        <f>'[3]PLEXOS EE Build MW after line l'!N11</f>
        <v>0.46</v>
      </c>
      <c r="W13" s="173">
        <f>'[3]PLEXOS EE Build MW after line l'!O11</f>
        <v>0.36</v>
      </c>
      <c r="X13" s="173">
        <f>'[3]PLEXOS EE Build MW after line l'!P11</f>
        <v>0.44</v>
      </c>
      <c r="Y13" s="173">
        <f>'[3]PLEXOS EE Build MW after line l'!Q11</f>
        <v>0.68</v>
      </c>
      <c r="Z13" s="173">
        <f>'[3]PLEXOS EE Build MW after line l'!R11</f>
        <v>0.36</v>
      </c>
      <c r="AA13" s="173">
        <f>'[3]PLEXOS EE Build MW after line l'!S11</f>
        <v>0.22</v>
      </c>
      <c r="AB13" s="173">
        <f>'[3]PLEXOS EE Build MW after line l'!T11</f>
        <v>0.4</v>
      </c>
      <c r="AC13" s="173">
        <f>'[3]PLEXOS EE Build MW after line l'!U11</f>
        <v>0.09</v>
      </c>
      <c r="AD13" s="173">
        <f>'[3]PLEXOS EE Build MW after line l'!V11</f>
        <v>0.15</v>
      </c>
      <c r="AE13" s="173">
        <f>'[3]PLEXOS EE Build MW after line l'!W11</f>
        <v>0.1</v>
      </c>
      <c r="AF13" s="173">
        <f>'[3]PLEXOS EE Build MW after line l'!X11</f>
        <v>0.09</v>
      </c>
      <c r="AG13" s="173">
        <f>'[3]PLEXOS EE Build MW after line l'!Y11</f>
        <v>0.21</v>
      </c>
      <c r="AH13" s="173">
        <f>'[3]PLEXOS EE Build MW after line l'!Z11</f>
        <v>0.14000000000000001</v>
      </c>
      <c r="AI13" s="173">
        <f>'[3]PLEXOS EE Build MW after line l'!AA11</f>
        <v>3.78</v>
      </c>
      <c r="AJ13" s="173">
        <f>'[3]PLEXOS EE Build MW after line l'!AB11</f>
        <v>0.05</v>
      </c>
      <c r="AK13" s="173">
        <f>'[3]PLEXOS EE Build MW after line l'!AC11</f>
        <v>0.42</v>
      </c>
      <c r="AL13" s="173">
        <f>'[3]PLEXOS EE Build MW after line l'!AD11</f>
        <v>0.28000000000000003</v>
      </c>
      <c r="AM13" s="173">
        <f>'[3]PLEXOS EE Build MW after line l'!AE11</f>
        <v>0.16</v>
      </c>
      <c r="AN13" s="173">
        <f>'[3]PLEXOS EE Build MW after line l'!AF11</f>
        <v>0.21</v>
      </c>
      <c r="AO13" s="173">
        <f>'[3]PLEXOS EE Build MW after line l'!AG11</f>
        <v>0.13</v>
      </c>
      <c r="AP13" s="173">
        <f>'[3]PLEXOS EE Build MW after line l'!AH11</f>
        <v>0.23</v>
      </c>
      <c r="AQ13" s="173">
        <f>'[3]PLEXOS EE Build MW after line l'!AI11</f>
        <v>0.12</v>
      </c>
      <c r="AR13" s="173">
        <f>'[3]PLEXOS EE Build MW after line l'!AJ11</f>
        <v>0.22</v>
      </c>
      <c r="AS13" s="173">
        <f>'[3]PLEXOS EE Build MW after line l'!AK11</f>
        <v>0.13</v>
      </c>
      <c r="AT13" s="173">
        <f>'[3]PLEXOS EE Build MW after line l'!AL11</f>
        <v>0</v>
      </c>
      <c r="AU13" s="173">
        <f>'[3]PLEXOS EE Build MW after line l'!AM11</f>
        <v>0.14000000000000001</v>
      </c>
      <c r="AV13" s="173">
        <f>'[3]PLEXOS EE Build MW after line l'!AN11</f>
        <v>0.15</v>
      </c>
      <c r="AW13" s="173">
        <f>'[3]PLEXOS EE Build MW after line l'!AO11</f>
        <v>0</v>
      </c>
      <c r="AX13" s="173">
        <f>'[3]PLEXOS EE Build MW after line l'!AP11</f>
        <v>0.03</v>
      </c>
      <c r="AY13" s="173">
        <f>'[3]PLEXOS EE Build MW after line l'!AQ11</f>
        <v>0.24</v>
      </c>
      <c r="AZ13" s="173">
        <f>'[3]PLEXOS EE Build MW after line l'!AR11</f>
        <v>7.0000000000000007E-2</v>
      </c>
      <c r="BA13" s="173">
        <f>'[3]PLEXOS EE Build MW after line l'!AS11</f>
        <v>0.09</v>
      </c>
      <c r="BB13" s="173">
        <f>'[3]PLEXOS EE Build MW after line l'!AT11</f>
        <v>0.16</v>
      </c>
      <c r="BC13" s="173">
        <f>'[3]PLEXOS EE Build MW after line l'!AU11</f>
        <v>0.06</v>
      </c>
      <c r="BD13" s="173">
        <f>'[3]PLEXOS EE Build MW after line l'!AV11</f>
        <v>0.22</v>
      </c>
      <c r="BE13" s="173">
        <f>'[3]PLEXOS EE Build MW after line l'!AW11</f>
        <v>0.05</v>
      </c>
      <c r="BF13" s="173">
        <f>'[3]PLEXOS EE Build MW after line l'!AX11</f>
        <v>0.05</v>
      </c>
      <c r="BG13" s="173">
        <f>'[3]PLEXOS EE Build MW after line l'!AY11</f>
        <v>0.05</v>
      </c>
      <c r="BH13" s="173">
        <f>'[3]PLEXOS EE Build MW after line l'!AZ11</f>
        <v>0.02</v>
      </c>
      <c r="BI13" s="173">
        <f>'[3]PLEXOS EE Build MW after line l'!BA11</f>
        <v>0.06</v>
      </c>
      <c r="BJ13" s="173">
        <f>'[3]PLEXOS EE Build MW after line l'!BB11</f>
        <v>0.41</v>
      </c>
      <c r="BK13" s="173">
        <f>'[3]PLEXOS EE Build MW after line l'!BC11</f>
        <v>0.45</v>
      </c>
      <c r="BL13" s="173">
        <f>'[3]PLEXOS EE Build MW after line l'!BD11</f>
        <v>3.36</v>
      </c>
      <c r="BM13" s="173">
        <f>'[3]PLEXOS EE Build MW after line l'!BE11</f>
        <v>0.18</v>
      </c>
      <c r="BN13" s="173">
        <f>'[3]PLEXOS EE Build MW after line l'!BF11</f>
        <v>5.33</v>
      </c>
      <c r="BO13" s="173">
        <f>'[3]PLEXOS EE Build MW after line l'!BG11</f>
        <v>12.86</v>
      </c>
      <c r="BP13" s="173">
        <f>'[3]PLEXOS EE Build MW after line l'!BH11</f>
        <v>9</v>
      </c>
      <c r="BQ13" s="173">
        <f>'[3]PLEXOS EE Build MW after line l'!BI11</f>
        <v>3.32</v>
      </c>
      <c r="BR13" s="173">
        <f>'[3]PLEXOS EE Build MW after line l'!BJ11</f>
        <v>2.14</v>
      </c>
      <c r="BS13" s="173">
        <f>'[3]PLEXOS EE Build MW after line l'!BK11</f>
        <v>1.51</v>
      </c>
      <c r="BT13" s="173">
        <f>'[3]PLEXOS EE Build MW after line l'!BL11</f>
        <v>0</v>
      </c>
      <c r="BU13" s="173">
        <f>'[3]PLEXOS EE Build MW after line l'!BM11</f>
        <v>2.72</v>
      </c>
      <c r="BV13" s="173">
        <f>'[3]PLEXOS EE Build MW after line l'!BN11</f>
        <v>2.41</v>
      </c>
      <c r="BW13" s="173">
        <f>'[3]PLEXOS EE Build MW after line l'!BO11</f>
        <v>2.4</v>
      </c>
      <c r="BX13" s="173">
        <f>'[3]PLEXOS EE Build MW after line l'!BP11</f>
        <v>3.31</v>
      </c>
      <c r="BY13" s="173">
        <f>'[3]PLEXOS EE Build MW after line l'!BQ11</f>
        <v>1.81</v>
      </c>
      <c r="BZ13" s="173">
        <f>'[3]PLEXOS EE Build MW after line l'!BR11</f>
        <v>0</v>
      </c>
      <c r="CA13" s="173">
        <f>'[3]PLEXOS EE Build MW after line l'!BS11</f>
        <v>2.2000000000000002</v>
      </c>
      <c r="CB13" s="173">
        <f>'[3]PLEXOS EE Build MW after line l'!BT11</f>
        <v>2.46</v>
      </c>
      <c r="CC13" s="173">
        <f>'[3]PLEXOS EE Build MW after line l'!BU11</f>
        <v>0</v>
      </c>
      <c r="CD13" s="173">
        <f>'[3]PLEXOS EE Build MW after line l'!BV11</f>
        <v>0.49</v>
      </c>
      <c r="CE13" s="173">
        <f>'[3]PLEXOS EE Build MW after line l'!BW11</f>
        <v>0.34</v>
      </c>
      <c r="CF13" s="173">
        <f>'[3]PLEXOS EE Build MW after line l'!BX11</f>
        <v>0.57999999999999996</v>
      </c>
      <c r="CG13" s="173">
        <f>'[3]PLEXOS EE Build MW after line l'!BY11</f>
        <v>1.4</v>
      </c>
      <c r="CH13" s="173">
        <f>'[3]PLEXOS EE Build MW after line l'!BZ11</f>
        <v>1.83</v>
      </c>
      <c r="CI13" s="173">
        <f>'[3]PLEXOS EE Build MW after line l'!CA11</f>
        <v>0.66</v>
      </c>
      <c r="CJ13" s="173">
        <f>'[3]PLEXOS EE Build MW after line l'!CB11</f>
        <v>1.37</v>
      </c>
      <c r="CK13" s="173">
        <f>'[3]PLEXOS EE Build MW after line l'!CC11</f>
        <v>9.93</v>
      </c>
      <c r="CL13" s="173">
        <f>'[3]PLEXOS EE Build MW after line l'!CD11</f>
        <v>10.84</v>
      </c>
      <c r="CM13" s="173">
        <f>'[3]PLEXOS EE Build MW after line l'!CE11</f>
        <v>0</v>
      </c>
      <c r="CN13" s="173">
        <f>'[3]PLEXOS EE Build MW after line l'!CF11</f>
        <v>0</v>
      </c>
      <c r="CO13" s="173">
        <f>'[3]PLEXOS EE Build MW after line l'!CG11</f>
        <v>0</v>
      </c>
      <c r="CP13" s="173">
        <f>'[3]PLEXOS EE Build MW after line l'!CH11</f>
        <v>0</v>
      </c>
      <c r="CQ13" s="173">
        <f>'[3]PLEXOS EE Build MW after line l'!CI11</f>
        <v>0</v>
      </c>
      <c r="CR13" s="173">
        <f>'[3]PLEXOS EE Build MW after line l'!CJ11</f>
        <v>0</v>
      </c>
      <c r="CS13" s="173">
        <f>'[3]PLEXOS EE Build MW after line l'!CK11</f>
        <v>7.5</v>
      </c>
      <c r="CT13" s="173">
        <f>'[3]PLEXOS EE Build MW after line l'!CL11</f>
        <v>0</v>
      </c>
      <c r="CU13" s="173">
        <f>'[3]PLEXOS EE Build MW after line l'!CM11</f>
        <v>0</v>
      </c>
      <c r="CV13" s="173">
        <f>'[3]PLEXOS EE Build MW after line l'!CN11</f>
        <v>0</v>
      </c>
      <c r="CW13" s="173">
        <f>'[3]PLEXOS EE Build MW after line l'!CO11</f>
        <v>0</v>
      </c>
      <c r="CX13" s="173">
        <f>'[3]PLEXOS EE Build MW after line l'!CP11</f>
        <v>0</v>
      </c>
      <c r="CY13" s="173">
        <f>'[3]PLEXOS EE Build MW after line l'!CQ11</f>
        <v>0.04</v>
      </c>
      <c r="CZ13" s="173">
        <f>'[3]PLEXOS EE Build MW after line l'!CR11</f>
        <v>9.23</v>
      </c>
      <c r="DA13" s="173">
        <f>'[3]PLEXOS EE Build MW after line l'!CS11</f>
        <v>3.92</v>
      </c>
      <c r="DB13" s="173">
        <f>'[3]PLEXOS EE Build MW after line l'!CT11</f>
        <v>8.85</v>
      </c>
      <c r="DC13" s="173">
        <f>'[3]PLEXOS EE Build MW after line l'!CU11</f>
        <v>7.77</v>
      </c>
      <c r="DD13" s="173">
        <f>'[3]PLEXOS EE Build MW after line l'!CV11</f>
        <v>3.34</v>
      </c>
      <c r="DE13" s="173">
        <f>'[3]PLEXOS EE Build MW after line l'!CW11</f>
        <v>0.01</v>
      </c>
      <c r="DF13" s="173">
        <f>'[3]PLEXOS EE Build MW after line l'!CX11</f>
        <v>1.19</v>
      </c>
      <c r="DG13" s="173">
        <f>'[3]PLEXOS EE Build MW after line l'!CY11</f>
        <v>1.02</v>
      </c>
      <c r="DH13" s="173">
        <f>'[3]PLEXOS EE Build MW after line l'!CZ11</f>
        <v>1.27</v>
      </c>
      <c r="DI13" s="173">
        <f>'[3]PLEXOS EE Build MW after line l'!DA11</f>
        <v>0.42</v>
      </c>
      <c r="DJ13" s="173">
        <f>'[3]PLEXOS EE Build MW after line l'!DB11</f>
        <v>2.2799999999999998</v>
      </c>
      <c r="DK13" s="173">
        <f>'[3]PLEXOS EE Build MW after line l'!DC11</f>
        <v>2.59</v>
      </c>
      <c r="DL13" s="173">
        <f>'[3]PLEXOS EE Build MW after line l'!DD11</f>
        <v>38.79</v>
      </c>
      <c r="DM13" s="173">
        <f>'[3]PLEXOS EE Build MW after line l'!DE11</f>
        <v>0</v>
      </c>
      <c r="DN13" s="173">
        <f>'[3]PLEXOS EE Build MW after line l'!DF11</f>
        <v>0</v>
      </c>
      <c r="DO13" s="173">
        <f>'[3]PLEXOS EE Build MW after line l'!DG11</f>
        <v>0</v>
      </c>
      <c r="DP13" s="173">
        <f>'[3]PLEXOS EE Build MW after line l'!DH11</f>
        <v>0</v>
      </c>
      <c r="DQ13" s="173">
        <f>'[3]PLEXOS EE Build MW after line l'!DI11</f>
        <v>0</v>
      </c>
      <c r="DR13" s="173">
        <f>'[3]PLEXOS EE Build MW after line l'!DJ11</f>
        <v>0</v>
      </c>
      <c r="DS13" s="173">
        <f>'[3]PLEXOS EE Build MW after line l'!DK11</f>
        <v>0</v>
      </c>
      <c r="DT13" s="173">
        <f>'[3]PLEXOS EE Build MW after line l'!DL11</f>
        <v>0</v>
      </c>
      <c r="DU13" s="173">
        <f>'[3]PLEXOS EE Build MW after line l'!DM11</f>
        <v>0</v>
      </c>
      <c r="DV13" s="173">
        <f>'[3]PLEXOS EE Build MW after line l'!DN11</f>
        <v>1.17</v>
      </c>
      <c r="DW13" s="173">
        <f>'[3]PLEXOS EE Build MW after line l'!DO11</f>
        <v>1.39</v>
      </c>
      <c r="DX13" s="173">
        <f>'[3]PLEXOS EE Build MW after line l'!DP11</f>
        <v>0.88</v>
      </c>
      <c r="DY13" s="173">
        <f>'[3]PLEXOS EE Build MW after line l'!DQ11</f>
        <v>0.03</v>
      </c>
      <c r="DZ13" s="173">
        <f>'[3]PLEXOS EE Build MW after line l'!DR11</f>
        <v>0.09</v>
      </c>
      <c r="EA13" s="173">
        <f>'[3]PLEXOS EE Build MW after line l'!DS11</f>
        <v>0.22</v>
      </c>
      <c r="EB13" s="173">
        <f>'[3]PLEXOS EE Build MW after line l'!DT11</f>
        <v>0.18</v>
      </c>
      <c r="EC13" s="173">
        <f>'[3]PLEXOS EE Build MW after line l'!DU11</f>
        <v>0.25</v>
      </c>
      <c r="ED13" s="173">
        <f>'[3]PLEXOS EE Build MW after line l'!DV11</f>
        <v>0.23</v>
      </c>
      <c r="EE13" s="173">
        <f>'[3]PLEXOS EE Build MW after line l'!DW11</f>
        <v>0.4</v>
      </c>
      <c r="EF13" s="173">
        <f>'[3]PLEXOS EE Build MW after line l'!DX11</f>
        <v>0.32</v>
      </c>
      <c r="EG13" s="173">
        <f>'[3]PLEXOS EE Build MW after line l'!DY11</f>
        <v>0.12</v>
      </c>
      <c r="EH13" s="173">
        <f>'[3]PLEXOS EE Build MW after line l'!DZ11</f>
        <v>0.21</v>
      </c>
      <c r="EI13" s="173">
        <f>'[3]PLEXOS EE Build MW after line l'!EA11</f>
        <v>0.26</v>
      </c>
      <c r="EJ13" s="173">
        <f>'[3]PLEXOS EE Build MW after line l'!EB11</f>
        <v>0.19</v>
      </c>
      <c r="EK13" s="173">
        <f>'[3]PLEXOS EE Build MW after line l'!EC11</f>
        <v>0.51</v>
      </c>
      <c r="EL13" s="173">
        <f>'[3]PLEXOS EE Build MW after line l'!ED11</f>
        <v>0.08</v>
      </c>
      <c r="EM13" s="173">
        <f>'[3]PLEXOS EE Build MW after line l'!EE11</f>
        <v>6.95</v>
      </c>
      <c r="EN13" s="173">
        <f>'[3]PLEXOS EE Build MW after line l'!EF11</f>
        <v>0</v>
      </c>
      <c r="EO13" s="173">
        <f>'[3]PLEXOS EE Build MW after line l'!EG11</f>
        <v>1.29</v>
      </c>
      <c r="EP13" s="173">
        <f>'[3]PLEXOS EE Build MW after line l'!EH11</f>
        <v>0.44</v>
      </c>
      <c r="EQ13" s="173">
        <f>'[3]PLEXOS EE Build MW after line l'!EI11</f>
        <v>0.76</v>
      </c>
      <c r="ER13" s="173">
        <f>'[3]PLEXOS EE Build MW after line l'!EJ11</f>
        <v>0.28999999999999998</v>
      </c>
      <c r="ES13" s="173">
        <f>'[3]PLEXOS EE Build MW after line l'!EK11</f>
        <v>0.76</v>
      </c>
      <c r="ET13" s="173">
        <f>'[3]PLEXOS EE Build MW after line l'!EL11</f>
        <v>0.11</v>
      </c>
      <c r="EU13" s="173">
        <f>'[3]PLEXOS EE Build MW after line l'!EM11</f>
        <v>0.43</v>
      </c>
      <c r="EV13" s="173">
        <f>'[3]PLEXOS EE Build MW after line l'!EN11</f>
        <v>0</v>
      </c>
      <c r="EW13" s="173">
        <f>'[3]PLEXOS EE Build MW after line l'!EO11</f>
        <v>0.17</v>
      </c>
      <c r="EX13" s="173">
        <f>'[3]PLEXOS EE Build MW after line l'!EP11</f>
        <v>0</v>
      </c>
      <c r="EY13" s="173">
        <f>'[3]PLEXOS EE Build MW after line l'!EQ11</f>
        <v>0</v>
      </c>
      <c r="EZ13" s="173">
        <f>'[3]PLEXOS EE Build MW after line l'!ER11</f>
        <v>0</v>
      </c>
      <c r="FA13" s="173">
        <f>'[3]PLEXOS EE Build MW after line l'!ES11</f>
        <v>0</v>
      </c>
      <c r="FB13" s="173">
        <f>'[3]PLEXOS EE Build MW after line l'!ET11</f>
        <v>0.13</v>
      </c>
      <c r="FC13" s="173">
        <f>'[3]PLEXOS EE Build MW after line l'!EU11</f>
        <v>0.11</v>
      </c>
      <c r="FD13" s="173">
        <f>'[3]PLEXOS EE Build MW after line l'!EV11</f>
        <v>0.53</v>
      </c>
      <c r="FE13" s="173">
        <f>'[3]PLEXOS EE Build MW after line l'!EW11</f>
        <v>0.35</v>
      </c>
      <c r="FF13" s="173">
        <f>'[3]PLEXOS EE Build MW after line l'!EX11</f>
        <v>0.74</v>
      </c>
      <c r="FG13" s="173">
        <f>'[3]PLEXOS EE Build MW after line l'!EY11</f>
        <v>0.3</v>
      </c>
      <c r="FH13" s="173">
        <f>'[3]PLEXOS EE Build MW after line l'!EZ11</f>
        <v>0.73</v>
      </c>
      <c r="FI13" s="173">
        <f>'[3]PLEXOS EE Build MW after line l'!FA11</f>
        <v>0.22</v>
      </c>
      <c r="FJ13" s="173">
        <f>'[3]PLEXOS EE Build MW after line l'!FB11</f>
        <v>0.2</v>
      </c>
      <c r="FK13" s="173">
        <f>'[3]PLEXOS EE Build MW after line l'!FC11</f>
        <v>0.15</v>
      </c>
      <c r="FL13" s="173">
        <f>'[3]PLEXOS EE Build MW after line l'!FD11</f>
        <v>0.16</v>
      </c>
      <c r="FM13" s="173">
        <f>'[3]PLEXOS EE Build MW after line l'!FE11</f>
        <v>0.16</v>
      </c>
      <c r="FN13" s="173">
        <f>'[3]PLEXOS EE Build MW after line l'!FF11</f>
        <v>5.07</v>
      </c>
      <c r="FO13" s="173">
        <f>'[3]PLEXOS EE Build MW after line l'!FG11</f>
        <v>2.2999999999999998</v>
      </c>
    </row>
    <row r="14" spans="1:171" x14ac:dyDescent="0.25">
      <c r="I14" s="173">
        <f>'[3]PLEXOS EE Build MW after line l'!A12</f>
        <v>2033</v>
      </c>
      <c r="J14" s="173">
        <f>'[3]PLEXOS EE Build MW after line l'!B12</f>
        <v>0.35</v>
      </c>
      <c r="K14" s="173">
        <f>'[3]PLEXOS EE Build MW after line l'!C12</f>
        <v>0.26</v>
      </c>
      <c r="L14" s="173">
        <f>'[3]PLEXOS EE Build MW after line l'!D12</f>
        <v>0</v>
      </c>
      <c r="M14" s="173">
        <f>'[3]PLEXOS EE Build MW after line l'!E12</f>
        <v>0.2</v>
      </c>
      <c r="N14" s="173">
        <f>'[3]PLEXOS EE Build MW after line l'!F12</f>
        <v>0.33</v>
      </c>
      <c r="O14" s="173">
        <f>'[3]PLEXOS EE Build MW after line l'!G12</f>
        <v>0.26</v>
      </c>
      <c r="P14" s="173">
        <f>'[3]PLEXOS EE Build MW after line l'!H12</f>
        <v>0</v>
      </c>
      <c r="Q14" s="173">
        <f>'[3]PLEXOS EE Build MW after line l'!I12</f>
        <v>0.19</v>
      </c>
      <c r="R14" s="173">
        <f>'[3]PLEXOS EE Build MW after line l'!J12</f>
        <v>0.13</v>
      </c>
      <c r="S14" s="173">
        <f>'[3]PLEXOS EE Build MW after line l'!K12</f>
        <v>0.9</v>
      </c>
      <c r="T14" s="173">
        <f>'[3]PLEXOS EE Build MW after line l'!L12</f>
        <v>0.48</v>
      </c>
      <c r="U14" s="173">
        <f>'[3]PLEXOS EE Build MW after line l'!M12</f>
        <v>0.47</v>
      </c>
      <c r="V14" s="173">
        <f>'[3]PLEXOS EE Build MW after line l'!N12</f>
        <v>0.54</v>
      </c>
      <c r="W14" s="173">
        <f>'[3]PLEXOS EE Build MW after line l'!O12</f>
        <v>0.35</v>
      </c>
      <c r="X14" s="173">
        <f>'[3]PLEXOS EE Build MW after line l'!P12</f>
        <v>0.49</v>
      </c>
      <c r="Y14" s="173">
        <f>'[3]PLEXOS EE Build MW after line l'!Q12</f>
        <v>0.78</v>
      </c>
      <c r="Z14" s="173">
        <f>'[3]PLEXOS EE Build MW after line l'!R12</f>
        <v>0.35</v>
      </c>
      <c r="AA14" s="173">
        <f>'[3]PLEXOS EE Build MW after line l'!S12</f>
        <v>0.21</v>
      </c>
      <c r="AB14" s="173">
        <f>'[3]PLEXOS EE Build MW after line l'!T12</f>
        <v>0.44</v>
      </c>
      <c r="AC14" s="173">
        <f>'[3]PLEXOS EE Build MW after line l'!U12</f>
        <v>0.08</v>
      </c>
      <c r="AD14" s="173">
        <f>'[3]PLEXOS EE Build MW after line l'!V12</f>
        <v>0.1</v>
      </c>
      <c r="AE14" s="173">
        <f>'[3]PLEXOS EE Build MW after line l'!W12</f>
        <v>7.0000000000000007E-2</v>
      </c>
      <c r="AF14" s="173">
        <f>'[3]PLEXOS EE Build MW after line l'!X12</f>
        <v>0.09</v>
      </c>
      <c r="AG14" s="173">
        <f>'[3]PLEXOS EE Build MW after line l'!Y12</f>
        <v>0.21</v>
      </c>
      <c r="AH14" s="173">
        <f>'[3]PLEXOS EE Build MW after line l'!Z12</f>
        <v>0.14000000000000001</v>
      </c>
      <c r="AI14" s="173">
        <f>'[3]PLEXOS EE Build MW after line l'!AA12</f>
        <v>3.61</v>
      </c>
      <c r="AJ14" s="173">
        <f>'[3]PLEXOS EE Build MW after line l'!AB12</f>
        <v>1.01</v>
      </c>
      <c r="AK14" s="173">
        <f>'[3]PLEXOS EE Build MW after line l'!AC12</f>
        <v>0.48</v>
      </c>
      <c r="AL14" s="173">
        <f>'[3]PLEXOS EE Build MW after line l'!AD12</f>
        <v>0.33</v>
      </c>
      <c r="AM14" s="173">
        <f>'[3]PLEXOS EE Build MW after line l'!AE12</f>
        <v>0.19</v>
      </c>
      <c r="AN14" s="173">
        <f>'[3]PLEXOS EE Build MW after line l'!AF12</f>
        <v>0.23</v>
      </c>
      <c r="AO14" s="173">
        <f>'[3]PLEXOS EE Build MW after line l'!AG12</f>
        <v>0.16</v>
      </c>
      <c r="AP14" s="173">
        <f>'[3]PLEXOS EE Build MW after line l'!AH12</f>
        <v>0.23</v>
      </c>
      <c r="AQ14" s="173">
        <f>'[3]PLEXOS EE Build MW after line l'!AI12</f>
        <v>0.14000000000000001</v>
      </c>
      <c r="AR14" s="173">
        <f>'[3]PLEXOS EE Build MW after line l'!AJ12</f>
        <v>0.19</v>
      </c>
      <c r="AS14" s="173">
        <f>'[3]PLEXOS EE Build MW after line l'!AK12</f>
        <v>0.22</v>
      </c>
      <c r="AT14" s="173">
        <f>'[3]PLEXOS EE Build MW after line l'!AL12</f>
        <v>0.1</v>
      </c>
      <c r="AU14" s="173">
        <f>'[3]PLEXOS EE Build MW after line l'!AM12</f>
        <v>0.19</v>
      </c>
      <c r="AV14" s="173">
        <f>'[3]PLEXOS EE Build MW after line l'!AN12</f>
        <v>0.23</v>
      </c>
      <c r="AW14" s="173">
        <f>'[3]PLEXOS EE Build MW after line l'!AO12</f>
        <v>0</v>
      </c>
      <c r="AX14" s="173">
        <f>'[3]PLEXOS EE Build MW after line l'!AP12</f>
        <v>0.03</v>
      </c>
      <c r="AY14" s="173">
        <f>'[3]PLEXOS EE Build MW after line l'!AQ12</f>
        <v>0.21</v>
      </c>
      <c r="AZ14" s="173">
        <f>'[3]PLEXOS EE Build MW after line l'!AR12</f>
        <v>0.08</v>
      </c>
      <c r="BA14" s="173">
        <f>'[3]PLEXOS EE Build MW after line l'!AS12</f>
        <v>0.08</v>
      </c>
      <c r="BB14" s="173">
        <f>'[3]PLEXOS EE Build MW after line l'!AT12</f>
        <v>0.17</v>
      </c>
      <c r="BC14" s="173">
        <f>'[3]PLEXOS EE Build MW after line l'!AU12</f>
        <v>7.0000000000000007E-2</v>
      </c>
      <c r="BD14" s="173">
        <f>'[3]PLEXOS EE Build MW after line l'!AV12</f>
        <v>0.24</v>
      </c>
      <c r="BE14" s="173">
        <f>'[3]PLEXOS EE Build MW after line l'!AW12</f>
        <v>7.0000000000000007E-2</v>
      </c>
      <c r="BF14" s="173">
        <f>'[3]PLEXOS EE Build MW after line l'!AX12</f>
        <v>0.04</v>
      </c>
      <c r="BG14" s="173">
        <f>'[3]PLEXOS EE Build MW after line l'!AY12</f>
        <v>0.03</v>
      </c>
      <c r="BH14" s="173">
        <f>'[3]PLEXOS EE Build MW after line l'!AZ12</f>
        <v>0.03</v>
      </c>
      <c r="BI14" s="173">
        <f>'[3]PLEXOS EE Build MW after line l'!BA12</f>
        <v>0.05</v>
      </c>
      <c r="BJ14" s="173">
        <f>'[3]PLEXOS EE Build MW after line l'!BB12</f>
        <v>0.38</v>
      </c>
      <c r="BK14" s="173">
        <f>'[3]PLEXOS EE Build MW after line l'!BC12</f>
        <v>0.5</v>
      </c>
      <c r="BL14" s="173">
        <f>'[3]PLEXOS EE Build MW after line l'!BD12</f>
        <v>3.05</v>
      </c>
      <c r="BM14" s="173">
        <f>'[3]PLEXOS EE Build MW after line l'!BE12</f>
        <v>0.26</v>
      </c>
      <c r="BN14" s="173">
        <f>'[3]PLEXOS EE Build MW after line l'!BF12</f>
        <v>6.93</v>
      </c>
      <c r="BO14" s="173">
        <f>'[3]PLEXOS EE Build MW after line l'!BG12</f>
        <v>12.22</v>
      </c>
      <c r="BP14" s="173">
        <f>'[3]PLEXOS EE Build MW after line l'!BH12</f>
        <v>8.06</v>
      </c>
      <c r="BQ14" s="173">
        <f>'[3]PLEXOS EE Build MW after line l'!BI12</f>
        <v>3.51</v>
      </c>
      <c r="BR14" s="173">
        <f>'[3]PLEXOS EE Build MW after line l'!BJ12</f>
        <v>3.12</v>
      </c>
      <c r="BS14" s="173">
        <f>'[3]PLEXOS EE Build MW after line l'!BK12</f>
        <v>2.37</v>
      </c>
      <c r="BT14" s="173">
        <f>'[3]PLEXOS EE Build MW after line l'!BL12</f>
        <v>15.65</v>
      </c>
      <c r="BU14" s="173">
        <f>'[3]PLEXOS EE Build MW after line l'!BM12</f>
        <v>3.77</v>
      </c>
      <c r="BV14" s="173">
        <f>'[3]PLEXOS EE Build MW after line l'!BN12</f>
        <v>3.76</v>
      </c>
      <c r="BW14" s="173">
        <f>'[3]PLEXOS EE Build MW after line l'!BO12</f>
        <v>3.76</v>
      </c>
      <c r="BX14" s="173">
        <f>'[3]PLEXOS EE Build MW after line l'!BP12</f>
        <v>4.6399999999999997</v>
      </c>
      <c r="BY14" s="173">
        <f>'[3]PLEXOS EE Build MW after line l'!BQ12</f>
        <v>2.5</v>
      </c>
      <c r="BZ14" s="173">
        <f>'[3]PLEXOS EE Build MW after line l'!BR12</f>
        <v>7.21</v>
      </c>
      <c r="CA14" s="173">
        <f>'[3]PLEXOS EE Build MW after line l'!BS12</f>
        <v>3.69</v>
      </c>
      <c r="CB14" s="173">
        <f>'[3]PLEXOS EE Build MW after line l'!BT12</f>
        <v>3.44</v>
      </c>
      <c r="CC14" s="173">
        <f>'[3]PLEXOS EE Build MW after line l'!BU12</f>
        <v>6.55</v>
      </c>
      <c r="CD14" s="173">
        <f>'[3]PLEXOS EE Build MW after line l'!BV12</f>
        <v>0.45</v>
      </c>
      <c r="CE14" s="173">
        <f>'[3]PLEXOS EE Build MW after line l'!BW12</f>
        <v>0.32</v>
      </c>
      <c r="CF14" s="173">
        <f>'[3]PLEXOS EE Build MW after line l'!BX12</f>
        <v>0.61</v>
      </c>
      <c r="CG14" s="173">
        <f>'[3]PLEXOS EE Build MW after line l'!BY12</f>
        <v>1.46</v>
      </c>
      <c r="CH14" s="173">
        <f>'[3]PLEXOS EE Build MW after line l'!BZ12</f>
        <v>1.2</v>
      </c>
      <c r="CI14" s="173">
        <f>'[3]PLEXOS EE Build MW after line l'!CA12</f>
        <v>0.44</v>
      </c>
      <c r="CJ14" s="173">
        <f>'[3]PLEXOS EE Build MW after line l'!CB12</f>
        <v>1.23</v>
      </c>
      <c r="CK14" s="173">
        <f>'[3]PLEXOS EE Build MW after line l'!CC12</f>
        <v>8.33</v>
      </c>
      <c r="CL14" s="173">
        <f>'[3]PLEXOS EE Build MW after line l'!CD12</f>
        <v>15.25</v>
      </c>
      <c r="CM14" s="173">
        <f>'[3]PLEXOS EE Build MW after line l'!CE12</f>
        <v>0</v>
      </c>
      <c r="CN14" s="173">
        <f>'[3]PLEXOS EE Build MW after line l'!CF12</f>
        <v>0</v>
      </c>
      <c r="CO14" s="173">
        <f>'[3]PLEXOS EE Build MW after line l'!CG12</f>
        <v>0</v>
      </c>
      <c r="CP14" s="173">
        <f>'[3]PLEXOS EE Build MW after line l'!CH12</f>
        <v>0</v>
      </c>
      <c r="CQ14" s="173">
        <f>'[3]PLEXOS EE Build MW after line l'!CI12</f>
        <v>0</v>
      </c>
      <c r="CR14" s="173">
        <f>'[3]PLEXOS EE Build MW after line l'!CJ12</f>
        <v>7.05</v>
      </c>
      <c r="CS14" s="173">
        <f>'[3]PLEXOS EE Build MW after line l'!CK12</f>
        <v>24.77</v>
      </c>
      <c r="CT14" s="173">
        <f>'[3]PLEXOS EE Build MW after line l'!CL12</f>
        <v>0</v>
      </c>
      <c r="CU14" s="173">
        <f>'[3]PLEXOS EE Build MW after line l'!CM12</f>
        <v>10.06</v>
      </c>
      <c r="CV14" s="173">
        <f>'[3]PLEXOS EE Build MW after line l'!CN12</f>
        <v>0</v>
      </c>
      <c r="CW14" s="173">
        <f>'[3]PLEXOS EE Build MW after line l'!CO12</f>
        <v>0</v>
      </c>
      <c r="CX14" s="173">
        <f>'[3]PLEXOS EE Build MW after line l'!CP12</f>
        <v>0</v>
      </c>
      <c r="CY14" s="173">
        <f>'[3]PLEXOS EE Build MW after line l'!CQ12</f>
        <v>4.6500000000000004</v>
      </c>
      <c r="CZ14" s="173">
        <f>'[3]PLEXOS EE Build MW after line l'!CR12</f>
        <v>9.27</v>
      </c>
      <c r="DA14" s="173">
        <f>'[3]PLEXOS EE Build MW after line l'!CS12</f>
        <v>4.04</v>
      </c>
      <c r="DB14" s="173">
        <f>'[3]PLEXOS EE Build MW after line l'!CT12</f>
        <v>8.65</v>
      </c>
      <c r="DC14" s="173">
        <f>'[3]PLEXOS EE Build MW after line l'!CU12</f>
        <v>7.84</v>
      </c>
      <c r="DD14" s="173">
        <f>'[3]PLEXOS EE Build MW after line l'!CV12</f>
        <v>3.05</v>
      </c>
      <c r="DE14" s="173">
        <f>'[3]PLEXOS EE Build MW after line l'!CW12</f>
        <v>0.01</v>
      </c>
      <c r="DF14" s="173">
        <f>'[3]PLEXOS EE Build MW after line l'!CX12</f>
        <v>1.24</v>
      </c>
      <c r="DG14" s="173">
        <f>'[3]PLEXOS EE Build MW after line l'!CY12</f>
        <v>0.87</v>
      </c>
      <c r="DH14" s="173">
        <f>'[3]PLEXOS EE Build MW after line l'!CZ12</f>
        <v>1.35</v>
      </c>
      <c r="DI14" s="173">
        <f>'[3]PLEXOS EE Build MW after line l'!DA12</f>
        <v>0.7</v>
      </c>
      <c r="DJ14" s="173">
        <f>'[3]PLEXOS EE Build MW after line l'!DB12</f>
        <v>2.44</v>
      </c>
      <c r="DK14" s="173">
        <f>'[3]PLEXOS EE Build MW after line l'!DC12</f>
        <v>2.63</v>
      </c>
      <c r="DL14" s="173">
        <f>'[3]PLEXOS EE Build MW after line l'!DD12</f>
        <v>38.39</v>
      </c>
      <c r="DM14" s="173">
        <f>'[3]PLEXOS EE Build MW after line l'!DE12</f>
        <v>0</v>
      </c>
      <c r="DN14" s="173">
        <f>'[3]PLEXOS EE Build MW after line l'!DF12</f>
        <v>0</v>
      </c>
      <c r="DO14" s="173">
        <f>'[3]PLEXOS EE Build MW after line l'!DG12</f>
        <v>1.83</v>
      </c>
      <c r="DP14" s="173">
        <f>'[3]PLEXOS EE Build MW after line l'!DH12</f>
        <v>0</v>
      </c>
      <c r="DQ14" s="173">
        <f>'[3]PLEXOS EE Build MW after line l'!DI12</f>
        <v>0</v>
      </c>
      <c r="DR14" s="173">
        <f>'[3]PLEXOS EE Build MW after line l'!DJ12</f>
        <v>0</v>
      </c>
      <c r="DS14" s="173">
        <f>'[3]PLEXOS EE Build MW after line l'!DK12</f>
        <v>0</v>
      </c>
      <c r="DT14" s="173">
        <f>'[3]PLEXOS EE Build MW after line l'!DL12</f>
        <v>0</v>
      </c>
      <c r="DU14" s="173">
        <f>'[3]PLEXOS EE Build MW after line l'!DM12</f>
        <v>0</v>
      </c>
      <c r="DV14" s="173">
        <f>'[3]PLEXOS EE Build MW after line l'!DN12</f>
        <v>1.35</v>
      </c>
      <c r="DW14" s="173">
        <f>'[3]PLEXOS EE Build MW after line l'!DO12</f>
        <v>1.6</v>
      </c>
      <c r="DX14" s="173">
        <f>'[3]PLEXOS EE Build MW after line l'!DP12</f>
        <v>1</v>
      </c>
      <c r="DY14" s="173">
        <f>'[3]PLEXOS EE Build MW after line l'!DQ12</f>
        <v>0.04</v>
      </c>
      <c r="DZ14" s="173">
        <f>'[3]PLEXOS EE Build MW after line l'!DR12</f>
        <v>0.08</v>
      </c>
      <c r="EA14" s="173">
        <f>'[3]PLEXOS EE Build MW after line l'!DS12</f>
        <v>0.22</v>
      </c>
      <c r="EB14" s="173">
        <f>'[3]PLEXOS EE Build MW after line l'!DT12</f>
        <v>0.15</v>
      </c>
      <c r="EC14" s="173">
        <f>'[3]PLEXOS EE Build MW after line l'!DU12</f>
        <v>0.19</v>
      </c>
      <c r="ED14" s="173">
        <f>'[3]PLEXOS EE Build MW after line l'!DV12</f>
        <v>0.17</v>
      </c>
      <c r="EE14" s="173">
        <f>'[3]PLEXOS EE Build MW after line l'!DW12</f>
        <v>0.33</v>
      </c>
      <c r="EF14" s="173">
        <f>'[3]PLEXOS EE Build MW after line l'!DX12</f>
        <v>0.3</v>
      </c>
      <c r="EG14" s="173">
        <f>'[3]PLEXOS EE Build MW after line l'!DY12</f>
        <v>0.12</v>
      </c>
      <c r="EH14" s="173">
        <f>'[3]PLEXOS EE Build MW after line l'!DZ12</f>
        <v>0.17</v>
      </c>
      <c r="EI14" s="173">
        <f>'[3]PLEXOS EE Build MW after line l'!EA12</f>
        <v>0.22</v>
      </c>
      <c r="EJ14" s="173">
        <f>'[3]PLEXOS EE Build MW after line l'!EB12</f>
        <v>0.13</v>
      </c>
      <c r="EK14" s="173">
        <f>'[3]PLEXOS EE Build MW after line l'!EC12</f>
        <v>0.37</v>
      </c>
      <c r="EL14" s="173">
        <f>'[3]PLEXOS EE Build MW after line l'!ED12</f>
        <v>0.11</v>
      </c>
      <c r="EM14" s="173">
        <f>'[3]PLEXOS EE Build MW after line l'!EE12</f>
        <v>6.46</v>
      </c>
      <c r="EN14" s="173">
        <f>'[3]PLEXOS EE Build MW after line l'!EF12</f>
        <v>0</v>
      </c>
      <c r="EO14" s="173">
        <f>'[3]PLEXOS EE Build MW after line l'!EG12</f>
        <v>2.0299999999999998</v>
      </c>
      <c r="EP14" s="173">
        <f>'[3]PLEXOS EE Build MW after line l'!EH12</f>
        <v>0.43</v>
      </c>
      <c r="EQ14" s="173">
        <f>'[3]PLEXOS EE Build MW after line l'!EI12</f>
        <v>0.87</v>
      </c>
      <c r="ER14" s="173">
        <f>'[3]PLEXOS EE Build MW after line l'!EJ12</f>
        <v>0.27</v>
      </c>
      <c r="ES14" s="173">
        <f>'[3]PLEXOS EE Build MW after line l'!EK12</f>
        <v>0.52</v>
      </c>
      <c r="ET14" s="173">
        <f>'[3]PLEXOS EE Build MW after line l'!EL12</f>
        <v>0.11</v>
      </c>
      <c r="EU14" s="173">
        <f>'[3]PLEXOS EE Build MW after line l'!EM12</f>
        <v>0.46</v>
      </c>
      <c r="EV14" s="173">
        <f>'[3]PLEXOS EE Build MW after line l'!EN12</f>
        <v>1.18</v>
      </c>
      <c r="EW14" s="173">
        <f>'[3]PLEXOS EE Build MW after line l'!EO12</f>
        <v>1.33</v>
      </c>
      <c r="EX14" s="173">
        <f>'[3]PLEXOS EE Build MW after line l'!EP12</f>
        <v>0.77</v>
      </c>
      <c r="EY14" s="173">
        <f>'[3]PLEXOS EE Build MW after line l'!EQ12</f>
        <v>0</v>
      </c>
      <c r="EZ14" s="173">
        <f>'[3]PLEXOS EE Build MW after line l'!ER12</f>
        <v>0</v>
      </c>
      <c r="FA14" s="173">
        <f>'[3]PLEXOS EE Build MW after line l'!ES12</f>
        <v>0</v>
      </c>
      <c r="FB14" s="173">
        <f>'[3]PLEXOS EE Build MW after line l'!ET12</f>
        <v>0.14000000000000001</v>
      </c>
      <c r="FC14" s="173">
        <f>'[3]PLEXOS EE Build MW after line l'!EU12</f>
        <v>0.11</v>
      </c>
      <c r="FD14" s="173">
        <f>'[3]PLEXOS EE Build MW after line l'!EV12</f>
        <v>0.52</v>
      </c>
      <c r="FE14" s="173">
        <f>'[3]PLEXOS EE Build MW after line l'!EW12</f>
        <v>0.35</v>
      </c>
      <c r="FF14" s="173">
        <f>'[3]PLEXOS EE Build MW after line l'!EX12</f>
        <v>0.76</v>
      </c>
      <c r="FG14" s="173">
        <f>'[3]PLEXOS EE Build MW after line l'!EY12</f>
        <v>0.32</v>
      </c>
      <c r="FH14" s="173">
        <f>'[3]PLEXOS EE Build MW after line l'!EZ12</f>
        <v>0.75</v>
      </c>
      <c r="FI14" s="173">
        <f>'[3]PLEXOS EE Build MW after line l'!FA12</f>
        <v>0.19</v>
      </c>
      <c r="FJ14" s="173">
        <f>'[3]PLEXOS EE Build MW after line l'!FB12</f>
        <v>0.2</v>
      </c>
      <c r="FK14" s="173">
        <f>'[3]PLEXOS EE Build MW after line l'!FC12</f>
        <v>0.15</v>
      </c>
      <c r="FL14" s="173">
        <f>'[3]PLEXOS EE Build MW after line l'!FD12</f>
        <v>0.15</v>
      </c>
      <c r="FM14" s="173">
        <f>'[3]PLEXOS EE Build MW after line l'!FE12</f>
        <v>0.12</v>
      </c>
      <c r="FN14" s="173">
        <f>'[3]PLEXOS EE Build MW after line l'!FF12</f>
        <v>4.62</v>
      </c>
      <c r="FO14" s="173">
        <f>'[3]PLEXOS EE Build MW after line l'!FG12</f>
        <v>1.9</v>
      </c>
    </row>
    <row r="15" spans="1:171" x14ac:dyDescent="0.25">
      <c r="I15" s="173">
        <f>'[3]PLEXOS EE Build MW after line l'!A13</f>
        <v>2034</v>
      </c>
      <c r="J15" s="173">
        <f>'[3]PLEXOS EE Build MW after line l'!B13</f>
        <v>0.31</v>
      </c>
      <c r="K15" s="173">
        <f>'[3]PLEXOS EE Build MW after line l'!C13</f>
        <v>0.42</v>
      </c>
      <c r="L15" s="173">
        <f>'[3]PLEXOS EE Build MW after line l'!D13</f>
        <v>0.19</v>
      </c>
      <c r="M15" s="173">
        <f>'[3]PLEXOS EE Build MW after line l'!E13</f>
        <v>0.17</v>
      </c>
      <c r="N15" s="173">
        <f>'[3]PLEXOS EE Build MW after line l'!F13</f>
        <v>0.32</v>
      </c>
      <c r="O15" s="173">
        <f>'[3]PLEXOS EE Build MW after line l'!G13</f>
        <v>0.23</v>
      </c>
      <c r="P15" s="173">
        <f>'[3]PLEXOS EE Build MW after line l'!H13</f>
        <v>0</v>
      </c>
      <c r="Q15" s="173">
        <f>'[3]PLEXOS EE Build MW after line l'!I13</f>
        <v>0.11</v>
      </c>
      <c r="R15" s="173">
        <f>'[3]PLEXOS EE Build MW after line l'!J13</f>
        <v>0.1</v>
      </c>
      <c r="S15" s="173">
        <f>'[3]PLEXOS EE Build MW after line l'!K13</f>
        <v>0.75</v>
      </c>
      <c r="T15" s="173">
        <f>'[3]PLEXOS EE Build MW after line l'!L13</f>
        <v>0.54</v>
      </c>
      <c r="U15" s="173">
        <f>'[3]PLEXOS EE Build MW after line l'!M13</f>
        <v>0.54</v>
      </c>
      <c r="V15" s="173">
        <f>'[3]PLEXOS EE Build MW after line l'!N13</f>
        <v>0.61</v>
      </c>
      <c r="W15" s="173">
        <f>'[3]PLEXOS EE Build MW after line l'!O13</f>
        <v>0.46</v>
      </c>
      <c r="X15" s="173">
        <f>'[3]PLEXOS EE Build MW after line l'!P13</f>
        <v>0.59</v>
      </c>
      <c r="Y15" s="173">
        <f>'[3]PLEXOS EE Build MW after line l'!Q13</f>
        <v>0.94</v>
      </c>
      <c r="Z15" s="173">
        <f>'[3]PLEXOS EE Build MW after line l'!R13</f>
        <v>0.42</v>
      </c>
      <c r="AA15" s="173">
        <f>'[3]PLEXOS EE Build MW after line l'!S13</f>
        <v>0.19</v>
      </c>
      <c r="AB15" s="173">
        <f>'[3]PLEXOS EE Build MW after line l'!T13</f>
        <v>0.46</v>
      </c>
      <c r="AC15" s="173">
        <f>'[3]PLEXOS EE Build MW after line l'!U13</f>
        <v>7.0000000000000007E-2</v>
      </c>
      <c r="AD15" s="173">
        <f>'[3]PLEXOS EE Build MW after line l'!V13</f>
        <v>7.0000000000000007E-2</v>
      </c>
      <c r="AE15" s="173">
        <f>'[3]PLEXOS EE Build MW after line l'!W13</f>
        <v>0.06</v>
      </c>
      <c r="AF15" s="173">
        <f>'[3]PLEXOS EE Build MW after line l'!X13</f>
        <v>0.08</v>
      </c>
      <c r="AG15" s="173">
        <f>'[3]PLEXOS EE Build MW after line l'!Y13</f>
        <v>0.21</v>
      </c>
      <c r="AH15" s="173">
        <f>'[3]PLEXOS EE Build MW after line l'!Z13</f>
        <v>0.15</v>
      </c>
      <c r="AI15" s="173">
        <f>'[3]PLEXOS EE Build MW after line l'!AA13</f>
        <v>3.53</v>
      </c>
      <c r="AJ15" s="173">
        <f>'[3]PLEXOS EE Build MW after line l'!AB13</f>
        <v>1.3</v>
      </c>
      <c r="AK15" s="173">
        <f>'[3]PLEXOS EE Build MW after line l'!AC13</f>
        <v>0.48</v>
      </c>
      <c r="AL15" s="173">
        <f>'[3]PLEXOS EE Build MW after line l'!AD13</f>
        <v>0.33</v>
      </c>
      <c r="AM15" s="173">
        <f>'[3]PLEXOS EE Build MW after line l'!AE13</f>
        <v>0.16</v>
      </c>
      <c r="AN15" s="173">
        <f>'[3]PLEXOS EE Build MW after line l'!AF13</f>
        <v>0.21</v>
      </c>
      <c r="AO15" s="173">
        <f>'[3]PLEXOS EE Build MW after line l'!AG13</f>
        <v>0.14000000000000001</v>
      </c>
      <c r="AP15" s="173">
        <f>'[3]PLEXOS EE Build MW after line l'!AH13</f>
        <v>0.15</v>
      </c>
      <c r="AQ15" s="173">
        <f>'[3]PLEXOS EE Build MW after line l'!AI13</f>
        <v>0.1</v>
      </c>
      <c r="AR15" s="173">
        <f>'[3]PLEXOS EE Build MW after line l'!AJ13</f>
        <v>0.2</v>
      </c>
      <c r="AS15" s="173">
        <f>'[3]PLEXOS EE Build MW after line l'!AK13</f>
        <v>0.18</v>
      </c>
      <c r="AT15" s="173">
        <f>'[3]PLEXOS EE Build MW after line l'!AL13</f>
        <v>0.06</v>
      </c>
      <c r="AU15" s="173">
        <f>'[3]PLEXOS EE Build MW after line l'!AM13</f>
        <v>0.19</v>
      </c>
      <c r="AV15" s="173">
        <f>'[3]PLEXOS EE Build MW after line l'!AN13</f>
        <v>0.18</v>
      </c>
      <c r="AW15" s="173">
        <f>'[3]PLEXOS EE Build MW after line l'!AO13</f>
        <v>0</v>
      </c>
      <c r="AX15" s="173">
        <f>'[3]PLEXOS EE Build MW after line l'!AP13</f>
        <v>0.02</v>
      </c>
      <c r="AY15" s="173">
        <f>'[3]PLEXOS EE Build MW after line l'!AQ13</f>
        <v>0.2</v>
      </c>
      <c r="AZ15" s="173">
        <f>'[3]PLEXOS EE Build MW after line l'!AR13</f>
        <v>7.0000000000000007E-2</v>
      </c>
      <c r="BA15" s="173">
        <f>'[3]PLEXOS EE Build MW after line l'!AS13</f>
        <v>0.09</v>
      </c>
      <c r="BB15" s="173">
        <f>'[3]PLEXOS EE Build MW after line l'!AT13</f>
        <v>0.18</v>
      </c>
      <c r="BC15" s="173">
        <f>'[3]PLEXOS EE Build MW after line l'!AU13</f>
        <v>7.0000000000000007E-2</v>
      </c>
      <c r="BD15" s="173">
        <f>'[3]PLEXOS EE Build MW after line l'!AV13</f>
        <v>0.25</v>
      </c>
      <c r="BE15" s="173">
        <f>'[3]PLEXOS EE Build MW after line l'!AW13</f>
        <v>7.0000000000000007E-2</v>
      </c>
      <c r="BF15" s="173">
        <f>'[3]PLEXOS EE Build MW after line l'!AX13</f>
        <v>0.04</v>
      </c>
      <c r="BG15" s="173">
        <f>'[3]PLEXOS EE Build MW after line l'!AY13</f>
        <v>0.02</v>
      </c>
      <c r="BH15" s="173">
        <f>'[3]PLEXOS EE Build MW after line l'!AZ13</f>
        <v>0.02</v>
      </c>
      <c r="BI15" s="173">
        <f>'[3]PLEXOS EE Build MW after line l'!BA13</f>
        <v>0.06</v>
      </c>
      <c r="BJ15" s="173">
        <f>'[3]PLEXOS EE Build MW after line l'!BB13</f>
        <v>0.34</v>
      </c>
      <c r="BK15" s="173">
        <f>'[3]PLEXOS EE Build MW after line l'!BC13</f>
        <v>0.41</v>
      </c>
      <c r="BL15" s="173">
        <f>'[3]PLEXOS EE Build MW after line l'!BD13</f>
        <v>2.4300000000000002</v>
      </c>
      <c r="BM15" s="173">
        <f>'[3]PLEXOS EE Build MW after line l'!BE13</f>
        <v>0.26</v>
      </c>
      <c r="BN15" s="173">
        <f>'[3]PLEXOS EE Build MW after line l'!BF13</f>
        <v>6.14</v>
      </c>
      <c r="BO15" s="173">
        <f>'[3]PLEXOS EE Build MW after line l'!BG13</f>
        <v>12.97</v>
      </c>
      <c r="BP15" s="173">
        <f>'[3]PLEXOS EE Build MW after line l'!BH13</f>
        <v>8.35</v>
      </c>
      <c r="BQ15" s="173">
        <f>'[3]PLEXOS EE Build MW after line l'!BI13</f>
        <v>3.19</v>
      </c>
      <c r="BR15" s="173">
        <f>'[3]PLEXOS EE Build MW after line l'!BJ13</f>
        <v>2.99</v>
      </c>
      <c r="BS15" s="173">
        <f>'[3]PLEXOS EE Build MW after line l'!BK13</f>
        <v>2.36</v>
      </c>
      <c r="BT15" s="173">
        <f>'[3]PLEXOS EE Build MW after line l'!BL13</f>
        <v>0</v>
      </c>
      <c r="BU15" s="173">
        <f>'[3]PLEXOS EE Build MW after line l'!BM13</f>
        <v>3.81</v>
      </c>
      <c r="BV15" s="173">
        <f>'[3]PLEXOS EE Build MW after line l'!BN13</f>
        <v>3.77</v>
      </c>
      <c r="BW15" s="173">
        <f>'[3]PLEXOS EE Build MW after line l'!BO13</f>
        <v>3.76</v>
      </c>
      <c r="BX15" s="173">
        <f>'[3]PLEXOS EE Build MW after line l'!BP13</f>
        <v>4.7</v>
      </c>
      <c r="BY15" s="173">
        <f>'[3]PLEXOS EE Build MW after line l'!BQ13</f>
        <v>2.4700000000000002</v>
      </c>
      <c r="BZ15" s="173">
        <f>'[3]PLEXOS EE Build MW after line l'!BR13</f>
        <v>0</v>
      </c>
      <c r="CA15" s="173">
        <f>'[3]PLEXOS EE Build MW after line l'!BS13</f>
        <v>4.18</v>
      </c>
      <c r="CB15" s="173">
        <f>'[3]PLEXOS EE Build MW after line l'!BT13</f>
        <v>3.46</v>
      </c>
      <c r="CC15" s="173">
        <f>'[3]PLEXOS EE Build MW after line l'!BU13</f>
        <v>0</v>
      </c>
      <c r="CD15" s="173">
        <f>'[3]PLEXOS EE Build MW after line l'!BV13</f>
        <v>0.42</v>
      </c>
      <c r="CE15" s="173">
        <f>'[3]PLEXOS EE Build MW after line l'!BW13</f>
        <v>0.28999999999999998</v>
      </c>
      <c r="CF15" s="173">
        <f>'[3]PLEXOS EE Build MW after line l'!BX13</f>
        <v>0.63</v>
      </c>
      <c r="CG15" s="173">
        <f>'[3]PLEXOS EE Build MW after line l'!BY13</f>
        <v>1.51</v>
      </c>
      <c r="CH15" s="173">
        <f>'[3]PLEXOS EE Build MW after line l'!BZ13</f>
        <v>1.41</v>
      </c>
      <c r="CI15" s="173">
        <f>'[3]PLEXOS EE Build MW after line l'!CA13</f>
        <v>0.52</v>
      </c>
      <c r="CJ15" s="173">
        <f>'[3]PLEXOS EE Build MW after line l'!CB13</f>
        <v>1.08</v>
      </c>
      <c r="CK15" s="173">
        <f>'[3]PLEXOS EE Build MW after line l'!CC13</f>
        <v>7.66</v>
      </c>
      <c r="CL15" s="173">
        <f>'[3]PLEXOS EE Build MW after line l'!CD13</f>
        <v>14.84</v>
      </c>
      <c r="CM15" s="173">
        <f>'[3]PLEXOS EE Build MW after line l'!CE13</f>
        <v>0</v>
      </c>
      <c r="CN15" s="173">
        <f>'[3]PLEXOS EE Build MW after line l'!CF13</f>
        <v>0</v>
      </c>
      <c r="CO15" s="173">
        <f>'[3]PLEXOS EE Build MW after line l'!CG13</f>
        <v>0</v>
      </c>
      <c r="CP15" s="173">
        <f>'[3]PLEXOS EE Build MW after line l'!CH13</f>
        <v>0</v>
      </c>
      <c r="CQ15" s="173">
        <f>'[3]PLEXOS EE Build MW after line l'!CI13</f>
        <v>0</v>
      </c>
      <c r="CR15" s="173">
        <f>'[3]PLEXOS EE Build MW after line l'!CJ13</f>
        <v>10.52</v>
      </c>
      <c r="CS15" s="173">
        <f>'[3]PLEXOS EE Build MW after line l'!CK13</f>
        <v>23.85</v>
      </c>
      <c r="CT15" s="173">
        <f>'[3]PLEXOS EE Build MW after line l'!CL13</f>
        <v>0</v>
      </c>
      <c r="CU15" s="173">
        <f>'[3]PLEXOS EE Build MW after line l'!CM13</f>
        <v>10.53</v>
      </c>
      <c r="CV15" s="173">
        <f>'[3]PLEXOS EE Build MW after line l'!CN13</f>
        <v>4.1900000000000004</v>
      </c>
      <c r="CW15" s="173">
        <f>'[3]PLEXOS EE Build MW after line l'!CO13</f>
        <v>0</v>
      </c>
      <c r="CX15" s="173">
        <f>'[3]PLEXOS EE Build MW after line l'!CP13</f>
        <v>0</v>
      </c>
      <c r="CY15" s="173">
        <f>'[3]PLEXOS EE Build MW after line l'!CQ13</f>
        <v>3.16</v>
      </c>
      <c r="CZ15" s="173">
        <f>'[3]PLEXOS EE Build MW after line l'!CR13</f>
        <v>10.6</v>
      </c>
      <c r="DA15" s="173">
        <f>'[3]PLEXOS EE Build MW after line l'!CS13</f>
        <v>4.7300000000000004</v>
      </c>
      <c r="DB15" s="173">
        <f>'[3]PLEXOS EE Build MW after line l'!CT13</f>
        <v>9.99</v>
      </c>
      <c r="DC15" s="173">
        <f>'[3]PLEXOS EE Build MW after line l'!CU13</f>
        <v>8.85</v>
      </c>
      <c r="DD15" s="173">
        <f>'[3]PLEXOS EE Build MW after line l'!CV13</f>
        <v>4.29</v>
      </c>
      <c r="DE15" s="173">
        <f>'[3]PLEXOS EE Build MW after line l'!CW13</f>
        <v>0.01</v>
      </c>
      <c r="DF15" s="173">
        <f>'[3]PLEXOS EE Build MW after line l'!CX13</f>
        <v>0.85</v>
      </c>
      <c r="DG15" s="173">
        <f>'[3]PLEXOS EE Build MW after line l'!CY13</f>
        <v>0.71</v>
      </c>
      <c r="DH15" s="173">
        <f>'[3]PLEXOS EE Build MW after line l'!CZ13</f>
        <v>1.28</v>
      </c>
      <c r="DI15" s="173">
        <f>'[3]PLEXOS EE Build MW after line l'!DA13</f>
        <v>0.5</v>
      </c>
      <c r="DJ15" s="173">
        <f>'[3]PLEXOS EE Build MW after line l'!DB13</f>
        <v>2.59</v>
      </c>
      <c r="DK15" s="173">
        <f>'[3]PLEXOS EE Build MW after line l'!DC13</f>
        <v>2.6</v>
      </c>
      <c r="DL15" s="173">
        <f>'[3]PLEXOS EE Build MW after line l'!DD13</f>
        <v>38.700000000000003</v>
      </c>
      <c r="DM15" s="173">
        <f>'[3]PLEXOS EE Build MW after line l'!DE13</f>
        <v>0</v>
      </c>
      <c r="DN15" s="173">
        <f>'[3]PLEXOS EE Build MW after line l'!DF13</f>
        <v>0</v>
      </c>
      <c r="DO15" s="173">
        <f>'[3]PLEXOS EE Build MW after line l'!DG13</f>
        <v>2.46</v>
      </c>
      <c r="DP15" s="173">
        <f>'[3]PLEXOS EE Build MW after line l'!DH13</f>
        <v>2.5299999999999998</v>
      </c>
      <c r="DQ15" s="173">
        <f>'[3]PLEXOS EE Build MW after line l'!DI13</f>
        <v>0</v>
      </c>
      <c r="DR15" s="173">
        <f>'[3]PLEXOS EE Build MW after line l'!DJ13</f>
        <v>0</v>
      </c>
      <c r="DS15" s="173">
        <f>'[3]PLEXOS EE Build MW after line l'!DK13</f>
        <v>0</v>
      </c>
      <c r="DT15" s="173">
        <f>'[3]PLEXOS EE Build MW after line l'!DL13</f>
        <v>0</v>
      </c>
      <c r="DU15" s="173">
        <f>'[3]PLEXOS EE Build MW after line l'!DM13</f>
        <v>0</v>
      </c>
      <c r="DV15" s="173">
        <f>'[3]PLEXOS EE Build MW after line l'!DN13</f>
        <v>0.82</v>
      </c>
      <c r="DW15" s="173">
        <f>'[3]PLEXOS EE Build MW after line l'!DO13</f>
        <v>1.25</v>
      </c>
      <c r="DX15" s="173">
        <f>'[3]PLEXOS EE Build MW after line l'!DP13</f>
        <v>0.55000000000000004</v>
      </c>
      <c r="DY15" s="173">
        <f>'[3]PLEXOS EE Build MW after line l'!DQ13</f>
        <v>0.03</v>
      </c>
      <c r="DZ15" s="173">
        <f>'[3]PLEXOS EE Build MW after line l'!DR13</f>
        <v>0.09</v>
      </c>
      <c r="EA15" s="173">
        <f>'[3]PLEXOS EE Build MW after line l'!DS13</f>
        <v>0.23</v>
      </c>
      <c r="EB15" s="173">
        <f>'[3]PLEXOS EE Build MW after line l'!DT13</f>
        <v>0.1</v>
      </c>
      <c r="EC15" s="173">
        <f>'[3]PLEXOS EE Build MW after line l'!DU13</f>
        <v>0.11</v>
      </c>
      <c r="ED15" s="173">
        <f>'[3]PLEXOS EE Build MW after line l'!DV13</f>
        <v>0.15</v>
      </c>
      <c r="EE15" s="173">
        <f>'[3]PLEXOS EE Build MW after line l'!DW13</f>
        <v>0.32</v>
      </c>
      <c r="EF15" s="173">
        <f>'[3]PLEXOS EE Build MW after line l'!DX13</f>
        <v>0.31</v>
      </c>
      <c r="EG15" s="173">
        <f>'[3]PLEXOS EE Build MW after line l'!DY13</f>
        <v>0.12</v>
      </c>
      <c r="EH15" s="173">
        <f>'[3]PLEXOS EE Build MW after line l'!DZ13</f>
        <v>0.13</v>
      </c>
      <c r="EI15" s="173">
        <f>'[3]PLEXOS EE Build MW after line l'!EA13</f>
        <v>0.19</v>
      </c>
      <c r="EJ15" s="173">
        <f>'[3]PLEXOS EE Build MW after line l'!EB13</f>
        <v>7.0000000000000007E-2</v>
      </c>
      <c r="EK15" s="173">
        <f>'[3]PLEXOS EE Build MW after line l'!EC13</f>
        <v>0.22</v>
      </c>
      <c r="EL15" s="173">
        <f>'[3]PLEXOS EE Build MW after line l'!ED13</f>
        <v>0.09</v>
      </c>
      <c r="EM15" s="173">
        <f>'[3]PLEXOS EE Build MW after line l'!EE13</f>
        <v>6.49</v>
      </c>
      <c r="EN15" s="173">
        <f>'[3]PLEXOS EE Build MW after line l'!EF13</f>
        <v>0</v>
      </c>
      <c r="EO15" s="173">
        <f>'[3]PLEXOS EE Build MW after line l'!EG13</f>
        <v>2.06</v>
      </c>
      <c r="EP15" s="173">
        <f>'[3]PLEXOS EE Build MW after line l'!EH13</f>
        <v>0</v>
      </c>
      <c r="EQ15" s="173">
        <f>'[3]PLEXOS EE Build MW after line l'!EI13</f>
        <v>0.72</v>
      </c>
      <c r="ER15" s="173">
        <f>'[3]PLEXOS EE Build MW after line l'!EJ13</f>
        <v>0</v>
      </c>
      <c r="ES15" s="173">
        <f>'[3]PLEXOS EE Build MW after line l'!EK13</f>
        <v>0.22</v>
      </c>
      <c r="ET15" s="173">
        <f>'[3]PLEXOS EE Build MW after line l'!EL13</f>
        <v>0</v>
      </c>
      <c r="EU15" s="173">
        <f>'[3]PLEXOS EE Build MW after line l'!EM13</f>
        <v>0.35</v>
      </c>
      <c r="EV15" s="173">
        <f>'[3]PLEXOS EE Build MW after line l'!EN13</f>
        <v>1.45</v>
      </c>
      <c r="EW15" s="173">
        <f>'[3]PLEXOS EE Build MW after line l'!EO13</f>
        <v>1.28</v>
      </c>
      <c r="EX15" s="173">
        <f>'[3]PLEXOS EE Build MW after line l'!EP13</f>
        <v>1.45</v>
      </c>
      <c r="EY15" s="173">
        <f>'[3]PLEXOS EE Build MW after line l'!EQ13</f>
        <v>0</v>
      </c>
      <c r="EZ15" s="173">
        <f>'[3]PLEXOS EE Build MW after line l'!ER13</f>
        <v>0</v>
      </c>
      <c r="FA15" s="173">
        <f>'[3]PLEXOS EE Build MW after line l'!ES13</f>
        <v>0.7</v>
      </c>
      <c r="FB15" s="173">
        <f>'[3]PLEXOS EE Build MW after line l'!ET13</f>
        <v>0.15</v>
      </c>
      <c r="FC15" s="173">
        <f>'[3]PLEXOS EE Build MW after line l'!EU13</f>
        <v>0.13</v>
      </c>
      <c r="FD15" s="173">
        <f>'[3]PLEXOS EE Build MW after line l'!EV13</f>
        <v>0.54</v>
      </c>
      <c r="FE15" s="173">
        <f>'[3]PLEXOS EE Build MW after line l'!EW13</f>
        <v>0.32</v>
      </c>
      <c r="FF15" s="173">
        <f>'[3]PLEXOS EE Build MW after line l'!EX13</f>
        <v>0.77</v>
      </c>
      <c r="FG15" s="173">
        <f>'[3]PLEXOS EE Build MW after line l'!EY13</f>
        <v>0.33</v>
      </c>
      <c r="FH15" s="173">
        <f>'[3]PLEXOS EE Build MW after line l'!EZ13</f>
        <v>0.76</v>
      </c>
      <c r="FI15" s="173">
        <f>'[3]PLEXOS EE Build MW after line l'!FA13</f>
        <v>0.16</v>
      </c>
      <c r="FJ15" s="173">
        <f>'[3]PLEXOS EE Build MW after line l'!FB13</f>
        <v>0.18</v>
      </c>
      <c r="FK15" s="173">
        <f>'[3]PLEXOS EE Build MW after line l'!FC13</f>
        <v>7.0000000000000007E-2</v>
      </c>
      <c r="FL15" s="173">
        <f>'[3]PLEXOS EE Build MW after line l'!FD13</f>
        <v>0.16</v>
      </c>
      <c r="FM15" s="173">
        <f>'[3]PLEXOS EE Build MW after line l'!FE13</f>
        <v>0.08</v>
      </c>
      <c r="FN15" s="173">
        <f>'[3]PLEXOS EE Build MW after line l'!FF13</f>
        <v>4.3</v>
      </c>
      <c r="FO15" s="173">
        <f>'[3]PLEXOS EE Build MW after line l'!FG13</f>
        <v>1.43</v>
      </c>
    </row>
    <row r="16" spans="1:171" x14ac:dyDescent="0.25">
      <c r="I16" s="173">
        <f>'[3]PLEXOS EE Build MW after line l'!A14</f>
        <v>2035</v>
      </c>
      <c r="J16" s="173">
        <f>'[3]PLEXOS EE Build MW after line l'!B14</f>
        <v>0.31</v>
      </c>
      <c r="K16" s="173">
        <f>'[3]PLEXOS EE Build MW after line l'!C14</f>
        <v>0.42</v>
      </c>
      <c r="L16" s="173">
        <f>'[3]PLEXOS EE Build MW after line l'!D14</f>
        <v>0.19</v>
      </c>
      <c r="M16" s="173">
        <f>'[3]PLEXOS EE Build MW after line l'!E14</f>
        <v>0.19</v>
      </c>
      <c r="N16" s="173">
        <f>'[3]PLEXOS EE Build MW after line l'!F14</f>
        <v>0.33</v>
      </c>
      <c r="O16" s="173">
        <f>'[3]PLEXOS EE Build MW after line l'!G14</f>
        <v>0.36</v>
      </c>
      <c r="P16" s="173">
        <f>'[3]PLEXOS EE Build MW after line l'!H14</f>
        <v>0</v>
      </c>
      <c r="Q16" s="173">
        <f>'[3]PLEXOS EE Build MW after line l'!I14</f>
        <v>0.08</v>
      </c>
      <c r="R16" s="173">
        <f>'[3]PLEXOS EE Build MW after line l'!J14</f>
        <v>0.09</v>
      </c>
      <c r="S16" s="173">
        <f>'[3]PLEXOS EE Build MW after line l'!K14</f>
        <v>0.74</v>
      </c>
      <c r="T16" s="173">
        <f>'[3]PLEXOS EE Build MW after line l'!L14</f>
        <v>0.59</v>
      </c>
      <c r="U16" s="173">
        <f>'[3]PLEXOS EE Build MW after line l'!M14</f>
        <v>0.57999999999999996</v>
      </c>
      <c r="V16" s="173">
        <f>'[3]PLEXOS EE Build MW after line l'!N14</f>
        <v>0.62</v>
      </c>
      <c r="W16" s="173">
        <f>'[3]PLEXOS EE Build MW after line l'!O14</f>
        <v>0.53</v>
      </c>
      <c r="X16" s="173">
        <f>'[3]PLEXOS EE Build MW after line l'!P14</f>
        <v>0.69</v>
      </c>
      <c r="Y16" s="173">
        <f>'[3]PLEXOS EE Build MW after line l'!Q14</f>
        <v>1.02</v>
      </c>
      <c r="Z16" s="173">
        <f>'[3]PLEXOS EE Build MW after line l'!R14</f>
        <v>0.38</v>
      </c>
      <c r="AA16" s="173">
        <f>'[3]PLEXOS EE Build MW after line l'!S14</f>
        <v>0.18</v>
      </c>
      <c r="AB16" s="173">
        <f>'[3]PLEXOS EE Build MW after line l'!T14</f>
        <v>0.46</v>
      </c>
      <c r="AC16" s="173">
        <f>'[3]PLEXOS EE Build MW after line l'!U14</f>
        <v>0.05</v>
      </c>
      <c r="AD16" s="173">
        <f>'[3]PLEXOS EE Build MW after line l'!V14</f>
        <v>0.02</v>
      </c>
      <c r="AE16" s="173">
        <f>'[3]PLEXOS EE Build MW after line l'!W14</f>
        <v>0.04</v>
      </c>
      <c r="AF16" s="173">
        <f>'[3]PLEXOS EE Build MW after line l'!X14</f>
        <v>0.08</v>
      </c>
      <c r="AG16" s="173">
        <f>'[3]PLEXOS EE Build MW after line l'!Y14</f>
        <v>0.19</v>
      </c>
      <c r="AH16" s="173">
        <f>'[3]PLEXOS EE Build MW after line l'!Z14</f>
        <v>0.15</v>
      </c>
      <c r="AI16" s="173">
        <f>'[3]PLEXOS EE Build MW after line l'!AA14</f>
        <v>3.31</v>
      </c>
      <c r="AJ16" s="173">
        <f>'[3]PLEXOS EE Build MW after line l'!AB14</f>
        <v>1.91</v>
      </c>
      <c r="AK16" s="173">
        <f>'[3]PLEXOS EE Build MW after line l'!AC14</f>
        <v>0.46</v>
      </c>
      <c r="AL16" s="173">
        <f>'[3]PLEXOS EE Build MW after line l'!AD14</f>
        <v>0.32</v>
      </c>
      <c r="AM16" s="173">
        <f>'[3]PLEXOS EE Build MW after line l'!AE14</f>
        <v>0.13</v>
      </c>
      <c r="AN16" s="173">
        <f>'[3]PLEXOS EE Build MW after line l'!AF14</f>
        <v>0.17</v>
      </c>
      <c r="AO16" s="173">
        <f>'[3]PLEXOS EE Build MW after line l'!AG14</f>
        <v>0.13</v>
      </c>
      <c r="AP16" s="173">
        <f>'[3]PLEXOS EE Build MW after line l'!AH14</f>
        <v>0.09</v>
      </c>
      <c r="AQ16" s="173">
        <f>'[3]PLEXOS EE Build MW after line l'!AI14</f>
        <v>0.08</v>
      </c>
      <c r="AR16" s="173">
        <f>'[3]PLEXOS EE Build MW after line l'!AJ14</f>
        <v>0.3</v>
      </c>
      <c r="AS16" s="173">
        <f>'[3]PLEXOS EE Build MW after line l'!AK14</f>
        <v>0.44</v>
      </c>
      <c r="AT16" s="173">
        <f>'[3]PLEXOS EE Build MW after line l'!AL14</f>
        <v>0.28999999999999998</v>
      </c>
      <c r="AU16" s="173">
        <f>'[3]PLEXOS EE Build MW after line l'!AM14</f>
        <v>0.36</v>
      </c>
      <c r="AV16" s="173">
        <f>'[3]PLEXOS EE Build MW after line l'!AN14</f>
        <v>0.4</v>
      </c>
      <c r="AW16" s="173">
        <f>'[3]PLEXOS EE Build MW after line l'!AO14</f>
        <v>0</v>
      </c>
      <c r="AX16" s="173">
        <f>'[3]PLEXOS EE Build MW after line l'!AP14</f>
        <v>0.03</v>
      </c>
      <c r="AY16" s="173">
        <f>'[3]PLEXOS EE Build MW after line l'!AQ14</f>
        <v>0.19</v>
      </c>
      <c r="AZ16" s="173">
        <f>'[3]PLEXOS EE Build MW after line l'!AR14</f>
        <v>0.08</v>
      </c>
      <c r="BA16" s="173">
        <f>'[3]PLEXOS EE Build MW after line l'!AS14</f>
        <v>0.08</v>
      </c>
      <c r="BB16" s="173">
        <f>'[3]PLEXOS EE Build MW after line l'!AT14</f>
        <v>0.19</v>
      </c>
      <c r="BC16" s="173">
        <f>'[3]PLEXOS EE Build MW after line l'!AU14</f>
        <v>7.0000000000000007E-2</v>
      </c>
      <c r="BD16" s="173">
        <f>'[3]PLEXOS EE Build MW after line l'!AV14</f>
        <v>0.26</v>
      </c>
      <c r="BE16" s="173">
        <f>'[3]PLEXOS EE Build MW after line l'!AW14</f>
        <v>7.0000000000000007E-2</v>
      </c>
      <c r="BF16" s="173">
        <f>'[3]PLEXOS EE Build MW after line l'!AX14</f>
        <v>0.03</v>
      </c>
      <c r="BG16" s="173">
        <f>'[3]PLEXOS EE Build MW after line l'!AY14</f>
        <v>0.01</v>
      </c>
      <c r="BH16" s="173">
        <f>'[3]PLEXOS EE Build MW after line l'!AZ14</f>
        <v>0.01</v>
      </c>
      <c r="BI16" s="173">
        <f>'[3]PLEXOS EE Build MW after line l'!BA14</f>
        <v>0.05</v>
      </c>
      <c r="BJ16" s="173">
        <f>'[3]PLEXOS EE Build MW after line l'!BB14</f>
        <v>0.11</v>
      </c>
      <c r="BK16" s="173">
        <f>'[3]PLEXOS EE Build MW after line l'!BC14</f>
        <v>0.36</v>
      </c>
      <c r="BL16" s="173">
        <f>'[3]PLEXOS EE Build MW after line l'!BD14</f>
        <v>2.83</v>
      </c>
      <c r="BM16" s="173">
        <f>'[3]PLEXOS EE Build MW after line l'!BE14</f>
        <v>0</v>
      </c>
      <c r="BN16" s="173">
        <f>'[3]PLEXOS EE Build MW after line l'!BF14</f>
        <v>0</v>
      </c>
      <c r="BO16" s="173">
        <f>'[3]PLEXOS EE Build MW after line l'!BG14</f>
        <v>13.34</v>
      </c>
      <c r="BP16" s="173">
        <f>'[3]PLEXOS EE Build MW after line l'!BH14</f>
        <v>8.31</v>
      </c>
      <c r="BQ16" s="173">
        <f>'[3]PLEXOS EE Build MW after line l'!BI14</f>
        <v>3.78</v>
      </c>
      <c r="BR16" s="173">
        <f>'[3]PLEXOS EE Build MW after line l'!BJ14</f>
        <v>0</v>
      </c>
      <c r="BS16" s="173">
        <f>'[3]PLEXOS EE Build MW after line l'!BK14</f>
        <v>0</v>
      </c>
      <c r="BT16" s="173">
        <f>'[3]PLEXOS EE Build MW after line l'!BL14</f>
        <v>18.510000000000002</v>
      </c>
      <c r="BU16" s="173">
        <f>'[3]PLEXOS EE Build MW after line l'!BM14</f>
        <v>0.21</v>
      </c>
      <c r="BV16" s="173">
        <f>'[3]PLEXOS EE Build MW after line l'!BN14</f>
        <v>0</v>
      </c>
      <c r="BW16" s="173">
        <f>'[3]PLEXOS EE Build MW after line l'!BO14</f>
        <v>0</v>
      </c>
      <c r="BX16" s="173">
        <f>'[3]PLEXOS EE Build MW after line l'!BP14</f>
        <v>0</v>
      </c>
      <c r="BY16" s="173">
        <f>'[3]PLEXOS EE Build MW after line l'!BQ14</f>
        <v>0</v>
      </c>
      <c r="BZ16" s="173">
        <f>'[3]PLEXOS EE Build MW after line l'!BR14</f>
        <v>9.99</v>
      </c>
      <c r="CA16" s="173">
        <f>'[3]PLEXOS EE Build MW after line l'!BS14</f>
        <v>6.35</v>
      </c>
      <c r="CB16" s="173">
        <f>'[3]PLEXOS EE Build MW after line l'!BT14</f>
        <v>0</v>
      </c>
      <c r="CC16" s="173">
        <f>'[3]PLEXOS EE Build MW after line l'!BU14</f>
        <v>7.28</v>
      </c>
      <c r="CD16" s="173">
        <f>'[3]PLEXOS EE Build MW after line l'!BV14</f>
        <v>0.39</v>
      </c>
      <c r="CE16" s="173">
        <f>'[3]PLEXOS EE Build MW after line l'!BW14</f>
        <v>0.27</v>
      </c>
      <c r="CF16" s="173">
        <f>'[3]PLEXOS EE Build MW after line l'!BX14</f>
        <v>0.64</v>
      </c>
      <c r="CG16" s="173">
        <f>'[3]PLEXOS EE Build MW after line l'!BY14</f>
        <v>1.55</v>
      </c>
      <c r="CH16" s="173">
        <f>'[3]PLEXOS EE Build MW after line l'!BZ14</f>
        <v>1.37</v>
      </c>
      <c r="CI16" s="173">
        <f>'[3]PLEXOS EE Build MW after line l'!CA14</f>
        <v>0.5</v>
      </c>
      <c r="CJ16" s="173">
        <f>'[3]PLEXOS EE Build MW after line l'!CB14</f>
        <v>0.94</v>
      </c>
      <c r="CK16" s="173">
        <f>'[3]PLEXOS EE Build MW after line l'!CC14</f>
        <v>6.92</v>
      </c>
      <c r="CL16" s="173">
        <f>'[3]PLEXOS EE Build MW after line l'!CD14</f>
        <v>0</v>
      </c>
      <c r="CM16" s="173">
        <f>'[3]PLEXOS EE Build MW after line l'!CE14</f>
        <v>0</v>
      </c>
      <c r="CN16" s="173">
        <f>'[3]PLEXOS EE Build MW after line l'!CF14</f>
        <v>2.91</v>
      </c>
      <c r="CO16" s="173">
        <f>'[3]PLEXOS EE Build MW after line l'!CG14</f>
        <v>0</v>
      </c>
      <c r="CP16" s="173">
        <f>'[3]PLEXOS EE Build MW after line l'!CH14</f>
        <v>0</v>
      </c>
      <c r="CQ16" s="173">
        <f>'[3]PLEXOS EE Build MW after line l'!CI14</f>
        <v>0</v>
      </c>
      <c r="CR16" s="173">
        <f>'[3]PLEXOS EE Build MW after line l'!CJ14</f>
        <v>9.69</v>
      </c>
      <c r="CS16" s="173">
        <f>'[3]PLEXOS EE Build MW after line l'!CK14</f>
        <v>25.8</v>
      </c>
      <c r="CT16" s="173">
        <f>'[3]PLEXOS EE Build MW after line l'!CL14</f>
        <v>2.25</v>
      </c>
      <c r="CU16" s="173">
        <f>'[3]PLEXOS EE Build MW after line l'!CM14</f>
        <v>12.89</v>
      </c>
      <c r="CV16" s="173">
        <f>'[3]PLEXOS EE Build MW after line l'!CN14</f>
        <v>9.9700000000000006</v>
      </c>
      <c r="CW16" s="173">
        <f>'[3]PLEXOS EE Build MW after line l'!CO14</f>
        <v>0</v>
      </c>
      <c r="CX16" s="173">
        <f>'[3]PLEXOS EE Build MW after line l'!CP14</f>
        <v>0</v>
      </c>
      <c r="CY16" s="173">
        <f>'[3]PLEXOS EE Build MW after line l'!CQ14</f>
        <v>3.06</v>
      </c>
      <c r="CZ16" s="173">
        <f>'[3]PLEXOS EE Build MW after line l'!CR14</f>
        <v>11.53</v>
      </c>
      <c r="DA16" s="173">
        <f>'[3]PLEXOS EE Build MW after line l'!CS14</f>
        <v>5.0199999999999996</v>
      </c>
      <c r="DB16" s="173">
        <f>'[3]PLEXOS EE Build MW after line l'!CT14</f>
        <v>10.47</v>
      </c>
      <c r="DC16" s="173">
        <f>'[3]PLEXOS EE Build MW after line l'!CU14</f>
        <v>9.32</v>
      </c>
      <c r="DD16" s="173">
        <f>'[3]PLEXOS EE Build MW after line l'!CV14</f>
        <v>6.26</v>
      </c>
      <c r="DE16" s="173">
        <f>'[3]PLEXOS EE Build MW after line l'!CW14</f>
        <v>0.02</v>
      </c>
      <c r="DF16" s="173">
        <f>'[3]PLEXOS EE Build MW after line l'!CX14</f>
        <v>0.75</v>
      </c>
      <c r="DG16" s="173">
        <f>'[3]PLEXOS EE Build MW after line l'!CY14</f>
        <v>0.54</v>
      </c>
      <c r="DH16" s="173">
        <f>'[3]PLEXOS EE Build MW after line l'!CZ14</f>
        <v>1.1299999999999999</v>
      </c>
      <c r="DI16" s="173">
        <f>'[3]PLEXOS EE Build MW after line l'!DA14</f>
        <v>0.31</v>
      </c>
      <c r="DJ16" s="173">
        <f>'[3]PLEXOS EE Build MW after line l'!DB14</f>
        <v>2.5299999999999998</v>
      </c>
      <c r="DK16" s="173">
        <f>'[3]PLEXOS EE Build MW after line l'!DC14</f>
        <v>2.5099999999999998</v>
      </c>
      <c r="DL16" s="173">
        <f>'[3]PLEXOS EE Build MW after line l'!DD14</f>
        <v>38.799999999999997</v>
      </c>
      <c r="DM16" s="173">
        <f>'[3]PLEXOS EE Build MW after line l'!DE14</f>
        <v>0</v>
      </c>
      <c r="DN16" s="173">
        <f>'[3]PLEXOS EE Build MW after line l'!DF14</f>
        <v>0</v>
      </c>
      <c r="DO16" s="173">
        <f>'[3]PLEXOS EE Build MW after line l'!DG14</f>
        <v>2.46</v>
      </c>
      <c r="DP16" s="173">
        <f>'[3]PLEXOS EE Build MW after line l'!DH14</f>
        <v>2.81</v>
      </c>
      <c r="DQ16" s="173">
        <f>'[3]PLEXOS EE Build MW after line l'!DI14</f>
        <v>0</v>
      </c>
      <c r="DR16" s="173">
        <f>'[3]PLEXOS EE Build MW after line l'!DJ14</f>
        <v>0</v>
      </c>
      <c r="DS16" s="173">
        <f>'[3]PLEXOS EE Build MW after line l'!DK14</f>
        <v>0</v>
      </c>
      <c r="DT16" s="173">
        <f>'[3]PLEXOS EE Build MW after line l'!DL14</f>
        <v>0</v>
      </c>
      <c r="DU16" s="173">
        <f>'[3]PLEXOS EE Build MW after line l'!DM14</f>
        <v>0</v>
      </c>
      <c r="DV16" s="173">
        <f>'[3]PLEXOS EE Build MW after line l'!DN14</f>
        <v>0.9</v>
      </c>
      <c r="DW16" s="173">
        <f>'[3]PLEXOS EE Build MW after line l'!DO14</f>
        <v>1.32</v>
      </c>
      <c r="DX16" s="173">
        <f>'[3]PLEXOS EE Build MW after line l'!DP14</f>
        <v>0.64</v>
      </c>
      <c r="DY16" s="173">
        <f>'[3]PLEXOS EE Build MW after line l'!DQ14</f>
        <v>0.03</v>
      </c>
      <c r="DZ16" s="173">
        <f>'[3]PLEXOS EE Build MW after line l'!DR14</f>
        <v>0.08</v>
      </c>
      <c r="EA16" s="173">
        <f>'[3]PLEXOS EE Build MW after line l'!DS14</f>
        <v>0.22</v>
      </c>
      <c r="EB16" s="173">
        <f>'[3]PLEXOS EE Build MW after line l'!DT14</f>
        <v>0.06</v>
      </c>
      <c r="EC16" s="173">
        <f>'[3]PLEXOS EE Build MW after line l'!DU14</f>
        <v>0.06</v>
      </c>
      <c r="ED16" s="173">
        <f>'[3]PLEXOS EE Build MW after line l'!DV14</f>
        <v>0.1</v>
      </c>
      <c r="EE16" s="173">
        <f>'[3]PLEXOS EE Build MW after line l'!DW14</f>
        <v>0.27</v>
      </c>
      <c r="EF16" s="173">
        <f>'[3]PLEXOS EE Build MW after line l'!DX14</f>
        <v>0.32</v>
      </c>
      <c r="EG16" s="173">
        <f>'[3]PLEXOS EE Build MW after line l'!DY14</f>
        <v>0.13</v>
      </c>
      <c r="EH16" s="173">
        <f>'[3]PLEXOS EE Build MW after line l'!DZ14</f>
        <v>0.09</v>
      </c>
      <c r="EI16" s="173">
        <f>'[3]PLEXOS EE Build MW after line l'!EA14</f>
        <v>0.16</v>
      </c>
      <c r="EJ16" s="173">
        <f>'[3]PLEXOS EE Build MW after line l'!EB14</f>
        <v>0.03</v>
      </c>
      <c r="EK16" s="173">
        <f>'[3]PLEXOS EE Build MW after line l'!EC14</f>
        <v>7.0000000000000007E-2</v>
      </c>
      <c r="EL16" s="173">
        <f>'[3]PLEXOS EE Build MW after line l'!ED14</f>
        <v>0.12</v>
      </c>
      <c r="EM16" s="173">
        <f>'[3]PLEXOS EE Build MW after line l'!EE14</f>
        <v>6.28</v>
      </c>
      <c r="EN16" s="173">
        <f>'[3]PLEXOS EE Build MW after line l'!EF14</f>
        <v>0</v>
      </c>
      <c r="EO16" s="173">
        <f>'[3]PLEXOS EE Build MW after line l'!EG14</f>
        <v>2.06</v>
      </c>
      <c r="EP16" s="173">
        <f>'[3]PLEXOS EE Build MW after line l'!EH14</f>
        <v>0.5</v>
      </c>
      <c r="EQ16" s="173">
        <f>'[3]PLEXOS EE Build MW after line l'!EI14</f>
        <v>0.6</v>
      </c>
      <c r="ER16" s="173">
        <f>'[3]PLEXOS EE Build MW after line l'!EJ14</f>
        <v>0.34</v>
      </c>
      <c r="ES16" s="173">
        <f>'[3]PLEXOS EE Build MW after line l'!EK14</f>
        <v>0</v>
      </c>
      <c r="ET16" s="173">
        <f>'[3]PLEXOS EE Build MW after line l'!EL14</f>
        <v>0</v>
      </c>
      <c r="EU16" s="173">
        <f>'[3]PLEXOS EE Build MW after line l'!EM14</f>
        <v>0.7</v>
      </c>
      <c r="EV16" s="173">
        <f>'[3]PLEXOS EE Build MW after line l'!EN14</f>
        <v>1.48</v>
      </c>
      <c r="EW16" s="173">
        <f>'[3]PLEXOS EE Build MW after line l'!EO14</f>
        <v>1.35</v>
      </c>
      <c r="EX16" s="173">
        <f>'[3]PLEXOS EE Build MW after line l'!EP14</f>
        <v>1.53</v>
      </c>
      <c r="EY16" s="173">
        <f>'[3]PLEXOS EE Build MW after line l'!EQ14</f>
        <v>0.84</v>
      </c>
      <c r="EZ16" s="173">
        <f>'[3]PLEXOS EE Build MW after line l'!ER14</f>
        <v>0</v>
      </c>
      <c r="FA16" s="173">
        <f>'[3]PLEXOS EE Build MW after line l'!ES14</f>
        <v>0.94</v>
      </c>
      <c r="FB16" s="173">
        <f>'[3]PLEXOS EE Build MW after line l'!ET14</f>
        <v>0.14000000000000001</v>
      </c>
      <c r="FC16" s="173">
        <f>'[3]PLEXOS EE Build MW after line l'!EU14</f>
        <v>0.13</v>
      </c>
      <c r="FD16" s="173">
        <f>'[3]PLEXOS EE Build MW after line l'!EV14</f>
        <v>0.51</v>
      </c>
      <c r="FE16" s="173">
        <f>'[3]PLEXOS EE Build MW after line l'!EW14</f>
        <v>0.31</v>
      </c>
      <c r="FF16" s="173">
        <f>'[3]PLEXOS EE Build MW after line l'!EX14</f>
        <v>0.78</v>
      </c>
      <c r="FG16" s="173">
        <f>'[3]PLEXOS EE Build MW after line l'!EY14</f>
        <v>0.33</v>
      </c>
      <c r="FH16" s="173">
        <f>'[3]PLEXOS EE Build MW after line l'!EZ14</f>
        <v>0.76</v>
      </c>
      <c r="FI16" s="173">
        <f>'[3]PLEXOS EE Build MW after line l'!FA14</f>
        <v>0.14000000000000001</v>
      </c>
      <c r="FJ16" s="173">
        <f>'[3]PLEXOS EE Build MW after line l'!FB14</f>
        <v>0.16</v>
      </c>
      <c r="FK16" s="173">
        <f>'[3]PLEXOS EE Build MW after line l'!FC14</f>
        <v>0.04</v>
      </c>
      <c r="FL16" s="173">
        <f>'[3]PLEXOS EE Build MW after line l'!FD14</f>
        <v>0.15</v>
      </c>
      <c r="FM16" s="173">
        <f>'[3]PLEXOS EE Build MW after line l'!FE14</f>
        <v>0.05</v>
      </c>
      <c r="FN16" s="173">
        <f>'[3]PLEXOS EE Build MW after line l'!FF14</f>
        <v>3.71</v>
      </c>
      <c r="FO16" s="173">
        <f>'[3]PLEXOS EE Build MW after line l'!FG14</f>
        <v>0.96</v>
      </c>
    </row>
    <row r="17" spans="1:171" ht="14.4" x14ac:dyDescent="0.3">
      <c r="A17" s="167" t="s">
        <v>5065</v>
      </c>
      <c r="B17" s="167" t="s">
        <v>5066</v>
      </c>
      <c r="C17" s="167" t="s">
        <v>441</v>
      </c>
      <c r="D17" s="168" t="s">
        <v>5067</v>
      </c>
      <c r="E17" s="168" t="s">
        <v>5068</v>
      </c>
      <c r="I17" s="173">
        <f>'[3]PLEXOS EE Build MW after line l'!A15</f>
        <v>2036</v>
      </c>
      <c r="J17" s="173">
        <f>'[3]PLEXOS EE Build MW after line l'!B15</f>
        <v>0.28000000000000003</v>
      </c>
      <c r="K17" s="173">
        <f>'[3]PLEXOS EE Build MW after line l'!C15</f>
        <v>0.45</v>
      </c>
      <c r="L17" s="173">
        <f>'[3]PLEXOS EE Build MW after line l'!D15</f>
        <v>0.19</v>
      </c>
      <c r="M17" s="173">
        <f>'[3]PLEXOS EE Build MW after line l'!E15</f>
        <v>0.17</v>
      </c>
      <c r="N17" s="173">
        <f>'[3]PLEXOS EE Build MW after line l'!F15</f>
        <v>0.32</v>
      </c>
      <c r="O17" s="173">
        <f>'[3]PLEXOS EE Build MW after line l'!G15</f>
        <v>0.39</v>
      </c>
      <c r="P17" s="173">
        <f>'[3]PLEXOS EE Build MW after line l'!H15</f>
        <v>0</v>
      </c>
      <c r="Q17" s="173">
        <f>'[3]PLEXOS EE Build MW after line l'!I15</f>
        <v>0.08</v>
      </c>
      <c r="R17" s="173">
        <f>'[3]PLEXOS EE Build MW after line l'!J15</f>
        <v>0.09</v>
      </c>
      <c r="S17" s="173">
        <f>'[3]PLEXOS EE Build MW after line l'!K15</f>
        <v>0.8</v>
      </c>
      <c r="T17" s="173">
        <f>'[3]PLEXOS EE Build MW after line l'!L15</f>
        <v>0.63</v>
      </c>
      <c r="U17" s="173">
        <f>'[3]PLEXOS EE Build MW after line l'!M15</f>
        <v>0.61</v>
      </c>
      <c r="V17" s="173">
        <f>'[3]PLEXOS EE Build MW after line l'!N15</f>
        <v>0.64</v>
      </c>
      <c r="W17" s="173">
        <f>'[3]PLEXOS EE Build MW after line l'!O15</f>
        <v>0.59</v>
      </c>
      <c r="X17" s="173">
        <f>'[3]PLEXOS EE Build MW after line l'!P15</f>
        <v>0.79</v>
      </c>
      <c r="Y17" s="173">
        <f>'[3]PLEXOS EE Build MW after line l'!Q15</f>
        <v>1.1399999999999999</v>
      </c>
      <c r="Z17" s="173">
        <f>'[3]PLEXOS EE Build MW after line l'!R15</f>
        <v>0.37</v>
      </c>
      <c r="AA17" s="173">
        <f>'[3]PLEXOS EE Build MW after line l'!S15</f>
        <v>0.15</v>
      </c>
      <c r="AB17" s="173">
        <f>'[3]PLEXOS EE Build MW after line l'!T15</f>
        <v>0.42</v>
      </c>
      <c r="AC17" s="173">
        <f>'[3]PLEXOS EE Build MW after line l'!U15</f>
        <v>0.05</v>
      </c>
      <c r="AD17" s="173">
        <f>'[3]PLEXOS EE Build MW after line l'!V15</f>
        <v>0.01</v>
      </c>
      <c r="AE17" s="173">
        <f>'[3]PLEXOS EE Build MW after line l'!W15</f>
        <v>0.04</v>
      </c>
      <c r="AF17" s="173">
        <f>'[3]PLEXOS EE Build MW after line l'!X15</f>
        <v>7.0000000000000007E-2</v>
      </c>
      <c r="AG17" s="173">
        <f>'[3]PLEXOS EE Build MW after line l'!Y15</f>
        <v>0.18</v>
      </c>
      <c r="AH17" s="173">
        <f>'[3]PLEXOS EE Build MW after line l'!Z15</f>
        <v>0.14000000000000001</v>
      </c>
      <c r="AI17" s="173">
        <f>'[3]PLEXOS EE Build MW after line l'!AA15</f>
        <v>3.38</v>
      </c>
      <c r="AJ17" s="173">
        <f>'[3]PLEXOS EE Build MW after line l'!AB15</f>
        <v>1.92</v>
      </c>
      <c r="AK17" s="173">
        <f>'[3]PLEXOS EE Build MW after line l'!AC15</f>
        <v>0.1</v>
      </c>
      <c r="AL17" s="173">
        <f>'[3]PLEXOS EE Build MW after line l'!AD15</f>
        <v>0.04</v>
      </c>
      <c r="AM17" s="173">
        <f>'[3]PLEXOS EE Build MW after line l'!AE15</f>
        <v>0</v>
      </c>
      <c r="AN17" s="173">
        <f>'[3]PLEXOS EE Build MW after line l'!AF15</f>
        <v>0</v>
      </c>
      <c r="AO17" s="173">
        <f>'[3]PLEXOS EE Build MW after line l'!AG15</f>
        <v>0</v>
      </c>
      <c r="AP17" s="173">
        <f>'[3]PLEXOS EE Build MW after line l'!AH15</f>
        <v>0</v>
      </c>
      <c r="AQ17" s="173">
        <f>'[3]PLEXOS EE Build MW after line l'!AI15</f>
        <v>0</v>
      </c>
      <c r="AR17" s="173">
        <f>'[3]PLEXOS EE Build MW after line l'!AJ15</f>
        <v>0.09</v>
      </c>
      <c r="AS17" s="173">
        <f>'[3]PLEXOS EE Build MW after line l'!AK15</f>
        <v>0.09</v>
      </c>
      <c r="AT17" s="173">
        <f>'[3]PLEXOS EE Build MW after line l'!AL15</f>
        <v>0</v>
      </c>
      <c r="AU17" s="173">
        <f>'[3]PLEXOS EE Build MW after line l'!AM15</f>
        <v>0.05</v>
      </c>
      <c r="AV17" s="173">
        <f>'[3]PLEXOS EE Build MW after line l'!AN15</f>
        <v>7.0000000000000007E-2</v>
      </c>
      <c r="AW17" s="173">
        <f>'[3]PLEXOS EE Build MW after line l'!AO15</f>
        <v>0</v>
      </c>
      <c r="AX17" s="173">
        <f>'[3]PLEXOS EE Build MW after line l'!AP15</f>
        <v>0.02</v>
      </c>
      <c r="AY17" s="173">
        <f>'[3]PLEXOS EE Build MW after line l'!AQ15</f>
        <v>0.16</v>
      </c>
      <c r="AZ17" s="173">
        <f>'[3]PLEXOS EE Build MW after line l'!AR15</f>
        <v>0.08</v>
      </c>
      <c r="BA17" s="173">
        <f>'[3]PLEXOS EE Build MW after line l'!AS15</f>
        <v>7.0000000000000007E-2</v>
      </c>
      <c r="BB17" s="173">
        <f>'[3]PLEXOS EE Build MW after line l'!AT15</f>
        <v>0.17</v>
      </c>
      <c r="BC17" s="173">
        <f>'[3]PLEXOS EE Build MW after line l'!AU15</f>
        <v>7.0000000000000007E-2</v>
      </c>
      <c r="BD17" s="173">
        <f>'[3]PLEXOS EE Build MW after line l'!AV15</f>
        <v>0.25</v>
      </c>
      <c r="BE17" s="173">
        <f>'[3]PLEXOS EE Build MW after line l'!AW15</f>
        <v>7.0000000000000007E-2</v>
      </c>
      <c r="BF17" s="173">
        <f>'[3]PLEXOS EE Build MW after line l'!AX15</f>
        <v>0.02</v>
      </c>
      <c r="BG17" s="173">
        <f>'[3]PLEXOS EE Build MW after line l'!AY15</f>
        <v>0</v>
      </c>
      <c r="BH17" s="173">
        <f>'[3]PLEXOS EE Build MW after line l'!AZ15</f>
        <v>0.02</v>
      </c>
      <c r="BI17" s="173">
        <f>'[3]PLEXOS EE Build MW after line l'!BA15</f>
        <v>0.05</v>
      </c>
      <c r="BJ17" s="173">
        <f>'[3]PLEXOS EE Build MW after line l'!BB15</f>
        <v>0.26</v>
      </c>
      <c r="BK17" s="173">
        <f>'[3]PLEXOS EE Build MW after line l'!BC15</f>
        <v>0</v>
      </c>
      <c r="BL17" s="173">
        <f>'[3]PLEXOS EE Build MW after line l'!BD15</f>
        <v>0.59</v>
      </c>
      <c r="BM17" s="173">
        <f>'[3]PLEXOS EE Build MW after line l'!BE15</f>
        <v>0</v>
      </c>
      <c r="BN17" s="173">
        <f>'[3]PLEXOS EE Build MW after line l'!BF15</f>
        <v>0</v>
      </c>
      <c r="BO17" s="173">
        <f>'[3]PLEXOS EE Build MW after line l'!BG15</f>
        <v>14.28</v>
      </c>
      <c r="BP17" s="173">
        <f>'[3]PLEXOS EE Build MW after line l'!BH15</f>
        <v>8.86</v>
      </c>
      <c r="BQ17" s="173">
        <f>'[3]PLEXOS EE Build MW after line l'!BI15</f>
        <v>2.78</v>
      </c>
      <c r="BR17" s="173">
        <f>'[3]PLEXOS EE Build MW after line l'!BJ15</f>
        <v>0</v>
      </c>
      <c r="BS17" s="173">
        <f>'[3]PLEXOS EE Build MW after line l'!BK15</f>
        <v>0</v>
      </c>
      <c r="BT17" s="173">
        <f>'[3]PLEXOS EE Build MW after line l'!BL15</f>
        <v>32.299999999999997</v>
      </c>
      <c r="BU17" s="173">
        <f>'[3]PLEXOS EE Build MW after line l'!BM15</f>
        <v>2.35</v>
      </c>
      <c r="BV17" s="173">
        <f>'[3]PLEXOS EE Build MW after line l'!BN15</f>
        <v>0</v>
      </c>
      <c r="BW17" s="173">
        <f>'[3]PLEXOS EE Build MW after line l'!BO15</f>
        <v>0</v>
      </c>
      <c r="BX17" s="173">
        <f>'[3]PLEXOS EE Build MW after line l'!BP15</f>
        <v>0</v>
      </c>
      <c r="BY17" s="173">
        <f>'[3]PLEXOS EE Build MW after line l'!BQ15</f>
        <v>0</v>
      </c>
      <c r="BZ17" s="173">
        <f>'[3]PLEXOS EE Build MW after line l'!BR15</f>
        <v>17.93</v>
      </c>
      <c r="CA17" s="173">
        <f>'[3]PLEXOS EE Build MW after line l'!BS15</f>
        <v>6.31</v>
      </c>
      <c r="CB17" s="173">
        <f>'[3]PLEXOS EE Build MW after line l'!BT15</f>
        <v>0</v>
      </c>
      <c r="CC17" s="173">
        <f>'[3]PLEXOS EE Build MW after line l'!BU15</f>
        <v>12.58</v>
      </c>
      <c r="CD17" s="173">
        <f>'[3]PLEXOS EE Build MW after line l'!BV15</f>
        <v>0.36</v>
      </c>
      <c r="CE17" s="173">
        <f>'[3]PLEXOS EE Build MW after line l'!BW15</f>
        <v>0.24</v>
      </c>
      <c r="CF17" s="173">
        <f>'[3]PLEXOS EE Build MW after line l'!BX15</f>
        <v>0.65</v>
      </c>
      <c r="CG17" s="173">
        <f>'[3]PLEXOS EE Build MW after line l'!BY15</f>
        <v>1.57</v>
      </c>
      <c r="CH17" s="173">
        <f>'[3]PLEXOS EE Build MW after line l'!BZ15</f>
        <v>1.66</v>
      </c>
      <c r="CI17" s="173">
        <f>'[3]PLEXOS EE Build MW after line l'!CA15</f>
        <v>0.63</v>
      </c>
      <c r="CJ17" s="173">
        <f>'[3]PLEXOS EE Build MW after line l'!CB15</f>
        <v>0.82</v>
      </c>
      <c r="CK17" s="173">
        <f>'[3]PLEXOS EE Build MW after line l'!CC15</f>
        <v>6.32</v>
      </c>
      <c r="CL17" s="173">
        <f>'[3]PLEXOS EE Build MW after line l'!CD15</f>
        <v>15.43</v>
      </c>
      <c r="CM17" s="173">
        <f>'[3]PLEXOS EE Build MW after line l'!CE15</f>
        <v>17.12</v>
      </c>
      <c r="CN17" s="173">
        <f>'[3]PLEXOS EE Build MW after line l'!CF15</f>
        <v>6.75</v>
      </c>
      <c r="CO17" s="173">
        <f>'[3]PLEXOS EE Build MW after line l'!CG15</f>
        <v>0</v>
      </c>
      <c r="CP17" s="173">
        <f>'[3]PLEXOS EE Build MW after line l'!CH15</f>
        <v>0</v>
      </c>
      <c r="CQ17" s="173">
        <f>'[3]PLEXOS EE Build MW after line l'!CI15</f>
        <v>17.55</v>
      </c>
      <c r="CR17" s="173">
        <f>'[3]PLEXOS EE Build MW after line l'!CJ15</f>
        <v>8.26</v>
      </c>
      <c r="CS17" s="173">
        <f>'[3]PLEXOS EE Build MW after line l'!CK15</f>
        <v>24.69</v>
      </c>
      <c r="CT17" s="173">
        <f>'[3]PLEXOS EE Build MW after line l'!CL15</f>
        <v>5.35</v>
      </c>
      <c r="CU17" s="173">
        <f>'[3]PLEXOS EE Build MW after line l'!CM15</f>
        <v>12.2</v>
      </c>
      <c r="CV17" s="173">
        <f>'[3]PLEXOS EE Build MW after line l'!CN15</f>
        <v>10.050000000000001</v>
      </c>
      <c r="CW17" s="173">
        <f>'[3]PLEXOS EE Build MW after line l'!CO15</f>
        <v>7.71</v>
      </c>
      <c r="CX17" s="173">
        <f>'[3]PLEXOS EE Build MW after line l'!CP15</f>
        <v>7.63</v>
      </c>
      <c r="CY17" s="173">
        <f>'[3]PLEXOS EE Build MW after line l'!CQ15</f>
        <v>3.58</v>
      </c>
      <c r="CZ17" s="173">
        <f>'[3]PLEXOS EE Build MW after line l'!CR15</f>
        <v>14.89</v>
      </c>
      <c r="DA17" s="173">
        <f>'[3]PLEXOS EE Build MW after line l'!CS15</f>
        <v>6.44</v>
      </c>
      <c r="DB17" s="173">
        <f>'[3]PLEXOS EE Build MW after line l'!CT15</f>
        <v>13.29</v>
      </c>
      <c r="DC17" s="173">
        <f>'[3]PLEXOS EE Build MW after line l'!CU15</f>
        <v>11.44</v>
      </c>
      <c r="DD17" s="173">
        <f>'[3]PLEXOS EE Build MW after line l'!CV15</f>
        <v>8.3699999999999992</v>
      </c>
      <c r="DE17" s="173">
        <f>'[3]PLEXOS EE Build MW after line l'!CW15</f>
        <v>0.01</v>
      </c>
      <c r="DF17" s="173">
        <f>'[3]PLEXOS EE Build MW after line l'!CX15</f>
        <v>0.55000000000000004</v>
      </c>
      <c r="DG17" s="173">
        <f>'[3]PLEXOS EE Build MW after line l'!CY15</f>
        <v>0.48</v>
      </c>
      <c r="DH17" s="173">
        <f>'[3]PLEXOS EE Build MW after line l'!CZ15</f>
        <v>1.03</v>
      </c>
      <c r="DI17" s="173">
        <f>'[3]PLEXOS EE Build MW after line l'!DA15</f>
        <v>0.22</v>
      </c>
      <c r="DJ17" s="173">
        <f>'[3]PLEXOS EE Build MW after line l'!DB15</f>
        <v>2.42</v>
      </c>
      <c r="DK17" s="173">
        <f>'[3]PLEXOS EE Build MW after line l'!DC15</f>
        <v>2.41</v>
      </c>
      <c r="DL17" s="173">
        <f>'[3]PLEXOS EE Build MW after line l'!DD15</f>
        <v>41.26</v>
      </c>
      <c r="DM17" s="173">
        <f>'[3]PLEXOS EE Build MW after line l'!DE15</f>
        <v>28.68</v>
      </c>
      <c r="DN17" s="173">
        <f>'[3]PLEXOS EE Build MW after line l'!DF15</f>
        <v>2.83</v>
      </c>
      <c r="DO17" s="173">
        <f>'[3]PLEXOS EE Build MW after line l'!DG15</f>
        <v>10.34</v>
      </c>
      <c r="DP17" s="173">
        <f>'[3]PLEXOS EE Build MW after line l'!DH15</f>
        <v>11.49</v>
      </c>
      <c r="DQ17" s="173">
        <f>'[3]PLEXOS EE Build MW after line l'!DI15</f>
        <v>4.12</v>
      </c>
      <c r="DR17" s="173">
        <f>'[3]PLEXOS EE Build MW after line l'!DJ15</f>
        <v>3.52</v>
      </c>
      <c r="DS17" s="173">
        <f>'[3]PLEXOS EE Build MW after line l'!DK15</f>
        <v>0</v>
      </c>
      <c r="DT17" s="173">
        <f>'[3]PLEXOS EE Build MW after line l'!DL15</f>
        <v>0</v>
      </c>
      <c r="DU17" s="173">
        <f>'[3]PLEXOS EE Build MW after line l'!DM15</f>
        <v>0.4</v>
      </c>
      <c r="DV17" s="173">
        <f>'[3]PLEXOS EE Build MW after line l'!DN15</f>
        <v>0.69</v>
      </c>
      <c r="DW17" s="173">
        <f>'[3]PLEXOS EE Build MW after line l'!DO15</f>
        <v>1.1399999999999999</v>
      </c>
      <c r="DX17" s="173">
        <f>'[3]PLEXOS EE Build MW after line l'!DP15</f>
        <v>0.49</v>
      </c>
      <c r="DY17" s="173">
        <f>'[3]PLEXOS EE Build MW after line l'!DQ15</f>
        <v>0.02</v>
      </c>
      <c r="DZ17" s="173">
        <f>'[3]PLEXOS EE Build MW after line l'!DR15</f>
        <v>0.09</v>
      </c>
      <c r="EA17" s="173">
        <f>'[3]PLEXOS EE Build MW after line l'!DS15</f>
        <v>0.22</v>
      </c>
      <c r="EB17" s="173">
        <f>'[3]PLEXOS EE Build MW after line l'!DT15</f>
        <v>0.03</v>
      </c>
      <c r="EC17" s="173">
        <f>'[3]PLEXOS EE Build MW after line l'!DU15</f>
        <v>0.01</v>
      </c>
      <c r="ED17" s="173">
        <f>'[3]PLEXOS EE Build MW after line l'!DV15</f>
        <v>0.1</v>
      </c>
      <c r="EE17" s="173">
        <f>'[3]PLEXOS EE Build MW after line l'!DW15</f>
        <v>0.32</v>
      </c>
      <c r="EF17" s="173">
        <f>'[3]PLEXOS EE Build MW after line l'!DX15</f>
        <v>0.33</v>
      </c>
      <c r="EG17" s="173">
        <f>'[3]PLEXOS EE Build MW after line l'!DY15</f>
        <v>0.12</v>
      </c>
      <c r="EH17" s="173">
        <f>'[3]PLEXOS EE Build MW after line l'!DZ15</f>
        <v>7.0000000000000007E-2</v>
      </c>
      <c r="EI17" s="173">
        <f>'[3]PLEXOS EE Build MW after line l'!EA15</f>
        <v>0.13</v>
      </c>
      <c r="EJ17" s="173">
        <f>'[3]PLEXOS EE Build MW after line l'!EB15</f>
        <v>0</v>
      </c>
      <c r="EK17" s="173">
        <f>'[3]PLEXOS EE Build MW after line l'!EC15</f>
        <v>0.03</v>
      </c>
      <c r="EL17" s="173">
        <f>'[3]PLEXOS EE Build MW after line l'!ED15</f>
        <v>0.19</v>
      </c>
      <c r="EM17" s="173">
        <f>'[3]PLEXOS EE Build MW after line l'!EE15</f>
        <v>6.49</v>
      </c>
      <c r="EN17" s="173">
        <f>'[3]PLEXOS EE Build MW after line l'!EF15</f>
        <v>1.73</v>
      </c>
      <c r="EO17" s="173">
        <f>'[3]PLEXOS EE Build MW after line l'!EG15</f>
        <v>2.1800000000000002</v>
      </c>
      <c r="EP17" s="173">
        <f>'[3]PLEXOS EE Build MW after line l'!EH15</f>
        <v>0.54</v>
      </c>
      <c r="EQ17" s="173">
        <f>'[3]PLEXOS EE Build MW after line l'!EI15</f>
        <v>0.54</v>
      </c>
      <c r="ER17" s="173">
        <f>'[3]PLEXOS EE Build MW after line l'!EJ15</f>
        <v>0.4</v>
      </c>
      <c r="ES17" s="173">
        <f>'[3]PLEXOS EE Build MW after line l'!EK15</f>
        <v>0</v>
      </c>
      <c r="ET17" s="173">
        <f>'[3]PLEXOS EE Build MW after line l'!EL15</f>
        <v>0</v>
      </c>
      <c r="EU17" s="173">
        <f>'[3]PLEXOS EE Build MW after line l'!EM15</f>
        <v>1.02</v>
      </c>
      <c r="EV17" s="173">
        <f>'[3]PLEXOS EE Build MW after line l'!EN15</f>
        <v>1.45</v>
      </c>
      <c r="EW17" s="173">
        <f>'[3]PLEXOS EE Build MW after line l'!EO15</f>
        <v>1.34</v>
      </c>
      <c r="EX17" s="173">
        <f>'[3]PLEXOS EE Build MW after line l'!EP15</f>
        <v>1.54</v>
      </c>
      <c r="EY17" s="173">
        <f>'[3]PLEXOS EE Build MW after line l'!EQ15</f>
        <v>0.88</v>
      </c>
      <c r="EZ17" s="173">
        <f>'[3]PLEXOS EE Build MW after line l'!ER15</f>
        <v>0</v>
      </c>
      <c r="FA17" s="173">
        <f>'[3]PLEXOS EE Build MW after line l'!ES15</f>
        <v>0.83</v>
      </c>
      <c r="FB17" s="173">
        <f>'[3]PLEXOS EE Build MW after line l'!ET15</f>
        <v>0.14000000000000001</v>
      </c>
      <c r="FC17" s="173">
        <f>'[3]PLEXOS EE Build MW after line l'!EU15</f>
        <v>0.15</v>
      </c>
      <c r="FD17" s="173">
        <f>'[3]PLEXOS EE Build MW after line l'!EV15</f>
        <v>0.47</v>
      </c>
      <c r="FE17" s="173">
        <f>'[3]PLEXOS EE Build MW after line l'!EW15</f>
        <v>0.27</v>
      </c>
      <c r="FF17" s="173">
        <f>'[3]PLEXOS EE Build MW after line l'!EX15</f>
        <v>0.75</v>
      </c>
      <c r="FG17" s="173">
        <f>'[3]PLEXOS EE Build MW after line l'!EY15</f>
        <v>0.33</v>
      </c>
      <c r="FH17" s="173">
        <f>'[3]PLEXOS EE Build MW after line l'!EZ15</f>
        <v>0.74</v>
      </c>
      <c r="FI17" s="173">
        <f>'[3]PLEXOS EE Build MW after line l'!FA15</f>
        <v>0.13</v>
      </c>
      <c r="FJ17" s="173">
        <f>'[3]PLEXOS EE Build MW after line l'!FB15</f>
        <v>0.14000000000000001</v>
      </c>
      <c r="FK17" s="173">
        <f>'[3]PLEXOS EE Build MW after line l'!FC15</f>
        <v>0.08</v>
      </c>
      <c r="FL17" s="173">
        <f>'[3]PLEXOS EE Build MW after line l'!FD15</f>
        <v>0.15</v>
      </c>
      <c r="FM17" s="173">
        <f>'[3]PLEXOS EE Build MW after line l'!FE15</f>
        <v>0.02</v>
      </c>
      <c r="FN17" s="173">
        <f>'[3]PLEXOS EE Build MW after line l'!FF15</f>
        <v>3.68</v>
      </c>
      <c r="FO17" s="173">
        <f>'[3]PLEXOS EE Build MW after line l'!FG15</f>
        <v>0.65</v>
      </c>
    </row>
    <row r="18" spans="1:171" x14ac:dyDescent="0.25">
      <c r="A18" s="169" t="s">
        <v>5038</v>
      </c>
      <c r="B18" s="169" t="s">
        <v>20</v>
      </c>
      <c r="C18" s="169">
        <v>1</v>
      </c>
      <c r="D18" s="170">
        <f>'[4]State Locations table'!D3</f>
        <v>17887458.673999738</v>
      </c>
      <c r="E18" s="171">
        <f>'[4]State Locations table'!E3</f>
        <v>1</v>
      </c>
      <c r="I18" s="173">
        <f>'[3]PLEXOS EE Build MW after line l'!A16</f>
        <v>2037</v>
      </c>
      <c r="J18" s="173">
        <f>'[3]PLEXOS EE Build MW after line l'!B16</f>
        <v>0.66</v>
      </c>
      <c r="K18" s="173">
        <f>'[3]PLEXOS EE Build MW after line l'!C16</f>
        <v>1.69</v>
      </c>
      <c r="L18" s="173">
        <f>'[3]PLEXOS EE Build MW after line l'!D16</f>
        <v>0.79</v>
      </c>
      <c r="M18" s="173">
        <f>'[3]PLEXOS EE Build MW after line l'!E16</f>
        <v>0.52</v>
      </c>
      <c r="N18" s="173">
        <f>'[3]PLEXOS EE Build MW after line l'!F16</f>
        <v>0.73</v>
      </c>
      <c r="O18" s="173">
        <f>'[3]PLEXOS EE Build MW after line l'!G16</f>
        <v>0.21</v>
      </c>
      <c r="P18" s="173">
        <f>'[3]PLEXOS EE Build MW after line l'!H16</f>
        <v>0.01</v>
      </c>
      <c r="Q18" s="173">
        <f>'[3]PLEXOS EE Build MW after line l'!I16</f>
        <v>0</v>
      </c>
      <c r="R18" s="173">
        <f>'[3]PLEXOS EE Build MW after line l'!J16</f>
        <v>0</v>
      </c>
      <c r="S18" s="173">
        <f>'[3]PLEXOS EE Build MW after line l'!K16</f>
        <v>0</v>
      </c>
      <c r="T18" s="173">
        <f>'[3]PLEXOS EE Build MW after line l'!L16</f>
        <v>0.52</v>
      </c>
      <c r="U18" s="173">
        <f>'[3]PLEXOS EE Build MW after line l'!M16</f>
        <v>0.49</v>
      </c>
      <c r="V18" s="173">
        <f>'[3]PLEXOS EE Build MW after line l'!N16</f>
        <v>0.35</v>
      </c>
      <c r="W18" s="173">
        <f>'[3]PLEXOS EE Build MW after line l'!O16</f>
        <v>0.45</v>
      </c>
      <c r="X18" s="173">
        <f>'[3]PLEXOS EE Build MW after line l'!P16</f>
        <v>0.76</v>
      </c>
      <c r="Y18" s="173">
        <f>'[3]PLEXOS EE Build MW after line l'!Q16</f>
        <v>0.94</v>
      </c>
      <c r="Z18" s="173">
        <f>'[3]PLEXOS EE Build MW after line l'!R16</f>
        <v>0.13</v>
      </c>
      <c r="AA18" s="173">
        <f>'[3]PLEXOS EE Build MW after line l'!S16</f>
        <v>0.15</v>
      </c>
      <c r="AB18" s="173">
        <f>'[3]PLEXOS EE Build MW after line l'!T16</f>
        <v>0.37</v>
      </c>
      <c r="AC18" s="173">
        <f>'[3]PLEXOS EE Build MW after line l'!U16</f>
        <v>0.04</v>
      </c>
      <c r="AD18" s="173">
        <f>'[3]PLEXOS EE Build MW after line l'!V16</f>
        <v>0</v>
      </c>
      <c r="AE18" s="173">
        <f>'[3]PLEXOS EE Build MW after line l'!W16</f>
        <v>0.03</v>
      </c>
      <c r="AF18" s="173">
        <f>'[3]PLEXOS EE Build MW after line l'!X16</f>
        <v>7.0000000000000007E-2</v>
      </c>
      <c r="AG18" s="173">
        <f>'[3]PLEXOS EE Build MW after line l'!Y16</f>
        <v>0.15</v>
      </c>
      <c r="AH18" s="173">
        <f>'[3]PLEXOS EE Build MW after line l'!Z16</f>
        <v>0.14000000000000001</v>
      </c>
      <c r="AI18" s="173">
        <f>'[3]PLEXOS EE Build MW after line l'!AA16</f>
        <v>3.24</v>
      </c>
      <c r="AJ18" s="173">
        <f>'[3]PLEXOS EE Build MW after line l'!AB16</f>
        <v>1.06</v>
      </c>
      <c r="AK18" s="173">
        <f>'[3]PLEXOS EE Build MW after line l'!AC16</f>
        <v>0.74</v>
      </c>
      <c r="AL18" s="173">
        <f>'[3]PLEXOS EE Build MW after line l'!AD16</f>
        <v>0.56000000000000005</v>
      </c>
      <c r="AM18" s="173">
        <f>'[3]PLEXOS EE Build MW after line l'!AE16</f>
        <v>0.19</v>
      </c>
      <c r="AN18" s="173">
        <f>'[3]PLEXOS EE Build MW after line l'!AF16</f>
        <v>0.25</v>
      </c>
      <c r="AO18" s="173">
        <f>'[3]PLEXOS EE Build MW after line l'!AG16</f>
        <v>0.21</v>
      </c>
      <c r="AP18" s="173">
        <f>'[3]PLEXOS EE Build MW after line l'!AH16</f>
        <v>0.03</v>
      </c>
      <c r="AQ18" s="173">
        <f>'[3]PLEXOS EE Build MW after line l'!AI16</f>
        <v>0.09</v>
      </c>
      <c r="AR18" s="173">
        <f>'[3]PLEXOS EE Build MW after line l'!AJ16</f>
        <v>0.28999999999999998</v>
      </c>
      <c r="AS18" s="173">
        <f>'[3]PLEXOS EE Build MW after line l'!AK16</f>
        <v>0.52</v>
      </c>
      <c r="AT18" s="173">
        <f>'[3]PLEXOS EE Build MW after line l'!AL16</f>
        <v>0.36</v>
      </c>
      <c r="AU18" s="173">
        <f>'[3]PLEXOS EE Build MW after line l'!AM16</f>
        <v>0.34</v>
      </c>
      <c r="AV18" s="173">
        <f>'[3]PLEXOS EE Build MW after line l'!AN16</f>
        <v>0.53</v>
      </c>
      <c r="AW18" s="173">
        <f>'[3]PLEXOS EE Build MW after line l'!AO16</f>
        <v>0</v>
      </c>
      <c r="AX18" s="173">
        <f>'[3]PLEXOS EE Build MW after line l'!AP16</f>
        <v>0.01</v>
      </c>
      <c r="AY18" s="173">
        <f>'[3]PLEXOS EE Build MW after line l'!AQ16</f>
        <v>0.13</v>
      </c>
      <c r="AZ18" s="173">
        <f>'[3]PLEXOS EE Build MW after line l'!AR16</f>
        <v>7.0000000000000007E-2</v>
      </c>
      <c r="BA18" s="173">
        <f>'[3]PLEXOS EE Build MW after line l'!AS16</f>
        <v>0.06</v>
      </c>
      <c r="BB18" s="173">
        <f>'[3]PLEXOS EE Build MW after line l'!AT16</f>
        <v>0.17</v>
      </c>
      <c r="BC18" s="173">
        <f>'[3]PLEXOS EE Build MW after line l'!AU16</f>
        <v>7.0000000000000007E-2</v>
      </c>
      <c r="BD18" s="173">
        <f>'[3]PLEXOS EE Build MW after line l'!AV16</f>
        <v>0.23</v>
      </c>
      <c r="BE18" s="173">
        <f>'[3]PLEXOS EE Build MW after line l'!AW16</f>
        <v>7.0000000000000007E-2</v>
      </c>
      <c r="BF18" s="173">
        <f>'[3]PLEXOS EE Build MW after line l'!AX16</f>
        <v>0.03</v>
      </c>
      <c r="BG18" s="173">
        <f>'[3]PLEXOS EE Build MW after line l'!AY16</f>
        <v>0.02</v>
      </c>
      <c r="BH18" s="173">
        <f>'[3]PLEXOS EE Build MW after line l'!AZ16</f>
        <v>0.01</v>
      </c>
      <c r="BI18" s="173">
        <f>'[3]PLEXOS EE Build MW after line l'!BA16</f>
        <v>0.06</v>
      </c>
      <c r="BJ18" s="173">
        <f>'[3]PLEXOS EE Build MW after line l'!BB16</f>
        <v>0.23</v>
      </c>
      <c r="BK18" s="173">
        <f>'[3]PLEXOS EE Build MW after line l'!BC16</f>
        <v>0.55000000000000004</v>
      </c>
      <c r="BL18" s="173">
        <f>'[3]PLEXOS EE Build MW after line l'!BD16</f>
        <v>7.09</v>
      </c>
      <c r="BM18" s="173">
        <f>'[3]PLEXOS EE Build MW after line l'!BE16</f>
        <v>0.8</v>
      </c>
      <c r="BN18" s="173">
        <f>'[3]PLEXOS EE Build MW after line l'!BF16</f>
        <v>13.49</v>
      </c>
      <c r="BO18" s="173">
        <f>'[3]PLEXOS EE Build MW after line l'!BG16</f>
        <v>13.75</v>
      </c>
      <c r="BP18" s="173">
        <f>'[3]PLEXOS EE Build MW after line l'!BH16</f>
        <v>7.92</v>
      </c>
      <c r="BQ18" s="173">
        <f>'[3]PLEXOS EE Build MW after line l'!BI16</f>
        <v>7.72</v>
      </c>
      <c r="BR18" s="173">
        <f>'[3]PLEXOS EE Build MW after line l'!BJ16</f>
        <v>8.25</v>
      </c>
      <c r="BS18" s="173">
        <f>'[3]PLEXOS EE Build MW after line l'!BK16</f>
        <v>7.16</v>
      </c>
      <c r="BT18" s="173">
        <f>'[3]PLEXOS EE Build MW after line l'!BL16</f>
        <v>0</v>
      </c>
      <c r="BU18" s="173">
        <f>'[3]PLEXOS EE Build MW after line l'!BM16</f>
        <v>9.02</v>
      </c>
      <c r="BV18" s="173">
        <f>'[3]PLEXOS EE Build MW after line l'!BN16</f>
        <v>11.4</v>
      </c>
      <c r="BW18" s="173">
        <f>'[3]PLEXOS EE Build MW after line l'!BO16</f>
        <v>11.38</v>
      </c>
      <c r="BX18" s="173">
        <f>'[3]PLEXOS EE Build MW after line l'!BP16</f>
        <v>14.34</v>
      </c>
      <c r="BY18" s="173">
        <f>'[3]PLEXOS EE Build MW after line l'!BQ16</f>
        <v>7.19</v>
      </c>
      <c r="BZ18" s="173">
        <f>'[3]PLEXOS EE Build MW after line l'!BR16</f>
        <v>0</v>
      </c>
      <c r="CA18" s="173">
        <f>'[3]PLEXOS EE Build MW after line l'!BS16</f>
        <v>3.43</v>
      </c>
      <c r="CB18" s="173">
        <f>'[3]PLEXOS EE Build MW after line l'!BT16</f>
        <v>10.54</v>
      </c>
      <c r="CC18" s="173">
        <f>'[3]PLEXOS EE Build MW after line l'!BU16</f>
        <v>0</v>
      </c>
      <c r="CD18" s="173">
        <f>'[3]PLEXOS EE Build MW after line l'!BV16</f>
        <v>0.31</v>
      </c>
      <c r="CE18" s="173">
        <f>'[3]PLEXOS EE Build MW after line l'!BW16</f>
        <v>0.22</v>
      </c>
      <c r="CF18" s="173">
        <f>'[3]PLEXOS EE Build MW after line l'!BX16</f>
        <v>0.67</v>
      </c>
      <c r="CG18" s="173">
        <f>'[3]PLEXOS EE Build MW after line l'!BY16</f>
        <v>1.6</v>
      </c>
      <c r="CH18" s="173">
        <f>'[3]PLEXOS EE Build MW after line l'!BZ16</f>
        <v>1.08</v>
      </c>
      <c r="CI18" s="173">
        <f>'[3]PLEXOS EE Build MW after line l'!CA16</f>
        <v>0.42</v>
      </c>
      <c r="CJ18" s="173">
        <f>'[3]PLEXOS EE Build MW after line l'!CB16</f>
        <v>0.7</v>
      </c>
      <c r="CK18" s="173">
        <f>'[3]PLEXOS EE Build MW after line l'!CC16</f>
        <v>5.24</v>
      </c>
      <c r="CL18" s="173">
        <f>'[3]PLEXOS EE Build MW after line l'!CD16</f>
        <v>24.95</v>
      </c>
      <c r="CM18" s="173">
        <f>'[3]PLEXOS EE Build MW after line l'!CE16</f>
        <v>34.15</v>
      </c>
      <c r="CN18" s="173">
        <f>'[3]PLEXOS EE Build MW after line l'!CF16</f>
        <v>34.130000000000003</v>
      </c>
      <c r="CO18" s="173">
        <f>'[3]PLEXOS EE Build MW after line l'!CG16</f>
        <v>11.74</v>
      </c>
      <c r="CP18" s="173">
        <f>'[3]PLEXOS EE Build MW after line l'!CH16</f>
        <v>24.25</v>
      </c>
      <c r="CQ18" s="173">
        <f>'[3]PLEXOS EE Build MW after line l'!CI16</f>
        <v>14.31</v>
      </c>
      <c r="CR18" s="173">
        <f>'[3]PLEXOS EE Build MW after line l'!CJ16</f>
        <v>27.28</v>
      </c>
      <c r="CS18" s="173">
        <f>'[3]PLEXOS EE Build MW after line l'!CK16</f>
        <v>50.19</v>
      </c>
      <c r="CT18" s="173">
        <f>'[3]PLEXOS EE Build MW after line l'!CL16</f>
        <v>39.25</v>
      </c>
      <c r="CU18" s="173">
        <f>'[3]PLEXOS EE Build MW after line l'!CM16</f>
        <v>24.92</v>
      </c>
      <c r="CV18" s="173">
        <f>'[3]PLEXOS EE Build MW after line l'!CN16</f>
        <v>43.24</v>
      </c>
      <c r="CW18" s="173">
        <f>'[3]PLEXOS EE Build MW after line l'!CO16</f>
        <v>29.35</v>
      </c>
      <c r="CX18" s="173">
        <f>'[3]PLEXOS EE Build MW after line l'!CP16</f>
        <v>29.73</v>
      </c>
      <c r="CY18" s="173">
        <f>'[3]PLEXOS EE Build MW after line l'!CQ16</f>
        <v>0</v>
      </c>
      <c r="CZ18" s="173">
        <f>'[3]PLEXOS EE Build MW after line l'!CR16</f>
        <v>16.399999999999999</v>
      </c>
      <c r="DA18" s="173">
        <f>'[3]PLEXOS EE Build MW after line l'!CS16</f>
        <v>8.23</v>
      </c>
      <c r="DB18" s="173">
        <f>'[3]PLEXOS EE Build MW after line l'!CT16</f>
        <v>18.23</v>
      </c>
      <c r="DC18" s="173">
        <f>'[3]PLEXOS EE Build MW after line l'!CU16</f>
        <v>15.24</v>
      </c>
      <c r="DD18" s="173">
        <f>'[3]PLEXOS EE Build MW after line l'!CV16</f>
        <v>8.4</v>
      </c>
      <c r="DE18" s="173">
        <f>'[3]PLEXOS EE Build MW after line l'!CW16</f>
        <v>0.02</v>
      </c>
      <c r="DF18" s="173">
        <f>'[3]PLEXOS EE Build MW after line l'!CX16</f>
        <v>1.01</v>
      </c>
      <c r="DG18" s="173">
        <f>'[3]PLEXOS EE Build MW after line l'!CY16</f>
        <v>0.39</v>
      </c>
      <c r="DH18" s="173">
        <f>'[3]PLEXOS EE Build MW after line l'!CZ16</f>
        <v>0.8</v>
      </c>
      <c r="DI18" s="173">
        <f>'[3]PLEXOS EE Build MW after line l'!DA16</f>
        <v>0.17</v>
      </c>
      <c r="DJ18" s="173">
        <f>'[3]PLEXOS EE Build MW after line l'!DB16</f>
        <v>2.2999999999999998</v>
      </c>
      <c r="DK18" s="173">
        <f>'[3]PLEXOS EE Build MW after line l'!DC16</f>
        <v>2.23</v>
      </c>
      <c r="DL18" s="173">
        <f>'[3]PLEXOS EE Build MW after line l'!DD16</f>
        <v>40.22</v>
      </c>
      <c r="DM18" s="173">
        <f>'[3]PLEXOS EE Build MW after line l'!DE16</f>
        <v>86.46</v>
      </c>
      <c r="DN18" s="173">
        <f>'[3]PLEXOS EE Build MW after line l'!DF16</f>
        <v>2.15</v>
      </c>
      <c r="DO18" s="173">
        <f>'[3]PLEXOS EE Build MW after line l'!DG16</f>
        <v>0</v>
      </c>
      <c r="DP18" s="173">
        <f>'[3]PLEXOS EE Build MW after line l'!DH16</f>
        <v>0</v>
      </c>
      <c r="DQ18" s="173">
        <f>'[3]PLEXOS EE Build MW after line l'!DI16</f>
        <v>5.21</v>
      </c>
      <c r="DR18" s="173">
        <f>'[3]PLEXOS EE Build MW after line l'!DJ16</f>
        <v>2.79</v>
      </c>
      <c r="DS18" s="173">
        <f>'[3]PLEXOS EE Build MW after line l'!DK16</f>
        <v>4.76</v>
      </c>
      <c r="DT18" s="173">
        <f>'[3]PLEXOS EE Build MW after line l'!DL16</f>
        <v>0.05</v>
      </c>
      <c r="DU18" s="173">
        <f>'[3]PLEXOS EE Build MW after line l'!DM16</f>
        <v>0.3</v>
      </c>
      <c r="DV18" s="173">
        <f>'[3]PLEXOS EE Build MW after line l'!DN16</f>
        <v>0.04</v>
      </c>
      <c r="DW18" s="173">
        <f>'[3]PLEXOS EE Build MW after line l'!DO16</f>
        <v>0.5</v>
      </c>
      <c r="DX18" s="173">
        <f>'[3]PLEXOS EE Build MW after line l'!DP16</f>
        <v>0</v>
      </c>
      <c r="DY18" s="173">
        <f>'[3]PLEXOS EE Build MW after line l'!DQ16</f>
        <v>0.03</v>
      </c>
      <c r="DZ18" s="173">
        <f>'[3]PLEXOS EE Build MW after line l'!DR16</f>
        <v>0.08</v>
      </c>
      <c r="EA18" s="173">
        <f>'[3]PLEXOS EE Build MW after line l'!DS16</f>
        <v>0.21</v>
      </c>
      <c r="EB18" s="173">
        <f>'[3]PLEXOS EE Build MW after line l'!DT16</f>
        <v>0.01</v>
      </c>
      <c r="EC18" s="173">
        <f>'[3]PLEXOS EE Build MW after line l'!DU16</f>
        <v>0</v>
      </c>
      <c r="ED18" s="173">
        <f>'[3]PLEXOS EE Build MW after line l'!DV16</f>
        <v>0.04</v>
      </c>
      <c r="EE18" s="173">
        <f>'[3]PLEXOS EE Build MW after line l'!DW16</f>
        <v>0.28999999999999998</v>
      </c>
      <c r="EF18" s="173">
        <f>'[3]PLEXOS EE Build MW after line l'!DX16</f>
        <v>0.3</v>
      </c>
      <c r="EG18" s="173">
        <f>'[3]PLEXOS EE Build MW after line l'!DY16</f>
        <v>0.12</v>
      </c>
      <c r="EH18" s="173">
        <f>'[3]PLEXOS EE Build MW after line l'!DZ16</f>
        <v>0.05</v>
      </c>
      <c r="EI18" s="173">
        <f>'[3]PLEXOS EE Build MW after line l'!EA16</f>
        <v>0.12</v>
      </c>
      <c r="EJ18" s="173">
        <f>'[3]PLEXOS EE Build MW after line l'!EB16</f>
        <v>0</v>
      </c>
      <c r="EK18" s="173">
        <f>'[3]PLEXOS EE Build MW after line l'!EC16</f>
        <v>0</v>
      </c>
      <c r="EL18" s="173">
        <f>'[3]PLEXOS EE Build MW after line l'!ED16</f>
        <v>0.15</v>
      </c>
      <c r="EM18" s="173">
        <f>'[3]PLEXOS EE Build MW after line l'!EE16</f>
        <v>6.13</v>
      </c>
      <c r="EN18" s="173">
        <f>'[3]PLEXOS EE Build MW after line l'!EF16</f>
        <v>9.48</v>
      </c>
      <c r="EO18" s="173">
        <f>'[3]PLEXOS EE Build MW after line l'!EG16</f>
        <v>2.27</v>
      </c>
      <c r="EP18" s="173">
        <f>'[3]PLEXOS EE Build MW after line l'!EH16</f>
        <v>2.74</v>
      </c>
      <c r="EQ18" s="173">
        <f>'[3]PLEXOS EE Build MW after line l'!EI16</f>
        <v>1.53</v>
      </c>
      <c r="ER18" s="173">
        <f>'[3]PLEXOS EE Build MW after line l'!EJ16</f>
        <v>1.79</v>
      </c>
      <c r="ES18" s="173">
        <f>'[3]PLEXOS EE Build MW after line l'!EK16</f>
        <v>0</v>
      </c>
      <c r="ET18" s="173">
        <f>'[3]PLEXOS EE Build MW after line l'!EL16</f>
        <v>1.66</v>
      </c>
      <c r="EU18" s="173">
        <f>'[3]PLEXOS EE Build MW after line l'!EM16</f>
        <v>2.52</v>
      </c>
      <c r="EV18" s="173">
        <f>'[3]PLEXOS EE Build MW after line l'!EN16</f>
        <v>1.93</v>
      </c>
      <c r="EW18" s="173">
        <f>'[3]PLEXOS EE Build MW after line l'!EO16</f>
        <v>1.1100000000000001</v>
      </c>
      <c r="EX18" s="173">
        <f>'[3]PLEXOS EE Build MW after line l'!EP16</f>
        <v>2.63</v>
      </c>
      <c r="EY18" s="173">
        <f>'[3]PLEXOS EE Build MW after line l'!EQ16</f>
        <v>2.58</v>
      </c>
      <c r="EZ18" s="173">
        <f>'[3]PLEXOS EE Build MW after line l'!ER16</f>
        <v>1.43</v>
      </c>
      <c r="FA18" s="173">
        <f>'[3]PLEXOS EE Build MW after line l'!ES16</f>
        <v>2.21</v>
      </c>
      <c r="FB18" s="173">
        <f>'[3]PLEXOS EE Build MW after line l'!ET16</f>
        <v>0.12</v>
      </c>
      <c r="FC18" s="173">
        <f>'[3]PLEXOS EE Build MW after line l'!EU16</f>
        <v>0.14000000000000001</v>
      </c>
      <c r="FD18" s="173">
        <f>'[3]PLEXOS EE Build MW after line l'!EV16</f>
        <v>0.43</v>
      </c>
      <c r="FE18" s="173">
        <f>'[3]PLEXOS EE Build MW after line l'!EW16</f>
        <v>0.25</v>
      </c>
      <c r="FF18" s="173">
        <f>'[3]PLEXOS EE Build MW after line l'!EX16</f>
        <v>0.72</v>
      </c>
      <c r="FG18" s="173">
        <f>'[3]PLEXOS EE Build MW after line l'!EY16</f>
        <v>0.32</v>
      </c>
      <c r="FH18" s="173">
        <f>'[3]PLEXOS EE Build MW after line l'!EZ16</f>
        <v>0.71</v>
      </c>
      <c r="FI18" s="173">
        <f>'[3]PLEXOS EE Build MW after line l'!FA16</f>
        <v>0.11</v>
      </c>
      <c r="FJ18" s="173">
        <f>'[3]PLEXOS EE Build MW after line l'!FB16</f>
        <v>0.14000000000000001</v>
      </c>
      <c r="FK18" s="173">
        <f>'[3]PLEXOS EE Build MW after line l'!FC16</f>
        <v>0.23</v>
      </c>
      <c r="FL18" s="173">
        <f>'[3]PLEXOS EE Build MW after line l'!FD16</f>
        <v>0.15</v>
      </c>
      <c r="FM18" s="173">
        <f>'[3]PLEXOS EE Build MW after line l'!FE16</f>
        <v>0.01</v>
      </c>
      <c r="FN18" s="173">
        <f>'[3]PLEXOS EE Build MW after line l'!FF16</f>
        <v>3.07</v>
      </c>
      <c r="FO18" s="173">
        <f>'[3]PLEXOS EE Build MW after line l'!FG16</f>
        <v>0.95</v>
      </c>
    </row>
    <row r="19" spans="1:171" x14ac:dyDescent="0.25">
      <c r="A19" s="169" t="s">
        <v>22</v>
      </c>
      <c r="B19" s="169" t="s">
        <v>21</v>
      </c>
      <c r="C19" s="169">
        <v>1</v>
      </c>
      <c r="D19" s="170">
        <f>'[4]State Locations table'!D4</f>
        <v>41169358.258999981</v>
      </c>
      <c r="E19" s="171">
        <f>'[4]State Locations table'!E4</f>
        <v>0.81720000000000004</v>
      </c>
      <c r="I19" s="173">
        <f>'[3]PLEXOS EE Build MW after line l'!A17</f>
        <v>2038</v>
      </c>
      <c r="J19" s="173">
        <f>'[3]PLEXOS EE Build MW after line l'!B17</f>
        <v>0.22</v>
      </c>
      <c r="K19" s="173">
        <f>'[3]PLEXOS EE Build MW after line l'!C17</f>
        <v>0.04</v>
      </c>
      <c r="L19" s="173">
        <f>'[3]PLEXOS EE Build MW after line l'!D17</f>
        <v>0</v>
      </c>
      <c r="M19" s="173">
        <f>'[3]PLEXOS EE Build MW after line l'!E17</f>
        <v>0.14000000000000001</v>
      </c>
      <c r="N19" s="173">
        <f>'[3]PLEXOS EE Build MW after line l'!F17</f>
        <v>0.28000000000000003</v>
      </c>
      <c r="O19" s="173">
        <f>'[3]PLEXOS EE Build MW after line l'!G17</f>
        <v>0.15</v>
      </c>
      <c r="P19" s="173">
        <f>'[3]PLEXOS EE Build MW after line l'!H17</f>
        <v>0</v>
      </c>
      <c r="Q19" s="173">
        <f>'[3]PLEXOS EE Build MW after line l'!I17</f>
        <v>0</v>
      </c>
      <c r="R19" s="173">
        <f>'[3]PLEXOS EE Build MW after line l'!J17</f>
        <v>0</v>
      </c>
      <c r="S19" s="173">
        <f>'[3]PLEXOS EE Build MW after line l'!K17</f>
        <v>0.39</v>
      </c>
      <c r="T19" s="173">
        <f>'[3]PLEXOS EE Build MW after line l'!L17</f>
        <v>0.45</v>
      </c>
      <c r="U19" s="173">
        <f>'[3]PLEXOS EE Build MW after line l'!M17</f>
        <v>0.41</v>
      </c>
      <c r="V19" s="173">
        <f>'[3]PLEXOS EE Build MW after line l'!N17</f>
        <v>0.3</v>
      </c>
      <c r="W19" s="173">
        <f>'[3]PLEXOS EE Build MW after line l'!O17</f>
        <v>0.38</v>
      </c>
      <c r="X19" s="173">
        <f>'[3]PLEXOS EE Build MW after line l'!P17</f>
        <v>0.73</v>
      </c>
      <c r="Y19" s="173">
        <f>'[3]PLEXOS EE Build MW after line l'!Q17</f>
        <v>0.95</v>
      </c>
      <c r="Z19" s="173">
        <f>'[3]PLEXOS EE Build MW after line l'!R17</f>
        <v>0.04</v>
      </c>
      <c r="AA19" s="173">
        <f>'[3]PLEXOS EE Build MW after line l'!S17</f>
        <v>0.14000000000000001</v>
      </c>
      <c r="AB19" s="173">
        <f>'[3]PLEXOS EE Build MW after line l'!T17</f>
        <v>0.28999999999999998</v>
      </c>
      <c r="AC19" s="173">
        <f>'[3]PLEXOS EE Build MW after line l'!U17</f>
        <v>0.06</v>
      </c>
      <c r="AD19" s="173">
        <f>'[3]PLEXOS EE Build MW after line l'!V17</f>
        <v>0</v>
      </c>
      <c r="AE19" s="173">
        <f>'[3]PLEXOS EE Build MW after line l'!W17</f>
        <v>0.03</v>
      </c>
      <c r="AF19" s="173">
        <f>'[3]PLEXOS EE Build MW after line l'!X17</f>
        <v>0.06</v>
      </c>
      <c r="AG19" s="173">
        <f>'[3]PLEXOS EE Build MW after line l'!Y17</f>
        <v>0.14000000000000001</v>
      </c>
      <c r="AH19" s="173">
        <f>'[3]PLEXOS EE Build MW after line l'!Z17</f>
        <v>0.15</v>
      </c>
      <c r="AI19" s="173">
        <f>'[3]PLEXOS EE Build MW after line l'!AA17</f>
        <v>3.01</v>
      </c>
      <c r="AJ19" s="173">
        <f>'[3]PLEXOS EE Build MW after line l'!AB17</f>
        <v>0.96</v>
      </c>
      <c r="AK19" s="173">
        <f>'[3]PLEXOS EE Build MW after line l'!AC17</f>
        <v>0.36</v>
      </c>
      <c r="AL19" s="173">
        <f>'[3]PLEXOS EE Build MW after line l'!AD17</f>
        <v>0.28000000000000003</v>
      </c>
      <c r="AM19" s="173">
        <f>'[3]PLEXOS EE Build MW after line l'!AE17</f>
        <v>0.05</v>
      </c>
      <c r="AN19" s="173">
        <f>'[3]PLEXOS EE Build MW after line l'!AF17</f>
        <v>0.08</v>
      </c>
      <c r="AO19" s="173">
        <f>'[3]PLEXOS EE Build MW after line l'!AG17</f>
        <v>0.08</v>
      </c>
      <c r="AP19" s="173">
        <f>'[3]PLEXOS EE Build MW after line l'!AH17</f>
        <v>0</v>
      </c>
      <c r="AQ19" s="173">
        <f>'[3]PLEXOS EE Build MW after line l'!AI17</f>
        <v>0.02</v>
      </c>
      <c r="AR19" s="173">
        <f>'[3]PLEXOS EE Build MW after line l'!AJ17</f>
        <v>0.18</v>
      </c>
      <c r="AS19" s="173">
        <f>'[3]PLEXOS EE Build MW after line l'!AK17</f>
        <v>0.09</v>
      </c>
      <c r="AT19" s="173">
        <f>'[3]PLEXOS EE Build MW after line l'!AL17</f>
        <v>0</v>
      </c>
      <c r="AU19" s="173">
        <f>'[3]PLEXOS EE Build MW after line l'!AM17</f>
        <v>0.04</v>
      </c>
      <c r="AV19" s="173">
        <f>'[3]PLEXOS EE Build MW after line l'!AN17</f>
        <v>7.0000000000000007E-2</v>
      </c>
      <c r="AW19" s="173">
        <f>'[3]PLEXOS EE Build MW after line l'!AO17</f>
        <v>0</v>
      </c>
      <c r="AX19" s="173">
        <f>'[3]PLEXOS EE Build MW after line l'!AP17</f>
        <v>0.02</v>
      </c>
      <c r="AY19" s="173">
        <f>'[3]PLEXOS EE Build MW after line l'!AQ17</f>
        <v>0.11</v>
      </c>
      <c r="AZ19" s="173">
        <f>'[3]PLEXOS EE Build MW after line l'!AR17</f>
        <v>7.0000000000000007E-2</v>
      </c>
      <c r="BA19" s="173">
        <f>'[3]PLEXOS EE Build MW after line l'!AS17</f>
        <v>0.06</v>
      </c>
      <c r="BB19" s="173">
        <f>'[3]PLEXOS EE Build MW after line l'!AT17</f>
        <v>0.15</v>
      </c>
      <c r="BC19" s="173">
        <f>'[3]PLEXOS EE Build MW after line l'!AU17</f>
        <v>0.06</v>
      </c>
      <c r="BD19" s="173">
        <f>'[3]PLEXOS EE Build MW after line l'!AV17</f>
        <v>0.21</v>
      </c>
      <c r="BE19" s="173">
        <f>'[3]PLEXOS EE Build MW after line l'!AW17</f>
        <v>7.0000000000000007E-2</v>
      </c>
      <c r="BF19" s="173">
        <f>'[3]PLEXOS EE Build MW after line l'!AX17</f>
        <v>0.03</v>
      </c>
      <c r="BG19" s="173">
        <f>'[3]PLEXOS EE Build MW after line l'!AY17</f>
        <v>0</v>
      </c>
      <c r="BH19" s="173">
        <f>'[3]PLEXOS EE Build MW after line l'!AZ17</f>
        <v>0.01</v>
      </c>
      <c r="BI19" s="173">
        <f>'[3]PLEXOS EE Build MW after line l'!BA17</f>
        <v>0.04</v>
      </c>
      <c r="BJ19" s="173">
        <f>'[3]PLEXOS EE Build MW after line l'!BB17</f>
        <v>0.2</v>
      </c>
      <c r="BK19" s="173">
        <f>'[3]PLEXOS EE Build MW after line l'!BC17</f>
        <v>0.2</v>
      </c>
      <c r="BL19" s="173">
        <f>'[3]PLEXOS EE Build MW after line l'!BD17</f>
        <v>2.52</v>
      </c>
      <c r="BM19" s="173">
        <f>'[3]PLEXOS EE Build MW after line l'!BE17</f>
        <v>0.24</v>
      </c>
      <c r="BN19" s="173">
        <f>'[3]PLEXOS EE Build MW after line l'!BF17</f>
        <v>2.42</v>
      </c>
      <c r="BO19" s="173">
        <f>'[3]PLEXOS EE Build MW after line l'!BG17</f>
        <v>14.51</v>
      </c>
      <c r="BP19" s="173">
        <f>'[3]PLEXOS EE Build MW after line l'!BH17</f>
        <v>8.32</v>
      </c>
      <c r="BQ19" s="173">
        <f>'[3]PLEXOS EE Build MW after line l'!BI17</f>
        <v>4.8600000000000003</v>
      </c>
      <c r="BR19" s="173">
        <f>'[3]PLEXOS EE Build MW after line l'!BJ17</f>
        <v>2.17</v>
      </c>
      <c r="BS19" s="173">
        <f>'[3]PLEXOS EE Build MW after line l'!BK17</f>
        <v>2.15</v>
      </c>
      <c r="BT19" s="173">
        <f>'[3]PLEXOS EE Build MW after line l'!BL17</f>
        <v>0</v>
      </c>
      <c r="BU19" s="173">
        <f>'[3]PLEXOS EE Build MW after line l'!BM17</f>
        <v>3.56</v>
      </c>
      <c r="BV19" s="173">
        <f>'[3]PLEXOS EE Build MW after line l'!BN17</f>
        <v>3.44</v>
      </c>
      <c r="BW19" s="173">
        <f>'[3]PLEXOS EE Build MW after line l'!BO17</f>
        <v>3.43</v>
      </c>
      <c r="BX19" s="173">
        <f>'[3]PLEXOS EE Build MW after line l'!BP17</f>
        <v>4.41</v>
      </c>
      <c r="BY19" s="173">
        <f>'[3]PLEXOS EE Build MW after line l'!BQ17</f>
        <v>2.11</v>
      </c>
      <c r="BZ19" s="173">
        <f>'[3]PLEXOS EE Build MW after line l'!BR17</f>
        <v>0</v>
      </c>
      <c r="CA19" s="173">
        <f>'[3]PLEXOS EE Build MW after line l'!BS17</f>
        <v>2.0699999999999998</v>
      </c>
      <c r="CB19" s="173">
        <f>'[3]PLEXOS EE Build MW after line l'!BT17</f>
        <v>3.18</v>
      </c>
      <c r="CC19" s="173">
        <f>'[3]PLEXOS EE Build MW after line l'!BU17</f>
        <v>0</v>
      </c>
      <c r="CD19" s="173">
        <f>'[3]PLEXOS EE Build MW after line l'!BV17</f>
        <v>0.3</v>
      </c>
      <c r="CE19" s="173">
        <f>'[3]PLEXOS EE Build MW after line l'!BW17</f>
        <v>0.19</v>
      </c>
      <c r="CF19" s="173">
        <f>'[3]PLEXOS EE Build MW after line l'!BX17</f>
        <v>0.64</v>
      </c>
      <c r="CG19" s="173">
        <f>'[3]PLEXOS EE Build MW after line l'!BY17</f>
        <v>1.54</v>
      </c>
      <c r="CH19" s="173">
        <f>'[3]PLEXOS EE Build MW after line l'!BZ17</f>
        <v>1.31</v>
      </c>
      <c r="CI19" s="173">
        <f>'[3]PLEXOS EE Build MW after line l'!CA17</f>
        <v>0.5</v>
      </c>
      <c r="CJ19" s="173">
        <f>'[3]PLEXOS EE Build MW after line l'!CB17</f>
        <v>0.61</v>
      </c>
      <c r="CK19" s="173">
        <f>'[3]PLEXOS EE Build MW after line l'!CC17</f>
        <v>4.6900000000000004</v>
      </c>
      <c r="CL19" s="173">
        <f>'[3]PLEXOS EE Build MW after line l'!CD17</f>
        <v>10.49</v>
      </c>
      <c r="CM19" s="173">
        <f>'[3]PLEXOS EE Build MW after line l'!CE17</f>
        <v>0</v>
      </c>
      <c r="CN19" s="173">
        <f>'[3]PLEXOS EE Build MW after line l'!CF17</f>
        <v>0</v>
      </c>
      <c r="CO19" s="173">
        <f>'[3]PLEXOS EE Build MW after line l'!CG17</f>
        <v>0</v>
      </c>
      <c r="CP19" s="173">
        <f>'[3]PLEXOS EE Build MW after line l'!CH17</f>
        <v>0</v>
      </c>
      <c r="CQ19" s="173">
        <f>'[3]PLEXOS EE Build MW after line l'!CI17</f>
        <v>0</v>
      </c>
      <c r="CR19" s="173">
        <f>'[3]PLEXOS EE Build MW after line l'!CJ17</f>
        <v>0.06</v>
      </c>
      <c r="CS19" s="173">
        <f>'[3]PLEXOS EE Build MW after line l'!CK17</f>
        <v>27.88</v>
      </c>
      <c r="CT19" s="173">
        <f>'[3]PLEXOS EE Build MW after line l'!CL17</f>
        <v>0</v>
      </c>
      <c r="CU19" s="173">
        <f>'[3]PLEXOS EE Build MW after line l'!CM17</f>
        <v>11.29</v>
      </c>
      <c r="CV19" s="173">
        <f>'[3]PLEXOS EE Build MW after line l'!CN17</f>
        <v>0</v>
      </c>
      <c r="CW19" s="173">
        <f>'[3]PLEXOS EE Build MW after line l'!CO17</f>
        <v>0</v>
      </c>
      <c r="CX19" s="173">
        <f>'[3]PLEXOS EE Build MW after line l'!CP17</f>
        <v>0</v>
      </c>
      <c r="CY19" s="173">
        <f>'[3]PLEXOS EE Build MW after line l'!CQ17</f>
        <v>0</v>
      </c>
      <c r="CZ19" s="173">
        <f>'[3]PLEXOS EE Build MW after line l'!CR17</f>
        <v>9.42</v>
      </c>
      <c r="DA19" s="173">
        <f>'[3]PLEXOS EE Build MW after line l'!CS17</f>
        <v>4.43</v>
      </c>
      <c r="DB19" s="173">
        <f>'[3]PLEXOS EE Build MW after line l'!CT17</f>
        <v>9.4499999999999993</v>
      </c>
      <c r="DC19" s="173">
        <f>'[3]PLEXOS EE Build MW after line l'!CU17</f>
        <v>9.07</v>
      </c>
      <c r="DD19" s="173">
        <f>'[3]PLEXOS EE Build MW after line l'!CV17</f>
        <v>4.0199999999999996</v>
      </c>
      <c r="DE19" s="173">
        <f>'[3]PLEXOS EE Build MW after line l'!CW17</f>
        <v>0.01</v>
      </c>
      <c r="DF19" s="173">
        <f>'[3]PLEXOS EE Build MW after line l'!CX17</f>
        <v>0.43</v>
      </c>
      <c r="DG19" s="173">
        <f>'[3]PLEXOS EE Build MW after line l'!CY17</f>
        <v>0.32</v>
      </c>
      <c r="DH19" s="173">
        <f>'[3]PLEXOS EE Build MW after line l'!CZ17</f>
        <v>0.78</v>
      </c>
      <c r="DI19" s="173">
        <f>'[3]PLEXOS EE Build MW after line l'!DA17</f>
        <v>0</v>
      </c>
      <c r="DJ19" s="173">
        <f>'[3]PLEXOS EE Build MW after line l'!DB17</f>
        <v>2.15</v>
      </c>
      <c r="DK19" s="173">
        <f>'[3]PLEXOS EE Build MW after line l'!DC17</f>
        <v>2.06</v>
      </c>
      <c r="DL19" s="173">
        <f>'[3]PLEXOS EE Build MW after line l'!DD17</f>
        <v>37.9</v>
      </c>
      <c r="DM19" s="173">
        <f>'[3]PLEXOS EE Build MW after line l'!DE17</f>
        <v>0</v>
      </c>
      <c r="DN19" s="173">
        <f>'[3]PLEXOS EE Build MW after line l'!DF17</f>
        <v>0</v>
      </c>
      <c r="DO19" s="173">
        <f>'[3]PLEXOS EE Build MW after line l'!DG17</f>
        <v>0</v>
      </c>
      <c r="DP19" s="173">
        <f>'[3]PLEXOS EE Build MW after line l'!DH17</f>
        <v>0</v>
      </c>
      <c r="DQ19" s="173">
        <f>'[3]PLEXOS EE Build MW after line l'!DI17</f>
        <v>0</v>
      </c>
      <c r="DR19" s="173">
        <f>'[3]PLEXOS EE Build MW after line l'!DJ17</f>
        <v>0</v>
      </c>
      <c r="DS19" s="173">
        <f>'[3]PLEXOS EE Build MW after line l'!DK17</f>
        <v>0</v>
      </c>
      <c r="DT19" s="173">
        <f>'[3]PLEXOS EE Build MW after line l'!DL17</f>
        <v>0</v>
      </c>
      <c r="DU19" s="173">
        <f>'[3]PLEXOS EE Build MW after line l'!DM17</f>
        <v>0</v>
      </c>
      <c r="DV19" s="173">
        <f>'[3]PLEXOS EE Build MW after line l'!DN17</f>
        <v>0.69</v>
      </c>
      <c r="DW19" s="173">
        <f>'[3]PLEXOS EE Build MW after line l'!DO17</f>
        <v>1.08</v>
      </c>
      <c r="DX19" s="173">
        <f>'[3]PLEXOS EE Build MW after line l'!DP17</f>
        <v>0.52</v>
      </c>
      <c r="DY19" s="173">
        <f>'[3]PLEXOS EE Build MW after line l'!DQ17</f>
        <v>0.02</v>
      </c>
      <c r="DZ19" s="173">
        <f>'[3]PLEXOS EE Build MW after line l'!DR17</f>
        <v>0.08</v>
      </c>
      <c r="EA19" s="173">
        <f>'[3]PLEXOS EE Build MW after line l'!DS17</f>
        <v>0.2</v>
      </c>
      <c r="EB19" s="173">
        <f>'[3]PLEXOS EE Build MW after line l'!DT17</f>
        <v>0</v>
      </c>
      <c r="EC19" s="173">
        <f>'[3]PLEXOS EE Build MW after line l'!DU17</f>
        <v>0</v>
      </c>
      <c r="ED19" s="173">
        <f>'[3]PLEXOS EE Build MW after line l'!DV17</f>
        <v>0.06</v>
      </c>
      <c r="EE19" s="173">
        <f>'[3]PLEXOS EE Build MW after line l'!DW17</f>
        <v>0.28999999999999998</v>
      </c>
      <c r="EF19" s="173">
        <f>'[3]PLEXOS EE Build MW after line l'!DX17</f>
        <v>0.34</v>
      </c>
      <c r="EG19" s="173">
        <f>'[3]PLEXOS EE Build MW after line l'!DY17</f>
        <v>0.13</v>
      </c>
      <c r="EH19" s="173">
        <f>'[3]PLEXOS EE Build MW after line l'!DZ17</f>
        <v>0.05</v>
      </c>
      <c r="EI19" s="173">
        <f>'[3]PLEXOS EE Build MW after line l'!EA17</f>
        <v>0.12</v>
      </c>
      <c r="EJ19" s="173">
        <f>'[3]PLEXOS EE Build MW after line l'!EB17</f>
        <v>0</v>
      </c>
      <c r="EK19" s="173">
        <f>'[3]PLEXOS EE Build MW after line l'!EC17</f>
        <v>0</v>
      </c>
      <c r="EL19" s="173">
        <f>'[3]PLEXOS EE Build MW after line l'!ED17</f>
        <v>7.0000000000000007E-2</v>
      </c>
      <c r="EM19" s="173">
        <f>'[3]PLEXOS EE Build MW after line l'!EE17</f>
        <v>5.58</v>
      </c>
      <c r="EN19" s="173">
        <f>'[3]PLEXOS EE Build MW after line l'!EF17</f>
        <v>0</v>
      </c>
      <c r="EO19" s="173">
        <f>'[3]PLEXOS EE Build MW after line l'!EG17</f>
        <v>2.29</v>
      </c>
      <c r="EP19" s="173">
        <f>'[3]PLEXOS EE Build MW after line l'!EH17</f>
        <v>0.22</v>
      </c>
      <c r="EQ19" s="173">
        <f>'[3]PLEXOS EE Build MW after line l'!EI17</f>
        <v>0.15</v>
      </c>
      <c r="ER19" s="173">
        <f>'[3]PLEXOS EE Build MW after line l'!EJ17</f>
        <v>0</v>
      </c>
      <c r="ES19" s="173">
        <f>'[3]PLEXOS EE Build MW after line l'!EK17</f>
        <v>0</v>
      </c>
      <c r="ET19" s="173">
        <f>'[3]PLEXOS EE Build MW after line l'!EL17</f>
        <v>0</v>
      </c>
      <c r="EU19" s="173">
        <f>'[3]PLEXOS EE Build MW after line l'!EM17</f>
        <v>0.18</v>
      </c>
      <c r="EV19" s="173">
        <f>'[3]PLEXOS EE Build MW after line l'!EN17</f>
        <v>0</v>
      </c>
      <c r="EW19" s="173">
        <f>'[3]PLEXOS EE Build MW after line l'!EO17</f>
        <v>0.97</v>
      </c>
      <c r="EX19" s="173">
        <f>'[3]PLEXOS EE Build MW after line l'!EP17</f>
        <v>0</v>
      </c>
      <c r="EY19" s="173">
        <f>'[3]PLEXOS EE Build MW after line l'!EQ17</f>
        <v>0</v>
      </c>
      <c r="EZ19" s="173">
        <f>'[3]PLEXOS EE Build MW after line l'!ER17</f>
        <v>0</v>
      </c>
      <c r="FA19" s="173">
        <f>'[3]PLEXOS EE Build MW after line l'!ES17</f>
        <v>0</v>
      </c>
      <c r="FB19" s="173">
        <f>'[3]PLEXOS EE Build MW after line l'!ET17</f>
        <v>0.1</v>
      </c>
      <c r="FC19" s="173">
        <f>'[3]PLEXOS EE Build MW after line l'!EU17</f>
        <v>0.15</v>
      </c>
      <c r="FD19" s="173">
        <f>'[3]PLEXOS EE Build MW after line l'!EV17</f>
        <v>0.36</v>
      </c>
      <c r="FE19" s="173">
        <f>'[3]PLEXOS EE Build MW after line l'!EW17</f>
        <v>0.22</v>
      </c>
      <c r="FF19" s="173">
        <f>'[3]PLEXOS EE Build MW after line l'!EX17</f>
        <v>0.68</v>
      </c>
      <c r="FG19" s="173">
        <f>'[3]PLEXOS EE Build MW after line l'!EY17</f>
        <v>0.31</v>
      </c>
      <c r="FH19" s="173">
        <f>'[3]PLEXOS EE Build MW after line l'!EZ17</f>
        <v>0.67</v>
      </c>
      <c r="FI19" s="173">
        <f>'[3]PLEXOS EE Build MW after line l'!FA17</f>
        <v>0.11</v>
      </c>
      <c r="FJ19" s="173">
        <f>'[3]PLEXOS EE Build MW after line l'!FB17</f>
        <v>0.14000000000000001</v>
      </c>
      <c r="FK19" s="173">
        <f>'[3]PLEXOS EE Build MW after line l'!FC17</f>
        <v>0</v>
      </c>
      <c r="FL19" s="173">
        <f>'[3]PLEXOS EE Build MW after line l'!FD17</f>
        <v>0.13</v>
      </c>
      <c r="FM19" s="173">
        <f>'[3]PLEXOS EE Build MW after line l'!FE17</f>
        <v>0.01</v>
      </c>
      <c r="FN19" s="173">
        <f>'[3]PLEXOS EE Build MW after line l'!FF17</f>
        <v>2.79</v>
      </c>
      <c r="FO19" s="173">
        <f>'[3]PLEXOS EE Build MW after line l'!FG17</f>
        <v>0.56999999999999995</v>
      </c>
    </row>
    <row r="20" spans="1:171" x14ac:dyDescent="0.25">
      <c r="A20" s="169" t="s">
        <v>5037</v>
      </c>
      <c r="B20" s="169" t="s">
        <v>21</v>
      </c>
      <c r="C20" s="169">
        <v>2</v>
      </c>
      <c r="D20" s="170">
        <f>'[4]State Locations table'!D5</f>
        <v>9206403.3219999634</v>
      </c>
      <c r="E20" s="171">
        <f>'[4]State Locations table'!E5</f>
        <v>0.18279999999999999</v>
      </c>
      <c r="I20" s="173">
        <f>'[3]PLEXOS EE Build MW after line l'!A18</f>
        <v>2039</v>
      </c>
      <c r="J20" s="173">
        <f>'[3]PLEXOS EE Build MW after line l'!B18</f>
        <v>0.15</v>
      </c>
      <c r="K20" s="173">
        <f>'[3]PLEXOS EE Build MW after line l'!C18</f>
        <v>0.28999999999999998</v>
      </c>
      <c r="L20" s="173">
        <f>'[3]PLEXOS EE Build MW after line l'!D18</f>
        <v>7.0000000000000007E-2</v>
      </c>
      <c r="M20" s="173">
        <f>'[3]PLEXOS EE Build MW after line l'!E18</f>
        <v>0.06</v>
      </c>
      <c r="N20" s="173">
        <f>'[3]PLEXOS EE Build MW after line l'!F18</f>
        <v>0.2</v>
      </c>
      <c r="O20" s="173">
        <f>'[3]PLEXOS EE Build MW after line l'!G18</f>
        <v>0.15</v>
      </c>
      <c r="P20" s="173">
        <f>'[3]PLEXOS EE Build MW after line l'!H18</f>
        <v>0</v>
      </c>
      <c r="Q20" s="173">
        <f>'[3]PLEXOS EE Build MW after line l'!I18</f>
        <v>0</v>
      </c>
      <c r="R20" s="173">
        <f>'[3]PLEXOS EE Build MW after line l'!J18</f>
        <v>0.02</v>
      </c>
      <c r="S20" s="173">
        <f>'[3]PLEXOS EE Build MW after line l'!K18</f>
        <v>0.65</v>
      </c>
      <c r="T20" s="173">
        <f>'[3]PLEXOS EE Build MW after line l'!L18</f>
        <v>0.44</v>
      </c>
      <c r="U20" s="173">
        <f>'[3]PLEXOS EE Build MW after line l'!M18</f>
        <v>0.37</v>
      </c>
      <c r="V20" s="173">
        <f>'[3]PLEXOS EE Build MW after line l'!N18</f>
        <v>0.24</v>
      </c>
      <c r="W20" s="173">
        <f>'[3]PLEXOS EE Build MW after line l'!O18</f>
        <v>0.33</v>
      </c>
      <c r="X20" s="173">
        <f>'[3]PLEXOS EE Build MW after line l'!P18</f>
        <v>0.75</v>
      </c>
      <c r="Y20" s="173">
        <f>'[3]PLEXOS EE Build MW after line l'!Q18</f>
        <v>0.93</v>
      </c>
      <c r="Z20" s="173">
        <f>'[3]PLEXOS EE Build MW after line l'!R18</f>
        <v>0</v>
      </c>
      <c r="AA20" s="173">
        <f>'[3]PLEXOS EE Build MW after line l'!S18</f>
        <v>0.13</v>
      </c>
      <c r="AB20" s="173">
        <f>'[3]PLEXOS EE Build MW after line l'!T18</f>
        <v>0.21</v>
      </c>
      <c r="AC20" s="173">
        <f>'[3]PLEXOS EE Build MW after line l'!U18</f>
        <v>0.06</v>
      </c>
      <c r="AD20" s="173">
        <f>'[3]PLEXOS EE Build MW after line l'!V18</f>
        <v>0</v>
      </c>
      <c r="AE20" s="173">
        <f>'[3]PLEXOS EE Build MW after line l'!W18</f>
        <v>0.03</v>
      </c>
      <c r="AF20" s="173">
        <f>'[3]PLEXOS EE Build MW after line l'!X18</f>
        <v>0.06</v>
      </c>
      <c r="AG20" s="173">
        <f>'[3]PLEXOS EE Build MW after line l'!Y18</f>
        <v>0.16</v>
      </c>
      <c r="AH20" s="173">
        <f>'[3]PLEXOS EE Build MW after line l'!Z18</f>
        <v>0.13</v>
      </c>
      <c r="AI20" s="173">
        <f>'[3]PLEXOS EE Build MW after line l'!AA18</f>
        <v>2.73</v>
      </c>
      <c r="AJ20" s="173">
        <f>'[3]PLEXOS EE Build MW after line l'!AB18</f>
        <v>0.85</v>
      </c>
      <c r="AK20" s="173">
        <f>'[3]PLEXOS EE Build MW after line l'!AC18</f>
        <v>0.32</v>
      </c>
      <c r="AL20" s="173">
        <f>'[3]PLEXOS EE Build MW after line l'!AD18</f>
        <v>0.25</v>
      </c>
      <c r="AM20" s="173">
        <f>'[3]PLEXOS EE Build MW after line l'!AE18</f>
        <v>0.03</v>
      </c>
      <c r="AN20" s="173">
        <f>'[3]PLEXOS EE Build MW after line l'!AF18</f>
        <v>0.05</v>
      </c>
      <c r="AO20" s="173">
        <f>'[3]PLEXOS EE Build MW after line l'!AG18</f>
        <v>0.06</v>
      </c>
      <c r="AP20" s="173">
        <f>'[3]PLEXOS EE Build MW after line l'!AH18</f>
        <v>0</v>
      </c>
      <c r="AQ20" s="173">
        <f>'[3]PLEXOS EE Build MW after line l'!AI18</f>
        <v>0</v>
      </c>
      <c r="AR20" s="173">
        <f>'[3]PLEXOS EE Build MW after line l'!AJ18</f>
        <v>0.12</v>
      </c>
      <c r="AS20" s="173">
        <f>'[3]PLEXOS EE Build MW after line l'!AK18</f>
        <v>0.13</v>
      </c>
      <c r="AT20" s="173">
        <f>'[3]PLEXOS EE Build MW after line l'!AL18</f>
        <v>0.03</v>
      </c>
      <c r="AU20" s="173">
        <f>'[3]PLEXOS EE Build MW after line l'!AM18</f>
        <v>0.05</v>
      </c>
      <c r="AV20" s="173">
        <f>'[3]PLEXOS EE Build MW after line l'!AN18</f>
        <v>0.09</v>
      </c>
      <c r="AW20" s="173">
        <f>'[3]PLEXOS EE Build MW after line l'!AO18</f>
        <v>0</v>
      </c>
      <c r="AX20" s="173">
        <f>'[3]PLEXOS EE Build MW after line l'!AP18</f>
        <v>0.01</v>
      </c>
      <c r="AY20" s="173">
        <f>'[3]PLEXOS EE Build MW after line l'!AQ18</f>
        <v>0.06</v>
      </c>
      <c r="AZ20" s="173">
        <f>'[3]PLEXOS EE Build MW after line l'!AR18</f>
        <v>7.0000000000000007E-2</v>
      </c>
      <c r="BA20" s="173">
        <f>'[3]PLEXOS EE Build MW after line l'!AS18</f>
        <v>0.06</v>
      </c>
      <c r="BB20" s="173">
        <f>'[3]PLEXOS EE Build MW after line l'!AT18</f>
        <v>0.14000000000000001</v>
      </c>
      <c r="BC20" s="173">
        <f>'[3]PLEXOS EE Build MW after line l'!AU18</f>
        <v>0.06</v>
      </c>
      <c r="BD20" s="173">
        <f>'[3]PLEXOS EE Build MW after line l'!AV18</f>
        <v>0.19</v>
      </c>
      <c r="BE20" s="173">
        <f>'[3]PLEXOS EE Build MW after line l'!AW18</f>
        <v>7.0000000000000007E-2</v>
      </c>
      <c r="BF20" s="173">
        <f>'[3]PLEXOS EE Build MW after line l'!AX18</f>
        <v>0.03</v>
      </c>
      <c r="BG20" s="173">
        <f>'[3]PLEXOS EE Build MW after line l'!AY18</f>
        <v>0</v>
      </c>
      <c r="BH20" s="173">
        <f>'[3]PLEXOS EE Build MW after line l'!AZ18</f>
        <v>0.01</v>
      </c>
      <c r="BI20" s="173">
        <f>'[3]PLEXOS EE Build MW after line l'!BA18</f>
        <v>0.05</v>
      </c>
      <c r="BJ20" s="173">
        <f>'[3]PLEXOS EE Build MW after line l'!BB18</f>
        <v>0.17</v>
      </c>
      <c r="BK20" s="173">
        <f>'[3]PLEXOS EE Build MW after line l'!BC18</f>
        <v>0.15</v>
      </c>
      <c r="BL20" s="173">
        <f>'[3]PLEXOS EE Build MW after line l'!BD18</f>
        <v>1.68</v>
      </c>
      <c r="BM20" s="173">
        <f>'[3]PLEXOS EE Build MW after line l'!BE18</f>
        <v>0.26</v>
      </c>
      <c r="BN20" s="173">
        <f>'[3]PLEXOS EE Build MW after line l'!BF18</f>
        <v>2.23</v>
      </c>
      <c r="BO20" s="173">
        <f>'[3]PLEXOS EE Build MW after line l'!BG18</f>
        <v>14.85</v>
      </c>
      <c r="BP20" s="173">
        <f>'[3]PLEXOS EE Build MW after line l'!BH18</f>
        <v>7.97</v>
      </c>
      <c r="BQ20" s="173">
        <f>'[3]PLEXOS EE Build MW after line l'!BI18</f>
        <v>6.64</v>
      </c>
      <c r="BR20" s="173">
        <f>'[3]PLEXOS EE Build MW after line l'!BJ18</f>
        <v>2.27</v>
      </c>
      <c r="BS20" s="173">
        <f>'[3]PLEXOS EE Build MW after line l'!BK18</f>
        <v>2.29</v>
      </c>
      <c r="BT20" s="173">
        <f>'[3]PLEXOS EE Build MW after line l'!BL18</f>
        <v>0</v>
      </c>
      <c r="BU20" s="173">
        <f>'[3]PLEXOS EE Build MW after line l'!BM18</f>
        <v>3.82</v>
      </c>
      <c r="BV20" s="173">
        <f>'[3]PLEXOS EE Build MW after line l'!BN18</f>
        <v>3.65</v>
      </c>
      <c r="BW20" s="173">
        <f>'[3]PLEXOS EE Build MW after line l'!BO18</f>
        <v>3.64</v>
      </c>
      <c r="BX20" s="173">
        <f>'[3]PLEXOS EE Build MW after line l'!BP18</f>
        <v>4.6399999999999997</v>
      </c>
      <c r="BY20" s="173">
        <f>'[3]PLEXOS EE Build MW after line l'!BQ18</f>
        <v>2.19</v>
      </c>
      <c r="BZ20" s="173">
        <f>'[3]PLEXOS EE Build MW after line l'!BR18</f>
        <v>0</v>
      </c>
      <c r="CA20" s="173">
        <f>'[3]PLEXOS EE Build MW after line l'!BS18</f>
        <v>3.17</v>
      </c>
      <c r="CB20" s="173">
        <f>'[3]PLEXOS EE Build MW after line l'!BT18</f>
        <v>3.35</v>
      </c>
      <c r="CC20" s="173">
        <f>'[3]PLEXOS EE Build MW after line l'!BU18</f>
        <v>0</v>
      </c>
      <c r="CD20" s="173">
        <f>'[3]PLEXOS EE Build MW after line l'!BV18</f>
        <v>0.28999999999999998</v>
      </c>
      <c r="CE20" s="173">
        <f>'[3]PLEXOS EE Build MW after line l'!BW18</f>
        <v>0.17</v>
      </c>
      <c r="CF20" s="173">
        <f>'[3]PLEXOS EE Build MW after line l'!BX18</f>
        <v>0.63</v>
      </c>
      <c r="CG20" s="173">
        <f>'[3]PLEXOS EE Build MW after line l'!BY18</f>
        <v>1.51</v>
      </c>
      <c r="CH20" s="173">
        <f>'[3]PLEXOS EE Build MW after line l'!BZ18</f>
        <v>1.34</v>
      </c>
      <c r="CI20" s="173">
        <f>'[3]PLEXOS EE Build MW after line l'!CA18</f>
        <v>0.52</v>
      </c>
      <c r="CJ20" s="173">
        <f>'[3]PLEXOS EE Build MW after line l'!CB18</f>
        <v>0.63</v>
      </c>
      <c r="CK20" s="173">
        <f>'[3]PLEXOS EE Build MW after line l'!CC18</f>
        <v>4.5999999999999996</v>
      </c>
      <c r="CL20" s="173">
        <f>'[3]PLEXOS EE Build MW after line l'!CD18</f>
        <v>10.59</v>
      </c>
      <c r="CM20" s="173">
        <f>'[3]PLEXOS EE Build MW after line l'!CE18</f>
        <v>5.24</v>
      </c>
      <c r="CN20" s="173">
        <f>'[3]PLEXOS EE Build MW after line l'!CF18</f>
        <v>0</v>
      </c>
      <c r="CO20" s="173">
        <f>'[3]PLEXOS EE Build MW after line l'!CG18</f>
        <v>0</v>
      </c>
      <c r="CP20" s="173">
        <f>'[3]PLEXOS EE Build MW after line l'!CH18</f>
        <v>0</v>
      </c>
      <c r="CQ20" s="173">
        <f>'[3]PLEXOS EE Build MW after line l'!CI18</f>
        <v>0</v>
      </c>
      <c r="CR20" s="173">
        <f>'[3]PLEXOS EE Build MW after line l'!CJ18</f>
        <v>4.91</v>
      </c>
      <c r="CS20" s="173">
        <f>'[3]PLEXOS EE Build MW after line l'!CK18</f>
        <v>21.85</v>
      </c>
      <c r="CT20" s="173">
        <f>'[3]PLEXOS EE Build MW after line l'!CL18</f>
        <v>0</v>
      </c>
      <c r="CU20" s="173">
        <f>'[3]PLEXOS EE Build MW after line l'!CM18</f>
        <v>9.3000000000000007</v>
      </c>
      <c r="CV20" s="173">
        <f>'[3]PLEXOS EE Build MW after line l'!CN18</f>
        <v>0</v>
      </c>
      <c r="CW20" s="173">
        <f>'[3]PLEXOS EE Build MW after line l'!CO18</f>
        <v>0</v>
      </c>
      <c r="CX20" s="173">
        <f>'[3]PLEXOS EE Build MW after line l'!CP18</f>
        <v>0</v>
      </c>
      <c r="CY20" s="173">
        <f>'[3]PLEXOS EE Build MW after line l'!CQ18</f>
        <v>0</v>
      </c>
      <c r="CZ20" s="173">
        <f>'[3]PLEXOS EE Build MW after line l'!CR18</f>
        <v>7.76</v>
      </c>
      <c r="DA20" s="173">
        <f>'[3]PLEXOS EE Build MW after line l'!CS18</f>
        <v>3.69</v>
      </c>
      <c r="DB20" s="173">
        <f>'[3]PLEXOS EE Build MW after line l'!CT18</f>
        <v>8.4700000000000006</v>
      </c>
      <c r="DC20" s="173">
        <f>'[3]PLEXOS EE Build MW after line l'!CU18</f>
        <v>8.27</v>
      </c>
      <c r="DD20" s="173">
        <f>'[3]PLEXOS EE Build MW after line l'!CV18</f>
        <v>3.5</v>
      </c>
      <c r="DE20" s="173">
        <f>'[3]PLEXOS EE Build MW after line l'!CW18</f>
        <v>0.01</v>
      </c>
      <c r="DF20" s="173">
        <f>'[3]PLEXOS EE Build MW after line l'!CX18</f>
        <v>0.35</v>
      </c>
      <c r="DG20" s="173">
        <f>'[3]PLEXOS EE Build MW after line l'!CY18</f>
        <v>0.25</v>
      </c>
      <c r="DH20" s="173">
        <f>'[3]PLEXOS EE Build MW after line l'!CZ18</f>
        <v>0.64</v>
      </c>
      <c r="DI20" s="173">
        <f>'[3]PLEXOS EE Build MW after line l'!DA18</f>
        <v>0.11</v>
      </c>
      <c r="DJ20" s="173">
        <f>'[3]PLEXOS EE Build MW after line l'!DB18</f>
        <v>2.48</v>
      </c>
      <c r="DK20" s="173">
        <f>'[3]PLEXOS EE Build MW after line l'!DC18</f>
        <v>2.12</v>
      </c>
      <c r="DL20" s="173">
        <f>'[3]PLEXOS EE Build MW after line l'!DD18</f>
        <v>36.659999999999997</v>
      </c>
      <c r="DM20" s="173">
        <f>'[3]PLEXOS EE Build MW after line l'!DE18</f>
        <v>22.68</v>
      </c>
      <c r="DN20" s="173">
        <f>'[3]PLEXOS EE Build MW after line l'!DF18</f>
        <v>0</v>
      </c>
      <c r="DO20" s="173">
        <f>'[3]PLEXOS EE Build MW after line l'!DG18</f>
        <v>0</v>
      </c>
      <c r="DP20" s="173">
        <f>'[3]PLEXOS EE Build MW after line l'!DH18</f>
        <v>0</v>
      </c>
      <c r="DQ20" s="173">
        <f>'[3]PLEXOS EE Build MW after line l'!DI18</f>
        <v>0</v>
      </c>
      <c r="DR20" s="173">
        <f>'[3]PLEXOS EE Build MW after line l'!DJ18</f>
        <v>0</v>
      </c>
      <c r="DS20" s="173">
        <f>'[3]PLEXOS EE Build MW after line l'!DK18</f>
        <v>0</v>
      </c>
      <c r="DT20" s="173">
        <f>'[3]PLEXOS EE Build MW after line l'!DL18</f>
        <v>0</v>
      </c>
      <c r="DU20" s="173">
        <f>'[3]PLEXOS EE Build MW after line l'!DM18</f>
        <v>0</v>
      </c>
      <c r="DV20" s="173">
        <f>'[3]PLEXOS EE Build MW after line l'!DN18</f>
        <v>0.71</v>
      </c>
      <c r="DW20" s="173">
        <f>'[3]PLEXOS EE Build MW after line l'!DO18</f>
        <v>1.1499999999999999</v>
      </c>
      <c r="DX20" s="173">
        <f>'[3]PLEXOS EE Build MW after line l'!DP18</f>
        <v>0.68</v>
      </c>
      <c r="DY20" s="173">
        <f>'[3]PLEXOS EE Build MW after line l'!DQ18</f>
        <v>0.01</v>
      </c>
      <c r="DZ20" s="173">
        <f>'[3]PLEXOS EE Build MW after line l'!DR18</f>
        <v>7.0000000000000007E-2</v>
      </c>
      <c r="EA20" s="173">
        <f>'[3]PLEXOS EE Build MW after line l'!DS18</f>
        <v>0.19</v>
      </c>
      <c r="EB20" s="173">
        <f>'[3]PLEXOS EE Build MW after line l'!DT18</f>
        <v>0.01</v>
      </c>
      <c r="EC20" s="173">
        <f>'[3]PLEXOS EE Build MW after line l'!DU18</f>
        <v>0</v>
      </c>
      <c r="ED20" s="173">
        <f>'[3]PLEXOS EE Build MW after line l'!DV18</f>
        <v>0.05</v>
      </c>
      <c r="EE20" s="173">
        <f>'[3]PLEXOS EE Build MW after line l'!DW18</f>
        <v>0.28999999999999998</v>
      </c>
      <c r="EF20" s="173">
        <f>'[3]PLEXOS EE Build MW after line l'!DX18</f>
        <v>0.35</v>
      </c>
      <c r="EG20" s="173">
        <f>'[3]PLEXOS EE Build MW after line l'!DY18</f>
        <v>0.12</v>
      </c>
      <c r="EH20" s="173">
        <f>'[3]PLEXOS EE Build MW after line l'!DZ18</f>
        <v>0.03</v>
      </c>
      <c r="EI20" s="173">
        <f>'[3]PLEXOS EE Build MW after line l'!EA18</f>
        <v>0.11</v>
      </c>
      <c r="EJ20" s="173">
        <f>'[3]PLEXOS EE Build MW after line l'!EB18</f>
        <v>0</v>
      </c>
      <c r="EK20" s="173">
        <f>'[3]PLEXOS EE Build MW after line l'!EC18</f>
        <v>0</v>
      </c>
      <c r="EL20" s="173">
        <f>'[3]PLEXOS EE Build MW after line l'!ED18</f>
        <v>0.05</v>
      </c>
      <c r="EM20" s="173">
        <f>'[3]PLEXOS EE Build MW after line l'!EE18</f>
        <v>5.12</v>
      </c>
      <c r="EN20" s="173">
        <f>'[3]PLEXOS EE Build MW after line l'!EF18</f>
        <v>0</v>
      </c>
      <c r="EO20" s="173">
        <f>'[3]PLEXOS EE Build MW after line l'!EG18</f>
        <v>2.27</v>
      </c>
      <c r="EP20" s="173">
        <f>'[3]PLEXOS EE Build MW after line l'!EH18</f>
        <v>0.1</v>
      </c>
      <c r="EQ20" s="173">
        <f>'[3]PLEXOS EE Build MW after line l'!EI18</f>
        <v>0</v>
      </c>
      <c r="ER20" s="173">
        <f>'[3]PLEXOS EE Build MW after line l'!EJ18</f>
        <v>0</v>
      </c>
      <c r="ES20" s="173">
        <f>'[3]PLEXOS EE Build MW after line l'!EK18</f>
        <v>0</v>
      </c>
      <c r="ET20" s="173">
        <f>'[3]PLEXOS EE Build MW after line l'!EL18</f>
        <v>0</v>
      </c>
      <c r="EU20" s="173">
        <f>'[3]PLEXOS EE Build MW after line l'!EM18</f>
        <v>0.23</v>
      </c>
      <c r="EV20" s="173">
        <f>'[3]PLEXOS EE Build MW after line l'!EN18</f>
        <v>1.03</v>
      </c>
      <c r="EW20" s="173">
        <f>'[3]PLEXOS EE Build MW after line l'!EO18</f>
        <v>1.22</v>
      </c>
      <c r="EX20" s="173">
        <f>'[3]PLEXOS EE Build MW after line l'!EP18</f>
        <v>1.1499999999999999</v>
      </c>
      <c r="EY20" s="173">
        <f>'[3]PLEXOS EE Build MW after line l'!EQ18</f>
        <v>0</v>
      </c>
      <c r="EZ20" s="173">
        <f>'[3]PLEXOS EE Build MW after line l'!ER18</f>
        <v>0</v>
      </c>
      <c r="FA20" s="173">
        <f>'[3]PLEXOS EE Build MW after line l'!ES18</f>
        <v>0</v>
      </c>
      <c r="FB20" s="173">
        <f>'[3]PLEXOS EE Build MW after line l'!ET18</f>
        <v>0.08</v>
      </c>
      <c r="FC20" s="173">
        <f>'[3]PLEXOS EE Build MW after line l'!EU18</f>
        <v>0.14000000000000001</v>
      </c>
      <c r="FD20" s="173">
        <f>'[3]PLEXOS EE Build MW after line l'!EV18</f>
        <v>0.4</v>
      </c>
      <c r="FE20" s="173">
        <f>'[3]PLEXOS EE Build MW after line l'!EW18</f>
        <v>0.22</v>
      </c>
      <c r="FF20" s="173">
        <f>'[3]PLEXOS EE Build MW after line l'!EX18</f>
        <v>0.63</v>
      </c>
      <c r="FG20" s="173">
        <f>'[3]PLEXOS EE Build MW after line l'!EY18</f>
        <v>0.28999999999999998</v>
      </c>
      <c r="FH20" s="173">
        <f>'[3]PLEXOS EE Build MW after line l'!EZ18</f>
        <v>0.62</v>
      </c>
      <c r="FI20" s="173">
        <f>'[3]PLEXOS EE Build MW after line l'!FA18</f>
        <v>0.11</v>
      </c>
      <c r="FJ20" s="173">
        <f>'[3]PLEXOS EE Build MW after line l'!FB18</f>
        <v>0.14000000000000001</v>
      </c>
      <c r="FK20" s="173">
        <f>'[3]PLEXOS EE Build MW after line l'!FC18</f>
        <v>0</v>
      </c>
      <c r="FL20" s="173">
        <f>'[3]PLEXOS EE Build MW after line l'!FD18</f>
        <v>0.12</v>
      </c>
      <c r="FM20" s="173">
        <f>'[3]PLEXOS EE Build MW after line l'!FE18</f>
        <v>0</v>
      </c>
      <c r="FN20" s="173">
        <f>'[3]PLEXOS EE Build MW after line l'!FF18</f>
        <v>2.39</v>
      </c>
      <c r="FO20" s="173">
        <f>'[3]PLEXOS EE Build MW after line l'!FG18</f>
        <v>0.56000000000000005</v>
      </c>
    </row>
    <row r="21" spans="1:171" x14ac:dyDescent="0.25">
      <c r="A21" s="169" t="s">
        <v>5039</v>
      </c>
      <c r="B21" s="169" t="s">
        <v>3</v>
      </c>
      <c r="C21" s="169">
        <v>2</v>
      </c>
      <c r="D21" s="170">
        <f>'[4]State Locations table'!D6</f>
        <v>34358455.524000175</v>
      </c>
      <c r="E21" s="171">
        <f>'[4]State Locations table'!E6</f>
        <v>9.9199999999999997E-2</v>
      </c>
      <c r="I21" s="173">
        <f>'[3]PLEXOS EE Build MW after line l'!A19</f>
        <v>2040</v>
      </c>
      <c r="J21" s="173">
        <f>'[3]PLEXOS EE Build MW after line l'!B19</f>
        <v>0.2</v>
      </c>
      <c r="K21" s="173">
        <f>'[3]PLEXOS EE Build MW after line l'!C19</f>
        <v>0.44</v>
      </c>
      <c r="L21" s="173">
        <f>'[3]PLEXOS EE Build MW after line l'!D19</f>
        <v>7.0000000000000007E-2</v>
      </c>
      <c r="M21" s="173">
        <f>'[3]PLEXOS EE Build MW after line l'!E19</f>
        <v>0</v>
      </c>
      <c r="N21" s="173">
        <f>'[3]PLEXOS EE Build MW after line l'!F19</f>
        <v>0.05</v>
      </c>
      <c r="O21" s="173">
        <f>'[3]PLEXOS EE Build MW after line l'!G19</f>
        <v>0.17</v>
      </c>
      <c r="P21" s="173">
        <f>'[3]PLEXOS EE Build MW after line l'!H19</f>
        <v>0</v>
      </c>
      <c r="Q21" s="173">
        <f>'[3]PLEXOS EE Build MW after line l'!I19</f>
        <v>0</v>
      </c>
      <c r="R21" s="173">
        <f>'[3]PLEXOS EE Build MW after line l'!J19</f>
        <v>0.03</v>
      </c>
      <c r="S21" s="173">
        <f>'[3]PLEXOS EE Build MW after line l'!K19</f>
        <v>0.67</v>
      </c>
      <c r="T21" s="173">
        <f>'[3]PLEXOS EE Build MW after line l'!L19</f>
        <v>0.56999999999999995</v>
      </c>
      <c r="U21" s="173">
        <f>'[3]PLEXOS EE Build MW after line l'!M19</f>
        <v>0.48</v>
      </c>
      <c r="V21" s="173">
        <f>'[3]PLEXOS EE Build MW after line l'!N19</f>
        <v>0.34</v>
      </c>
      <c r="W21" s="173">
        <f>'[3]PLEXOS EE Build MW after line l'!O19</f>
        <v>0.45</v>
      </c>
      <c r="X21" s="173">
        <f>'[3]PLEXOS EE Build MW after line l'!P19</f>
        <v>0.92</v>
      </c>
      <c r="Y21" s="173">
        <f>'[3]PLEXOS EE Build MW after line l'!Q19</f>
        <v>1.25</v>
      </c>
      <c r="Z21" s="173">
        <f>'[3]PLEXOS EE Build MW after line l'!R19</f>
        <v>0.12</v>
      </c>
      <c r="AA21" s="173">
        <f>'[3]PLEXOS EE Build MW after line l'!S19</f>
        <v>0.13</v>
      </c>
      <c r="AB21" s="173">
        <f>'[3]PLEXOS EE Build MW after line l'!T19</f>
        <v>0.14000000000000001</v>
      </c>
      <c r="AC21" s="173">
        <f>'[3]PLEXOS EE Build MW after line l'!U19</f>
        <v>0.06</v>
      </c>
      <c r="AD21" s="173">
        <f>'[3]PLEXOS EE Build MW after line l'!V19</f>
        <v>0</v>
      </c>
      <c r="AE21" s="173">
        <f>'[3]PLEXOS EE Build MW after line l'!W19</f>
        <v>0.03</v>
      </c>
      <c r="AF21" s="173">
        <f>'[3]PLEXOS EE Build MW after line l'!X19</f>
        <v>0.05</v>
      </c>
      <c r="AG21" s="173">
        <f>'[3]PLEXOS EE Build MW after line l'!Y19</f>
        <v>0.14000000000000001</v>
      </c>
      <c r="AH21" s="173">
        <f>'[3]PLEXOS EE Build MW after line l'!Z19</f>
        <v>0.14000000000000001</v>
      </c>
      <c r="AI21" s="173">
        <f>'[3]PLEXOS EE Build MW after line l'!AA19</f>
        <v>2.76</v>
      </c>
      <c r="AJ21" s="173">
        <f>'[3]PLEXOS EE Build MW after line l'!AB19</f>
        <v>1.02</v>
      </c>
      <c r="AK21" s="173">
        <f>'[3]PLEXOS EE Build MW after line l'!AC19</f>
        <v>0.27</v>
      </c>
      <c r="AL21" s="173">
        <f>'[3]PLEXOS EE Build MW after line l'!AD19</f>
        <v>0.22</v>
      </c>
      <c r="AM21" s="173">
        <f>'[3]PLEXOS EE Build MW after line l'!AE19</f>
        <v>0.01</v>
      </c>
      <c r="AN21" s="173">
        <f>'[3]PLEXOS EE Build MW after line l'!AF19</f>
        <v>0.03</v>
      </c>
      <c r="AO21" s="173">
        <f>'[3]PLEXOS EE Build MW after line l'!AG19</f>
        <v>0.05</v>
      </c>
      <c r="AP21" s="173">
        <f>'[3]PLEXOS EE Build MW after line l'!AH19</f>
        <v>0</v>
      </c>
      <c r="AQ21" s="173">
        <f>'[3]PLEXOS EE Build MW after line l'!AI19</f>
        <v>0</v>
      </c>
      <c r="AR21" s="173">
        <f>'[3]PLEXOS EE Build MW after line l'!AJ19</f>
        <v>0.3</v>
      </c>
      <c r="AS21" s="173">
        <f>'[3]PLEXOS EE Build MW after line l'!AK19</f>
        <v>0.34</v>
      </c>
      <c r="AT21" s="173">
        <f>'[3]PLEXOS EE Build MW after line l'!AL19</f>
        <v>0.19</v>
      </c>
      <c r="AU21" s="173">
        <f>'[3]PLEXOS EE Build MW after line l'!AM19</f>
        <v>0.3</v>
      </c>
      <c r="AV21" s="173">
        <f>'[3]PLEXOS EE Build MW after line l'!AN19</f>
        <v>0.24</v>
      </c>
      <c r="AW21" s="173">
        <f>'[3]PLEXOS EE Build MW after line l'!AO19</f>
        <v>0</v>
      </c>
      <c r="AX21" s="173">
        <f>'[3]PLEXOS EE Build MW after line l'!AP19</f>
        <v>0</v>
      </c>
      <c r="AY21" s="173">
        <f>'[3]PLEXOS EE Build MW after line l'!AQ19</f>
        <v>0.03</v>
      </c>
      <c r="AZ21" s="173">
        <f>'[3]PLEXOS EE Build MW after line l'!AR19</f>
        <v>0.06</v>
      </c>
      <c r="BA21" s="173">
        <f>'[3]PLEXOS EE Build MW after line l'!AS19</f>
        <v>0.05</v>
      </c>
      <c r="BB21" s="173">
        <f>'[3]PLEXOS EE Build MW after line l'!AT19</f>
        <v>0.12</v>
      </c>
      <c r="BC21" s="173">
        <f>'[3]PLEXOS EE Build MW after line l'!AU19</f>
        <v>0.05</v>
      </c>
      <c r="BD21" s="173">
        <f>'[3]PLEXOS EE Build MW after line l'!AV19</f>
        <v>0.17</v>
      </c>
      <c r="BE21" s="173">
        <f>'[3]PLEXOS EE Build MW after line l'!AW19</f>
        <v>0.06</v>
      </c>
      <c r="BF21" s="173">
        <f>'[3]PLEXOS EE Build MW after line l'!AX19</f>
        <v>0.03</v>
      </c>
      <c r="BG21" s="173">
        <f>'[3]PLEXOS EE Build MW after line l'!AY19</f>
        <v>0</v>
      </c>
      <c r="BH21" s="173">
        <f>'[3]PLEXOS EE Build MW after line l'!AZ19</f>
        <v>0.01</v>
      </c>
      <c r="BI21" s="173">
        <f>'[3]PLEXOS EE Build MW after line l'!BA19</f>
        <v>0.05</v>
      </c>
      <c r="BJ21" s="173">
        <f>'[3]PLEXOS EE Build MW after line l'!BB19</f>
        <v>0.16</v>
      </c>
      <c r="BK21" s="173">
        <f>'[3]PLEXOS EE Build MW after line l'!BC19</f>
        <v>0.11</v>
      </c>
      <c r="BL21" s="173">
        <f>'[3]PLEXOS EE Build MW after line l'!BD19</f>
        <v>0.68</v>
      </c>
      <c r="BM21" s="173">
        <f>'[3]PLEXOS EE Build MW after line l'!BE19</f>
        <v>0</v>
      </c>
      <c r="BN21" s="173">
        <f>'[3]PLEXOS EE Build MW after line l'!BF19</f>
        <v>0</v>
      </c>
      <c r="BO21" s="173">
        <f>'[3]PLEXOS EE Build MW after line l'!BG19</f>
        <v>9.56</v>
      </c>
      <c r="BP21" s="173">
        <f>'[3]PLEXOS EE Build MW after line l'!BH19</f>
        <v>3.64</v>
      </c>
      <c r="BQ21" s="173">
        <f>'[3]PLEXOS EE Build MW after line l'!BI19</f>
        <v>7.44</v>
      </c>
      <c r="BR21" s="173">
        <f>'[3]PLEXOS EE Build MW after line l'!BJ19</f>
        <v>0</v>
      </c>
      <c r="BS21" s="173">
        <f>'[3]PLEXOS EE Build MW after line l'!BK19</f>
        <v>0</v>
      </c>
      <c r="BT21" s="173">
        <f>'[3]PLEXOS EE Build MW after line l'!BL19</f>
        <v>0</v>
      </c>
      <c r="BU21" s="173">
        <f>'[3]PLEXOS EE Build MW after line l'!BM19</f>
        <v>0</v>
      </c>
      <c r="BV21" s="173">
        <f>'[3]PLEXOS EE Build MW after line l'!BN19</f>
        <v>0</v>
      </c>
      <c r="BW21" s="173">
        <f>'[3]PLEXOS EE Build MW after line l'!BO19</f>
        <v>0</v>
      </c>
      <c r="BX21" s="173">
        <f>'[3]PLEXOS EE Build MW after line l'!BP19</f>
        <v>0</v>
      </c>
      <c r="BY21" s="173">
        <f>'[3]PLEXOS EE Build MW after line l'!BQ19</f>
        <v>0</v>
      </c>
      <c r="BZ21" s="173">
        <f>'[3]PLEXOS EE Build MW after line l'!BR19</f>
        <v>0</v>
      </c>
      <c r="CA21" s="173">
        <f>'[3]PLEXOS EE Build MW after line l'!BS19</f>
        <v>4.32</v>
      </c>
      <c r="CB21" s="173">
        <f>'[3]PLEXOS EE Build MW after line l'!BT19</f>
        <v>0</v>
      </c>
      <c r="CC21" s="173">
        <f>'[3]PLEXOS EE Build MW after line l'!BU19</f>
        <v>0</v>
      </c>
      <c r="CD21" s="173">
        <f>'[3]PLEXOS EE Build MW after line l'!BV19</f>
        <v>0.27</v>
      </c>
      <c r="CE21" s="173">
        <f>'[3]PLEXOS EE Build MW after line l'!BW19</f>
        <v>0.15</v>
      </c>
      <c r="CF21" s="173">
        <f>'[3]PLEXOS EE Build MW after line l'!BX19</f>
        <v>0.63</v>
      </c>
      <c r="CG21" s="173">
        <f>'[3]PLEXOS EE Build MW after line l'!BY19</f>
        <v>1.51</v>
      </c>
      <c r="CH21" s="173">
        <f>'[3]PLEXOS EE Build MW after line l'!BZ19</f>
        <v>1.71</v>
      </c>
      <c r="CI21" s="173">
        <f>'[3]PLEXOS EE Build MW after line l'!CA19</f>
        <v>0.63</v>
      </c>
      <c r="CJ21" s="173">
        <f>'[3]PLEXOS EE Build MW after line l'!CB19</f>
        <v>0.64</v>
      </c>
      <c r="CK21" s="173">
        <f>'[3]PLEXOS EE Build MW after line l'!CC19</f>
        <v>4.75</v>
      </c>
      <c r="CL21" s="173">
        <f>'[3]PLEXOS EE Build MW after line l'!CD19</f>
        <v>0</v>
      </c>
      <c r="CM21" s="173">
        <f>'[3]PLEXOS EE Build MW after line l'!CE19</f>
        <v>0</v>
      </c>
      <c r="CN21" s="173">
        <f>'[3]PLEXOS EE Build MW after line l'!CF19</f>
        <v>0</v>
      </c>
      <c r="CO21" s="173">
        <f>'[3]PLEXOS EE Build MW after line l'!CG19</f>
        <v>0</v>
      </c>
      <c r="CP21" s="173">
        <f>'[3]PLEXOS EE Build MW after line l'!CH19</f>
        <v>0</v>
      </c>
      <c r="CQ21" s="173">
        <f>'[3]PLEXOS EE Build MW after line l'!CI19</f>
        <v>7.33</v>
      </c>
      <c r="CR21" s="173">
        <f>'[3]PLEXOS EE Build MW after line l'!CJ19</f>
        <v>2.86</v>
      </c>
      <c r="CS21" s="173">
        <f>'[3]PLEXOS EE Build MW after line l'!CK19</f>
        <v>17.07</v>
      </c>
      <c r="CT21" s="173">
        <f>'[3]PLEXOS EE Build MW after line l'!CL19</f>
        <v>0</v>
      </c>
      <c r="CU21" s="173">
        <f>'[3]PLEXOS EE Build MW after line l'!CM19</f>
        <v>6.2</v>
      </c>
      <c r="CV21" s="173">
        <f>'[3]PLEXOS EE Build MW after line l'!CN19</f>
        <v>4.6100000000000003</v>
      </c>
      <c r="CW21" s="173">
        <f>'[3]PLEXOS EE Build MW after line l'!CO19</f>
        <v>0</v>
      </c>
      <c r="CX21" s="173">
        <f>'[3]PLEXOS EE Build MW after line l'!CP19</f>
        <v>0</v>
      </c>
      <c r="CY21" s="173">
        <f>'[3]PLEXOS EE Build MW after line l'!CQ19</f>
        <v>0</v>
      </c>
      <c r="CZ21" s="173">
        <f>'[3]PLEXOS EE Build MW after line l'!CR19</f>
        <v>10.5</v>
      </c>
      <c r="DA21" s="173">
        <f>'[3]PLEXOS EE Build MW after line l'!CS19</f>
        <v>4.97</v>
      </c>
      <c r="DB21" s="173">
        <f>'[3]PLEXOS EE Build MW after line l'!CT19</f>
        <v>11.88</v>
      </c>
      <c r="DC21" s="173">
        <f>'[3]PLEXOS EE Build MW after line l'!CU19</f>
        <v>10.85</v>
      </c>
      <c r="DD21" s="173">
        <f>'[3]PLEXOS EE Build MW after line l'!CV19</f>
        <v>6.24</v>
      </c>
      <c r="DE21" s="173">
        <f>'[3]PLEXOS EE Build MW after line l'!CW19</f>
        <v>0.01</v>
      </c>
      <c r="DF21" s="173">
        <f>'[3]PLEXOS EE Build MW after line l'!CX19</f>
        <v>0.34</v>
      </c>
      <c r="DG21" s="173">
        <f>'[3]PLEXOS EE Build MW after line l'!CY19</f>
        <v>0.34</v>
      </c>
      <c r="DH21" s="173">
        <f>'[3]PLEXOS EE Build MW after line l'!CZ19</f>
        <v>0.62</v>
      </c>
      <c r="DI21" s="173">
        <f>'[3]PLEXOS EE Build MW after line l'!DA19</f>
        <v>0.11</v>
      </c>
      <c r="DJ21" s="173">
        <f>'[3]PLEXOS EE Build MW after line l'!DB19</f>
        <v>2.25</v>
      </c>
      <c r="DK21" s="173">
        <f>'[3]PLEXOS EE Build MW after line l'!DC19</f>
        <v>1.96</v>
      </c>
      <c r="DL21" s="173">
        <f>'[3]PLEXOS EE Build MW after line l'!DD19</f>
        <v>37.49</v>
      </c>
      <c r="DM21" s="173">
        <f>'[3]PLEXOS EE Build MW after line l'!DE19</f>
        <v>33.85</v>
      </c>
      <c r="DN21" s="173">
        <f>'[3]PLEXOS EE Build MW after line l'!DF19</f>
        <v>0</v>
      </c>
      <c r="DO21" s="173">
        <f>'[3]PLEXOS EE Build MW after line l'!DG19</f>
        <v>7.12</v>
      </c>
      <c r="DP21" s="173">
        <f>'[3]PLEXOS EE Build MW after line l'!DH19</f>
        <v>5.83</v>
      </c>
      <c r="DQ21" s="173">
        <f>'[3]PLEXOS EE Build MW after line l'!DI19</f>
        <v>0</v>
      </c>
      <c r="DR21" s="173">
        <f>'[3]PLEXOS EE Build MW after line l'!DJ19</f>
        <v>0</v>
      </c>
      <c r="DS21" s="173">
        <f>'[3]PLEXOS EE Build MW after line l'!DK19</f>
        <v>0</v>
      </c>
      <c r="DT21" s="173">
        <f>'[3]PLEXOS EE Build MW after line l'!DL19</f>
        <v>0</v>
      </c>
      <c r="DU21" s="173">
        <f>'[3]PLEXOS EE Build MW after line l'!DM19</f>
        <v>0</v>
      </c>
      <c r="DV21" s="173">
        <f>'[3]PLEXOS EE Build MW after line l'!DN19</f>
        <v>0.27</v>
      </c>
      <c r="DW21" s="173">
        <f>'[3]PLEXOS EE Build MW after line l'!DO19</f>
        <v>0.71</v>
      </c>
      <c r="DX21" s="173">
        <f>'[3]PLEXOS EE Build MW after line l'!DP19</f>
        <v>0.38</v>
      </c>
      <c r="DY21" s="173">
        <f>'[3]PLEXOS EE Build MW after line l'!DQ19</f>
        <v>0.02</v>
      </c>
      <c r="DZ21" s="173">
        <f>'[3]PLEXOS EE Build MW after line l'!DR19</f>
        <v>0.08</v>
      </c>
      <c r="EA21" s="173">
        <f>'[3]PLEXOS EE Build MW after line l'!DS19</f>
        <v>0.19</v>
      </c>
      <c r="EB21" s="173">
        <f>'[3]PLEXOS EE Build MW after line l'!DT19</f>
        <v>0</v>
      </c>
      <c r="EC21" s="173">
        <f>'[3]PLEXOS EE Build MW after line l'!DU19</f>
        <v>0</v>
      </c>
      <c r="ED21" s="173">
        <f>'[3]PLEXOS EE Build MW after line l'!DV19</f>
        <v>0.05</v>
      </c>
      <c r="EE21" s="173">
        <f>'[3]PLEXOS EE Build MW after line l'!DW19</f>
        <v>0.3</v>
      </c>
      <c r="EF21" s="173">
        <f>'[3]PLEXOS EE Build MW after line l'!DX19</f>
        <v>0.35</v>
      </c>
      <c r="EG21" s="173">
        <f>'[3]PLEXOS EE Build MW after line l'!DY19</f>
        <v>0.12</v>
      </c>
      <c r="EH21" s="173">
        <f>'[3]PLEXOS EE Build MW after line l'!DZ19</f>
        <v>0.04</v>
      </c>
      <c r="EI21" s="173">
        <f>'[3]PLEXOS EE Build MW after line l'!EA19</f>
        <v>0.1</v>
      </c>
      <c r="EJ21" s="173">
        <f>'[3]PLEXOS EE Build MW after line l'!EB19</f>
        <v>0</v>
      </c>
      <c r="EK21" s="173">
        <f>'[3]PLEXOS EE Build MW after line l'!EC19</f>
        <v>0</v>
      </c>
      <c r="EL21" s="173">
        <f>'[3]PLEXOS EE Build MW after line l'!ED19</f>
        <v>0.08</v>
      </c>
      <c r="EM21" s="173">
        <f>'[3]PLEXOS EE Build MW after line l'!EE19</f>
        <v>4.87</v>
      </c>
      <c r="EN21" s="173">
        <f>'[3]PLEXOS EE Build MW after line l'!EF19</f>
        <v>0</v>
      </c>
      <c r="EO21" s="173">
        <f>'[3]PLEXOS EE Build MW after line l'!EG19</f>
        <v>2.17</v>
      </c>
      <c r="EP21" s="173">
        <f>'[3]PLEXOS EE Build MW after line l'!EH19</f>
        <v>0.7</v>
      </c>
      <c r="EQ21" s="173">
        <f>'[3]PLEXOS EE Build MW after line l'!EI19</f>
        <v>0.14000000000000001</v>
      </c>
      <c r="ER21" s="173">
        <f>'[3]PLEXOS EE Build MW after line l'!EJ19</f>
        <v>0</v>
      </c>
      <c r="ES21" s="173">
        <f>'[3]PLEXOS EE Build MW after line l'!EK19</f>
        <v>0.05</v>
      </c>
      <c r="ET21" s="173">
        <f>'[3]PLEXOS EE Build MW after line l'!EL19</f>
        <v>0</v>
      </c>
      <c r="EU21" s="173">
        <f>'[3]PLEXOS EE Build MW after line l'!EM19</f>
        <v>0</v>
      </c>
      <c r="EV21" s="173">
        <f>'[3]PLEXOS EE Build MW after line l'!EN19</f>
        <v>0.89</v>
      </c>
      <c r="EW21" s="173">
        <f>'[3]PLEXOS EE Build MW after line l'!EO19</f>
        <v>1.1599999999999999</v>
      </c>
      <c r="EX21" s="173">
        <f>'[3]PLEXOS EE Build MW after line l'!EP19</f>
        <v>1.38</v>
      </c>
      <c r="EY21" s="173">
        <f>'[3]PLEXOS EE Build MW after line l'!EQ19</f>
        <v>0.03</v>
      </c>
      <c r="EZ21" s="173">
        <f>'[3]PLEXOS EE Build MW after line l'!ER19</f>
        <v>0</v>
      </c>
      <c r="FA21" s="173">
        <f>'[3]PLEXOS EE Build MW after line l'!ES19</f>
        <v>0</v>
      </c>
      <c r="FB21" s="173">
        <f>'[3]PLEXOS EE Build MW after line l'!ET19</f>
        <v>7.0000000000000007E-2</v>
      </c>
      <c r="FC21" s="173">
        <f>'[3]PLEXOS EE Build MW after line l'!EU19</f>
        <v>0.16</v>
      </c>
      <c r="FD21" s="173">
        <f>'[3]PLEXOS EE Build MW after line l'!EV19</f>
        <v>0.34</v>
      </c>
      <c r="FE21" s="173">
        <f>'[3]PLEXOS EE Build MW after line l'!EW19</f>
        <v>0.2</v>
      </c>
      <c r="FF21" s="173">
        <f>'[3]PLEXOS EE Build MW after line l'!EX19</f>
        <v>0.7</v>
      </c>
      <c r="FG21" s="173">
        <f>'[3]PLEXOS EE Build MW after line l'!EY19</f>
        <v>0.32</v>
      </c>
      <c r="FH21" s="173">
        <f>'[3]PLEXOS EE Build MW after line l'!EZ19</f>
        <v>0.69</v>
      </c>
      <c r="FI21" s="173">
        <f>'[3]PLEXOS EE Build MW after line l'!FA19</f>
        <v>0.11</v>
      </c>
      <c r="FJ21" s="173">
        <f>'[3]PLEXOS EE Build MW after line l'!FB19</f>
        <v>0.13</v>
      </c>
      <c r="FK21" s="173">
        <f>'[3]PLEXOS EE Build MW after line l'!FC19</f>
        <v>0</v>
      </c>
      <c r="FL21" s="173">
        <f>'[3]PLEXOS EE Build MW after line l'!FD19</f>
        <v>0.12</v>
      </c>
      <c r="FM21" s="173">
        <f>'[3]PLEXOS EE Build MW after line l'!FE19</f>
        <v>0</v>
      </c>
      <c r="FN21" s="173">
        <f>'[3]PLEXOS EE Build MW after line l'!FF19</f>
        <v>2.29</v>
      </c>
      <c r="FO21" s="173">
        <f>'[3]PLEXOS EE Build MW after line l'!FG19</f>
        <v>0.44</v>
      </c>
    </row>
    <row r="22" spans="1:171" x14ac:dyDescent="0.25">
      <c r="A22" s="169" t="s">
        <v>5040</v>
      </c>
      <c r="B22" s="169" t="s">
        <v>3</v>
      </c>
      <c r="C22" s="169">
        <v>3</v>
      </c>
      <c r="D22" s="170">
        <f>'[4]State Locations table'!D7</f>
        <v>68302921.355000034</v>
      </c>
      <c r="E22" s="171">
        <f>'[4]State Locations table'!E7</f>
        <v>0.19719999999999999</v>
      </c>
      <c r="I22" s="173">
        <f>'[3]PLEXOS EE Build MW after line l'!A20</f>
        <v>2041</v>
      </c>
      <c r="J22" s="173">
        <f>'[3]PLEXOS EE Build MW after line l'!B20</f>
        <v>0.15</v>
      </c>
      <c r="K22" s="173">
        <f>'[3]PLEXOS EE Build MW after line l'!C20</f>
        <v>0.54</v>
      </c>
      <c r="L22" s="173">
        <f>'[3]PLEXOS EE Build MW after line l'!D20</f>
        <v>0.18</v>
      </c>
      <c r="M22" s="173">
        <f>'[3]PLEXOS EE Build MW after line l'!E20</f>
        <v>0.03</v>
      </c>
      <c r="N22" s="173">
        <f>'[3]PLEXOS EE Build MW after line l'!F20</f>
        <v>0.18</v>
      </c>
      <c r="O22" s="173">
        <f>'[3]PLEXOS EE Build MW after line l'!G20</f>
        <v>0.15</v>
      </c>
      <c r="P22" s="173">
        <f>'[3]PLEXOS EE Build MW after line l'!H20</f>
        <v>0</v>
      </c>
      <c r="Q22" s="173">
        <f>'[3]PLEXOS EE Build MW after line l'!I20</f>
        <v>0</v>
      </c>
      <c r="R22" s="173">
        <f>'[3]PLEXOS EE Build MW after line l'!J20</f>
        <v>0.04</v>
      </c>
      <c r="S22" s="173">
        <f>'[3]PLEXOS EE Build MW after line l'!K20</f>
        <v>0.77</v>
      </c>
      <c r="T22" s="173">
        <f>'[3]PLEXOS EE Build MW after line l'!L20</f>
        <v>0.67</v>
      </c>
      <c r="U22" s="173">
        <f>'[3]PLEXOS EE Build MW after line l'!M20</f>
        <v>0.56000000000000005</v>
      </c>
      <c r="V22" s="173">
        <f>'[3]PLEXOS EE Build MW after line l'!N20</f>
        <v>0.35</v>
      </c>
      <c r="W22" s="173">
        <f>'[3]PLEXOS EE Build MW after line l'!O20</f>
        <v>0.52</v>
      </c>
      <c r="X22" s="173">
        <f>'[3]PLEXOS EE Build MW after line l'!P20</f>
        <v>1.0900000000000001</v>
      </c>
      <c r="Y22" s="173">
        <f>'[3]PLEXOS EE Build MW after line l'!Q20</f>
        <v>1.38</v>
      </c>
      <c r="Z22" s="173">
        <f>'[3]PLEXOS EE Build MW after line l'!R20</f>
        <v>0.13</v>
      </c>
      <c r="AA22" s="173">
        <f>'[3]PLEXOS EE Build MW after line l'!S20</f>
        <v>0.12</v>
      </c>
      <c r="AB22" s="173">
        <f>'[3]PLEXOS EE Build MW after line l'!T20</f>
        <v>0.08</v>
      </c>
      <c r="AC22" s="173">
        <f>'[3]PLEXOS EE Build MW after line l'!U20</f>
        <v>0.06</v>
      </c>
      <c r="AD22" s="173">
        <f>'[3]PLEXOS EE Build MW after line l'!V20</f>
        <v>0</v>
      </c>
      <c r="AE22" s="173">
        <f>'[3]PLEXOS EE Build MW after line l'!W20</f>
        <v>0.02</v>
      </c>
      <c r="AF22" s="173">
        <f>'[3]PLEXOS EE Build MW after line l'!X20</f>
        <v>0.05</v>
      </c>
      <c r="AG22" s="173">
        <f>'[3]PLEXOS EE Build MW after line l'!Y20</f>
        <v>0.12</v>
      </c>
      <c r="AH22" s="173">
        <f>'[3]PLEXOS EE Build MW after line l'!Z20</f>
        <v>0.14000000000000001</v>
      </c>
      <c r="AI22" s="173">
        <f>'[3]PLEXOS EE Build MW after line l'!AA20</f>
        <v>2.67</v>
      </c>
      <c r="AJ22" s="173">
        <f>'[3]PLEXOS EE Build MW after line l'!AB20</f>
        <v>0.99</v>
      </c>
      <c r="AK22" s="173">
        <f>'[3]PLEXOS EE Build MW after line l'!AC20</f>
        <v>0.23</v>
      </c>
      <c r="AL22" s="173">
        <f>'[3]PLEXOS EE Build MW after line l'!AD20</f>
        <v>0.2</v>
      </c>
      <c r="AM22" s="173">
        <f>'[3]PLEXOS EE Build MW after line l'!AE20</f>
        <v>0</v>
      </c>
      <c r="AN22" s="173">
        <f>'[3]PLEXOS EE Build MW after line l'!AF20</f>
        <v>0.02</v>
      </c>
      <c r="AO22" s="173">
        <f>'[3]PLEXOS EE Build MW after line l'!AG20</f>
        <v>0.03</v>
      </c>
      <c r="AP22" s="173">
        <f>'[3]PLEXOS EE Build MW after line l'!AH20</f>
        <v>0</v>
      </c>
      <c r="AQ22" s="173">
        <f>'[3]PLEXOS EE Build MW after line l'!AI20</f>
        <v>0</v>
      </c>
      <c r="AR22" s="173">
        <f>'[3]PLEXOS EE Build MW after line l'!AJ20</f>
        <v>0</v>
      </c>
      <c r="AS22" s="173">
        <f>'[3]PLEXOS EE Build MW after line l'!AK20</f>
        <v>0</v>
      </c>
      <c r="AT22" s="173">
        <f>'[3]PLEXOS EE Build MW after line l'!AL20</f>
        <v>0</v>
      </c>
      <c r="AU22" s="173">
        <f>'[3]PLEXOS EE Build MW after line l'!AM20</f>
        <v>0</v>
      </c>
      <c r="AV22" s="173">
        <f>'[3]PLEXOS EE Build MW after line l'!AN20</f>
        <v>0</v>
      </c>
      <c r="AW22" s="173">
        <f>'[3]PLEXOS EE Build MW after line l'!AO20</f>
        <v>0</v>
      </c>
      <c r="AX22" s="173">
        <f>'[3]PLEXOS EE Build MW after line l'!AP20</f>
        <v>0.01</v>
      </c>
      <c r="AY22" s="173">
        <f>'[3]PLEXOS EE Build MW after line l'!AQ20</f>
        <v>0.02</v>
      </c>
      <c r="AZ22" s="173">
        <f>'[3]PLEXOS EE Build MW after line l'!AR20</f>
        <v>0.06</v>
      </c>
      <c r="BA22" s="173">
        <f>'[3]PLEXOS EE Build MW after line l'!AS20</f>
        <v>0.04</v>
      </c>
      <c r="BB22" s="173">
        <f>'[3]PLEXOS EE Build MW after line l'!AT20</f>
        <v>0.14000000000000001</v>
      </c>
      <c r="BC22" s="173">
        <f>'[3]PLEXOS EE Build MW after line l'!AU20</f>
        <v>0.06</v>
      </c>
      <c r="BD22" s="173">
        <f>'[3]PLEXOS EE Build MW after line l'!AV20</f>
        <v>0.19</v>
      </c>
      <c r="BE22" s="173">
        <f>'[3]PLEXOS EE Build MW after line l'!AW20</f>
        <v>7.0000000000000007E-2</v>
      </c>
      <c r="BF22" s="173">
        <f>'[3]PLEXOS EE Build MW after line l'!AX20</f>
        <v>0.02</v>
      </c>
      <c r="BG22" s="173">
        <f>'[3]PLEXOS EE Build MW after line l'!AY20</f>
        <v>0</v>
      </c>
      <c r="BH22" s="173">
        <f>'[3]PLEXOS EE Build MW after line l'!AZ20</f>
        <v>0.01</v>
      </c>
      <c r="BI22" s="173">
        <f>'[3]PLEXOS EE Build MW after line l'!BA20</f>
        <v>0.05</v>
      </c>
      <c r="BJ22" s="173">
        <f>'[3]PLEXOS EE Build MW after line l'!BB20</f>
        <v>0.15</v>
      </c>
      <c r="BK22" s="173">
        <f>'[3]PLEXOS EE Build MW after line l'!BC20</f>
        <v>0.09</v>
      </c>
      <c r="BL22" s="173">
        <f>'[3]PLEXOS EE Build MW after line l'!BD20</f>
        <v>1.64</v>
      </c>
      <c r="BM22" s="173">
        <f>'[3]PLEXOS EE Build MW after line l'!BE20</f>
        <v>0</v>
      </c>
      <c r="BN22" s="173">
        <f>'[3]PLEXOS EE Build MW after line l'!BF20</f>
        <v>0</v>
      </c>
      <c r="BO22" s="173">
        <f>'[3]PLEXOS EE Build MW after line l'!BG20</f>
        <v>7.76</v>
      </c>
      <c r="BP22" s="173">
        <f>'[3]PLEXOS EE Build MW after line l'!BH20</f>
        <v>1.89</v>
      </c>
      <c r="BQ22" s="173">
        <f>'[3]PLEXOS EE Build MW after line l'!BI20</f>
        <v>7.24</v>
      </c>
      <c r="BR22" s="173">
        <f>'[3]PLEXOS EE Build MW after line l'!BJ20</f>
        <v>0</v>
      </c>
      <c r="BS22" s="173">
        <f>'[3]PLEXOS EE Build MW after line l'!BK20</f>
        <v>0</v>
      </c>
      <c r="BT22" s="173">
        <f>'[3]PLEXOS EE Build MW after line l'!BL20</f>
        <v>24.25</v>
      </c>
      <c r="BU22" s="173">
        <f>'[3]PLEXOS EE Build MW after line l'!BM20</f>
        <v>1.62</v>
      </c>
      <c r="BV22" s="173">
        <f>'[3]PLEXOS EE Build MW after line l'!BN20</f>
        <v>0</v>
      </c>
      <c r="BW22" s="173">
        <f>'[3]PLEXOS EE Build MW after line l'!BO20</f>
        <v>0</v>
      </c>
      <c r="BX22" s="173">
        <f>'[3]PLEXOS EE Build MW after line l'!BP20</f>
        <v>0</v>
      </c>
      <c r="BY22" s="173">
        <f>'[3]PLEXOS EE Build MW after line l'!BQ20</f>
        <v>0</v>
      </c>
      <c r="BZ22" s="173">
        <f>'[3]PLEXOS EE Build MW after line l'!BR20</f>
        <v>14.83</v>
      </c>
      <c r="CA22" s="173">
        <f>'[3]PLEXOS EE Build MW after line l'!BS20</f>
        <v>9.77</v>
      </c>
      <c r="CB22" s="173">
        <f>'[3]PLEXOS EE Build MW after line l'!BT20</f>
        <v>0</v>
      </c>
      <c r="CC22" s="173">
        <f>'[3]PLEXOS EE Build MW after line l'!BU20</f>
        <v>8.6300000000000008</v>
      </c>
      <c r="CD22" s="173">
        <f>'[3]PLEXOS EE Build MW after line l'!BV20</f>
        <v>0.25</v>
      </c>
      <c r="CE22" s="173">
        <f>'[3]PLEXOS EE Build MW after line l'!BW20</f>
        <v>0.13</v>
      </c>
      <c r="CF22" s="173">
        <f>'[3]PLEXOS EE Build MW after line l'!BX20</f>
        <v>0.28999999999999998</v>
      </c>
      <c r="CG22" s="173">
        <f>'[3]PLEXOS EE Build MW after line l'!BY20</f>
        <v>0.69</v>
      </c>
      <c r="CH22" s="173">
        <f>'[3]PLEXOS EE Build MW after line l'!BZ20</f>
        <v>1.19</v>
      </c>
      <c r="CI22" s="173">
        <f>'[3]PLEXOS EE Build MW after line l'!CA20</f>
        <v>0.43</v>
      </c>
      <c r="CJ22" s="173">
        <f>'[3]PLEXOS EE Build MW after line l'!CB20</f>
        <v>0.67</v>
      </c>
      <c r="CK22" s="173">
        <f>'[3]PLEXOS EE Build MW after line l'!CC20</f>
        <v>4.3</v>
      </c>
      <c r="CL22" s="173">
        <f>'[3]PLEXOS EE Build MW after line l'!CD20</f>
        <v>0.6</v>
      </c>
      <c r="CM22" s="173">
        <f>'[3]PLEXOS EE Build MW after line l'!CE20</f>
        <v>3.2</v>
      </c>
      <c r="CN22" s="173">
        <f>'[3]PLEXOS EE Build MW after line l'!CF20</f>
        <v>0</v>
      </c>
      <c r="CO22" s="173">
        <f>'[3]PLEXOS EE Build MW after line l'!CG20</f>
        <v>0</v>
      </c>
      <c r="CP22" s="173">
        <f>'[3]PLEXOS EE Build MW after line l'!CH20</f>
        <v>0</v>
      </c>
      <c r="CQ22" s="173">
        <f>'[3]PLEXOS EE Build MW after line l'!CI20</f>
        <v>12.03</v>
      </c>
      <c r="CR22" s="173">
        <f>'[3]PLEXOS EE Build MW after line l'!CJ20</f>
        <v>7.01</v>
      </c>
      <c r="CS22" s="173">
        <f>'[3]PLEXOS EE Build MW after line l'!CK20</f>
        <v>25.87</v>
      </c>
      <c r="CT22" s="173">
        <f>'[3]PLEXOS EE Build MW after line l'!CL20</f>
        <v>0</v>
      </c>
      <c r="CU22" s="173">
        <f>'[3]PLEXOS EE Build MW after line l'!CM20</f>
        <v>10.9</v>
      </c>
      <c r="CV22" s="173">
        <f>'[3]PLEXOS EE Build MW after line l'!CN20</f>
        <v>11.07</v>
      </c>
      <c r="CW22" s="173">
        <f>'[3]PLEXOS EE Build MW after line l'!CO20</f>
        <v>0</v>
      </c>
      <c r="CX22" s="173">
        <f>'[3]PLEXOS EE Build MW after line l'!CP20</f>
        <v>0</v>
      </c>
      <c r="CY22" s="173">
        <f>'[3]PLEXOS EE Build MW after line l'!CQ20</f>
        <v>1.32</v>
      </c>
      <c r="CZ22" s="173">
        <f>'[3]PLEXOS EE Build MW after line l'!CR20</f>
        <v>12.36</v>
      </c>
      <c r="DA22" s="173">
        <f>'[3]PLEXOS EE Build MW after line l'!CS20</f>
        <v>4.99</v>
      </c>
      <c r="DB22" s="173">
        <f>'[3]PLEXOS EE Build MW after line l'!CT20</f>
        <v>10.66</v>
      </c>
      <c r="DC22" s="173">
        <f>'[3]PLEXOS EE Build MW after line l'!CU20</f>
        <v>10.02</v>
      </c>
      <c r="DD22" s="173">
        <f>'[3]PLEXOS EE Build MW after line l'!CV20</f>
        <v>9.74</v>
      </c>
      <c r="DE22" s="173">
        <f>'[3]PLEXOS EE Build MW after line l'!CW20</f>
        <v>0</v>
      </c>
      <c r="DF22" s="173">
        <f>'[3]PLEXOS EE Build MW after line l'!CX20</f>
        <v>0.6</v>
      </c>
      <c r="DG22" s="173">
        <f>'[3]PLEXOS EE Build MW after line l'!CY20</f>
        <v>0.31</v>
      </c>
      <c r="DH22" s="173">
        <f>'[3]PLEXOS EE Build MW after line l'!CZ20</f>
        <v>0.6</v>
      </c>
      <c r="DI22" s="173">
        <f>'[3]PLEXOS EE Build MW after line l'!DA20</f>
        <v>0.11</v>
      </c>
      <c r="DJ22" s="173">
        <f>'[3]PLEXOS EE Build MW after line l'!DB20</f>
        <v>2.06</v>
      </c>
      <c r="DK22" s="173">
        <f>'[3]PLEXOS EE Build MW after line l'!DC20</f>
        <v>1.8</v>
      </c>
      <c r="DL22" s="173">
        <f>'[3]PLEXOS EE Build MW after line l'!DD20</f>
        <v>37.409999999999997</v>
      </c>
      <c r="DM22" s="173">
        <f>'[3]PLEXOS EE Build MW after line l'!DE20</f>
        <v>52.68</v>
      </c>
      <c r="DN22" s="173">
        <f>'[3]PLEXOS EE Build MW after line l'!DF20</f>
        <v>0</v>
      </c>
      <c r="DO22" s="173">
        <f>'[3]PLEXOS EE Build MW after line l'!DG20</f>
        <v>4.62</v>
      </c>
      <c r="DP22" s="173">
        <f>'[3]PLEXOS EE Build MW after line l'!DH20</f>
        <v>5.59</v>
      </c>
      <c r="DQ22" s="173">
        <f>'[3]PLEXOS EE Build MW after line l'!DI20</f>
        <v>0</v>
      </c>
      <c r="DR22" s="173">
        <f>'[3]PLEXOS EE Build MW after line l'!DJ20</f>
        <v>0</v>
      </c>
      <c r="DS22" s="173">
        <f>'[3]PLEXOS EE Build MW after line l'!DK20</f>
        <v>0</v>
      </c>
      <c r="DT22" s="173">
        <f>'[3]PLEXOS EE Build MW after line l'!DL20</f>
        <v>0</v>
      </c>
      <c r="DU22" s="173">
        <f>'[3]PLEXOS EE Build MW after line l'!DM20</f>
        <v>0</v>
      </c>
      <c r="DV22" s="173">
        <f>'[3]PLEXOS EE Build MW after line l'!DN20</f>
        <v>0.1</v>
      </c>
      <c r="DW22" s="173">
        <f>'[3]PLEXOS EE Build MW after line l'!DO20</f>
        <v>0.54</v>
      </c>
      <c r="DX22" s="173">
        <f>'[3]PLEXOS EE Build MW after line l'!DP20</f>
        <v>0.28000000000000003</v>
      </c>
      <c r="DY22" s="173">
        <f>'[3]PLEXOS EE Build MW after line l'!DQ20</f>
        <v>0.01</v>
      </c>
      <c r="DZ22" s="173">
        <f>'[3]PLEXOS EE Build MW after line l'!DR20</f>
        <v>7.0000000000000007E-2</v>
      </c>
      <c r="EA22" s="173">
        <f>'[3]PLEXOS EE Build MW after line l'!DS20</f>
        <v>0.16</v>
      </c>
      <c r="EB22" s="173">
        <f>'[3]PLEXOS EE Build MW after line l'!DT20</f>
        <v>0</v>
      </c>
      <c r="EC22" s="173">
        <f>'[3]PLEXOS EE Build MW after line l'!DU20</f>
        <v>0</v>
      </c>
      <c r="ED22" s="173">
        <f>'[3]PLEXOS EE Build MW after line l'!DV20</f>
        <v>0.06</v>
      </c>
      <c r="EE22" s="173">
        <f>'[3]PLEXOS EE Build MW after line l'!DW20</f>
        <v>0.28000000000000003</v>
      </c>
      <c r="EF22" s="173">
        <f>'[3]PLEXOS EE Build MW after line l'!DX20</f>
        <v>0.32</v>
      </c>
      <c r="EG22" s="173">
        <f>'[3]PLEXOS EE Build MW after line l'!DY20</f>
        <v>0.12</v>
      </c>
      <c r="EH22" s="173">
        <f>'[3]PLEXOS EE Build MW after line l'!DZ20</f>
        <v>0.03</v>
      </c>
      <c r="EI22" s="173">
        <f>'[3]PLEXOS EE Build MW after line l'!EA20</f>
        <v>0.1</v>
      </c>
      <c r="EJ22" s="173">
        <f>'[3]PLEXOS EE Build MW after line l'!EB20</f>
        <v>0</v>
      </c>
      <c r="EK22" s="173">
        <f>'[3]PLEXOS EE Build MW after line l'!EC20</f>
        <v>0</v>
      </c>
      <c r="EL22" s="173">
        <f>'[3]PLEXOS EE Build MW after line l'!ED20</f>
        <v>0.12</v>
      </c>
      <c r="EM22" s="173">
        <f>'[3]PLEXOS EE Build MW after line l'!EE20</f>
        <v>4.6500000000000004</v>
      </c>
      <c r="EN22" s="173">
        <f>'[3]PLEXOS EE Build MW after line l'!EF20</f>
        <v>0</v>
      </c>
      <c r="EO22" s="173">
        <f>'[3]PLEXOS EE Build MW after line l'!EG20</f>
        <v>2.0499999999999998</v>
      </c>
      <c r="EP22" s="173">
        <f>'[3]PLEXOS EE Build MW after line l'!EH20</f>
        <v>0.79</v>
      </c>
      <c r="EQ22" s="173">
        <f>'[3]PLEXOS EE Build MW after line l'!EI20</f>
        <v>0.32</v>
      </c>
      <c r="ER22" s="173">
        <f>'[3]PLEXOS EE Build MW after line l'!EJ20</f>
        <v>0</v>
      </c>
      <c r="ES22" s="173">
        <f>'[3]PLEXOS EE Build MW after line l'!EK20</f>
        <v>0.08</v>
      </c>
      <c r="ET22" s="173">
        <f>'[3]PLEXOS EE Build MW after line l'!EL20</f>
        <v>0</v>
      </c>
      <c r="EU22" s="173">
        <f>'[3]PLEXOS EE Build MW after line l'!EM20</f>
        <v>0</v>
      </c>
      <c r="EV22" s="173">
        <f>'[3]PLEXOS EE Build MW after line l'!EN20</f>
        <v>0.87</v>
      </c>
      <c r="EW22" s="173">
        <f>'[3]PLEXOS EE Build MW after line l'!EO20</f>
        <v>1.19</v>
      </c>
      <c r="EX22" s="173">
        <f>'[3]PLEXOS EE Build MW after line l'!EP20</f>
        <v>1.4</v>
      </c>
      <c r="EY22" s="173">
        <f>'[3]PLEXOS EE Build MW after line l'!EQ20</f>
        <v>0.75</v>
      </c>
      <c r="EZ22" s="173">
        <f>'[3]PLEXOS EE Build MW after line l'!ER20</f>
        <v>0</v>
      </c>
      <c r="FA22" s="173">
        <f>'[3]PLEXOS EE Build MW after line l'!ES20</f>
        <v>0</v>
      </c>
      <c r="FB22" s="173">
        <f>'[3]PLEXOS EE Build MW after line l'!ET20</f>
        <v>0.04</v>
      </c>
      <c r="FC22" s="173">
        <f>'[3]PLEXOS EE Build MW after line l'!EU20</f>
        <v>0.16</v>
      </c>
      <c r="FD22" s="173">
        <f>'[3]PLEXOS EE Build MW after line l'!EV20</f>
        <v>0.3</v>
      </c>
      <c r="FE22" s="173">
        <f>'[3]PLEXOS EE Build MW after line l'!EW20</f>
        <v>0.18</v>
      </c>
      <c r="FF22" s="173">
        <f>'[3]PLEXOS EE Build MW after line l'!EX20</f>
        <v>0.63</v>
      </c>
      <c r="FG22" s="173">
        <f>'[3]PLEXOS EE Build MW after line l'!EY20</f>
        <v>0.28999999999999998</v>
      </c>
      <c r="FH22" s="173">
        <f>'[3]PLEXOS EE Build MW after line l'!EZ20</f>
        <v>0.62</v>
      </c>
      <c r="FI22" s="173">
        <f>'[3]PLEXOS EE Build MW after line l'!FA20</f>
        <v>0.11</v>
      </c>
      <c r="FJ22" s="173">
        <f>'[3]PLEXOS EE Build MW after line l'!FB20</f>
        <v>0.14000000000000001</v>
      </c>
      <c r="FK22" s="173">
        <f>'[3]PLEXOS EE Build MW after line l'!FC20</f>
        <v>0</v>
      </c>
      <c r="FL22" s="173">
        <f>'[3]PLEXOS EE Build MW after line l'!FD20</f>
        <v>0.13</v>
      </c>
      <c r="FM22" s="173">
        <f>'[3]PLEXOS EE Build MW after line l'!FE20</f>
        <v>0</v>
      </c>
      <c r="FN22" s="173">
        <f>'[3]PLEXOS EE Build MW after line l'!FF20</f>
        <v>2.11</v>
      </c>
      <c r="FO22" s="173">
        <f>'[3]PLEXOS EE Build MW after line l'!FG20</f>
        <v>0.38</v>
      </c>
    </row>
    <row r="23" spans="1:171" x14ac:dyDescent="0.25">
      <c r="A23" s="169" t="s">
        <v>5041</v>
      </c>
      <c r="B23" s="169" t="s">
        <v>3</v>
      </c>
      <c r="C23" s="169">
        <v>4</v>
      </c>
      <c r="D23" s="170">
        <f>'[4]State Locations table'!D8</f>
        <v>59224364.41999916</v>
      </c>
      <c r="E23" s="171">
        <f>'[4]State Locations table'!E8</f>
        <v>0.17100000000000001</v>
      </c>
      <c r="I23" s="173">
        <f>'[3]PLEXOS EE Build MW after line l'!A21</f>
        <v>2042</v>
      </c>
      <c r="J23" s="173">
        <f>'[3]PLEXOS EE Build MW after line l'!B21</f>
        <v>1.23</v>
      </c>
      <c r="K23" s="173">
        <f>'[3]PLEXOS EE Build MW after line l'!C21</f>
        <v>3.93</v>
      </c>
      <c r="L23" s="173">
        <f>'[3]PLEXOS EE Build MW after line l'!D21</f>
        <v>1.51</v>
      </c>
      <c r="M23" s="173">
        <f>'[3]PLEXOS EE Build MW after line l'!E21</f>
        <v>0.51</v>
      </c>
      <c r="N23" s="173">
        <f>'[3]PLEXOS EE Build MW after line l'!F21</f>
        <v>0.72</v>
      </c>
      <c r="O23" s="173">
        <f>'[3]PLEXOS EE Build MW after line l'!G21</f>
        <v>0.21</v>
      </c>
      <c r="P23" s="173">
        <f>'[3]PLEXOS EE Build MW after line l'!H21</f>
        <v>0.23</v>
      </c>
      <c r="Q23" s="173">
        <f>'[3]PLEXOS EE Build MW after line l'!I21</f>
        <v>0.17</v>
      </c>
      <c r="R23" s="173">
        <f>'[3]PLEXOS EE Build MW after line l'!J21</f>
        <v>0</v>
      </c>
      <c r="S23" s="173">
        <f>'[3]PLEXOS EE Build MW after line l'!K21</f>
        <v>0</v>
      </c>
      <c r="T23" s="173">
        <f>'[3]PLEXOS EE Build MW after line l'!L21</f>
        <v>0.66</v>
      </c>
      <c r="U23" s="173">
        <f>'[3]PLEXOS EE Build MW after line l'!M21</f>
        <v>0.53</v>
      </c>
      <c r="V23" s="173">
        <f>'[3]PLEXOS EE Build MW after line l'!N21</f>
        <v>0.21</v>
      </c>
      <c r="W23" s="173">
        <f>'[3]PLEXOS EE Build MW after line l'!O21</f>
        <v>0.51</v>
      </c>
      <c r="X23" s="173">
        <f>'[3]PLEXOS EE Build MW after line l'!P21</f>
        <v>1.1299999999999999</v>
      </c>
      <c r="Y23" s="173">
        <f>'[3]PLEXOS EE Build MW after line l'!Q21</f>
        <v>1.3</v>
      </c>
      <c r="Z23" s="173">
        <f>'[3]PLEXOS EE Build MW after line l'!R21</f>
        <v>0.03</v>
      </c>
      <c r="AA23" s="173">
        <f>'[3]PLEXOS EE Build MW after line l'!S21</f>
        <v>0.11</v>
      </c>
      <c r="AB23" s="173">
        <f>'[3]PLEXOS EE Build MW after line l'!T21</f>
        <v>0.05</v>
      </c>
      <c r="AC23" s="173">
        <f>'[3]PLEXOS EE Build MW after line l'!U21</f>
        <v>0.06</v>
      </c>
      <c r="AD23" s="173">
        <f>'[3]PLEXOS EE Build MW after line l'!V21</f>
        <v>0</v>
      </c>
      <c r="AE23" s="173">
        <f>'[3]PLEXOS EE Build MW after line l'!W21</f>
        <v>0.03</v>
      </c>
      <c r="AF23" s="173">
        <f>'[3]PLEXOS EE Build MW after line l'!X21</f>
        <v>0.05</v>
      </c>
      <c r="AG23" s="173">
        <f>'[3]PLEXOS EE Build MW after line l'!Y21</f>
        <v>0.1</v>
      </c>
      <c r="AH23" s="173">
        <f>'[3]PLEXOS EE Build MW after line l'!Z21</f>
        <v>0.14000000000000001</v>
      </c>
      <c r="AI23" s="173">
        <f>'[3]PLEXOS EE Build MW after line l'!AA21</f>
        <v>2.61</v>
      </c>
      <c r="AJ23" s="173">
        <f>'[3]PLEXOS EE Build MW after line l'!AB21</f>
        <v>0.44</v>
      </c>
      <c r="AK23" s="173">
        <f>'[3]PLEXOS EE Build MW after line l'!AC21</f>
        <v>0.36</v>
      </c>
      <c r="AL23" s="173">
        <f>'[3]PLEXOS EE Build MW after line l'!AD21</f>
        <v>0.31</v>
      </c>
      <c r="AM23" s="173">
        <f>'[3]PLEXOS EE Build MW after line l'!AE21</f>
        <v>0.08</v>
      </c>
      <c r="AN23" s="173">
        <f>'[3]PLEXOS EE Build MW after line l'!AF21</f>
        <v>0.1</v>
      </c>
      <c r="AO23" s="173">
        <f>'[3]PLEXOS EE Build MW after line l'!AG21</f>
        <v>0.11</v>
      </c>
      <c r="AP23" s="173">
        <f>'[3]PLEXOS EE Build MW after line l'!AH21</f>
        <v>0</v>
      </c>
      <c r="AQ23" s="173">
        <f>'[3]PLEXOS EE Build MW after line l'!AI21</f>
        <v>0.03</v>
      </c>
      <c r="AR23" s="173">
        <f>'[3]PLEXOS EE Build MW after line l'!AJ21</f>
        <v>0.4</v>
      </c>
      <c r="AS23" s="173">
        <f>'[3]PLEXOS EE Build MW after line l'!AK21</f>
        <v>0.75</v>
      </c>
      <c r="AT23" s="173">
        <f>'[3]PLEXOS EE Build MW after line l'!AL21</f>
        <v>0.44</v>
      </c>
      <c r="AU23" s="173">
        <f>'[3]PLEXOS EE Build MW after line l'!AM21</f>
        <v>0.35</v>
      </c>
      <c r="AV23" s="173">
        <f>'[3]PLEXOS EE Build MW after line l'!AN21</f>
        <v>0.66</v>
      </c>
      <c r="AW23" s="173">
        <f>'[3]PLEXOS EE Build MW after line l'!AO21</f>
        <v>0</v>
      </c>
      <c r="AX23" s="173">
        <f>'[3]PLEXOS EE Build MW after line l'!AP21</f>
        <v>0.01</v>
      </c>
      <c r="AY23" s="173">
        <f>'[3]PLEXOS EE Build MW after line l'!AQ21</f>
        <v>0.02</v>
      </c>
      <c r="AZ23" s="173">
        <f>'[3]PLEXOS EE Build MW after line l'!AR21</f>
        <v>0.06</v>
      </c>
      <c r="BA23" s="173">
        <f>'[3]PLEXOS EE Build MW after line l'!AS21</f>
        <v>0.04</v>
      </c>
      <c r="BB23" s="173">
        <f>'[3]PLEXOS EE Build MW after line l'!AT21</f>
        <v>0.12</v>
      </c>
      <c r="BC23" s="173">
        <f>'[3]PLEXOS EE Build MW after line l'!AU21</f>
        <v>0.05</v>
      </c>
      <c r="BD23" s="173">
        <f>'[3]PLEXOS EE Build MW after line l'!AV21</f>
        <v>0.16</v>
      </c>
      <c r="BE23" s="173">
        <f>'[3]PLEXOS EE Build MW after line l'!AW21</f>
        <v>0.06</v>
      </c>
      <c r="BF23" s="173">
        <f>'[3]PLEXOS EE Build MW after line l'!AX21</f>
        <v>0.03</v>
      </c>
      <c r="BG23" s="173">
        <f>'[3]PLEXOS EE Build MW after line l'!AY21</f>
        <v>0.06</v>
      </c>
      <c r="BH23" s="173">
        <f>'[3]PLEXOS EE Build MW after line l'!AZ21</f>
        <v>0</v>
      </c>
      <c r="BI23" s="173">
        <f>'[3]PLEXOS EE Build MW after line l'!BA21</f>
        <v>0.06</v>
      </c>
      <c r="BJ23" s="173">
        <f>'[3]PLEXOS EE Build MW after line l'!BB21</f>
        <v>0.16</v>
      </c>
      <c r="BK23" s="173">
        <f>'[3]PLEXOS EE Build MW after line l'!BC21</f>
        <v>0.33</v>
      </c>
      <c r="BL23" s="173">
        <f>'[3]PLEXOS EE Build MW after line l'!BD21</f>
        <v>5.89</v>
      </c>
      <c r="BM23" s="173">
        <f>'[3]PLEXOS EE Build MW after line l'!BE21</f>
        <v>0.67</v>
      </c>
      <c r="BN23" s="173">
        <f>'[3]PLEXOS EE Build MW after line l'!BF21</f>
        <v>9.2899999999999991</v>
      </c>
      <c r="BO23" s="173">
        <f>'[3]PLEXOS EE Build MW after line l'!BG21</f>
        <v>7.84</v>
      </c>
      <c r="BP23" s="173">
        <f>'[3]PLEXOS EE Build MW after line l'!BH21</f>
        <v>1.9</v>
      </c>
      <c r="BQ23" s="173">
        <f>'[3]PLEXOS EE Build MW after line l'!BI21</f>
        <v>7.41</v>
      </c>
      <c r="BR23" s="173">
        <f>'[3]PLEXOS EE Build MW after line l'!BJ21</f>
        <v>7.19</v>
      </c>
      <c r="BS23" s="173">
        <f>'[3]PLEXOS EE Build MW after line l'!BK21</f>
        <v>8.65</v>
      </c>
      <c r="BT23" s="173">
        <f>'[3]PLEXOS EE Build MW after line l'!BL21</f>
        <v>0</v>
      </c>
      <c r="BU23" s="173">
        <f>'[3]PLEXOS EE Build MW after line l'!BM21</f>
        <v>12.69</v>
      </c>
      <c r="BV23" s="173">
        <f>'[3]PLEXOS EE Build MW after line l'!BN21</f>
        <v>13.77</v>
      </c>
      <c r="BW23" s="173">
        <f>'[3]PLEXOS EE Build MW after line l'!BO21</f>
        <v>13.75</v>
      </c>
      <c r="BX23" s="173">
        <f>'[3]PLEXOS EE Build MW after line l'!BP21</f>
        <v>17.05</v>
      </c>
      <c r="BY23" s="173">
        <f>'[3]PLEXOS EE Build MW after line l'!BQ21</f>
        <v>8.1199999999999992</v>
      </c>
      <c r="BZ23" s="173">
        <f>'[3]PLEXOS EE Build MW after line l'!BR21</f>
        <v>0</v>
      </c>
      <c r="CA23" s="173">
        <f>'[3]PLEXOS EE Build MW after line l'!BS21</f>
        <v>7.04</v>
      </c>
      <c r="CB23" s="173">
        <f>'[3]PLEXOS EE Build MW after line l'!BT21</f>
        <v>12.32</v>
      </c>
      <c r="CC23" s="173">
        <f>'[3]PLEXOS EE Build MW after line l'!BU21</f>
        <v>0</v>
      </c>
      <c r="CD23" s="173">
        <f>'[3]PLEXOS EE Build MW after line l'!BV21</f>
        <v>0.25</v>
      </c>
      <c r="CE23" s="173">
        <f>'[3]PLEXOS EE Build MW after line l'!BW21</f>
        <v>0.13</v>
      </c>
      <c r="CF23" s="173">
        <f>'[3]PLEXOS EE Build MW after line l'!BX21</f>
        <v>0</v>
      </c>
      <c r="CG23" s="173">
        <f>'[3]PLEXOS EE Build MW after line l'!BY21</f>
        <v>0</v>
      </c>
      <c r="CH23" s="173">
        <f>'[3]PLEXOS EE Build MW after line l'!BZ21</f>
        <v>1.18</v>
      </c>
      <c r="CI23" s="173">
        <f>'[3]PLEXOS EE Build MW after line l'!CA21</f>
        <v>0.43</v>
      </c>
      <c r="CJ23" s="173">
        <f>'[3]PLEXOS EE Build MW after line l'!CB21</f>
        <v>0.68</v>
      </c>
      <c r="CK23" s="173">
        <f>'[3]PLEXOS EE Build MW after line l'!CC21</f>
        <v>4.25</v>
      </c>
      <c r="CL23" s="173">
        <f>'[3]PLEXOS EE Build MW after line l'!CD21</f>
        <v>38.979999999999997</v>
      </c>
      <c r="CM23" s="173">
        <f>'[3]PLEXOS EE Build MW after line l'!CE21</f>
        <v>84.35</v>
      </c>
      <c r="CN23" s="173">
        <f>'[3]PLEXOS EE Build MW after line l'!CF21</f>
        <v>33.020000000000003</v>
      </c>
      <c r="CO23" s="173">
        <f>'[3]PLEXOS EE Build MW after line l'!CG21</f>
        <v>12.44</v>
      </c>
      <c r="CP23" s="173">
        <f>'[3]PLEXOS EE Build MW after line l'!CH21</f>
        <v>18.22</v>
      </c>
      <c r="CQ23" s="173">
        <f>'[3]PLEXOS EE Build MW after line l'!CI21</f>
        <v>54.83</v>
      </c>
      <c r="CR23" s="173">
        <f>'[3]PLEXOS EE Build MW after line l'!CJ21</f>
        <v>63.61</v>
      </c>
      <c r="CS23" s="173">
        <f>'[3]PLEXOS EE Build MW after line l'!CK21</f>
        <v>116.56</v>
      </c>
      <c r="CT23" s="173">
        <f>'[3]PLEXOS EE Build MW after line l'!CL21</f>
        <v>54.47</v>
      </c>
      <c r="CU23" s="173">
        <f>'[3]PLEXOS EE Build MW after line l'!CM21</f>
        <v>59.44</v>
      </c>
      <c r="CV23" s="173">
        <f>'[3]PLEXOS EE Build MW after line l'!CN21</f>
        <v>89.72</v>
      </c>
      <c r="CW23" s="173">
        <f>'[3]PLEXOS EE Build MW after line l'!CO21</f>
        <v>56.71</v>
      </c>
      <c r="CX23" s="173">
        <f>'[3]PLEXOS EE Build MW after line l'!CP21</f>
        <v>49.62</v>
      </c>
      <c r="CY23" s="173">
        <f>'[3]PLEXOS EE Build MW after line l'!CQ21</f>
        <v>0</v>
      </c>
      <c r="CZ23" s="173">
        <f>'[3]PLEXOS EE Build MW after line l'!CR21</f>
        <v>23.56</v>
      </c>
      <c r="DA23" s="173">
        <f>'[3]PLEXOS EE Build MW after line l'!CS21</f>
        <v>11.65</v>
      </c>
      <c r="DB23" s="173">
        <f>'[3]PLEXOS EE Build MW after line l'!CT21</f>
        <v>30.1</v>
      </c>
      <c r="DC23" s="173">
        <f>'[3]PLEXOS EE Build MW after line l'!CU21</f>
        <v>25.23</v>
      </c>
      <c r="DD23" s="173">
        <f>'[3]PLEXOS EE Build MW after line l'!CV21</f>
        <v>15.12</v>
      </c>
      <c r="DE23" s="173">
        <f>'[3]PLEXOS EE Build MW after line l'!CW21</f>
        <v>0.01</v>
      </c>
      <c r="DF23" s="173">
        <f>'[3]PLEXOS EE Build MW after line l'!CX21</f>
        <v>1.41</v>
      </c>
      <c r="DG23" s="173">
        <f>'[3]PLEXOS EE Build MW after line l'!CY21</f>
        <v>0.28999999999999998</v>
      </c>
      <c r="DH23" s="173">
        <f>'[3]PLEXOS EE Build MW after line l'!CZ21</f>
        <v>0.67</v>
      </c>
      <c r="DI23" s="173">
        <f>'[3]PLEXOS EE Build MW after line l'!DA21</f>
        <v>0.6</v>
      </c>
      <c r="DJ23" s="173">
        <f>'[3]PLEXOS EE Build MW after line l'!DB21</f>
        <v>1.91</v>
      </c>
      <c r="DK23" s="173">
        <f>'[3]PLEXOS EE Build MW after line l'!DC21</f>
        <v>1.8</v>
      </c>
      <c r="DL23" s="173">
        <f>'[3]PLEXOS EE Build MW after line l'!DD21</f>
        <v>37.909999999999997</v>
      </c>
      <c r="DM23" s="173">
        <f>'[3]PLEXOS EE Build MW after line l'!DE21</f>
        <v>64.2</v>
      </c>
      <c r="DN23" s="173">
        <f>'[3]PLEXOS EE Build MW after line l'!DF21</f>
        <v>8.31</v>
      </c>
      <c r="DO23" s="173">
        <f>'[3]PLEXOS EE Build MW after line l'!DG21</f>
        <v>5.89</v>
      </c>
      <c r="DP23" s="173">
        <f>'[3]PLEXOS EE Build MW after line l'!DH21</f>
        <v>13.35</v>
      </c>
      <c r="DQ23" s="173">
        <f>'[3]PLEXOS EE Build MW after line l'!DI21</f>
        <v>9.93</v>
      </c>
      <c r="DR23" s="173">
        <f>'[3]PLEXOS EE Build MW after line l'!DJ21</f>
        <v>6.87</v>
      </c>
      <c r="DS23" s="173">
        <f>'[3]PLEXOS EE Build MW after line l'!DK21</f>
        <v>2.94</v>
      </c>
      <c r="DT23" s="173">
        <f>'[3]PLEXOS EE Build MW after line l'!DL21</f>
        <v>0.32</v>
      </c>
      <c r="DU23" s="173">
        <f>'[3]PLEXOS EE Build MW after line l'!DM21</f>
        <v>1.33</v>
      </c>
      <c r="DV23" s="173">
        <f>'[3]PLEXOS EE Build MW after line l'!DN21</f>
        <v>0</v>
      </c>
      <c r="DW23" s="173">
        <f>'[3]PLEXOS EE Build MW after line l'!DO21</f>
        <v>0</v>
      </c>
      <c r="DX23" s="173">
        <f>'[3]PLEXOS EE Build MW after line l'!DP21</f>
        <v>0</v>
      </c>
      <c r="DY23" s="173">
        <f>'[3]PLEXOS EE Build MW after line l'!DQ21</f>
        <v>0.02</v>
      </c>
      <c r="DZ23" s="173">
        <f>'[3]PLEXOS EE Build MW after line l'!DR21</f>
        <v>0.06</v>
      </c>
      <c r="EA23" s="173">
        <f>'[3]PLEXOS EE Build MW after line l'!DS21</f>
        <v>0.15</v>
      </c>
      <c r="EB23" s="173">
        <f>'[3]PLEXOS EE Build MW after line l'!DT21</f>
        <v>0</v>
      </c>
      <c r="EC23" s="173">
        <f>'[3]PLEXOS EE Build MW after line l'!DU21</f>
        <v>0</v>
      </c>
      <c r="ED23" s="173">
        <f>'[3]PLEXOS EE Build MW after line l'!DV21</f>
        <v>0.05</v>
      </c>
      <c r="EE23" s="173">
        <f>'[3]PLEXOS EE Build MW after line l'!DW21</f>
        <v>0.32</v>
      </c>
      <c r="EF23" s="173">
        <f>'[3]PLEXOS EE Build MW after line l'!DX21</f>
        <v>0.42</v>
      </c>
      <c r="EG23" s="173">
        <f>'[3]PLEXOS EE Build MW after line l'!DY21</f>
        <v>0.13</v>
      </c>
      <c r="EH23" s="173">
        <f>'[3]PLEXOS EE Build MW after line l'!DZ21</f>
        <v>0.02</v>
      </c>
      <c r="EI23" s="173">
        <f>'[3]PLEXOS EE Build MW after line l'!EA21</f>
        <v>0.1</v>
      </c>
      <c r="EJ23" s="173">
        <f>'[3]PLEXOS EE Build MW after line l'!EB21</f>
        <v>0</v>
      </c>
      <c r="EK23" s="173">
        <f>'[3]PLEXOS EE Build MW after line l'!EC21</f>
        <v>0</v>
      </c>
      <c r="EL23" s="173">
        <f>'[3]PLEXOS EE Build MW after line l'!ED21</f>
        <v>0.2</v>
      </c>
      <c r="EM23" s="173">
        <f>'[3]PLEXOS EE Build MW after line l'!EE21</f>
        <v>4.8899999999999997</v>
      </c>
      <c r="EN23" s="173">
        <f>'[3]PLEXOS EE Build MW after line l'!EF21</f>
        <v>17.09</v>
      </c>
      <c r="EO23" s="173">
        <f>'[3]PLEXOS EE Build MW after line l'!EG21</f>
        <v>1.98</v>
      </c>
      <c r="EP23" s="173">
        <f>'[3]PLEXOS EE Build MW after line l'!EH21</f>
        <v>2</v>
      </c>
      <c r="EQ23" s="173">
        <f>'[3]PLEXOS EE Build MW after line l'!EI21</f>
        <v>2.62</v>
      </c>
      <c r="ER23" s="173">
        <f>'[3]PLEXOS EE Build MW after line l'!EJ21</f>
        <v>1.79</v>
      </c>
      <c r="ES23" s="173">
        <f>'[3]PLEXOS EE Build MW after line l'!EK21</f>
        <v>0.11</v>
      </c>
      <c r="ET23" s="173">
        <f>'[3]PLEXOS EE Build MW after line l'!EL21</f>
        <v>1.21</v>
      </c>
      <c r="EU23" s="173">
        <f>'[3]PLEXOS EE Build MW after line l'!EM21</f>
        <v>3.03</v>
      </c>
      <c r="EV23" s="173">
        <f>'[3]PLEXOS EE Build MW after line l'!EN21</f>
        <v>5.31</v>
      </c>
      <c r="EW23" s="173">
        <f>'[3]PLEXOS EE Build MW after line l'!EO21</f>
        <v>4.28</v>
      </c>
      <c r="EX23" s="173">
        <f>'[3]PLEXOS EE Build MW after line l'!EP21</f>
        <v>7.4</v>
      </c>
      <c r="EY23" s="173">
        <f>'[3]PLEXOS EE Build MW after line l'!EQ21</f>
        <v>6.46</v>
      </c>
      <c r="EZ23" s="173">
        <f>'[3]PLEXOS EE Build MW after line l'!ER21</f>
        <v>3.8</v>
      </c>
      <c r="FA23" s="173">
        <f>'[3]PLEXOS EE Build MW after line l'!ES21</f>
        <v>4.79</v>
      </c>
      <c r="FB23" s="173">
        <f>'[3]PLEXOS EE Build MW after line l'!ET21</f>
        <v>0.04</v>
      </c>
      <c r="FC23" s="173">
        <f>'[3]PLEXOS EE Build MW after line l'!EU21</f>
        <v>0.14000000000000001</v>
      </c>
      <c r="FD23" s="173">
        <f>'[3]PLEXOS EE Build MW after line l'!EV21</f>
        <v>0.25</v>
      </c>
      <c r="FE23" s="173">
        <f>'[3]PLEXOS EE Build MW after line l'!EW21</f>
        <v>0.16</v>
      </c>
      <c r="FF23" s="173">
        <f>'[3]PLEXOS EE Build MW after line l'!EX21</f>
        <v>0.55000000000000004</v>
      </c>
      <c r="FG23" s="173">
        <f>'[3]PLEXOS EE Build MW after line l'!EY21</f>
        <v>0.26</v>
      </c>
      <c r="FH23" s="173">
        <f>'[3]PLEXOS EE Build MW after line l'!EZ21</f>
        <v>0.53</v>
      </c>
      <c r="FI23" s="173">
        <f>'[3]PLEXOS EE Build MW after line l'!FA21</f>
        <v>0.11</v>
      </c>
      <c r="FJ23" s="173">
        <f>'[3]PLEXOS EE Build MW after line l'!FB21</f>
        <v>0.14000000000000001</v>
      </c>
      <c r="FK23" s="173">
        <f>'[3]PLEXOS EE Build MW after line l'!FC21</f>
        <v>0.35</v>
      </c>
      <c r="FL23" s="173">
        <f>'[3]PLEXOS EE Build MW after line l'!FD21</f>
        <v>0.12</v>
      </c>
      <c r="FM23" s="173">
        <f>'[3]PLEXOS EE Build MW after line l'!FE21</f>
        <v>0.01</v>
      </c>
      <c r="FN23" s="173">
        <f>'[3]PLEXOS EE Build MW after line l'!FF21</f>
        <v>1.97</v>
      </c>
      <c r="FO23" s="173">
        <f>'[3]PLEXOS EE Build MW after line l'!FG21</f>
        <v>0.56000000000000005</v>
      </c>
    </row>
    <row r="24" spans="1:171" x14ac:dyDescent="0.25">
      <c r="A24" s="169" t="s">
        <v>5042</v>
      </c>
      <c r="B24" s="169" t="s">
        <v>3</v>
      </c>
      <c r="C24" s="169">
        <v>1</v>
      </c>
      <c r="D24" s="170">
        <f>'[4]State Locations table'!D9</f>
        <v>122811327.29199933</v>
      </c>
      <c r="E24" s="171">
        <f>'[4]State Locations table'!E9</f>
        <v>0.35439999999999999</v>
      </c>
    </row>
    <row r="25" spans="1:171" x14ac:dyDescent="0.25">
      <c r="A25" s="169" t="s">
        <v>5043</v>
      </c>
      <c r="B25" s="169" t="s">
        <v>3</v>
      </c>
      <c r="C25" s="169">
        <v>5</v>
      </c>
      <c r="D25" s="170">
        <f>'[4]State Locations table'!D10</f>
        <v>6215056.0380000761</v>
      </c>
      <c r="E25" s="171">
        <f>'[4]State Locations table'!E10</f>
        <v>1.7899999999999999E-2</v>
      </c>
      <c r="I25" s="87" t="s">
        <v>5071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</row>
    <row r="26" spans="1:171" x14ac:dyDescent="0.25">
      <c r="A26" s="169" t="s">
        <v>5044</v>
      </c>
      <c r="B26" s="169" t="s">
        <v>3</v>
      </c>
      <c r="C26" s="169">
        <v>6</v>
      </c>
      <c r="D26" s="170">
        <f>'[4]State Locations table'!D11</f>
        <v>55518229.359999649</v>
      </c>
      <c r="E26" s="171">
        <f>'[4]State Locations table'!E11</f>
        <v>0.1603</v>
      </c>
      <c r="J26" s="4" t="str">
        <f>IFERROR(MATCH(J$3,[5]Sheet1!$A$2:$A$16,0),"")</f>
        <v/>
      </c>
    </row>
    <row r="27" spans="1:171" x14ac:dyDescent="0.25">
      <c r="A27" s="169" t="s">
        <v>5045</v>
      </c>
      <c r="B27" s="169" t="s">
        <v>4</v>
      </c>
      <c r="C27" s="169">
        <v>2</v>
      </c>
      <c r="D27" s="170">
        <f>'[4]State Locations table'!D12</f>
        <v>11053118.049999876</v>
      </c>
      <c r="E27" s="171">
        <f>'[4]State Locations table'!E12</f>
        <v>1.7100000000000001E-2</v>
      </c>
    </row>
    <row r="28" spans="1:171" x14ac:dyDescent="0.25">
      <c r="A28" s="169" t="s">
        <v>5046</v>
      </c>
      <c r="B28" s="169" t="s">
        <v>4</v>
      </c>
      <c r="C28" s="169">
        <v>1</v>
      </c>
      <c r="D28" s="170">
        <f>'[4]State Locations table'!D13</f>
        <v>588069572.27199674</v>
      </c>
      <c r="E28" s="171">
        <f>'[4]State Locations table'!E13</f>
        <v>0.91190000000000004</v>
      </c>
      <c r="I28" t="s">
        <v>6</v>
      </c>
      <c r="J28" t="s">
        <v>4894</v>
      </c>
      <c r="K28" t="s">
        <v>4895</v>
      </c>
      <c r="L28" t="s">
        <v>4896</v>
      </c>
      <c r="M28" t="s">
        <v>4897</v>
      </c>
      <c r="N28" t="s">
        <v>4898</v>
      </c>
      <c r="O28" t="s">
        <v>4899</v>
      </c>
      <c r="P28" t="s">
        <v>4900</v>
      </c>
      <c r="Q28" t="s">
        <v>4901</v>
      </c>
      <c r="R28" t="s">
        <v>4902</v>
      </c>
      <c r="S28" t="s">
        <v>4903</v>
      </c>
      <c r="T28" t="s">
        <v>4904</v>
      </c>
      <c r="U28" t="s">
        <v>4905</v>
      </c>
      <c r="V28" t="s">
        <v>4906</v>
      </c>
      <c r="W28" t="s">
        <v>4907</v>
      </c>
      <c r="X28" t="s">
        <v>4908</v>
      </c>
      <c r="Y28" t="s">
        <v>4909</v>
      </c>
      <c r="Z28" t="s">
        <v>4910</v>
      </c>
      <c r="AA28" t="s">
        <v>4911</v>
      </c>
      <c r="AB28" t="s">
        <v>4912</v>
      </c>
      <c r="AC28" t="s">
        <v>4913</v>
      </c>
      <c r="AD28" t="s">
        <v>4914</v>
      </c>
      <c r="AE28" t="s">
        <v>4915</v>
      </c>
      <c r="AF28" t="s">
        <v>4916</v>
      </c>
      <c r="AG28" t="s">
        <v>4917</v>
      </c>
      <c r="AH28" t="s">
        <v>4918</v>
      </c>
      <c r="AI28" t="s">
        <v>4919</v>
      </c>
      <c r="AJ28" t="s">
        <v>4920</v>
      </c>
      <c r="AK28" t="s">
        <v>4867</v>
      </c>
      <c r="AL28" t="s">
        <v>4868</v>
      </c>
      <c r="AM28" t="s">
        <v>4869</v>
      </c>
      <c r="AN28" t="s">
        <v>4870</v>
      </c>
      <c r="AO28" t="s">
        <v>4871</v>
      </c>
      <c r="AP28" t="s">
        <v>4872</v>
      </c>
      <c r="AQ28" t="s">
        <v>4873</v>
      </c>
      <c r="AR28" t="s">
        <v>4874</v>
      </c>
      <c r="AS28" t="s">
        <v>4875</v>
      </c>
      <c r="AT28" t="s">
        <v>4876</v>
      </c>
      <c r="AU28" t="s">
        <v>4877</v>
      </c>
      <c r="AV28" t="s">
        <v>4878</v>
      </c>
      <c r="AW28" t="s">
        <v>4879</v>
      </c>
      <c r="AX28" t="s">
        <v>4880</v>
      </c>
      <c r="AY28" t="s">
        <v>4881</v>
      </c>
      <c r="AZ28" t="s">
        <v>4882</v>
      </c>
      <c r="BA28" t="s">
        <v>4883</v>
      </c>
      <c r="BB28" t="s">
        <v>4884</v>
      </c>
      <c r="BC28" t="s">
        <v>4885</v>
      </c>
      <c r="BD28" t="s">
        <v>4886</v>
      </c>
      <c r="BE28" t="s">
        <v>4887</v>
      </c>
      <c r="BF28" t="s">
        <v>4888</v>
      </c>
      <c r="BG28" t="s">
        <v>4889</v>
      </c>
      <c r="BH28" t="s">
        <v>4890</v>
      </c>
      <c r="BI28" t="s">
        <v>4891</v>
      </c>
      <c r="BJ28" t="s">
        <v>4892</v>
      </c>
      <c r="BK28" t="s">
        <v>4893</v>
      </c>
      <c r="BL28" t="s">
        <v>4921</v>
      </c>
      <c r="BM28" t="s">
        <v>4922</v>
      </c>
      <c r="BN28" t="s">
        <v>4923</v>
      </c>
      <c r="BO28" t="s">
        <v>4924</v>
      </c>
      <c r="BP28" t="s">
        <v>4925</v>
      </c>
      <c r="BQ28" t="s">
        <v>4926</v>
      </c>
      <c r="BR28" t="s">
        <v>4927</v>
      </c>
      <c r="BS28" t="s">
        <v>4928</v>
      </c>
      <c r="BT28" t="s">
        <v>4929</v>
      </c>
      <c r="BU28" t="s">
        <v>4930</v>
      </c>
      <c r="BV28" t="s">
        <v>4931</v>
      </c>
      <c r="BW28" t="s">
        <v>4932</v>
      </c>
      <c r="BX28" t="s">
        <v>4933</v>
      </c>
      <c r="BY28" t="s">
        <v>4934</v>
      </c>
      <c r="BZ28" t="s">
        <v>4935</v>
      </c>
      <c r="CA28" t="s">
        <v>4936</v>
      </c>
      <c r="CB28" t="s">
        <v>4937</v>
      </c>
      <c r="CC28" t="s">
        <v>4938</v>
      </c>
      <c r="CD28" t="s">
        <v>4939</v>
      </c>
      <c r="CE28" t="s">
        <v>4940</v>
      </c>
      <c r="CF28" t="s">
        <v>4941</v>
      </c>
      <c r="CG28" t="s">
        <v>4942</v>
      </c>
      <c r="CH28" t="s">
        <v>4943</v>
      </c>
      <c r="CI28" t="s">
        <v>4944</v>
      </c>
      <c r="CJ28" t="s">
        <v>4945</v>
      </c>
      <c r="CK28" t="s">
        <v>4946</v>
      </c>
      <c r="CL28" t="s">
        <v>4947</v>
      </c>
      <c r="CM28" t="s">
        <v>4948</v>
      </c>
      <c r="CN28" t="s">
        <v>4949</v>
      </c>
      <c r="CO28" t="s">
        <v>4950</v>
      </c>
      <c r="CP28" t="s">
        <v>4951</v>
      </c>
      <c r="CQ28" t="s">
        <v>4952</v>
      </c>
      <c r="CR28" t="s">
        <v>4953</v>
      </c>
      <c r="CS28" t="s">
        <v>4954</v>
      </c>
      <c r="CT28" t="s">
        <v>4955</v>
      </c>
      <c r="CU28" t="s">
        <v>4956</v>
      </c>
      <c r="CV28" t="s">
        <v>4957</v>
      </c>
      <c r="CW28" t="s">
        <v>4958</v>
      </c>
      <c r="CX28" t="s">
        <v>4959</v>
      </c>
      <c r="CY28" t="s">
        <v>4960</v>
      </c>
      <c r="CZ28" t="s">
        <v>4961</v>
      </c>
      <c r="DA28" t="s">
        <v>4962</v>
      </c>
      <c r="DB28" t="s">
        <v>4963</v>
      </c>
      <c r="DC28" t="s">
        <v>4964</v>
      </c>
      <c r="DD28" t="s">
        <v>4965</v>
      </c>
      <c r="DE28" t="s">
        <v>4966</v>
      </c>
      <c r="DF28" t="s">
        <v>4967</v>
      </c>
      <c r="DG28" t="s">
        <v>4968</v>
      </c>
      <c r="DH28" t="s">
        <v>4969</v>
      </c>
      <c r="DI28" t="s">
        <v>4970</v>
      </c>
      <c r="DJ28" t="s">
        <v>4971</v>
      </c>
      <c r="DK28" t="s">
        <v>4972</v>
      </c>
      <c r="DL28" t="s">
        <v>4973</v>
      </c>
      <c r="DM28" t="s">
        <v>4974</v>
      </c>
      <c r="DN28" t="s">
        <v>5002</v>
      </c>
      <c r="DO28" t="s">
        <v>5003</v>
      </c>
      <c r="DP28" t="s">
        <v>5004</v>
      </c>
      <c r="DQ28" t="s">
        <v>5005</v>
      </c>
      <c r="DR28" t="s">
        <v>5006</v>
      </c>
      <c r="DS28" t="s">
        <v>5007</v>
      </c>
      <c r="DT28" t="s">
        <v>5008</v>
      </c>
      <c r="DU28" t="s">
        <v>5009</v>
      </c>
      <c r="DV28" t="s">
        <v>5010</v>
      </c>
      <c r="DW28" t="s">
        <v>5011</v>
      </c>
      <c r="DX28" t="s">
        <v>5012</v>
      </c>
      <c r="DY28" t="s">
        <v>5013</v>
      </c>
      <c r="DZ28" t="s">
        <v>5014</v>
      </c>
      <c r="EA28" t="s">
        <v>5015</v>
      </c>
      <c r="EB28" t="s">
        <v>5016</v>
      </c>
      <c r="EC28" t="s">
        <v>5017</v>
      </c>
      <c r="ED28" t="s">
        <v>5018</v>
      </c>
      <c r="EE28" t="s">
        <v>5019</v>
      </c>
      <c r="EF28" t="s">
        <v>5020</v>
      </c>
      <c r="EG28" t="s">
        <v>5021</v>
      </c>
      <c r="EH28" t="s">
        <v>5022</v>
      </c>
      <c r="EI28" t="s">
        <v>5023</v>
      </c>
      <c r="EJ28" t="s">
        <v>5024</v>
      </c>
      <c r="EK28" t="s">
        <v>5025</v>
      </c>
      <c r="EL28" t="s">
        <v>5026</v>
      </c>
      <c r="EM28" t="s">
        <v>5027</v>
      </c>
      <c r="EN28" t="s">
        <v>5028</v>
      </c>
      <c r="EO28" t="s">
        <v>4975</v>
      </c>
      <c r="EP28" t="s">
        <v>4976</v>
      </c>
      <c r="EQ28" t="s">
        <v>4977</v>
      </c>
      <c r="ER28" t="s">
        <v>4978</v>
      </c>
      <c r="ES28" t="s">
        <v>4979</v>
      </c>
      <c r="ET28" t="s">
        <v>4980</v>
      </c>
      <c r="EU28" t="s">
        <v>4981</v>
      </c>
      <c r="EV28" t="s">
        <v>4982</v>
      </c>
      <c r="EW28" t="s">
        <v>4983</v>
      </c>
      <c r="EX28" t="s">
        <v>4984</v>
      </c>
      <c r="EY28" t="s">
        <v>4985</v>
      </c>
      <c r="EZ28" t="s">
        <v>4986</v>
      </c>
      <c r="FA28" t="s">
        <v>4987</v>
      </c>
      <c r="FB28" t="s">
        <v>4988</v>
      </c>
      <c r="FC28" t="s">
        <v>4989</v>
      </c>
      <c r="FD28" t="s">
        <v>4990</v>
      </c>
      <c r="FE28" t="s">
        <v>4991</v>
      </c>
      <c r="FF28" t="s">
        <v>4992</v>
      </c>
      <c r="FG28" t="s">
        <v>4993</v>
      </c>
      <c r="FH28" t="s">
        <v>4994</v>
      </c>
      <c r="FI28" t="s">
        <v>4995</v>
      </c>
      <c r="FJ28" t="s">
        <v>4996</v>
      </c>
      <c r="FK28" t="s">
        <v>4997</v>
      </c>
      <c r="FL28" t="s">
        <v>4998</v>
      </c>
      <c r="FM28" t="s">
        <v>4999</v>
      </c>
      <c r="FN28" t="s">
        <v>5000</v>
      </c>
      <c r="FO28" t="s">
        <v>5001</v>
      </c>
    </row>
    <row r="29" spans="1:171" x14ac:dyDescent="0.25">
      <c r="A29" s="169" t="s">
        <v>5047</v>
      </c>
      <c r="B29" s="169" t="s">
        <v>4</v>
      </c>
      <c r="C29" s="169">
        <v>3</v>
      </c>
      <c r="D29" s="170">
        <f>'[4]State Locations table'!D14</f>
        <v>45779716.082999535</v>
      </c>
      <c r="E29" s="171">
        <f>'[4]State Locations table'!E14</f>
        <v>7.0999999999999994E-2</v>
      </c>
      <c r="I29">
        <v>2023</v>
      </c>
      <c r="J29">
        <v>0.05</v>
      </c>
      <c r="K29">
        <v>0.1</v>
      </c>
      <c r="L29">
        <v>0.1</v>
      </c>
      <c r="M29">
        <v>0.17</v>
      </c>
      <c r="N29">
        <v>0.1</v>
      </c>
      <c r="O29">
        <v>0.11</v>
      </c>
      <c r="P29">
        <v>0.22</v>
      </c>
      <c r="Q29">
        <v>0.33</v>
      </c>
      <c r="R29">
        <v>0.06</v>
      </c>
      <c r="S29">
        <v>0.84</v>
      </c>
      <c r="T29">
        <v>0.04</v>
      </c>
      <c r="U29">
        <v>0.04</v>
      </c>
      <c r="V29">
        <v>0.23</v>
      </c>
      <c r="W29">
        <v>0.26</v>
      </c>
      <c r="X29">
        <v>0.01</v>
      </c>
      <c r="Y29">
        <v>0.06</v>
      </c>
      <c r="Z29">
        <v>0.3</v>
      </c>
      <c r="AA29">
        <v>0.19</v>
      </c>
      <c r="AB29">
        <v>0.02</v>
      </c>
      <c r="AC29">
        <v>0.04</v>
      </c>
      <c r="AD29">
        <v>0.1</v>
      </c>
      <c r="AE29">
        <v>0.06</v>
      </c>
      <c r="AF29">
        <v>0.15</v>
      </c>
      <c r="AG29">
        <v>0.04</v>
      </c>
      <c r="AH29">
        <v>0.04</v>
      </c>
      <c r="AI29">
        <v>2.5</v>
      </c>
      <c r="AJ29">
        <v>0.56999999999999995</v>
      </c>
      <c r="AK29">
        <v>0.14000000000000001</v>
      </c>
      <c r="AL29">
        <v>0.15</v>
      </c>
      <c r="AM29">
        <v>0.25</v>
      </c>
      <c r="AN29">
        <v>0.16</v>
      </c>
      <c r="AO29">
        <v>0.19</v>
      </c>
      <c r="AP29">
        <v>0.19</v>
      </c>
      <c r="AQ29">
        <v>0.25</v>
      </c>
      <c r="AR29">
        <v>0.05</v>
      </c>
      <c r="AS29">
        <v>0.11</v>
      </c>
      <c r="AT29">
        <v>0.18</v>
      </c>
      <c r="AU29">
        <v>0.1</v>
      </c>
      <c r="AV29">
        <v>7.0000000000000007E-2</v>
      </c>
      <c r="AW29">
        <v>0</v>
      </c>
      <c r="AX29">
        <v>0.01</v>
      </c>
      <c r="AY29">
        <v>0.38</v>
      </c>
      <c r="AZ29">
        <v>0</v>
      </c>
      <c r="BA29">
        <v>0.01</v>
      </c>
      <c r="BB29">
        <v>0.01</v>
      </c>
      <c r="BC29">
        <v>0</v>
      </c>
      <c r="BD29">
        <v>0.01</v>
      </c>
      <c r="BE29">
        <v>0.01</v>
      </c>
      <c r="BF29">
        <v>0.02</v>
      </c>
      <c r="BG29">
        <v>0.03</v>
      </c>
      <c r="BH29">
        <v>0.05</v>
      </c>
      <c r="BI29">
        <v>0.04</v>
      </c>
      <c r="BJ29">
        <v>0.23</v>
      </c>
      <c r="BK29">
        <v>0.65</v>
      </c>
      <c r="BL29">
        <v>3.08</v>
      </c>
      <c r="BM29">
        <v>0.2</v>
      </c>
      <c r="BN29">
        <v>4.17</v>
      </c>
      <c r="BO29">
        <v>6.34</v>
      </c>
      <c r="BP29">
        <v>7.78</v>
      </c>
      <c r="BQ29">
        <v>1.83</v>
      </c>
      <c r="BR29">
        <v>2.4</v>
      </c>
      <c r="BS29">
        <v>2.4300000000000002</v>
      </c>
      <c r="BT29">
        <v>6.25</v>
      </c>
      <c r="BU29">
        <v>1.64</v>
      </c>
      <c r="BV29">
        <v>3.87</v>
      </c>
      <c r="BW29">
        <v>3.86</v>
      </c>
      <c r="BX29">
        <v>2.4500000000000002</v>
      </c>
      <c r="BY29">
        <v>1.39</v>
      </c>
      <c r="BZ29">
        <v>3.91</v>
      </c>
      <c r="CA29">
        <v>3.39</v>
      </c>
      <c r="CB29">
        <v>2.0099999999999998</v>
      </c>
      <c r="CC29">
        <v>2.33</v>
      </c>
      <c r="CD29">
        <v>0.5</v>
      </c>
      <c r="CE29">
        <v>0.27</v>
      </c>
      <c r="CF29">
        <v>0.24</v>
      </c>
      <c r="CG29">
        <v>0.59</v>
      </c>
      <c r="CH29">
        <v>1.28</v>
      </c>
      <c r="CI29">
        <v>0.44</v>
      </c>
      <c r="CJ29">
        <v>1.18</v>
      </c>
      <c r="CK29">
        <v>19.420000000000002</v>
      </c>
      <c r="CL29">
        <v>9.84</v>
      </c>
      <c r="CM29">
        <v>2.58</v>
      </c>
      <c r="CN29">
        <v>3.32</v>
      </c>
      <c r="CO29">
        <v>4.9000000000000004</v>
      </c>
      <c r="CP29">
        <v>4.3499999999999996</v>
      </c>
      <c r="CQ29">
        <v>2.98</v>
      </c>
      <c r="CR29">
        <v>1.93</v>
      </c>
      <c r="CS29">
        <v>2.74</v>
      </c>
      <c r="CT29">
        <v>1.35</v>
      </c>
      <c r="CU29">
        <v>2.57</v>
      </c>
      <c r="CV29">
        <v>1.49</v>
      </c>
      <c r="CW29">
        <v>4.58</v>
      </c>
      <c r="CX29">
        <v>3.95</v>
      </c>
      <c r="CY29">
        <v>8.07</v>
      </c>
      <c r="CZ29">
        <v>2.54</v>
      </c>
      <c r="DA29">
        <v>1.0900000000000001</v>
      </c>
      <c r="DB29">
        <v>2.74</v>
      </c>
      <c r="DC29">
        <v>0.5</v>
      </c>
      <c r="DD29">
        <v>6.78</v>
      </c>
      <c r="DE29">
        <v>0</v>
      </c>
      <c r="DF29">
        <v>0.95</v>
      </c>
      <c r="DG29">
        <v>0.7</v>
      </c>
      <c r="DH29">
        <v>1.1599999999999999</v>
      </c>
      <c r="DI29">
        <v>1.36</v>
      </c>
      <c r="DJ29">
        <v>0.21</v>
      </c>
      <c r="DK29">
        <v>0.71</v>
      </c>
      <c r="DL29">
        <v>18.96</v>
      </c>
      <c r="DM29">
        <v>22.03</v>
      </c>
      <c r="DN29">
        <v>1.1299999999999999</v>
      </c>
      <c r="DO29">
        <v>0.45</v>
      </c>
      <c r="DP29">
        <v>0.49</v>
      </c>
      <c r="DQ29">
        <v>0.56000000000000005</v>
      </c>
      <c r="DR29">
        <v>0.87</v>
      </c>
      <c r="DS29">
        <v>0.77</v>
      </c>
      <c r="DT29">
        <v>1.2</v>
      </c>
      <c r="DU29">
        <v>1.43</v>
      </c>
      <c r="DV29">
        <v>1.37</v>
      </c>
      <c r="DW29">
        <v>0.73</v>
      </c>
      <c r="DX29">
        <v>1.29</v>
      </c>
      <c r="DY29">
        <v>0.02</v>
      </c>
      <c r="DZ29">
        <v>0.1</v>
      </c>
      <c r="EA29">
        <v>0.15</v>
      </c>
      <c r="EB29">
        <v>0.08</v>
      </c>
      <c r="EC29">
        <v>0.16</v>
      </c>
      <c r="ED29">
        <v>0.14000000000000001</v>
      </c>
      <c r="EE29">
        <v>0.21</v>
      </c>
      <c r="EF29">
        <v>0.02</v>
      </c>
      <c r="EG29">
        <v>0.05</v>
      </c>
      <c r="EH29">
        <v>0.25</v>
      </c>
      <c r="EI29">
        <v>0.08</v>
      </c>
      <c r="EJ29">
        <v>0.18</v>
      </c>
      <c r="EK29">
        <v>0.42</v>
      </c>
      <c r="EL29">
        <v>0.2</v>
      </c>
      <c r="EM29">
        <v>3.67</v>
      </c>
      <c r="EN29">
        <v>3.22</v>
      </c>
      <c r="EO29">
        <v>0.35</v>
      </c>
      <c r="EP29">
        <v>0.59</v>
      </c>
      <c r="EQ29">
        <v>0.9</v>
      </c>
      <c r="ER29">
        <v>0.6</v>
      </c>
      <c r="ES29">
        <v>1.35</v>
      </c>
      <c r="ET29">
        <v>0.63</v>
      </c>
      <c r="EU29">
        <v>0.87</v>
      </c>
      <c r="EV29">
        <v>0.32</v>
      </c>
      <c r="EW29">
        <v>0.04</v>
      </c>
      <c r="EX29">
        <v>0.41</v>
      </c>
      <c r="EY29">
        <v>0.62</v>
      </c>
      <c r="EZ29">
        <v>0.84</v>
      </c>
      <c r="FA29">
        <v>0.51</v>
      </c>
      <c r="FB29">
        <v>0</v>
      </c>
      <c r="FC29">
        <v>0.03</v>
      </c>
      <c r="FD29">
        <v>0.05</v>
      </c>
      <c r="FE29">
        <v>0.04</v>
      </c>
      <c r="FF29">
        <v>0.02</v>
      </c>
      <c r="FG29">
        <v>0.01</v>
      </c>
      <c r="FH29">
        <v>0.03</v>
      </c>
      <c r="FI29">
        <v>0.12</v>
      </c>
      <c r="FJ29">
        <v>0.18</v>
      </c>
      <c r="FK29">
        <v>0.21</v>
      </c>
      <c r="FL29">
        <v>0.17</v>
      </c>
      <c r="FM29">
        <v>0.24</v>
      </c>
      <c r="FN29">
        <v>2.62</v>
      </c>
      <c r="FO29">
        <v>2.93</v>
      </c>
    </row>
    <row r="30" spans="1:171" x14ac:dyDescent="0.25">
      <c r="A30" s="169" t="s">
        <v>5053</v>
      </c>
      <c r="B30" s="169" t="s">
        <v>11</v>
      </c>
      <c r="C30" s="169">
        <v>3</v>
      </c>
      <c r="D30" s="170">
        <f>'[4]State Locations table'!D15</f>
        <v>6062255.4430000233</v>
      </c>
      <c r="E30" s="171">
        <f>'[4]State Locations table'!E15</f>
        <v>6.1199999999999997E-2</v>
      </c>
      <c r="I30">
        <v>2024</v>
      </c>
      <c r="J30">
        <v>7.0000000000000007E-2</v>
      </c>
      <c r="K30">
        <v>0.14000000000000001</v>
      </c>
      <c r="L30">
        <v>0.12</v>
      </c>
      <c r="M30">
        <v>0.18</v>
      </c>
      <c r="N30">
        <v>0.11</v>
      </c>
      <c r="O30">
        <v>0.12</v>
      </c>
      <c r="P30">
        <v>0.25</v>
      </c>
      <c r="Q30">
        <v>0.34</v>
      </c>
      <c r="R30">
        <v>0.09</v>
      </c>
      <c r="S30">
        <v>0.89</v>
      </c>
      <c r="T30">
        <v>0.08</v>
      </c>
      <c r="U30">
        <v>0.08</v>
      </c>
      <c r="V30">
        <v>0.26</v>
      </c>
      <c r="W30">
        <v>0.3</v>
      </c>
      <c r="X30">
        <v>0.02</v>
      </c>
      <c r="Y30">
        <v>0.08</v>
      </c>
      <c r="Z30">
        <v>0.33</v>
      </c>
      <c r="AA30">
        <v>0.2</v>
      </c>
      <c r="AB30">
        <v>0.04</v>
      </c>
      <c r="AC30">
        <v>0.04</v>
      </c>
      <c r="AD30">
        <v>0.11</v>
      </c>
      <c r="AE30">
        <v>7.0000000000000007E-2</v>
      </c>
      <c r="AF30">
        <v>0.14000000000000001</v>
      </c>
      <c r="AG30">
        <v>0.06</v>
      </c>
      <c r="AH30">
        <v>0.05</v>
      </c>
      <c r="AI30">
        <v>2.81</v>
      </c>
      <c r="AJ30">
        <v>0.62</v>
      </c>
      <c r="AK30">
        <v>0.16</v>
      </c>
      <c r="AL30">
        <v>0.17</v>
      </c>
      <c r="AM30">
        <v>0.25</v>
      </c>
      <c r="AN30">
        <v>0.18</v>
      </c>
      <c r="AO30">
        <v>0.2</v>
      </c>
      <c r="AP30">
        <v>0.22</v>
      </c>
      <c r="AQ30">
        <v>0.26</v>
      </c>
      <c r="AR30">
        <v>0.05</v>
      </c>
      <c r="AS30">
        <v>0.1</v>
      </c>
      <c r="AT30">
        <v>0.19</v>
      </c>
      <c r="AU30">
        <v>0.1</v>
      </c>
      <c r="AV30">
        <v>0.08</v>
      </c>
      <c r="AW30">
        <v>0</v>
      </c>
      <c r="AX30">
        <v>0.01</v>
      </c>
      <c r="AY30">
        <v>0.38</v>
      </c>
      <c r="AZ30">
        <v>0</v>
      </c>
      <c r="BA30">
        <v>0.02</v>
      </c>
      <c r="BB30">
        <v>0.02</v>
      </c>
      <c r="BC30">
        <v>0</v>
      </c>
      <c r="BD30">
        <v>0.03</v>
      </c>
      <c r="BE30">
        <v>0.01</v>
      </c>
      <c r="BF30">
        <v>0.02</v>
      </c>
      <c r="BG30">
        <v>0.04</v>
      </c>
      <c r="BH30">
        <v>0.05</v>
      </c>
      <c r="BI30">
        <v>0.03</v>
      </c>
      <c r="BJ30">
        <v>0.27</v>
      </c>
      <c r="BK30">
        <v>0.68</v>
      </c>
      <c r="BL30">
        <v>3.9</v>
      </c>
      <c r="BM30">
        <v>0.14000000000000001</v>
      </c>
      <c r="BN30">
        <v>2.86</v>
      </c>
      <c r="BO30">
        <v>8.49</v>
      </c>
      <c r="BP30">
        <v>6.78</v>
      </c>
      <c r="BQ30">
        <v>1.63</v>
      </c>
      <c r="BR30">
        <v>1.57</v>
      </c>
      <c r="BS30">
        <v>1.6</v>
      </c>
      <c r="BT30">
        <v>11.21</v>
      </c>
      <c r="BU30">
        <v>2.09</v>
      </c>
      <c r="BV30">
        <v>2.5499999999999998</v>
      </c>
      <c r="BW30">
        <v>2.5499999999999998</v>
      </c>
      <c r="BX30">
        <v>1.77</v>
      </c>
      <c r="BY30">
        <v>0.91</v>
      </c>
      <c r="BZ30">
        <v>7.04</v>
      </c>
      <c r="CA30">
        <v>3.64</v>
      </c>
      <c r="CB30">
        <v>1.25</v>
      </c>
      <c r="CC30">
        <v>4.1399999999999997</v>
      </c>
      <c r="CD30">
        <v>0.59</v>
      </c>
      <c r="CE30">
        <v>0.31</v>
      </c>
      <c r="CF30">
        <v>0.27</v>
      </c>
      <c r="CG30">
        <v>0.65</v>
      </c>
      <c r="CH30">
        <v>2.19</v>
      </c>
      <c r="CI30">
        <v>0.79</v>
      </c>
      <c r="CJ30">
        <v>1.66</v>
      </c>
      <c r="CK30">
        <v>15.17</v>
      </c>
      <c r="CL30">
        <v>10.56</v>
      </c>
      <c r="CM30">
        <v>3.59</v>
      </c>
      <c r="CN30">
        <v>4.08</v>
      </c>
      <c r="CO30">
        <v>6.61</v>
      </c>
      <c r="CP30">
        <v>5.32</v>
      </c>
      <c r="CQ30">
        <v>3.53</v>
      </c>
      <c r="CR30">
        <v>2.54</v>
      </c>
      <c r="CS30">
        <v>4.6100000000000003</v>
      </c>
      <c r="CT30">
        <v>1.86</v>
      </c>
      <c r="CU30">
        <v>3.26</v>
      </c>
      <c r="CV30">
        <v>2.2200000000000002</v>
      </c>
      <c r="CW30">
        <v>5.71</v>
      </c>
      <c r="CX30">
        <v>5.0199999999999996</v>
      </c>
      <c r="CY30">
        <v>8.57</v>
      </c>
      <c r="CZ30">
        <v>3.28</v>
      </c>
      <c r="DA30">
        <v>1.38</v>
      </c>
      <c r="DB30">
        <v>3.55</v>
      </c>
      <c r="DC30">
        <v>1.1000000000000001</v>
      </c>
      <c r="DD30">
        <v>7.38</v>
      </c>
      <c r="DE30">
        <v>0</v>
      </c>
      <c r="DF30">
        <v>1.06</v>
      </c>
      <c r="DG30">
        <v>0.8</v>
      </c>
      <c r="DH30">
        <v>1.19</v>
      </c>
      <c r="DI30">
        <v>1.37</v>
      </c>
      <c r="DJ30">
        <v>0.44</v>
      </c>
      <c r="DK30">
        <v>0.88</v>
      </c>
      <c r="DL30">
        <v>22.51</v>
      </c>
      <c r="DM30">
        <v>27.27</v>
      </c>
      <c r="DN30">
        <v>1.33</v>
      </c>
      <c r="DO30">
        <v>0.82</v>
      </c>
      <c r="DP30">
        <v>0.84</v>
      </c>
      <c r="DQ30">
        <v>0.65</v>
      </c>
      <c r="DR30">
        <v>0.91</v>
      </c>
      <c r="DS30">
        <v>0.77</v>
      </c>
      <c r="DT30">
        <v>1.26</v>
      </c>
      <c r="DU30">
        <v>1.68</v>
      </c>
      <c r="DV30">
        <v>1.44</v>
      </c>
      <c r="DW30">
        <v>0.81</v>
      </c>
      <c r="DX30">
        <v>1.32</v>
      </c>
      <c r="DY30">
        <v>0.02</v>
      </c>
      <c r="DZ30">
        <v>0.1</v>
      </c>
      <c r="EA30">
        <v>0.16</v>
      </c>
      <c r="EB30">
        <v>0.1</v>
      </c>
      <c r="EC30">
        <v>0.19</v>
      </c>
      <c r="ED30">
        <v>0.16</v>
      </c>
      <c r="EE30">
        <v>0.25</v>
      </c>
      <c r="EF30">
        <v>0.03</v>
      </c>
      <c r="EG30">
        <v>0.06</v>
      </c>
      <c r="EH30">
        <v>0.26</v>
      </c>
      <c r="EI30">
        <v>0.1</v>
      </c>
      <c r="EJ30">
        <v>0.2</v>
      </c>
      <c r="EK30">
        <v>0.5</v>
      </c>
      <c r="EL30">
        <v>0.2</v>
      </c>
      <c r="EM30">
        <v>3.57</v>
      </c>
      <c r="EN30">
        <v>3.25</v>
      </c>
      <c r="EO30">
        <v>0.48</v>
      </c>
      <c r="EP30">
        <v>0.68</v>
      </c>
      <c r="EQ30">
        <v>0.97</v>
      </c>
      <c r="ER30">
        <v>0.66</v>
      </c>
      <c r="ES30">
        <v>1.52</v>
      </c>
      <c r="ET30">
        <v>0.7</v>
      </c>
      <c r="EU30">
        <v>0.83</v>
      </c>
      <c r="EV30">
        <v>0.38</v>
      </c>
      <c r="EW30">
        <v>0.09</v>
      </c>
      <c r="EX30">
        <v>0.48</v>
      </c>
      <c r="EY30">
        <v>0.65</v>
      </c>
      <c r="EZ30">
        <v>0.88</v>
      </c>
      <c r="FA30">
        <v>0.56999999999999995</v>
      </c>
      <c r="FB30">
        <v>0.01</v>
      </c>
      <c r="FC30">
        <v>0.05</v>
      </c>
      <c r="FD30">
        <v>0.1</v>
      </c>
      <c r="FE30">
        <v>0.06</v>
      </c>
      <c r="FF30">
        <v>0.06</v>
      </c>
      <c r="FG30">
        <v>0.02</v>
      </c>
      <c r="FH30">
        <v>0.06</v>
      </c>
      <c r="FI30">
        <v>0.14000000000000001</v>
      </c>
      <c r="FJ30">
        <v>0.19</v>
      </c>
      <c r="FK30">
        <v>0.23</v>
      </c>
      <c r="FL30">
        <v>0.17</v>
      </c>
      <c r="FM30">
        <v>0.24</v>
      </c>
      <c r="FN30">
        <v>3.02</v>
      </c>
      <c r="FO30">
        <v>3.17</v>
      </c>
    </row>
    <row r="31" spans="1:171" x14ac:dyDescent="0.25">
      <c r="A31" s="169" t="s">
        <v>5054</v>
      </c>
      <c r="B31" s="169" t="s">
        <v>11</v>
      </c>
      <c r="C31" s="169">
        <v>2</v>
      </c>
      <c r="D31" s="170">
        <f>'[4]State Locations table'!D16</f>
        <v>25323610.430999931</v>
      </c>
      <c r="E31" s="171">
        <f>'[4]State Locations table'!E16</f>
        <v>0.2555</v>
      </c>
      <c r="I31">
        <v>2025</v>
      </c>
      <c r="J31">
        <v>0.15</v>
      </c>
      <c r="K31">
        <v>0.3</v>
      </c>
      <c r="L31">
        <v>0.27</v>
      </c>
      <c r="M31">
        <v>0.26</v>
      </c>
      <c r="N31">
        <v>0.25</v>
      </c>
      <c r="O31">
        <v>0.2</v>
      </c>
      <c r="P31">
        <v>0.56999999999999995</v>
      </c>
      <c r="Q31">
        <v>0.27</v>
      </c>
      <c r="R31">
        <v>0.1</v>
      </c>
      <c r="S31">
        <v>0.73</v>
      </c>
      <c r="T31">
        <v>0.13</v>
      </c>
      <c r="U31">
        <v>0.12</v>
      </c>
      <c r="V31">
        <v>0.28000000000000003</v>
      </c>
      <c r="W31">
        <v>0.36</v>
      </c>
      <c r="X31">
        <v>0.05</v>
      </c>
      <c r="Y31">
        <v>0.11</v>
      </c>
      <c r="Z31">
        <v>0.36</v>
      </c>
      <c r="AA31">
        <v>0.2</v>
      </c>
      <c r="AB31">
        <v>0.05</v>
      </c>
      <c r="AC31">
        <v>0.06</v>
      </c>
      <c r="AD31">
        <v>0.13</v>
      </c>
      <c r="AE31">
        <v>0.08</v>
      </c>
      <c r="AF31">
        <v>0.14000000000000001</v>
      </c>
      <c r="AG31">
        <v>0.08</v>
      </c>
      <c r="AH31">
        <v>0.05</v>
      </c>
      <c r="AI31">
        <v>3.07</v>
      </c>
      <c r="AJ31">
        <v>1.27</v>
      </c>
      <c r="AK31">
        <v>0.2</v>
      </c>
      <c r="AL31">
        <v>0.21</v>
      </c>
      <c r="AM31">
        <v>0.28000000000000003</v>
      </c>
      <c r="AN31">
        <v>0.2</v>
      </c>
      <c r="AO31">
        <v>0.23</v>
      </c>
      <c r="AP31">
        <v>0.28000000000000003</v>
      </c>
      <c r="AQ31">
        <v>0.28000000000000003</v>
      </c>
      <c r="AR31">
        <v>0.08</v>
      </c>
      <c r="AS31">
        <v>0.14000000000000001</v>
      </c>
      <c r="AT31">
        <v>0.27</v>
      </c>
      <c r="AU31">
        <v>0.14000000000000001</v>
      </c>
      <c r="AV31">
        <v>0.13</v>
      </c>
      <c r="AW31">
        <v>0</v>
      </c>
      <c r="AX31">
        <v>0.02</v>
      </c>
      <c r="AY31">
        <v>0.38</v>
      </c>
      <c r="AZ31">
        <v>0.02</v>
      </c>
      <c r="BA31">
        <v>0.03</v>
      </c>
      <c r="BB31">
        <v>0.02</v>
      </c>
      <c r="BC31">
        <v>0.01</v>
      </c>
      <c r="BD31">
        <v>0.03</v>
      </c>
      <c r="BE31">
        <v>0.01</v>
      </c>
      <c r="BF31">
        <v>0.03</v>
      </c>
      <c r="BG31">
        <v>0.05</v>
      </c>
      <c r="BH31">
        <v>0.05</v>
      </c>
      <c r="BI31">
        <v>0.03</v>
      </c>
      <c r="BJ31">
        <v>0.26</v>
      </c>
      <c r="BK31">
        <v>0.78</v>
      </c>
      <c r="BL31">
        <v>5.01</v>
      </c>
      <c r="BM31">
        <v>0.34</v>
      </c>
      <c r="BN31">
        <v>8.06</v>
      </c>
      <c r="BO31">
        <v>9.26</v>
      </c>
      <c r="BP31">
        <v>7.27</v>
      </c>
      <c r="BQ31">
        <v>3.11</v>
      </c>
      <c r="BR31">
        <v>4.1500000000000004</v>
      </c>
      <c r="BS31">
        <v>3.53</v>
      </c>
      <c r="BT31">
        <v>0</v>
      </c>
      <c r="BU31">
        <v>3.42</v>
      </c>
      <c r="BV31">
        <v>5.62</v>
      </c>
      <c r="BW31">
        <v>5.61</v>
      </c>
      <c r="BX31">
        <v>4.22</v>
      </c>
      <c r="BY31">
        <v>2.2200000000000002</v>
      </c>
      <c r="BZ31">
        <v>0</v>
      </c>
      <c r="CA31">
        <v>4.08</v>
      </c>
      <c r="CB31">
        <v>2.85</v>
      </c>
      <c r="CC31">
        <v>0</v>
      </c>
      <c r="CD31">
        <v>0.63</v>
      </c>
      <c r="CE31">
        <v>0.34</v>
      </c>
      <c r="CF31">
        <v>0.31</v>
      </c>
      <c r="CG31">
        <v>0.76</v>
      </c>
      <c r="CH31">
        <v>2.1800000000000002</v>
      </c>
      <c r="CI31">
        <v>0.76</v>
      </c>
      <c r="CJ31">
        <v>1.8</v>
      </c>
      <c r="CK31">
        <v>14.99</v>
      </c>
      <c r="CL31">
        <v>14.45</v>
      </c>
      <c r="CM31">
        <v>11.79</v>
      </c>
      <c r="CN31">
        <v>10.46</v>
      </c>
      <c r="CO31">
        <v>13.99</v>
      </c>
      <c r="CP31">
        <v>10.91</v>
      </c>
      <c r="CQ31">
        <v>11.2</v>
      </c>
      <c r="CR31">
        <v>7.72</v>
      </c>
      <c r="CS31">
        <v>11.8</v>
      </c>
      <c r="CT31">
        <v>6.48</v>
      </c>
      <c r="CU31">
        <v>8.42</v>
      </c>
      <c r="CV31">
        <v>7.77</v>
      </c>
      <c r="CW31">
        <v>11.98</v>
      </c>
      <c r="CX31">
        <v>10.31</v>
      </c>
      <c r="CY31">
        <v>6.18</v>
      </c>
      <c r="CZ31">
        <v>4.1100000000000003</v>
      </c>
      <c r="DA31">
        <v>1.79</v>
      </c>
      <c r="DB31">
        <v>5.23</v>
      </c>
      <c r="DC31">
        <v>2.06</v>
      </c>
      <c r="DD31">
        <v>8.48</v>
      </c>
      <c r="DE31">
        <v>0</v>
      </c>
      <c r="DF31">
        <v>1.5</v>
      </c>
      <c r="DG31">
        <v>0.92</v>
      </c>
      <c r="DH31">
        <v>1.19</v>
      </c>
      <c r="DI31">
        <v>1.32</v>
      </c>
      <c r="DJ31">
        <v>0.7</v>
      </c>
      <c r="DK31">
        <v>1.1200000000000001</v>
      </c>
      <c r="DL31">
        <v>26.42</v>
      </c>
      <c r="DM31">
        <v>53.59</v>
      </c>
      <c r="DN31">
        <v>2.56</v>
      </c>
      <c r="DO31">
        <v>1.56</v>
      </c>
      <c r="DP31">
        <v>2.02</v>
      </c>
      <c r="DQ31">
        <v>2.08</v>
      </c>
      <c r="DR31">
        <v>2.75</v>
      </c>
      <c r="DS31">
        <v>2.31</v>
      </c>
      <c r="DT31">
        <v>3.9</v>
      </c>
      <c r="DU31">
        <v>2.87</v>
      </c>
      <c r="DV31">
        <v>1.24</v>
      </c>
      <c r="DW31">
        <v>0.78</v>
      </c>
      <c r="DX31">
        <v>1.1299999999999999</v>
      </c>
      <c r="DY31">
        <v>0.03</v>
      </c>
      <c r="DZ31">
        <v>0.1</v>
      </c>
      <c r="EA31">
        <v>0.18</v>
      </c>
      <c r="EB31">
        <v>0.12</v>
      </c>
      <c r="EC31">
        <v>0.22</v>
      </c>
      <c r="ED31">
        <v>0.2</v>
      </c>
      <c r="EE31">
        <v>0.42</v>
      </c>
      <c r="EF31">
        <v>0.1</v>
      </c>
      <c r="EG31">
        <v>0.08</v>
      </c>
      <c r="EH31">
        <v>0.27</v>
      </c>
      <c r="EI31">
        <v>0.14000000000000001</v>
      </c>
      <c r="EJ31">
        <v>0.23</v>
      </c>
      <c r="EK31">
        <v>0.59</v>
      </c>
      <c r="EL31">
        <v>0.25</v>
      </c>
      <c r="EM31">
        <v>4.92</v>
      </c>
      <c r="EN31">
        <v>9.6</v>
      </c>
      <c r="EO31">
        <v>0.88</v>
      </c>
      <c r="EP31">
        <v>1.1599999999999999</v>
      </c>
      <c r="EQ31">
        <v>1.07</v>
      </c>
      <c r="ER31">
        <v>1.07</v>
      </c>
      <c r="ES31">
        <v>1.73</v>
      </c>
      <c r="ET31">
        <v>1.1399999999999999</v>
      </c>
      <c r="EU31">
        <v>0.8</v>
      </c>
      <c r="EV31">
        <v>0.67</v>
      </c>
      <c r="EW31">
        <v>0.22</v>
      </c>
      <c r="EX31">
        <v>0.9</v>
      </c>
      <c r="EY31">
        <v>1.35</v>
      </c>
      <c r="EZ31">
        <v>2.0099999999999998</v>
      </c>
      <c r="FA31">
        <v>1.1100000000000001</v>
      </c>
      <c r="FB31">
        <v>0.02</v>
      </c>
      <c r="FC31">
        <v>0.05</v>
      </c>
      <c r="FD31">
        <v>0.17</v>
      </c>
      <c r="FE31">
        <v>0.09</v>
      </c>
      <c r="FF31">
        <v>0.11</v>
      </c>
      <c r="FG31">
        <v>0.05</v>
      </c>
      <c r="FH31">
        <v>0.11</v>
      </c>
      <c r="FI31">
        <v>0.16</v>
      </c>
      <c r="FJ31">
        <v>0.2</v>
      </c>
      <c r="FK31">
        <v>0.34</v>
      </c>
      <c r="FL31">
        <v>0.18</v>
      </c>
      <c r="FM31">
        <v>0.25</v>
      </c>
      <c r="FN31">
        <v>3.31</v>
      </c>
      <c r="FO31">
        <v>3.48</v>
      </c>
    </row>
    <row r="32" spans="1:171" x14ac:dyDescent="0.25">
      <c r="A32" s="169" t="s">
        <v>24</v>
      </c>
      <c r="B32" s="169" t="s">
        <v>11</v>
      </c>
      <c r="C32" s="169">
        <v>1</v>
      </c>
      <c r="D32" s="170">
        <f>'[4]State Locations table'!D17</f>
        <v>67729942.680999428</v>
      </c>
      <c r="E32" s="171">
        <f>'[4]State Locations table'!E17</f>
        <v>0.68330000000000002</v>
      </c>
      <c r="I32">
        <v>2026</v>
      </c>
      <c r="J32">
        <v>0.11</v>
      </c>
      <c r="K32">
        <v>0.22</v>
      </c>
      <c r="L32">
        <v>0.14000000000000001</v>
      </c>
      <c r="M32">
        <v>0.22</v>
      </c>
      <c r="N32">
        <v>0.11</v>
      </c>
      <c r="O32">
        <v>0.14000000000000001</v>
      </c>
      <c r="P32">
        <v>0.27</v>
      </c>
      <c r="Q32">
        <v>0.3</v>
      </c>
      <c r="R32">
        <v>0.15</v>
      </c>
      <c r="S32">
        <v>0.89</v>
      </c>
      <c r="T32">
        <v>0.17</v>
      </c>
      <c r="U32">
        <v>0.17</v>
      </c>
      <c r="V32">
        <v>0.24</v>
      </c>
      <c r="W32">
        <v>0.2</v>
      </c>
      <c r="X32">
        <v>7.0000000000000007E-2</v>
      </c>
      <c r="Y32">
        <v>0.16</v>
      </c>
      <c r="Z32">
        <v>0.37</v>
      </c>
      <c r="AA32">
        <v>0.22</v>
      </c>
      <c r="AB32">
        <v>0.08</v>
      </c>
      <c r="AC32">
        <v>0.06</v>
      </c>
      <c r="AD32">
        <v>0.14000000000000001</v>
      </c>
      <c r="AE32">
        <v>0.09</v>
      </c>
      <c r="AF32">
        <v>7.0000000000000007E-2</v>
      </c>
      <c r="AG32">
        <v>0.11</v>
      </c>
      <c r="AH32">
        <v>7.0000000000000007E-2</v>
      </c>
      <c r="AI32">
        <v>3.42</v>
      </c>
      <c r="AJ32">
        <v>0.67</v>
      </c>
      <c r="AK32">
        <v>0.21</v>
      </c>
      <c r="AL32">
        <v>0.21</v>
      </c>
      <c r="AM32">
        <v>0.26</v>
      </c>
      <c r="AN32">
        <v>0.21</v>
      </c>
      <c r="AO32">
        <v>0.21</v>
      </c>
      <c r="AP32">
        <v>0.27</v>
      </c>
      <c r="AQ32">
        <v>0.26</v>
      </c>
      <c r="AR32">
        <v>0.09</v>
      </c>
      <c r="AS32">
        <v>0.14000000000000001</v>
      </c>
      <c r="AT32">
        <v>0.19</v>
      </c>
      <c r="AU32">
        <v>0.13</v>
      </c>
      <c r="AV32">
        <v>0.1</v>
      </c>
      <c r="AW32">
        <v>0</v>
      </c>
      <c r="AX32">
        <v>0.02</v>
      </c>
      <c r="AY32">
        <v>0.39</v>
      </c>
      <c r="AZ32">
        <v>0.01</v>
      </c>
      <c r="BA32">
        <v>0.04</v>
      </c>
      <c r="BB32">
        <v>0.04</v>
      </c>
      <c r="BC32">
        <v>0.02</v>
      </c>
      <c r="BD32">
        <v>0.06</v>
      </c>
      <c r="BE32">
        <v>0.01</v>
      </c>
      <c r="BF32">
        <v>0.02</v>
      </c>
      <c r="BG32">
        <v>0.05</v>
      </c>
      <c r="BH32">
        <v>0.03</v>
      </c>
      <c r="BI32">
        <v>0.02</v>
      </c>
      <c r="BJ32">
        <v>0.35</v>
      </c>
      <c r="BK32">
        <v>0.72</v>
      </c>
      <c r="BL32">
        <v>3.84</v>
      </c>
      <c r="BM32">
        <v>0.22</v>
      </c>
      <c r="BN32">
        <v>5.82</v>
      </c>
      <c r="BO32">
        <v>8.92</v>
      </c>
      <c r="BP32">
        <v>6.61</v>
      </c>
      <c r="BQ32">
        <v>2.29</v>
      </c>
      <c r="BR32">
        <v>2.73</v>
      </c>
      <c r="BS32">
        <v>2.14</v>
      </c>
      <c r="BT32">
        <v>3.35</v>
      </c>
      <c r="BU32">
        <v>2.69</v>
      </c>
      <c r="BV32">
        <v>3.41</v>
      </c>
      <c r="BW32">
        <v>3.4</v>
      </c>
      <c r="BX32">
        <v>3.09</v>
      </c>
      <c r="BY32">
        <v>1.69</v>
      </c>
      <c r="BZ32">
        <v>1.84</v>
      </c>
      <c r="CA32">
        <v>3.7</v>
      </c>
      <c r="CB32">
        <v>2.2000000000000002</v>
      </c>
      <c r="CC32">
        <v>1.34</v>
      </c>
      <c r="CD32">
        <v>0.63</v>
      </c>
      <c r="CE32">
        <v>0.36</v>
      </c>
      <c r="CF32">
        <v>0.37</v>
      </c>
      <c r="CG32">
        <v>0.87</v>
      </c>
      <c r="CH32">
        <v>1.5</v>
      </c>
      <c r="CI32">
        <v>0.53</v>
      </c>
      <c r="CJ32">
        <v>1.85</v>
      </c>
      <c r="CK32">
        <v>14.29</v>
      </c>
      <c r="CL32">
        <v>11.86</v>
      </c>
      <c r="CM32">
        <v>5.49</v>
      </c>
      <c r="CN32">
        <v>4.0199999999999996</v>
      </c>
      <c r="CO32">
        <v>6.47</v>
      </c>
      <c r="CP32">
        <v>3.86</v>
      </c>
      <c r="CQ32">
        <v>2.5</v>
      </c>
      <c r="CR32">
        <v>5.0599999999999996</v>
      </c>
      <c r="CS32">
        <v>7.86</v>
      </c>
      <c r="CT32">
        <v>3.77</v>
      </c>
      <c r="CU32">
        <v>3.05</v>
      </c>
      <c r="CV32">
        <v>4</v>
      </c>
      <c r="CW32">
        <v>4.54</v>
      </c>
      <c r="CX32">
        <v>4.16</v>
      </c>
      <c r="CY32">
        <v>7.91</v>
      </c>
      <c r="CZ32">
        <v>4.8</v>
      </c>
      <c r="DA32">
        <v>2.04</v>
      </c>
      <c r="DB32">
        <v>5.51</v>
      </c>
      <c r="DC32">
        <v>2.71</v>
      </c>
      <c r="DD32">
        <v>7.59</v>
      </c>
      <c r="DE32">
        <v>0</v>
      </c>
      <c r="DF32">
        <v>1.27</v>
      </c>
      <c r="DG32">
        <v>1.01</v>
      </c>
      <c r="DH32">
        <v>0.86</v>
      </c>
      <c r="DI32">
        <v>0.99</v>
      </c>
      <c r="DJ32">
        <v>0.96</v>
      </c>
      <c r="DK32">
        <v>1.34</v>
      </c>
      <c r="DL32">
        <v>30.15</v>
      </c>
      <c r="DM32">
        <v>20.77</v>
      </c>
      <c r="DN32">
        <v>1.06</v>
      </c>
      <c r="DO32">
        <v>1.06</v>
      </c>
      <c r="DP32">
        <v>1.4</v>
      </c>
      <c r="DQ32">
        <v>1.07</v>
      </c>
      <c r="DR32">
        <v>1.1599999999999999</v>
      </c>
      <c r="DS32">
        <v>0.89</v>
      </c>
      <c r="DT32">
        <v>1.51</v>
      </c>
      <c r="DU32">
        <v>1.3</v>
      </c>
      <c r="DV32">
        <v>1.5</v>
      </c>
      <c r="DW32">
        <v>0.79</v>
      </c>
      <c r="DX32">
        <v>1.3</v>
      </c>
      <c r="DY32">
        <v>0.03</v>
      </c>
      <c r="DZ32">
        <v>0.1</v>
      </c>
      <c r="EA32">
        <v>0.14000000000000001</v>
      </c>
      <c r="EB32">
        <v>0.13</v>
      </c>
      <c r="EC32">
        <v>0.26</v>
      </c>
      <c r="ED32">
        <v>0.22</v>
      </c>
      <c r="EE32">
        <v>0.28999999999999998</v>
      </c>
      <c r="EF32">
        <v>0.08</v>
      </c>
      <c r="EG32">
        <v>0.09</v>
      </c>
      <c r="EH32">
        <v>0.28999999999999998</v>
      </c>
      <c r="EI32">
        <v>0.15</v>
      </c>
      <c r="EJ32">
        <v>0.23</v>
      </c>
      <c r="EK32">
        <v>0.65</v>
      </c>
      <c r="EL32">
        <v>0.19</v>
      </c>
      <c r="EM32">
        <v>5.08</v>
      </c>
      <c r="EN32">
        <v>3.62</v>
      </c>
      <c r="EO32">
        <v>0.75</v>
      </c>
      <c r="EP32">
        <v>0.89</v>
      </c>
      <c r="EQ32">
        <v>1.1100000000000001</v>
      </c>
      <c r="ER32">
        <v>0.8</v>
      </c>
      <c r="ES32">
        <v>1.73</v>
      </c>
      <c r="ET32">
        <v>0.81</v>
      </c>
      <c r="EU32">
        <v>0.8</v>
      </c>
      <c r="EV32">
        <v>0.06</v>
      </c>
      <c r="EW32">
        <v>0.17</v>
      </c>
      <c r="EX32">
        <v>0.09</v>
      </c>
      <c r="EY32">
        <v>0.38</v>
      </c>
      <c r="EZ32">
        <v>0.44</v>
      </c>
      <c r="FA32">
        <v>0.34</v>
      </c>
      <c r="FB32">
        <v>0.02</v>
      </c>
      <c r="FC32">
        <v>7.0000000000000007E-2</v>
      </c>
      <c r="FD32">
        <v>0.23</v>
      </c>
      <c r="FE32">
        <v>0.14000000000000001</v>
      </c>
      <c r="FF32">
        <v>0.16</v>
      </c>
      <c r="FG32">
        <v>7.0000000000000007E-2</v>
      </c>
      <c r="FH32">
        <v>0.17</v>
      </c>
      <c r="FI32">
        <v>0.18</v>
      </c>
      <c r="FJ32">
        <v>0.21</v>
      </c>
      <c r="FK32">
        <v>0.28999999999999998</v>
      </c>
      <c r="FL32">
        <v>0.18</v>
      </c>
      <c r="FM32">
        <v>0.18</v>
      </c>
      <c r="FN32">
        <v>3.81</v>
      </c>
      <c r="FO32">
        <v>3.57</v>
      </c>
    </row>
    <row r="33" spans="1:171" x14ac:dyDescent="0.25">
      <c r="A33" s="169" t="s">
        <v>5048</v>
      </c>
      <c r="B33" s="169" t="s">
        <v>12</v>
      </c>
      <c r="C33" s="169">
        <v>2</v>
      </c>
      <c r="D33" s="170">
        <f>'[4]State Locations table'!D18</f>
        <v>34825570.035000138</v>
      </c>
      <c r="E33" s="171">
        <f>'[4]State Locations table'!E18</f>
        <v>0.1681</v>
      </c>
      <c r="I33">
        <v>2027</v>
      </c>
      <c r="J33">
        <v>0.17</v>
      </c>
      <c r="K33">
        <v>0.25</v>
      </c>
      <c r="L33">
        <v>0.17</v>
      </c>
      <c r="M33">
        <v>0.24</v>
      </c>
      <c r="N33">
        <v>0.17</v>
      </c>
      <c r="O33">
        <v>0.19</v>
      </c>
      <c r="P33">
        <v>0.28000000000000003</v>
      </c>
      <c r="Q33">
        <v>0.31</v>
      </c>
      <c r="R33">
        <v>0.17</v>
      </c>
      <c r="S33">
        <v>0.97</v>
      </c>
      <c r="T33">
        <v>0.22</v>
      </c>
      <c r="U33">
        <v>0.21</v>
      </c>
      <c r="V33">
        <v>0.28000000000000003</v>
      </c>
      <c r="W33">
        <v>0.25</v>
      </c>
      <c r="X33">
        <v>0.12</v>
      </c>
      <c r="Y33">
        <v>0.23</v>
      </c>
      <c r="Z33">
        <v>0.41</v>
      </c>
      <c r="AA33">
        <v>0.22</v>
      </c>
      <c r="AB33">
        <v>0.12</v>
      </c>
      <c r="AC33">
        <v>0.08</v>
      </c>
      <c r="AD33">
        <v>0.15</v>
      </c>
      <c r="AE33">
        <v>0.1</v>
      </c>
      <c r="AF33">
        <v>0.08</v>
      </c>
      <c r="AG33">
        <v>0.14000000000000001</v>
      </c>
      <c r="AH33">
        <v>0.08</v>
      </c>
      <c r="AI33">
        <v>3.7</v>
      </c>
      <c r="AJ33">
        <v>0.86</v>
      </c>
      <c r="AK33">
        <v>0.27</v>
      </c>
      <c r="AL33">
        <v>0.25</v>
      </c>
      <c r="AM33">
        <v>0.28999999999999998</v>
      </c>
      <c r="AN33">
        <v>0.25</v>
      </c>
      <c r="AO33">
        <v>0.24</v>
      </c>
      <c r="AP33">
        <v>0.33</v>
      </c>
      <c r="AQ33">
        <v>0.28999999999999998</v>
      </c>
      <c r="AR33">
        <v>0.13</v>
      </c>
      <c r="AS33">
        <v>0.16</v>
      </c>
      <c r="AT33">
        <v>0.18</v>
      </c>
      <c r="AU33">
        <v>0.16</v>
      </c>
      <c r="AV33">
        <v>0.13</v>
      </c>
      <c r="AW33">
        <v>0</v>
      </c>
      <c r="AX33">
        <v>0.02</v>
      </c>
      <c r="AY33">
        <v>0.39</v>
      </c>
      <c r="AZ33">
        <v>0.03</v>
      </c>
      <c r="BA33">
        <v>0.05</v>
      </c>
      <c r="BB33">
        <v>0.06</v>
      </c>
      <c r="BC33">
        <v>0.02</v>
      </c>
      <c r="BD33">
        <v>0.08</v>
      </c>
      <c r="BE33">
        <v>0.02</v>
      </c>
      <c r="BF33">
        <v>0.04</v>
      </c>
      <c r="BG33">
        <v>0.06</v>
      </c>
      <c r="BH33">
        <v>0.04</v>
      </c>
      <c r="BI33">
        <v>0.03</v>
      </c>
      <c r="BJ33">
        <v>0.39</v>
      </c>
      <c r="BK33">
        <v>0.78</v>
      </c>
      <c r="BL33">
        <v>4.47</v>
      </c>
      <c r="BM33">
        <v>0.25</v>
      </c>
      <c r="BN33">
        <v>6.99</v>
      </c>
      <c r="BO33">
        <v>10.28</v>
      </c>
      <c r="BP33">
        <v>7.76</v>
      </c>
      <c r="BQ33">
        <v>2.57</v>
      </c>
      <c r="BR33">
        <v>3.07</v>
      </c>
      <c r="BS33">
        <v>2.34</v>
      </c>
      <c r="BT33">
        <v>14.28</v>
      </c>
      <c r="BU33">
        <v>3.17</v>
      </c>
      <c r="BV33">
        <v>3.73</v>
      </c>
      <c r="BW33">
        <v>3.72</v>
      </c>
      <c r="BX33">
        <v>3.64</v>
      </c>
      <c r="BY33">
        <v>2.0099999999999998</v>
      </c>
      <c r="BZ33">
        <v>8.18</v>
      </c>
      <c r="CA33">
        <v>3.89</v>
      </c>
      <c r="CB33">
        <v>2.65</v>
      </c>
      <c r="CC33">
        <v>5.48</v>
      </c>
      <c r="CD33">
        <v>0.62</v>
      </c>
      <c r="CE33">
        <v>0.36</v>
      </c>
      <c r="CF33">
        <v>0.4</v>
      </c>
      <c r="CG33">
        <v>0.97</v>
      </c>
      <c r="CH33">
        <v>1.92</v>
      </c>
      <c r="CI33">
        <v>0.68</v>
      </c>
      <c r="CJ33">
        <v>1.86</v>
      </c>
      <c r="CK33">
        <v>14.22</v>
      </c>
      <c r="CL33">
        <v>13.57</v>
      </c>
      <c r="CM33">
        <v>4.43</v>
      </c>
      <c r="CN33">
        <v>3.22</v>
      </c>
      <c r="CO33">
        <v>5.2</v>
      </c>
      <c r="CP33">
        <v>2.87</v>
      </c>
      <c r="CQ33">
        <v>1.97</v>
      </c>
      <c r="CR33">
        <v>5.62</v>
      </c>
      <c r="CS33">
        <v>14.34</v>
      </c>
      <c r="CT33">
        <v>3.68</v>
      </c>
      <c r="CU33">
        <v>4.8899999999999997</v>
      </c>
      <c r="CV33">
        <v>3.8</v>
      </c>
      <c r="CW33">
        <v>3.22</v>
      </c>
      <c r="CX33">
        <v>3.21</v>
      </c>
      <c r="CY33">
        <v>8.64</v>
      </c>
      <c r="CZ33">
        <v>5.64</v>
      </c>
      <c r="DA33">
        <v>2.4</v>
      </c>
      <c r="DB33">
        <v>6.36</v>
      </c>
      <c r="DC33">
        <v>3.53</v>
      </c>
      <c r="DD33">
        <v>7.48</v>
      </c>
      <c r="DE33">
        <v>0</v>
      </c>
      <c r="DF33">
        <v>1.61</v>
      </c>
      <c r="DG33">
        <v>1.1100000000000001</v>
      </c>
      <c r="DH33">
        <v>0.99</v>
      </c>
      <c r="DI33">
        <v>1.04</v>
      </c>
      <c r="DJ33">
        <v>1.25</v>
      </c>
      <c r="DK33">
        <v>1.63</v>
      </c>
      <c r="DL33">
        <v>32.380000000000003</v>
      </c>
      <c r="DM33">
        <v>14.91</v>
      </c>
      <c r="DN33">
        <v>1.1100000000000001</v>
      </c>
      <c r="DO33">
        <v>1.19</v>
      </c>
      <c r="DP33">
        <v>1.47</v>
      </c>
      <c r="DQ33">
        <v>1.27</v>
      </c>
      <c r="DR33">
        <v>1.21</v>
      </c>
      <c r="DS33">
        <v>0.98</v>
      </c>
      <c r="DT33">
        <v>1.57</v>
      </c>
      <c r="DU33">
        <v>1.35</v>
      </c>
      <c r="DV33">
        <v>1.58</v>
      </c>
      <c r="DW33">
        <v>0.92</v>
      </c>
      <c r="DX33">
        <v>1.37</v>
      </c>
      <c r="DY33">
        <v>0.04</v>
      </c>
      <c r="DZ33">
        <v>0.09</v>
      </c>
      <c r="EA33">
        <v>0.15</v>
      </c>
      <c r="EB33">
        <v>0.16</v>
      </c>
      <c r="EC33">
        <v>0.28000000000000003</v>
      </c>
      <c r="ED33">
        <v>0.24</v>
      </c>
      <c r="EE33">
        <v>0.28999999999999998</v>
      </c>
      <c r="EF33">
        <v>0.1</v>
      </c>
      <c r="EG33">
        <v>0.1</v>
      </c>
      <c r="EH33">
        <v>0.3</v>
      </c>
      <c r="EI33">
        <v>0.18</v>
      </c>
      <c r="EJ33">
        <v>0.25</v>
      </c>
      <c r="EK33">
        <v>0.71</v>
      </c>
      <c r="EL33">
        <v>0.19</v>
      </c>
      <c r="EM33">
        <v>5.49</v>
      </c>
      <c r="EN33">
        <v>3.77</v>
      </c>
      <c r="EO33">
        <v>0.89</v>
      </c>
      <c r="EP33">
        <v>0.92</v>
      </c>
      <c r="EQ33">
        <v>1.19</v>
      </c>
      <c r="ER33">
        <v>0.8</v>
      </c>
      <c r="ES33">
        <v>1.76</v>
      </c>
      <c r="ET33">
        <v>0.78</v>
      </c>
      <c r="EU33">
        <v>0.84</v>
      </c>
      <c r="EV33">
        <v>0.34</v>
      </c>
      <c r="EW33">
        <v>0.3</v>
      </c>
      <c r="EX33">
        <v>0.42</v>
      </c>
      <c r="EY33">
        <v>0.41</v>
      </c>
      <c r="EZ33">
        <v>0.2</v>
      </c>
      <c r="FA33">
        <v>0.62</v>
      </c>
      <c r="FB33">
        <v>0.04</v>
      </c>
      <c r="FC33">
        <v>7.0000000000000007E-2</v>
      </c>
      <c r="FD33">
        <v>0.31</v>
      </c>
      <c r="FE33">
        <v>0.17</v>
      </c>
      <c r="FF33">
        <v>0.25</v>
      </c>
      <c r="FG33">
        <v>0.1</v>
      </c>
      <c r="FH33">
        <v>0.24</v>
      </c>
      <c r="FI33">
        <v>0.21</v>
      </c>
      <c r="FJ33">
        <v>0.21</v>
      </c>
      <c r="FK33">
        <v>0.3</v>
      </c>
      <c r="FL33">
        <v>0.18</v>
      </c>
      <c r="FM33">
        <v>0.2</v>
      </c>
      <c r="FN33">
        <v>4.25</v>
      </c>
      <c r="FO33">
        <v>3.69</v>
      </c>
    </row>
    <row r="34" spans="1:171" x14ac:dyDescent="0.25">
      <c r="A34" s="169" t="s">
        <v>5049</v>
      </c>
      <c r="B34" s="169" t="s">
        <v>12</v>
      </c>
      <c r="C34" s="169">
        <v>3</v>
      </c>
      <c r="D34" s="170">
        <f>'[4]State Locations table'!D19</f>
        <v>39410083.638000302</v>
      </c>
      <c r="E34" s="171">
        <f>'[4]State Locations table'!E19</f>
        <v>0.19020000000000001</v>
      </c>
      <c r="I34">
        <v>2028</v>
      </c>
      <c r="J34">
        <v>0.2</v>
      </c>
      <c r="K34">
        <v>0.28999999999999998</v>
      </c>
      <c r="L34">
        <v>0.16</v>
      </c>
      <c r="M34">
        <v>0.21</v>
      </c>
      <c r="N34">
        <v>0.18</v>
      </c>
      <c r="O34">
        <v>0.18</v>
      </c>
      <c r="P34">
        <v>0.31</v>
      </c>
      <c r="Q34">
        <v>0.32</v>
      </c>
      <c r="R34">
        <v>0.2</v>
      </c>
      <c r="S34">
        <v>1.01</v>
      </c>
      <c r="T34">
        <v>0.27</v>
      </c>
      <c r="U34">
        <v>0.27</v>
      </c>
      <c r="V34">
        <v>0.37</v>
      </c>
      <c r="W34">
        <v>0.3</v>
      </c>
      <c r="X34">
        <v>0.16</v>
      </c>
      <c r="Y34">
        <v>0.33</v>
      </c>
      <c r="Z34">
        <v>0.46</v>
      </c>
      <c r="AA34">
        <v>0.24</v>
      </c>
      <c r="AB34">
        <v>0.16</v>
      </c>
      <c r="AC34">
        <v>0.09</v>
      </c>
      <c r="AD34">
        <v>0.18</v>
      </c>
      <c r="AE34">
        <v>0.11</v>
      </c>
      <c r="AF34">
        <v>0.08</v>
      </c>
      <c r="AG34">
        <v>0.16</v>
      </c>
      <c r="AH34">
        <v>0.09</v>
      </c>
      <c r="AI34">
        <v>3.76</v>
      </c>
      <c r="AJ34">
        <v>0.94</v>
      </c>
      <c r="AK34">
        <v>0.31</v>
      </c>
      <c r="AL34">
        <v>0.28000000000000003</v>
      </c>
      <c r="AM34">
        <v>0.28000000000000003</v>
      </c>
      <c r="AN34">
        <v>0.27</v>
      </c>
      <c r="AO34">
        <v>0.23</v>
      </c>
      <c r="AP34">
        <v>0.36</v>
      </c>
      <c r="AQ34">
        <v>0.28000000000000003</v>
      </c>
      <c r="AR34">
        <v>0.13</v>
      </c>
      <c r="AS34">
        <v>0.15</v>
      </c>
      <c r="AT34">
        <v>0.13</v>
      </c>
      <c r="AU34">
        <v>0.14000000000000001</v>
      </c>
      <c r="AV34">
        <v>0.14000000000000001</v>
      </c>
      <c r="AW34">
        <v>0</v>
      </c>
      <c r="AX34">
        <v>0.03</v>
      </c>
      <c r="AY34">
        <v>0.37</v>
      </c>
      <c r="AZ34">
        <v>0.03</v>
      </c>
      <c r="BA34">
        <v>0.06</v>
      </c>
      <c r="BB34">
        <v>0.08</v>
      </c>
      <c r="BC34">
        <v>0.03</v>
      </c>
      <c r="BD34">
        <v>0.11</v>
      </c>
      <c r="BE34">
        <v>0.03</v>
      </c>
      <c r="BF34">
        <v>0.04</v>
      </c>
      <c r="BG34">
        <v>0.06</v>
      </c>
      <c r="BH34">
        <v>0.04</v>
      </c>
      <c r="BI34">
        <v>0.02</v>
      </c>
      <c r="BJ34">
        <v>0.41</v>
      </c>
      <c r="BK34">
        <v>0.8</v>
      </c>
      <c r="BL34">
        <v>3.63</v>
      </c>
      <c r="BM34">
        <v>0.26</v>
      </c>
      <c r="BN34">
        <v>7.65</v>
      </c>
      <c r="BO34">
        <v>10.69</v>
      </c>
      <c r="BP34">
        <v>7.89</v>
      </c>
      <c r="BQ34">
        <v>2.62</v>
      </c>
      <c r="BR34">
        <v>3.19</v>
      </c>
      <c r="BS34">
        <v>2.37</v>
      </c>
      <c r="BT34">
        <v>14.94</v>
      </c>
      <c r="BU34">
        <v>3.46</v>
      </c>
      <c r="BV34">
        <v>3.77</v>
      </c>
      <c r="BW34">
        <v>3.77</v>
      </c>
      <c r="BX34">
        <v>3.96</v>
      </c>
      <c r="BY34">
        <v>2.2200000000000002</v>
      </c>
      <c r="BZ34">
        <v>8.39</v>
      </c>
      <c r="CA34">
        <v>3.68</v>
      </c>
      <c r="CB34">
        <v>2.92</v>
      </c>
      <c r="CC34">
        <v>5.82</v>
      </c>
      <c r="CD34">
        <v>0.61</v>
      </c>
      <c r="CE34">
        <v>0.38</v>
      </c>
      <c r="CF34">
        <v>0.45</v>
      </c>
      <c r="CG34">
        <v>1.08</v>
      </c>
      <c r="CH34">
        <v>1.76</v>
      </c>
      <c r="CI34">
        <v>0.62</v>
      </c>
      <c r="CJ34">
        <v>1.83</v>
      </c>
      <c r="CK34">
        <v>13.33</v>
      </c>
      <c r="CL34">
        <v>14.32</v>
      </c>
      <c r="CM34">
        <v>3.38</v>
      </c>
      <c r="CN34">
        <v>2.4300000000000002</v>
      </c>
      <c r="CO34">
        <v>4.59</v>
      </c>
      <c r="CP34">
        <v>2.73</v>
      </c>
      <c r="CQ34">
        <v>1.37</v>
      </c>
      <c r="CR34">
        <v>7.58</v>
      </c>
      <c r="CS34">
        <v>14.79</v>
      </c>
      <c r="CT34">
        <v>3.3</v>
      </c>
      <c r="CU34">
        <v>6.24</v>
      </c>
      <c r="CV34">
        <v>3.93</v>
      </c>
      <c r="CW34">
        <v>3.03</v>
      </c>
      <c r="CX34">
        <v>3.53</v>
      </c>
      <c r="CY34">
        <v>8.08</v>
      </c>
      <c r="CZ34">
        <v>6.32</v>
      </c>
      <c r="DA34">
        <v>2.66</v>
      </c>
      <c r="DB34">
        <v>6.94</v>
      </c>
      <c r="DC34">
        <v>4.4000000000000004</v>
      </c>
      <c r="DD34">
        <v>6.63</v>
      </c>
      <c r="DE34">
        <v>0</v>
      </c>
      <c r="DF34">
        <v>1.66</v>
      </c>
      <c r="DG34">
        <v>1.22</v>
      </c>
      <c r="DH34">
        <v>1.18</v>
      </c>
      <c r="DI34">
        <v>1.1000000000000001</v>
      </c>
      <c r="DJ34">
        <v>1.52</v>
      </c>
      <c r="DK34">
        <v>1.85</v>
      </c>
      <c r="DL34">
        <v>33.99</v>
      </c>
      <c r="DM34">
        <v>18.920000000000002</v>
      </c>
      <c r="DN34">
        <v>0.33</v>
      </c>
      <c r="DO34">
        <v>1.63</v>
      </c>
      <c r="DP34">
        <v>0.98</v>
      </c>
      <c r="DQ34">
        <v>0.25</v>
      </c>
      <c r="DR34">
        <v>0</v>
      </c>
      <c r="DS34">
        <v>0</v>
      </c>
      <c r="DT34">
        <v>0</v>
      </c>
      <c r="DU34">
        <v>0.71</v>
      </c>
      <c r="DV34">
        <v>1.67</v>
      </c>
      <c r="DW34">
        <v>1.1299999999999999</v>
      </c>
      <c r="DX34">
        <v>1.42</v>
      </c>
      <c r="DY34">
        <v>0.04</v>
      </c>
      <c r="DZ34">
        <v>0.1</v>
      </c>
      <c r="EA34">
        <v>0.17</v>
      </c>
      <c r="EB34">
        <v>0.18</v>
      </c>
      <c r="EC34">
        <v>0.32</v>
      </c>
      <c r="ED34">
        <v>0.26</v>
      </c>
      <c r="EE34">
        <v>0.38</v>
      </c>
      <c r="EF34">
        <v>0.16</v>
      </c>
      <c r="EG34">
        <v>0.1</v>
      </c>
      <c r="EH34">
        <v>0.3</v>
      </c>
      <c r="EI34">
        <v>0.23</v>
      </c>
      <c r="EJ34">
        <v>0.28000000000000003</v>
      </c>
      <c r="EK34">
        <v>0.8</v>
      </c>
      <c r="EL34">
        <v>0.16</v>
      </c>
      <c r="EM34">
        <v>6.04</v>
      </c>
      <c r="EN34">
        <v>0</v>
      </c>
      <c r="EO34">
        <v>0.82</v>
      </c>
      <c r="EP34">
        <v>0.49</v>
      </c>
      <c r="EQ34">
        <v>1.22</v>
      </c>
      <c r="ER34">
        <v>0.4</v>
      </c>
      <c r="ES34">
        <v>1.81</v>
      </c>
      <c r="ET34">
        <v>0.34</v>
      </c>
      <c r="EU34">
        <v>0.41</v>
      </c>
      <c r="EV34">
        <v>0.57999999999999996</v>
      </c>
      <c r="EW34">
        <v>0.48</v>
      </c>
      <c r="EX34">
        <v>0.72</v>
      </c>
      <c r="EY34">
        <v>0.86</v>
      </c>
      <c r="EZ34">
        <v>0.96</v>
      </c>
      <c r="FA34">
        <v>0.96</v>
      </c>
      <c r="FB34">
        <v>0.06</v>
      </c>
      <c r="FC34">
        <v>7.0000000000000007E-2</v>
      </c>
      <c r="FD34">
        <v>0.37</v>
      </c>
      <c r="FE34">
        <v>0.23</v>
      </c>
      <c r="FF34">
        <v>0.33</v>
      </c>
      <c r="FG34">
        <v>0.14000000000000001</v>
      </c>
      <c r="FH34">
        <v>0.33</v>
      </c>
      <c r="FI34">
        <v>0.23</v>
      </c>
      <c r="FJ34">
        <v>0.24</v>
      </c>
      <c r="FK34">
        <v>0.28999999999999998</v>
      </c>
      <c r="FL34">
        <v>0.17</v>
      </c>
      <c r="FM34">
        <v>0.21</v>
      </c>
      <c r="FN34">
        <v>4.67</v>
      </c>
      <c r="FO34">
        <v>3.77</v>
      </c>
    </row>
    <row r="35" spans="1:171" x14ac:dyDescent="0.25">
      <c r="A35" s="169" t="s">
        <v>5050</v>
      </c>
      <c r="B35" s="169" t="s">
        <v>12</v>
      </c>
      <c r="C35" s="169">
        <v>1</v>
      </c>
      <c r="D35" s="170">
        <f>'[4]State Locations table'!D20</f>
        <v>24621459.165999249</v>
      </c>
      <c r="E35" s="171">
        <f>'[4]State Locations table'!E20</f>
        <v>0.11890000000000001</v>
      </c>
      <c r="I35">
        <v>2029</v>
      </c>
      <c r="J35">
        <v>0.26</v>
      </c>
      <c r="K35">
        <v>0.36</v>
      </c>
      <c r="L35">
        <v>0.24</v>
      </c>
      <c r="M35">
        <v>0.25</v>
      </c>
      <c r="N35">
        <v>0.24</v>
      </c>
      <c r="O35">
        <v>0.23</v>
      </c>
      <c r="P35">
        <v>0.38</v>
      </c>
      <c r="Q35">
        <v>0.28999999999999998</v>
      </c>
      <c r="R35">
        <v>0.18</v>
      </c>
      <c r="S35">
        <v>0.96</v>
      </c>
      <c r="T35">
        <v>0.36</v>
      </c>
      <c r="U35">
        <v>0.36</v>
      </c>
      <c r="V35">
        <v>0.43</v>
      </c>
      <c r="W35">
        <v>0.42</v>
      </c>
      <c r="X35">
        <v>0.25</v>
      </c>
      <c r="Y35">
        <v>0.44</v>
      </c>
      <c r="Z35">
        <v>0.5</v>
      </c>
      <c r="AA35">
        <v>0.24</v>
      </c>
      <c r="AB35">
        <v>0.22</v>
      </c>
      <c r="AC35">
        <v>0.09</v>
      </c>
      <c r="AD35">
        <v>0.2</v>
      </c>
      <c r="AE35">
        <v>0.11</v>
      </c>
      <c r="AF35">
        <v>0.09</v>
      </c>
      <c r="AG35">
        <v>0.18</v>
      </c>
      <c r="AH35">
        <v>0.1</v>
      </c>
      <c r="AI35">
        <v>3.72</v>
      </c>
      <c r="AJ35">
        <v>1.1000000000000001</v>
      </c>
      <c r="AK35">
        <v>0.34</v>
      </c>
      <c r="AL35">
        <v>0.3</v>
      </c>
      <c r="AM35">
        <v>0.26</v>
      </c>
      <c r="AN35">
        <v>0.28999999999999998</v>
      </c>
      <c r="AO35">
        <v>0.22</v>
      </c>
      <c r="AP35">
        <v>0.39</v>
      </c>
      <c r="AQ35">
        <v>0.27</v>
      </c>
      <c r="AR35">
        <v>0.18</v>
      </c>
      <c r="AS35">
        <v>0.26</v>
      </c>
      <c r="AT35">
        <v>0.26</v>
      </c>
      <c r="AU35">
        <v>0.23</v>
      </c>
      <c r="AV35">
        <v>0.25</v>
      </c>
      <c r="AW35">
        <v>0</v>
      </c>
      <c r="AX35">
        <v>0.03</v>
      </c>
      <c r="AY35">
        <v>0.32</v>
      </c>
      <c r="AZ35">
        <v>0.05</v>
      </c>
      <c r="BA35">
        <v>0.08</v>
      </c>
      <c r="BB35">
        <v>0.1</v>
      </c>
      <c r="BC35">
        <v>0.04</v>
      </c>
      <c r="BD35">
        <v>0.14000000000000001</v>
      </c>
      <c r="BE35">
        <v>0.03</v>
      </c>
      <c r="BF35">
        <v>0.05</v>
      </c>
      <c r="BG35">
        <v>7.0000000000000007E-2</v>
      </c>
      <c r="BH35">
        <v>0.03</v>
      </c>
      <c r="BI35">
        <v>0.04</v>
      </c>
      <c r="BJ35">
        <v>0.42</v>
      </c>
      <c r="BK35">
        <v>0.77</v>
      </c>
      <c r="BL35">
        <v>3.75</v>
      </c>
      <c r="BM35">
        <v>0.08</v>
      </c>
      <c r="BN35">
        <v>3.31</v>
      </c>
      <c r="BO35">
        <v>10.45</v>
      </c>
      <c r="BP35">
        <v>7.4</v>
      </c>
      <c r="BQ35">
        <v>2.8</v>
      </c>
      <c r="BR35">
        <v>1.08</v>
      </c>
      <c r="BS35">
        <v>0.55000000000000004</v>
      </c>
      <c r="BT35">
        <v>17.64</v>
      </c>
      <c r="BU35">
        <v>2.0499999999999998</v>
      </c>
      <c r="BV35">
        <v>0.89</v>
      </c>
      <c r="BW35">
        <v>0.88</v>
      </c>
      <c r="BX35">
        <v>1.66</v>
      </c>
      <c r="BY35">
        <v>0.96</v>
      </c>
      <c r="BZ35">
        <v>9.68</v>
      </c>
      <c r="CA35">
        <v>5.93</v>
      </c>
      <c r="CB35">
        <v>1.26</v>
      </c>
      <c r="CC35">
        <v>6.94</v>
      </c>
      <c r="CD35">
        <v>0.57999999999999996</v>
      </c>
      <c r="CE35">
        <v>0.37</v>
      </c>
      <c r="CF35">
        <v>0.48</v>
      </c>
      <c r="CG35">
        <v>1.18</v>
      </c>
      <c r="CH35">
        <v>1.28</v>
      </c>
      <c r="CI35">
        <v>0.44</v>
      </c>
      <c r="CJ35">
        <v>1.75</v>
      </c>
      <c r="CK35">
        <v>12.12</v>
      </c>
      <c r="CL35">
        <v>9.86</v>
      </c>
      <c r="CM35">
        <v>7.68</v>
      </c>
      <c r="CN35">
        <v>6.27</v>
      </c>
      <c r="CO35">
        <v>9.9499999999999993</v>
      </c>
      <c r="CP35">
        <v>6.17</v>
      </c>
      <c r="CQ35">
        <v>5.82</v>
      </c>
      <c r="CR35">
        <v>10.130000000000001</v>
      </c>
      <c r="CS35">
        <v>19.27</v>
      </c>
      <c r="CT35">
        <v>6.28</v>
      </c>
      <c r="CU35">
        <v>8.4499999999999993</v>
      </c>
      <c r="CV35">
        <v>7.28</v>
      </c>
      <c r="CW35">
        <v>6.9</v>
      </c>
      <c r="CX35">
        <v>6.69</v>
      </c>
      <c r="CY35">
        <v>7.65</v>
      </c>
      <c r="CZ35">
        <v>8.1199999999999992</v>
      </c>
      <c r="DA35">
        <v>3.13</v>
      </c>
      <c r="DB35">
        <v>7.36</v>
      </c>
      <c r="DC35">
        <v>5.27</v>
      </c>
      <c r="DD35">
        <v>6.82</v>
      </c>
      <c r="DE35">
        <v>0.01</v>
      </c>
      <c r="DF35">
        <v>1.89</v>
      </c>
      <c r="DG35">
        <v>1.29</v>
      </c>
      <c r="DH35">
        <v>1.29</v>
      </c>
      <c r="DI35">
        <v>1.1399999999999999</v>
      </c>
      <c r="DJ35">
        <v>1.75</v>
      </c>
      <c r="DK35">
        <v>2.17</v>
      </c>
      <c r="DL35">
        <v>35.71</v>
      </c>
      <c r="DM35">
        <v>32.619999999999997</v>
      </c>
      <c r="DN35">
        <v>1.17</v>
      </c>
      <c r="DO35">
        <v>1.97</v>
      </c>
      <c r="DP35">
        <v>2.1</v>
      </c>
      <c r="DQ35">
        <v>1.46</v>
      </c>
      <c r="DR35">
        <v>1.1499999999999999</v>
      </c>
      <c r="DS35">
        <v>0.88</v>
      </c>
      <c r="DT35">
        <v>1.27</v>
      </c>
      <c r="DU35">
        <v>1.45</v>
      </c>
      <c r="DV35">
        <v>1.17</v>
      </c>
      <c r="DW35">
        <v>1</v>
      </c>
      <c r="DX35">
        <v>0.93</v>
      </c>
      <c r="DY35">
        <v>0.03</v>
      </c>
      <c r="DZ35">
        <v>0.09</v>
      </c>
      <c r="EA35">
        <v>0.19</v>
      </c>
      <c r="EB35">
        <v>0.21</v>
      </c>
      <c r="EC35">
        <v>0.34</v>
      </c>
      <c r="ED35">
        <v>0.26</v>
      </c>
      <c r="EE35">
        <v>0.32</v>
      </c>
      <c r="EF35">
        <v>0.18</v>
      </c>
      <c r="EG35">
        <v>0.11</v>
      </c>
      <c r="EH35">
        <v>0.28999999999999998</v>
      </c>
      <c r="EI35">
        <v>0.24</v>
      </c>
      <c r="EJ35">
        <v>0.27</v>
      </c>
      <c r="EK35">
        <v>0.81</v>
      </c>
      <c r="EL35">
        <v>0.2</v>
      </c>
      <c r="EM35">
        <v>6.04</v>
      </c>
      <c r="EN35">
        <v>2.99</v>
      </c>
      <c r="EO35">
        <v>1.3</v>
      </c>
      <c r="EP35">
        <v>0.96</v>
      </c>
      <c r="EQ35">
        <v>1.2</v>
      </c>
      <c r="ER35">
        <v>0.8</v>
      </c>
      <c r="ES35">
        <v>1.68</v>
      </c>
      <c r="ET35">
        <v>0.71</v>
      </c>
      <c r="EU35">
        <v>0.85</v>
      </c>
      <c r="EV35">
        <v>0.76</v>
      </c>
      <c r="EW35">
        <v>0.64</v>
      </c>
      <c r="EX35">
        <v>0.88</v>
      </c>
      <c r="EY35">
        <v>0.84</v>
      </c>
      <c r="EZ35">
        <v>0.86</v>
      </c>
      <c r="FA35">
        <v>1.03</v>
      </c>
      <c r="FB35">
        <v>7.0000000000000007E-2</v>
      </c>
      <c r="FC35">
        <v>0.09</v>
      </c>
      <c r="FD35">
        <v>0.44</v>
      </c>
      <c r="FE35">
        <v>0.27</v>
      </c>
      <c r="FF35">
        <v>0.43</v>
      </c>
      <c r="FG35">
        <v>0.18</v>
      </c>
      <c r="FH35">
        <v>0.43</v>
      </c>
      <c r="FI35">
        <v>0.25</v>
      </c>
      <c r="FJ35">
        <v>0.24</v>
      </c>
      <c r="FK35">
        <v>0.33</v>
      </c>
      <c r="FL35">
        <v>0.17</v>
      </c>
      <c r="FM35">
        <v>0.23</v>
      </c>
      <c r="FN35">
        <v>4.91</v>
      </c>
      <c r="FO35">
        <v>3.52</v>
      </c>
    </row>
    <row r="36" spans="1:171" x14ac:dyDescent="0.25">
      <c r="A36" s="169" t="s">
        <v>5051</v>
      </c>
      <c r="B36" s="169" t="s">
        <v>12</v>
      </c>
      <c r="C36" s="169">
        <v>4</v>
      </c>
      <c r="D36" s="170">
        <f>'[4]State Locations table'!D21</f>
        <v>62522691.623000294</v>
      </c>
      <c r="E36" s="171">
        <f>'[4]State Locations table'!E21</f>
        <v>0.30180000000000001</v>
      </c>
      <c r="I36">
        <v>2030</v>
      </c>
      <c r="J36">
        <v>0.3</v>
      </c>
      <c r="K36">
        <v>0.4</v>
      </c>
      <c r="L36">
        <v>0.25</v>
      </c>
      <c r="M36">
        <v>0.24</v>
      </c>
      <c r="N36">
        <v>0.27</v>
      </c>
      <c r="O36">
        <v>0.25</v>
      </c>
      <c r="P36">
        <v>0.37</v>
      </c>
      <c r="Q36">
        <v>0.27</v>
      </c>
      <c r="R36">
        <v>0.16</v>
      </c>
      <c r="S36">
        <v>0.93</v>
      </c>
      <c r="T36">
        <v>0.44</v>
      </c>
      <c r="U36">
        <v>0.44</v>
      </c>
      <c r="V36">
        <v>0.48</v>
      </c>
      <c r="W36">
        <v>0.43</v>
      </c>
      <c r="X36">
        <v>0.33</v>
      </c>
      <c r="Y36">
        <v>0.56000000000000005</v>
      </c>
      <c r="Z36">
        <v>0.53</v>
      </c>
      <c r="AA36">
        <v>0.24</v>
      </c>
      <c r="AB36">
        <v>0.28000000000000003</v>
      </c>
      <c r="AC36">
        <v>0.1</v>
      </c>
      <c r="AD36">
        <v>0.19</v>
      </c>
      <c r="AE36">
        <v>0.12</v>
      </c>
      <c r="AF36">
        <v>0.1</v>
      </c>
      <c r="AG36">
        <v>0.21</v>
      </c>
      <c r="AH36">
        <v>0.11</v>
      </c>
      <c r="AI36">
        <v>3.65</v>
      </c>
      <c r="AJ36">
        <v>1.17</v>
      </c>
      <c r="AK36">
        <v>0.4</v>
      </c>
      <c r="AL36">
        <v>0.32</v>
      </c>
      <c r="AM36">
        <v>0.26</v>
      </c>
      <c r="AN36">
        <v>0.28999999999999998</v>
      </c>
      <c r="AO36">
        <v>0.21</v>
      </c>
      <c r="AP36">
        <v>0.38</v>
      </c>
      <c r="AQ36">
        <v>0.24</v>
      </c>
      <c r="AR36">
        <v>0.19</v>
      </c>
      <c r="AS36">
        <v>0.17</v>
      </c>
      <c r="AT36">
        <v>0.09</v>
      </c>
      <c r="AU36">
        <v>0.15</v>
      </c>
      <c r="AV36">
        <v>0.18</v>
      </c>
      <c r="AW36">
        <v>0</v>
      </c>
      <c r="AX36">
        <v>0.03</v>
      </c>
      <c r="AY36">
        <v>0.28000000000000003</v>
      </c>
      <c r="AZ36">
        <v>0.05</v>
      </c>
      <c r="BA36">
        <v>0.08</v>
      </c>
      <c r="BB36">
        <v>0.13</v>
      </c>
      <c r="BC36">
        <v>0.04</v>
      </c>
      <c r="BD36">
        <v>0.18</v>
      </c>
      <c r="BE36">
        <v>0.05</v>
      </c>
      <c r="BF36">
        <v>0.05</v>
      </c>
      <c r="BG36">
        <v>7.0000000000000007E-2</v>
      </c>
      <c r="BH36">
        <v>0.04</v>
      </c>
      <c r="BI36">
        <v>0.03</v>
      </c>
      <c r="BJ36">
        <v>0.28000000000000003</v>
      </c>
      <c r="BK36">
        <v>0.75</v>
      </c>
      <c r="BL36">
        <v>3.96</v>
      </c>
      <c r="BM36">
        <v>0.05</v>
      </c>
      <c r="BN36">
        <v>2.38</v>
      </c>
      <c r="BO36">
        <v>11.44</v>
      </c>
      <c r="BP36">
        <v>8.14</v>
      </c>
      <c r="BQ36">
        <v>3.17</v>
      </c>
      <c r="BR36">
        <v>0.66</v>
      </c>
      <c r="BS36">
        <v>0.88</v>
      </c>
      <c r="BT36">
        <v>26.74</v>
      </c>
      <c r="BU36">
        <v>3.26</v>
      </c>
      <c r="BV36">
        <v>1.4</v>
      </c>
      <c r="BW36">
        <v>1.4</v>
      </c>
      <c r="BX36">
        <v>2.1</v>
      </c>
      <c r="BY36">
        <v>1.38</v>
      </c>
      <c r="BZ36">
        <v>14.62</v>
      </c>
      <c r="CA36">
        <v>5.69</v>
      </c>
      <c r="CB36">
        <v>2.16</v>
      </c>
      <c r="CC36">
        <v>10.54</v>
      </c>
      <c r="CD36">
        <v>0.55000000000000004</v>
      </c>
      <c r="CE36">
        <v>0.37</v>
      </c>
      <c r="CF36">
        <v>0.53</v>
      </c>
      <c r="CG36">
        <v>1.26</v>
      </c>
      <c r="CH36">
        <v>1.54</v>
      </c>
      <c r="CI36">
        <v>0.55000000000000004</v>
      </c>
      <c r="CJ36">
        <v>1.64</v>
      </c>
      <c r="CK36">
        <v>11.53</v>
      </c>
      <c r="CL36">
        <v>17.09</v>
      </c>
      <c r="CM36">
        <v>7.21</v>
      </c>
      <c r="CN36">
        <v>7.13</v>
      </c>
      <c r="CO36">
        <v>12.31</v>
      </c>
      <c r="CP36">
        <v>7.75</v>
      </c>
      <c r="CQ36">
        <v>7.6</v>
      </c>
      <c r="CR36">
        <v>10.72</v>
      </c>
      <c r="CS36">
        <v>21.46</v>
      </c>
      <c r="CT36">
        <v>7.1</v>
      </c>
      <c r="CU36">
        <v>9.49</v>
      </c>
      <c r="CV36">
        <v>7.96</v>
      </c>
      <c r="CW36">
        <v>8.89</v>
      </c>
      <c r="CX36">
        <v>8.5399999999999991</v>
      </c>
      <c r="CY36">
        <v>6.42</v>
      </c>
      <c r="CZ36">
        <v>9.8000000000000007</v>
      </c>
      <c r="DA36">
        <v>4.01</v>
      </c>
      <c r="DB36">
        <v>8.9</v>
      </c>
      <c r="DC36">
        <v>6.74</v>
      </c>
      <c r="DD36">
        <v>7.49</v>
      </c>
      <c r="DE36">
        <v>0</v>
      </c>
      <c r="DF36">
        <v>1.93</v>
      </c>
      <c r="DG36">
        <v>1.28</v>
      </c>
      <c r="DH36">
        <v>1.41</v>
      </c>
      <c r="DI36">
        <v>1.1100000000000001</v>
      </c>
      <c r="DJ36">
        <v>1.93</v>
      </c>
      <c r="DK36">
        <v>2.4300000000000002</v>
      </c>
      <c r="DL36">
        <v>35.18</v>
      </c>
      <c r="DM36">
        <v>40.5</v>
      </c>
      <c r="DN36">
        <v>1.6</v>
      </c>
      <c r="DO36">
        <v>2.63</v>
      </c>
      <c r="DP36">
        <v>2.96</v>
      </c>
      <c r="DQ36">
        <v>1.63</v>
      </c>
      <c r="DR36">
        <v>1.72</v>
      </c>
      <c r="DS36">
        <v>1.08</v>
      </c>
      <c r="DT36">
        <v>1.52</v>
      </c>
      <c r="DU36">
        <v>2.08</v>
      </c>
      <c r="DV36">
        <v>1.26</v>
      </c>
      <c r="DW36">
        <v>1.2</v>
      </c>
      <c r="DX36">
        <v>0.99</v>
      </c>
      <c r="DY36">
        <v>0.05</v>
      </c>
      <c r="DZ36">
        <v>0.09</v>
      </c>
      <c r="EA36">
        <v>0.2</v>
      </c>
      <c r="EB36">
        <v>0.21</v>
      </c>
      <c r="EC36">
        <v>0.33</v>
      </c>
      <c r="ED36">
        <v>0.27</v>
      </c>
      <c r="EE36">
        <v>0.35</v>
      </c>
      <c r="EF36">
        <v>0.24</v>
      </c>
      <c r="EG36">
        <v>0.1</v>
      </c>
      <c r="EH36">
        <v>0.26</v>
      </c>
      <c r="EI36">
        <v>0.28000000000000003</v>
      </c>
      <c r="EJ36">
        <v>0.27</v>
      </c>
      <c r="EK36">
        <v>0.79</v>
      </c>
      <c r="EL36">
        <v>0.21</v>
      </c>
      <c r="EM36">
        <v>6.37</v>
      </c>
      <c r="EN36">
        <v>4.3499999999999996</v>
      </c>
      <c r="EO36">
        <v>1.5</v>
      </c>
      <c r="EP36">
        <v>1.1499999999999999</v>
      </c>
      <c r="EQ36">
        <v>1.18</v>
      </c>
      <c r="ER36">
        <v>0.97</v>
      </c>
      <c r="ES36">
        <v>1.53</v>
      </c>
      <c r="ET36">
        <v>0.86</v>
      </c>
      <c r="EU36">
        <v>1.06</v>
      </c>
      <c r="EV36">
        <v>0.94</v>
      </c>
      <c r="EW36">
        <v>0.79</v>
      </c>
      <c r="EX36">
        <v>1.03</v>
      </c>
      <c r="EY36">
        <v>0.83</v>
      </c>
      <c r="EZ36">
        <v>0.75</v>
      </c>
      <c r="FA36">
        <v>1.06</v>
      </c>
      <c r="FB36">
        <v>0.09</v>
      </c>
      <c r="FC36">
        <v>0.09</v>
      </c>
      <c r="FD36">
        <v>0.48</v>
      </c>
      <c r="FE36">
        <v>0.31</v>
      </c>
      <c r="FF36">
        <v>0.55000000000000004</v>
      </c>
      <c r="FG36">
        <v>0.22</v>
      </c>
      <c r="FH36">
        <v>0.54</v>
      </c>
      <c r="FI36">
        <v>0.25</v>
      </c>
      <c r="FJ36">
        <v>0.24</v>
      </c>
      <c r="FK36">
        <v>0.34</v>
      </c>
      <c r="FL36">
        <v>0.17</v>
      </c>
      <c r="FM36">
        <v>0.22</v>
      </c>
      <c r="FN36">
        <v>4.9400000000000004</v>
      </c>
      <c r="FO36">
        <v>3.28</v>
      </c>
    </row>
    <row r="37" spans="1:171" x14ac:dyDescent="0.25">
      <c r="A37" s="169" t="s">
        <v>5052</v>
      </c>
      <c r="B37" s="169" t="s">
        <v>12</v>
      </c>
      <c r="C37" s="169">
        <v>5</v>
      </c>
      <c r="D37" s="170">
        <f>'[4]State Locations table'!D22</f>
        <v>45781018.319999956</v>
      </c>
      <c r="E37" s="171">
        <f>'[4]State Locations table'!E22</f>
        <v>0.221</v>
      </c>
      <c r="I37">
        <v>2031</v>
      </c>
      <c r="J37">
        <v>0.71</v>
      </c>
      <c r="K37">
        <v>1.31</v>
      </c>
      <c r="L37">
        <v>0.88</v>
      </c>
      <c r="M37">
        <v>0.47</v>
      </c>
      <c r="N37">
        <v>0.49</v>
      </c>
      <c r="O37">
        <v>0.44</v>
      </c>
      <c r="P37">
        <v>1.4</v>
      </c>
      <c r="Q37">
        <v>0.06</v>
      </c>
      <c r="R37">
        <v>0.04</v>
      </c>
      <c r="S37">
        <v>0.21</v>
      </c>
      <c r="T37">
        <v>0.5</v>
      </c>
      <c r="U37">
        <v>0.5</v>
      </c>
      <c r="V37">
        <v>0.46</v>
      </c>
      <c r="W37">
        <v>0.47</v>
      </c>
      <c r="X37">
        <v>0.42</v>
      </c>
      <c r="Y37">
        <v>0.64</v>
      </c>
      <c r="Z37">
        <v>0.48</v>
      </c>
      <c r="AA37">
        <v>0.24</v>
      </c>
      <c r="AB37">
        <v>0.34</v>
      </c>
      <c r="AC37">
        <v>0.1</v>
      </c>
      <c r="AD37">
        <v>0.15</v>
      </c>
      <c r="AE37">
        <v>0.11</v>
      </c>
      <c r="AF37">
        <v>0.09</v>
      </c>
      <c r="AG37">
        <v>0.21</v>
      </c>
      <c r="AH37">
        <v>0.13</v>
      </c>
      <c r="AI37">
        <v>3.8</v>
      </c>
      <c r="AJ37">
        <v>3.14</v>
      </c>
      <c r="AK37">
        <v>0.5</v>
      </c>
      <c r="AL37">
        <v>0.39</v>
      </c>
      <c r="AM37">
        <v>0.3</v>
      </c>
      <c r="AN37">
        <v>0.34</v>
      </c>
      <c r="AO37">
        <v>0.24</v>
      </c>
      <c r="AP37">
        <v>0.42</v>
      </c>
      <c r="AQ37">
        <v>0.26</v>
      </c>
      <c r="AR37">
        <v>0.28000000000000003</v>
      </c>
      <c r="AS37">
        <v>0.45</v>
      </c>
      <c r="AT37">
        <v>0.42</v>
      </c>
      <c r="AU37">
        <v>0.34</v>
      </c>
      <c r="AV37">
        <v>0.46</v>
      </c>
      <c r="AW37">
        <v>0</v>
      </c>
      <c r="AX37">
        <v>0.03</v>
      </c>
      <c r="AY37">
        <v>0.26</v>
      </c>
      <c r="AZ37">
        <v>0.06</v>
      </c>
      <c r="BA37">
        <v>0.09</v>
      </c>
      <c r="BB37">
        <v>0.15</v>
      </c>
      <c r="BC37">
        <v>0.06</v>
      </c>
      <c r="BD37">
        <v>0.21</v>
      </c>
      <c r="BE37">
        <v>0.05</v>
      </c>
      <c r="BF37">
        <v>0.04</v>
      </c>
      <c r="BG37">
        <v>7.0000000000000007E-2</v>
      </c>
      <c r="BH37">
        <v>0.03</v>
      </c>
      <c r="BI37">
        <v>0.04</v>
      </c>
      <c r="BJ37">
        <v>0.44</v>
      </c>
      <c r="BK37">
        <v>0.85</v>
      </c>
      <c r="BL37">
        <v>6.19</v>
      </c>
      <c r="BM37">
        <v>0.74</v>
      </c>
      <c r="BN37">
        <v>20.89</v>
      </c>
      <c r="BO37">
        <v>12.05</v>
      </c>
      <c r="BP37">
        <v>8.4600000000000009</v>
      </c>
      <c r="BQ37">
        <v>4.8899999999999997</v>
      </c>
      <c r="BR37">
        <v>9.1</v>
      </c>
      <c r="BS37">
        <v>6.45</v>
      </c>
      <c r="BT37">
        <v>0</v>
      </c>
      <c r="BU37">
        <v>6.75</v>
      </c>
      <c r="BV37">
        <v>10.27</v>
      </c>
      <c r="BW37">
        <v>10.26</v>
      </c>
      <c r="BX37">
        <v>10.42</v>
      </c>
      <c r="BY37">
        <v>5.6</v>
      </c>
      <c r="BZ37">
        <v>0</v>
      </c>
      <c r="CA37">
        <v>4.8499999999999996</v>
      </c>
      <c r="CB37">
        <v>7.11</v>
      </c>
      <c r="CC37">
        <v>0</v>
      </c>
      <c r="CD37">
        <v>0.53</v>
      </c>
      <c r="CE37">
        <v>0.35</v>
      </c>
      <c r="CF37">
        <v>0.56000000000000005</v>
      </c>
      <c r="CG37">
        <v>1.34</v>
      </c>
      <c r="CH37">
        <v>1.61</v>
      </c>
      <c r="CI37">
        <v>0.57999999999999996</v>
      </c>
      <c r="CJ37">
        <v>1.52</v>
      </c>
      <c r="CK37">
        <v>10.71</v>
      </c>
      <c r="CL37">
        <v>23.19</v>
      </c>
      <c r="CM37">
        <v>43.92</v>
      </c>
      <c r="CN37">
        <v>39.46</v>
      </c>
      <c r="CO37">
        <v>52.34</v>
      </c>
      <c r="CP37">
        <v>34.85</v>
      </c>
      <c r="CQ37">
        <v>26.39</v>
      </c>
      <c r="CR37">
        <v>33.64</v>
      </c>
      <c r="CS37">
        <v>52.23</v>
      </c>
      <c r="CT37">
        <v>34.1</v>
      </c>
      <c r="CU37">
        <v>27.81</v>
      </c>
      <c r="CV37">
        <v>34.729999999999997</v>
      </c>
      <c r="CW37">
        <v>34.54</v>
      </c>
      <c r="CX37">
        <v>31.58</v>
      </c>
      <c r="CY37">
        <v>0</v>
      </c>
      <c r="CZ37">
        <v>11.82</v>
      </c>
      <c r="DA37">
        <v>5.24</v>
      </c>
      <c r="DB37">
        <v>14.62</v>
      </c>
      <c r="DC37">
        <v>10.62</v>
      </c>
      <c r="DD37">
        <v>7.73</v>
      </c>
      <c r="DE37">
        <v>0.01</v>
      </c>
      <c r="DF37">
        <v>2.77</v>
      </c>
      <c r="DG37">
        <v>1.18</v>
      </c>
      <c r="DH37">
        <v>1.52</v>
      </c>
      <c r="DI37">
        <v>1.23</v>
      </c>
      <c r="DJ37">
        <v>2.11</v>
      </c>
      <c r="DK37">
        <v>2.58</v>
      </c>
      <c r="DL37">
        <v>37.85</v>
      </c>
      <c r="DM37">
        <v>147.59</v>
      </c>
      <c r="DN37">
        <v>5.49</v>
      </c>
      <c r="DO37">
        <v>4.72</v>
      </c>
      <c r="DP37">
        <v>7.53</v>
      </c>
      <c r="DQ37">
        <v>8.2100000000000009</v>
      </c>
      <c r="DR37">
        <v>7.35</v>
      </c>
      <c r="DS37">
        <v>6.4</v>
      </c>
      <c r="DT37">
        <v>9.8000000000000007</v>
      </c>
      <c r="DU37">
        <v>6.49</v>
      </c>
      <c r="DV37">
        <v>0.62</v>
      </c>
      <c r="DW37">
        <v>0.91</v>
      </c>
      <c r="DX37">
        <v>0.41</v>
      </c>
      <c r="DY37">
        <v>0.04</v>
      </c>
      <c r="DZ37">
        <v>0.1</v>
      </c>
      <c r="EA37">
        <v>0.2</v>
      </c>
      <c r="EB37">
        <v>0.21</v>
      </c>
      <c r="EC37">
        <v>0.31</v>
      </c>
      <c r="ED37">
        <v>0.22</v>
      </c>
      <c r="EE37">
        <v>0.35</v>
      </c>
      <c r="EF37">
        <v>0.25</v>
      </c>
      <c r="EG37">
        <v>0.11</v>
      </c>
      <c r="EH37">
        <v>0.24</v>
      </c>
      <c r="EI37">
        <v>0.26</v>
      </c>
      <c r="EJ37">
        <v>0.22</v>
      </c>
      <c r="EK37">
        <v>0.71</v>
      </c>
      <c r="EL37">
        <v>0.36</v>
      </c>
      <c r="EM37">
        <v>6.6</v>
      </c>
      <c r="EN37">
        <v>22.86</v>
      </c>
      <c r="EO37">
        <v>2.2799999999999998</v>
      </c>
      <c r="EP37">
        <v>2.38</v>
      </c>
      <c r="EQ37">
        <v>1.33</v>
      </c>
      <c r="ER37">
        <v>2.0099999999999998</v>
      </c>
      <c r="ES37">
        <v>1.28</v>
      </c>
      <c r="ET37">
        <v>1.84</v>
      </c>
      <c r="EU37">
        <v>2.2200000000000002</v>
      </c>
      <c r="EV37">
        <v>2.5</v>
      </c>
      <c r="EW37">
        <v>1.7</v>
      </c>
      <c r="EX37">
        <v>3.02</v>
      </c>
      <c r="EY37">
        <v>3.37</v>
      </c>
      <c r="EZ37">
        <v>3.84</v>
      </c>
      <c r="FA37">
        <v>3.4</v>
      </c>
      <c r="FB37">
        <v>0.11</v>
      </c>
      <c r="FC37">
        <v>0.1</v>
      </c>
      <c r="FD37">
        <v>0.53</v>
      </c>
      <c r="FE37">
        <v>0.34</v>
      </c>
      <c r="FF37">
        <v>0.64</v>
      </c>
      <c r="FG37">
        <v>0.27</v>
      </c>
      <c r="FH37">
        <v>0.64</v>
      </c>
      <c r="FI37">
        <v>0.25</v>
      </c>
      <c r="FJ37">
        <v>0.23</v>
      </c>
      <c r="FK37">
        <v>0.56000000000000005</v>
      </c>
      <c r="FL37">
        <v>0.17</v>
      </c>
      <c r="FM37">
        <v>0.2</v>
      </c>
      <c r="FN37">
        <v>5.07</v>
      </c>
      <c r="FO37">
        <v>3.05</v>
      </c>
    </row>
    <row r="38" spans="1:171" x14ac:dyDescent="0.25">
      <c r="I38">
        <v>2032</v>
      </c>
      <c r="J38">
        <v>0.17</v>
      </c>
      <c r="K38">
        <v>0</v>
      </c>
      <c r="L38">
        <v>0</v>
      </c>
      <c r="M38">
        <v>0.23</v>
      </c>
      <c r="N38">
        <v>0.32</v>
      </c>
      <c r="O38">
        <v>0.28000000000000003</v>
      </c>
      <c r="P38">
        <v>0</v>
      </c>
      <c r="Q38">
        <v>0.11</v>
      </c>
      <c r="R38">
        <v>0.13</v>
      </c>
      <c r="S38">
        <v>0.8</v>
      </c>
      <c r="T38">
        <v>0.45</v>
      </c>
      <c r="U38">
        <v>0.45</v>
      </c>
      <c r="V38">
        <v>0.46</v>
      </c>
      <c r="W38">
        <v>0.36</v>
      </c>
      <c r="X38">
        <v>0.44</v>
      </c>
      <c r="Y38">
        <v>0.68</v>
      </c>
      <c r="Z38">
        <v>0.36</v>
      </c>
      <c r="AA38">
        <v>0.22</v>
      </c>
      <c r="AB38">
        <v>0.4</v>
      </c>
      <c r="AC38">
        <v>0.09</v>
      </c>
      <c r="AD38">
        <v>0.15</v>
      </c>
      <c r="AE38">
        <v>0.1</v>
      </c>
      <c r="AF38">
        <v>0.09</v>
      </c>
      <c r="AG38">
        <v>0.21</v>
      </c>
      <c r="AH38">
        <v>0.14000000000000001</v>
      </c>
      <c r="AI38">
        <v>3.78</v>
      </c>
      <c r="AJ38">
        <v>0.05</v>
      </c>
      <c r="AK38">
        <v>0.42</v>
      </c>
      <c r="AL38">
        <v>0.28000000000000003</v>
      </c>
      <c r="AM38">
        <v>0.16</v>
      </c>
      <c r="AN38">
        <v>0.21</v>
      </c>
      <c r="AO38">
        <v>0.13</v>
      </c>
      <c r="AP38">
        <v>0.23</v>
      </c>
      <c r="AQ38">
        <v>0.12</v>
      </c>
      <c r="AR38">
        <v>0.22</v>
      </c>
      <c r="AS38">
        <v>0.13</v>
      </c>
      <c r="AT38">
        <v>0</v>
      </c>
      <c r="AU38">
        <v>0.14000000000000001</v>
      </c>
      <c r="AV38">
        <v>0.15</v>
      </c>
      <c r="AW38">
        <v>0</v>
      </c>
      <c r="AX38">
        <v>0.03</v>
      </c>
      <c r="AY38">
        <v>0.24</v>
      </c>
      <c r="AZ38">
        <v>7.0000000000000007E-2</v>
      </c>
      <c r="BA38">
        <v>0.09</v>
      </c>
      <c r="BB38">
        <v>0.16</v>
      </c>
      <c r="BC38">
        <v>0.06</v>
      </c>
      <c r="BD38">
        <v>0.22</v>
      </c>
      <c r="BE38">
        <v>0.05</v>
      </c>
      <c r="BF38">
        <v>0.05</v>
      </c>
      <c r="BG38">
        <v>0.05</v>
      </c>
      <c r="BH38">
        <v>0.02</v>
      </c>
      <c r="BI38">
        <v>0.06</v>
      </c>
      <c r="BJ38">
        <v>0.41</v>
      </c>
      <c r="BK38">
        <v>0.45</v>
      </c>
      <c r="BL38">
        <v>3.36</v>
      </c>
      <c r="BM38">
        <v>0.18</v>
      </c>
      <c r="BN38">
        <v>5.33</v>
      </c>
      <c r="BO38">
        <v>12.86</v>
      </c>
      <c r="BP38">
        <v>9</v>
      </c>
      <c r="BQ38">
        <v>3.32</v>
      </c>
      <c r="BR38">
        <v>2.14</v>
      </c>
      <c r="BS38">
        <v>1.51</v>
      </c>
      <c r="BT38">
        <v>0</v>
      </c>
      <c r="BU38">
        <v>2.72</v>
      </c>
      <c r="BV38">
        <v>2.41</v>
      </c>
      <c r="BW38">
        <v>2.4</v>
      </c>
      <c r="BX38">
        <v>3.31</v>
      </c>
      <c r="BY38">
        <v>1.81</v>
      </c>
      <c r="BZ38">
        <v>0</v>
      </c>
      <c r="CA38">
        <v>2.2000000000000002</v>
      </c>
      <c r="CB38">
        <v>2.46</v>
      </c>
      <c r="CC38">
        <v>0</v>
      </c>
      <c r="CD38">
        <v>0.49</v>
      </c>
      <c r="CE38">
        <v>0.34</v>
      </c>
      <c r="CF38">
        <v>0.57999999999999996</v>
      </c>
      <c r="CG38">
        <v>1.4</v>
      </c>
      <c r="CH38">
        <v>1.83</v>
      </c>
      <c r="CI38">
        <v>0.66</v>
      </c>
      <c r="CJ38">
        <v>1.37</v>
      </c>
      <c r="CK38">
        <v>9.93</v>
      </c>
      <c r="CL38">
        <v>10.84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7.5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0.04</v>
      </c>
      <c r="CZ38">
        <v>9.23</v>
      </c>
      <c r="DA38">
        <v>3.92</v>
      </c>
      <c r="DB38">
        <v>8.85</v>
      </c>
      <c r="DC38">
        <v>7.77</v>
      </c>
      <c r="DD38">
        <v>3.34</v>
      </c>
      <c r="DE38">
        <v>0.01</v>
      </c>
      <c r="DF38">
        <v>1.19</v>
      </c>
      <c r="DG38">
        <v>1.02</v>
      </c>
      <c r="DH38">
        <v>1.27</v>
      </c>
      <c r="DI38">
        <v>0.42</v>
      </c>
      <c r="DJ38">
        <v>2.2799999999999998</v>
      </c>
      <c r="DK38">
        <v>2.59</v>
      </c>
      <c r="DL38">
        <v>38.79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1.17</v>
      </c>
      <c r="DW38">
        <v>1.39</v>
      </c>
      <c r="DX38">
        <v>0.88</v>
      </c>
      <c r="DY38">
        <v>0.03</v>
      </c>
      <c r="DZ38">
        <v>0.09</v>
      </c>
      <c r="EA38">
        <v>0.22</v>
      </c>
      <c r="EB38">
        <v>0.18</v>
      </c>
      <c r="EC38">
        <v>0.25</v>
      </c>
      <c r="ED38">
        <v>0.23</v>
      </c>
      <c r="EE38">
        <v>0.4</v>
      </c>
      <c r="EF38">
        <v>0.32</v>
      </c>
      <c r="EG38">
        <v>0.12</v>
      </c>
      <c r="EH38">
        <v>0.21</v>
      </c>
      <c r="EI38">
        <v>0.26</v>
      </c>
      <c r="EJ38">
        <v>0.19</v>
      </c>
      <c r="EK38">
        <v>0.51</v>
      </c>
      <c r="EL38">
        <v>0.08</v>
      </c>
      <c r="EM38">
        <v>6.95</v>
      </c>
      <c r="EN38">
        <v>0</v>
      </c>
      <c r="EO38">
        <v>1.29</v>
      </c>
      <c r="EP38">
        <v>0.44</v>
      </c>
      <c r="EQ38">
        <v>0.76</v>
      </c>
      <c r="ER38">
        <v>0.28999999999999998</v>
      </c>
      <c r="ES38">
        <v>0.76</v>
      </c>
      <c r="ET38">
        <v>0.11</v>
      </c>
      <c r="EU38">
        <v>0.43</v>
      </c>
      <c r="EV38">
        <v>0</v>
      </c>
      <c r="EW38">
        <v>0.17</v>
      </c>
      <c r="EX38">
        <v>0</v>
      </c>
      <c r="EY38">
        <v>0</v>
      </c>
      <c r="EZ38">
        <v>0</v>
      </c>
      <c r="FA38">
        <v>0</v>
      </c>
      <c r="FB38">
        <v>0.13</v>
      </c>
      <c r="FC38">
        <v>0.11</v>
      </c>
      <c r="FD38">
        <v>0.53</v>
      </c>
      <c r="FE38">
        <v>0.35</v>
      </c>
      <c r="FF38">
        <v>0.74</v>
      </c>
      <c r="FG38">
        <v>0.3</v>
      </c>
      <c r="FH38">
        <v>0.73</v>
      </c>
      <c r="FI38">
        <v>0.22</v>
      </c>
      <c r="FJ38">
        <v>0.2</v>
      </c>
      <c r="FK38">
        <v>0.15</v>
      </c>
      <c r="FL38">
        <v>0.16</v>
      </c>
      <c r="FM38">
        <v>0.16</v>
      </c>
      <c r="FN38">
        <v>5.07</v>
      </c>
      <c r="FO38">
        <v>2.2999999999999998</v>
      </c>
    </row>
    <row r="39" spans="1:171" x14ac:dyDescent="0.25">
      <c r="I39">
        <v>2033</v>
      </c>
      <c r="J39">
        <v>0.35</v>
      </c>
      <c r="K39">
        <v>0.26</v>
      </c>
      <c r="L39">
        <v>0</v>
      </c>
      <c r="M39">
        <v>0.2</v>
      </c>
      <c r="N39">
        <v>0.33</v>
      </c>
      <c r="O39">
        <v>0.26</v>
      </c>
      <c r="P39">
        <v>0</v>
      </c>
      <c r="Q39">
        <v>0.19</v>
      </c>
      <c r="R39">
        <v>0.13</v>
      </c>
      <c r="S39">
        <v>0.9</v>
      </c>
      <c r="T39">
        <v>0.48</v>
      </c>
      <c r="U39">
        <v>0.47</v>
      </c>
      <c r="V39">
        <v>0.54</v>
      </c>
      <c r="W39">
        <v>0.35</v>
      </c>
      <c r="X39">
        <v>0.49</v>
      </c>
      <c r="Y39">
        <v>0.78</v>
      </c>
      <c r="Z39">
        <v>0.35</v>
      </c>
      <c r="AA39">
        <v>0.21</v>
      </c>
      <c r="AB39">
        <v>0.44</v>
      </c>
      <c r="AC39">
        <v>0.08</v>
      </c>
      <c r="AD39">
        <v>0.1</v>
      </c>
      <c r="AE39">
        <v>7.0000000000000007E-2</v>
      </c>
      <c r="AF39">
        <v>0.09</v>
      </c>
      <c r="AG39">
        <v>0.21</v>
      </c>
      <c r="AH39">
        <v>0.14000000000000001</v>
      </c>
      <c r="AI39">
        <v>3.61</v>
      </c>
      <c r="AJ39">
        <v>1.01</v>
      </c>
      <c r="AK39">
        <v>0.48</v>
      </c>
      <c r="AL39">
        <v>0.33</v>
      </c>
      <c r="AM39">
        <v>0.19</v>
      </c>
      <c r="AN39">
        <v>0.23</v>
      </c>
      <c r="AO39">
        <v>0.16</v>
      </c>
      <c r="AP39">
        <v>0.23</v>
      </c>
      <c r="AQ39">
        <v>0.14000000000000001</v>
      </c>
      <c r="AR39">
        <v>0.19</v>
      </c>
      <c r="AS39">
        <v>0.22</v>
      </c>
      <c r="AT39">
        <v>0.1</v>
      </c>
      <c r="AU39">
        <v>0.19</v>
      </c>
      <c r="AV39">
        <v>0.23</v>
      </c>
      <c r="AW39">
        <v>0</v>
      </c>
      <c r="AX39">
        <v>0.03</v>
      </c>
      <c r="AY39">
        <v>0.21</v>
      </c>
      <c r="AZ39">
        <v>0.08</v>
      </c>
      <c r="BA39">
        <v>0.08</v>
      </c>
      <c r="BB39">
        <v>0.17</v>
      </c>
      <c r="BC39">
        <v>7.0000000000000007E-2</v>
      </c>
      <c r="BD39">
        <v>0.24</v>
      </c>
      <c r="BE39">
        <v>7.0000000000000007E-2</v>
      </c>
      <c r="BF39">
        <v>0.04</v>
      </c>
      <c r="BG39">
        <v>0.03</v>
      </c>
      <c r="BH39">
        <v>0.03</v>
      </c>
      <c r="BI39">
        <v>0.05</v>
      </c>
      <c r="BJ39">
        <v>0.38</v>
      </c>
      <c r="BK39">
        <v>0.5</v>
      </c>
      <c r="BL39">
        <v>3.05</v>
      </c>
      <c r="BM39">
        <v>0.26</v>
      </c>
      <c r="BN39">
        <v>6.93</v>
      </c>
      <c r="BO39">
        <v>12.22</v>
      </c>
      <c r="BP39">
        <v>8.06</v>
      </c>
      <c r="BQ39">
        <v>3.51</v>
      </c>
      <c r="BR39">
        <v>3.12</v>
      </c>
      <c r="BS39">
        <v>2.37</v>
      </c>
      <c r="BT39">
        <v>15.65</v>
      </c>
      <c r="BU39">
        <v>3.77</v>
      </c>
      <c r="BV39">
        <v>3.76</v>
      </c>
      <c r="BW39">
        <v>3.76</v>
      </c>
      <c r="BX39">
        <v>4.6399999999999997</v>
      </c>
      <c r="BY39">
        <v>2.5</v>
      </c>
      <c r="BZ39">
        <v>7.21</v>
      </c>
      <c r="CA39">
        <v>3.69</v>
      </c>
      <c r="CB39">
        <v>3.44</v>
      </c>
      <c r="CC39">
        <v>6.55</v>
      </c>
      <c r="CD39">
        <v>0.45</v>
      </c>
      <c r="CE39">
        <v>0.32</v>
      </c>
      <c r="CF39">
        <v>0.61</v>
      </c>
      <c r="CG39">
        <v>1.46</v>
      </c>
      <c r="CH39">
        <v>1.2</v>
      </c>
      <c r="CI39">
        <v>0.44</v>
      </c>
      <c r="CJ39">
        <v>1.23</v>
      </c>
      <c r="CK39">
        <v>8.33</v>
      </c>
      <c r="CL39">
        <v>15.25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7.05</v>
      </c>
      <c r="CS39">
        <v>24.77</v>
      </c>
      <c r="CT39">
        <v>0</v>
      </c>
      <c r="CU39">
        <v>10.06</v>
      </c>
      <c r="CV39">
        <v>0</v>
      </c>
      <c r="CW39">
        <v>0</v>
      </c>
      <c r="CX39">
        <v>0</v>
      </c>
      <c r="CY39">
        <v>4.6500000000000004</v>
      </c>
      <c r="CZ39">
        <v>9.27</v>
      </c>
      <c r="DA39">
        <v>4.04</v>
      </c>
      <c r="DB39">
        <v>8.65</v>
      </c>
      <c r="DC39">
        <v>7.84</v>
      </c>
      <c r="DD39">
        <v>3.05</v>
      </c>
      <c r="DE39">
        <v>0.01</v>
      </c>
      <c r="DF39">
        <v>1.24</v>
      </c>
      <c r="DG39">
        <v>0.87</v>
      </c>
      <c r="DH39">
        <v>1.35</v>
      </c>
      <c r="DI39">
        <v>0.7</v>
      </c>
      <c r="DJ39">
        <v>2.44</v>
      </c>
      <c r="DK39">
        <v>2.63</v>
      </c>
      <c r="DL39">
        <v>38.39</v>
      </c>
      <c r="DM39">
        <v>0</v>
      </c>
      <c r="DN39">
        <v>0</v>
      </c>
      <c r="DO39">
        <v>1.83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1.35</v>
      </c>
      <c r="DW39">
        <v>1.6</v>
      </c>
      <c r="DX39">
        <v>1</v>
      </c>
      <c r="DY39">
        <v>0.04</v>
      </c>
      <c r="DZ39">
        <v>0.08</v>
      </c>
      <c r="EA39">
        <v>0.22</v>
      </c>
      <c r="EB39">
        <v>0.15</v>
      </c>
      <c r="EC39">
        <v>0.19</v>
      </c>
      <c r="ED39">
        <v>0.17</v>
      </c>
      <c r="EE39">
        <v>0.33</v>
      </c>
      <c r="EF39">
        <v>0.3</v>
      </c>
      <c r="EG39">
        <v>0.12</v>
      </c>
      <c r="EH39">
        <v>0.17</v>
      </c>
      <c r="EI39">
        <v>0.22</v>
      </c>
      <c r="EJ39">
        <v>0.13</v>
      </c>
      <c r="EK39">
        <v>0.37</v>
      </c>
      <c r="EL39">
        <v>0.11</v>
      </c>
      <c r="EM39">
        <v>6.46</v>
      </c>
      <c r="EN39">
        <v>0</v>
      </c>
      <c r="EO39">
        <v>2.0299999999999998</v>
      </c>
      <c r="EP39">
        <v>0.43</v>
      </c>
      <c r="EQ39">
        <v>0.87</v>
      </c>
      <c r="ER39">
        <v>0.27</v>
      </c>
      <c r="ES39">
        <v>0.52</v>
      </c>
      <c r="ET39">
        <v>0.11</v>
      </c>
      <c r="EU39">
        <v>0.46</v>
      </c>
      <c r="EV39">
        <v>1.18</v>
      </c>
      <c r="EW39">
        <v>1.33</v>
      </c>
      <c r="EX39">
        <v>0.77</v>
      </c>
      <c r="EY39">
        <v>0</v>
      </c>
      <c r="EZ39">
        <v>0</v>
      </c>
      <c r="FA39">
        <v>0</v>
      </c>
      <c r="FB39">
        <v>0.14000000000000001</v>
      </c>
      <c r="FC39">
        <v>0.11</v>
      </c>
      <c r="FD39">
        <v>0.52</v>
      </c>
      <c r="FE39">
        <v>0.35</v>
      </c>
      <c r="FF39">
        <v>0.76</v>
      </c>
      <c r="FG39">
        <v>0.32</v>
      </c>
      <c r="FH39">
        <v>0.75</v>
      </c>
      <c r="FI39">
        <v>0.19</v>
      </c>
      <c r="FJ39">
        <v>0.2</v>
      </c>
      <c r="FK39">
        <v>0.15</v>
      </c>
      <c r="FL39">
        <v>0.15</v>
      </c>
      <c r="FM39">
        <v>0.12</v>
      </c>
      <c r="FN39">
        <v>4.62</v>
      </c>
      <c r="FO39">
        <v>1.9</v>
      </c>
    </row>
    <row r="40" spans="1:171" x14ac:dyDescent="0.25">
      <c r="I40">
        <v>2034</v>
      </c>
      <c r="J40">
        <v>0.31</v>
      </c>
      <c r="K40">
        <v>0.42</v>
      </c>
      <c r="L40">
        <v>0.19</v>
      </c>
      <c r="M40">
        <v>0.17</v>
      </c>
      <c r="N40">
        <v>0.32</v>
      </c>
      <c r="O40">
        <v>0.23</v>
      </c>
      <c r="P40">
        <v>0</v>
      </c>
      <c r="Q40">
        <v>0.11</v>
      </c>
      <c r="R40">
        <v>0.1</v>
      </c>
      <c r="S40">
        <v>0.75</v>
      </c>
      <c r="T40">
        <v>0.54</v>
      </c>
      <c r="U40">
        <v>0.54</v>
      </c>
      <c r="V40">
        <v>0.61</v>
      </c>
      <c r="W40">
        <v>0.46</v>
      </c>
      <c r="X40">
        <v>0.59</v>
      </c>
      <c r="Y40">
        <v>0.94</v>
      </c>
      <c r="Z40">
        <v>0.42</v>
      </c>
      <c r="AA40">
        <v>0.19</v>
      </c>
      <c r="AB40">
        <v>0.46</v>
      </c>
      <c r="AC40">
        <v>7.0000000000000007E-2</v>
      </c>
      <c r="AD40">
        <v>7.0000000000000007E-2</v>
      </c>
      <c r="AE40">
        <v>0.06</v>
      </c>
      <c r="AF40">
        <v>0.08</v>
      </c>
      <c r="AG40">
        <v>0.21</v>
      </c>
      <c r="AH40">
        <v>0.15</v>
      </c>
      <c r="AI40">
        <v>3.53</v>
      </c>
      <c r="AJ40">
        <v>1.3</v>
      </c>
      <c r="AK40">
        <v>0.48</v>
      </c>
      <c r="AL40">
        <v>0.33</v>
      </c>
      <c r="AM40">
        <v>0.16</v>
      </c>
      <c r="AN40">
        <v>0.21</v>
      </c>
      <c r="AO40">
        <v>0.14000000000000001</v>
      </c>
      <c r="AP40">
        <v>0.15</v>
      </c>
      <c r="AQ40">
        <v>0.1</v>
      </c>
      <c r="AR40">
        <v>0.2</v>
      </c>
      <c r="AS40">
        <v>0.18</v>
      </c>
      <c r="AT40">
        <v>0.06</v>
      </c>
      <c r="AU40">
        <v>0.19</v>
      </c>
      <c r="AV40">
        <v>0.18</v>
      </c>
      <c r="AW40">
        <v>0</v>
      </c>
      <c r="AX40">
        <v>0.02</v>
      </c>
      <c r="AY40">
        <v>0.2</v>
      </c>
      <c r="AZ40">
        <v>7.0000000000000007E-2</v>
      </c>
      <c r="BA40">
        <v>0.09</v>
      </c>
      <c r="BB40">
        <v>0.18</v>
      </c>
      <c r="BC40">
        <v>7.0000000000000007E-2</v>
      </c>
      <c r="BD40">
        <v>0.25</v>
      </c>
      <c r="BE40">
        <v>7.0000000000000007E-2</v>
      </c>
      <c r="BF40">
        <v>0.04</v>
      </c>
      <c r="BG40">
        <v>0.02</v>
      </c>
      <c r="BH40">
        <v>0.02</v>
      </c>
      <c r="BI40">
        <v>0.06</v>
      </c>
      <c r="BJ40">
        <v>0.34</v>
      </c>
      <c r="BK40">
        <v>0.41</v>
      </c>
      <c r="BL40">
        <v>2.4300000000000002</v>
      </c>
      <c r="BM40">
        <v>0.26</v>
      </c>
      <c r="BN40">
        <v>6.14</v>
      </c>
      <c r="BO40">
        <v>12.97</v>
      </c>
      <c r="BP40">
        <v>8.35</v>
      </c>
      <c r="BQ40">
        <v>3.19</v>
      </c>
      <c r="BR40">
        <v>2.99</v>
      </c>
      <c r="BS40">
        <v>2.36</v>
      </c>
      <c r="BT40">
        <v>0</v>
      </c>
      <c r="BU40">
        <v>3.81</v>
      </c>
      <c r="BV40">
        <v>3.77</v>
      </c>
      <c r="BW40">
        <v>3.76</v>
      </c>
      <c r="BX40">
        <v>4.7</v>
      </c>
      <c r="BY40">
        <v>2.4700000000000002</v>
      </c>
      <c r="BZ40">
        <v>0</v>
      </c>
      <c r="CA40">
        <v>4.18</v>
      </c>
      <c r="CB40">
        <v>3.46</v>
      </c>
      <c r="CC40">
        <v>0</v>
      </c>
      <c r="CD40">
        <v>0.42</v>
      </c>
      <c r="CE40">
        <v>0.28999999999999998</v>
      </c>
      <c r="CF40">
        <v>0.63</v>
      </c>
      <c r="CG40">
        <v>1.51</v>
      </c>
      <c r="CH40">
        <v>1.41</v>
      </c>
      <c r="CI40">
        <v>0.52</v>
      </c>
      <c r="CJ40">
        <v>1.08</v>
      </c>
      <c r="CK40">
        <v>7.66</v>
      </c>
      <c r="CL40">
        <v>14.84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10.52</v>
      </c>
      <c r="CS40">
        <v>23.85</v>
      </c>
      <c r="CT40">
        <v>0</v>
      </c>
      <c r="CU40">
        <v>10.53</v>
      </c>
      <c r="CV40">
        <v>4.1900000000000004</v>
      </c>
      <c r="CW40">
        <v>0</v>
      </c>
      <c r="CX40">
        <v>0</v>
      </c>
      <c r="CY40">
        <v>3.16</v>
      </c>
      <c r="CZ40">
        <v>10.6</v>
      </c>
      <c r="DA40">
        <v>4.7300000000000004</v>
      </c>
      <c r="DB40">
        <v>9.99</v>
      </c>
      <c r="DC40">
        <v>8.85</v>
      </c>
      <c r="DD40">
        <v>4.29</v>
      </c>
      <c r="DE40">
        <v>0.01</v>
      </c>
      <c r="DF40">
        <v>0.85</v>
      </c>
      <c r="DG40">
        <v>0.71</v>
      </c>
      <c r="DH40">
        <v>1.28</v>
      </c>
      <c r="DI40">
        <v>0.5</v>
      </c>
      <c r="DJ40">
        <v>2.59</v>
      </c>
      <c r="DK40">
        <v>2.6</v>
      </c>
      <c r="DL40">
        <v>38.700000000000003</v>
      </c>
      <c r="DM40">
        <v>0</v>
      </c>
      <c r="DN40">
        <v>0</v>
      </c>
      <c r="DO40">
        <v>2.46</v>
      </c>
      <c r="DP40">
        <v>2.5299999999999998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0.82</v>
      </c>
      <c r="DW40">
        <v>1.25</v>
      </c>
      <c r="DX40">
        <v>0.55000000000000004</v>
      </c>
      <c r="DY40">
        <v>0.03</v>
      </c>
      <c r="DZ40">
        <v>0.09</v>
      </c>
      <c r="EA40">
        <v>0.23</v>
      </c>
      <c r="EB40">
        <v>0.1</v>
      </c>
      <c r="EC40">
        <v>0.11</v>
      </c>
      <c r="ED40">
        <v>0.15</v>
      </c>
      <c r="EE40">
        <v>0.32</v>
      </c>
      <c r="EF40">
        <v>0.31</v>
      </c>
      <c r="EG40">
        <v>0.12</v>
      </c>
      <c r="EH40">
        <v>0.13</v>
      </c>
      <c r="EI40">
        <v>0.19</v>
      </c>
      <c r="EJ40">
        <v>7.0000000000000007E-2</v>
      </c>
      <c r="EK40">
        <v>0.22</v>
      </c>
      <c r="EL40">
        <v>0.09</v>
      </c>
      <c r="EM40">
        <v>6.49</v>
      </c>
      <c r="EN40">
        <v>0</v>
      </c>
      <c r="EO40">
        <v>2.06</v>
      </c>
      <c r="EP40">
        <v>0</v>
      </c>
      <c r="EQ40">
        <v>0.72</v>
      </c>
      <c r="ER40">
        <v>0</v>
      </c>
      <c r="ES40">
        <v>0.22</v>
      </c>
      <c r="ET40">
        <v>0</v>
      </c>
      <c r="EU40">
        <v>0.35</v>
      </c>
      <c r="EV40">
        <v>1.45</v>
      </c>
      <c r="EW40">
        <v>1.28</v>
      </c>
      <c r="EX40">
        <v>1.45</v>
      </c>
      <c r="EY40">
        <v>0</v>
      </c>
      <c r="EZ40">
        <v>0</v>
      </c>
      <c r="FA40">
        <v>0.7</v>
      </c>
      <c r="FB40">
        <v>0.15</v>
      </c>
      <c r="FC40">
        <v>0.13</v>
      </c>
      <c r="FD40">
        <v>0.54</v>
      </c>
      <c r="FE40">
        <v>0.32</v>
      </c>
      <c r="FF40">
        <v>0.77</v>
      </c>
      <c r="FG40">
        <v>0.33</v>
      </c>
      <c r="FH40">
        <v>0.76</v>
      </c>
      <c r="FI40">
        <v>0.16</v>
      </c>
      <c r="FJ40">
        <v>0.18</v>
      </c>
      <c r="FK40">
        <v>7.0000000000000007E-2</v>
      </c>
      <c r="FL40">
        <v>0.16</v>
      </c>
      <c r="FM40">
        <v>0.08</v>
      </c>
      <c r="FN40">
        <v>4.3</v>
      </c>
      <c r="FO40">
        <v>1.43</v>
      </c>
    </row>
    <row r="41" spans="1:171" x14ac:dyDescent="0.25">
      <c r="I41">
        <v>2035</v>
      </c>
      <c r="J41">
        <v>0.31</v>
      </c>
      <c r="K41">
        <v>0.42</v>
      </c>
      <c r="L41">
        <v>0.19</v>
      </c>
      <c r="M41">
        <v>0.19</v>
      </c>
      <c r="N41">
        <v>0.33</v>
      </c>
      <c r="O41">
        <v>0.36</v>
      </c>
      <c r="P41">
        <v>0</v>
      </c>
      <c r="Q41">
        <v>0.08</v>
      </c>
      <c r="R41">
        <v>0.09</v>
      </c>
      <c r="S41">
        <v>0.74</v>
      </c>
      <c r="T41">
        <v>0.59</v>
      </c>
      <c r="U41">
        <v>0.57999999999999996</v>
      </c>
      <c r="V41">
        <v>0.62</v>
      </c>
      <c r="W41">
        <v>0.53</v>
      </c>
      <c r="X41">
        <v>0.69</v>
      </c>
      <c r="Y41">
        <v>1.02</v>
      </c>
      <c r="Z41">
        <v>0.38</v>
      </c>
      <c r="AA41">
        <v>0.18</v>
      </c>
      <c r="AB41">
        <v>0.46</v>
      </c>
      <c r="AC41">
        <v>0.05</v>
      </c>
      <c r="AD41">
        <v>0.02</v>
      </c>
      <c r="AE41">
        <v>0.04</v>
      </c>
      <c r="AF41">
        <v>0.08</v>
      </c>
      <c r="AG41">
        <v>0.19</v>
      </c>
      <c r="AH41">
        <v>0.15</v>
      </c>
      <c r="AI41">
        <v>3.31</v>
      </c>
      <c r="AJ41">
        <v>1.91</v>
      </c>
      <c r="AK41">
        <v>0.46</v>
      </c>
      <c r="AL41">
        <v>0.32</v>
      </c>
      <c r="AM41">
        <v>0.13</v>
      </c>
      <c r="AN41">
        <v>0.17</v>
      </c>
      <c r="AO41">
        <v>0.13</v>
      </c>
      <c r="AP41">
        <v>0.09</v>
      </c>
      <c r="AQ41">
        <v>0.08</v>
      </c>
      <c r="AR41">
        <v>0.3</v>
      </c>
      <c r="AS41">
        <v>0.44</v>
      </c>
      <c r="AT41">
        <v>0.28999999999999998</v>
      </c>
      <c r="AU41">
        <v>0.36</v>
      </c>
      <c r="AV41">
        <v>0.4</v>
      </c>
      <c r="AW41">
        <v>0</v>
      </c>
      <c r="AX41">
        <v>0.03</v>
      </c>
      <c r="AY41">
        <v>0.19</v>
      </c>
      <c r="AZ41">
        <v>0.08</v>
      </c>
      <c r="BA41">
        <v>0.08</v>
      </c>
      <c r="BB41">
        <v>0.19</v>
      </c>
      <c r="BC41">
        <v>7.0000000000000007E-2</v>
      </c>
      <c r="BD41">
        <v>0.26</v>
      </c>
      <c r="BE41">
        <v>7.0000000000000007E-2</v>
      </c>
      <c r="BF41">
        <v>0.03</v>
      </c>
      <c r="BG41">
        <v>0.01</v>
      </c>
      <c r="BH41">
        <v>0.01</v>
      </c>
      <c r="BI41">
        <v>0.05</v>
      </c>
      <c r="BJ41">
        <v>0.11</v>
      </c>
      <c r="BK41">
        <v>0.36</v>
      </c>
      <c r="BL41">
        <v>2.83</v>
      </c>
      <c r="BM41">
        <v>0</v>
      </c>
      <c r="BN41">
        <v>0</v>
      </c>
      <c r="BO41">
        <v>13.34</v>
      </c>
      <c r="BP41">
        <v>8.31</v>
      </c>
      <c r="BQ41">
        <v>3.78</v>
      </c>
      <c r="BR41">
        <v>0</v>
      </c>
      <c r="BS41">
        <v>0</v>
      </c>
      <c r="BT41">
        <v>18.510000000000002</v>
      </c>
      <c r="BU41">
        <v>0.21</v>
      </c>
      <c r="BV41">
        <v>0</v>
      </c>
      <c r="BW41">
        <v>0</v>
      </c>
      <c r="BX41">
        <v>0</v>
      </c>
      <c r="BY41">
        <v>0</v>
      </c>
      <c r="BZ41">
        <v>9.99</v>
      </c>
      <c r="CA41">
        <v>6.35</v>
      </c>
      <c r="CB41">
        <v>0</v>
      </c>
      <c r="CC41">
        <v>7.28</v>
      </c>
      <c r="CD41">
        <v>0.39</v>
      </c>
      <c r="CE41">
        <v>0.27</v>
      </c>
      <c r="CF41">
        <v>0.64</v>
      </c>
      <c r="CG41">
        <v>1.55</v>
      </c>
      <c r="CH41">
        <v>1.37</v>
      </c>
      <c r="CI41">
        <v>0.5</v>
      </c>
      <c r="CJ41">
        <v>0.94</v>
      </c>
      <c r="CK41">
        <v>6.92</v>
      </c>
      <c r="CL41">
        <v>0</v>
      </c>
      <c r="CM41">
        <v>0</v>
      </c>
      <c r="CN41">
        <v>2.91</v>
      </c>
      <c r="CO41">
        <v>0</v>
      </c>
      <c r="CP41">
        <v>0</v>
      </c>
      <c r="CQ41">
        <v>0</v>
      </c>
      <c r="CR41">
        <v>9.69</v>
      </c>
      <c r="CS41">
        <v>25.8</v>
      </c>
      <c r="CT41">
        <v>2.25</v>
      </c>
      <c r="CU41">
        <v>12.89</v>
      </c>
      <c r="CV41">
        <v>9.9700000000000006</v>
      </c>
      <c r="CW41">
        <v>0</v>
      </c>
      <c r="CX41">
        <v>0</v>
      </c>
      <c r="CY41">
        <v>3.06</v>
      </c>
      <c r="CZ41">
        <v>11.53</v>
      </c>
      <c r="DA41">
        <v>5.0199999999999996</v>
      </c>
      <c r="DB41">
        <v>10.47</v>
      </c>
      <c r="DC41">
        <v>9.32</v>
      </c>
      <c r="DD41">
        <v>6.26</v>
      </c>
      <c r="DE41">
        <v>0.02</v>
      </c>
      <c r="DF41">
        <v>0.75</v>
      </c>
      <c r="DG41">
        <v>0.54</v>
      </c>
      <c r="DH41">
        <v>1.1299999999999999</v>
      </c>
      <c r="DI41">
        <v>0.31</v>
      </c>
      <c r="DJ41">
        <v>2.5299999999999998</v>
      </c>
      <c r="DK41">
        <v>2.5099999999999998</v>
      </c>
      <c r="DL41">
        <v>38.799999999999997</v>
      </c>
      <c r="DM41">
        <v>0</v>
      </c>
      <c r="DN41">
        <v>0</v>
      </c>
      <c r="DO41">
        <v>2.46</v>
      </c>
      <c r="DP41">
        <v>2.81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0.9</v>
      </c>
      <c r="DW41">
        <v>1.32</v>
      </c>
      <c r="DX41">
        <v>0.64</v>
      </c>
      <c r="DY41">
        <v>0.03</v>
      </c>
      <c r="DZ41">
        <v>0.08</v>
      </c>
      <c r="EA41">
        <v>0.22</v>
      </c>
      <c r="EB41">
        <v>0.06</v>
      </c>
      <c r="EC41">
        <v>0.06</v>
      </c>
      <c r="ED41">
        <v>0.1</v>
      </c>
      <c r="EE41">
        <v>0.27</v>
      </c>
      <c r="EF41">
        <v>0.32</v>
      </c>
      <c r="EG41">
        <v>0.13</v>
      </c>
      <c r="EH41">
        <v>0.09</v>
      </c>
      <c r="EI41">
        <v>0.16</v>
      </c>
      <c r="EJ41">
        <v>0.03</v>
      </c>
      <c r="EK41">
        <v>7.0000000000000007E-2</v>
      </c>
      <c r="EL41">
        <v>0.12</v>
      </c>
      <c r="EM41">
        <v>6.28</v>
      </c>
      <c r="EN41">
        <v>0</v>
      </c>
      <c r="EO41">
        <v>2.06</v>
      </c>
      <c r="EP41">
        <v>0.5</v>
      </c>
      <c r="EQ41">
        <v>0.6</v>
      </c>
      <c r="ER41">
        <v>0.34</v>
      </c>
      <c r="ES41">
        <v>0</v>
      </c>
      <c r="ET41">
        <v>0</v>
      </c>
      <c r="EU41">
        <v>0.7</v>
      </c>
      <c r="EV41">
        <v>1.48</v>
      </c>
      <c r="EW41">
        <v>1.35</v>
      </c>
      <c r="EX41">
        <v>1.53</v>
      </c>
      <c r="EY41">
        <v>0.84</v>
      </c>
      <c r="EZ41">
        <v>0</v>
      </c>
      <c r="FA41">
        <v>0.94</v>
      </c>
      <c r="FB41">
        <v>0.14000000000000001</v>
      </c>
      <c r="FC41">
        <v>0.13</v>
      </c>
      <c r="FD41">
        <v>0.51</v>
      </c>
      <c r="FE41">
        <v>0.31</v>
      </c>
      <c r="FF41">
        <v>0.78</v>
      </c>
      <c r="FG41">
        <v>0.33</v>
      </c>
      <c r="FH41">
        <v>0.76</v>
      </c>
      <c r="FI41">
        <v>0.14000000000000001</v>
      </c>
      <c r="FJ41">
        <v>0.16</v>
      </c>
      <c r="FK41">
        <v>0.04</v>
      </c>
      <c r="FL41">
        <v>0.15</v>
      </c>
      <c r="FM41">
        <v>0.05</v>
      </c>
      <c r="FN41">
        <v>3.71</v>
      </c>
      <c r="FO41">
        <v>0.96</v>
      </c>
    </row>
    <row r="42" spans="1:171" x14ac:dyDescent="0.25">
      <c r="I42">
        <v>2036</v>
      </c>
      <c r="J42">
        <v>0.28000000000000003</v>
      </c>
      <c r="K42">
        <v>0.45</v>
      </c>
      <c r="L42">
        <v>0.19</v>
      </c>
      <c r="M42">
        <v>0.17</v>
      </c>
      <c r="N42">
        <v>0.32</v>
      </c>
      <c r="O42">
        <v>0.39</v>
      </c>
      <c r="P42">
        <v>0</v>
      </c>
      <c r="Q42">
        <v>0.08</v>
      </c>
      <c r="R42">
        <v>0.09</v>
      </c>
      <c r="S42">
        <v>0.8</v>
      </c>
      <c r="T42">
        <v>0.63</v>
      </c>
      <c r="U42">
        <v>0.61</v>
      </c>
      <c r="V42">
        <v>0.64</v>
      </c>
      <c r="W42">
        <v>0.59</v>
      </c>
      <c r="X42">
        <v>0.79</v>
      </c>
      <c r="Y42">
        <v>1.1399999999999999</v>
      </c>
      <c r="Z42">
        <v>0.37</v>
      </c>
      <c r="AA42">
        <v>0.15</v>
      </c>
      <c r="AB42">
        <v>0.42</v>
      </c>
      <c r="AC42">
        <v>0.05</v>
      </c>
      <c r="AD42">
        <v>0.01</v>
      </c>
      <c r="AE42">
        <v>0.04</v>
      </c>
      <c r="AF42">
        <v>7.0000000000000007E-2</v>
      </c>
      <c r="AG42">
        <v>0.18</v>
      </c>
      <c r="AH42">
        <v>0.14000000000000001</v>
      </c>
      <c r="AI42">
        <v>3.38</v>
      </c>
      <c r="AJ42">
        <v>1.92</v>
      </c>
      <c r="AK42">
        <v>0.1</v>
      </c>
      <c r="AL42">
        <v>0.04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0.09</v>
      </c>
      <c r="AS42">
        <v>0.09</v>
      </c>
      <c r="AT42">
        <v>0</v>
      </c>
      <c r="AU42">
        <v>0.05</v>
      </c>
      <c r="AV42">
        <v>7.0000000000000007E-2</v>
      </c>
      <c r="AW42">
        <v>0</v>
      </c>
      <c r="AX42">
        <v>0.02</v>
      </c>
      <c r="AY42">
        <v>0.16</v>
      </c>
      <c r="AZ42">
        <v>0.08</v>
      </c>
      <c r="BA42">
        <v>7.0000000000000007E-2</v>
      </c>
      <c r="BB42">
        <v>0.17</v>
      </c>
      <c r="BC42">
        <v>7.0000000000000007E-2</v>
      </c>
      <c r="BD42">
        <v>0.25</v>
      </c>
      <c r="BE42">
        <v>7.0000000000000007E-2</v>
      </c>
      <c r="BF42">
        <v>0.02</v>
      </c>
      <c r="BG42">
        <v>0</v>
      </c>
      <c r="BH42">
        <v>0.02</v>
      </c>
      <c r="BI42">
        <v>0.05</v>
      </c>
      <c r="BJ42">
        <v>0.26</v>
      </c>
      <c r="BK42">
        <v>0</v>
      </c>
      <c r="BL42">
        <v>0.59</v>
      </c>
      <c r="BM42">
        <v>0</v>
      </c>
      <c r="BN42">
        <v>0</v>
      </c>
      <c r="BO42">
        <v>14.28</v>
      </c>
      <c r="BP42">
        <v>8.86</v>
      </c>
      <c r="BQ42">
        <v>2.78</v>
      </c>
      <c r="BR42">
        <v>0</v>
      </c>
      <c r="BS42">
        <v>0</v>
      </c>
      <c r="BT42">
        <v>32.299999999999997</v>
      </c>
      <c r="BU42">
        <v>2.35</v>
      </c>
      <c r="BV42">
        <v>0</v>
      </c>
      <c r="BW42">
        <v>0</v>
      </c>
      <c r="BX42">
        <v>0</v>
      </c>
      <c r="BY42">
        <v>0</v>
      </c>
      <c r="BZ42">
        <v>17.93</v>
      </c>
      <c r="CA42">
        <v>6.31</v>
      </c>
      <c r="CB42">
        <v>0</v>
      </c>
      <c r="CC42">
        <v>12.58</v>
      </c>
      <c r="CD42">
        <v>0.36</v>
      </c>
      <c r="CE42">
        <v>0.24</v>
      </c>
      <c r="CF42">
        <v>0.65</v>
      </c>
      <c r="CG42">
        <v>1.57</v>
      </c>
      <c r="CH42">
        <v>1.66</v>
      </c>
      <c r="CI42">
        <v>0.63</v>
      </c>
      <c r="CJ42">
        <v>0.82</v>
      </c>
      <c r="CK42">
        <v>6.32</v>
      </c>
      <c r="CL42">
        <v>15.43</v>
      </c>
      <c r="CM42">
        <v>17.12</v>
      </c>
      <c r="CN42">
        <v>6.75</v>
      </c>
      <c r="CO42">
        <v>0</v>
      </c>
      <c r="CP42">
        <v>0</v>
      </c>
      <c r="CQ42">
        <v>17.55</v>
      </c>
      <c r="CR42">
        <v>8.26</v>
      </c>
      <c r="CS42">
        <v>24.69</v>
      </c>
      <c r="CT42">
        <v>5.35</v>
      </c>
      <c r="CU42">
        <v>12.2</v>
      </c>
      <c r="CV42">
        <v>10.050000000000001</v>
      </c>
      <c r="CW42">
        <v>7.71</v>
      </c>
      <c r="CX42">
        <v>7.63</v>
      </c>
      <c r="CY42">
        <v>3.58</v>
      </c>
      <c r="CZ42">
        <v>14.89</v>
      </c>
      <c r="DA42">
        <v>6.44</v>
      </c>
      <c r="DB42">
        <v>13.29</v>
      </c>
      <c r="DC42">
        <v>11.44</v>
      </c>
      <c r="DD42">
        <v>8.3699999999999992</v>
      </c>
      <c r="DE42">
        <v>0.01</v>
      </c>
      <c r="DF42">
        <v>0.55000000000000004</v>
      </c>
      <c r="DG42">
        <v>0.48</v>
      </c>
      <c r="DH42">
        <v>1.03</v>
      </c>
      <c r="DI42">
        <v>0.22</v>
      </c>
      <c r="DJ42">
        <v>2.42</v>
      </c>
      <c r="DK42">
        <v>2.41</v>
      </c>
      <c r="DL42">
        <v>41.26</v>
      </c>
      <c r="DM42">
        <v>28.68</v>
      </c>
      <c r="DN42">
        <v>2.83</v>
      </c>
      <c r="DO42">
        <v>10.34</v>
      </c>
      <c r="DP42">
        <v>11.49</v>
      </c>
      <c r="DQ42">
        <v>4.12</v>
      </c>
      <c r="DR42">
        <v>3.52</v>
      </c>
      <c r="DS42">
        <v>0</v>
      </c>
      <c r="DT42">
        <v>0</v>
      </c>
      <c r="DU42">
        <v>0.4</v>
      </c>
      <c r="DV42">
        <v>0.69</v>
      </c>
      <c r="DW42">
        <v>1.1399999999999999</v>
      </c>
      <c r="DX42">
        <v>0.49</v>
      </c>
      <c r="DY42">
        <v>0.02</v>
      </c>
      <c r="DZ42">
        <v>0.09</v>
      </c>
      <c r="EA42">
        <v>0.22</v>
      </c>
      <c r="EB42">
        <v>0.03</v>
      </c>
      <c r="EC42">
        <v>0.01</v>
      </c>
      <c r="ED42">
        <v>0.1</v>
      </c>
      <c r="EE42">
        <v>0.32</v>
      </c>
      <c r="EF42">
        <v>0.33</v>
      </c>
      <c r="EG42">
        <v>0.12</v>
      </c>
      <c r="EH42">
        <v>7.0000000000000007E-2</v>
      </c>
      <c r="EI42">
        <v>0.13</v>
      </c>
      <c r="EJ42">
        <v>0</v>
      </c>
      <c r="EK42">
        <v>0.03</v>
      </c>
      <c r="EL42">
        <v>0.19</v>
      </c>
      <c r="EM42">
        <v>6.49</v>
      </c>
      <c r="EN42">
        <v>1.73</v>
      </c>
      <c r="EO42">
        <v>2.1800000000000002</v>
      </c>
      <c r="EP42">
        <v>0.54</v>
      </c>
      <c r="EQ42">
        <v>0.54</v>
      </c>
      <c r="ER42">
        <v>0.4</v>
      </c>
      <c r="ES42">
        <v>0</v>
      </c>
      <c r="ET42">
        <v>0</v>
      </c>
      <c r="EU42">
        <v>1.02</v>
      </c>
      <c r="EV42">
        <v>1.45</v>
      </c>
      <c r="EW42">
        <v>1.34</v>
      </c>
      <c r="EX42">
        <v>1.54</v>
      </c>
      <c r="EY42">
        <v>0.88</v>
      </c>
      <c r="EZ42">
        <v>0</v>
      </c>
      <c r="FA42">
        <v>0.83</v>
      </c>
      <c r="FB42">
        <v>0.14000000000000001</v>
      </c>
      <c r="FC42">
        <v>0.15</v>
      </c>
      <c r="FD42">
        <v>0.47</v>
      </c>
      <c r="FE42">
        <v>0.27</v>
      </c>
      <c r="FF42">
        <v>0.75</v>
      </c>
      <c r="FG42">
        <v>0.33</v>
      </c>
      <c r="FH42">
        <v>0.74</v>
      </c>
      <c r="FI42">
        <v>0.13</v>
      </c>
      <c r="FJ42">
        <v>0.14000000000000001</v>
      </c>
      <c r="FK42">
        <v>0.08</v>
      </c>
      <c r="FL42">
        <v>0.15</v>
      </c>
      <c r="FM42">
        <v>0.02</v>
      </c>
      <c r="FN42">
        <v>3.68</v>
      </c>
      <c r="FO42">
        <v>0.65</v>
      </c>
    </row>
    <row r="43" spans="1:171" x14ac:dyDescent="0.25">
      <c r="I43">
        <v>2037</v>
      </c>
      <c r="J43">
        <v>0.66</v>
      </c>
      <c r="K43">
        <v>1.69</v>
      </c>
      <c r="L43">
        <v>0.79</v>
      </c>
      <c r="M43">
        <v>0.52</v>
      </c>
      <c r="N43">
        <v>0.73</v>
      </c>
      <c r="O43">
        <v>0.21</v>
      </c>
      <c r="P43">
        <v>0.01</v>
      </c>
      <c r="Q43">
        <v>0</v>
      </c>
      <c r="R43">
        <v>0</v>
      </c>
      <c r="S43">
        <v>0</v>
      </c>
      <c r="T43">
        <v>0.52</v>
      </c>
      <c r="U43">
        <v>0.49</v>
      </c>
      <c r="V43">
        <v>0.35</v>
      </c>
      <c r="W43">
        <v>0.45</v>
      </c>
      <c r="X43">
        <v>0.76</v>
      </c>
      <c r="Y43">
        <v>0.94</v>
      </c>
      <c r="Z43">
        <v>0.13</v>
      </c>
      <c r="AA43">
        <v>0.15</v>
      </c>
      <c r="AB43">
        <v>0.37</v>
      </c>
      <c r="AC43">
        <v>0.04</v>
      </c>
      <c r="AD43">
        <v>0</v>
      </c>
      <c r="AE43">
        <v>0.03</v>
      </c>
      <c r="AF43">
        <v>7.0000000000000007E-2</v>
      </c>
      <c r="AG43">
        <v>0.15</v>
      </c>
      <c r="AH43">
        <v>0.14000000000000001</v>
      </c>
      <c r="AI43">
        <v>3.24</v>
      </c>
      <c r="AJ43">
        <v>1.06</v>
      </c>
      <c r="AK43">
        <v>0.74</v>
      </c>
      <c r="AL43">
        <v>0.56000000000000005</v>
      </c>
      <c r="AM43">
        <v>0.19</v>
      </c>
      <c r="AN43">
        <v>0.25</v>
      </c>
      <c r="AO43">
        <v>0.21</v>
      </c>
      <c r="AP43">
        <v>0.03</v>
      </c>
      <c r="AQ43">
        <v>0.09</v>
      </c>
      <c r="AR43">
        <v>0.28999999999999998</v>
      </c>
      <c r="AS43">
        <v>0.52</v>
      </c>
      <c r="AT43">
        <v>0.36</v>
      </c>
      <c r="AU43">
        <v>0.34</v>
      </c>
      <c r="AV43">
        <v>0.53</v>
      </c>
      <c r="AW43">
        <v>0</v>
      </c>
      <c r="AX43">
        <v>0.01</v>
      </c>
      <c r="AY43">
        <v>0.13</v>
      </c>
      <c r="AZ43">
        <v>7.0000000000000007E-2</v>
      </c>
      <c r="BA43">
        <v>0.06</v>
      </c>
      <c r="BB43">
        <v>0.17</v>
      </c>
      <c r="BC43">
        <v>7.0000000000000007E-2</v>
      </c>
      <c r="BD43">
        <v>0.23</v>
      </c>
      <c r="BE43">
        <v>7.0000000000000007E-2</v>
      </c>
      <c r="BF43">
        <v>0.03</v>
      </c>
      <c r="BG43">
        <v>0.02</v>
      </c>
      <c r="BH43">
        <v>0.01</v>
      </c>
      <c r="BI43">
        <v>0.06</v>
      </c>
      <c r="BJ43">
        <v>0.23</v>
      </c>
      <c r="BK43">
        <v>0.55000000000000004</v>
      </c>
      <c r="BL43">
        <v>7.09</v>
      </c>
      <c r="BM43">
        <v>0.8</v>
      </c>
      <c r="BN43">
        <v>13.49</v>
      </c>
      <c r="BO43">
        <v>13.75</v>
      </c>
      <c r="BP43">
        <v>7.92</v>
      </c>
      <c r="BQ43">
        <v>7.72</v>
      </c>
      <c r="BR43">
        <v>8.25</v>
      </c>
      <c r="BS43">
        <v>7.16</v>
      </c>
      <c r="BT43">
        <v>0</v>
      </c>
      <c r="BU43">
        <v>9.02</v>
      </c>
      <c r="BV43">
        <v>11.4</v>
      </c>
      <c r="BW43">
        <v>11.38</v>
      </c>
      <c r="BX43">
        <v>14.34</v>
      </c>
      <c r="BY43">
        <v>7.19</v>
      </c>
      <c r="BZ43">
        <v>0</v>
      </c>
      <c r="CA43">
        <v>3.43</v>
      </c>
      <c r="CB43">
        <v>10.54</v>
      </c>
      <c r="CC43">
        <v>0</v>
      </c>
      <c r="CD43">
        <v>0.31</v>
      </c>
      <c r="CE43">
        <v>0.22</v>
      </c>
      <c r="CF43">
        <v>0.67</v>
      </c>
      <c r="CG43">
        <v>1.6</v>
      </c>
      <c r="CH43">
        <v>1.08</v>
      </c>
      <c r="CI43">
        <v>0.42</v>
      </c>
      <c r="CJ43">
        <v>0.7</v>
      </c>
      <c r="CK43">
        <v>5.24</v>
      </c>
      <c r="CL43">
        <v>24.95</v>
      </c>
      <c r="CM43">
        <v>34.15</v>
      </c>
      <c r="CN43">
        <v>34.130000000000003</v>
      </c>
      <c r="CO43">
        <v>11.74</v>
      </c>
      <c r="CP43">
        <v>24.25</v>
      </c>
      <c r="CQ43">
        <v>14.31</v>
      </c>
      <c r="CR43">
        <v>27.28</v>
      </c>
      <c r="CS43">
        <v>50.19</v>
      </c>
      <c r="CT43">
        <v>39.25</v>
      </c>
      <c r="CU43">
        <v>24.92</v>
      </c>
      <c r="CV43">
        <v>43.24</v>
      </c>
      <c r="CW43">
        <v>29.35</v>
      </c>
      <c r="CX43">
        <v>29.73</v>
      </c>
      <c r="CY43">
        <v>0</v>
      </c>
      <c r="CZ43">
        <v>16.399999999999999</v>
      </c>
      <c r="DA43">
        <v>8.23</v>
      </c>
      <c r="DB43">
        <v>18.23</v>
      </c>
      <c r="DC43">
        <v>15.24</v>
      </c>
      <c r="DD43">
        <v>8.4</v>
      </c>
      <c r="DE43">
        <v>0.02</v>
      </c>
      <c r="DF43">
        <v>1.01</v>
      </c>
      <c r="DG43">
        <v>0.39</v>
      </c>
      <c r="DH43">
        <v>0.8</v>
      </c>
      <c r="DI43">
        <v>0.17</v>
      </c>
      <c r="DJ43">
        <v>2.2999999999999998</v>
      </c>
      <c r="DK43">
        <v>2.23</v>
      </c>
      <c r="DL43">
        <v>40.22</v>
      </c>
      <c r="DM43">
        <v>86.46</v>
      </c>
      <c r="DN43">
        <v>2.15</v>
      </c>
      <c r="DO43">
        <v>0</v>
      </c>
      <c r="DP43">
        <v>0</v>
      </c>
      <c r="DQ43">
        <v>5.21</v>
      </c>
      <c r="DR43">
        <v>2.79</v>
      </c>
      <c r="DS43">
        <v>4.76</v>
      </c>
      <c r="DT43">
        <v>0.05</v>
      </c>
      <c r="DU43">
        <v>0.3</v>
      </c>
      <c r="DV43">
        <v>0.04</v>
      </c>
      <c r="DW43">
        <v>0.5</v>
      </c>
      <c r="DX43">
        <v>0</v>
      </c>
      <c r="DY43">
        <v>0.03</v>
      </c>
      <c r="DZ43">
        <v>0.08</v>
      </c>
      <c r="EA43">
        <v>0.21</v>
      </c>
      <c r="EB43">
        <v>0.01</v>
      </c>
      <c r="EC43">
        <v>0</v>
      </c>
      <c r="ED43">
        <v>0.04</v>
      </c>
      <c r="EE43">
        <v>0.28999999999999998</v>
      </c>
      <c r="EF43">
        <v>0.3</v>
      </c>
      <c r="EG43">
        <v>0.12</v>
      </c>
      <c r="EH43">
        <v>0.05</v>
      </c>
      <c r="EI43">
        <v>0.12</v>
      </c>
      <c r="EJ43">
        <v>0</v>
      </c>
      <c r="EK43">
        <v>0</v>
      </c>
      <c r="EL43">
        <v>0.15</v>
      </c>
      <c r="EM43">
        <v>6.13</v>
      </c>
      <c r="EN43">
        <v>9.48</v>
      </c>
      <c r="EO43">
        <v>2.27</v>
      </c>
      <c r="EP43">
        <v>2.74</v>
      </c>
      <c r="EQ43">
        <v>1.53</v>
      </c>
      <c r="ER43">
        <v>1.79</v>
      </c>
      <c r="ES43">
        <v>0</v>
      </c>
      <c r="ET43">
        <v>1.66</v>
      </c>
      <c r="EU43">
        <v>2.52</v>
      </c>
      <c r="EV43">
        <v>1.93</v>
      </c>
      <c r="EW43">
        <v>1.1100000000000001</v>
      </c>
      <c r="EX43">
        <v>2.63</v>
      </c>
      <c r="EY43">
        <v>2.58</v>
      </c>
      <c r="EZ43">
        <v>1.43</v>
      </c>
      <c r="FA43">
        <v>2.21</v>
      </c>
      <c r="FB43">
        <v>0.12</v>
      </c>
      <c r="FC43">
        <v>0.14000000000000001</v>
      </c>
      <c r="FD43">
        <v>0.43</v>
      </c>
      <c r="FE43">
        <v>0.25</v>
      </c>
      <c r="FF43">
        <v>0.72</v>
      </c>
      <c r="FG43">
        <v>0.32</v>
      </c>
      <c r="FH43">
        <v>0.71</v>
      </c>
      <c r="FI43">
        <v>0.11</v>
      </c>
      <c r="FJ43">
        <v>0.14000000000000001</v>
      </c>
      <c r="FK43">
        <v>0.23</v>
      </c>
      <c r="FL43">
        <v>0.15</v>
      </c>
      <c r="FM43">
        <v>0.01</v>
      </c>
      <c r="FN43">
        <v>3.07</v>
      </c>
      <c r="FO43">
        <v>0.95</v>
      </c>
    </row>
    <row r="44" spans="1:171" x14ac:dyDescent="0.25">
      <c r="I44">
        <v>2038</v>
      </c>
      <c r="J44">
        <v>0.22</v>
      </c>
      <c r="K44">
        <v>0.04</v>
      </c>
      <c r="L44">
        <v>0</v>
      </c>
      <c r="M44">
        <v>0.14000000000000001</v>
      </c>
      <c r="N44">
        <v>0.28000000000000003</v>
      </c>
      <c r="O44">
        <v>0.15</v>
      </c>
      <c r="P44">
        <v>0</v>
      </c>
      <c r="Q44">
        <v>0</v>
      </c>
      <c r="R44">
        <v>0</v>
      </c>
      <c r="S44">
        <v>0.39</v>
      </c>
      <c r="T44">
        <v>0.45</v>
      </c>
      <c r="U44">
        <v>0.41</v>
      </c>
      <c r="V44">
        <v>0.3</v>
      </c>
      <c r="W44">
        <v>0.38</v>
      </c>
      <c r="X44">
        <v>0.73</v>
      </c>
      <c r="Y44">
        <v>0.95</v>
      </c>
      <c r="Z44">
        <v>0.04</v>
      </c>
      <c r="AA44">
        <v>0.14000000000000001</v>
      </c>
      <c r="AB44">
        <v>0.28999999999999998</v>
      </c>
      <c r="AC44">
        <v>0.06</v>
      </c>
      <c r="AD44">
        <v>0</v>
      </c>
      <c r="AE44">
        <v>0.03</v>
      </c>
      <c r="AF44">
        <v>0.06</v>
      </c>
      <c r="AG44">
        <v>0.14000000000000001</v>
      </c>
      <c r="AH44">
        <v>0.15</v>
      </c>
      <c r="AI44">
        <v>3.01</v>
      </c>
      <c r="AJ44">
        <v>0.96</v>
      </c>
      <c r="AK44">
        <v>0.36</v>
      </c>
      <c r="AL44">
        <v>0.28000000000000003</v>
      </c>
      <c r="AM44">
        <v>0.05</v>
      </c>
      <c r="AN44">
        <v>0.08</v>
      </c>
      <c r="AO44">
        <v>0.08</v>
      </c>
      <c r="AP44">
        <v>0</v>
      </c>
      <c r="AQ44">
        <v>0.02</v>
      </c>
      <c r="AR44">
        <v>0.18</v>
      </c>
      <c r="AS44">
        <v>0.09</v>
      </c>
      <c r="AT44">
        <v>0</v>
      </c>
      <c r="AU44">
        <v>0.04</v>
      </c>
      <c r="AV44">
        <v>7.0000000000000007E-2</v>
      </c>
      <c r="AW44">
        <v>0</v>
      </c>
      <c r="AX44">
        <v>0.02</v>
      </c>
      <c r="AY44">
        <v>0.11</v>
      </c>
      <c r="AZ44">
        <v>7.0000000000000007E-2</v>
      </c>
      <c r="BA44">
        <v>0.06</v>
      </c>
      <c r="BB44">
        <v>0.15</v>
      </c>
      <c r="BC44">
        <v>0.06</v>
      </c>
      <c r="BD44">
        <v>0.21</v>
      </c>
      <c r="BE44">
        <v>7.0000000000000007E-2</v>
      </c>
      <c r="BF44">
        <v>0.03</v>
      </c>
      <c r="BG44">
        <v>0</v>
      </c>
      <c r="BH44">
        <v>0.01</v>
      </c>
      <c r="BI44">
        <v>0.04</v>
      </c>
      <c r="BJ44">
        <v>0.2</v>
      </c>
      <c r="BK44">
        <v>0.2</v>
      </c>
      <c r="BL44">
        <v>2.52</v>
      </c>
      <c r="BM44">
        <v>0.24</v>
      </c>
      <c r="BN44">
        <v>2.42</v>
      </c>
      <c r="BO44">
        <v>14.51</v>
      </c>
      <c r="BP44">
        <v>8.32</v>
      </c>
      <c r="BQ44">
        <v>4.8600000000000003</v>
      </c>
      <c r="BR44">
        <v>2.17</v>
      </c>
      <c r="BS44">
        <v>2.15</v>
      </c>
      <c r="BT44">
        <v>0</v>
      </c>
      <c r="BU44">
        <v>3.56</v>
      </c>
      <c r="BV44">
        <v>3.44</v>
      </c>
      <c r="BW44">
        <v>3.43</v>
      </c>
      <c r="BX44">
        <v>4.41</v>
      </c>
      <c r="BY44">
        <v>2.11</v>
      </c>
      <c r="BZ44">
        <v>0</v>
      </c>
      <c r="CA44">
        <v>2.0699999999999998</v>
      </c>
      <c r="CB44">
        <v>3.18</v>
      </c>
      <c r="CC44">
        <v>0</v>
      </c>
      <c r="CD44">
        <v>0.3</v>
      </c>
      <c r="CE44">
        <v>0.19</v>
      </c>
      <c r="CF44">
        <v>0.64</v>
      </c>
      <c r="CG44">
        <v>1.54</v>
      </c>
      <c r="CH44">
        <v>1.31</v>
      </c>
      <c r="CI44">
        <v>0.5</v>
      </c>
      <c r="CJ44">
        <v>0.61</v>
      </c>
      <c r="CK44">
        <v>4.6900000000000004</v>
      </c>
      <c r="CL44">
        <v>10.49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0.06</v>
      </c>
      <c r="CS44">
        <v>27.88</v>
      </c>
      <c r="CT44">
        <v>0</v>
      </c>
      <c r="CU44">
        <v>11.29</v>
      </c>
      <c r="CV44">
        <v>0</v>
      </c>
      <c r="CW44">
        <v>0</v>
      </c>
      <c r="CX44">
        <v>0</v>
      </c>
      <c r="CY44">
        <v>0</v>
      </c>
      <c r="CZ44">
        <v>9.42</v>
      </c>
      <c r="DA44">
        <v>4.43</v>
      </c>
      <c r="DB44">
        <v>9.4499999999999993</v>
      </c>
      <c r="DC44">
        <v>9.07</v>
      </c>
      <c r="DD44">
        <v>4.0199999999999996</v>
      </c>
      <c r="DE44">
        <v>0.01</v>
      </c>
      <c r="DF44">
        <v>0.43</v>
      </c>
      <c r="DG44">
        <v>0.32</v>
      </c>
      <c r="DH44">
        <v>0.78</v>
      </c>
      <c r="DI44">
        <v>0</v>
      </c>
      <c r="DJ44">
        <v>2.15</v>
      </c>
      <c r="DK44">
        <v>2.06</v>
      </c>
      <c r="DL44">
        <v>37.9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0.69</v>
      </c>
      <c r="DW44">
        <v>1.08</v>
      </c>
      <c r="DX44">
        <v>0.52</v>
      </c>
      <c r="DY44">
        <v>0.02</v>
      </c>
      <c r="DZ44">
        <v>0.08</v>
      </c>
      <c r="EA44">
        <v>0.2</v>
      </c>
      <c r="EB44">
        <v>0</v>
      </c>
      <c r="EC44">
        <v>0</v>
      </c>
      <c r="ED44">
        <v>0.06</v>
      </c>
      <c r="EE44">
        <v>0.28999999999999998</v>
      </c>
      <c r="EF44">
        <v>0.34</v>
      </c>
      <c r="EG44">
        <v>0.13</v>
      </c>
      <c r="EH44">
        <v>0.05</v>
      </c>
      <c r="EI44">
        <v>0.12</v>
      </c>
      <c r="EJ44">
        <v>0</v>
      </c>
      <c r="EK44">
        <v>0</v>
      </c>
      <c r="EL44">
        <v>7.0000000000000007E-2</v>
      </c>
      <c r="EM44">
        <v>5.58</v>
      </c>
      <c r="EN44">
        <v>0</v>
      </c>
      <c r="EO44">
        <v>2.29</v>
      </c>
      <c r="EP44">
        <v>0.22</v>
      </c>
      <c r="EQ44">
        <v>0.15</v>
      </c>
      <c r="ER44">
        <v>0</v>
      </c>
      <c r="ES44">
        <v>0</v>
      </c>
      <c r="ET44">
        <v>0</v>
      </c>
      <c r="EU44">
        <v>0.18</v>
      </c>
      <c r="EV44">
        <v>0</v>
      </c>
      <c r="EW44">
        <v>0.97</v>
      </c>
      <c r="EX44">
        <v>0</v>
      </c>
      <c r="EY44">
        <v>0</v>
      </c>
      <c r="EZ44">
        <v>0</v>
      </c>
      <c r="FA44">
        <v>0</v>
      </c>
      <c r="FB44">
        <v>0.1</v>
      </c>
      <c r="FC44">
        <v>0.15</v>
      </c>
      <c r="FD44">
        <v>0.36</v>
      </c>
      <c r="FE44">
        <v>0.22</v>
      </c>
      <c r="FF44">
        <v>0.68</v>
      </c>
      <c r="FG44">
        <v>0.31</v>
      </c>
      <c r="FH44">
        <v>0.67</v>
      </c>
      <c r="FI44">
        <v>0.11</v>
      </c>
      <c r="FJ44">
        <v>0.14000000000000001</v>
      </c>
      <c r="FK44">
        <v>0</v>
      </c>
      <c r="FL44">
        <v>0.13</v>
      </c>
      <c r="FM44">
        <v>0.01</v>
      </c>
      <c r="FN44">
        <v>2.79</v>
      </c>
      <c r="FO44">
        <v>0.56999999999999995</v>
      </c>
    </row>
    <row r="45" spans="1:171" x14ac:dyDescent="0.25">
      <c r="I45">
        <v>2039</v>
      </c>
      <c r="J45">
        <v>0.15</v>
      </c>
      <c r="K45">
        <v>0.28999999999999998</v>
      </c>
      <c r="L45">
        <v>7.0000000000000007E-2</v>
      </c>
      <c r="M45">
        <v>0.06</v>
      </c>
      <c r="N45">
        <v>0.2</v>
      </c>
      <c r="O45">
        <v>0.15</v>
      </c>
      <c r="P45">
        <v>0</v>
      </c>
      <c r="Q45">
        <v>0</v>
      </c>
      <c r="R45">
        <v>0.02</v>
      </c>
      <c r="S45">
        <v>0.65</v>
      </c>
      <c r="T45">
        <v>0.44</v>
      </c>
      <c r="U45">
        <v>0.37</v>
      </c>
      <c r="V45">
        <v>0.24</v>
      </c>
      <c r="W45">
        <v>0.33</v>
      </c>
      <c r="X45">
        <v>0.75</v>
      </c>
      <c r="Y45">
        <v>0.93</v>
      </c>
      <c r="Z45">
        <v>0</v>
      </c>
      <c r="AA45">
        <v>0.13</v>
      </c>
      <c r="AB45">
        <v>0.21</v>
      </c>
      <c r="AC45">
        <v>0.06</v>
      </c>
      <c r="AD45">
        <v>0</v>
      </c>
      <c r="AE45">
        <v>0.03</v>
      </c>
      <c r="AF45">
        <v>0.06</v>
      </c>
      <c r="AG45">
        <v>0.16</v>
      </c>
      <c r="AH45">
        <v>0.13</v>
      </c>
      <c r="AI45">
        <v>2.73</v>
      </c>
      <c r="AJ45">
        <v>0.85</v>
      </c>
      <c r="AK45">
        <v>0.32</v>
      </c>
      <c r="AL45">
        <v>0.25</v>
      </c>
      <c r="AM45">
        <v>0.03</v>
      </c>
      <c r="AN45">
        <v>0.05</v>
      </c>
      <c r="AO45">
        <v>0.06</v>
      </c>
      <c r="AP45">
        <v>0</v>
      </c>
      <c r="AQ45">
        <v>0</v>
      </c>
      <c r="AR45">
        <v>0.12</v>
      </c>
      <c r="AS45">
        <v>0.13</v>
      </c>
      <c r="AT45">
        <v>0.03</v>
      </c>
      <c r="AU45">
        <v>0.05</v>
      </c>
      <c r="AV45">
        <v>0.09</v>
      </c>
      <c r="AW45">
        <v>0</v>
      </c>
      <c r="AX45">
        <v>0.01</v>
      </c>
      <c r="AY45">
        <v>0.06</v>
      </c>
      <c r="AZ45">
        <v>7.0000000000000007E-2</v>
      </c>
      <c r="BA45">
        <v>0.06</v>
      </c>
      <c r="BB45">
        <v>0.14000000000000001</v>
      </c>
      <c r="BC45">
        <v>0.06</v>
      </c>
      <c r="BD45">
        <v>0.19</v>
      </c>
      <c r="BE45">
        <v>7.0000000000000007E-2</v>
      </c>
      <c r="BF45">
        <v>0.03</v>
      </c>
      <c r="BG45">
        <v>0</v>
      </c>
      <c r="BH45">
        <v>0.01</v>
      </c>
      <c r="BI45">
        <v>0.05</v>
      </c>
      <c r="BJ45">
        <v>0.17</v>
      </c>
      <c r="BK45">
        <v>0.15</v>
      </c>
      <c r="BL45">
        <v>1.68</v>
      </c>
      <c r="BM45">
        <v>0.26</v>
      </c>
      <c r="BN45">
        <v>2.23</v>
      </c>
      <c r="BO45">
        <v>14.85</v>
      </c>
      <c r="BP45">
        <v>7.97</v>
      </c>
      <c r="BQ45">
        <v>6.64</v>
      </c>
      <c r="BR45">
        <v>2.27</v>
      </c>
      <c r="BS45">
        <v>2.29</v>
      </c>
      <c r="BT45">
        <v>0</v>
      </c>
      <c r="BU45">
        <v>3.82</v>
      </c>
      <c r="BV45">
        <v>3.65</v>
      </c>
      <c r="BW45">
        <v>3.64</v>
      </c>
      <c r="BX45">
        <v>4.6399999999999997</v>
      </c>
      <c r="BY45">
        <v>2.19</v>
      </c>
      <c r="BZ45">
        <v>0</v>
      </c>
      <c r="CA45">
        <v>3.17</v>
      </c>
      <c r="CB45">
        <v>3.35</v>
      </c>
      <c r="CC45">
        <v>0</v>
      </c>
      <c r="CD45">
        <v>0.28999999999999998</v>
      </c>
      <c r="CE45">
        <v>0.17</v>
      </c>
      <c r="CF45">
        <v>0.63</v>
      </c>
      <c r="CG45">
        <v>1.51</v>
      </c>
      <c r="CH45">
        <v>1.34</v>
      </c>
      <c r="CI45">
        <v>0.52</v>
      </c>
      <c r="CJ45">
        <v>0.63</v>
      </c>
      <c r="CK45">
        <v>4.5999999999999996</v>
      </c>
      <c r="CL45">
        <v>10.59</v>
      </c>
      <c r="CM45">
        <v>5.24</v>
      </c>
      <c r="CN45">
        <v>0</v>
      </c>
      <c r="CO45">
        <v>0</v>
      </c>
      <c r="CP45">
        <v>0</v>
      </c>
      <c r="CQ45">
        <v>0</v>
      </c>
      <c r="CR45">
        <v>4.91</v>
      </c>
      <c r="CS45">
        <v>21.85</v>
      </c>
      <c r="CT45">
        <v>0</v>
      </c>
      <c r="CU45">
        <v>9.3000000000000007</v>
      </c>
      <c r="CV45">
        <v>0</v>
      </c>
      <c r="CW45">
        <v>0</v>
      </c>
      <c r="CX45">
        <v>0</v>
      </c>
      <c r="CY45">
        <v>0</v>
      </c>
      <c r="CZ45">
        <v>7.76</v>
      </c>
      <c r="DA45">
        <v>3.69</v>
      </c>
      <c r="DB45">
        <v>8.4700000000000006</v>
      </c>
      <c r="DC45">
        <v>8.27</v>
      </c>
      <c r="DD45">
        <v>3.5</v>
      </c>
      <c r="DE45">
        <v>0.01</v>
      </c>
      <c r="DF45">
        <v>0.35</v>
      </c>
      <c r="DG45">
        <v>0.25</v>
      </c>
      <c r="DH45">
        <v>0.64</v>
      </c>
      <c r="DI45">
        <v>0.11</v>
      </c>
      <c r="DJ45">
        <v>2.48</v>
      </c>
      <c r="DK45">
        <v>2.12</v>
      </c>
      <c r="DL45">
        <v>36.659999999999997</v>
      </c>
      <c r="DM45">
        <v>22.68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0.71</v>
      </c>
      <c r="DW45">
        <v>1.1499999999999999</v>
      </c>
      <c r="DX45">
        <v>0.68</v>
      </c>
      <c r="DY45">
        <v>0.01</v>
      </c>
      <c r="DZ45">
        <v>7.0000000000000007E-2</v>
      </c>
      <c r="EA45">
        <v>0.19</v>
      </c>
      <c r="EB45">
        <v>0.01</v>
      </c>
      <c r="EC45">
        <v>0</v>
      </c>
      <c r="ED45">
        <v>0.05</v>
      </c>
      <c r="EE45">
        <v>0.28999999999999998</v>
      </c>
      <c r="EF45">
        <v>0.35</v>
      </c>
      <c r="EG45">
        <v>0.12</v>
      </c>
      <c r="EH45">
        <v>0.03</v>
      </c>
      <c r="EI45">
        <v>0.11</v>
      </c>
      <c r="EJ45">
        <v>0</v>
      </c>
      <c r="EK45">
        <v>0</v>
      </c>
      <c r="EL45">
        <v>0.05</v>
      </c>
      <c r="EM45">
        <v>5.12</v>
      </c>
      <c r="EN45">
        <v>0</v>
      </c>
      <c r="EO45">
        <v>2.27</v>
      </c>
      <c r="EP45">
        <v>0.1</v>
      </c>
      <c r="EQ45">
        <v>0</v>
      </c>
      <c r="ER45">
        <v>0</v>
      </c>
      <c r="ES45">
        <v>0</v>
      </c>
      <c r="ET45">
        <v>0</v>
      </c>
      <c r="EU45">
        <v>0.23</v>
      </c>
      <c r="EV45">
        <v>1.03</v>
      </c>
      <c r="EW45">
        <v>1.22</v>
      </c>
      <c r="EX45">
        <v>1.1499999999999999</v>
      </c>
      <c r="EY45">
        <v>0</v>
      </c>
      <c r="EZ45">
        <v>0</v>
      </c>
      <c r="FA45">
        <v>0</v>
      </c>
      <c r="FB45">
        <v>0.08</v>
      </c>
      <c r="FC45">
        <v>0.14000000000000001</v>
      </c>
      <c r="FD45">
        <v>0.4</v>
      </c>
      <c r="FE45">
        <v>0.22</v>
      </c>
      <c r="FF45">
        <v>0.63</v>
      </c>
      <c r="FG45">
        <v>0.28999999999999998</v>
      </c>
      <c r="FH45">
        <v>0.62</v>
      </c>
      <c r="FI45">
        <v>0.11</v>
      </c>
      <c r="FJ45">
        <v>0.14000000000000001</v>
      </c>
      <c r="FK45">
        <v>0</v>
      </c>
      <c r="FL45">
        <v>0.12</v>
      </c>
      <c r="FM45">
        <v>0</v>
      </c>
      <c r="FN45">
        <v>2.39</v>
      </c>
      <c r="FO45">
        <v>0.56000000000000005</v>
      </c>
    </row>
    <row r="46" spans="1:171" x14ac:dyDescent="0.25">
      <c r="I46">
        <v>2040</v>
      </c>
      <c r="J46">
        <v>0.2</v>
      </c>
      <c r="K46">
        <v>0.44</v>
      </c>
      <c r="L46">
        <v>7.0000000000000007E-2</v>
      </c>
      <c r="M46">
        <v>0</v>
      </c>
      <c r="N46">
        <v>0.05</v>
      </c>
      <c r="O46">
        <v>0.17</v>
      </c>
      <c r="P46">
        <v>0</v>
      </c>
      <c r="Q46">
        <v>0</v>
      </c>
      <c r="R46">
        <v>0.03</v>
      </c>
      <c r="S46">
        <v>0.67</v>
      </c>
      <c r="T46">
        <v>0.56999999999999995</v>
      </c>
      <c r="U46">
        <v>0.48</v>
      </c>
      <c r="V46">
        <v>0.34</v>
      </c>
      <c r="W46">
        <v>0.45</v>
      </c>
      <c r="X46">
        <v>0.92</v>
      </c>
      <c r="Y46">
        <v>1.25</v>
      </c>
      <c r="Z46">
        <v>0.12</v>
      </c>
      <c r="AA46">
        <v>0.13</v>
      </c>
      <c r="AB46">
        <v>0.14000000000000001</v>
      </c>
      <c r="AC46">
        <v>0.06</v>
      </c>
      <c r="AD46">
        <v>0</v>
      </c>
      <c r="AE46">
        <v>0.03</v>
      </c>
      <c r="AF46">
        <v>0.05</v>
      </c>
      <c r="AG46">
        <v>0.14000000000000001</v>
      </c>
      <c r="AH46">
        <v>0.14000000000000001</v>
      </c>
      <c r="AI46">
        <v>2.76</v>
      </c>
      <c r="AJ46">
        <v>1.02</v>
      </c>
      <c r="AK46">
        <v>0.27</v>
      </c>
      <c r="AL46">
        <v>0.22</v>
      </c>
      <c r="AM46">
        <v>0.01</v>
      </c>
      <c r="AN46">
        <v>0.03</v>
      </c>
      <c r="AO46">
        <v>0.05</v>
      </c>
      <c r="AP46">
        <v>0</v>
      </c>
      <c r="AQ46">
        <v>0</v>
      </c>
      <c r="AR46">
        <v>0.3</v>
      </c>
      <c r="AS46">
        <v>0.34</v>
      </c>
      <c r="AT46">
        <v>0.19</v>
      </c>
      <c r="AU46">
        <v>0.3</v>
      </c>
      <c r="AV46">
        <v>0.24</v>
      </c>
      <c r="AW46">
        <v>0</v>
      </c>
      <c r="AX46">
        <v>0</v>
      </c>
      <c r="AY46">
        <v>0.03</v>
      </c>
      <c r="AZ46">
        <v>0.06</v>
      </c>
      <c r="BA46">
        <v>0.05</v>
      </c>
      <c r="BB46">
        <v>0.12</v>
      </c>
      <c r="BC46">
        <v>0.05</v>
      </c>
      <c r="BD46">
        <v>0.17</v>
      </c>
      <c r="BE46">
        <v>0.06</v>
      </c>
      <c r="BF46">
        <v>0.03</v>
      </c>
      <c r="BG46">
        <v>0</v>
      </c>
      <c r="BH46">
        <v>0.01</v>
      </c>
      <c r="BI46">
        <v>0.05</v>
      </c>
      <c r="BJ46">
        <v>0.16</v>
      </c>
      <c r="BK46">
        <v>0.11</v>
      </c>
      <c r="BL46">
        <v>0.68</v>
      </c>
      <c r="BM46">
        <v>0</v>
      </c>
      <c r="BN46">
        <v>0</v>
      </c>
      <c r="BO46">
        <v>9.56</v>
      </c>
      <c r="BP46">
        <v>3.64</v>
      </c>
      <c r="BQ46">
        <v>7.44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4.32</v>
      </c>
      <c r="CB46">
        <v>0</v>
      </c>
      <c r="CC46">
        <v>0</v>
      </c>
      <c r="CD46">
        <v>0.27</v>
      </c>
      <c r="CE46">
        <v>0.15</v>
      </c>
      <c r="CF46">
        <v>0.63</v>
      </c>
      <c r="CG46">
        <v>1.51</v>
      </c>
      <c r="CH46">
        <v>1.71</v>
      </c>
      <c r="CI46">
        <v>0.63</v>
      </c>
      <c r="CJ46">
        <v>0.64</v>
      </c>
      <c r="CK46">
        <v>4.75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7.33</v>
      </c>
      <c r="CR46">
        <v>2.86</v>
      </c>
      <c r="CS46">
        <v>17.07</v>
      </c>
      <c r="CT46">
        <v>0</v>
      </c>
      <c r="CU46">
        <v>6.2</v>
      </c>
      <c r="CV46">
        <v>4.6100000000000003</v>
      </c>
      <c r="CW46">
        <v>0</v>
      </c>
      <c r="CX46">
        <v>0</v>
      </c>
      <c r="CY46">
        <v>0</v>
      </c>
      <c r="CZ46">
        <v>10.5</v>
      </c>
      <c r="DA46">
        <v>4.97</v>
      </c>
      <c r="DB46">
        <v>11.88</v>
      </c>
      <c r="DC46">
        <v>10.85</v>
      </c>
      <c r="DD46">
        <v>6.24</v>
      </c>
      <c r="DE46">
        <v>0.01</v>
      </c>
      <c r="DF46">
        <v>0.34</v>
      </c>
      <c r="DG46">
        <v>0.34</v>
      </c>
      <c r="DH46">
        <v>0.62</v>
      </c>
      <c r="DI46">
        <v>0.11</v>
      </c>
      <c r="DJ46">
        <v>2.25</v>
      </c>
      <c r="DK46">
        <v>1.96</v>
      </c>
      <c r="DL46">
        <v>37.49</v>
      </c>
      <c r="DM46">
        <v>33.85</v>
      </c>
      <c r="DN46">
        <v>0</v>
      </c>
      <c r="DO46">
        <v>7.12</v>
      </c>
      <c r="DP46">
        <v>5.83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0.27</v>
      </c>
      <c r="DW46">
        <v>0.71</v>
      </c>
      <c r="DX46">
        <v>0.38</v>
      </c>
      <c r="DY46">
        <v>0.02</v>
      </c>
      <c r="DZ46">
        <v>0.08</v>
      </c>
      <c r="EA46">
        <v>0.19</v>
      </c>
      <c r="EB46">
        <v>0</v>
      </c>
      <c r="EC46">
        <v>0</v>
      </c>
      <c r="ED46">
        <v>0.05</v>
      </c>
      <c r="EE46">
        <v>0.3</v>
      </c>
      <c r="EF46">
        <v>0.35</v>
      </c>
      <c r="EG46">
        <v>0.12</v>
      </c>
      <c r="EH46">
        <v>0.04</v>
      </c>
      <c r="EI46">
        <v>0.1</v>
      </c>
      <c r="EJ46">
        <v>0</v>
      </c>
      <c r="EK46">
        <v>0</v>
      </c>
      <c r="EL46">
        <v>0.08</v>
      </c>
      <c r="EM46">
        <v>4.87</v>
      </c>
      <c r="EN46">
        <v>0</v>
      </c>
      <c r="EO46">
        <v>2.17</v>
      </c>
      <c r="EP46">
        <v>0.7</v>
      </c>
      <c r="EQ46">
        <v>0.14000000000000001</v>
      </c>
      <c r="ER46">
        <v>0</v>
      </c>
      <c r="ES46">
        <v>0.05</v>
      </c>
      <c r="ET46">
        <v>0</v>
      </c>
      <c r="EU46">
        <v>0</v>
      </c>
      <c r="EV46">
        <v>0.89</v>
      </c>
      <c r="EW46">
        <v>1.1599999999999999</v>
      </c>
      <c r="EX46">
        <v>1.38</v>
      </c>
      <c r="EY46">
        <v>0.03</v>
      </c>
      <c r="EZ46">
        <v>0</v>
      </c>
      <c r="FA46">
        <v>0</v>
      </c>
      <c r="FB46">
        <v>7.0000000000000007E-2</v>
      </c>
      <c r="FC46">
        <v>0.16</v>
      </c>
      <c r="FD46">
        <v>0.34</v>
      </c>
      <c r="FE46">
        <v>0.2</v>
      </c>
      <c r="FF46">
        <v>0.7</v>
      </c>
      <c r="FG46">
        <v>0.32</v>
      </c>
      <c r="FH46">
        <v>0.69</v>
      </c>
      <c r="FI46">
        <v>0.11</v>
      </c>
      <c r="FJ46">
        <v>0.13</v>
      </c>
      <c r="FK46">
        <v>0</v>
      </c>
      <c r="FL46">
        <v>0.12</v>
      </c>
      <c r="FM46">
        <v>0</v>
      </c>
      <c r="FN46">
        <v>2.29</v>
      </c>
      <c r="FO46">
        <v>0.44</v>
      </c>
    </row>
    <row r="47" spans="1:171" x14ac:dyDescent="0.25">
      <c r="I47">
        <v>2041</v>
      </c>
      <c r="J47">
        <v>0.15</v>
      </c>
      <c r="K47">
        <v>0.54</v>
      </c>
      <c r="L47">
        <v>0.18</v>
      </c>
      <c r="M47">
        <v>0.03</v>
      </c>
      <c r="N47">
        <v>0.18</v>
      </c>
      <c r="O47">
        <v>0.15</v>
      </c>
      <c r="P47">
        <v>0</v>
      </c>
      <c r="Q47">
        <v>0</v>
      </c>
      <c r="R47">
        <v>0.04</v>
      </c>
      <c r="S47">
        <v>0.77</v>
      </c>
      <c r="T47">
        <v>0.67</v>
      </c>
      <c r="U47">
        <v>0.56000000000000005</v>
      </c>
      <c r="V47">
        <v>0.35</v>
      </c>
      <c r="W47">
        <v>0.52</v>
      </c>
      <c r="X47">
        <v>1.0900000000000001</v>
      </c>
      <c r="Y47">
        <v>1.38</v>
      </c>
      <c r="Z47">
        <v>0.13</v>
      </c>
      <c r="AA47">
        <v>0.12</v>
      </c>
      <c r="AB47">
        <v>0.08</v>
      </c>
      <c r="AC47">
        <v>0.06</v>
      </c>
      <c r="AD47">
        <v>0</v>
      </c>
      <c r="AE47">
        <v>0.02</v>
      </c>
      <c r="AF47">
        <v>0.05</v>
      </c>
      <c r="AG47">
        <v>0.12</v>
      </c>
      <c r="AH47">
        <v>0.14000000000000001</v>
      </c>
      <c r="AI47">
        <v>2.67</v>
      </c>
      <c r="AJ47">
        <v>0.99</v>
      </c>
      <c r="AK47">
        <v>0.23</v>
      </c>
      <c r="AL47">
        <v>0.2</v>
      </c>
      <c r="AM47">
        <v>0</v>
      </c>
      <c r="AN47">
        <v>0.02</v>
      </c>
      <c r="AO47">
        <v>0.03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0.01</v>
      </c>
      <c r="AY47">
        <v>0.02</v>
      </c>
      <c r="AZ47">
        <v>0.06</v>
      </c>
      <c r="BA47">
        <v>0.04</v>
      </c>
      <c r="BB47">
        <v>0.14000000000000001</v>
      </c>
      <c r="BC47">
        <v>0.06</v>
      </c>
      <c r="BD47">
        <v>0.19</v>
      </c>
      <c r="BE47">
        <v>7.0000000000000007E-2</v>
      </c>
      <c r="BF47">
        <v>0.02</v>
      </c>
      <c r="BG47">
        <v>0</v>
      </c>
      <c r="BH47">
        <v>0.01</v>
      </c>
      <c r="BI47">
        <v>0.05</v>
      </c>
      <c r="BJ47">
        <v>0.15</v>
      </c>
      <c r="BK47">
        <v>0.09</v>
      </c>
      <c r="BL47">
        <v>1.64</v>
      </c>
      <c r="BM47">
        <v>0</v>
      </c>
      <c r="BN47">
        <v>0</v>
      </c>
      <c r="BO47">
        <v>7.76</v>
      </c>
      <c r="BP47">
        <v>1.89</v>
      </c>
      <c r="BQ47">
        <v>7.24</v>
      </c>
      <c r="BR47">
        <v>0</v>
      </c>
      <c r="BS47">
        <v>0</v>
      </c>
      <c r="BT47">
        <v>24.25</v>
      </c>
      <c r="BU47">
        <v>1.62</v>
      </c>
      <c r="BV47">
        <v>0</v>
      </c>
      <c r="BW47">
        <v>0</v>
      </c>
      <c r="BX47">
        <v>0</v>
      </c>
      <c r="BY47">
        <v>0</v>
      </c>
      <c r="BZ47">
        <v>14.83</v>
      </c>
      <c r="CA47">
        <v>9.77</v>
      </c>
      <c r="CB47">
        <v>0</v>
      </c>
      <c r="CC47">
        <v>8.6300000000000008</v>
      </c>
      <c r="CD47">
        <v>0.25</v>
      </c>
      <c r="CE47">
        <v>0.13</v>
      </c>
      <c r="CF47">
        <v>0.28999999999999998</v>
      </c>
      <c r="CG47">
        <v>0.69</v>
      </c>
      <c r="CH47">
        <v>1.19</v>
      </c>
      <c r="CI47">
        <v>0.43</v>
      </c>
      <c r="CJ47">
        <v>0.67</v>
      </c>
      <c r="CK47">
        <v>4.3</v>
      </c>
      <c r="CL47">
        <v>0.6</v>
      </c>
      <c r="CM47">
        <v>3.2</v>
      </c>
      <c r="CN47">
        <v>0</v>
      </c>
      <c r="CO47">
        <v>0</v>
      </c>
      <c r="CP47">
        <v>0</v>
      </c>
      <c r="CQ47">
        <v>12.03</v>
      </c>
      <c r="CR47">
        <v>7.01</v>
      </c>
      <c r="CS47">
        <v>25.87</v>
      </c>
      <c r="CT47">
        <v>0</v>
      </c>
      <c r="CU47">
        <v>10.9</v>
      </c>
      <c r="CV47">
        <v>11.07</v>
      </c>
      <c r="CW47">
        <v>0</v>
      </c>
      <c r="CX47">
        <v>0</v>
      </c>
      <c r="CY47">
        <v>1.32</v>
      </c>
      <c r="CZ47">
        <v>12.36</v>
      </c>
      <c r="DA47">
        <v>4.99</v>
      </c>
      <c r="DB47">
        <v>10.66</v>
      </c>
      <c r="DC47">
        <v>10.02</v>
      </c>
      <c r="DD47">
        <v>9.74</v>
      </c>
      <c r="DE47">
        <v>0</v>
      </c>
      <c r="DF47">
        <v>0.6</v>
      </c>
      <c r="DG47">
        <v>0.31</v>
      </c>
      <c r="DH47">
        <v>0.6</v>
      </c>
      <c r="DI47">
        <v>0.11</v>
      </c>
      <c r="DJ47">
        <v>2.06</v>
      </c>
      <c r="DK47">
        <v>1.8</v>
      </c>
      <c r="DL47">
        <v>37.409999999999997</v>
      </c>
      <c r="DM47">
        <v>52.68</v>
      </c>
      <c r="DN47">
        <v>0</v>
      </c>
      <c r="DO47">
        <v>4.62</v>
      </c>
      <c r="DP47">
        <v>5.59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0.1</v>
      </c>
      <c r="DW47">
        <v>0.54</v>
      </c>
      <c r="DX47">
        <v>0.28000000000000003</v>
      </c>
      <c r="DY47">
        <v>0.01</v>
      </c>
      <c r="DZ47">
        <v>7.0000000000000007E-2</v>
      </c>
      <c r="EA47">
        <v>0.16</v>
      </c>
      <c r="EB47">
        <v>0</v>
      </c>
      <c r="EC47">
        <v>0</v>
      </c>
      <c r="ED47">
        <v>0.06</v>
      </c>
      <c r="EE47">
        <v>0.28000000000000003</v>
      </c>
      <c r="EF47">
        <v>0.32</v>
      </c>
      <c r="EG47">
        <v>0.12</v>
      </c>
      <c r="EH47">
        <v>0.03</v>
      </c>
      <c r="EI47">
        <v>0.1</v>
      </c>
      <c r="EJ47">
        <v>0</v>
      </c>
      <c r="EK47">
        <v>0</v>
      </c>
      <c r="EL47">
        <v>0.12</v>
      </c>
      <c r="EM47">
        <v>4.6500000000000004</v>
      </c>
      <c r="EN47">
        <v>0</v>
      </c>
      <c r="EO47">
        <v>2.0499999999999998</v>
      </c>
      <c r="EP47">
        <v>0.79</v>
      </c>
      <c r="EQ47">
        <v>0.32</v>
      </c>
      <c r="ER47">
        <v>0</v>
      </c>
      <c r="ES47">
        <v>0.08</v>
      </c>
      <c r="ET47">
        <v>0</v>
      </c>
      <c r="EU47">
        <v>0</v>
      </c>
      <c r="EV47">
        <v>0.87</v>
      </c>
      <c r="EW47">
        <v>1.19</v>
      </c>
      <c r="EX47">
        <v>1.4</v>
      </c>
      <c r="EY47">
        <v>0.75</v>
      </c>
      <c r="EZ47">
        <v>0</v>
      </c>
      <c r="FA47">
        <v>0</v>
      </c>
      <c r="FB47">
        <v>0.04</v>
      </c>
      <c r="FC47">
        <v>0.16</v>
      </c>
      <c r="FD47">
        <v>0.3</v>
      </c>
      <c r="FE47">
        <v>0.18</v>
      </c>
      <c r="FF47">
        <v>0.63</v>
      </c>
      <c r="FG47">
        <v>0.28999999999999998</v>
      </c>
      <c r="FH47">
        <v>0.62</v>
      </c>
      <c r="FI47">
        <v>0.11</v>
      </c>
      <c r="FJ47">
        <v>0.14000000000000001</v>
      </c>
      <c r="FK47">
        <v>0</v>
      </c>
      <c r="FL47">
        <v>0.13</v>
      </c>
      <c r="FM47">
        <v>0</v>
      </c>
      <c r="FN47">
        <v>2.11</v>
      </c>
      <c r="FO47">
        <v>0.38</v>
      </c>
    </row>
    <row r="48" spans="1:171" x14ac:dyDescent="0.25">
      <c r="I48">
        <v>2042</v>
      </c>
      <c r="J48">
        <v>1.23</v>
      </c>
      <c r="K48">
        <v>3.93</v>
      </c>
      <c r="L48">
        <v>1.51</v>
      </c>
      <c r="M48">
        <v>0.51</v>
      </c>
      <c r="N48">
        <v>0.72</v>
      </c>
      <c r="O48">
        <v>0.21</v>
      </c>
      <c r="P48">
        <v>0.23</v>
      </c>
      <c r="Q48">
        <v>0.17</v>
      </c>
      <c r="R48">
        <v>0</v>
      </c>
      <c r="S48">
        <v>0</v>
      </c>
      <c r="T48">
        <v>0.66</v>
      </c>
      <c r="U48">
        <v>0.53</v>
      </c>
      <c r="V48">
        <v>0.21</v>
      </c>
      <c r="W48">
        <v>0.51</v>
      </c>
      <c r="X48">
        <v>1.1299999999999999</v>
      </c>
      <c r="Y48">
        <v>1.3</v>
      </c>
      <c r="Z48">
        <v>0.03</v>
      </c>
      <c r="AA48">
        <v>0.11</v>
      </c>
      <c r="AB48">
        <v>0.05</v>
      </c>
      <c r="AC48">
        <v>0.06</v>
      </c>
      <c r="AD48">
        <v>0</v>
      </c>
      <c r="AE48">
        <v>0.03</v>
      </c>
      <c r="AF48">
        <v>0.05</v>
      </c>
      <c r="AG48">
        <v>0.1</v>
      </c>
      <c r="AH48">
        <v>0.14000000000000001</v>
      </c>
      <c r="AI48">
        <v>2.61</v>
      </c>
      <c r="AJ48">
        <v>0.44</v>
      </c>
      <c r="AK48">
        <v>0.36</v>
      </c>
      <c r="AL48">
        <v>0.31</v>
      </c>
      <c r="AM48">
        <v>0.08</v>
      </c>
      <c r="AN48">
        <v>0.1</v>
      </c>
      <c r="AO48">
        <v>0.11</v>
      </c>
      <c r="AP48">
        <v>0</v>
      </c>
      <c r="AQ48">
        <v>0.03</v>
      </c>
      <c r="AR48">
        <v>0.4</v>
      </c>
      <c r="AS48">
        <v>0.75</v>
      </c>
      <c r="AT48">
        <v>0.44</v>
      </c>
      <c r="AU48">
        <v>0.35</v>
      </c>
      <c r="AV48">
        <v>0.66</v>
      </c>
      <c r="AW48">
        <v>0</v>
      </c>
      <c r="AX48">
        <v>0.01</v>
      </c>
      <c r="AY48">
        <v>0.02</v>
      </c>
      <c r="AZ48">
        <v>0.06</v>
      </c>
      <c r="BA48">
        <v>0.04</v>
      </c>
      <c r="BB48">
        <v>0.12</v>
      </c>
      <c r="BC48">
        <v>0.05</v>
      </c>
      <c r="BD48">
        <v>0.16</v>
      </c>
      <c r="BE48">
        <v>0.06</v>
      </c>
      <c r="BF48">
        <v>0.03</v>
      </c>
      <c r="BG48">
        <v>0.06</v>
      </c>
      <c r="BH48">
        <v>0</v>
      </c>
      <c r="BI48">
        <v>0.06</v>
      </c>
      <c r="BJ48">
        <v>0.16</v>
      </c>
      <c r="BK48">
        <v>0.33</v>
      </c>
      <c r="BL48">
        <v>5.89</v>
      </c>
      <c r="BM48">
        <v>0.67</v>
      </c>
      <c r="BN48">
        <v>9.2899999999999991</v>
      </c>
      <c r="BO48">
        <v>7.84</v>
      </c>
      <c r="BP48">
        <v>1.9</v>
      </c>
      <c r="BQ48">
        <v>7.41</v>
      </c>
      <c r="BR48">
        <v>7.19</v>
      </c>
      <c r="BS48">
        <v>8.65</v>
      </c>
      <c r="BT48">
        <v>0</v>
      </c>
      <c r="BU48">
        <v>12.69</v>
      </c>
      <c r="BV48">
        <v>13.77</v>
      </c>
      <c r="BW48">
        <v>13.75</v>
      </c>
      <c r="BX48">
        <v>17.05</v>
      </c>
      <c r="BY48">
        <v>8.1199999999999992</v>
      </c>
      <c r="BZ48">
        <v>0</v>
      </c>
      <c r="CA48">
        <v>7.04</v>
      </c>
      <c r="CB48">
        <v>12.32</v>
      </c>
      <c r="CC48">
        <v>0</v>
      </c>
      <c r="CD48">
        <v>0.25</v>
      </c>
      <c r="CE48">
        <v>0.13</v>
      </c>
      <c r="CF48">
        <v>0</v>
      </c>
      <c r="CG48">
        <v>0</v>
      </c>
      <c r="CH48">
        <v>1.18</v>
      </c>
      <c r="CI48">
        <v>0.43</v>
      </c>
      <c r="CJ48">
        <v>0.68</v>
      </c>
      <c r="CK48">
        <v>4.25</v>
      </c>
      <c r="CL48">
        <v>38.979999999999997</v>
      </c>
      <c r="CM48">
        <v>84.35</v>
      </c>
      <c r="CN48">
        <v>33.020000000000003</v>
      </c>
      <c r="CO48">
        <v>12.44</v>
      </c>
      <c r="CP48">
        <v>18.22</v>
      </c>
      <c r="CQ48">
        <v>54.83</v>
      </c>
      <c r="CR48">
        <v>63.61</v>
      </c>
      <c r="CS48">
        <v>116.56</v>
      </c>
      <c r="CT48">
        <v>54.47</v>
      </c>
      <c r="CU48">
        <v>59.44</v>
      </c>
      <c r="CV48">
        <v>89.72</v>
      </c>
      <c r="CW48">
        <v>56.71</v>
      </c>
      <c r="CX48">
        <v>49.62</v>
      </c>
      <c r="CY48">
        <v>0</v>
      </c>
      <c r="CZ48">
        <v>23.56</v>
      </c>
      <c r="DA48">
        <v>11.65</v>
      </c>
      <c r="DB48">
        <v>30.1</v>
      </c>
      <c r="DC48">
        <v>25.23</v>
      </c>
      <c r="DD48">
        <v>15.12</v>
      </c>
      <c r="DE48">
        <v>0.01</v>
      </c>
      <c r="DF48">
        <v>1.41</v>
      </c>
      <c r="DG48">
        <v>0.28999999999999998</v>
      </c>
      <c r="DH48">
        <v>0.67</v>
      </c>
      <c r="DI48">
        <v>0.6</v>
      </c>
      <c r="DJ48">
        <v>1.91</v>
      </c>
      <c r="DK48">
        <v>1.8</v>
      </c>
      <c r="DL48">
        <v>37.909999999999997</v>
      </c>
      <c r="DM48">
        <v>64.2</v>
      </c>
      <c r="DN48">
        <v>8.31</v>
      </c>
      <c r="DO48">
        <v>5.89</v>
      </c>
      <c r="DP48">
        <v>13.35</v>
      </c>
      <c r="DQ48">
        <v>9.93</v>
      </c>
      <c r="DR48">
        <v>6.87</v>
      </c>
      <c r="DS48">
        <v>2.94</v>
      </c>
      <c r="DT48">
        <v>0.32</v>
      </c>
      <c r="DU48">
        <v>1.33</v>
      </c>
      <c r="DV48">
        <v>0</v>
      </c>
      <c r="DW48">
        <v>0</v>
      </c>
      <c r="DX48">
        <v>0</v>
      </c>
      <c r="DY48">
        <v>0.02</v>
      </c>
      <c r="DZ48">
        <v>0.06</v>
      </c>
      <c r="EA48">
        <v>0.15</v>
      </c>
      <c r="EB48">
        <v>0</v>
      </c>
      <c r="EC48">
        <v>0</v>
      </c>
      <c r="ED48">
        <v>0.05</v>
      </c>
      <c r="EE48">
        <v>0.32</v>
      </c>
      <c r="EF48">
        <v>0.42</v>
      </c>
      <c r="EG48">
        <v>0.13</v>
      </c>
      <c r="EH48">
        <v>0.02</v>
      </c>
      <c r="EI48">
        <v>0.1</v>
      </c>
      <c r="EJ48">
        <v>0</v>
      </c>
      <c r="EK48">
        <v>0</v>
      </c>
      <c r="EL48">
        <v>0.2</v>
      </c>
      <c r="EM48">
        <v>4.8899999999999997</v>
      </c>
      <c r="EN48">
        <v>17.09</v>
      </c>
      <c r="EO48">
        <v>1.98</v>
      </c>
      <c r="EP48">
        <v>2</v>
      </c>
      <c r="EQ48">
        <v>2.62</v>
      </c>
      <c r="ER48">
        <v>1.79</v>
      </c>
      <c r="ES48">
        <v>0.11</v>
      </c>
      <c r="ET48">
        <v>1.21</v>
      </c>
      <c r="EU48">
        <v>3.03</v>
      </c>
      <c r="EV48">
        <v>5.31</v>
      </c>
      <c r="EW48">
        <v>4.28</v>
      </c>
      <c r="EX48">
        <v>7.4</v>
      </c>
      <c r="EY48">
        <v>6.46</v>
      </c>
      <c r="EZ48">
        <v>3.8</v>
      </c>
      <c r="FA48">
        <v>4.79</v>
      </c>
      <c r="FB48">
        <v>0.04</v>
      </c>
      <c r="FC48">
        <v>0.14000000000000001</v>
      </c>
      <c r="FD48">
        <v>0.25</v>
      </c>
      <c r="FE48">
        <v>0.16</v>
      </c>
      <c r="FF48">
        <v>0.55000000000000004</v>
      </c>
      <c r="FG48">
        <v>0.26</v>
      </c>
      <c r="FH48">
        <v>0.53</v>
      </c>
      <c r="FI48">
        <v>0.11</v>
      </c>
      <c r="FJ48">
        <v>0.14000000000000001</v>
      </c>
      <c r="FK48">
        <v>0.35</v>
      </c>
      <c r="FL48">
        <v>0.12</v>
      </c>
      <c r="FM48">
        <v>0.01</v>
      </c>
      <c r="FN48">
        <v>1.97</v>
      </c>
      <c r="FO48">
        <v>0.56000000000000005</v>
      </c>
    </row>
    <row r="52" spans="9:171" x14ac:dyDescent="0.25">
      <c r="I52" t="s">
        <v>6</v>
      </c>
      <c r="J52" t="s">
        <v>4894</v>
      </c>
      <c r="K52" t="s">
        <v>4895</v>
      </c>
      <c r="L52" t="s">
        <v>4896</v>
      </c>
      <c r="M52" t="s">
        <v>4897</v>
      </c>
      <c r="N52" t="s">
        <v>4898</v>
      </c>
      <c r="O52" t="s">
        <v>4899</v>
      </c>
      <c r="P52" t="s">
        <v>4900</v>
      </c>
      <c r="Q52" t="s">
        <v>4901</v>
      </c>
      <c r="R52" t="s">
        <v>4902</v>
      </c>
      <c r="S52" t="s">
        <v>4903</v>
      </c>
      <c r="T52" t="s">
        <v>4904</v>
      </c>
      <c r="U52" t="s">
        <v>4905</v>
      </c>
      <c r="V52" t="s">
        <v>4906</v>
      </c>
      <c r="W52" t="s">
        <v>4907</v>
      </c>
      <c r="X52" t="s">
        <v>4908</v>
      </c>
      <c r="Y52" t="s">
        <v>4909</v>
      </c>
      <c r="Z52" t="s">
        <v>4910</v>
      </c>
      <c r="AA52" t="s">
        <v>4911</v>
      </c>
      <c r="AB52" t="s">
        <v>4912</v>
      </c>
      <c r="AC52" t="s">
        <v>4913</v>
      </c>
      <c r="AD52" t="s">
        <v>4914</v>
      </c>
      <c r="AE52" t="s">
        <v>4915</v>
      </c>
      <c r="AF52" t="s">
        <v>4916</v>
      </c>
      <c r="AG52" t="s">
        <v>4917</v>
      </c>
      <c r="AH52" t="s">
        <v>4918</v>
      </c>
      <c r="AI52" t="s">
        <v>4919</v>
      </c>
      <c r="AJ52" t="s">
        <v>4920</v>
      </c>
      <c r="AK52" t="s">
        <v>4867</v>
      </c>
      <c r="AL52" t="s">
        <v>4868</v>
      </c>
      <c r="AM52" t="s">
        <v>4869</v>
      </c>
      <c r="AN52" t="s">
        <v>4870</v>
      </c>
      <c r="AO52" t="s">
        <v>4871</v>
      </c>
      <c r="AP52" t="s">
        <v>4872</v>
      </c>
      <c r="AQ52" t="s">
        <v>4873</v>
      </c>
      <c r="AR52" t="s">
        <v>4874</v>
      </c>
      <c r="AS52" t="s">
        <v>4875</v>
      </c>
      <c r="AT52" t="s">
        <v>4876</v>
      </c>
      <c r="AU52" t="s">
        <v>4877</v>
      </c>
      <c r="AV52" t="s">
        <v>4878</v>
      </c>
      <c r="AW52" t="s">
        <v>4879</v>
      </c>
      <c r="AX52" t="s">
        <v>4880</v>
      </c>
      <c r="AY52" t="s">
        <v>4881</v>
      </c>
      <c r="AZ52" t="s">
        <v>4882</v>
      </c>
      <c r="BA52" t="s">
        <v>4883</v>
      </c>
      <c r="BB52" t="s">
        <v>4884</v>
      </c>
      <c r="BC52" t="s">
        <v>4885</v>
      </c>
      <c r="BD52" t="s">
        <v>4886</v>
      </c>
      <c r="BE52" t="s">
        <v>4887</v>
      </c>
      <c r="BF52" t="s">
        <v>4888</v>
      </c>
      <c r="BG52" t="s">
        <v>4889</v>
      </c>
      <c r="BH52" t="s">
        <v>4890</v>
      </c>
      <c r="BI52" t="s">
        <v>4891</v>
      </c>
      <c r="BJ52" t="s">
        <v>4892</v>
      </c>
      <c r="BK52" t="s">
        <v>4893</v>
      </c>
      <c r="BL52" t="s">
        <v>4921</v>
      </c>
      <c r="BM52" t="s">
        <v>4922</v>
      </c>
      <c r="BN52" t="s">
        <v>4923</v>
      </c>
      <c r="BO52" t="s">
        <v>4924</v>
      </c>
      <c r="BP52" t="s">
        <v>4925</v>
      </c>
      <c r="BQ52" t="s">
        <v>4926</v>
      </c>
      <c r="BR52" t="s">
        <v>4927</v>
      </c>
      <c r="BS52" t="s">
        <v>4928</v>
      </c>
      <c r="BT52" t="s">
        <v>4929</v>
      </c>
      <c r="BU52" t="s">
        <v>4930</v>
      </c>
      <c r="BV52" t="s">
        <v>4931</v>
      </c>
      <c r="BW52" t="s">
        <v>4932</v>
      </c>
      <c r="BX52" t="s">
        <v>4933</v>
      </c>
      <c r="BY52" t="s">
        <v>4934</v>
      </c>
      <c r="BZ52" t="s">
        <v>4935</v>
      </c>
      <c r="CA52" t="s">
        <v>4936</v>
      </c>
      <c r="CB52" t="s">
        <v>4937</v>
      </c>
      <c r="CC52" t="s">
        <v>4938</v>
      </c>
      <c r="CD52" t="s">
        <v>4939</v>
      </c>
      <c r="CE52" t="s">
        <v>4940</v>
      </c>
      <c r="CF52" t="s">
        <v>4941</v>
      </c>
      <c r="CG52" t="s">
        <v>4942</v>
      </c>
      <c r="CH52" t="s">
        <v>4943</v>
      </c>
      <c r="CI52" t="s">
        <v>4944</v>
      </c>
      <c r="CJ52" t="s">
        <v>4945</v>
      </c>
      <c r="CK52" t="s">
        <v>4946</v>
      </c>
      <c r="CL52" t="s">
        <v>4947</v>
      </c>
      <c r="CM52" t="s">
        <v>4948</v>
      </c>
      <c r="CN52" t="s">
        <v>4949</v>
      </c>
      <c r="CO52" t="s">
        <v>4950</v>
      </c>
      <c r="CP52" t="s">
        <v>4951</v>
      </c>
      <c r="CQ52" t="s">
        <v>4952</v>
      </c>
      <c r="CR52" t="s">
        <v>4953</v>
      </c>
      <c r="CS52" t="s">
        <v>4954</v>
      </c>
      <c r="CT52" t="s">
        <v>4955</v>
      </c>
      <c r="CU52" t="s">
        <v>4956</v>
      </c>
      <c r="CV52" t="s">
        <v>4957</v>
      </c>
      <c r="CW52" t="s">
        <v>4958</v>
      </c>
      <c r="CX52" t="s">
        <v>4959</v>
      </c>
      <c r="CY52" t="s">
        <v>4960</v>
      </c>
      <c r="CZ52" t="s">
        <v>4961</v>
      </c>
      <c r="DA52" t="s">
        <v>4962</v>
      </c>
      <c r="DB52" t="s">
        <v>4963</v>
      </c>
      <c r="DC52" t="s">
        <v>4964</v>
      </c>
      <c r="DD52" t="s">
        <v>4965</v>
      </c>
      <c r="DE52" t="s">
        <v>4966</v>
      </c>
      <c r="DF52" t="s">
        <v>4967</v>
      </c>
      <c r="DG52" t="s">
        <v>4968</v>
      </c>
      <c r="DH52" t="s">
        <v>4969</v>
      </c>
      <c r="DI52" t="s">
        <v>4970</v>
      </c>
      <c r="DJ52" t="s">
        <v>4971</v>
      </c>
      <c r="DK52" t="s">
        <v>4972</v>
      </c>
      <c r="DL52" t="s">
        <v>4973</v>
      </c>
      <c r="DM52" t="s">
        <v>4974</v>
      </c>
      <c r="DN52" t="s">
        <v>5002</v>
      </c>
      <c r="DO52" t="s">
        <v>5003</v>
      </c>
      <c r="DP52" t="s">
        <v>5004</v>
      </c>
      <c r="DQ52" t="s">
        <v>5005</v>
      </c>
      <c r="DR52" t="s">
        <v>5006</v>
      </c>
      <c r="DS52" t="s">
        <v>5007</v>
      </c>
      <c r="DT52" t="s">
        <v>5008</v>
      </c>
      <c r="DU52" t="s">
        <v>5009</v>
      </c>
      <c r="DV52" t="s">
        <v>5010</v>
      </c>
      <c r="DW52" t="s">
        <v>5011</v>
      </c>
      <c r="DX52" t="s">
        <v>5012</v>
      </c>
      <c r="DY52" t="s">
        <v>5013</v>
      </c>
      <c r="DZ52" t="s">
        <v>5014</v>
      </c>
      <c r="EA52" t="s">
        <v>5015</v>
      </c>
      <c r="EB52" t="s">
        <v>5016</v>
      </c>
      <c r="EC52" t="s">
        <v>5017</v>
      </c>
      <c r="ED52" t="s">
        <v>5018</v>
      </c>
      <c r="EE52" t="s">
        <v>5019</v>
      </c>
      <c r="EF52" t="s">
        <v>5020</v>
      </c>
      <c r="EG52" t="s">
        <v>5021</v>
      </c>
      <c r="EH52" t="s">
        <v>5022</v>
      </c>
      <c r="EI52" t="s">
        <v>5023</v>
      </c>
      <c r="EJ52" t="s">
        <v>5024</v>
      </c>
      <c r="EK52" t="s">
        <v>5025</v>
      </c>
      <c r="EL52" t="s">
        <v>5026</v>
      </c>
      <c r="EM52" t="s">
        <v>5027</v>
      </c>
      <c r="EN52" t="s">
        <v>5028</v>
      </c>
      <c r="EO52" t="s">
        <v>4975</v>
      </c>
      <c r="EP52" t="s">
        <v>4976</v>
      </c>
      <c r="EQ52" t="s">
        <v>4977</v>
      </c>
      <c r="ER52" t="s">
        <v>4978</v>
      </c>
      <c r="ES52" t="s">
        <v>4979</v>
      </c>
      <c r="ET52" t="s">
        <v>4980</v>
      </c>
      <c r="EU52" t="s">
        <v>4981</v>
      </c>
      <c r="EV52" t="s">
        <v>4982</v>
      </c>
      <c r="EW52" t="s">
        <v>4983</v>
      </c>
      <c r="EX52" t="s">
        <v>4984</v>
      </c>
      <c r="EY52" t="s">
        <v>4985</v>
      </c>
      <c r="EZ52" t="s">
        <v>4986</v>
      </c>
      <c r="FA52" t="s">
        <v>4987</v>
      </c>
      <c r="FB52" t="s">
        <v>4988</v>
      </c>
      <c r="FC52" t="s">
        <v>4989</v>
      </c>
      <c r="FD52" t="s">
        <v>4990</v>
      </c>
      <c r="FE52" t="s">
        <v>4991</v>
      </c>
      <c r="FF52" t="s">
        <v>4992</v>
      </c>
      <c r="FG52" t="s">
        <v>4993</v>
      </c>
      <c r="FH52" t="s">
        <v>4994</v>
      </c>
      <c r="FI52" t="s">
        <v>4995</v>
      </c>
      <c r="FJ52" t="s">
        <v>4996</v>
      </c>
      <c r="FK52" t="s">
        <v>4997</v>
      </c>
      <c r="FL52" t="s">
        <v>4998</v>
      </c>
      <c r="FM52" t="s">
        <v>4999</v>
      </c>
      <c r="FN52" t="s">
        <v>5000</v>
      </c>
      <c r="FO52" t="s">
        <v>5001</v>
      </c>
    </row>
    <row r="53" spans="9:171" x14ac:dyDescent="0.25">
      <c r="I53">
        <v>2023</v>
      </c>
      <c r="J53">
        <f t="shared" ref="J53:AO53" si="8">J29-J4</f>
        <v>0.05</v>
      </c>
      <c r="K53">
        <f t="shared" si="8"/>
        <v>0.1</v>
      </c>
      <c r="L53">
        <f t="shared" si="8"/>
        <v>0.1</v>
      </c>
      <c r="M53">
        <f t="shared" si="8"/>
        <v>0.17</v>
      </c>
      <c r="N53">
        <f t="shared" si="8"/>
        <v>0.1</v>
      </c>
      <c r="O53">
        <f t="shared" si="8"/>
        <v>0.11</v>
      </c>
      <c r="P53">
        <f t="shared" si="8"/>
        <v>0.22</v>
      </c>
      <c r="Q53">
        <f t="shared" si="8"/>
        <v>0.33</v>
      </c>
      <c r="R53">
        <f t="shared" si="8"/>
        <v>0.06</v>
      </c>
      <c r="S53">
        <f t="shared" si="8"/>
        <v>0.84</v>
      </c>
      <c r="T53">
        <f t="shared" si="8"/>
        <v>0.04</v>
      </c>
      <c r="U53">
        <f t="shared" si="8"/>
        <v>0.04</v>
      </c>
      <c r="V53">
        <f t="shared" si="8"/>
        <v>0.23</v>
      </c>
      <c r="W53">
        <f t="shared" si="8"/>
        <v>0.26</v>
      </c>
      <c r="X53">
        <f t="shared" si="8"/>
        <v>0.01</v>
      </c>
      <c r="Y53">
        <f t="shared" si="8"/>
        <v>0.06</v>
      </c>
      <c r="Z53">
        <f t="shared" si="8"/>
        <v>0.3</v>
      </c>
      <c r="AA53">
        <f t="shared" si="8"/>
        <v>0.19</v>
      </c>
      <c r="AB53">
        <f t="shared" si="8"/>
        <v>0.02</v>
      </c>
      <c r="AC53">
        <f t="shared" si="8"/>
        <v>0.04</v>
      </c>
      <c r="AD53">
        <f t="shared" si="8"/>
        <v>0.1</v>
      </c>
      <c r="AE53">
        <f t="shared" si="8"/>
        <v>0.06</v>
      </c>
      <c r="AF53">
        <f t="shared" si="8"/>
        <v>0.15</v>
      </c>
      <c r="AG53">
        <f t="shared" si="8"/>
        <v>0.04</v>
      </c>
      <c r="AH53">
        <f t="shared" si="8"/>
        <v>0.04</v>
      </c>
      <c r="AI53">
        <f t="shared" si="8"/>
        <v>2.5</v>
      </c>
      <c r="AJ53">
        <f t="shared" si="8"/>
        <v>0.56999999999999995</v>
      </c>
      <c r="AK53">
        <f t="shared" si="8"/>
        <v>0.14000000000000001</v>
      </c>
      <c r="AL53">
        <f t="shared" si="8"/>
        <v>0.15</v>
      </c>
      <c r="AM53">
        <f t="shared" si="8"/>
        <v>0.25</v>
      </c>
      <c r="AN53">
        <f t="shared" si="8"/>
        <v>0.16</v>
      </c>
      <c r="AO53">
        <f t="shared" si="8"/>
        <v>0.19</v>
      </c>
      <c r="AP53">
        <f t="shared" ref="AP53:BU53" si="9">AP29-AP4</f>
        <v>0.19</v>
      </c>
      <c r="AQ53">
        <f t="shared" si="9"/>
        <v>0.25</v>
      </c>
      <c r="AR53">
        <f t="shared" si="9"/>
        <v>0.05</v>
      </c>
      <c r="AS53">
        <f t="shared" si="9"/>
        <v>0.11</v>
      </c>
      <c r="AT53">
        <f t="shared" si="9"/>
        <v>0.18</v>
      </c>
      <c r="AU53">
        <f t="shared" si="9"/>
        <v>0.1</v>
      </c>
      <c r="AV53">
        <f t="shared" si="9"/>
        <v>7.0000000000000007E-2</v>
      </c>
      <c r="AW53">
        <f t="shared" si="9"/>
        <v>0</v>
      </c>
      <c r="AX53">
        <f t="shared" si="9"/>
        <v>0.01</v>
      </c>
      <c r="AY53">
        <f t="shared" si="9"/>
        <v>0.38</v>
      </c>
      <c r="AZ53">
        <f t="shared" si="9"/>
        <v>0</v>
      </c>
      <c r="BA53">
        <f t="shared" si="9"/>
        <v>0.01</v>
      </c>
      <c r="BB53">
        <f t="shared" si="9"/>
        <v>0.01</v>
      </c>
      <c r="BC53">
        <f t="shared" si="9"/>
        <v>0</v>
      </c>
      <c r="BD53">
        <f t="shared" si="9"/>
        <v>0.01</v>
      </c>
      <c r="BE53">
        <f t="shared" si="9"/>
        <v>0.01</v>
      </c>
      <c r="BF53">
        <f t="shared" si="9"/>
        <v>0.02</v>
      </c>
      <c r="BG53">
        <f t="shared" si="9"/>
        <v>0.03</v>
      </c>
      <c r="BH53">
        <f t="shared" si="9"/>
        <v>0.05</v>
      </c>
      <c r="BI53">
        <f t="shared" si="9"/>
        <v>0.04</v>
      </c>
      <c r="BJ53">
        <f t="shared" si="9"/>
        <v>0.23</v>
      </c>
      <c r="BK53">
        <f t="shared" si="9"/>
        <v>0.65</v>
      </c>
      <c r="BL53">
        <f t="shared" si="9"/>
        <v>3.08</v>
      </c>
      <c r="BM53">
        <f t="shared" si="9"/>
        <v>0.2</v>
      </c>
      <c r="BN53">
        <f t="shared" si="9"/>
        <v>4.17</v>
      </c>
      <c r="BO53">
        <f t="shared" si="9"/>
        <v>6.34</v>
      </c>
      <c r="BP53">
        <f t="shared" si="9"/>
        <v>7.78</v>
      </c>
      <c r="BQ53">
        <f t="shared" si="9"/>
        <v>1.83</v>
      </c>
      <c r="BR53">
        <f t="shared" si="9"/>
        <v>2.4</v>
      </c>
      <c r="BS53">
        <f t="shared" si="9"/>
        <v>2.4300000000000002</v>
      </c>
      <c r="BT53">
        <f t="shared" si="9"/>
        <v>6.25</v>
      </c>
      <c r="BU53">
        <f t="shared" si="9"/>
        <v>1.64</v>
      </c>
      <c r="BV53">
        <f t="shared" ref="BV53:DA53" si="10">BV29-BV4</f>
        <v>3.87</v>
      </c>
      <c r="BW53">
        <f t="shared" si="10"/>
        <v>3.86</v>
      </c>
      <c r="BX53">
        <f t="shared" si="10"/>
        <v>2.4500000000000002</v>
      </c>
      <c r="BY53">
        <f t="shared" si="10"/>
        <v>1.39</v>
      </c>
      <c r="BZ53">
        <f t="shared" si="10"/>
        <v>3.91</v>
      </c>
      <c r="CA53">
        <f t="shared" si="10"/>
        <v>3.39</v>
      </c>
      <c r="CB53">
        <f t="shared" si="10"/>
        <v>2.0099999999999998</v>
      </c>
      <c r="CC53">
        <f t="shared" si="10"/>
        <v>2.33</v>
      </c>
      <c r="CD53">
        <f t="shared" si="10"/>
        <v>0.5</v>
      </c>
      <c r="CE53">
        <f t="shared" si="10"/>
        <v>0.27</v>
      </c>
      <c r="CF53">
        <f t="shared" si="10"/>
        <v>0.24</v>
      </c>
      <c r="CG53">
        <f t="shared" si="10"/>
        <v>0.59</v>
      </c>
      <c r="CH53">
        <f t="shared" si="10"/>
        <v>1.28</v>
      </c>
      <c r="CI53">
        <f t="shared" si="10"/>
        <v>0.44</v>
      </c>
      <c r="CJ53">
        <f t="shared" si="10"/>
        <v>1.18</v>
      </c>
      <c r="CK53">
        <f t="shared" si="10"/>
        <v>19.420000000000002</v>
      </c>
      <c r="CL53">
        <f t="shared" si="10"/>
        <v>9.84</v>
      </c>
      <c r="CM53">
        <f t="shared" si="10"/>
        <v>2.58</v>
      </c>
      <c r="CN53">
        <f t="shared" si="10"/>
        <v>3.32</v>
      </c>
      <c r="CO53">
        <f t="shared" si="10"/>
        <v>4.9000000000000004</v>
      </c>
      <c r="CP53">
        <f t="shared" si="10"/>
        <v>4.3499999999999996</v>
      </c>
      <c r="CQ53">
        <f t="shared" si="10"/>
        <v>2.98</v>
      </c>
      <c r="CR53">
        <f t="shared" si="10"/>
        <v>1.93</v>
      </c>
      <c r="CS53">
        <f t="shared" si="10"/>
        <v>2.74</v>
      </c>
      <c r="CT53">
        <f t="shared" si="10"/>
        <v>1.35</v>
      </c>
      <c r="CU53">
        <f t="shared" si="10"/>
        <v>2.57</v>
      </c>
      <c r="CV53">
        <f t="shared" si="10"/>
        <v>1.49</v>
      </c>
      <c r="CW53">
        <f t="shared" si="10"/>
        <v>4.58</v>
      </c>
      <c r="CX53">
        <f t="shared" si="10"/>
        <v>3.95</v>
      </c>
      <c r="CY53">
        <f t="shared" si="10"/>
        <v>8.07</v>
      </c>
      <c r="CZ53">
        <f t="shared" si="10"/>
        <v>2.54</v>
      </c>
      <c r="DA53">
        <f t="shared" si="10"/>
        <v>1.0900000000000001</v>
      </c>
      <c r="DB53">
        <f t="shared" ref="DB53:EG53" si="11">DB29-DB4</f>
        <v>2.74</v>
      </c>
      <c r="DC53">
        <f t="shared" si="11"/>
        <v>0.5</v>
      </c>
      <c r="DD53">
        <f t="shared" si="11"/>
        <v>6.78</v>
      </c>
      <c r="DE53">
        <f t="shared" si="11"/>
        <v>0</v>
      </c>
      <c r="DF53">
        <f t="shared" si="11"/>
        <v>0.95</v>
      </c>
      <c r="DG53">
        <f t="shared" si="11"/>
        <v>0.7</v>
      </c>
      <c r="DH53">
        <f t="shared" si="11"/>
        <v>1.1599999999999999</v>
      </c>
      <c r="DI53">
        <f t="shared" si="11"/>
        <v>1.36</v>
      </c>
      <c r="DJ53">
        <f t="shared" si="11"/>
        <v>0.21</v>
      </c>
      <c r="DK53">
        <f t="shared" si="11"/>
        <v>0.71</v>
      </c>
      <c r="DL53">
        <f t="shared" si="11"/>
        <v>18.96</v>
      </c>
      <c r="DM53">
        <f t="shared" si="11"/>
        <v>22.03</v>
      </c>
      <c r="DN53">
        <f t="shared" si="11"/>
        <v>1.1299999999999999</v>
      </c>
      <c r="DO53">
        <f t="shared" si="11"/>
        <v>0.45</v>
      </c>
      <c r="DP53">
        <f t="shared" si="11"/>
        <v>0.49</v>
      </c>
      <c r="DQ53">
        <f t="shared" si="11"/>
        <v>0.56000000000000005</v>
      </c>
      <c r="DR53">
        <f t="shared" si="11"/>
        <v>0.87</v>
      </c>
      <c r="DS53">
        <f t="shared" si="11"/>
        <v>0.77</v>
      </c>
      <c r="DT53">
        <f t="shared" si="11"/>
        <v>1.2</v>
      </c>
      <c r="DU53">
        <f t="shared" si="11"/>
        <v>1.43</v>
      </c>
      <c r="DV53">
        <f t="shared" si="11"/>
        <v>1.37</v>
      </c>
      <c r="DW53">
        <f t="shared" si="11"/>
        <v>0.73</v>
      </c>
      <c r="DX53">
        <f t="shared" si="11"/>
        <v>1.29</v>
      </c>
      <c r="DY53">
        <f t="shared" si="11"/>
        <v>0.02</v>
      </c>
      <c r="DZ53">
        <f t="shared" si="11"/>
        <v>0.1</v>
      </c>
      <c r="EA53">
        <f t="shared" si="11"/>
        <v>0.15</v>
      </c>
      <c r="EB53">
        <f t="shared" si="11"/>
        <v>0.08</v>
      </c>
      <c r="EC53">
        <f t="shared" si="11"/>
        <v>0.16</v>
      </c>
      <c r="ED53">
        <f t="shared" si="11"/>
        <v>0.14000000000000001</v>
      </c>
      <c r="EE53">
        <f t="shared" si="11"/>
        <v>0.21</v>
      </c>
      <c r="EF53">
        <f t="shared" si="11"/>
        <v>0.02</v>
      </c>
      <c r="EG53">
        <f t="shared" si="11"/>
        <v>0.05</v>
      </c>
      <c r="EH53">
        <f t="shared" ref="EH53:FO53" si="12">EH29-EH4</f>
        <v>0.25</v>
      </c>
      <c r="EI53">
        <f t="shared" si="12"/>
        <v>0.08</v>
      </c>
      <c r="EJ53">
        <f t="shared" si="12"/>
        <v>0.18</v>
      </c>
      <c r="EK53">
        <f t="shared" si="12"/>
        <v>0.42</v>
      </c>
      <c r="EL53">
        <f t="shared" si="12"/>
        <v>0.2</v>
      </c>
      <c r="EM53">
        <f t="shared" si="12"/>
        <v>3.67</v>
      </c>
      <c r="EN53">
        <f t="shared" si="12"/>
        <v>3.22</v>
      </c>
      <c r="EO53">
        <f t="shared" si="12"/>
        <v>0.35</v>
      </c>
      <c r="EP53">
        <f t="shared" si="12"/>
        <v>0.59</v>
      </c>
      <c r="EQ53">
        <f t="shared" si="12"/>
        <v>0.9</v>
      </c>
      <c r="ER53">
        <f t="shared" si="12"/>
        <v>0.6</v>
      </c>
      <c r="ES53">
        <f t="shared" si="12"/>
        <v>1.35</v>
      </c>
      <c r="ET53">
        <f t="shared" si="12"/>
        <v>0.63</v>
      </c>
      <c r="EU53">
        <f t="shared" si="12"/>
        <v>0.87</v>
      </c>
      <c r="EV53">
        <f t="shared" si="12"/>
        <v>0.32</v>
      </c>
      <c r="EW53">
        <f t="shared" si="12"/>
        <v>0.04</v>
      </c>
      <c r="EX53">
        <f t="shared" si="12"/>
        <v>0.41</v>
      </c>
      <c r="EY53">
        <f t="shared" si="12"/>
        <v>0.62</v>
      </c>
      <c r="EZ53">
        <f t="shared" si="12"/>
        <v>0.84</v>
      </c>
      <c r="FA53">
        <f t="shared" si="12"/>
        <v>0.51</v>
      </c>
      <c r="FB53">
        <f t="shared" si="12"/>
        <v>0</v>
      </c>
      <c r="FC53">
        <f t="shared" si="12"/>
        <v>0.03</v>
      </c>
      <c r="FD53">
        <f t="shared" si="12"/>
        <v>0.05</v>
      </c>
      <c r="FE53">
        <f t="shared" si="12"/>
        <v>0.04</v>
      </c>
      <c r="FF53">
        <f t="shared" si="12"/>
        <v>0.02</v>
      </c>
      <c r="FG53">
        <f t="shared" si="12"/>
        <v>0.01</v>
      </c>
      <c r="FH53">
        <f t="shared" si="12"/>
        <v>0.03</v>
      </c>
      <c r="FI53">
        <f t="shared" si="12"/>
        <v>0.12</v>
      </c>
      <c r="FJ53">
        <f t="shared" si="12"/>
        <v>0.18</v>
      </c>
      <c r="FK53">
        <f t="shared" si="12"/>
        <v>0.21</v>
      </c>
      <c r="FL53">
        <f t="shared" si="12"/>
        <v>0.17</v>
      </c>
      <c r="FM53">
        <f t="shared" si="12"/>
        <v>0.24</v>
      </c>
      <c r="FN53">
        <f t="shared" si="12"/>
        <v>2.62</v>
      </c>
      <c r="FO53">
        <f t="shared" si="12"/>
        <v>2.93</v>
      </c>
    </row>
    <row r="54" spans="9:171" x14ac:dyDescent="0.25">
      <c r="I54">
        <v>2024</v>
      </c>
      <c r="J54">
        <f t="shared" ref="J54:AO54" si="13">J30-J5</f>
        <v>0</v>
      </c>
      <c r="K54">
        <f t="shared" si="13"/>
        <v>0</v>
      </c>
      <c r="L54">
        <f t="shared" si="13"/>
        <v>0</v>
      </c>
      <c r="M54">
        <f t="shared" si="13"/>
        <v>0</v>
      </c>
      <c r="N54">
        <f t="shared" si="13"/>
        <v>0</v>
      </c>
      <c r="O54">
        <f t="shared" si="13"/>
        <v>0</v>
      </c>
      <c r="P54">
        <f t="shared" si="13"/>
        <v>0</v>
      </c>
      <c r="Q54">
        <f t="shared" si="13"/>
        <v>0</v>
      </c>
      <c r="R54">
        <f t="shared" si="13"/>
        <v>0</v>
      </c>
      <c r="S54">
        <f t="shared" si="13"/>
        <v>0</v>
      </c>
      <c r="T54">
        <f t="shared" si="13"/>
        <v>0</v>
      </c>
      <c r="U54">
        <f t="shared" si="13"/>
        <v>0</v>
      </c>
      <c r="V54">
        <f t="shared" si="13"/>
        <v>0</v>
      </c>
      <c r="W54">
        <f t="shared" si="13"/>
        <v>0</v>
      </c>
      <c r="X54">
        <f t="shared" si="13"/>
        <v>0</v>
      </c>
      <c r="Y54">
        <f t="shared" si="13"/>
        <v>0</v>
      </c>
      <c r="Z54">
        <f t="shared" si="13"/>
        <v>0</v>
      </c>
      <c r="AA54">
        <f t="shared" si="13"/>
        <v>0</v>
      </c>
      <c r="AB54">
        <f t="shared" si="13"/>
        <v>0</v>
      </c>
      <c r="AC54">
        <f t="shared" si="13"/>
        <v>0</v>
      </c>
      <c r="AD54">
        <f t="shared" si="13"/>
        <v>0</v>
      </c>
      <c r="AE54">
        <f t="shared" si="13"/>
        <v>0</v>
      </c>
      <c r="AF54">
        <f t="shared" si="13"/>
        <v>0</v>
      </c>
      <c r="AG54">
        <f t="shared" si="13"/>
        <v>0</v>
      </c>
      <c r="AH54">
        <f t="shared" si="13"/>
        <v>0</v>
      </c>
      <c r="AI54">
        <f t="shared" si="13"/>
        <v>0</v>
      </c>
      <c r="AJ54">
        <f t="shared" si="13"/>
        <v>0</v>
      </c>
      <c r="AK54">
        <f t="shared" si="13"/>
        <v>0</v>
      </c>
      <c r="AL54">
        <f t="shared" si="13"/>
        <v>0</v>
      </c>
      <c r="AM54">
        <f t="shared" si="13"/>
        <v>0</v>
      </c>
      <c r="AN54">
        <f t="shared" si="13"/>
        <v>0</v>
      </c>
      <c r="AO54">
        <f t="shared" si="13"/>
        <v>0</v>
      </c>
      <c r="AP54">
        <f t="shared" ref="AP54:BU54" si="14">AP30-AP5</f>
        <v>0</v>
      </c>
      <c r="AQ54">
        <f t="shared" si="14"/>
        <v>0</v>
      </c>
      <c r="AR54">
        <f t="shared" si="14"/>
        <v>0</v>
      </c>
      <c r="AS54">
        <f t="shared" si="14"/>
        <v>0</v>
      </c>
      <c r="AT54">
        <f t="shared" si="14"/>
        <v>0</v>
      </c>
      <c r="AU54">
        <f t="shared" si="14"/>
        <v>0</v>
      </c>
      <c r="AV54">
        <f t="shared" si="14"/>
        <v>0</v>
      </c>
      <c r="AW54">
        <f t="shared" si="14"/>
        <v>0</v>
      </c>
      <c r="AX54">
        <f t="shared" si="14"/>
        <v>0</v>
      </c>
      <c r="AY54">
        <f t="shared" si="14"/>
        <v>0</v>
      </c>
      <c r="AZ54">
        <f t="shared" si="14"/>
        <v>0</v>
      </c>
      <c r="BA54">
        <f t="shared" si="14"/>
        <v>0</v>
      </c>
      <c r="BB54">
        <f t="shared" si="14"/>
        <v>0</v>
      </c>
      <c r="BC54">
        <f t="shared" si="14"/>
        <v>0</v>
      </c>
      <c r="BD54">
        <f t="shared" si="14"/>
        <v>0</v>
      </c>
      <c r="BE54">
        <f t="shared" si="14"/>
        <v>0</v>
      </c>
      <c r="BF54">
        <f t="shared" si="14"/>
        <v>0</v>
      </c>
      <c r="BG54">
        <f t="shared" si="14"/>
        <v>0</v>
      </c>
      <c r="BH54">
        <f t="shared" si="14"/>
        <v>0</v>
      </c>
      <c r="BI54">
        <f t="shared" si="14"/>
        <v>0</v>
      </c>
      <c r="BJ54">
        <f t="shared" si="14"/>
        <v>0</v>
      </c>
      <c r="BK54">
        <f t="shared" si="14"/>
        <v>0</v>
      </c>
      <c r="BL54">
        <f t="shared" si="14"/>
        <v>0</v>
      </c>
      <c r="BM54">
        <f t="shared" si="14"/>
        <v>0</v>
      </c>
      <c r="BN54">
        <f t="shared" si="14"/>
        <v>0</v>
      </c>
      <c r="BO54">
        <f t="shared" si="14"/>
        <v>0</v>
      </c>
      <c r="BP54">
        <f t="shared" si="14"/>
        <v>0</v>
      </c>
      <c r="BQ54">
        <f t="shared" si="14"/>
        <v>0</v>
      </c>
      <c r="BR54">
        <f t="shared" si="14"/>
        <v>0</v>
      </c>
      <c r="BS54">
        <f t="shared" si="14"/>
        <v>0</v>
      </c>
      <c r="BT54">
        <f t="shared" si="14"/>
        <v>0</v>
      </c>
      <c r="BU54">
        <f t="shared" si="14"/>
        <v>0</v>
      </c>
      <c r="BV54">
        <f t="shared" ref="BV54:DA54" si="15">BV30-BV5</f>
        <v>0</v>
      </c>
      <c r="BW54">
        <f t="shared" si="15"/>
        <v>0</v>
      </c>
      <c r="BX54">
        <f t="shared" si="15"/>
        <v>0</v>
      </c>
      <c r="BY54">
        <f t="shared" si="15"/>
        <v>0</v>
      </c>
      <c r="BZ54">
        <f t="shared" si="15"/>
        <v>0</v>
      </c>
      <c r="CA54">
        <f t="shared" si="15"/>
        <v>0</v>
      </c>
      <c r="CB54">
        <f t="shared" si="15"/>
        <v>0</v>
      </c>
      <c r="CC54">
        <f t="shared" si="15"/>
        <v>0</v>
      </c>
      <c r="CD54">
        <f t="shared" si="15"/>
        <v>0</v>
      </c>
      <c r="CE54">
        <f t="shared" si="15"/>
        <v>0</v>
      </c>
      <c r="CF54">
        <f t="shared" si="15"/>
        <v>0</v>
      </c>
      <c r="CG54">
        <f t="shared" si="15"/>
        <v>0</v>
      </c>
      <c r="CH54">
        <f t="shared" si="15"/>
        <v>0</v>
      </c>
      <c r="CI54">
        <f t="shared" si="15"/>
        <v>0</v>
      </c>
      <c r="CJ54">
        <f t="shared" si="15"/>
        <v>0</v>
      </c>
      <c r="CK54">
        <f t="shared" si="15"/>
        <v>0</v>
      </c>
      <c r="CL54">
        <f t="shared" si="15"/>
        <v>0</v>
      </c>
      <c r="CM54">
        <f t="shared" si="15"/>
        <v>0</v>
      </c>
      <c r="CN54">
        <f t="shared" si="15"/>
        <v>0</v>
      </c>
      <c r="CO54">
        <f t="shared" si="15"/>
        <v>0</v>
      </c>
      <c r="CP54">
        <f t="shared" si="15"/>
        <v>0</v>
      </c>
      <c r="CQ54">
        <f t="shared" si="15"/>
        <v>0</v>
      </c>
      <c r="CR54">
        <f t="shared" si="15"/>
        <v>0</v>
      </c>
      <c r="CS54">
        <f t="shared" si="15"/>
        <v>0</v>
      </c>
      <c r="CT54">
        <f t="shared" si="15"/>
        <v>0</v>
      </c>
      <c r="CU54">
        <f t="shared" si="15"/>
        <v>0</v>
      </c>
      <c r="CV54">
        <f t="shared" si="15"/>
        <v>0</v>
      </c>
      <c r="CW54">
        <f t="shared" si="15"/>
        <v>0</v>
      </c>
      <c r="CX54">
        <f t="shared" si="15"/>
        <v>0</v>
      </c>
      <c r="CY54">
        <f t="shared" si="15"/>
        <v>0</v>
      </c>
      <c r="CZ54">
        <f t="shared" si="15"/>
        <v>0</v>
      </c>
      <c r="DA54">
        <f t="shared" si="15"/>
        <v>0</v>
      </c>
      <c r="DB54">
        <f t="shared" ref="DB54:EG54" si="16">DB30-DB5</f>
        <v>0</v>
      </c>
      <c r="DC54">
        <f t="shared" si="16"/>
        <v>0</v>
      </c>
      <c r="DD54">
        <f t="shared" si="16"/>
        <v>0</v>
      </c>
      <c r="DE54">
        <f t="shared" si="16"/>
        <v>0</v>
      </c>
      <c r="DF54">
        <f t="shared" si="16"/>
        <v>0</v>
      </c>
      <c r="DG54">
        <f t="shared" si="16"/>
        <v>0</v>
      </c>
      <c r="DH54">
        <f t="shared" si="16"/>
        <v>0</v>
      </c>
      <c r="DI54">
        <f t="shared" si="16"/>
        <v>0</v>
      </c>
      <c r="DJ54">
        <f t="shared" si="16"/>
        <v>0</v>
      </c>
      <c r="DK54">
        <f t="shared" si="16"/>
        <v>0</v>
      </c>
      <c r="DL54">
        <f t="shared" si="16"/>
        <v>0</v>
      </c>
      <c r="DM54">
        <f t="shared" si="16"/>
        <v>0</v>
      </c>
      <c r="DN54">
        <f t="shared" si="16"/>
        <v>0</v>
      </c>
      <c r="DO54">
        <f t="shared" si="16"/>
        <v>0</v>
      </c>
      <c r="DP54">
        <f t="shared" si="16"/>
        <v>0</v>
      </c>
      <c r="DQ54">
        <f t="shared" si="16"/>
        <v>0</v>
      </c>
      <c r="DR54">
        <f t="shared" si="16"/>
        <v>0</v>
      </c>
      <c r="DS54">
        <f t="shared" si="16"/>
        <v>0</v>
      </c>
      <c r="DT54">
        <f t="shared" si="16"/>
        <v>0</v>
      </c>
      <c r="DU54">
        <f t="shared" si="16"/>
        <v>0</v>
      </c>
      <c r="DV54">
        <f t="shared" si="16"/>
        <v>0</v>
      </c>
      <c r="DW54">
        <f t="shared" si="16"/>
        <v>0</v>
      </c>
      <c r="DX54">
        <f t="shared" si="16"/>
        <v>0</v>
      </c>
      <c r="DY54">
        <f t="shared" si="16"/>
        <v>0</v>
      </c>
      <c r="DZ54">
        <f t="shared" si="16"/>
        <v>0</v>
      </c>
      <c r="EA54">
        <f t="shared" si="16"/>
        <v>0</v>
      </c>
      <c r="EB54">
        <f t="shared" si="16"/>
        <v>0</v>
      </c>
      <c r="EC54">
        <f t="shared" si="16"/>
        <v>0</v>
      </c>
      <c r="ED54">
        <f t="shared" si="16"/>
        <v>0</v>
      </c>
      <c r="EE54">
        <f t="shared" si="16"/>
        <v>0</v>
      </c>
      <c r="EF54">
        <f t="shared" si="16"/>
        <v>0</v>
      </c>
      <c r="EG54">
        <f t="shared" si="16"/>
        <v>0</v>
      </c>
      <c r="EH54">
        <f t="shared" ref="EH54:FO54" si="17">EH30-EH5</f>
        <v>0</v>
      </c>
      <c r="EI54">
        <f t="shared" si="17"/>
        <v>0</v>
      </c>
      <c r="EJ54">
        <f t="shared" si="17"/>
        <v>0</v>
      </c>
      <c r="EK54">
        <f t="shared" si="17"/>
        <v>0</v>
      </c>
      <c r="EL54">
        <f t="shared" si="17"/>
        <v>0</v>
      </c>
      <c r="EM54">
        <f t="shared" si="17"/>
        <v>0</v>
      </c>
      <c r="EN54">
        <f t="shared" si="17"/>
        <v>0</v>
      </c>
      <c r="EO54">
        <f t="shared" si="17"/>
        <v>0</v>
      </c>
      <c r="EP54">
        <f t="shared" si="17"/>
        <v>0</v>
      </c>
      <c r="EQ54">
        <f t="shared" si="17"/>
        <v>0</v>
      </c>
      <c r="ER54">
        <f t="shared" si="17"/>
        <v>0</v>
      </c>
      <c r="ES54">
        <f t="shared" si="17"/>
        <v>0</v>
      </c>
      <c r="ET54">
        <f t="shared" si="17"/>
        <v>0</v>
      </c>
      <c r="EU54">
        <f t="shared" si="17"/>
        <v>0</v>
      </c>
      <c r="EV54">
        <f t="shared" si="17"/>
        <v>0</v>
      </c>
      <c r="EW54">
        <f t="shared" si="17"/>
        <v>0</v>
      </c>
      <c r="EX54">
        <f t="shared" si="17"/>
        <v>0</v>
      </c>
      <c r="EY54">
        <f t="shared" si="17"/>
        <v>0</v>
      </c>
      <c r="EZ54">
        <f t="shared" si="17"/>
        <v>0</v>
      </c>
      <c r="FA54">
        <f t="shared" si="17"/>
        <v>0</v>
      </c>
      <c r="FB54">
        <f t="shared" si="17"/>
        <v>0</v>
      </c>
      <c r="FC54">
        <f t="shared" si="17"/>
        <v>0</v>
      </c>
      <c r="FD54">
        <f t="shared" si="17"/>
        <v>0</v>
      </c>
      <c r="FE54">
        <f t="shared" si="17"/>
        <v>0</v>
      </c>
      <c r="FF54">
        <f t="shared" si="17"/>
        <v>0</v>
      </c>
      <c r="FG54">
        <f t="shared" si="17"/>
        <v>0</v>
      </c>
      <c r="FH54">
        <f t="shared" si="17"/>
        <v>0</v>
      </c>
      <c r="FI54">
        <f t="shared" si="17"/>
        <v>0</v>
      </c>
      <c r="FJ54">
        <f t="shared" si="17"/>
        <v>0</v>
      </c>
      <c r="FK54">
        <f t="shared" si="17"/>
        <v>0</v>
      </c>
      <c r="FL54">
        <f t="shared" si="17"/>
        <v>0</v>
      </c>
      <c r="FM54">
        <f t="shared" si="17"/>
        <v>0</v>
      </c>
      <c r="FN54">
        <f t="shared" si="17"/>
        <v>0</v>
      </c>
      <c r="FO54">
        <f t="shared" si="17"/>
        <v>0</v>
      </c>
    </row>
    <row r="55" spans="9:171" x14ac:dyDescent="0.25">
      <c r="I55">
        <v>2025</v>
      </c>
      <c r="J55">
        <f t="shared" ref="J55:AO55" si="18">J31-J6</f>
        <v>0</v>
      </c>
      <c r="K55">
        <f t="shared" si="18"/>
        <v>0</v>
      </c>
      <c r="L55">
        <f t="shared" si="18"/>
        <v>0</v>
      </c>
      <c r="M55">
        <f t="shared" si="18"/>
        <v>0</v>
      </c>
      <c r="N55">
        <f t="shared" si="18"/>
        <v>0</v>
      </c>
      <c r="O55">
        <f t="shared" si="18"/>
        <v>0</v>
      </c>
      <c r="P55">
        <f t="shared" si="18"/>
        <v>0</v>
      </c>
      <c r="Q55">
        <f t="shared" si="18"/>
        <v>0</v>
      </c>
      <c r="R55">
        <f t="shared" si="18"/>
        <v>0</v>
      </c>
      <c r="S55">
        <f t="shared" si="18"/>
        <v>0</v>
      </c>
      <c r="T55">
        <f t="shared" si="18"/>
        <v>0</v>
      </c>
      <c r="U55">
        <f t="shared" si="18"/>
        <v>0</v>
      </c>
      <c r="V55">
        <f t="shared" si="18"/>
        <v>0</v>
      </c>
      <c r="W55">
        <f t="shared" si="18"/>
        <v>0</v>
      </c>
      <c r="X55">
        <f t="shared" si="18"/>
        <v>0</v>
      </c>
      <c r="Y55">
        <f t="shared" si="18"/>
        <v>0</v>
      </c>
      <c r="Z55">
        <f t="shared" si="18"/>
        <v>0</v>
      </c>
      <c r="AA55">
        <f t="shared" si="18"/>
        <v>0</v>
      </c>
      <c r="AB55">
        <f t="shared" si="18"/>
        <v>0</v>
      </c>
      <c r="AC55">
        <f t="shared" si="18"/>
        <v>0</v>
      </c>
      <c r="AD55">
        <f t="shared" si="18"/>
        <v>0</v>
      </c>
      <c r="AE55">
        <f t="shared" si="18"/>
        <v>0</v>
      </c>
      <c r="AF55">
        <f t="shared" si="18"/>
        <v>0</v>
      </c>
      <c r="AG55">
        <f t="shared" si="18"/>
        <v>0</v>
      </c>
      <c r="AH55">
        <f t="shared" si="18"/>
        <v>0</v>
      </c>
      <c r="AI55">
        <f t="shared" si="18"/>
        <v>0</v>
      </c>
      <c r="AJ55">
        <f t="shared" si="18"/>
        <v>0</v>
      </c>
      <c r="AK55">
        <f t="shared" si="18"/>
        <v>0</v>
      </c>
      <c r="AL55">
        <f t="shared" si="18"/>
        <v>0</v>
      </c>
      <c r="AM55">
        <f t="shared" si="18"/>
        <v>0</v>
      </c>
      <c r="AN55">
        <f t="shared" si="18"/>
        <v>0</v>
      </c>
      <c r="AO55">
        <f t="shared" si="18"/>
        <v>0</v>
      </c>
      <c r="AP55">
        <f t="shared" ref="AP55:BU55" si="19">AP31-AP6</f>
        <v>0</v>
      </c>
      <c r="AQ55">
        <f t="shared" si="19"/>
        <v>0</v>
      </c>
      <c r="AR55">
        <f t="shared" si="19"/>
        <v>0</v>
      </c>
      <c r="AS55">
        <f t="shared" si="19"/>
        <v>0</v>
      </c>
      <c r="AT55">
        <f t="shared" si="19"/>
        <v>0</v>
      </c>
      <c r="AU55">
        <f t="shared" si="19"/>
        <v>0</v>
      </c>
      <c r="AV55">
        <f t="shared" si="19"/>
        <v>0</v>
      </c>
      <c r="AW55">
        <f t="shared" si="19"/>
        <v>0</v>
      </c>
      <c r="AX55">
        <f t="shared" si="19"/>
        <v>0</v>
      </c>
      <c r="AY55">
        <f t="shared" si="19"/>
        <v>0</v>
      </c>
      <c r="AZ55">
        <f t="shared" si="19"/>
        <v>0</v>
      </c>
      <c r="BA55">
        <f t="shared" si="19"/>
        <v>0</v>
      </c>
      <c r="BB55">
        <f t="shared" si="19"/>
        <v>0</v>
      </c>
      <c r="BC55">
        <f t="shared" si="19"/>
        <v>0</v>
      </c>
      <c r="BD55">
        <f t="shared" si="19"/>
        <v>0</v>
      </c>
      <c r="BE55">
        <f t="shared" si="19"/>
        <v>0</v>
      </c>
      <c r="BF55">
        <f t="shared" si="19"/>
        <v>0</v>
      </c>
      <c r="BG55">
        <f t="shared" si="19"/>
        <v>0</v>
      </c>
      <c r="BH55">
        <f t="shared" si="19"/>
        <v>0</v>
      </c>
      <c r="BI55">
        <f t="shared" si="19"/>
        <v>0</v>
      </c>
      <c r="BJ55">
        <f t="shared" si="19"/>
        <v>0</v>
      </c>
      <c r="BK55">
        <f t="shared" si="19"/>
        <v>0</v>
      </c>
      <c r="BL55">
        <f t="shared" si="19"/>
        <v>0</v>
      </c>
      <c r="BM55">
        <f t="shared" si="19"/>
        <v>0</v>
      </c>
      <c r="BN55">
        <f t="shared" si="19"/>
        <v>0</v>
      </c>
      <c r="BO55">
        <f t="shared" si="19"/>
        <v>0</v>
      </c>
      <c r="BP55">
        <f t="shared" si="19"/>
        <v>0</v>
      </c>
      <c r="BQ55">
        <f t="shared" si="19"/>
        <v>0</v>
      </c>
      <c r="BR55">
        <f t="shared" si="19"/>
        <v>0</v>
      </c>
      <c r="BS55">
        <f t="shared" si="19"/>
        <v>0</v>
      </c>
      <c r="BT55">
        <f t="shared" si="19"/>
        <v>0</v>
      </c>
      <c r="BU55">
        <f t="shared" si="19"/>
        <v>0</v>
      </c>
      <c r="BV55">
        <f t="shared" ref="BV55:DA55" si="20">BV31-BV6</f>
        <v>0</v>
      </c>
      <c r="BW55">
        <f t="shared" si="20"/>
        <v>0</v>
      </c>
      <c r="BX55">
        <f t="shared" si="20"/>
        <v>0</v>
      </c>
      <c r="BY55">
        <f t="shared" si="20"/>
        <v>0</v>
      </c>
      <c r="BZ55">
        <f t="shared" si="20"/>
        <v>0</v>
      </c>
      <c r="CA55">
        <f t="shared" si="20"/>
        <v>0</v>
      </c>
      <c r="CB55">
        <f t="shared" si="20"/>
        <v>0</v>
      </c>
      <c r="CC55">
        <f t="shared" si="20"/>
        <v>0</v>
      </c>
      <c r="CD55">
        <f t="shared" si="20"/>
        <v>0</v>
      </c>
      <c r="CE55">
        <f t="shared" si="20"/>
        <v>0</v>
      </c>
      <c r="CF55">
        <f t="shared" si="20"/>
        <v>0</v>
      </c>
      <c r="CG55">
        <f t="shared" si="20"/>
        <v>0</v>
      </c>
      <c r="CH55">
        <f t="shared" si="20"/>
        <v>0</v>
      </c>
      <c r="CI55">
        <f t="shared" si="20"/>
        <v>0</v>
      </c>
      <c r="CJ55">
        <f t="shared" si="20"/>
        <v>0</v>
      </c>
      <c r="CK55">
        <f t="shared" si="20"/>
        <v>0</v>
      </c>
      <c r="CL55">
        <f t="shared" si="20"/>
        <v>0</v>
      </c>
      <c r="CM55">
        <f t="shared" si="20"/>
        <v>0</v>
      </c>
      <c r="CN55">
        <f t="shared" si="20"/>
        <v>0</v>
      </c>
      <c r="CO55">
        <f t="shared" si="20"/>
        <v>0</v>
      </c>
      <c r="CP55">
        <f t="shared" si="20"/>
        <v>0</v>
      </c>
      <c r="CQ55">
        <f t="shared" si="20"/>
        <v>0</v>
      </c>
      <c r="CR55">
        <f t="shared" si="20"/>
        <v>0</v>
      </c>
      <c r="CS55">
        <f t="shared" si="20"/>
        <v>0</v>
      </c>
      <c r="CT55">
        <f t="shared" si="20"/>
        <v>0</v>
      </c>
      <c r="CU55">
        <f t="shared" si="20"/>
        <v>0</v>
      </c>
      <c r="CV55">
        <f t="shared" si="20"/>
        <v>0</v>
      </c>
      <c r="CW55">
        <f t="shared" si="20"/>
        <v>0</v>
      </c>
      <c r="CX55">
        <f t="shared" si="20"/>
        <v>0</v>
      </c>
      <c r="CY55">
        <f t="shared" si="20"/>
        <v>0</v>
      </c>
      <c r="CZ55">
        <f t="shared" si="20"/>
        <v>0</v>
      </c>
      <c r="DA55">
        <f t="shared" si="20"/>
        <v>0</v>
      </c>
      <c r="DB55">
        <f t="shared" ref="DB55:EG55" si="21">DB31-DB6</f>
        <v>0</v>
      </c>
      <c r="DC55">
        <f t="shared" si="21"/>
        <v>0</v>
      </c>
      <c r="DD55">
        <f t="shared" si="21"/>
        <v>0</v>
      </c>
      <c r="DE55">
        <f t="shared" si="21"/>
        <v>0</v>
      </c>
      <c r="DF55">
        <f t="shared" si="21"/>
        <v>0</v>
      </c>
      <c r="DG55">
        <f t="shared" si="21"/>
        <v>0</v>
      </c>
      <c r="DH55">
        <f t="shared" si="21"/>
        <v>0</v>
      </c>
      <c r="DI55">
        <f t="shared" si="21"/>
        <v>0</v>
      </c>
      <c r="DJ55">
        <f t="shared" si="21"/>
        <v>0</v>
      </c>
      <c r="DK55">
        <f t="shared" si="21"/>
        <v>0</v>
      </c>
      <c r="DL55">
        <f t="shared" si="21"/>
        <v>0</v>
      </c>
      <c r="DM55">
        <f t="shared" si="21"/>
        <v>0</v>
      </c>
      <c r="DN55">
        <f t="shared" si="21"/>
        <v>0</v>
      </c>
      <c r="DO55">
        <f t="shared" si="21"/>
        <v>0</v>
      </c>
      <c r="DP55">
        <f t="shared" si="21"/>
        <v>0</v>
      </c>
      <c r="DQ55">
        <f t="shared" si="21"/>
        <v>0</v>
      </c>
      <c r="DR55">
        <f t="shared" si="21"/>
        <v>0</v>
      </c>
      <c r="DS55">
        <f t="shared" si="21"/>
        <v>0</v>
      </c>
      <c r="DT55">
        <f t="shared" si="21"/>
        <v>0</v>
      </c>
      <c r="DU55">
        <f t="shared" si="21"/>
        <v>0</v>
      </c>
      <c r="DV55">
        <f t="shared" si="21"/>
        <v>0</v>
      </c>
      <c r="DW55">
        <f t="shared" si="21"/>
        <v>0</v>
      </c>
      <c r="DX55">
        <f t="shared" si="21"/>
        <v>0</v>
      </c>
      <c r="DY55">
        <f t="shared" si="21"/>
        <v>0</v>
      </c>
      <c r="DZ55">
        <f t="shared" si="21"/>
        <v>0</v>
      </c>
      <c r="EA55">
        <f t="shared" si="21"/>
        <v>0</v>
      </c>
      <c r="EB55">
        <f t="shared" si="21"/>
        <v>0</v>
      </c>
      <c r="EC55">
        <f t="shared" si="21"/>
        <v>0</v>
      </c>
      <c r="ED55">
        <f t="shared" si="21"/>
        <v>0</v>
      </c>
      <c r="EE55">
        <f t="shared" si="21"/>
        <v>0</v>
      </c>
      <c r="EF55">
        <f t="shared" si="21"/>
        <v>0</v>
      </c>
      <c r="EG55">
        <f t="shared" si="21"/>
        <v>0</v>
      </c>
      <c r="EH55">
        <f t="shared" ref="EH55:FO55" si="22">EH31-EH6</f>
        <v>0</v>
      </c>
      <c r="EI55">
        <f t="shared" si="22"/>
        <v>0</v>
      </c>
      <c r="EJ55">
        <f t="shared" si="22"/>
        <v>0</v>
      </c>
      <c r="EK55">
        <f t="shared" si="22"/>
        <v>0</v>
      </c>
      <c r="EL55">
        <f t="shared" si="22"/>
        <v>0</v>
      </c>
      <c r="EM55">
        <f t="shared" si="22"/>
        <v>0</v>
      </c>
      <c r="EN55">
        <f t="shared" si="22"/>
        <v>0</v>
      </c>
      <c r="EO55">
        <f t="shared" si="22"/>
        <v>0</v>
      </c>
      <c r="EP55">
        <f t="shared" si="22"/>
        <v>0</v>
      </c>
      <c r="EQ55">
        <f t="shared" si="22"/>
        <v>0</v>
      </c>
      <c r="ER55">
        <f t="shared" si="22"/>
        <v>0</v>
      </c>
      <c r="ES55">
        <f t="shared" si="22"/>
        <v>0</v>
      </c>
      <c r="ET55">
        <f t="shared" si="22"/>
        <v>0</v>
      </c>
      <c r="EU55">
        <f t="shared" si="22"/>
        <v>0</v>
      </c>
      <c r="EV55">
        <f t="shared" si="22"/>
        <v>0</v>
      </c>
      <c r="EW55">
        <f t="shared" si="22"/>
        <v>0</v>
      </c>
      <c r="EX55">
        <f t="shared" si="22"/>
        <v>0</v>
      </c>
      <c r="EY55">
        <f t="shared" si="22"/>
        <v>0</v>
      </c>
      <c r="EZ55">
        <f t="shared" si="22"/>
        <v>0</v>
      </c>
      <c r="FA55">
        <f t="shared" si="22"/>
        <v>0</v>
      </c>
      <c r="FB55">
        <f t="shared" si="22"/>
        <v>0</v>
      </c>
      <c r="FC55">
        <f t="shared" si="22"/>
        <v>0</v>
      </c>
      <c r="FD55">
        <f t="shared" si="22"/>
        <v>0</v>
      </c>
      <c r="FE55">
        <f t="shared" si="22"/>
        <v>0</v>
      </c>
      <c r="FF55">
        <f t="shared" si="22"/>
        <v>0</v>
      </c>
      <c r="FG55">
        <f t="shared" si="22"/>
        <v>0</v>
      </c>
      <c r="FH55">
        <f t="shared" si="22"/>
        <v>0</v>
      </c>
      <c r="FI55">
        <f t="shared" si="22"/>
        <v>0</v>
      </c>
      <c r="FJ55">
        <f t="shared" si="22"/>
        <v>0</v>
      </c>
      <c r="FK55">
        <f t="shared" si="22"/>
        <v>0</v>
      </c>
      <c r="FL55">
        <f t="shared" si="22"/>
        <v>0</v>
      </c>
      <c r="FM55">
        <f t="shared" si="22"/>
        <v>0</v>
      </c>
      <c r="FN55">
        <f t="shared" si="22"/>
        <v>0</v>
      </c>
      <c r="FO55">
        <f t="shared" si="22"/>
        <v>0</v>
      </c>
    </row>
    <row r="56" spans="9:171" x14ac:dyDescent="0.25">
      <c r="I56">
        <v>2026</v>
      </c>
      <c r="J56">
        <f t="shared" ref="J56:AO56" si="23">J32-J7</f>
        <v>0</v>
      </c>
      <c r="K56">
        <f t="shared" si="23"/>
        <v>0</v>
      </c>
      <c r="L56">
        <f t="shared" si="23"/>
        <v>0</v>
      </c>
      <c r="M56">
        <f t="shared" si="23"/>
        <v>0</v>
      </c>
      <c r="N56">
        <f t="shared" si="23"/>
        <v>0</v>
      </c>
      <c r="O56">
        <f t="shared" si="23"/>
        <v>0</v>
      </c>
      <c r="P56">
        <f t="shared" si="23"/>
        <v>0</v>
      </c>
      <c r="Q56">
        <f t="shared" si="23"/>
        <v>0</v>
      </c>
      <c r="R56">
        <f t="shared" si="23"/>
        <v>0</v>
      </c>
      <c r="S56">
        <f t="shared" si="23"/>
        <v>0</v>
      </c>
      <c r="T56">
        <f t="shared" si="23"/>
        <v>0</v>
      </c>
      <c r="U56">
        <f t="shared" si="23"/>
        <v>0</v>
      </c>
      <c r="V56">
        <f t="shared" si="23"/>
        <v>0</v>
      </c>
      <c r="W56">
        <f t="shared" si="23"/>
        <v>0</v>
      </c>
      <c r="X56">
        <f t="shared" si="23"/>
        <v>0</v>
      </c>
      <c r="Y56">
        <f t="shared" si="23"/>
        <v>0</v>
      </c>
      <c r="Z56">
        <f t="shared" si="23"/>
        <v>0</v>
      </c>
      <c r="AA56">
        <f t="shared" si="23"/>
        <v>0</v>
      </c>
      <c r="AB56">
        <f t="shared" si="23"/>
        <v>0</v>
      </c>
      <c r="AC56">
        <f t="shared" si="23"/>
        <v>0</v>
      </c>
      <c r="AD56">
        <f t="shared" si="23"/>
        <v>0</v>
      </c>
      <c r="AE56">
        <f t="shared" si="23"/>
        <v>0</v>
      </c>
      <c r="AF56">
        <f t="shared" si="23"/>
        <v>0</v>
      </c>
      <c r="AG56">
        <f t="shared" si="23"/>
        <v>0</v>
      </c>
      <c r="AH56">
        <f t="shared" si="23"/>
        <v>0</v>
      </c>
      <c r="AI56">
        <f t="shared" si="23"/>
        <v>0</v>
      </c>
      <c r="AJ56">
        <f t="shared" si="23"/>
        <v>0</v>
      </c>
      <c r="AK56">
        <f t="shared" si="23"/>
        <v>0</v>
      </c>
      <c r="AL56">
        <f t="shared" si="23"/>
        <v>0</v>
      </c>
      <c r="AM56">
        <f t="shared" si="23"/>
        <v>0</v>
      </c>
      <c r="AN56">
        <f t="shared" si="23"/>
        <v>0</v>
      </c>
      <c r="AO56">
        <f t="shared" si="23"/>
        <v>0</v>
      </c>
      <c r="AP56">
        <f t="shared" ref="AP56:BU56" si="24">AP32-AP7</f>
        <v>0</v>
      </c>
      <c r="AQ56">
        <f t="shared" si="24"/>
        <v>0</v>
      </c>
      <c r="AR56">
        <f t="shared" si="24"/>
        <v>0</v>
      </c>
      <c r="AS56">
        <f t="shared" si="24"/>
        <v>0</v>
      </c>
      <c r="AT56">
        <f t="shared" si="24"/>
        <v>0</v>
      </c>
      <c r="AU56">
        <f t="shared" si="24"/>
        <v>0</v>
      </c>
      <c r="AV56">
        <f t="shared" si="24"/>
        <v>0</v>
      </c>
      <c r="AW56">
        <f t="shared" si="24"/>
        <v>0</v>
      </c>
      <c r="AX56">
        <f t="shared" si="24"/>
        <v>0</v>
      </c>
      <c r="AY56">
        <f t="shared" si="24"/>
        <v>0</v>
      </c>
      <c r="AZ56">
        <f t="shared" si="24"/>
        <v>0</v>
      </c>
      <c r="BA56">
        <f t="shared" si="24"/>
        <v>0</v>
      </c>
      <c r="BB56">
        <f t="shared" si="24"/>
        <v>0</v>
      </c>
      <c r="BC56">
        <f t="shared" si="24"/>
        <v>0</v>
      </c>
      <c r="BD56">
        <f t="shared" si="24"/>
        <v>0</v>
      </c>
      <c r="BE56">
        <f t="shared" si="24"/>
        <v>0</v>
      </c>
      <c r="BF56">
        <f t="shared" si="24"/>
        <v>0</v>
      </c>
      <c r="BG56">
        <f t="shared" si="24"/>
        <v>0</v>
      </c>
      <c r="BH56">
        <f t="shared" si="24"/>
        <v>0</v>
      </c>
      <c r="BI56">
        <f t="shared" si="24"/>
        <v>0</v>
      </c>
      <c r="BJ56">
        <f t="shared" si="24"/>
        <v>0</v>
      </c>
      <c r="BK56">
        <f t="shared" si="24"/>
        <v>0</v>
      </c>
      <c r="BL56">
        <f t="shared" si="24"/>
        <v>0</v>
      </c>
      <c r="BM56">
        <f t="shared" si="24"/>
        <v>0</v>
      </c>
      <c r="BN56">
        <f t="shared" si="24"/>
        <v>0</v>
      </c>
      <c r="BO56">
        <f t="shared" si="24"/>
        <v>0</v>
      </c>
      <c r="BP56">
        <f t="shared" si="24"/>
        <v>0</v>
      </c>
      <c r="BQ56">
        <f t="shared" si="24"/>
        <v>0</v>
      </c>
      <c r="BR56">
        <f t="shared" si="24"/>
        <v>0</v>
      </c>
      <c r="BS56">
        <f t="shared" si="24"/>
        <v>0</v>
      </c>
      <c r="BT56">
        <f t="shared" si="24"/>
        <v>0</v>
      </c>
      <c r="BU56">
        <f t="shared" si="24"/>
        <v>0</v>
      </c>
      <c r="BV56">
        <f t="shared" ref="BV56:DA56" si="25">BV32-BV7</f>
        <v>0</v>
      </c>
      <c r="BW56">
        <f t="shared" si="25"/>
        <v>0</v>
      </c>
      <c r="BX56">
        <f t="shared" si="25"/>
        <v>0</v>
      </c>
      <c r="BY56">
        <f t="shared" si="25"/>
        <v>0</v>
      </c>
      <c r="BZ56">
        <f t="shared" si="25"/>
        <v>0</v>
      </c>
      <c r="CA56">
        <f t="shared" si="25"/>
        <v>0</v>
      </c>
      <c r="CB56">
        <f t="shared" si="25"/>
        <v>0</v>
      </c>
      <c r="CC56">
        <f t="shared" si="25"/>
        <v>0</v>
      </c>
      <c r="CD56">
        <f t="shared" si="25"/>
        <v>0</v>
      </c>
      <c r="CE56">
        <f t="shared" si="25"/>
        <v>0</v>
      </c>
      <c r="CF56">
        <f t="shared" si="25"/>
        <v>0</v>
      </c>
      <c r="CG56">
        <f t="shared" si="25"/>
        <v>0</v>
      </c>
      <c r="CH56">
        <f t="shared" si="25"/>
        <v>0</v>
      </c>
      <c r="CI56">
        <f t="shared" si="25"/>
        <v>0</v>
      </c>
      <c r="CJ56">
        <f t="shared" si="25"/>
        <v>0</v>
      </c>
      <c r="CK56">
        <f t="shared" si="25"/>
        <v>0</v>
      </c>
      <c r="CL56">
        <f t="shared" si="25"/>
        <v>0</v>
      </c>
      <c r="CM56">
        <f t="shared" si="25"/>
        <v>0</v>
      </c>
      <c r="CN56">
        <f t="shared" si="25"/>
        <v>0</v>
      </c>
      <c r="CO56">
        <f t="shared" si="25"/>
        <v>0</v>
      </c>
      <c r="CP56">
        <f t="shared" si="25"/>
        <v>0</v>
      </c>
      <c r="CQ56">
        <f t="shared" si="25"/>
        <v>0</v>
      </c>
      <c r="CR56">
        <f t="shared" si="25"/>
        <v>0</v>
      </c>
      <c r="CS56">
        <f t="shared" si="25"/>
        <v>0</v>
      </c>
      <c r="CT56">
        <f t="shared" si="25"/>
        <v>0</v>
      </c>
      <c r="CU56">
        <f t="shared" si="25"/>
        <v>0</v>
      </c>
      <c r="CV56">
        <f t="shared" si="25"/>
        <v>0</v>
      </c>
      <c r="CW56">
        <f t="shared" si="25"/>
        <v>0</v>
      </c>
      <c r="CX56">
        <f t="shared" si="25"/>
        <v>0</v>
      </c>
      <c r="CY56">
        <f t="shared" si="25"/>
        <v>0</v>
      </c>
      <c r="CZ56">
        <f t="shared" si="25"/>
        <v>0</v>
      </c>
      <c r="DA56">
        <f t="shared" si="25"/>
        <v>0</v>
      </c>
      <c r="DB56">
        <f t="shared" ref="DB56:EG56" si="26">DB32-DB7</f>
        <v>0</v>
      </c>
      <c r="DC56">
        <f t="shared" si="26"/>
        <v>0</v>
      </c>
      <c r="DD56">
        <f t="shared" si="26"/>
        <v>0</v>
      </c>
      <c r="DE56">
        <f t="shared" si="26"/>
        <v>0</v>
      </c>
      <c r="DF56">
        <f t="shared" si="26"/>
        <v>0</v>
      </c>
      <c r="DG56">
        <f t="shared" si="26"/>
        <v>0</v>
      </c>
      <c r="DH56">
        <f t="shared" si="26"/>
        <v>0</v>
      </c>
      <c r="DI56">
        <f t="shared" si="26"/>
        <v>0</v>
      </c>
      <c r="DJ56">
        <f t="shared" si="26"/>
        <v>0</v>
      </c>
      <c r="DK56">
        <f t="shared" si="26"/>
        <v>0</v>
      </c>
      <c r="DL56">
        <f t="shared" si="26"/>
        <v>0</v>
      </c>
      <c r="DM56">
        <f t="shared" si="26"/>
        <v>0</v>
      </c>
      <c r="DN56">
        <f t="shared" si="26"/>
        <v>0</v>
      </c>
      <c r="DO56">
        <f t="shared" si="26"/>
        <v>0</v>
      </c>
      <c r="DP56">
        <f t="shared" si="26"/>
        <v>0</v>
      </c>
      <c r="DQ56">
        <f t="shared" si="26"/>
        <v>0</v>
      </c>
      <c r="DR56">
        <f t="shared" si="26"/>
        <v>0</v>
      </c>
      <c r="DS56">
        <f t="shared" si="26"/>
        <v>0</v>
      </c>
      <c r="DT56">
        <f t="shared" si="26"/>
        <v>0</v>
      </c>
      <c r="DU56">
        <f t="shared" si="26"/>
        <v>0</v>
      </c>
      <c r="DV56">
        <f t="shared" si="26"/>
        <v>0</v>
      </c>
      <c r="DW56">
        <f t="shared" si="26"/>
        <v>0</v>
      </c>
      <c r="DX56">
        <f t="shared" si="26"/>
        <v>0</v>
      </c>
      <c r="DY56">
        <f t="shared" si="26"/>
        <v>0</v>
      </c>
      <c r="DZ56">
        <f t="shared" si="26"/>
        <v>0</v>
      </c>
      <c r="EA56">
        <f t="shared" si="26"/>
        <v>0</v>
      </c>
      <c r="EB56">
        <f t="shared" si="26"/>
        <v>0</v>
      </c>
      <c r="EC56">
        <f t="shared" si="26"/>
        <v>0</v>
      </c>
      <c r="ED56">
        <f t="shared" si="26"/>
        <v>0</v>
      </c>
      <c r="EE56">
        <f t="shared" si="26"/>
        <v>0</v>
      </c>
      <c r="EF56">
        <f t="shared" si="26"/>
        <v>0</v>
      </c>
      <c r="EG56">
        <f t="shared" si="26"/>
        <v>0</v>
      </c>
      <c r="EH56">
        <f t="shared" ref="EH56:FO56" si="27">EH32-EH7</f>
        <v>0</v>
      </c>
      <c r="EI56">
        <f t="shared" si="27"/>
        <v>0</v>
      </c>
      <c r="EJ56">
        <f t="shared" si="27"/>
        <v>0</v>
      </c>
      <c r="EK56">
        <f t="shared" si="27"/>
        <v>0</v>
      </c>
      <c r="EL56">
        <f t="shared" si="27"/>
        <v>0</v>
      </c>
      <c r="EM56">
        <f t="shared" si="27"/>
        <v>0</v>
      </c>
      <c r="EN56">
        <f t="shared" si="27"/>
        <v>0</v>
      </c>
      <c r="EO56">
        <f t="shared" si="27"/>
        <v>0</v>
      </c>
      <c r="EP56">
        <f t="shared" si="27"/>
        <v>0</v>
      </c>
      <c r="EQ56">
        <f t="shared" si="27"/>
        <v>0</v>
      </c>
      <c r="ER56">
        <f t="shared" si="27"/>
        <v>0</v>
      </c>
      <c r="ES56">
        <f t="shared" si="27"/>
        <v>0</v>
      </c>
      <c r="ET56">
        <f t="shared" si="27"/>
        <v>0</v>
      </c>
      <c r="EU56">
        <f t="shared" si="27"/>
        <v>0</v>
      </c>
      <c r="EV56">
        <f t="shared" si="27"/>
        <v>0</v>
      </c>
      <c r="EW56">
        <f t="shared" si="27"/>
        <v>0</v>
      </c>
      <c r="EX56">
        <f t="shared" si="27"/>
        <v>0</v>
      </c>
      <c r="EY56">
        <f t="shared" si="27"/>
        <v>0</v>
      </c>
      <c r="EZ56">
        <f t="shared" si="27"/>
        <v>0</v>
      </c>
      <c r="FA56">
        <f t="shared" si="27"/>
        <v>0</v>
      </c>
      <c r="FB56">
        <f t="shared" si="27"/>
        <v>0</v>
      </c>
      <c r="FC56">
        <f t="shared" si="27"/>
        <v>0</v>
      </c>
      <c r="FD56">
        <f t="shared" si="27"/>
        <v>0</v>
      </c>
      <c r="FE56">
        <f t="shared" si="27"/>
        <v>0</v>
      </c>
      <c r="FF56">
        <f t="shared" si="27"/>
        <v>0</v>
      </c>
      <c r="FG56">
        <f t="shared" si="27"/>
        <v>0</v>
      </c>
      <c r="FH56">
        <f t="shared" si="27"/>
        <v>0</v>
      </c>
      <c r="FI56">
        <f t="shared" si="27"/>
        <v>0</v>
      </c>
      <c r="FJ56">
        <f t="shared" si="27"/>
        <v>0</v>
      </c>
      <c r="FK56">
        <f t="shared" si="27"/>
        <v>0</v>
      </c>
      <c r="FL56">
        <f t="shared" si="27"/>
        <v>0</v>
      </c>
      <c r="FM56">
        <f t="shared" si="27"/>
        <v>0</v>
      </c>
      <c r="FN56">
        <f t="shared" si="27"/>
        <v>0</v>
      </c>
      <c r="FO56">
        <f t="shared" si="27"/>
        <v>0</v>
      </c>
    </row>
    <row r="57" spans="9:171" x14ac:dyDescent="0.25">
      <c r="I57">
        <v>2027</v>
      </c>
      <c r="J57">
        <f t="shared" ref="J57:AO57" si="28">J33-J8</f>
        <v>0</v>
      </c>
      <c r="K57">
        <f t="shared" si="28"/>
        <v>0</v>
      </c>
      <c r="L57">
        <f t="shared" si="28"/>
        <v>0</v>
      </c>
      <c r="M57">
        <f t="shared" si="28"/>
        <v>0</v>
      </c>
      <c r="N57">
        <f t="shared" si="28"/>
        <v>0</v>
      </c>
      <c r="O57">
        <f t="shared" si="28"/>
        <v>0</v>
      </c>
      <c r="P57">
        <f t="shared" si="28"/>
        <v>0</v>
      </c>
      <c r="Q57">
        <f t="shared" si="28"/>
        <v>0</v>
      </c>
      <c r="R57">
        <f t="shared" si="28"/>
        <v>0</v>
      </c>
      <c r="S57">
        <f t="shared" si="28"/>
        <v>0</v>
      </c>
      <c r="T57">
        <f t="shared" si="28"/>
        <v>0</v>
      </c>
      <c r="U57">
        <f t="shared" si="28"/>
        <v>0</v>
      </c>
      <c r="V57">
        <f t="shared" si="28"/>
        <v>0</v>
      </c>
      <c r="W57">
        <f t="shared" si="28"/>
        <v>0</v>
      </c>
      <c r="X57">
        <f t="shared" si="28"/>
        <v>0</v>
      </c>
      <c r="Y57">
        <f t="shared" si="28"/>
        <v>0</v>
      </c>
      <c r="Z57">
        <f t="shared" si="28"/>
        <v>0</v>
      </c>
      <c r="AA57">
        <f t="shared" si="28"/>
        <v>0</v>
      </c>
      <c r="AB57">
        <f t="shared" si="28"/>
        <v>0</v>
      </c>
      <c r="AC57">
        <f t="shared" si="28"/>
        <v>0</v>
      </c>
      <c r="AD57">
        <f t="shared" si="28"/>
        <v>0</v>
      </c>
      <c r="AE57">
        <f t="shared" si="28"/>
        <v>0</v>
      </c>
      <c r="AF57">
        <f t="shared" si="28"/>
        <v>0</v>
      </c>
      <c r="AG57">
        <f t="shared" si="28"/>
        <v>0</v>
      </c>
      <c r="AH57">
        <f t="shared" si="28"/>
        <v>0</v>
      </c>
      <c r="AI57">
        <f t="shared" si="28"/>
        <v>0</v>
      </c>
      <c r="AJ57">
        <f t="shared" si="28"/>
        <v>0</v>
      </c>
      <c r="AK57">
        <f t="shared" si="28"/>
        <v>0</v>
      </c>
      <c r="AL57">
        <f t="shared" si="28"/>
        <v>0</v>
      </c>
      <c r="AM57">
        <f t="shared" si="28"/>
        <v>0</v>
      </c>
      <c r="AN57">
        <f t="shared" si="28"/>
        <v>0</v>
      </c>
      <c r="AO57">
        <f t="shared" si="28"/>
        <v>0</v>
      </c>
      <c r="AP57">
        <f t="shared" ref="AP57:BU57" si="29">AP33-AP8</f>
        <v>0</v>
      </c>
      <c r="AQ57">
        <f t="shared" si="29"/>
        <v>0</v>
      </c>
      <c r="AR57">
        <f t="shared" si="29"/>
        <v>0</v>
      </c>
      <c r="AS57">
        <f t="shared" si="29"/>
        <v>0</v>
      </c>
      <c r="AT57">
        <f t="shared" si="29"/>
        <v>0</v>
      </c>
      <c r="AU57">
        <f t="shared" si="29"/>
        <v>0</v>
      </c>
      <c r="AV57">
        <f t="shared" si="29"/>
        <v>0</v>
      </c>
      <c r="AW57">
        <f t="shared" si="29"/>
        <v>0</v>
      </c>
      <c r="AX57">
        <f t="shared" si="29"/>
        <v>0</v>
      </c>
      <c r="AY57">
        <f t="shared" si="29"/>
        <v>0</v>
      </c>
      <c r="AZ57">
        <f t="shared" si="29"/>
        <v>0</v>
      </c>
      <c r="BA57">
        <f t="shared" si="29"/>
        <v>0</v>
      </c>
      <c r="BB57">
        <f t="shared" si="29"/>
        <v>0</v>
      </c>
      <c r="BC57">
        <f t="shared" si="29"/>
        <v>0</v>
      </c>
      <c r="BD57">
        <f t="shared" si="29"/>
        <v>0</v>
      </c>
      <c r="BE57">
        <f t="shared" si="29"/>
        <v>0</v>
      </c>
      <c r="BF57">
        <f t="shared" si="29"/>
        <v>0</v>
      </c>
      <c r="BG57">
        <f t="shared" si="29"/>
        <v>0</v>
      </c>
      <c r="BH57">
        <f t="shared" si="29"/>
        <v>0</v>
      </c>
      <c r="BI57">
        <f t="shared" si="29"/>
        <v>0</v>
      </c>
      <c r="BJ57">
        <f t="shared" si="29"/>
        <v>0</v>
      </c>
      <c r="BK57">
        <f t="shared" si="29"/>
        <v>0</v>
      </c>
      <c r="BL57">
        <f t="shared" si="29"/>
        <v>0</v>
      </c>
      <c r="BM57">
        <f t="shared" si="29"/>
        <v>0</v>
      </c>
      <c r="BN57">
        <f t="shared" si="29"/>
        <v>0</v>
      </c>
      <c r="BO57">
        <f t="shared" si="29"/>
        <v>0</v>
      </c>
      <c r="BP57">
        <f t="shared" si="29"/>
        <v>0</v>
      </c>
      <c r="BQ57">
        <f t="shared" si="29"/>
        <v>0</v>
      </c>
      <c r="BR57">
        <f t="shared" si="29"/>
        <v>0</v>
      </c>
      <c r="BS57">
        <f t="shared" si="29"/>
        <v>0</v>
      </c>
      <c r="BT57">
        <f t="shared" si="29"/>
        <v>0</v>
      </c>
      <c r="BU57">
        <f t="shared" si="29"/>
        <v>0</v>
      </c>
      <c r="BV57">
        <f t="shared" ref="BV57:DA57" si="30">BV33-BV8</f>
        <v>0</v>
      </c>
      <c r="BW57">
        <f t="shared" si="30"/>
        <v>0</v>
      </c>
      <c r="BX57">
        <f t="shared" si="30"/>
        <v>0</v>
      </c>
      <c r="BY57">
        <f t="shared" si="30"/>
        <v>0</v>
      </c>
      <c r="BZ57">
        <f t="shared" si="30"/>
        <v>0</v>
      </c>
      <c r="CA57">
        <f t="shared" si="30"/>
        <v>0</v>
      </c>
      <c r="CB57">
        <f t="shared" si="30"/>
        <v>0</v>
      </c>
      <c r="CC57">
        <f t="shared" si="30"/>
        <v>0</v>
      </c>
      <c r="CD57">
        <f t="shared" si="30"/>
        <v>0</v>
      </c>
      <c r="CE57">
        <f t="shared" si="30"/>
        <v>0</v>
      </c>
      <c r="CF57">
        <f t="shared" si="30"/>
        <v>0</v>
      </c>
      <c r="CG57">
        <f t="shared" si="30"/>
        <v>0</v>
      </c>
      <c r="CH57">
        <f t="shared" si="30"/>
        <v>0</v>
      </c>
      <c r="CI57">
        <f t="shared" si="30"/>
        <v>0</v>
      </c>
      <c r="CJ57">
        <f t="shared" si="30"/>
        <v>0</v>
      </c>
      <c r="CK57">
        <f t="shared" si="30"/>
        <v>0</v>
      </c>
      <c r="CL57">
        <f t="shared" si="30"/>
        <v>0</v>
      </c>
      <c r="CM57">
        <f t="shared" si="30"/>
        <v>0</v>
      </c>
      <c r="CN57">
        <f t="shared" si="30"/>
        <v>0</v>
      </c>
      <c r="CO57">
        <f t="shared" si="30"/>
        <v>0</v>
      </c>
      <c r="CP57">
        <f t="shared" si="30"/>
        <v>0</v>
      </c>
      <c r="CQ57">
        <f t="shared" si="30"/>
        <v>0</v>
      </c>
      <c r="CR57">
        <f t="shared" si="30"/>
        <v>0</v>
      </c>
      <c r="CS57">
        <f t="shared" si="30"/>
        <v>0</v>
      </c>
      <c r="CT57">
        <f t="shared" si="30"/>
        <v>0</v>
      </c>
      <c r="CU57">
        <f t="shared" si="30"/>
        <v>0</v>
      </c>
      <c r="CV57">
        <f t="shared" si="30"/>
        <v>0</v>
      </c>
      <c r="CW57">
        <f t="shared" si="30"/>
        <v>0</v>
      </c>
      <c r="CX57">
        <f t="shared" si="30"/>
        <v>0</v>
      </c>
      <c r="CY57">
        <f t="shared" si="30"/>
        <v>0</v>
      </c>
      <c r="CZ57">
        <f t="shared" si="30"/>
        <v>0</v>
      </c>
      <c r="DA57">
        <f t="shared" si="30"/>
        <v>0</v>
      </c>
      <c r="DB57">
        <f t="shared" ref="DB57:EG57" si="31">DB33-DB8</f>
        <v>0</v>
      </c>
      <c r="DC57">
        <f t="shared" si="31"/>
        <v>0</v>
      </c>
      <c r="DD57">
        <f t="shared" si="31"/>
        <v>0</v>
      </c>
      <c r="DE57">
        <f t="shared" si="31"/>
        <v>0</v>
      </c>
      <c r="DF57">
        <f t="shared" si="31"/>
        <v>0</v>
      </c>
      <c r="DG57">
        <f t="shared" si="31"/>
        <v>0</v>
      </c>
      <c r="DH57">
        <f t="shared" si="31"/>
        <v>0</v>
      </c>
      <c r="DI57">
        <f t="shared" si="31"/>
        <v>0</v>
      </c>
      <c r="DJ57">
        <f t="shared" si="31"/>
        <v>0</v>
      </c>
      <c r="DK57">
        <f t="shared" si="31"/>
        <v>0</v>
      </c>
      <c r="DL57">
        <f t="shared" si="31"/>
        <v>0</v>
      </c>
      <c r="DM57">
        <f t="shared" si="31"/>
        <v>0</v>
      </c>
      <c r="DN57">
        <f t="shared" si="31"/>
        <v>0</v>
      </c>
      <c r="DO57">
        <f t="shared" si="31"/>
        <v>0</v>
      </c>
      <c r="DP57">
        <f t="shared" si="31"/>
        <v>0</v>
      </c>
      <c r="DQ57">
        <f t="shared" si="31"/>
        <v>0</v>
      </c>
      <c r="DR57">
        <f t="shared" si="31"/>
        <v>0</v>
      </c>
      <c r="DS57">
        <f t="shared" si="31"/>
        <v>0</v>
      </c>
      <c r="DT57">
        <f t="shared" si="31"/>
        <v>0</v>
      </c>
      <c r="DU57">
        <f t="shared" si="31"/>
        <v>0</v>
      </c>
      <c r="DV57">
        <f t="shared" si="31"/>
        <v>0</v>
      </c>
      <c r="DW57">
        <f t="shared" si="31"/>
        <v>0</v>
      </c>
      <c r="DX57">
        <f t="shared" si="31"/>
        <v>0</v>
      </c>
      <c r="DY57">
        <f t="shared" si="31"/>
        <v>0</v>
      </c>
      <c r="DZ57">
        <f t="shared" si="31"/>
        <v>0</v>
      </c>
      <c r="EA57">
        <f t="shared" si="31"/>
        <v>0</v>
      </c>
      <c r="EB57">
        <f t="shared" si="31"/>
        <v>0</v>
      </c>
      <c r="EC57">
        <f t="shared" si="31"/>
        <v>0</v>
      </c>
      <c r="ED57">
        <f t="shared" si="31"/>
        <v>0</v>
      </c>
      <c r="EE57">
        <f t="shared" si="31"/>
        <v>0</v>
      </c>
      <c r="EF57">
        <f t="shared" si="31"/>
        <v>0</v>
      </c>
      <c r="EG57">
        <f t="shared" si="31"/>
        <v>0</v>
      </c>
      <c r="EH57">
        <f t="shared" ref="EH57:FO57" si="32">EH33-EH8</f>
        <v>0</v>
      </c>
      <c r="EI57">
        <f t="shared" si="32"/>
        <v>0</v>
      </c>
      <c r="EJ57">
        <f t="shared" si="32"/>
        <v>0</v>
      </c>
      <c r="EK57">
        <f t="shared" si="32"/>
        <v>0</v>
      </c>
      <c r="EL57">
        <f t="shared" si="32"/>
        <v>0</v>
      </c>
      <c r="EM57">
        <f t="shared" si="32"/>
        <v>0</v>
      </c>
      <c r="EN57">
        <f t="shared" si="32"/>
        <v>0</v>
      </c>
      <c r="EO57">
        <f t="shared" si="32"/>
        <v>0</v>
      </c>
      <c r="EP57">
        <f t="shared" si="32"/>
        <v>0</v>
      </c>
      <c r="EQ57">
        <f t="shared" si="32"/>
        <v>0</v>
      </c>
      <c r="ER57">
        <f t="shared" si="32"/>
        <v>0</v>
      </c>
      <c r="ES57">
        <f t="shared" si="32"/>
        <v>0</v>
      </c>
      <c r="ET57">
        <f t="shared" si="32"/>
        <v>0</v>
      </c>
      <c r="EU57">
        <f t="shared" si="32"/>
        <v>0</v>
      </c>
      <c r="EV57">
        <f t="shared" si="32"/>
        <v>0</v>
      </c>
      <c r="EW57">
        <f t="shared" si="32"/>
        <v>0</v>
      </c>
      <c r="EX57">
        <f t="shared" si="32"/>
        <v>0</v>
      </c>
      <c r="EY57">
        <f t="shared" si="32"/>
        <v>0</v>
      </c>
      <c r="EZ57">
        <f t="shared" si="32"/>
        <v>0</v>
      </c>
      <c r="FA57">
        <f t="shared" si="32"/>
        <v>0</v>
      </c>
      <c r="FB57">
        <f t="shared" si="32"/>
        <v>0</v>
      </c>
      <c r="FC57">
        <f t="shared" si="32"/>
        <v>0</v>
      </c>
      <c r="FD57">
        <f t="shared" si="32"/>
        <v>0</v>
      </c>
      <c r="FE57">
        <f t="shared" si="32"/>
        <v>0</v>
      </c>
      <c r="FF57">
        <f t="shared" si="32"/>
        <v>0</v>
      </c>
      <c r="FG57">
        <f t="shared" si="32"/>
        <v>0</v>
      </c>
      <c r="FH57">
        <f t="shared" si="32"/>
        <v>0</v>
      </c>
      <c r="FI57">
        <f t="shared" si="32"/>
        <v>0</v>
      </c>
      <c r="FJ57">
        <f t="shared" si="32"/>
        <v>0</v>
      </c>
      <c r="FK57">
        <f t="shared" si="32"/>
        <v>0</v>
      </c>
      <c r="FL57">
        <f t="shared" si="32"/>
        <v>0</v>
      </c>
      <c r="FM57">
        <f t="shared" si="32"/>
        <v>0</v>
      </c>
      <c r="FN57">
        <f t="shared" si="32"/>
        <v>0</v>
      </c>
      <c r="FO57">
        <f t="shared" si="32"/>
        <v>0</v>
      </c>
    </row>
    <row r="58" spans="9:171" x14ac:dyDescent="0.25">
      <c r="I58">
        <v>2028</v>
      </c>
      <c r="J58">
        <f t="shared" ref="J58:AO58" si="33">J34-J9</f>
        <v>0</v>
      </c>
      <c r="K58">
        <f t="shared" si="33"/>
        <v>0</v>
      </c>
      <c r="L58">
        <f t="shared" si="33"/>
        <v>0</v>
      </c>
      <c r="M58">
        <f t="shared" si="33"/>
        <v>0</v>
      </c>
      <c r="N58">
        <f t="shared" si="33"/>
        <v>0</v>
      </c>
      <c r="O58">
        <f t="shared" si="33"/>
        <v>0</v>
      </c>
      <c r="P58">
        <f t="shared" si="33"/>
        <v>0</v>
      </c>
      <c r="Q58">
        <f t="shared" si="33"/>
        <v>0</v>
      </c>
      <c r="R58">
        <f t="shared" si="33"/>
        <v>0</v>
      </c>
      <c r="S58">
        <f t="shared" si="33"/>
        <v>0</v>
      </c>
      <c r="T58">
        <f t="shared" si="33"/>
        <v>0</v>
      </c>
      <c r="U58">
        <f t="shared" si="33"/>
        <v>0</v>
      </c>
      <c r="V58">
        <f t="shared" si="33"/>
        <v>0</v>
      </c>
      <c r="W58">
        <f t="shared" si="33"/>
        <v>0</v>
      </c>
      <c r="X58">
        <f t="shared" si="33"/>
        <v>0</v>
      </c>
      <c r="Y58">
        <f t="shared" si="33"/>
        <v>0</v>
      </c>
      <c r="Z58">
        <f t="shared" si="33"/>
        <v>0</v>
      </c>
      <c r="AA58">
        <f t="shared" si="33"/>
        <v>0</v>
      </c>
      <c r="AB58">
        <f t="shared" si="33"/>
        <v>0</v>
      </c>
      <c r="AC58">
        <f t="shared" si="33"/>
        <v>0</v>
      </c>
      <c r="AD58">
        <f t="shared" si="33"/>
        <v>0</v>
      </c>
      <c r="AE58">
        <f t="shared" si="33"/>
        <v>0</v>
      </c>
      <c r="AF58">
        <f t="shared" si="33"/>
        <v>0</v>
      </c>
      <c r="AG58">
        <f t="shared" si="33"/>
        <v>0</v>
      </c>
      <c r="AH58">
        <f t="shared" si="33"/>
        <v>0</v>
      </c>
      <c r="AI58">
        <f t="shared" si="33"/>
        <v>0</v>
      </c>
      <c r="AJ58">
        <f t="shared" si="33"/>
        <v>0</v>
      </c>
      <c r="AK58">
        <f t="shared" si="33"/>
        <v>0</v>
      </c>
      <c r="AL58">
        <f t="shared" si="33"/>
        <v>0</v>
      </c>
      <c r="AM58">
        <f t="shared" si="33"/>
        <v>0</v>
      </c>
      <c r="AN58">
        <f t="shared" si="33"/>
        <v>0</v>
      </c>
      <c r="AO58">
        <f t="shared" si="33"/>
        <v>0</v>
      </c>
      <c r="AP58">
        <f t="shared" ref="AP58:BU58" si="34">AP34-AP9</f>
        <v>0</v>
      </c>
      <c r="AQ58">
        <f t="shared" si="34"/>
        <v>0</v>
      </c>
      <c r="AR58">
        <f t="shared" si="34"/>
        <v>0</v>
      </c>
      <c r="AS58">
        <f t="shared" si="34"/>
        <v>0</v>
      </c>
      <c r="AT58">
        <f t="shared" si="34"/>
        <v>0</v>
      </c>
      <c r="AU58">
        <f t="shared" si="34"/>
        <v>0</v>
      </c>
      <c r="AV58">
        <f t="shared" si="34"/>
        <v>0</v>
      </c>
      <c r="AW58">
        <f t="shared" si="34"/>
        <v>0</v>
      </c>
      <c r="AX58">
        <f t="shared" si="34"/>
        <v>0</v>
      </c>
      <c r="AY58">
        <f t="shared" si="34"/>
        <v>0</v>
      </c>
      <c r="AZ58">
        <f t="shared" si="34"/>
        <v>0</v>
      </c>
      <c r="BA58">
        <f t="shared" si="34"/>
        <v>0</v>
      </c>
      <c r="BB58">
        <f t="shared" si="34"/>
        <v>0</v>
      </c>
      <c r="BC58">
        <f t="shared" si="34"/>
        <v>0</v>
      </c>
      <c r="BD58">
        <f t="shared" si="34"/>
        <v>0</v>
      </c>
      <c r="BE58">
        <f t="shared" si="34"/>
        <v>0</v>
      </c>
      <c r="BF58">
        <f t="shared" si="34"/>
        <v>0</v>
      </c>
      <c r="BG58">
        <f t="shared" si="34"/>
        <v>0</v>
      </c>
      <c r="BH58">
        <f t="shared" si="34"/>
        <v>0</v>
      </c>
      <c r="BI58">
        <f t="shared" si="34"/>
        <v>0</v>
      </c>
      <c r="BJ58">
        <f t="shared" si="34"/>
        <v>0</v>
      </c>
      <c r="BK58">
        <f t="shared" si="34"/>
        <v>0</v>
      </c>
      <c r="BL58">
        <f t="shared" si="34"/>
        <v>0</v>
      </c>
      <c r="BM58">
        <f t="shared" si="34"/>
        <v>0</v>
      </c>
      <c r="BN58">
        <f t="shared" si="34"/>
        <v>0</v>
      </c>
      <c r="BO58">
        <f t="shared" si="34"/>
        <v>0</v>
      </c>
      <c r="BP58">
        <f t="shared" si="34"/>
        <v>0</v>
      </c>
      <c r="BQ58">
        <f t="shared" si="34"/>
        <v>0</v>
      </c>
      <c r="BR58">
        <f t="shared" si="34"/>
        <v>0</v>
      </c>
      <c r="BS58">
        <f t="shared" si="34"/>
        <v>0</v>
      </c>
      <c r="BT58">
        <f t="shared" si="34"/>
        <v>0</v>
      </c>
      <c r="BU58">
        <f t="shared" si="34"/>
        <v>0</v>
      </c>
      <c r="BV58">
        <f t="shared" ref="BV58:DA58" si="35">BV34-BV9</f>
        <v>0</v>
      </c>
      <c r="BW58">
        <f t="shared" si="35"/>
        <v>0</v>
      </c>
      <c r="BX58">
        <f t="shared" si="35"/>
        <v>0</v>
      </c>
      <c r="BY58">
        <f t="shared" si="35"/>
        <v>0</v>
      </c>
      <c r="BZ58">
        <f t="shared" si="35"/>
        <v>0</v>
      </c>
      <c r="CA58">
        <f t="shared" si="35"/>
        <v>0</v>
      </c>
      <c r="CB58">
        <f t="shared" si="35"/>
        <v>0</v>
      </c>
      <c r="CC58">
        <f t="shared" si="35"/>
        <v>0</v>
      </c>
      <c r="CD58">
        <f t="shared" si="35"/>
        <v>0</v>
      </c>
      <c r="CE58">
        <f t="shared" si="35"/>
        <v>0</v>
      </c>
      <c r="CF58">
        <f t="shared" si="35"/>
        <v>0</v>
      </c>
      <c r="CG58">
        <f t="shared" si="35"/>
        <v>0</v>
      </c>
      <c r="CH58">
        <f t="shared" si="35"/>
        <v>0</v>
      </c>
      <c r="CI58">
        <f t="shared" si="35"/>
        <v>0</v>
      </c>
      <c r="CJ58">
        <f t="shared" si="35"/>
        <v>0</v>
      </c>
      <c r="CK58">
        <f t="shared" si="35"/>
        <v>0</v>
      </c>
      <c r="CL58">
        <f t="shared" si="35"/>
        <v>0</v>
      </c>
      <c r="CM58">
        <f t="shared" si="35"/>
        <v>0</v>
      </c>
      <c r="CN58">
        <f t="shared" si="35"/>
        <v>0</v>
      </c>
      <c r="CO58">
        <f t="shared" si="35"/>
        <v>0</v>
      </c>
      <c r="CP58">
        <f t="shared" si="35"/>
        <v>0</v>
      </c>
      <c r="CQ58">
        <f t="shared" si="35"/>
        <v>0</v>
      </c>
      <c r="CR58">
        <f t="shared" si="35"/>
        <v>0</v>
      </c>
      <c r="CS58">
        <f t="shared" si="35"/>
        <v>0</v>
      </c>
      <c r="CT58">
        <f t="shared" si="35"/>
        <v>0</v>
      </c>
      <c r="CU58">
        <f t="shared" si="35"/>
        <v>0</v>
      </c>
      <c r="CV58">
        <f t="shared" si="35"/>
        <v>0</v>
      </c>
      <c r="CW58">
        <f t="shared" si="35"/>
        <v>0</v>
      </c>
      <c r="CX58">
        <f t="shared" si="35"/>
        <v>0</v>
      </c>
      <c r="CY58">
        <f t="shared" si="35"/>
        <v>0</v>
      </c>
      <c r="CZ58">
        <f t="shared" si="35"/>
        <v>0</v>
      </c>
      <c r="DA58">
        <f t="shared" si="35"/>
        <v>0</v>
      </c>
      <c r="DB58">
        <f t="shared" ref="DB58:EG58" si="36">DB34-DB9</f>
        <v>0</v>
      </c>
      <c r="DC58">
        <f t="shared" si="36"/>
        <v>0</v>
      </c>
      <c r="DD58">
        <f t="shared" si="36"/>
        <v>0</v>
      </c>
      <c r="DE58">
        <f t="shared" si="36"/>
        <v>0</v>
      </c>
      <c r="DF58">
        <f t="shared" si="36"/>
        <v>0</v>
      </c>
      <c r="DG58">
        <f t="shared" si="36"/>
        <v>0</v>
      </c>
      <c r="DH58">
        <f t="shared" si="36"/>
        <v>0</v>
      </c>
      <c r="DI58">
        <f t="shared" si="36"/>
        <v>0</v>
      </c>
      <c r="DJ58">
        <f t="shared" si="36"/>
        <v>0</v>
      </c>
      <c r="DK58">
        <f t="shared" si="36"/>
        <v>0</v>
      </c>
      <c r="DL58">
        <f t="shared" si="36"/>
        <v>0</v>
      </c>
      <c r="DM58">
        <f t="shared" si="36"/>
        <v>0</v>
      </c>
      <c r="DN58">
        <f t="shared" si="36"/>
        <v>0</v>
      </c>
      <c r="DO58">
        <f t="shared" si="36"/>
        <v>0</v>
      </c>
      <c r="DP58">
        <f t="shared" si="36"/>
        <v>0</v>
      </c>
      <c r="DQ58">
        <f t="shared" si="36"/>
        <v>0</v>
      </c>
      <c r="DR58">
        <f t="shared" si="36"/>
        <v>0</v>
      </c>
      <c r="DS58">
        <f t="shared" si="36"/>
        <v>0</v>
      </c>
      <c r="DT58">
        <f t="shared" si="36"/>
        <v>0</v>
      </c>
      <c r="DU58">
        <f t="shared" si="36"/>
        <v>0</v>
      </c>
      <c r="DV58">
        <f t="shared" si="36"/>
        <v>0</v>
      </c>
      <c r="DW58">
        <f t="shared" si="36"/>
        <v>0</v>
      </c>
      <c r="DX58">
        <f t="shared" si="36"/>
        <v>0</v>
      </c>
      <c r="DY58">
        <f t="shared" si="36"/>
        <v>0</v>
      </c>
      <c r="DZ58">
        <f t="shared" si="36"/>
        <v>0</v>
      </c>
      <c r="EA58">
        <f t="shared" si="36"/>
        <v>0</v>
      </c>
      <c r="EB58">
        <f t="shared" si="36"/>
        <v>0</v>
      </c>
      <c r="EC58">
        <f t="shared" si="36"/>
        <v>0</v>
      </c>
      <c r="ED58">
        <f t="shared" si="36"/>
        <v>0</v>
      </c>
      <c r="EE58">
        <f t="shared" si="36"/>
        <v>0</v>
      </c>
      <c r="EF58">
        <f t="shared" si="36"/>
        <v>0</v>
      </c>
      <c r="EG58">
        <f t="shared" si="36"/>
        <v>0</v>
      </c>
      <c r="EH58">
        <f t="shared" ref="EH58:FO58" si="37">EH34-EH9</f>
        <v>0</v>
      </c>
      <c r="EI58">
        <f t="shared" si="37"/>
        <v>0</v>
      </c>
      <c r="EJ58">
        <f t="shared" si="37"/>
        <v>0</v>
      </c>
      <c r="EK58">
        <f t="shared" si="37"/>
        <v>0</v>
      </c>
      <c r="EL58">
        <f t="shared" si="37"/>
        <v>0</v>
      </c>
      <c r="EM58">
        <f t="shared" si="37"/>
        <v>0</v>
      </c>
      <c r="EN58">
        <f t="shared" si="37"/>
        <v>0</v>
      </c>
      <c r="EO58">
        <f t="shared" si="37"/>
        <v>0</v>
      </c>
      <c r="EP58">
        <f t="shared" si="37"/>
        <v>0</v>
      </c>
      <c r="EQ58">
        <f t="shared" si="37"/>
        <v>0</v>
      </c>
      <c r="ER58">
        <f t="shared" si="37"/>
        <v>0</v>
      </c>
      <c r="ES58">
        <f t="shared" si="37"/>
        <v>0</v>
      </c>
      <c r="ET58">
        <f t="shared" si="37"/>
        <v>0</v>
      </c>
      <c r="EU58">
        <f t="shared" si="37"/>
        <v>0</v>
      </c>
      <c r="EV58">
        <f t="shared" si="37"/>
        <v>0</v>
      </c>
      <c r="EW58">
        <f t="shared" si="37"/>
        <v>0</v>
      </c>
      <c r="EX58">
        <f t="shared" si="37"/>
        <v>0</v>
      </c>
      <c r="EY58">
        <f t="shared" si="37"/>
        <v>0</v>
      </c>
      <c r="EZ58">
        <f t="shared" si="37"/>
        <v>0</v>
      </c>
      <c r="FA58">
        <f t="shared" si="37"/>
        <v>0</v>
      </c>
      <c r="FB58">
        <f t="shared" si="37"/>
        <v>0</v>
      </c>
      <c r="FC58">
        <f t="shared" si="37"/>
        <v>0</v>
      </c>
      <c r="FD58">
        <f t="shared" si="37"/>
        <v>0</v>
      </c>
      <c r="FE58">
        <f t="shared" si="37"/>
        <v>0</v>
      </c>
      <c r="FF58">
        <f t="shared" si="37"/>
        <v>0</v>
      </c>
      <c r="FG58">
        <f t="shared" si="37"/>
        <v>0</v>
      </c>
      <c r="FH58">
        <f t="shared" si="37"/>
        <v>0</v>
      </c>
      <c r="FI58">
        <f t="shared" si="37"/>
        <v>0</v>
      </c>
      <c r="FJ58">
        <f t="shared" si="37"/>
        <v>0</v>
      </c>
      <c r="FK58">
        <f t="shared" si="37"/>
        <v>0</v>
      </c>
      <c r="FL58">
        <f t="shared" si="37"/>
        <v>0</v>
      </c>
      <c r="FM58">
        <f t="shared" si="37"/>
        <v>0</v>
      </c>
      <c r="FN58">
        <f t="shared" si="37"/>
        <v>0</v>
      </c>
      <c r="FO58">
        <f t="shared" si="37"/>
        <v>0</v>
      </c>
    </row>
    <row r="59" spans="9:171" x14ac:dyDescent="0.25">
      <c r="I59">
        <v>2029</v>
      </c>
      <c r="J59">
        <f t="shared" ref="J59:AO59" si="38">J35-J10</f>
        <v>0</v>
      </c>
      <c r="K59">
        <f t="shared" si="38"/>
        <v>0</v>
      </c>
      <c r="L59">
        <f t="shared" si="38"/>
        <v>0</v>
      </c>
      <c r="M59">
        <f t="shared" si="38"/>
        <v>0</v>
      </c>
      <c r="N59">
        <f t="shared" si="38"/>
        <v>0</v>
      </c>
      <c r="O59">
        <f t="shared" si="38"/>
        <v>0</v>
      </c>
      <c r="P59">
        <f t="shared" si="38"/>
        <v>0</v>
      </c>
      <c r="Q59">
        <f t="shared" si="38"/>
        <v>0</v>
      </c>
      <c r="R59">
        <f t="shared" si="38"/>
        <v>0</v>
      </c>
      <c r="S59">
        <f t="shared" si="38"/>
        <v>0</v>
      </c>
      <c r="T59">
        <f t="shared" si="38"/>
        <v>0</v>
      </c>
      <c r="U59">
        <f t="shared" si="38"/>
        <v>0</v>
      </c>
      <c r="V59">
        <f t="shared" si="38"/>
        <v>0</v>
      </c>
      <c r="W59">
        <f t="shared" si="38"/>
        <v>0</v>
      </c>
      <c r="X59">
        <f t="shared" si="38"/>
        <v>0</v>
      </c>
      <c r="Y59">
        <f t="shared" si="38"/>
        <v>0</v>
      </c>
      <c r="Z59">
        <f t="shared" si="38"/>
        <v>0</v>
      </c>
      <c r="AA59">
        <f t="shared" si="38"/>
        <v>0</v>
      </c>
      <c r="AB59">
        <f t="shared" si="38"/>
        <v>0</v>
      </c>
      <c r="AC59">
        <f t="shared" si="38"/>
        <v>0</v>
      </c>
      <c r="AD59">
        <f t="shared" si="38"/>
        <v>0</v>
      </c>
      <c r="AE59">
        <f t="shared" si="38"/>
        <v>0</v>
      </c>
      <c r="AF59">
        <f t="shared" si="38"/>
        <v>0</v>
      </c>
      <c r="AG59">
        <f t="shared" si="38"/>
        <v>0</v>
      </c>
      <c r="AH59">
        <f t="shared" si="38"/>
        <v>0</v>
      </c>
      <c r="AI59">
        <f t="shared" si="38"/>
        <v>0</v>
      </c>
      <c r="AJ59">
        <f t="shared" si="38"/>
        <v>0</v>
      </c>
      <c r="AK59">
        <f t="shared" si="38"/>
        <v>0</v>
      </c>
      <c r="AL59">
        <f t="shared" si="38"/>
        <v>0</v>
      </c>
      <c r="AM59">
        <f t="shared" si="38"/>
        <v>0</v>
      </c>
      <c r="AN59">
        <f t="shared" si="38"/>
        <v>0</v>
      </c>
      <c r="AO59">
        <f t="shared" si="38"/>
        <v>0</v>
      </c>
      <c r="AP59">
        <f t="shared" ref="AP59:BU59" si="39">AP35-AP10</f>
        <v>0</v>
      </c>
      <c r="AQ59">
        <f t="shared" si="39"/>
        <v>0</v>
      </c>
      <c r="AR59">
        <f t="shared" si="39"/>
        <v>0</v>
      </c>
      <c r="AS59">
        <f t="shared" si="39"/>
        <v>0</v>
      </c>
      <c r="AT59">
        <f t="shared" si="39"/>
        <v>0</v>
      </c>
      <c r="AU59">
        <f t="shared" si="39"/>
        <v>0</v>
      </c>
      <c r="AV59">
        <f t="shared" si="39"/>
        <v>0</v>
      </c>
      <c r="AW59">
        <f t="shared" si="39"/>
        <v>0</v>
      </c>
      <c r="AX59">
        <f t="shared" si="39"/>
        <v>0</v>
      </c>
      <c r="AY59">
        <f t="shared" si="39"/>
        <v>0</v>
      </c>
      <c r="AZ59">
        <f t="shared" si="39"/>
        <v>0</v>
      </c>
      <c r="BA59">
        <f t="shared" si="39"/>
        <v>0</v>
      </c>
      <c r="BB59">
        <f t="shared" si="39"/>
        <v>0</v>
      </c>
      <c r="BC59">
        <f t="shared" si="39"/>
        <v>0</v>
      </c>
      <c r="BD59">
        <f t="shared" si="39"/>
        <v>0</v>
      </c>
      <c r="BE59">
        <f t="shared" si="39"/>
        <v>0</v>
      </c>
      <c r="BF59">
        <f t="shared" si="39"/>
        <v>0</v>
      </c>
      <c r="BG59">
        <f t="shared" si="39"/>
        <v>0</v>
      </c>
      <c r="BH59">
        <f t="shared" si="39"/>
        <v>0</v>
      </c>
      <c r="BI59">
        <f t="shared" si="39"/>
        <v>0</v>
      </c>
      <c r="BJ59">
        <f t="shared" si="39"/>
        <v>0</v>
      </c>
      <c r="BK59">
        <f t="shared" si="39"/>
        <v>0</v>
      </c>
      <c r="BL59">
        <f t="shared" si="39"/>
        <v>0</v>
      </c>
      <c r="BM59">
        <f t="shared" si="39"/>
        <v>0</v>
      </c>
      <c r="BN59">
        <f t="shared" si="39"/>
        <v>0</v>
      </c>
      <c r="BO59">
        <f t="shared" si="39"/>
        <v>0</v>
      </c>
      <c r="BP59">
        <f t="shared" si="39"/>
        <v>0</v>
      </c>
      <c r="BQ59">
        <f t="shared" si="39"/>
        <v>0</v>
      </c>
      <c r="BR59">
        <f t="shared" si="39"/>
        <v>0</v>
      </c>
      <c r="BS59">
        <f t="shared" si="39"/>
        <v>0</v>
      </c>
      <c r="BT59">
        <f t="shared" si="39"/>
        <v>0</v>
      </c>
      <c r="BU59">
        <f t="shared" si="39"/>
        <v>0</v>
      </c>
      <c r="BV59">
        <f t="shared" ref="BV59:DA59" si="40">BV35-BV10</f>
        <v>0</v>
      </c>
      <c r="BW59">
        <f t="shared" si="40"/>
        <v>0</v>
      </c>
      <c r="BX59">
        <f t="shared" si="40"/>
        <v>0</v>
      </c>
      <c r="BY59">
        <f t="shared" si="40"/>
        <v>0</v>
      </c>
      <c r="BZ59">
        <f t="shared" si="40"/>
        <v>0</v>
      </c>
      <c r="CA59">
        <f t="shared" si="40"/>
        <v>0</v>
      </c>
      <c r="CB59">
        <f t="shared" si="40"/>
        <v>0</v>
      </c>
      <c r="CC59">
        <f t="shared" si="40"/>
        <v>0</v>
      </c>
      <c r="CD59">
        <f t="shared" si="40"/>
        <v>0</v>
      </c>
      <c r="CE59">
        <f t="shared" si="40"/>
        <v>0</v>
      </c>
      <c r="CF59">
        <f t="shared" si="40"/>
        <v>0</v>
      </c>
      <c r="CG59">
        <f t="shared" si="40"/>
        <v>0</v>
      </c>
      <c r="CH59">
        <f t="shared" si="40"/>
        <v>0</v>
      </c>
      <c r="CI59">
        <f t="shared" si="40"/>
        <v>0</v>
      </c>
      <c r="CJ59">
        <f t="shared" si="40"/>
        <v>0</v>
      </c>
      <c r="CK59">
        <f t="shared" si="40"/>
        <v>0</v>
      </c>
      <c r="CL59">
        <f t="shared" si="40"/>
        <v>0</v>
      </c>
      <c r="CM59">
        <f t="shared" si="40"/>
        <v>0</v>
      </c>
      <c r="CN59">
        <f t="shared" si="40"/>
        <v>0</v>
      </c>
      <c r="CO59">
        <f t="shared" si="40"/>
        <v>0</v>
      </c>
      <c r="CP59">
        <f t="shared" si="40"/>
        <v>0</v>
      </c>
      <c r="CQ59">
        <f t="shared" si="40"/>
        <v>0</v>
      </c>
      <c r="CR59">
        <f t="shared" si="40"/>
        <v>0</v>
      </c>
      <c r="CS59">
        <f t="shared" si="40"/>
        <v>0</v>
      </c>
      <c r="CT59">
        <f t="shared" si="40"/>
        <v>0</v>
      </c>
      <c r="CU59">
        <f t="shared" si="40"/>
        <v>0</v>
      </c>
      <c r="CV59">
        <f t="shared" si="40"/>
        <v>0</v>
      </c>
      <c r="CW59">
        <f t="shared" si="40"/>
        <v>0</v>
      </c>
      <c r="CX59">
        <f t="shared" si="40"/>
        <v>0</v>
      </c>
      <c r="CY59">
        <f t="shared" si="40"/>
        <v>0</v>
      </c>
      <c r="CZ59">
        <f t="shared" si="40"/>
        <v>0</v>
      </c>
      <c r="DA59">
        <f t="shared" si="40"/>
        <v>0</v>
      </c>
      <c r="DB59">
        <f t="shared" ref="DB59:EG59" si="41">DB35-DB10</f>
        <v>0</v>
      </c>
      <c r="DC59">
        <f t="shared" si="41"/>
        <v>0</v>
      </c>
      <c r="DD59">
        <f t="shared" si="41"/>
        <v>0</v>
      </c>
      <c r="DE59">
        <f t="shared" si="41"/>
        <v>0</v>
      </c>
      <c r="DF59">
        <f t="shared" si="41"/>
        <v>0</v>
      </c>
      <c r="DG59">
        <f t="shared" si="41"/>
        <v>0</v>
      </c>
      <c r="DH59">
        <f t="shared" si="41"/>
        <v>0</v>
      </c>
      <c r="DI59">
        <f t="shared" si="41"/>
        <v>0</v>
      </c>
      <c r="DJ59">
        <f t="shared" si="41"/>
        <v>0</v>
      </c>
      <c r="DK59">
        <f t="shared" si="41"/>
        <v>0</v>
      </c>
      <c r="DL59">
        <f t="shared" si="41"/>
        <v>0</v>
      </c>
      <c r="DM59">
        <f t="shared" si="41"/>
        <v>0</v>
      </c>
      <c r="DN59">
        <f t="shared" si="41"/>
        <v>0</v>
      </c>
      <c r="DO59">
        <f t="shared" si="41"/>
        <v>0</v>
      </c>
      <c r="DP59">
        <f t="shared" si="41"/>
        <v>0</v>
      </c>
      <c r="DQ59">
        <f t="shared" si="41"/>
        <v>0</v>
      </c>
      <c r="DR59">
        <f t="shared" si="41"/>
        <v>0</v>
      </c>
      <c r="DS59">
        <f t="shared" si="41"/>
        <v>0</v>
      </c>
      <c r="DT59">
        <f t="shared" si="41"/>
        <v>0</v>
      </c>
      <c r="DU59">
        <f t="shared" si="41"/>
        <v>0</v>
      </c>
      <c r="DV59">
        <f t="shared" si="41"/>
        <v>0</v>
      </c>
      <c r="DW59">
        <f t="shared" si="41"/>
        <v>0</v>
      </c>
      <c r="DX59">
        <f t="shared" si="41"/>
        <v>0</v>
      </c>
      <c r="DY59">
        <f t="shared" si="41"/>
        <v>0</v>
      </c>
      <c r="DZ59">
        <f t="shared" si="41"/>
        <v>0</v>
      </c>
      <c r="EA59">
        <f t="shared" si="41"/>
        <v>0</v>
      </c>
      <c r="EB59">
        <f t="shared" si="41"/>
        <v>0</v>
      </c>
      <c r="EC59">
        <f t="shared" si="41"/>
        <v>0</v>
      </c>
      <c r="ED59">
        <f t="shared" si="41"/>
        <v>0</v>
      </c>
      <c r="EE59">
        <f t="shared" si="41"/>
        <v>0</v>
      </c>
      <c r="EF59">
        <f t="shared" si="41"/>
        <v>0</v>
      </c>
      <c r="EG59">
        <f t="shared" si="41"/>
        <v>0</v>
      </c>
      <c r="EH59">
        <f t="shared" ref="EH59:FO59" si="42">EH35-EH10</f>
        <v>0</v>
      </c>
      <c r="EI59">
        <f t="shared" si="42"/>
        <v>0</v>
      </c>
      <c r="EJ59">
        <f t="shared" si="42"/>
        <v>0</v>
      </c>
      <c r="EK59">
        <f t="shared" si="42"/>
        <v>0</v>
      </c>
      <c r="EL59">
        <f t="shared" si="42"/>
        <v>0</v>
      </c>
      <c r="EM59">
        <f t="shared" si="42"/>
        <v>0</v>
      </c>
      <c r="EN59">
        <f t="shared" si="42"/>
        <v>0</v>
      </c>
      <c r="EO59">
        <f t="shared" si="42"/>
        <v>0</v>
      </c>
      <c r="EP59">
        <f t="shared" si="42"/>
        <v>0</v>
      </c>
      <c r="EQ59">
        <f t="shared" si="42"/>
        <v>0</v>
      </c>
      <c r="ER59">
        <f t="shared" si="42"/>
        <v>0</v>
      </c>
      <c r="ES59">
        <f t="shared" si="42"/>
        <v>0</v>
      </c>
      <c r="ET59">
        <f t="shared" si="42"/>
        <v>0</v>
      </c>
      <c r="EU59">
        <f t="shared" si="42"/>
        <v>0</v>
      </c>
      <c r="EV59">
        <f t="shared" si="42"/>
        <v>0</v>
      </c>
      <c r="EW59">
        <f t="shared" si="42"/>
        <v>0</v>
      </c>
      <c r="EX59">
        <f t="shared" si="42"/>
        <v>0</v>
      </c>
      <c r="EY59">
        <f t="shared" si="42"/>
        <v>0</v>
      </c>
      <c r="EZ59">
        <f t="shared" si="42"/>
        <v>0</v>
      </c>
      <c r="FA59">
        <f t="shared" si="42"/>
        <v>0</v>
      </c>
      <c r="FB59">
        <f t="shared" si="42"/>
        <v>0</v>
      </c>
      <c r="FC59">
        <f t="shared" si="42"/>
        <v>0</v>
      </c>
      <c r="FD59">
        <f t="shared" si="42"/>
        <v>0</v>
      </c>
      <c r="FE59">
        <f t="shared" si="42"/>
        <v>0</v>
      </c>
      <c r="FF59">
        <f t="shared" si="42"/>
        <v>0</v>
      </c>
      <c r="FG59">
        <f t="shared" si="42"/>
        <v>0</v>
      </c>
      <c r="FH59">
        <f t="shared" si="42"/>
        <v>0</v>
      </c>
      <c r="FI59">
        <f t="shared" si="42"/>
        <v>0</v>
      </c>
      <c r="FJ59">
        <f t="shared" si="42"/>
        <v>0</v>
      </c>
      <c r="FK59">
        <f t="shared" si="42"/>
        <v>0</v>
      </c>
      <c r="FL59">
        <f t="shared" si="42"/>
        <v>0</v>
      </c>
      <c r="FM59">
        <f t="shared" si="42"/>
        <v>0</v>
      </c>
      <c r="FN59">
        <f t="shared" si="42"/>
        <v>0</v>
      </c>
      <c r="FO59">
        <f t="shared" si="42"/>
        <v>0</v>
      </c>
    </row>
    <row r="60" spans="9:171" x14ac:dyDescent="0.25">
      <c r="I60">
        <v>2030</v>
      </c>
      <c r="J60">
        <f t="shared" ref="J60:AO60" si="43">J36-J11</f>
        <v>0</v>
      </c>
      <c r="K60">
        <f t="shared" si="43"/>
        <v>0</v>
      </c>
      <c r="L60">
        <f t="shared" si="43"/>
        <v>0</v>
      </c>
      <c r="M60">
        <f t="shared" si="43"/>
        <v>0</v>
      </c>
      <c r="N60">
        <f t="shared" si="43"/>
        <v>0</v>
      </c>
      <c r="O60">
        <f t="shared" si="43"/>
        <v>0</v>
      </c>
      <c r="P60">
        <f t="shared" si="43"/>
        <v>0</v>
      </c>
      <c r="Q60">
        <f t="shared" si="43"/>
        <v>0</v>
      </c>
      <c r="R60">
        <f t="shared" si="43"/>
        <v>0</v>
      </c>
      <c r="S60">
        <f t="shared" si="43"/>
        <v>0</v>
      </c>
      <c r="T60">
        <f t="shared" si="43"/>
        <v>0</v>
      </c>
      <c r="U60">
        <f t="shared" si="43"/>
        <v>0</v>
      </c>
      <c r="V60">
        <f t="shared" si="43"/>
        <v>0</v>
      </c>
      <c r="W60">
        <f t="shared" si="43"/>
        <v>0</v>
      </c>
      <c r="X60">
        <f t="shared" si="43"/>
        <v>0</v>
      </c>
      <c r="Y60">
        <f t="shared" si="43"/>
        <v>0</v>
      </c>
      <c r="Z60">
        <f t="shared" si="43"/>
        <v>0</v>
      </c>
      <c r="AA60">
        <f t="shared" si="43"/>
        <v>0</v>
      </c>
      <c r="AB60">
        <f t="shared" si="43"/>
        <v>0</v>
      </c>
      <c r="AC60">
        <f t="shared" si="43"/>
        <v>0</v>
      </c>
      <c r="AD60">
        <f t="shared" si="43"/>
        <v>0</v>
      </c>
      <c r="AE60">
        <f t="shared" si="43"/>
        <v>0</v>
      </c>
      <c r="AF60">
        <f t="shared" si="43"/>
        <v>0</v>
      </c>
      <c r="AG60">
        <f t="shared" si="43"/>
        <v>0</v>
      </c>
      <c r="AH60">
        <f t="shared" si="43"/>
        <v>0</v>
      </c>
      <c r="AI60">
        <f t="shared" si="43"/>
        <v>0</v>
      </c>
      <c r="AJ60">
        <f t="shared" si="43"/>
        <v>0</v>
      </c>
      <c r="AK60">
        <f t="shared" si="43"/>
        <v>0</v>
      </c>
      <c r="AL60">
        <f t="shared" si="43"/>
        <v>0</v>
      </c>
      <c r="AM60">
        <f t="shared" si="43"/>
        <v>0</v>
      </c>
      <c r="AN60">
        <f t="shared" si="43"/>
        <v>0</v>
      </c>
      <c r="AO60">
        <f t="shared" si="43"/>
        <v>0</v>
      </c>
      <c r="AP60">
        <f t="shared" ref="AP60:BU60" si="44">AP36-AP11</f>
        <v>0</v>
      </c>
      <c r="AQ60">
        <f t="shared" si="44"/>
        <v>0</v>
      </c>
      <c r="AR60">
        <f t="shared" si="44"/>
        <v>0</v>
      </c>
      <c r="AS60">
        <f t="shared" si="44"/>
        <v>0</v>
      </c>
      <c r="AT60">
        <f t="shared" si="44"/>
        <v>0</v>
      </c>
      <c r="AU60">
        <f t="shared" si="44"/>
        <v>0</v>
      </c>
      <c r="AV60">
        <f t="shared" si="44"/>
        <v>0</v>
      </c>
      <c r="AW60">
        <f t="shared" si="44"/>
        <v>0</v>
      </c>
      <c r="AX60">
        <f t="shared" si="44"/>
        <v>0</v>
      </c>
      <c r="AY60">
        <f t="shared" si="44"/>
        <v>0</v>
      </c>
      <c r="AZ60">
        <f t="shared" si="44"/>
        <v>0</v>
      </c>
      <c r="BA60">
        <f t="shared" si="44"/>
        <v>0</v>
      </c>
      <c r="BB60">
        <f t="shared" si="44"/>
        <v>0</v>
      </c>
      <c r="BC60">
        <f t="shared" si="44"/>
        <v>0</v>
      </c>
      <c r="BD60">
        <f t="shared" si="44"/>
        <v>0</v>
      </c>
      <c r="BE60">
        <f t="shared" si="44"/>
        <v>0</v>
      </c>
      <c r="BF60">
        <f t="shared" si="44"/>
        <v>0</v>
      </c>
      <c r="BG60">
        <f t="shared" si="44"/>
        <v>0</v>
      </c>
      <c r="BH60">
        <f t="shared" si="44"/>
        <v>0</v>
      </c>
      <c r="BI60">
        <f t="shared" si="44"/>
        <v>0</v>
      </c>
      <c r="BJ60">
        <f t="shared" si="44"/>
        <v>0</v>
      </c>
      <c r="BK60">
        <f t="shared" si="44"/>
        <v>0</v>
      </c>
      <c r="BL60">
        <f t="shared" si="44"/>
        <v>0</v>
      </c>
      <c r="BM60">
        <f t="shared" si="44"/>
        <v>0</v>
      </c>
      <c r="BN60">
        <f t="shared" si="44"/>
        <v>0</v>
      </c>
      <c r="BO60">
        <f t="shared" si="44"/>
        <v>0</v>
      </c>
      <c r="BP60">
        <f t="shared" si="44"/>
        <v>0</v>
      </c>
      <c r="BQ60">
        <f t="shared" si="44"/>
        <v>0</v>
      </c>
      <c r="BR60">
        <f t="shared" si="44"/>
        <v>0</v>
      </c>
      <c r="BS60">
        <f t="shared" si="44"/>
        <v>0</v>
      </c>
      <c r="BT60">
        <f t="shared" si="44"/>
        <v>0</v>
      </c>
      <c r="BU60">
        <f t="shared" si="44"/>
        <v>0</v>
      </c>
      <c r="BV60">
        <f t="shared" ref="BV60:DA60" si="45">BV36-BV11</f>
        <v>0</v>
      </c>
      <c r="BW60">
        <f t="shared" si="45"/>
        <v>0</v>
      </c>
      <c r="BX60">
        <f t="shared" si="45"/>
        <v>0</v>
      </c>
      <c r="BY60">
        <f t="shared" si="45"/>
        <v>0</v>
      </c>
      <c r="BZ60">
        <f t="shared" si="45"/>
        <v>0</v>
      </c>
      <c r="CA60">
        <f t="shared" si="45"/>
        <v>0</v>
      </c>
      <c r="CB60">
        <f t="shared" si="45"/>
        <v>0</v>
      </c>
      <c r="CC60">
        <f t="shared" si="45"/>
        <v>0</v>
      </c>
      <c r="CD60">
        <f t="shared" si="45"/>
        <v>0</v>
      </c>
      <c r="CE60">
        <f t="shared" si="45"/>
        <v>0</v>
      </c>
      <c r="CF60">
        <f t="shared" si="45"/>
        <v>0</v>
      </c>
      <c r="CG60">
        <f t="shared" si="45"/>
        <v>0</v>
      </c>
      <c r="CH60">
        <f t="shared" si="45"/>
        <v>0</v>
      </c>
      <c r="CI60">
        <f t="shared" si="45"/>
        <v>0</v>
      </c>
      <c r="CJ60">
        <f t="shared" si="45"/>
        <v>0</v>
      </c>
      <c r="CK60">
        <f t="shared" si="45"/>
        <v>0</v>
      </c>
      <c r="CL60">
        <f t="shared" si="45"/>
        <v>0</v>
      </c>
      <c r="CM60">
        <f t="shared" si="45"/>
        <v>0</v>
      </c>
      <c r="CN60">
        <f t="shared" si="45"/>
        <v>0</v>
      </c>
      <c r="CO60">
        <f t="shared" si="45"/>
        <v>0</v>
      </c>
      <c r="CP60">
        <f t="shared" si="45"/>
        <v>0</v>
      </c>
      <c r="CQ60">
        <f t="shared" si="45"/>
        <v>0</v>
      </c>
      <c r="CR60">
        <f t="shared" si="45"/>
        <v>0</v>
      </c>
      <c r="CS60">
        <f t="shared" si="45"/>
        <v>0</v>
      </c>
      <c r="CT60">
        <f t="shared" si="45"/>
        <v>0</v>
      </c>
      <c r="CU60">
        <f t="shared" si="45"/>
        <v>0</v>
      </c>
      <c r="CV60">
        <f t="shared" si="45"/>
        <v>0</v>
      </c>
      <c r="CW60">
        <f t="shared" si="45"/>
        <v>0</v>
      </c>
      <c r="CX60">
        <f t="shared" si="45"/>
        <v>0</v>
      </c>
      <c r="CY60">
        <f t="shared" si="45"/>
        <v>0</v>
      </c>
      <c r="CZ60">
        <f t="shared" si="45"/>
        <v>0</v>
      </c>
      <c r="DA60">
        <f t="shared" si="45"/>
        <v>0</v>
      </c>
      <c r="DB60">
        <f t="shared" ref="DB60:EG60" si="46">DB36-DB11</f>
        <v>0</v>
      </c>
      <c r="DC60">
        <f t="shared" si="46"/>
        <v>0</v>
      </c>
      <c r="DD60">
        <f t="shared" si="46"/>
        <v>0</v>
      </c>
      <c r="DE60">
        <f t="shared" si="46"/>
        <v>0</v>
      </c>
      <c r="DF60">
        <f t="shared" si="46"/>
        <v>0</v>
      </c>
      <c r="DG60">
        <f t="shared" si="46"/>
        <v>0</v>
      </c>
      <c r="DH60">
        <f t="shared" si="46"/>
        <v>0</v>
      </c>
      <c r="DI60">
        <f t="shared" si="46"/>
        <v>0</v>
      </c>
      <c r="DJ60">
        <f t="shared" si="46"/>
        <v>0</v>
      </c>
      <c r="DK60">
        <f t="shared" si="46"/>
        <v>0</v>
      </c>
      <c r="DL60">
        <f t="shared" si="46"/>
        <v>0</v>
      </c>
      <c r="DM60">
        <f t="shared" si="46"/>
        <v>0</v>
      </c>
      <c r="DN60">
        <f t="shared" si="46"/>
        <v>0</v>
      </c>
      <c r="DO60">
        <f t="shared" si="46"/>
        <v>0</v>
      </c>
      <c r="DP60">
        <f t="shared" si="46"/>
        <v>0</v>
      </c>
      <c r="DQ60">
        <f t="shared" si="46"/>
        <v>0</v>
      </c>
      <c r="DR60">
        <f t="shared" si="46"/>
        <v>0</v>
      </c>
      <c r="DS60">
        <f t="shared" si="46"/>
        <v>0</v>
      </c>
      <c r="DT60">
        <f t="shared" si="46"/>
        <v>0</v>
      </c>
      <c r="DU60">
        <f t="shared" si="46"/>
        <v>0</v>
      </c>
      <c r="DV60">
        <f t="shared" si="46"/>
        <v>0</v>
      </c>
      <c r="DW60">
        <f t="shared" si="46"/>
        <v>0</v>
      </c>
      <c r="DX60">
        <f t="shared" si="46"/>
        <v>0</v>
      </c>
      <c r="DY60">
        <f t="shared" si="46"/>
        <v>0</v>
      </c>
      <c r="DZ60">
        <f t="shared" si="46"/>
        <v>0</v>
      </c>
      <c r="EA60">
        <f t="shared" si="46"/>
        <v>0</v>
      </c>
      <c r="EB60">
        <f t="shared" si="46"/>
        <v>0</v>
      </c>
      <c r="EC60">
        <f t="shared" si="46"/>
        <v>0</v>
      </c>
      <c r="ED60">
        <f t="shared" si="46"/>
        <v>0</v>
      </c>
      <c r="EE60">
        <f t="shared" si="46"/>
        <v>0</v>
      </c>
      <c r="EF60">
        <f t="shared" si="46"/>
        <v>0</v>
      </c>
      <c r="EG60">
        <f t="shared" si="46"/>
        <v>0</v>
      </c>
      <c r="EH60">
        <f t="shared" ref="EH60:FO60" si="47">EH36-EH11</f>
        <v>0</v>
      </c>
      <c r="EI60">
        <f t="shared" si="47"/>
        <v>0</v>
      </c>
      <c r="EJ60">
        <f t="shared" si="47"/>
        <v>0</v>
      </c>
      <c r="EK60">
        <f t="shared" si="47"/>
        <v>0</v>
      </c>
      <c r="EL60">
        <f t="shared" si="47"/>
        <v>0</v>
      </c>
      <c r="EM60">
        <f t="shared" si="47"/>
        <v>0</v>
      </c>
      <c r="EN60">
        <f t="shared" si="47"/>
        <v>0</v>
      </c>
      <c r="EO60">
        <f t="shared" si="47"/>
        <v>0</v>
      </c>
      <c r="EP60">
        <f t="shared" si="47"/>
        <v>0</v>
      </c>
      <c r="EQ60">
        <f t="shared" si="47"/>
        <v>0</v>
      </c>
      <c r="ER60">
        <f t="shared" si="47"/>
        <v>0</v>
      </c>
      <c r="ES60">
        <f t="shared" si="47"/>
        <v>0</v>
      </c>
      <c r="ET60">
        <f t="shared" si="47"/>
        <v>0</v>
      </c>
      <c r="EU60">
        <f t="shared" si="47"/>
        <v>0</v>
      </c>
      <c r="EV60">
        <f t="shared" si="47"/>
        <v>0</v>
      </c>
      <c r="EW60">
        <f t="shared" si="47"/>
        <v>0</v>
      </c>
      <c r="EX60">
        <f t="shared" si="47"/>
        <v>0</v>
      </c>
      <c r="EY60">
        <f t="shared" si="47"/>
        <v>0</v>
      </c>
      <c r="EZ60">
        <f t="shared" si="47"/>
        <v>0</v>
      </c>
      <c r="FA60">
        <f t="shared" si="47"/>
        <v>0</v>
      </c>
      <c r="FB60">
        <f t="shared" si="47"/>
        <v>0</v>
      </c>
      <c r="FC60">
        <f t="shared" si="47"/>
        <v>0</v>
      </c>
      <c r="FD60">
        <f t="shared" si="47"/>
        <v>0</v>
      </c>
      <c r="FE60">
        <f t="shared" si="47"/>
        <v>0</v>
      </c>
      <c r="FF60">
        <f t="shared" si="47"/>
        <v>0</v>
      </c>
      <c r="FG60">
        <f t="shared" si="47"/>
        <v>0</v>
      </c>
      <c r="FH60">
        <f t="shared" si="47"/>
        <v>0</v>
      </c>
      <c r="FI60">
        <f t="shared" si="47"/>
        <v>0</v>
      </c>
      <c r="FJ60">
        <f t="shared" si="47"/>
        <v>0</v>
      </c>
      <c r="FK60">
        <f t="shared" si="47"/>
        <v>0</v>
      </c>
      <c r="FL60">
        <f t="shared" si="47"/>
        <v>0</v>
      </c>
      <c r="FM60">
        <f t="shared" si="47"/>
        <v>0</v>
      </c>
      <c r="FN60">
        <f t="shared" si="47"/>
        <v>0</v>
      </c>
      <c r="FO60">
        <f t="shared" si="47"/>
        <v>0</v>
      </c>
    </row>
    <row r="61" spans="9:171" x14ac:dyDescent="0.25">
      <c r="I61">
        <v>2031</v>
      </c>
      <c r="J61">
        <f t="shared" ref="J61:AO61" si="48">J37-J12</f>
        <v>0</v>
      </c>
      <c r="K61">
        <f t="shared" si="48"/>
        <v>0</v>
      </c>
      <c r="L61">
        <f t="shared" si="48"/>
        <v>0</v>
      </c>
      <c r="M61">
        <f t="shared" si="48"/>
        <v>0</v>
      </c>
      <c r="N61">
        <f t="shared" si="48"/>
        <v>0</v>
      </c>
      <c r="O61">
        <f t="shared" si="48"/>
        <v>0</v>
      </c>
      <c r="P61">
        <f t="shared" si="48"/>
        <v>0</v>
      </c>
      <c r="Q61">
        <f t="shared" si="48"/>
        <v>0</v>
      </c>
      <c r="R61">
        <f t="shared" si="48"/>
        <v>0</v>
      </c>
      <c r="S61">
        <f t="shared" si="48"/>
        <v>0</v>
      </c>
      <c r="T61">
        <f t="shared" si="48"/>
        <v>0</v>
      </c>
      <c r="U61">
        <f t="shared" si="48"/>
        <v>0</v>
      </c>
      <c r="V61">
        <f t="shared" si="48"/>
        <v>0</v>
      </c>
      <c r="W61">
        <f t="shared" si="48"/>
        <v>0</v>
      </c>
      <c r="X61">
        <f t="shared" si="48"/>
        <v>0</v>
      </c>
      <c r="Y61">
        <f t="shared" si="48"/>
        <v>0</v>
      </c>
      <c r="Z61">
        <f t="shared" si="48"/>
        <v>0</v>
      </c>
      <c r="AA61">
        <f t="shared" si="48"/>
        <v>0</v>
      </c>
      <c r="AB61">
        <f t="shared" si="48"/>
        <v>0</v>
      </c>
      <c r="AC61">
        <f t="shared" si="48"/>
        <v>0</v>
      </c>
      <c r="AD61">
        <f t="shared" si="48"/>
        <v>0</v>
      </c>
      <c r="AE61">
        <f t="shared" si="48"/>
        <v>0</v>
      </c>
      <c r="AF61">
        <f t="shared" si="48"/>
        <v>0</v>
      </c>
      <c r="AG61">
        <f t="shared" si="48"/>
        <v>0</v>
      </c>
      <c r="AH61">
        <f t="shared" si="48"/>
        <v>0</v>
      </c>
      <c r="AI61">
        <f t="shared" si="48"/>
        <v>0</v>
      </c>
      <c r="AJ61">
        <f t="shared" si="48"/>
        <v>0</v>
      </c>
      <c r="AK61">
        <f t="shared" si="48"/>
        <v>0</v>
      </c>
      <c r="AL61">
        <f t="shared" si="48"/>
        <v>0</v>
      </c>
      <c r="AM61">
        <f t="shared" si="48"/>
        <v>0</v>
      </c>
      <c r="AN61">
        <f t="shared" si="48"/>
        <v>0</v>
      </c>
      <c r="AO61">
        <f t="shared" si="48"/>
        <v>0</v>
      </c>
      <c r="AP61">
        <f t="shared" ref="AP61:BU61" si="49">AP37-AP12</f>
        <v>0</v>
      </c>
      <c r="AQ61">
        <f t="shared" si="49"/>
        <v>0</v>
      </c>
      <c r="AR61">
        <f t="shared" si="49"/>
        <v>0</v>
      </c>
      <c r="AS61">
        <f t="shared" si="49"/>
        <v>0</v>
      </c>
      <c r="AT61">
        <f t="shared" si="49"/>
        <v>0</v>
      </c>
      <c r="AU61">
        <f t="shared" si="49"/>
        <v>0</v>
      </c>
      <c r="AV61">
        <f t="shared" si="49"/>
        <v>0</v>
      </c>
      <c r="AW61">
        <f t="shared" si="49"/>
        <v>0</v>
      </c>
      <c r="AX61">
        <f t="shared" si="49"/>
        <v>0</v>
      </c>
      <c r="AY61">
        <f t="shared" si="49"/>
        <v>0</v>
      </c>
      <c r="AZ61">
        <f t="shared" si="49"/>
        <v>0</v>
      </c>
      <c r="BA61">
        <f t="shared" si="49"/>
        <v>0</v>
      </c>
      <c r="BB61">
        <f t="shared" si="49"/>
        <v>0</v>
      </c>
      <c r="BC61">
        <f t="shared" si="49"/>
        <v>0</v>
      </c>
      <c r="BD61">
        <f t="shared" si="49"/>
        <v>0</v>
      </c>
      <c r="BE61">
        <f t="shared" si="49"/>
        <v>0</v>
      </c>
      <c r="BF61">
        <f t="shared" si="49"/>
        <v>0</v>
      </c>
      <c r="BG61">
        <f t="shared" si="49"/>
        <v>0</v>
      </c>
      <c r="BH61">
        <f t="shared" si="49"/>
        <v>0</v>
      </c>
      <c r="BI61">
        <f t="shared" si="49"/>
        <v>0</v>
      </c>
      <c r="BJ61">
        <f t="shared" si="49"/>
        <v>0</v>
      </c>
      <c r="BK61">
        <f t="shared" si="49"/>
        <v>0</v>
      </c>
      <c r="BL61">
        <f t="shared" si="49"/>
        <v>0</v>
      </c>
      <c r="BM61">
        <f t="shared" si="49"/>
        <v>0</v>
      </c>
      <c r="BN61">
        <f t="shared" si="49"/>
        <v>0</v>
      </c>
      <c r="BO61">
        <f t="shared" si="49"/>
        <v>0</v>
      </c>
      <c r="BP61">
        <f t="shared" si="49"/>
        <v>0</v>
      </c>
      <c r="BQ61">
        <f t="shared" si="49"/>
        <v>0</v>
      </c>
      <c r="BR61">
        <f t="shared" si="49"/>
        <v>0</v>
      </c>
      <c r="BS61">
        <f t="shared" si="49"/>
        <v>0</v>
      </c>
      <c r="BT61">
        <f t="shared" si="49"/>
        <v>0</v>
      </c>
      <c r="BU61">
        <f t="shared" si="49"/>
        <v>0</v>
      </c>
      <c r="BV61">
        <f t="shared" ref="BV61:DA61" si="50">BV37-BV12</f>
        <v>0</v>
      </c>
      <c r="BW61">
        <f t="shared" si="50"/>
        <v>0</v>
      </c>
      <c r="BX61">
        <f t="shared" si="50"/>
        <v>0</v>
      </c>
      <c r="BY61">
        <f t="shared" si="50"/>
        <v>0</v>
      </c>
      <c r="BZ61">
        <f t="shared" si="50"/>
        <v>0</v>
      </c>
      <c r="CA61">
        <f t="shared" si="50"/>
        <v>0</v>
      </c>
      <c r="CB61">
        <f t="shared" si="50"/>
        <v>0</v>
      </c>
      <c r="CC61">
        <f t="shared" si="50"/>
        <v>0</v>
      </c>
      <c r="CD61">
        <f t="shared" si="50"/>
        <v>0</v>
      </c>
      <c r="CE61">
        <f t="shared" si="50"/>
        <v>0</v>
      </c>
      <c r="CF61">
        <f t="shared" si="50"/>
        <v>0</v>
      </c>
      <c r="CG61">
        <f t="shared" si="50"/>
        <v>0</v>
      </c>
      <c r="CH61">
        <f t="shared" si="50"/>
        <v>0</v>
      </c>
      <c r="CI61">
        <f t="shared" si="50"/>
        <v>0</v>
      </c>
      <c r="CJ61">
        <f t="shared" si="50"/>
        <v>0</v>
      </c>
      <c r="CK61">
        <f t="shared" si="50"/>
        <v>0</v>
      </c>
      <c r="CL61">
        <f t="shared" si="50"/>
        <v>0</v>
      </c>
      <c r="CM61">
        <f t="shared" si="50"/>
        <v>0</v>
      </c>
      <c r="CN61">
        <f t="shared" si="50"/>
        <v>0</v>
      </c>
      <c r="CO61">
        <f t="shared" si="50"/>
        <v>0</v>
      </c>
      <c r="CP61">
        <f t="shared" si="50"/>
        <v>0</v>
      </c>
      <c r="CQ61">
        <f t="shared" si="50"/>
        <v>0</v>
      </c>
      <c r="CR61">
        <f t="shared" si="50"/>
        <v>0</v>
      </c>
      <c r="CS61">
        <f t="shared" si="50"/>
        <v>0</v>
      </c>
      <c r="CT61">
        <f t="shared" si="50"/>
        <v>0</v>
      </c>
      <c r="CU61">
        <f t="shared" si="50"/>
        <v>0</v>
      </c>
      <c r="CV61">
        <f t="shared" si="50"/>
        <v>0</v>
      </c>
      <c r="CW61">
        <f t="shared" si="50"/>
        <v>0</v>
      </c>
      <c r="CX61">
        <f t="shared" si="50"/>
        <v>0</v>
      </c>
      <c r="CY61">
        <f t="shared" si="50"/>
        <v>0</v>
      </c>
      <c r="CZ61">
        <f t="shared" si="50"/>
        <v>0</v>
      </c>
      <c r="DA61">
        <f t="shared" si="50"/>
        <v>0</v>
      </c>
      <c r="DB61">
        <f t="shared" ref="DB61:EG61" si="51">DB37-DB12</f>
        <v>0</v>
      </c>
      <c r="DC61">
        <f t="shared" si="51"/>
        <v>0</v>
      </c>
      <c r="DD61">
        <f t="shared" si="51"/>
        <v>0</v>
      </c>
      <c r="DE61">
        <f t="shared" si="51"/>
        <v>0</v>
      </c>
      <c r="DF61">
        <f t="shared" si="51"/>
        <v>0</v>
      </c>
      <c r="DG61">
        <f t="shared" si="51"/>
        <v>0</v>
      </c>
      <c r="DH61">
        <f t="shared" si="51"/>
        <v>0</v>
      </c>
      <c r="DI61">
        <f t="shared" si="51"/>
        <v>0</v>
      </c>
      <c r="DJ61">
        <f t="shared" si="51"/>
        <v>0</v>
      </c>
      <c r="DK61">
        <f t="shared" si="51"/>
        <v>0</v>
      </c>
      <c r="DL61">
        <f t="shared" si="51"/>
        <v>0</v>
      </c>
      <c r="DM61">
        <f t="shared" si="51"/>
        <v>0</v>
      </c>
      <c r="DN61">
        <f t="shared" si="51"/>
        <v>0</v>
      </c>
      <c r="DO61">
        <f t="shared" si="51"/>
        <v>0</v>
      </c>
      <c r="DP61">
        <f t="shared" si="51"/>
        <v>0</v>
      </c>
      <c r="DQ61">
        <f t="shared" si="51"/>
        <v>0</v>
      </c>
      <c r="DR61">
        <f t="shared" si="51"/>
        <v>0</v>
      </c>
      <c r="DS61">
        <f t="shared" si="51"/>
        <v>0</v>
      </c>
      <c r="DT61">
        <f t="shared" si="51"/>
        <v>0</v>
      </c>
      <c r="DU61">
        <f t="shared" si="51"/>
        <v>0</v>
      </c>
      <c r="DV61">
        <f t="shared" si="51"/>
        <v>0</v>
      </c>
      <c r="DW61">
        <f t="shared" si="51"/>
        <v>0</v>
      </c>
      <c r="DX61">
        <f t="shared" si="51"/>
        <v>0</v>
      </c>
      <c r="DY61">
        <f t="shared" si="51"/>
        <v>0</v>
      </c>
      <c r="DZ61">
        <f t="shared" si="51"/>
        <v>0</v>
      </c>
      <c r="EA61">
        <f t="shared" si="51"/>
        <v>0</v>
      </c>
      <c r="EB61">
        <f t="shared" si="51"/>
        <v>0</v>
      </c>
      <c r="EC61">
        <f t="shared" si="51"/>
        <v>0</v>
      </c>
      <c r="ED61">
        <f t="shared" si="51"/>
        <v>0</v>
      </c>
      <c r="EE61">
        <f t="shared" si="51"/>
        <v>0</v>
      </c>
      <c r="EF61">
        <f t="shared" si="51"/>
        <v>0</v>
      </c>
      <c r="EG61">
        <f t="shared" si="51"/>
        <v>0</v>
      </c>
      <c r="EH61">
        <f t="shared" ref="EH61:FO61" si="52">EH37-EH12</f>
        <v>0</v>
      </c>
      <c r="EI61">
        <f t="shared" si="52"/>
        <v>0</v>
      </c>
      <c r="EJ61">
        <f t="shared" si="52"/>
        <v>0</v>
      </c>
      <c r="EK61">
        <f t="shared" si="52"/>
        <v>0</v>
      </c>
      <c r="EL61">
        <f t="shared" si="52"/>
        <v>0</v>
      </c>
      <c r="EM61">
        <f t="shared" si="52"/>
        <v>0</v>
      </c>
      <c r="EN61">
        <f t="shared" si="52"/>
        <v>0</v>
      </c>
      <c r="EO61">
        <f t="shared" si="52"/>
        <v>0</v>
      </c>
      <c r="EP61">
        <f t="shared" si="52"/>
        <v>0</v>
      </c>
      <c r="EQ61">
        <f t="shared" si="52"/>
        <v>0</v>
      </c>
      <c r="ER61">
        <f t="shared" si="52"/>
        <v>0</v>
      </c>
      <c r="ES61">
        <f t="shared" si="52"/>
        <v>0</v>
      </c>
      <c r="ET61">
        <f t="shared" si="52"/>
        <v>0</v>
      </c>
      <c r="EU61">
        <f t="shared" si="52"/>
        <v>0</v>
      </c>
      <c r="EV61">
        <f t="shared" si="52"/>
        <v>0</v>
      </c>
      <c r="EW61">
        <f t="shared" si="52"/>
        <v>0</v>
      </c>
      <c r="EX61">
        <f t="shared" si="52"/>
        <v>0</v>
      </c>
      <c r="EY61">
        <f t="shared" si="52"/>
        <v>0</v>
      </c>
      <c r="EZ61">
        <f t="shared" si="52"/>
        <v>0</v>
      </c>
      <c r="FA61">
        <f t="shared" si="52"/>
        <v>0</v>
      </c>
      <c r="FB61">
        <f t="shared" si="52"/>
        <v>0</v>
      </c>
      <c r="FC61">
        <f t="shared" si="52"/>
        <v>0</v>
      </c>
      <c r="FD61">
        <f t="shared" si="52"/>
        <v>0</v>
      </c>
      <c r="FE61">
        <f t="shared" si="52"/>
        <v>0</v>
      </c>
      <c r="FF61">
        <f t="shared" si="52"/>
        <v>0</v>
      </c>
      <c r="FG61">
        <f t="shared" si="52"/>
        <v>0</v>
      </c>
      <c r="FH61">
        <f t="shared" si="52"/>
        <v>0</v>
      </c>
      <c r="FI61">
        <f t="shared" si="52"/>
        <v>0</v>
      </c>
      <c r="FJ61">
        <f t="shared" si="52"/>
        <v>0</v>
      </c>
      <c r="FK61">
        <f t="shared" si="52"/>
        <v>0</v>
      </c>
      <c r="FL61">
        <f t="shared" si="52"/>
        <v>0</v>
      </c>
      <c r="FM61">
        <f t="shared" si="52"/>
        <v>0</v>
      </c>
      <c r="FN61">
        <f t="shared" si="52"/>
        <v>0</v>
      </c>
      <c r="FO61">
        <f t="shared" si="52"/>
        <v>0</v>
      </c>
    </row>
    <row r="62" spans="9:171" x14ac:dyDescent="0.25">
      <c r="I62">
        <v>2032</v>
      </c>
      <c r="J62">
        <f t="shared" ref="J62:AO62" si="53">J38-J13</f>
        <v>0</v>
      </c>
      <c r="K62">
        <f t="shared" si="53"/>
        <v>0</v>
      </c>
      <c r="L62">
        <f t="shared" si="53"/>
        <v>0</v>
      </c>
      <c r="M62">
        <f t="shared" si="53"/>
        <v>0</v>
      </c>
      <c r="N62">
        <f t="shared" si="53"/>
        <v>0</v>
      </c>
      <c r="O62">
        <f t="shared" si="53"/>
        <v>0</v>
      </c>
      <c r="P62">
        <f t="shared" si="53"/>
        <v>0</v>
      </c>
      <c r="Q62">
        <f t="shared" si="53"/>
        <v>0</v>
      </c>
      <c r="R62">
        <f t="shared" si="53"/>
        <v>0</v>
      </c>
      <c r="S62">
        <f t="shared" si="53"/>
        <v>0</v>
      </c>
      <c r="T62">
        <f t="shared" si="53"/>
        <v>0</v>
      </c>
      <c r="U62">
        <f t="shared" si="53"/>
        <v>0</v>
      </c>
      <c r="V62">
        <f t="shared" si="53"/>
        <v>0</v>
      </c>
      <c r="W62">
        <f t="shared" si="53"/>
        <v>0</v>
      </c>
      <c r="X62">
        <f t="shared" si="53"/>
        <v>0</v>
      </c>
      <c r="Y62">
        <f t="shared" si="53"/>
        <v>0</v>
      </c>
      <c r="Z62">
        <f t="shared" si="53"/>
        <v>0</v>
      </c>
      <c r="AA62">
        <f t="shared" si="53"/>
        <v>0</v>
      </c>
      <c r="AB62">
        <f t="shared" si="53"/>
        <v>0</v>
      </c>
      <c r="AC62">
        <f t="shared" si="53"/>
        <v>0</v>
      </c>
      <c r="AD62">
        <f t="shared" si="53"/>
        <v>0</v>
      </c>
      <c r="AE62">
        <f t="shared" si="53"/>
        <v>0</v>
      </c>
      <c r="AF62">
        <f t="shared" si="53"/>
        <v>0</v>
      </c>
      <c r="AG62">
        <f t="shared" si="53"/>
        <v>0</v>
      </c>
      <c r="AH62">
        <f t="shared" si="53"/>
        <v>0</v>
      </c>
      <c r="AI62">
        <f t="shared" si="53"/>
        <v>0</v>
      </c>
      <c r="AJ62">
        <f t="shared" si="53"/>
        <v>0</v>
      </c>
      <c r="AK62">
        <f t="shared" si="53"/>
        <v>0</v>
      </c>
      <c r="AL62">
        <f t="shared" si="53"/>
        <v>0</v>
      </c>
      <c r="AM62">
        <f t="shared" si="53"/>
        <v>0</v>
      </c>
      <c r="AN62">
        <f t="shared" si="53"/>
        <v>0</v>
      </c>
      <c r="AO62">
        <f t="shared" si="53"/>
        <v>0</v>
      </c>
      <c r="AP62">
        <f t="shared" ref="AP62:BU62" si="54">AP38-AP13</f>
        <v>0</v>
      </c>
      <c r="AQ62">
        <f t="shared" si="54"/>
        <v>0</v>
      </c>
      <c r="AR62">
        <f t="shared" si="54"/>
        <v>0</v>
      </c>
      <c r="AS62">
        <f t="shared" si="54"/>
        <v>0</v>
      </c>
      <c r="AT62">
        <f t="shared" si="54"/>
        <v>0</v>
      </c>
      <c r="AU62">
        <f t="shared" si="54"/>
        <v>0</v>
      </c>
      <c r="AV62">
        <f t="shared" si="54"/>
        <v>0</v>
      </c>
      <c r="AW62">
        <f t="shared" si="54"/>
        <v>0</v>
      </c>
      <c r="AX62">
        <f t="shared" si="54"/>
        <v>0</v>
      </c>
      <c r="AY62">
        <f t="shared" si="54"/>
        <v>0</v>
      </c>
      <c r="AZ62">
        <f t="shared" si="54"/>
        <v>0</v>
      </c>
      <c r="BA62">
        <f t="shared" si="54"/>
        <v>0</v>
      </c>
      <c r="BB62">
        <f t="shared" si="54"/>
        <v>0</v>
      </c>
      <c r="BC62">
        <f t="shared" si="54"/>
        <v>0</v>
      </c>
      <c r="BD62">
        <f t="shared" si="54"/>
        <v>0</v>
      </c>
      <c r="BE62">
        <f t="shared" si="54"/>
        <v>0</v>
      </c>
      <c r="BF62">
        <f t="shared" si="54"/>
        <v>0</v>
      </c>
      <c r="BG62">
        <f t="shared" si="54"/>
        <v>0</v>
      </c>
      <c r="BH62">
        <f t="shared" si="54"/>
        <v>0</v>
      </c>
      <c r="BI62">
        <f t="shared" si="54"/>
        <v>0</v>
      </c>
      <c r="BJ62">
        <f t="shared" si="54"/>
        <v>0</v>
      </c>
      <c r="BK62">
        <f t="shared" si="54"/>
        <v>0</v>
      </c>
      <c r="BL62">
        <f t="shared" si="54"/>
        <v>0</v>
      </c>
      <c r="BM62">
        <f t="shared" si="54"/>
        <v>0</v>
      </c>
      <c r="BN62">
        <f t="shared" si="54"/>
        <v>0</v>
      </c>
      <c r="BO62">
        <f t="shared" si="54"/>
        <v>0</v>
      </c>
      <c r="BP62">
        <f t="shared" si="54"/>
        <v>0</v>
      </c>
      <c r="BQ62">
        <f t="shared" si="54"/>
        <v>0</v>
      </c>
      <c r="BR62">
        <f t="shared" si="54"/>
        <v>0</v>
      </c>
      <c r="BS62">
        <f t="shared" si="54"/>
        <v>0</v>
      </c>
      <c r="BT62">
        <f t="shared" si="54"/>
        <v>0</v>
      </c>
      <c r="BU62">
        <f t="shared" si="54"/>
        <v>0</v>
      </c>
      <c r="BV62">
        <f t="shared" ref="BV62:DA62" si="55">BV38-BV13</f>
        <v>0</v>
      </c>
      <c r="BW62">
        <f t="shared" si="55"/>
        <v>0</v>
      </c>
      <c r="BX62">
        <f t="shared" si="55"/>
        <v>0</v>
      </c>
      <c r="BY62">
        <f t="shared" si="55"/>
        <v>0</v>
      </c>
      <c r="BZ62">
        <f t="shared" si="55"/>
        <v>0</v>
      </c>
      <c r="CA62">
        <f t="shared" si="55"/>
        <v>0</v>
      </c>
      <c r="CB62">
        <f t="shared" si="55"/>
        <v>0</v>
      </c>
      <c r="CC62">
        <f t="shared" si="55"/>
        <v>0</v>
      </c>
      <c r="CD62">
        <f t="shared" si="55"/>
        <v>0</v>
      </c>
      <c r="CE62">
        <f t="shared" si="55"/>
        <v>0</v>
      </c>
      <c r="CF62">
        <f t="shared" si="55"/>
        <v>0</v>
      </c>
      <c r="CG62">
        <f t="shared" si="55"/>
        <v>0</v>
      </c>
      <c r="CH62">
        <f t="shared" si="55"/>
        <v>0</v>
      </c>
      <c r="CI62">
        <f t="shared" si="55"/>
        <v>0</v>
      </c>
      <c r="CJ62">
        <f t="shared" si="55"/>
        <v>0</v>
      </c>
      <c r="CK62">
        <f t="shared" si="55"/>
        <v>0</v>
      </c>
      <c r="CL62">
        <f t="shared" si="55"/>
        <v>0</v>
      </c>
      <c r="CM62">
        <f t="shared" si="55"/>
        <v>0</v>
      </c>
      <c r="CN62">
        <f t="shared" si="55"/>
        <v>0</v>
      </c>
      <c r="CO62">
        <f t="shared" si="55"/>
        <v>0</v>
      </c>
      <c r="CP62">
        <f t="shared" si="55"/>
        <v>0</v>
      </c>
      <c r="CQ62">
        <f t="shared" si="55"/>
        <v>0</v>
      </c>
      <c r="CR62">
        <f t="shared" si="55"/>
        <v>0</v>
      </c>
      <c r="CS62">
        <f t="shared" si="55"/>
        <v>0</v>
      </c>
      <c r="CT62">
        <f t="shared" si="55"/>
        <v>0</v>
      </c>
      <c r="CU62">
        <f t="shared" si="55"/>
        <v>0</v>
      </c>
      <c r="CV62">
        <f t="shared" si="55"/>
        <v>0</v>
      </c>
      <c r="CW62">
        <f t="shared" si="55"/>
        <v>0</v>
      </c>
      <c r="CX62">
        <f t="shared" si="55"/>
        <v>0</v>
      </c>
      <c r="CY62">
        <f t="shared" si="55"/>
        <v>0</v>
      </c>
      <c r="CZ62">
        <f t="shared" si="55"/>
        <v>0</v>
      </c>
      <c r="DA62">
        <f t="shared" si="55"/>
        <v>0</v>
      </c>
      <c r="DB62">
        <f t="shared" ref="DB62:EG62" si="56">DB38-DB13</f>
        <v>0</v>
      </c>
      <c r="DC62">
        <f t="shared" si="56"/>
        <v>0</v>
      </c>
      <c r="DD62">
        <f t="shared" si="56"/>
        <v>0</v>
      </c>
      <c r="DE62">
        <f t="shared" si="56"/>
        <v>0</v>
      </c>
      <c r="DF62">
        <f t="shared" si="56"/>
        <v>0</v>
      </c>
      <c r="DG62">
        <f t="shared" si="56"/>
        <v>0</v>
      </c>
      <c r="DH62">
        <f t="shared" si="56"/>
        <v>0</v>
      </c>
      <c r="DI62">
        <f t="shared" si="56"/>
        <v>0</v>
      </c>
      <c r="DJ62">
        <f t="shared" si="56"/>
        <v>0</v>
      </c>
      <c r="DK62">
        <f t="shared" si="56"/>
        <v>0</v>
      </c>
      <c r="DL62">
        <f t="shared" si="56"/>
        <v>0</v>
      </c>
      <c r="DM62">
        <f t="shared" si="56"/>
        <v>0</v>
      </c>
      <c r="DN62">
        <f t="shared" si="56"/>
        <v>0</v>
      </c>
      <c r="DO62">
        <f t="shared" si="56"/>
        <v>0</v>
      </c>
      <c r="DP62">
        <f t="shared" si="56"/>
        <v>0</v>
      </c>
      <c r="DQ62">
        <f t="shared" si="56"/>
        <v>0</v>
      </c>
      <c r="DR62">
        <f t="shared" si="56"/>
        <v>0</v>
      </c>
      <c r="DS62">
        <f t="shared" si="56"/>
        <v>0</v>
      </c>
      <c r="DT62">
        <f t="shared" si="56"/>
        <v>0</v>
      </c>
      <c r="DU62">
        <f t="shared" si="56"/>
        <v>0</v>
      </c>
      <c r="DV62">
        <f t="shared" si="56"/>
        <v>0</v>
      </c>
      <c r="DW62">
        <f t="shared" si="56"/>
        <v>0</v>
      </c>
      <c r="DX62">
        <f t="shared" si="56"/>
        <v>0</v>
      </c>
      <c r="DY62">
        <f t="shared" si="56"/>
        <v>0</v>
      </c>
      <c r="DZ62">
        <f t="shared" si="56"/>
        <v>0</v>
      </c>
      <c r="EA62">
        <f t="shared" si="56"/>
        <v>0</v>
      </c>
      <c r="EB62">
        <f t="shared" si="56"/>
        <v>0</v>
      </c>
      <c r="EC62">
        <f t="shared" si="56"/>
        <v>0</v>
      </c>
      <c r="ED62">
        <f t="shared" si="56"/>
        <v>0</v>
      </c>
      <c r="EE62">
        <f t="shared" si="56"/>
        <v>0</v>
      </c>
      <c r="EF62">
        <f t="shared" si="56"/>
        <v>0</v>
      </c>
      <c r="EG62">
        <f t="shared" si="56"/>
        <v>0</v>
      </c>
      <c r="EH62">
        <f t="shared" ref="EH62:FO62" si="57">EH38-EH13</f>
        <v>0</v>
      </c>
      <c r="EI62">
        <f t="shared" si="57"/>
        <v>0</v>
      </c>
      <c r="EJ62">
        <f t="shared" si="57"/>
        <v>0</v>
      </c>
      <c r="EK62">
        <f t="shared" si="57"/>
        <v>0</v>
      </c>
      <c r="EL62">
        <f t="shared" si="57"/>
        <v>0</v>
      </c>
      <c r="EM62">
        <f t="shared" si="57"/>
        <v>0</v>
      </c>
      <c r="EN62">
        <f t="shared" si="57"/>
        <v>0</v>
      </c>
      <c r="EO62">
        <f t="shared" si="57"/>
        <v>0</v>
      </c>
      <c r="EP62">
        <f t="shared" si="57"/>
        <v>0</v>
      </c>
      <c r="EQ62">
        <f t="shared" si="57"/>
        <v>0</v>
      </c>
      <c r="ER62">
        <f t="shared" si="57"/>
        <v>0</v>
      </c>
      <c r="ES62">
        <f t="shared" si="57"/>
        <v>0</v>
      </c>
      <c r="ET62">
        <f t="shared" si="57"/>
        <v>0</v>
      </c>
      <c r="EU62">
        <f t="shared" si="57"/>
        <v>0</v>
      </c>
      <c r="EV62">
        <f t="shared" si="57"/>
        <v>0</v>
      </c>
      <c r="EW62">
        <f t="shared" si="57"/>
        <v>0</v>
      </c>
      <c r="EX62">
        <f t="shared" si="57"/>
        <v>0</v>
      </c>
      <c r="EY62">
        <f t="shared" si="57"/>
        <v>0</v>
      </c>
      <c r="EZ62">
        <f t="shared" si="57"/>
        <v>0</v>
      </c>
      <c r="FA62">
        <f t="shared" si="57"/>
        <v>0</v>
      </c>
      <c r="FB62">
        <f t="shared" si="57"/>
        <v>0</v>
      </c>
      <c r="FC62">
        <f t="shared" si="57"/>
        <v>0</v>
      </c>
      <c r="FD62">
        <f t="shared" si="57"/>
        <v>0</v>
      </c>
      <c r="FE62">
        <f t="shared" si="57"/>
        <v>0</v>
      </c>
      <c r="FF62">
        <f t="shared" si="57"/>
        <v>0</v>
      </c>
      <c r="FG62">
        <f t="shared" si="57"/>
        <v>0</v>
      </c>
      <c r="FH62">
        <f t="shared" si="57"/>
        <v>0</v>
      </c>
      <c r="FI62">
        <f t="shared" si="57"/>
        <v>0</v>
      </c>
      <c r="FJ62">
        <f t="shared" si="57"/>
        <v>0</v>
      </c>
      <c r="FK62">
        <f t="shared" si="57"/>
        <v>0</v>
      </c>
      <c r="FL62">
        <f t="shared" si="57"/>
        <v>0</v>
      </c>
      <c r="FM62">
        <f t="shared" si="57"/>
        <v>0</v>
      </c>
      <c r="FN62">
        <f t="shared" si="57"/>
        <v>0</v>
      </c>
      <c r="FO62">
        <f t="shared" si="57"/>
        <v>0</v>
      </c>
    </row>
    <row r="63" spans="9:171" x14ac:dyDescent="0.25">
      <c r="I63">
        <v>2033</v>
      </c>
      <c r="J63">
        <f t="shared" ref="J63:AO63" si="58">J39-J14</f>
        <v>0</v>
      </c>
      <c r="K63">
        <f t="shared" si="58"/>
        <v>0</v>
      </c>
      <c r="L63">
        <f t="shared" si="58"/>
        <v>0</v>
      </c>
      <c r="M63">
        <f t="shared" si="58"/>
        <v>0</v>
      </c>
      <c r="N63">
        <f t="shared" si="58"/>
        <v>0</v>
      </c>
      <c r="O63">
        <f t="shared" si="58"/>
        <v>0</v>
      </c>
      <c r="P63">
        <f t="shared" si="58"/>
        <v>0</v>
      </c>
      <c r="Q63">
        <f t="shared" si="58"/>
        <v>0</v>
      </c>
      <c r="R63">
        <f t="shared" si="58"/>
        <v>0</v>
      </c>
      <c r="S63">
        <f t="shared" si="58"/>
        <v>0</v>
      </c>
      <c r="T63">
        <f t="shared" si="58"/>
        <v>0</v>
      </c>
      <c r="U63">
        <f t="shared" si="58"/>
        <v>0</v>
      </c>
      <c r="V63">
        <f t="shared" si="58"/>
        <v>0</v>
      </c>
      <c r="W63">
        <f t="shared" si="58"/>
        <v>0</v>
      </c>
      <c r="X63">
        <f t="shared" si="58"/>
        <v>0</v>
      </c>
      <c r="Y63">
        <f t="shared" si="58"/>
        <v>0</v>
      </c>
      <c r="Z63">
        <f t="shared" si="58"/>
        <v>0</v>
      </c>
      <c r="AA63">
        <f t="shared" si="58"/>
        <v>0</v>
      </c>
      <c r="AB63">
        <f t="shared" si="58"/>
        <v>0</v>
      </c>
      <c r="AC63">
        <f t="shared" si="58"/>
        <v>0</v>
      </c>
      <c r="AD63">
        <f t="shared" si="58"/>
        <v>0</v>
      </c>
      <c r="AE63">
        <f t="shared" si="58"/>
        <v>0</v>
      </c>
      <c r="AF63">
        <f t="shared" si="58"/>
        <v>0</v>
      </c>
      <c r="AG63">
        <f t="shared" si="58"/>
        <v>0</v>
      </c>
      <c r="AH63">
        <f t="shared" si="58"/>
        <v>0</v>
      </c>
      <c r="AI63">
        <f t="shared" si="58"/>
        <v>0</v>
      </c>
      <c r="AJ63">
        <f t="shared" si="58"/>
        <v>0</v>
      </c>
      <c r="AK63">
        <f t="shared" si="58"/>
        <v>0</v>
      </c>
      <c r="AL63">
        <f t="shared" si="58"/>
        <v>0</v>
      </c>
      <c r="AM63">
        <f t="shared" si="58"/>
        <v>0</v>
      </c>
      <c r="AN63">
        <f t="shared" si="58"/>
        <v>0</v>
      </c>
      <c r="AO63">
        <f t="shared" si="58"/>
        <v>0</v>
      </c>
      <c r="AP63">
        <f t="shared" ref="AP63:BU63" si="59">AP39-AP14</f>
        <v>0</v>
      </c>
      <c r="AQ63">
        <f t="shared" si="59"/>
        <v>0</v>
      </c>
      <c r="AR63">
        <f t="shared" si="59"/>
        <v>0</v>
      </c>
      <c r="AS63">
        <f t="shared" si="59"/>
        <v>0</v>
      </c>
      <c r="AT63">
        <f t="shared" si="59"/>
        <v>0</v>
      </c>
      <c r="AU63">
        <f t="shared" si="59"/>
        <v>0</v>
      </c>
      <c r="AV63">
        <f t="shared" si="59"/>
        <v>0</v>
      </c>
      <c r="AW63">
        <f t="shared" si="59"/>
        <v>0</v>
      </c>
      <c r="AX63">
        <f t="shared" si="59"/>
        <v>0</v>
      </c>
      <c r="AY63">
        <f t="shared" si="59"/>
        <v>0</v>
      </c>
      <c r="AZ63">
        <f t="shared" si="59"/>
        <v>0</v>
      </c>
      <c r="BA63">
        <f t="shared" si="59"/>
        <v>0</v>
      </c>
      <c r="BB63">
        <f t="shared" si="59"/>
        <v>0</v>
      </c>
      <c r="BC63">
        <f t="shared" si="59"/>
        <v>0</v>
      </c>
      <c r="BD63">
        <f t="shared" si="59"/>
        <v>0</v>
      </c>
      <c r="BE63">
        <f t="shared" si="59"/>
        <v>0</v>
      </c>
      <c r="BF63">
        <f t="shared" si="59"/>
        <v>0</v>
      </c>
      <c r="BG63">
        <f t="shared" si="59"/>
        <v>0</v>
      </c>
      <c r="BH63">
        <f t="shared" si="59"/>
        <v>0</v>
      </c>
      <c r="BI63">
        <f t="shared" si="59"/>
        <v>0</v>
      </c>
      <c r="BJ63">
        <f t="shared" si="59"/>
        <v>0</v>
      </c>
      <c r="BK63">
        <f t="shared" si="59"/>
        <v>0</v>
      </c>
      <c r="BL63">
        <f t="shared" si="59"/>
        <v>0</v>
      </c>
      <c r="BM63">
        <f t="shared" si="59"/>
        <v>0</v>
      </c>
      <c r="BN63">
        <f t="shared" si="59"/>
        <v>0</v>
      </c>
      <c r="BO63">
        <f t="shared" si="59"/>
        <v>0</v>
      </c>
      <c r="BP63">
        <f t="shared" si="59"/>
        <v>0</v>
      </c>
      <c r="BQ63">
        <f t="shared" si="59"/>
        <v>0</v>
      </c>
      <c r="BR63">
        <f t="shared" si="59"/>
        <v>0</v>
      </c>
      <c r="BS63">
        <f t="shared" si="59"/>
        <v>0</v>
      </c>
      <c r="BT63">
        <f t="shared" si="59"/>
        <v>0</v>
      </c>
      <c r="BU63">
        <f t="shared" si="59"/>
        <v>0</v>
      </c>
      <c r="BV63">
        <f t="shared" ref="BV63:DA63" si="60">BV39-BV14</f>
        <v>0</v>
      </c>
      <c r="BW63">
        <f t="shared" si="60"/>
        <v>0</v>
      </c>
      <c r="BX63">
        <f t="shared" si="60"/>
        <v>0</v>
      </c>
      <c r="BY63">
        <f t="shared" si="60"/>
        <v>0</v>
      </c>
      <c r="BZ63">
        <f t="shared" si="60"/>
        <v>0</v>
      </c>
      <c r="CA63">
        <f t="shared" si="60"/>
        <v>0</v>
      </c>
      <c r="CB63">
        <f t="shared" si="60"/>
        <v>0</v>
      </c>
      <c r="CC63">
        <f t="shared" si="60"/>
        <v>0</v>
      </c>
      <c r="CD63">
        <f t="shared" si="60"/>
        <v>0</v>
      </c>
      <c r="CE63">
        <f t="shared" si="60"/>
        <v>0</v>
      </c>
      <c r="CF63">
        <f t="shared" si="60"/>
        <v>0</v>
      </c>
      <c r="CG63">
        <f t="shared" si="60"/>
        <v>0</v>
      </c>
      <c r="CH63">
        <f t="shared" si="60"/>
        <v>0</v>
      </c>
      <c r="CI63">
        <f t="shared" si="60"/>
        <v>0</v>
      </c>
      <c r="CJ63">
        <f t="shared" si="60"/>
        <v>0</v>
      </c>
      <c r="CK63">
        <f t="shared" si="60"/>
        <v>0</v>
      </c>
      <c r="CL63">
        <f t="shared" si="60"/>
        <v>0</v>
      </c>
      <c r="CM63">
        <f t="shared" si="60"/>
        <v>0</v>
      </c>
      <c r="CN63">
        <f t="shared" si="60"/>
        <v>0</v>
      </c>
      <c r="CO63">
        <f t="shared" si="60"/>
        <v>0</v>
      </c>
      <c r="CP63">
        <f t="shared" si="60"/>
        <v>0</v>
      </c>
      <c r="CQ63">
        <f t="shared" si="60"/>
        <v>0</v>
      </c>
      <c r="CR63">
        <f t="shared" si="60"/>
        <v>0</v>
      </c>
      <c r="CS63">
        <f t="shared" si="60"/>
        <v>0</v>
      </c>
      <c r="CT63">
        <f t="shared" si="60"/>
        <v>0</v>
      </c>
      <c r="CU63">
        <f t="shared" si="60"/>
        <v>0</v>
      </c>
      <c r="CV63">
        <f t="shared" si="60"/>
        <v>0</v>
      </c>
      <c r="CW63">
        <f t="shared" si="60"/>
        <v>0</v>
      </c>
      <c r="CX63">
        <f t="shared" si="60"/>
        <v>0</v>
      </c>
      <c r="CY63">
        <f t="shared" si="60"/>
        <v>0</v>
      </c>
      <c r="CZ63">
        <f t="shared" si="60"/>
        <v>0</v>
      </c>
      <c r="DA63">
        <f t="shared" si="60"/>
        <v>0</v>
      </c>
      <c r="DB63">
        <f t="shared" ref="DB63:EG63" si="61">DB39-DB14</f>
        <v>0</v>
      </c>
      <c r="DC63">
        <f t="shared" si="61"/>
        <v>0</v>
      </c>
      <c r="DD63">
        <f t="shared" si="61"/>
        <v>0</v>
      </c>
      <c r="DE63">
        <f t="shared" si="61"/>
        <v>0</v>
      </c>
      <c r="DF63">
        <f t="shared" si="61"/>
        <v>0</v>
      </c>
      <c r="DG63">
        <f t="shared" si="61"/>
        <v>0</v>
      </c>
      <c r="DH63">
        <f t="shared" si="61"/>
        <v>0</v>
      </c>
      <c r="DI63">
        <f t="shared" si="61"/>
        <v>0</v>
      </c>
      <c r="DJ63">
        <f t="shared" si="61"/>
        <v>0</v>
      </c>
      <c r="DK63">
        <f t="shared" si="61"/>
        <v>0</v>
      </c>
      <c r="DL63">
        <f t="shared" si="61"/>
        <v>0</v>
      </c>
      <c r="DM63">
        <f t="shared" si="61"/>
        <v>0</v>
      </c>
      <c r="DN63">
        <f t="shared" si="61"/>
        <v>0</v>
      </c>
      <c r="DO63">
        <f t="shared" si="61"/>
        <v>0</v>
      </c>
      <c r="DP63">
        <f t="shared" si="61"/>
        <v>0</v>
      </c>
      <c r="DQ63">
        <f t="shared" si="61"/>
        <v>0</v>
      </c>
      <c r="DR63">
        <f t="shared" si="61"/>
        <v>0</v>
      </c>
      <c r="DS63">
        <f t="shared" si="61"/>
        <v>0</v>
      </c>
      <c r="DT63">
        <f t="shared" si="61"/>
        <v>0</v>
      </c>
      <c r="DU63">
        <f t="shared" si="61"/>
        <v>0</v>
      </c>
      <c r="DV63">
        <f t="shared" si="61"/>
        <v>0</v>
      </c>
      <c r="DW63">
        <f t="shared" si="61"/>
        <v>0</v>
      </c>
      <c r="DX63">
        <f t="shared" si="61"/>
        <v>0</v>
      </c>
      <c r="DY63">
        <f t="shared" si="61"/>
        <v>0</v>
      </c>
      <c r="DZ63">
        <f t="shared" si="61"/>
        <v>0</v>
      </c>
      <c r="EA63">
        <f t="shared" si="61"/>
        <v>0</v>
      </c>
      <c r="EB63">
        <f t="shared" si="61"/>
        <v>0</v>
      </c>
      <c r="EC63">
        <f t="shared" si="61"/>
        <v>0</v>
      </c>
      <c r="ED63">
        <f t="shared" si="61"/>
        <v>0</v>
      </c>
      <c r="EE63">
        <f t="shared" si="61"/>
        <v>0</v>
      </c>
      <c r="EF63">
        <f t="shared" si="61"/>
        <v>0</v>
      </c>
      <c r="EG63">
        <f t="shared" si="61"/>
        <v>0</v>
      </c>
      <c r="EH63">
        <f t="shared" ref="EH63:FO63" si="62">EH39-EH14</f>
        <v>0</v>
      </c>
      <c r="EI63">
        <f t="shared" si="62"/>
        <v>0</v>
      </c>
      <c r="EJ63">
        <f t="shared" si="62"/>
        <v>0</v>
      </c>
      <c r="EK63">
        <f t="shared" si="62"/>
        <v>0</v>
      </c>
      <c r="EL63">
        <f t="shared" si="62"/>
        <v>0</v>
      </c>
      <c r="EM63">
        <f t="shared" si="62"/>
        <v>0</v>
      </c>
      <c r="EN63">
        <f t="shared" si="62"/>
        <v>0</v>
      </c>
      <c r="EO63">
        <f t="shared" si="62"/>
        <v>0</v>
      </c>
      <c r="EP63">
        <f t="shared" si="62"/>
        <v>0</v>
      </c>
      <c r="EQ63">
        <f t="shared" si="62"/>
        <v>0</v>
      </c>
      <c r="ER63">
        <f t="shared" si="62"/>
        <v>0</v>
      </c>
      <c r="ES63">
        <f t="shared" si="62"/>
        <v>0</v>
      </c>
      <c r="ET63">
        <f t="shared" si="62"/>
        <v>0</v>
      </c>
      <c r="EU63">
        <f t="shared" si="62"/>
        <v>0</v>
      </c>
      <c r="EV63">
        <f t="shared" si="62"/>
        <v>0</v>
      </c>
      <c r="EW63">
        <f t="shared" si="62"/>
        <v>0</v>
      </c>
      <c r="EX63">
        <f t="shared" si="62"/>
        <v>0</v>
      </c>
      <c r="EY63">
        <f t="shared" si="62"/>
        <v>0</v>
      </c>
      <c r="EZ63">
        <f t="shared" si="62"/>
        <v>0</v>
      </c>
      <c r="FA63">
        <f t="shared" si="62"/>
        <v>0</v>
      </c>
      <c r="FB63">
        <f t="shared" si="62"/>
        <v>0</v>
      </c>
      <c r="FC63">
        <f t="shared" si="62"/>
        <v>0</v>
      </c>
      <c r="FD63">
        <f t="shared" si="62"/>
        <v>0</v>
      </c>
      <c r="FE63">
        <f t="shared" si="62"/>
        <v>0</v>
      </c>
      <c r="FF63">
        <f t="shared" si="62"/>
        <v>0</v>
      </c>
      <c r="FG63">
        <f t="shared" si="62"/>
        <v>0</v>
      </c>
      <c r="FH63">
        <f t="shared" si="62"/>
        <v>0</v>
      </c>
      <c r="FI63">
        <f t="shared" si="62"/>
        <v>0</v>
      </c>
      <c r="FJ63">
        <f t="shared" si="62"/>
        <v>0</v>
      </c>
      <c r="FK63">
        <f t="shared" si="62"/>
        <v>0</v>
      </c>
      <c r="FL63">
        <f t="shared" si="62"/>
        <v>0</v>
      </c>
      <c r="FM63">
        <f t="shared" si="62"/>
        <v>0</v>
      </c>
      <c r="FN63">
        <f t="shared" si="62"/>
        <v>0</v>
      </c>
      <c r="FO63">
        <f t="shared" si="62"/>
        <v>0</v>
      </c>
    </row>
    <row r="64" spans="9:171" x14ac:dyDescent="0.25">
      <c r="I64">
        <v>2034</v>
      </c>
      <c r="J64">
        <f t="shared" ref="J64:AO64" si="63">J40-J15</f>
        <v>0</v>
      </c>
      <c r="K64">
        <f t="shared" si="63"/>
        <v>0</v>
      </c>
      <c r="L64">
        <f t="shared" si="63"/>
        <v>0</v>
      </c>
      <c r="M64">
        <f t="shared" si="63"/>
        <v>0</v>
      </c>
      <c r="N64">
        <f t="shared" si="63"/>
        <v>0</v>
      </c>
      <c r="O64">
        <f t="shared" si="63"/>
        <v>0</v>
      </c>
      <c r="P64">
        <f t="shared" si="63"/>
        <v>0</v>
      </c>
      <c r="Q64">
        <f t="shared" si="63"/>
        <v>0</v>
      </c>
      <c r="R64">
        <f t="shared" si="63"/>
        <v>0</v>
      </c>
      <c r="S64">
        <f t="shared" si="63"/>
        <v>0</v>
      </c>
      <c r="T64">
        <f t="shared" si="63"/>
        <v>0</v>
      </c>
      <c r="U64">
        <f t="shared" si="63"/>
        <v>0</v>
      </c>
      <c r="V64">
        <f t="shared" si="63"/>
        <v>0</v>
      </c>
      <c r="W64">
        <f t="shared" si="63"/>
        <v>0</v>
      </c>
      <c r="X64">
        <f t="shared" si="63"/>
        <v>0</v>
      </c>
      <c r="Y64">
        <f t="shared" si="63"/>
        <v>0</v>
      </c>
      <c r="Z64">
        <f t="shared" si="63"/>
        <v>0</v>
      </c>
      <c r="AA64">
        <f t="shared" si="63"/>
        <v>0</v>
      </c>
      <c r="AB64">
        <f t="shared" si="63"/>
        <v>0</v>
      </c>
      <c r="AC64">
        <f t="shared" si="63"/>
        <v>0</v>
      </c>
      <c r="AD64">
        <f t="shared" si="63"/>
        <v>0</v>
      </c>
      <c r="AE64">
        <f t="shared" si="63"/>
        <v>0</v>
      </c>
      <c r="AF64">
        <f t="shared" si="63"/>
        <v>0</v>
      </c>
      <c r="AG64">
        <f t="shared" si="63"/>
        <v>0</v>
      </c>
      <c r="AH64">
        <f t="shared" si="63"/>
        <v>0</v>
      </c>
      <c r="AI64">
        <f t="shared" si="63"/>
        <v>0</v>
      </c>
      <c r="AJ64">
        <f t="shared" si="63"/>
        <v>0</v>
      </c>
      <c r="AK64">
        <f t="shared" si="63"/>
        <v>0</v>
      </c>
      <c r="AL64">
        <f t="shared" si="63"/>
        <v>0</v>
      </c>
      <c r="AM64">
        <f t="shared" si="63"/>
        <v>0</v>
      </c>
      <c r="AN64">
        <f t="shared" si="63"/>
        <v>0</v>
      </c>
      <c r="AO64">
        <f t="shared" si="63"/>
        <v>0</v>
      </c>
      <c r="AP64">
        <f t="shared" ref="AP64:BU64" si="64">AP40-AP15</f>
        <v>0</v>
      </c>
      <c r="AQ64">
        <f t="shared" si="64"/>
        <v>0</v>
      </c>
      <c r="AR64">
        <f t="shared" si="64"/>
        <v>0</v>
      </c>
      <c r="AS64">
        <f t="shared" si="64"/>
        <v>0</v>
      </c>
      <c r="AT64">
        <f t="shared" si="64"/>
        <v>0</v>
      </c>
      <c r="AU64">
        <f t="shared" si="64"/>
        <v>0</v>
      </c>
      <c r="AV64">
        <f t="shared" si="64"/>
        <v>0</v>
      </c>
      <c r="AW64">
        <f t="shared" si="64"/>
        <v>0</v>
      </c>
      <c r="AX64">
        <f t="shared" si="64"/>
        <v>0</v>
      </c>
      <c r="AY64">
        <f t="shared" si="64"/>
        <v>0</v>
      </c>
      <c r="AZ64">
        <f t="shared" si="64"/>
        <v>0</v>
      </c>
      <c r="BA64">
        <f t="shared" si="64"/>
        <v>0</v>
      </c>
      <c r="BB64">
        <f t="shared" si="64"/>
        <v>0</v>
      </c>
      <c r="BC64">
        <f t="shared" si="64"/>
        <v>0</v>
      </c>
      <c r="BD64">
        <f t="shared" si="64"/>
        <v>0</v>
      </c>
      <c r="BE64">
        <f t="shared" si="64"/>
        <v>0</v>
      </c>
      <c r="BF64">
        <f t="shared" si="64"/>
        <v>0</v>
      </c>
      <c r="BG64">
        <f t="shared" si="64"/>
        <v>0</v>
      </c>
      <c r="BH64">
        <f t="shared" si="64"/>
        <v>0</v>
      </c>
      <c r="BI64">
        <f t="shared" si="64"/>
        <v>0</v>
      </c>
      <c r="BJ64">
        <f t="shared" si="64"/>
        <v>0</v>
      </c>
      <c r="BK64">
        <f t="shared" si="64"/>
        <v>0</v>
      </c>
      <c r="BL64">
        <f t="shared" si="64"/>
        <v>0</v>
      </c>
      <c r="BM64">
        <f t="shared" si="64"/>
        <v>0</v>
      </c>
      <c r="BN64">
        <f t="shared" si="64"/>
        <v>0</v>
      </c>
      <c r="BO64">
        <f t="shared" si="64"/>
        <v>0</v>
      </c>
      <c r="BP64">
        <f t="shared" si="64"/>
        <v>0</v>
      </c>
      <c r="BQ64">
        <f t="shared" si="64"/>
        <v>0</v>
      </c>
      <c r="BR64">
        <f t="shared" si="64"/>
        <v>0</v>
      </c>
      <c r="BS64">
        <f t="shared" si="64"/>
        <v>0</v>
      </c>
      <c r="BT64">
        <f t="shared" si="64"/>
        <v>0</v>
      </c>
      <c r="BU64">
        <f t="shared" si="64"/>
        <v>0</v>
      </c>
      <c r="BV64">
        <f t="shared" ref="BV64:DA64" si="65">BV40-BV15</f>
        <v>0</v>
      </c>
      <c r="BW64">
        <f t="shared" si="65"/>
        <v>0</v>
      </c>
      <c r="BX64">
        <f t="shared" si="65"/>
        <v>0</v>
      </c>
      <c r="BY64">
        <f t="shared" si="65"/>
        <v>0</v>
      </c>
      <c r="BZ64">
        <f t="shared" si="65"/>
        <v>0</v>
      </c>
      <c r="CA64">
        <f t="shared" si="65"/>
        <v>0</v>
      </c>
      <c r="CB64">
        <f t="shared" si="65"/>
        <v>0</v>
      </c>
      <c r="CC64">
        <f t="shared" si="65"/>
        <v>0</v>
      </c>
      <c r="CD64">
        <f t="shared" si="65"/>
        <v>0</v>
      </c>
      <c r="CE64">
        <f t="shared" si="65"/>
        <v>0</v>
      </c>
      <c r="CF64">
        <f t="shared" si="65"/>
        <v>0</v>
      </c>
      <c r="CG64">
        <f t="shared" si="65"/>
        <v>0</v>
      </c>
      <c r="CH64">
        <f t="shared" si="65"/>
        <v>0</v>
      </c>
      <c r="CI64">
        <f t="shared" si="65"/>
        <v>0</v>
      </c>
      <c r="CJ64">
        <f t="shared" si="65"/>
        <v>0</v>
      </c>
      <c r="CK64">
        <f t="shared" si="65"/>
        <v>0</v>
      </c>
      <c r="CL64">
        <f t="shared" si="65"/>
        <v>0</v>
      </c>
      <c r="CM64">
        <f t="shared" si="65"/>
        <v>0</v>
      </c>
      <c r="CN64">
        <f t="shared" si="65"/>
        <v>0</v>
      </c>
      <c r="CO64">
        <f t="shared" si="65"/>
        <v>0</v>
      </c>
      <c r="CP64">
        <f t="shared" si="65"/>
        <v>0</v>
      </c>
      <c r="CQ64">
        <f t="shared" si="65"/>
        <v>0</v>
      </c>
      <c r="CR64">
        <f t="shared" si="65"/>
        <v>0</v>
      </c>
      <c r="CS64">
        <f t="shared" si="65"/>
        <v>0</v>
      </c>
      <c r="CT64">
        <f t="shared" si="65"/>
        <v>0</v>
      </c>
      <c r="CU64">
        <f t="shared" si="65"/>
        <v>0</v>
      </c>
      <c r="CV64">
        <f t="shared" si="65"/>
        <v>0</v>
      </c>
      <c r="CW64">
        <f t="shared" si="65"/>
        <v>0</v>
      </c>
      <c r="CX64">
        <f t="shared" si="65"/>
        <v>0</v>
      </c>
      <c r="CY64">
        <f t="shared" si="65"/>
        <v>0</v>
      </c>
      <c r="CZ64">
        <f t="shared" si="65"/>
        <v>0</v>
      </c>
      <c r="DA64">
        <f t="shared" si="65"/>
        <v>0</v>
      </c>
      <c r="DB64">
        <f t="shared" ref="DB64:EG64" si="66">DB40-DB15</f>
        <v>0</v>
      </c>
      <c r="DC64">
        <f t="shared" si="66"/>
        <v>0</v>
      </c>
      <c r="DD64">
        <f t="shared" si="66"/>
        <v>0</v>
      </c>
      <c r="DE64">
        <f t="shared" si="66"/>
        <v>0</v>
      </c>
      <c r="DF64">
        <f t="shared" si="66"/>
        <v>0</v>
      </c>
      <c r="DG64">
        <f t="shared" si="66"/>
        <v>0</v>
      </c>
      <c r="DH64">
        <f t="shared" si="66"/>
        <v>0</v>
      </c>
      <c r="DI64">
        <f t="shared" si="66"/>
        <v>0</v>
      </c>
      <c r="DJ64">
        <f t="shared" si="66"/>
        <v>0</v>
      </c>
      <c r="DK64">
        <f t="shared" si="66"/>
        <v>0</v>
      </c>
      <c r="DL64">
        <f t="shared" si="66"/>
        <v>0</v>
      </c>
      <c r="DM64">
        <f t="shared" si="66"/>
        <v>0</v>
      </c>
      <c r="DN64">
        <f t="shared" si="66"/>
        <v>0</v>
      </c>
      <c r="DO64">
        <f t="shared" si="66"/>
        <v>0</v>
      </c>
      <c r="DP64">
        <f t="shared" si="66"/>
        <v>0</v>
      </c>
      <c r="DQ64">
        <f t="shared" si="66"/>
        <v>0</v>
      </c>
      <c r="DR64">
        <f t="shared" si="66"/>
        <v>0</v>
      </c>
      <c r="DS64">
        <f t="shared" si="66"/>
        <v>0</v>
      </c>
      <c r="DT64">
        <f t="shared" si="66"/>
        <v>0</v>
      </c>
      <c r="DU64">
        <f t="shared" si="66"/>
        <v>0</v>
      </c>
      <c r="DV64">
        <f t="shared" si="66"/>
        <v>0</v>
      </c>
      <c r="DW64">
        <f t="shared" si="66"/>
        <v>0</v>
      </c>
      <c r="DX64">
        <f t="shared" si="66"/>
        <v>0</v>
      </c>
      <c r="DY64">
        <f t="shared" si="66"/>
        <v>0</v>
      </c>
      <c r="DZ64">
        <f t="shared" si="66"/>
        <v>0</v>
      </c>
      <c r="EA64">
        <f t="shared" si="66"/>
        <v>0</v>
      </c>
      <c r="EB64">
        <f t="shared" si="66"/>
        <v>0</v>
      </c>
      <c r="EC64">
        <f t="shared" si="66"/>
        <v>0</v>
      </c>
      <c r="ED64">
        <f t="shared" si="66"/>
        <v>0</v>
      </c>
      <c r="EE64">
        <f t="shared" si="66"/>
        <v>0</v>
      </c>
      <c r="EF64">
        <f t="shared" si="66"/>
        <v>0</v>
      </c>
      <c r="EG64">
        <f t="shared" si="66"/>
        <v>0</v>
      </c>
      <c r="EH64">
        <f t="shared" ref="EH64:FO64" si="67">EH40-EH15</f>
        <v>0</v>
      </c>
      <c r="EI64">
        <f t="shared" si="67"/>
        <v>0</v>
      </c>
      <c r="EJ64">
        <f t="shared" si="67"/>
        <v>0</v>
      </c>
      <c r="EK64">
        <f t="shared" si="67"/>
        <v>0</v>
      </c>
      <c r="EL64">
        <f t="shared" si="67"/>
        <v>0</v>
      </c>
      <c r="EM64">
        <f t="shared" si="67"/>
        <v>0</v>
      </c>
      <c r="EN64">
        <f t="shared" si="67"/>
        <v>0</v>
      </c>
      <c r="EO64">
        <f t="shared" si="67"/>
        <v>0</v>
      </c>
      <c r="EP64">
        <f t="shared" si="67"/>
        <v>0</v>
      </c>
      <c r="EQ64">
        <f t="shared" si="67"/>
        <v>0</v>
      </c>
      <c r="ER64">
        <f t="shared" si="67"/>
        <v>0</v>
      </c>
      <c r="ES64">
        <f t="shared" si="67"/>
        <v>0</v>
      </c>
      <c r="ET64">
        <f t="shared" si="67"/>
        <v>0</v>
      </c>
      <c r="EU64">
        <f t="shared" si="67"/>
        <v>0</v>
      </c>
      <c r="EV64">
        <f t="shared" si="67"/>
        <v>0</v>
      </c>
      <c r="EW64">
        <f t="shared" si="67"/>
        <v>0</v>
      </c>
      <c r="EX64">
        <f t="shared" si="67"/>
        <v>0</v>
      </c>
      <c r="EY64">
        <f t="shared" si="67"/>
        <v>0</v>
      </c>
      <c r="EZ64">
        <f t="shared" si="67"/>
        <v>0</v>
      </c>
      <c r="FA64">
        <f t="shared" si="67"/>
        <v>0</v>
      </c>
      <c r="FB64">
        <f t="shared" si="67"/>
        <v>0</v>
      </c>
      <c r="FC64">
        <f t="shared" si="67"/>
        <v>0</v>
      </c>
      <c r="FD64">
        <f t="shared" si="67"/>
        <v>0</v>
      </c>
      <c r="FE64">
        <f t="shared" si="67"/>
        <v>0</v>
      </c>
      <c r="FF64">
        <f t="shared" si="67"/>
        <v>0</v>
      </c>
      <c r="FG64">
        <f t="shared" si="67"/>
        <v>0</v>
      </c>
      <c r="FH64">
        <f t="shared" si="67"/>
        <v>0</v>
      </c>
      <c r="FI64">
        <f t="shared" si="67"/>
        <v>0</v>
      </c>
      <c r="FJ64">
        <f t="shared" si="67"/>
        <v>0</v>
      </c>
      <c r="FK64">
        <f t="shared" si="67"/>
        <v>0</v>
      </c>
      <c r="FL64">
        <f t="shared" si="67"/>
        <v>0</v>
      </c>
      <c r="FM64">
        <f t="shared" si="67"/>
        <v>0</v>
      </c>
      <c r="FN64">
        <f t="shared" si="67"/>
        <v>0</v>
      </c>
      <c r="FO64">
        <f t="shared" si="67"/>
        <v>0</v>
      </c>
    </row>
    <row r="65" spans="9:171" x14ac:dyDescent="0.25">
      <c r="I65">
        <v>2035</v>
      </c>
      <c r="J65">
        <f t="shared" ref="J65:AO65" si="68">J41-J16</f>
        <v>0</v>
      </c>
      <c r="K65">
        <f t="shared" si="68"/>
        <v>0</v>
      </c>
      <c r="L65">
        <f t="shared" si="68"/>
        <v>0</v>
      </c>
      <c r="M65">
        <f t="shared" si="68"/>
        <v>0</v>
      </c>
      <c r="N65">
        <f t="shared" si="68"/>
        <v>0</v>
      </c>
      <c r="O65">
        <f t="shared" si="68"/>
        <v>0</v>
      </c>
      <c r="P65">
        <f t="shared" si="68"/>
        <v>0</v>
      </c>
      <c r="Q65">
        <f t="shared" si="68"/>
        <v>0</v>
      </c>
      <c r="R65">
        <f t="shared" si="68"/>
        <v>0</v>
      </c>
      <c r="S65">
        <f t="shared" si="68"/>
        <v>0</v>
      </c>
      <c r="T65">
        <f t="shared" si="68"/>
        <v>0</v>
      </c>
      <c r="U65">
        <f t="shared" si="68"/>
        <v>0</v>
      </c>
      <c r="V65">
        <f t="shared" si="68"/>
        <v>0</v>
      </c>
      <c r="W65">
        <f t="shared" si="68"/>
        <v>0</v>
      </c>
      <c r="X65">
        <f t="shared" si="68"/>
        <v>0</v>
      </c>
      <c r="Y65">
        <f t="shared" si="68"/>
        <v>0</v>
      </c>
      <c r="Z65">
        <f t="shared" si="68"/>
        <v>0</v>
      </c>
      <c r="AA65">
        <f t="shared" si="68"/>
        <v>0</v>
      </c>
      <c r="AB65">
        <f t="shared" si="68"/>
        <v>0</v>
      </c>
      <c r="AC65">
        <f t="shared" si="68"/>
        <v>0</v>
      </c>
      <c r="AD65">
        <f t="shared" si="68"/>
        <v>0</v>
      </c>
      <c r="AE65">
        <f t="shared" si="68"/>
        <v>0</v>
      </c>
      <c r="AF65">
        <f t="shared" si="68"/>
        <v>0</v>
      </c>
      <c r="AG65">
        <f t="shared" si="68"/>
        <v>0</v>
      </c>
      <c r="AH65">
        <f t="shared" si="68"/>
        <v>0</v>
      </c>
      <c r="AI65">
        <f t="shared" si="68"/>
        <v>0</v>
      </c>
      <c r="AJ65">
        <f t="shared" si="68"/>
        <v>0</v>
      </c>
      <c r="AK65">
        <f t="shared" si="68"/>
        <v>0</v>
      </c>
      <c r="AL65">
        <f t="shared" si="68"/>
        <v>0</v>
      </c>
      <c r="AM65">
        <f t="shared" si="68"/>
        <v>0</v>
      </c>
      <c r="AN65">
        <f t="shared" si="68"/>
        <v>0</v>
      </c>
      <c r="AO65">
        <f t="shared" si="68"/>
        <v>0</v>
      </c>
      <c r="AP65">
        <f t="shared" ref="AP65:BU65" si="69">AP41-AP16</f>
        <v>0</v>
      </c>
      <c r="AQ65">
        <f t="shared" si="69"/>
        <v>0</v>
      </c>
      <c r="AR65">
        <f t="shared" si="69"/>
        <v>0</v>
      </c>
      <c r="AS65">
        <f t="shared" si="69"/>
        <v>0</v>
      </c>
      <c r="AT65">
        <f t="shared" si="69"/>
        <v>0</v>
      </c>
      <c r="AU65">
        <f t="shared" si="69"/>
        <v>0</v>
      </c>
      <c r="AV65">
        <f t="shared" si="69"/>
        <v>0</v>
      </c>
      <c r="AW65">
        <f t="shared" si="69"/>
        <v>0</v>
      </c>
      <c r="AX65">
        <f t="shared" si="69"/>
        <v>0</v>
      </c>
      <c r="AY65">
        <f t="shared" si="69"/>
        <v>0</v>
      </c>
      <c r="AZ65">
        <f t="shared" si="69"/>
        <v>0</v>
      </c>
      <c r="BA65">
        <f t="shared" si="69"/>
        <v>0</v>
      </c>
      <c r="BB65">
        <f t="shared" si="69"/>
        <v>0</v>
      </c>
      <c r="BC65">
        <f t="shared" si="69"/>
        <v>0</v>
      </c>
      <c r="BD65">
        <f t="shared" si="69"/>
        <v>0</v>
      </c>
      <c r="BE65">
        <f t="shared" si="69"/>
        <v>0</v>
      </c>
      <c r="BF65">
        <f t="shared" si="69"/>
        <v>0</v>
      </c>
      <c r="BG65">
        <f t="shared" si="69"/>
        <v>0</v>
      </c>
      <c r="BH65">
        <f t="shared" si="69"/>
        <v>0</v>
      </c>
      <c r="BI65">
        <f t="shared" si="69"/>
        <v>0</v>
      </c>
      <c r="BJ65">
        <f t="shared" si="69"/>
        <v>0</v>
      </c>
      <c r="BK65">
        <f t="shared" si="69"/>
        <v>0</v>
      </c>
      <c r="BL65">
        <f t="shared" si="69"/>
        <v>0</v>
      </c>
      <c r="BM65">
        <f t="shared" si="69"/>
        <v>0</v>
      </c>
      <c r="BN65">
        <f t="shared" si="69"/>
        <v>0</v>
      </c>
      <c r="BO65">
        <f t="shared" si="69"/>
        <v>0</v>
      </c>
      <c r="BP65">
        <f t="shared" si="69"/>
        <v>0</v>
      </c>
      <c r="BQ65">
        <f t="shared" si="69"/>
        <v>0</v>
      </c>
      <c r="BR65">
        <f t="shared" si="69"/>
        <v>0</v>
      </c>
      <c r="BS65">
        <f t="shared" si="69"/>
        <v>0</v>
      </c>
      <c r="BT65">
        <f t="shared" si="69"/>
        <v>0</v>
      </c>
      <c r="BU65">
        <f t="shared" si="69"/>
        <v>0</v>
      </c>
      <c r="BV65">
        <f t="shared" ref="BV65:DA65" si="70">BV41-BV16</f>
        <v>0</v>
      </c>
      <c r="BW65">
        <f t="shared" si="70"/>
        <v>0</v>
      </c>
      <c r="BX65">
        <f t="shared" si="70"/>
        <v>0</v>
      </c>
      <c r="BY65">
        <f t="shared" si="70"/>
        <v>0</v>
      </c>
      <c r="BZ65">
        <f t="shared" si="70"/>
        <v>0</v>
      </c>
      <c r="CA65">
        <f t="shared" si="70"/>
        <v>0</v>
      </c>
      <c r="CB65">
        <f t="shared" si="70"/>
        <v>0</v>
      </c>
      <c r="CC65">
        <f t="shared" si="70"/>
        <v>0</v>
      </c>
      <c r="CD65">
        <f t="shared" si="70"/>
        <v>0</v>
      </c>
      <c r="CE65">
        <f t="shared" si="70"/>
        <v>0</v>
      </c>
      <c r="CF65">
        <f t="shared" si="70"/>
        <v>0</v>
      </c>
      <c r="CG65">
        <f t="shared" si="70"/>
        <v>0</v>
      </c>
      <c r="CH65">
        <f t="shared" si="70"/>
        <v>0</v>
      </c>
      <c r="CI65">
        <f t="shared" si="70"/>
        <v>0</v>
      </c>
      <c r="CJ65">
        <f t="shared" si="70"/>
        <v>0</v>
      </c>
      <c r="CK65">
        <f t="shared" si="70"/>
        <v>0</v>
      </c>
      <c r="CL65">
        <f t="shared" si="70"/>
        <v>0</v>
      </c>
      <c r="CM65">
        <f t="shared" si="70"/>
        <v>0</v>
      </c>
      <c r="CN65">
        <f t="shared" si="70"/>
        <v>0</v>
      </c>
      <c r="CO65">
        <f t="shared" si="70"/>
        <v>0</v>
      </c>
      <c r="CP65">
        <f t="shared" si="70"/>
        <v>0</v>
      </c>
      <c r="CQ65">
        <f t="shared" si="70"/>
        <v>0</v>
      </c>
      <c r="CR65">
        <f t="shared" si="70"/>
        <v>0</v>
      </c>
      <c r="CS65">
        <f t="shared" si="70"/>
        <v>0</v>
      </c>
      <c r="CT65">
        <f t="shared" si="70"/>
        <v>0</v>
      </c>
      <c r="CU65">
        <f t="shared" si="70"/>
        <v>0</v>
      </c>
      <c r="CV65">
        <f t="shared" si="70"/>
        <v>0</v>
      </c>
      <c r="CW65">
        <f t="shared" si="70"/>
        <v>0</v>
      </c>
      <c r="CX65">
        <f t="shared" si="70"/>
        <v>0</v>
      </c>
      <c r="CY65">
        <f t="shared" si="70"/>
        <v>0</v>
      </c>
      <c r="CZ65">
        <f t="shared" si="70"/>
        <v>0</v>
      </c>
      <c r="DA65">
        <f t="shared" si="70"/>
        <v>0</v>
      </c>
      <c r="DB65">
        <f t="shared" ref="DB65:EG65" si="71">DB41-DB16</f>
        <v>0</v>
      </c>
      <c r="DC65">
        <f t="shared" si="71"/>
        <v>0</v>
      </c>
      <c r="DD65">
        <f t="shared" si="71"/>
        <v>0</v>
      </c>
      <c r="DE65">
        <f t="shared" si="71"/>
        <v>0</v>
      </c>
      <c r="DF65">
        <f t="shared" si="71"/>
        <v>0</v>
      </c>
      <c r="DG65">
        <f t="shared" si="71"/>
        <v>0</v>
      </c>
      <c r="DH65">
        <f t="shared" si="71"/>
        <v>0</v>
      </c>
      <c r="DI65">
        <f t="shared" si="71"/>
        <v>0</v>
      </c>
      <c r="DJ65">
        <f t="shared" si="71"/>
        <v>0</v>
      </c>
      <c r="DK65">
        <f t="shared" si="71"/>
        <v>0</v>
      </c>
      <c r="DL65">
        <f t="shared" si="71"/>
        <v>0</v>
      </c>
      <c r="DM65">
        <f t="shared" si="71"/>
        <v>0</v>
      </c>
      <c r="DN65">
        <f t="shared" si="71"/>
        <v>0</v>
      </c>
      <c r="DO65">
        <f t="shared" si="71"/>
        <v>0</v>
      </c>
      <c r="DP65">
        <f t="shared" si="71"/>
        <v>0</v>
      </c>
      <c r="DQ65">
        <f t="shared" si="71"/>
        <v>0</v>
      </c>
      <c r="DR65">
        <f t="shared" si="71"/>
        <v>0</v>
      </c>
      <c r="DS65">
        <f t="shared" si="71"/>
        <v>0</v>
      </c>
      <c r="DT65">
        <f t="shared" si="71"/>
        <v>0</v>
      </c>
      <c r="DU65">
        <f t="shared" si="71"/>
        <v>0</v>
      </c>
      <c r="DV65">
        <f t="shared" si="71"/>
        <v>0</v>
      </c>
      <c r="DW65">
        <f t="shared" si="71"/>
        <v>0</v>
      </c>
      <c r="DX65">
        <f t="shared" si="71"/>
        <v>0</v>
      </c>
      <c r="DY65">
        <f t="shared" si="71"/>
        <v>0</v>
      </c>
      <c r="DZ65">
        <f t="shared" si="71"/>
        <v>0</v>
      </c>
      <c r="EA65">
        <f t="shared" si="71"/>
        <v>0</v>
      </c>
      <c r="EB65">
        <f t="shared" si="71"/>
        <v>0</v>
      </c>
      <c r="EC65">
        <f t="shared" si="71"/>
        <v>0</v>
      </c>
      <c r="ED65">
        <f t="shared" si="71"/>
        <v>0</v>
      </c>
      <c r="EE65">
        <f t="shared" si="71"/>
        <v>0</v>
      </c>
      <c r="EF65">
        <f t="shared" si="71"/>
        <v>0</v>
      </c>
      <c r="EG65">
        <f t="shared" si="71"/>
        <v>0</v>
      </c>
      <c r="EH65">
        <f t="shared" ref="EH65:FO65" si="72">EH41-EH16</f>
        <v>0</v>
      </c>
      <c r="EI65">
        <f t="shared" si="72"/>
        <v>0</v>
      </c>
      <c r="EJ65">
        <f t="shared" si="72"/>
        <v>0</v>
      </c>
      <c r="EK65">
        <f t="shared" si="72"/>
        <v>0</v>
      </c>
      <c r="EL65">
        <f t="shared" si="72"/>
        <v>0</v>
      </c>
      <c r="EM65">
        <f t="shared" si="72"/>
        <v>0</v>
      </c>
      <c r="EN65">
        <f t="shared" si="72"/>
        <v>0</v>
      </c>
      <c r="EO65">
        <f t="shared" si="72"/>
        <v>0</v>
      </c>
      <c r="EP65">
        <f t="shared" si="72"/>
        <v>0</v>
      </c>
      <c r="EQ65">
        <f t="shared" si="72"/>
        <v>0</v>
      </c>
      <c r="ER65">
        <f t="shared" si="72"/>
        <v>0</v>
      </c>
      <c r="ES65">
        <f t="shared" si="72"/>
        <v>0</v>
      </c>
      <c r="ET65">
        <f t="shared" si="72"/>
        <v>0</v>
      </c>
      <c r="EU65">
        <f t="shared" si="72"/>
        <v>0</v>
      </c>
      <c r="EV65">
        <f t="shared" si="72"/>
        <v>0</v>
      </c>
      <c r="EW65">
        <f t="shared" si="72"/>
        <v>0</v>
      </c>
      <c r="EX65">
        <f t="shared" si="72"/>
        <v>0</v>
      </c>
      <c r="EY65">
        <f t="shared" si="72"/>
        <v>0</v>
      </c>
      <c r="EZ65">
        <f t="shared" si="72"/>
        <v>0</v>
      </c>
      <c r="FA65">
        <f t="shared" si="72"/>
        <v>0</v>
      </c>
      <c r="FB65">
        <f t="shared" si="72"/>
        <v>0</v>
      </c>
      <c r="FC65">
        <f t="shared" si="72"/>
        <v>0</v>
      </c>
      <c r="FD65">
        <f t="shared" si="72"/>
        <v>0</v>
      </c>
      <c r="FE65">
        <f t="shared" si="72"/>
        <v>0</v>
      </c>
      <c r="FF65">
        <f t="shared" si="72"/>
        <v>0</v>
      </c>
      <c r="FG65">
        <f t="shared" si="72"/>
        <v>0</v>
      </c>
      <c r="FH65">
        <f t="shared" si="72"/>
        <v>0</v>
      </c>
      <c r="FI65">
        <f t="shared" si="72"/>
        <v>0</v>
      </c>
      <c r="FJ65">
        <f t="shared" si="72"/>
        <v>0</v>
      </c>
      <c r="FK65">
        <f t="shared" si="72"/>
        <v>0</v>
      </c>
      <c r="FL65">
        <f t="shared" si="72"/>
        <v>0</v>
      </c>
      <c r="FM65">
        <f t="shared" si="72"/>
        <v>0</v>
      </c>
      <c r="FN65">
        <f t="shared" si="72"/>
        <v>0</v>
      </c>
      <c r="FO65">
        <f t="shared" si="72"/>
        <v>0</v>
      </c>
    </row>
    <row r="66" spans="9:171" x14ac:dyDescent="0.25">
      <c r="I66">
        <v>2036</v>
      </c>
      <c r="J66">
        <f t="shared" ref="J66:AO66" si="73">J42-J17</f>
        <v>0</v>
      </c>
      <c r="K66">
        <f t="shared" si="73"/>
        <v>0</v>
      </c>
      <c r="L66">
        <f t="shared" si="73"/>
        <v>0</v>
      </c>
      <c r="M66">
        <f t="shared" si="73"/>
        <v>0</v>
      </c>
      <c r="N66">
        <f t="shared" si="73"/>
        <v>0</v>
      </c>
      <c r="O66">
        <f t="shared" si="73"/>
        <v>0</v>
      </c>
      <c r="P66">
        <f t="shared" si="73"/>
        <v>0</v>
      </c>
      <c r="Q66">
        <f t="shared" si="73"/>
        <v>0</v>
      </c>
      <c r="R66">
        <f t="shared" si="73"/>
        <v>0</v>
      </c>
      <c r="S66">
        <f t="shared" si="73"/>
        <v>0</v>
      </c>
      <c r="T66">
        <f t="shared" si="73"/>
        <v>0</v>
      </c>
      <c r="U66">
        <f t="shared" si="73"/>
        <v>0</v>
      </c>
      <c r="V66">
        <f t="shared" si="73"/>
        <v>0</v>
      </c>
      <c r="W66">
        <f t="shared" si="73"/>
        <v>0</v>
      </c>
      <c r="X66">
        <f t="shared" si="73"/>
        <v>0</v>
      </c>
      <c r="Y66">
        <f t="shared" si="73"/>
        <v>0</v>
      </c>
      <c r="Z66">
        <f t="shared" si="73"/>
        <v>0</v>
      </c>
      <c r="AA66">
        <f t="shared" si="73"/>
        <v>0</v>
      </c>
      <c r="AB66">
        <f t="shared" si="73"/>
        <v>0</v>
      </c>
      <c r="AC66">
        <f t="shared" si="73"/>
        <v>0</v>
      </c>
      <c r="AD66">
        <f t="shared" si="73"/>
        <v>0</v>
      </c>
      <c r="AE66">
        <f t="shared" si="73"/>
        <v>0</v>
      </c>
      <c r="AF66">
        <f t="shared" si="73"/>
        <v>0</v>
      </c>
      <c r="AG66">
        <f t="shared" si="73"/>
        <v>0</v>
      </c>
      <c r="AH66">
        <f t="shared" si="73"/>
        <v>0</v>
      </c>
      <c r="AI66">
        <f t="shared" si="73"/>
        <v>0</v>
      </c>
      <c r="AJ66">
        <f t="shared" si="73"/>
        <v>0</v>
      </c>
      <c r="AK66">
        <f t="shared" si="73"/>
        <v>0</v>
      </c>
      <c r="AL66">
        <f t="shared" si="73"/>
        <v>0</v>
      </c>
      <c r="AM66">
        <f t="shared" si="73"/>
        <v>0</v>
      </c>
      <c r="AN66">
        <f t="shared" si="73"/>
        <v>0</v>
      </c>
      <c r="AO66">
        <f t="shared" si="73"/>
        <v>0</v>
      </c>
      <c r="AP66">
        <f t="shared" ref="AP66:BU66" si="74">AP42-AP17</f>
        <v>0</v>
      </c>
      <c r="AQ66">
        <f t="shared" si="74"/>
        <v>0</v>
      </c>
      <c r="AR66">
        <f t="shared" si="74"/>
        <v>0</v>
      </c>
      <c r="AS66">
        <f t="shared" si="74"/>
        <v>0</v>
      </c>
      <c r="AT66">
        <f t="shared" si="74"/>
        <v>0</v>
      </c>
      <c r="AU66">
        <f t="shared" si="74"/>
        <v>0</v>
      </c>
      <c r="AV66">
        <f t="shared" si="74"/>
        <v>0</v>
      </c>
      <c r="AW66">
        <f t="shared" si="74"/>
        <v>0</v>
      </c>
      <c r="AX66">
        <f t="shared" si="74"/>
        <v>0</v>
      </c>
      <c r="AY66">
        <f t="shared" si="74"/>
        <v>0</v>
      </c>
      <c r="AZ66">
        <f t="shared" si="74"/>
        <v>0</v>
      </c>
      <c r="BA66">
        <f t="shared" si="74"/>
        <v>0</v>
      </c>
      <c r="BB66">
        <f t="shared" si="74"/>
        <v>0</v>
      </c>
      <c r="BC66">
        <f t="shared" si="74"/>
        <v>0</v>
      </c>
      <c r="BD66">
        <f t="shared" si="74"/>
        <v>0</v>
      </c>
      <c r="BE66">
        <f t="shared" si="74"/>
        <v>0</v>
      </c>
      <c r="BF66">
        <f t="shared" si="74"/>
        <v>0</v>
      </c>
      <c r="BG66">
        <f t="shared" si="74"/>
        <v>0</v>
      </c>
      <c r="BH66">
        <f t="shared" si="74"/>
        <v>0</v>
      </c>
      <c r="BI66">
        <f t="shared" si="74"/>
        <v>0</v>
      </c>
      <c r="BJ66">
        <f t="shared" si="74"/>
        <v>0</v>
      </c>
      <c r="BK66">
        <f t="shared" si="74"/>
        <v>0</v>
      </c>
      <c r="BL66">
        <f t="shared" si="74"/>
        <v>0</v>
      </c>
      <c r="BM66">
        <f t="shared" si="74"/>
        <v>0</v>
      </c>
      <c r="BN66">
        <f t="shared" si="74"/>
        <v>0</v>
      </c>
      <c r="BO66">
        <f t="shared" si="74"/>
        <v>0</v>
      </c>
      <c r="BP66">
        <f t="shared" si="74"/>
        <v>0</v>
      </c>
      <c r="BQ66">
        <f t="shared" si="74"/>
        <v>0</v>
      </c>
      <c r="BR66">
        <f t="shared" si="74"/>
        <v>0</v>
      </c>
      <c r="BS66">
        <f t="shared" si="74"/>
        <v>0</v>
      </c>
      <c r="BT66">
        <f t="shared" si="74"/>
        <v>0</v>
      </c>
      <c r="BU66">
        <f t="shared" si="74"/>
        <v>0</v>
      </c>
      <c r="BV66">
        <f t="shared" ref="BV66:DA66" si="75">BV42-BV17</f>
        <v>0</v>
      </c>
      <c r="BW66">
        <f t="shared" si="75"/>
        <v>0</v>
      </c>
      <c r="BX66">
        <f t="shared" si="75"/>
        <v>0</v>
      </c>
      <c r="BY66">
        <f t="shared" si="75"/>
        <v>0</v>
      </c>
      <c r="BZ66">
        <f t="shared" si="75"/>
        <v>0</v>
      </c>
      <c r="CA66">
        <f t="shared" si="75"/>
        <v>0</v>
      </c>
      <c r="CB66">
        <f t="shared" si="75"/>
        <v>0</v>
      </c>
      <c r="CC66">
        <f t="shared" si="75"/>
        <v>0</v>
      </c>
      <c r="CD66">
        <f t="shared" si="75"/>
        <v>0</v>
      </c>
      <c r="CE66">
        <f t="shared" si="75"/>
        <v>0</v>
      </c>
      <c r="CF66">
        <f t="shared" si="75"/>
        <v>0</v>
      </c>
      <c r="CG66">
        <f t="shared" si="75"/>
        <v>0</v>
      </c>
      <c r="CH66">
        <f t="shared" si="75"/>
        <v>0</v>
      </c>
      <c r="CI66">
        <f t="shared" si="75"/>
        <v>0</v>
      </c>
      <c r="CJ66">
        <f t="shared" si="75"/>
        <v>0</v>
      </c>
      <c r="CK66">
        <f t="shared" si="75"/>
        <v>0</v>
      </c>
      <c r="CL66">
        <f t="shared" si="75"/>
        <v>0</v>
      </c>
      <c r="CM66">
        <f t="shared" si="75"/>
        <v>0</v>
      </c>
      <c r="CN66">
        <f t="shared" si="75"/>
        <v>0</v>
      </c>
      <c r="CO66">
        <f t="shared" si="75"/>
        <v>0</v>
      </c>
      <c r="CP66">
        <f t="shared" si="75"/>
        <v>0</v>
      </c>
      <c r="CQ66">
        <f t="shared" si="75"/>
        <v>0</v>
      </c>
      <c r="CR66">
        <f t="shared" si="75"/>
        <v>0</v>
      </c>
      <c r="CS66">
        <f t="shared" si="75"/>
        <v>0</v>
      </c>
      <c r="CT66">
        <f t="shared" si="75"/>
        <v>0</v>
      </c>
      <c r="CU66">
        <f t="shared" si="75"/>
        <v>0</v>
      </c>
      <c r="CV66">
        <f t="shared" si="75"/>
        <v>0</v>
      </c>
      <c r="CW66">
        <f t="shared" si="75"/>
        <v>0</v>
      </c>
      <c r="CX66">
        <f t="shared" si="75"/>
        <v>0</v>
      </c>
      <c r="CY66">
        <f t="shared" si="75"/>
        <v>0</v>
      </c>
      <c r="CZ66">
        <f t="shared" si="75"/>
        <v>0</v>
      </c>
      <c r="DA66">
        <f t="shared" si="75"/>
        <v>0</v>
      </c>
      <c r="DB66">
        <f t="shared" ref="DB66:EG66" si="76">DB42-DB17</f>
        <v>0</v>
      </c>
      <c r="DC66">
        <f t="shared" si="76"/>
        <v>0</v>
      </c>
      <c r="DD66">
        <f t="shared" si="76"/>
        <v>0</v>
      </c>
      <c r="DE66">
        <f t="shared" si="76"/>
        <v>0</v>
      </c>
      <c r="DF66">
        <f t="shared" si="76"/>
        <v>0</v>
      </c>
      <c r="DG66">
        <f t="shared" si="76"/>
        <v>0</v>
      </c>
      <c r="DH66">
        <f t="shared" si="76"/>
        <v>0</v>
      </c>
      <c r="DI66">
        <f t="shared" si="76"/>
        <v>0</v>
      </c>
      <c r="DJ66">
        <f t="shared" si="76"/>
        <v>0</v>
      </c>
      <c r="DK66">
        <f t="shared" si="76"/>
        <v>0</v>
      </c>
      <c r="DL66">
        <f t="shared" si="76"/>
        <v>0</v>
      </c>
      <c r="DM66">
        <f t="shared" si="76"/>
        <v>0</v>
      </c>
      <c r="DN66">
        <f t="shared" si="76"/>
        <v>0</v>
      </c>
      <c r="DO66">
        <f t="shared" si="76"/>
        <v>0</v>
      </c>
      <c r="DP66">
        <f t="shared" si="76"/>
        <v>0</v>
      </c>
      <c r="DQ66">
        <f t="shared" si="76"/>
        <v>0</v>
      </c>
      <c r="DR66">
        <f t="shared" si="76"/>
        <v>0</v>
      </c>
      <c r="DS66">
        <f t="shared" si="76"/>
        <v>0</v>
      </c>
      <c r="DT66">
        <f t="shared" si="76"/>
        <v>0</v>
      </c>
      <c r="DU66">
        <f t="shared" si="76"/>
        <v>0</v>
      </c>
      <c r="DV66">
        <f t="shared" si="76"/>
        <v>0</v>
      </c>
      <c r="DW66">
        <f t="shared" si="76"/>
        <v>0</v>
      </c>
      <c r="DX66">
        <f t="shared" si="76"/>
        <v>0</v>
      </c>
      <c r="DY66">
        <f t="shared" si="76"/>
        <v>0</v>
      </c>
      <c r="DZ66">
        <f t="shared" si="76"/>
        <v>0</v>
      </c>
      <c r="EA66">
        <f t="shared" si="76"/>
        <v>0</v>
      </c>
      <c r="EB66">
        <f t="shared" si="76"/>
        <v>0</v>
      </c>
      <c r="EC66">
        <f t="shared" si="76"/>
        <v>0</v>
      </c>
      <c r="ED66">
        <f t="shared" si="76"/>
        <v>0</v>
      </c>
      <c r="EE66">
        <f t="shared" si="76"/>
        <v>0</v>
      </c>
      <c r="EF66">
        <f t="shared" si="76"/>
        <v>0</v>
      </c>
      <c r="EG66">
        <f t="shared" si="76"/>
        <v>0</v>
      </c>
      <c r="EH66">
        <f t="shared" ref="EH66:FO66" si="77">EH42-EH17</f>
        <v>0</v>
      </c>
      <c r="EI66">
        <f t="shared" si="77"/>
        <v>0</v>
      </c>
      <c r="EJ66">
        <f t="shared" si="77"/>
        <v>0</v>
      </c>
      <c r="EK66">
        <f t="shared" si="77"/>
        <v>0</v>
      </c>
      <c r="EL66">
        <f t="shared" si="77"/>
        <v>0</v>
      </c>
      <c r="EM66">
        <f t="shared" si="77"/>
        <v>0</v>
      </c>
      <c r="EN66">
        <f t="shared" si="77"/>
        <v>0</v>
      </c>
      <c r="EO66">
        <f t="shared" si="77"/>
        <v>0</v>
      </c>
      <c r="EP66">
        <f t="shared" si="77"/>
        <v>0</v>
      </c>
      <c r="EQ66">
        <f t="shared" si="77"/>
        <v>0</v>
      </c>
      <c r="ER66">
        <f t="shared" si="77"/>
        <v>0</v>
      </c>
      <c r="ES66">
        <f t="shared" si="77"/>
        <v>0</v>
      </c>
      <c r="ET66">
        <f t="shared" si="77"/>
        <v>0</v>
      </c>
      <c r="EU66">
        <f t="shared" si="77"/>
        <v>0</v>
      </c>
      <c r="EV66">
        <f t="shared" si="77"/>
        <v>0</v>
      </c>
      <c r="EW66">
        <f t="shared" si="77"/>
        <v>0</v>
      </c>
      <c r="EX66">
        <f t="shared" si="77"/>
        <v>0</v>
      </c>
      <c r="EY66">
        <f t="shared" si="77"/>
        <v>0</v>
      </c>
      <c r="EZ66">
        <f t="shared" si="77"/>
        <v>0</v>
      </c>
      <c r="FA66">
        <f t="shared" si="77"/>
        <v>0</v>
      </c>
      <c r="FB66">
        <f t="shared" si="77"/>
        <v>0</v>
      </c>
      <c r="FC66">
        <f t="shared" si="77"/>
        <v>0</v>
      </c>
      <c r="FD66">
        <f t="shared" si="77"/>
        <v>0</v>
      </c>
      <c r="FE66">
        <f t="shared" si="77"/>
        <v>0</v>
      </c>
      <c r="FF66">
        <f t="shared" si="77"/>
        <v>0</v>
      </c>
      <c r="FG66">
        <f t="shared" si="77"/>
        <v>0</v>
      </c>
      <c r="FH66">
        <f t="shared" si="77"/>
        <v>0</v>
      </c>
      <c r="FI66">
        <f t="shared" si="77"/>
        <v>0</v>
      </c>
      <c r="FJ66">
        <f t="shared" si="77"/>
        <v>0</v>
      </c>
      <c r="FK66">
        <f t="shared" si="77"/>
        <v>0</v>
      </c>
      <c r="FL66">
        <f t="shared" si="77"/>
        <v>0</v>
      </c>
      <c r="FM66">
        <f t="shared" si="77"/>
        <v>0</v>
      </c>
      <c r="FN66">
        <f t="shared" si="77"/>
        <v>0</v>
      </c>
      <c r="FO66">
        <f t="shared" si="77"/>
        <v>0</v>
      </c>
    </row>
    <row r="67" spans="9:171" x14ac:dyDescent="0.25">
      <c r="I67">
        <v>2037</v>
      </c>
      <c r="J67">
        <f t="shared" ref="J67:AO67" si="78">J43-J18</f>
        <v>0</v>
      </c>
      <c r="K67">
        <f t="shared" si="78"/>
        <v>0</v>
      </c>
      <c r="L67">
        <f t="shared" si="78"/>
        <v>0</v>
      </c>
      <c r="M67">
        <f t="shared" si="78"/>
        <v>0</v>
      </c>
      <c r="N67">
        <f t="shared" si="78"/>
        <v>0</v>
      </c>
      <c r="O67">
        <f t="shared" si="78"/>
        <v>0</v>
      </c>
      <c r="P67">
        <f t="shared" si="78"/>
        <v>0</v>
      </c>
      <c r="Q67">
        <f t="shared" si="78"/>
        <v>0</v>
      </c>
      <c r="R67">
        <f t="shared" si="78"/>
        <v>0</v>
      </c>
      <c r="S67">
        <f t="shared" si="78"/>
        <v>0</v>
      </c>
      <c r="T67">
        <f t="shared" si="78"/>
        <v>0</v>
      </c>
      <c r="U67">
        <f t="shared" si="78"/>
        <v>0</v>
      </c>
      <c r="V67">
        <f t="shared" si="78"/>
        <v>0</v>
      </c>
      <c r="W67">
        <f t="shared" si="78"/>
        <v>0</v>
      </c>
      <c r="X67">
        <f t="shared" si="78"/>
        <v>0</v>
      </c>
      <c r="Y67">
        <f t="shared" si="78"/>
        <v>0</v>
      </c>
      <c r="Z67">
        <f t="shared" si="78"/>
        <v>0</v>
      </c>
      <c r="AA67">
        <f t="shared" si="78"/>
        <v>0</v>
      </c>
      <c r="AB67">
        <f t="shared" si="78"/>
        <v>0</v>
      </c>
      <c r="AC67">
        <f t="shared" si="78"/>
        <v>0</v>
      </c>
      <c r="AD67">
        <f t="shared" si="78"/>
        <v>0</v>
      </c>
      <c r="AE67">
        <f t="shared" si="78"/>
        <v>0</v>
      </c>
      <c r="AF67">
        <f t="shared" si="78"/>
        <v>0</v>
      </c>
      <c r="AG67">
        <f t="shared" si="78"/>
        <v>0</v>
      </c>
      <c r="AH67">
        <f t="shared" si="78"/>
        <v>0</v>
      </c>
      <c r="AI67">
        <f t="shared" si="78"/>
        <v>0</v>
      </c>
      <c r="AJ67">
        <f t="shared" si="78"/>
        <v>0</v>
      </c>
      <c r="AK67">
        <f t="shared" si="78"/>
        <v>0</v>
      </c>
      <c r="AL67">
        <f t="shared" si="78"/>
        <v>0</v>
      </c>
      <c r="AM67">
        <f t="shared" si="78"/>
        <v>0</v>
      </c>
      <c r="AN67">
        <f t="shared" si="78"/>
        <v>0</v>
      </c>
      <c r="AO67">
        <f t="shared" si="78"/>
        <v>0</v>
      </c>
      <c r="AP67">
        <f t="shared" ref="AP67:BU67" si="79">AP43-AP18</f>
        <v>0</v>
      </c>
      <c r="AQ67">
        <f t="shared" si="79"/>
        <v>0</v>
      </c>
      <c r="AR67">
        <f t="shared" si="79"/>
        <v>0</v>
      </c>
      <c r="AS67">
        <f t="shared" si="79"/>
        <v>0</v>
      </c>
      <c r="AT67">
        <f t="shared" si="79"/>
        <v>0</v>
      </c>
      <c r="AU67">
        <f t="shared" si="79"/>
        <v>0</v>
      </c>
      <c r="AV67">
        <f t="shared" si="79"/>
        <v>0</v>
      </c>
      <c r="AW67">
        <f t="shared" si="79"/>
        <v>0</v>
      </c>
      <c r="AX67">
        <f t="shared" si="79"/>
        <v>0</v>
      </c>
      <c r="AY67">
        <f t="shared" si="79"/>
        <v>0</v>
      </c>
      <c r="AZ67">
        <f t="shared" si="79"/>
        <v>0</v>
      </c>
      <c r="BA67">
        <f t="shared" si="79"/>
        <v>0</v>
      </c>
      <c r="BB67">
        <f t="shared" si="79"/>
        <v>0</v>
      </c>
      <c r="BC67">
        <f t="shared" si="79"/>
        <v>0</v>
      </c>
      <c r="BD67">
        <f t="shared" si="79"/>
        <v>0</v>
      </c>
      <c r="BE67">
        <f t="shared" si="79"/>
        <v>0</v>
      </c>
      <c r="BF67">
        <f t="shared" si="79"/>
        <v>0</v>
      </c>
      <c r="BG67">
        <f t="shared" si="79"/>
        <v>0</v>
      </c>
      <c r="BH67">
        <f t="shared" si="79"/>
        <v>0</v>
      </c>
      <c r="BI67">
        <f t="shared" si="79"/>
        <v>0</v>
      </c>
      <c r="BJ67">
        <f t="shared" si="79"/>
        <v>0</v>
      </c>
      <c r="BK67">
        <f t="shared" si="79"/>
        <v>0</v>
      </c>
      <c r="BL67">
        <f t="shared" si="79"/>
        <v>0</v>
      </c>
      <c r="BM67">
        <f t="shared" si="79"/>
        <v>0</v>
      </c>
      <c r="BN67">
        <f t="shared" si="79"/>
        <v>0</v>
      </c>
      <c r="BO67">
        <f t="shared" si="79"/>
        <v>0</v>
      </c>
      <c r="BP67">
        <f t="shared" si="79"/>
        <v>0</v>
      </c>
      <c r="BQ67">
        <f t="shared" si="79"/>
        <v>0</v>
      </c>
      <c r="BR67">
        <f t="shared" si="79"/>
        <v>0</v>
      </c>
      <c r="BS67">
        <f t="shared" si="79"/>
        <v>0</v>
      </c>
      <c r="BT67">
        <f t="shared" si="79"/>
        <v>0</v>
      </c>
      <c r="BU67">
        <f t="shared" si="79"/>
        <v>0</v>
      </c>
      <c r="BV67">
        <f t="shared" ref="BV67:DA67" si="80">BV43-BV18</f>
        <v>0</v>
      </c>
      <c r="BW67">
        <f t="shared" si="80"/>
        <v>0</v>
      </c>
      <c r="BX67">
        <f t="shared" si="80"/>
        <v>0</v>
      </c>
      <c r="BY67">
        <f t="shared" si="80"/>
        <v>0</v>
      </c>
      <c r="BZ67">
        <f t="shared" si="80"/>
        <v>0</v>
      </c>
      <c r="CA67">
        <f t="shared" si="80"/>
        <v>0</v>
      </c>
      <c r="CB67">
        <f t="shared" si="80"/>
        <v>0</v>
      </c>
      <c r="CC67">
        <f t="shared" si="80"/>
        <v>0</v>
      </c>
      <c r="CD67">
        <f t="shared" si="80"/>
        <v>0</v>
      </c>
      <c r="CE67">
        <f t="shared" si="80"/>
        <v>0</v>
      </c>
      <c r="CF67">
        <f t="shared" si="80"/>
        <v>0</v>
      </c>
      <c r="CG67">
        <f t="shared" si="80"/>
        <v>0</v>
      </c>
      <c r="CH67">
        <f t="shared" si="80"/>
        <v>0</v>
      </c>
      <c r="CI67">
        <f t="shared" si="80"/>
        <v>0</v>
      </c>
      <c r="CJ67">
        <f t="shared" si="80"/>
        <v>0</v>
      </c>
      <c r="CK67">
        <f t="shared" si="80"/>
        <v>0</v>
      </c>
      <c r="CL67">
        <f t="shared" si="80"/>
        <v>0</v>
      </c>
      <c r="CM67">
        <f t="shared" si="80"/>
        <v>0</v>
      </c>
      <c r="CN67">
        <f t="shared" si="80"/>
        <v>0</v>
      </c>
      <c r="CO67">
        <f t="shared" si="80"/>
        <v>0</v>
      </c>
      <c r="CP67">
        <f t="shared" si="80"/>
        <v>0</v>
      </c>
      <c r="CQ67">
        <f t="shared" si="80"/>
        <v>0</v>
      </c>
      <c r="CR67">
        <f t="shared" si="80"/>
        <v>0</v>
      </c>
      <c r="CS67">
        <f t="shared" si="80"/>
        <v>0</v>
      </c>
      <c r="CT67">
        <f t="shared" si="80"/>
        <v>0</v>
      </c>
      <c r="CU67">
        <f t="shared" si="80"/>
        <v>0</v>
      </c>
      <c r="CV67">
        <f t="shared" si="80"/>
        <v>0</v>
      </c>
      <c r="CW67">
        <f t="shared" si="80"/>
        <v>0</v>
      </c>
      <c r="CX67">
        <f t="shared" si="80"/>
        <v>0</v>
      </c>
      <c r="CY67">
        <f t="shared" si="80"/>
        <v>0</v>
      </c>
      <c r="CZ67">
        <f t="shared" si="80"/>
        <v>0</v>
      </c>
      <c r="DA67">
        <f t="shared" si="80"/>
        <v>0</v>
      </c>
      <c r="DB67">
        <f t="shared" ref="DB67:EG67" si="81">DB43-DB18</f>
        <v>0</v>
      </c>
      <c r="DC67">
        <f t="shared" si="81"/>
        <v>0</v>
      </c>
      <c r="DD67">
        <f t="shared" si="81"/>
        <v>0</v>
      </c>
      <c r="DE67">
        <f t="shared" si="81"/>
        <v>0</v>
      </c>
      <c r="DF67">
        <f t="shared" si="81"/>
        <v>0</v>
      </c>
      <c r="DG67">
        <f t="shared" si="81"/>
        <v>0</v>
      </c>
      <c r="DH67">
        <f t="shared" si="81"/>
        <v>0</v>
      </c>
      <c r="DI67">
        <f t="shared" si="81"/>
        <v>0</v>
      </c>
      <c r="DJ67">
        <f t="shared" si="81"/>
        <v>0</v>
      </c>
      <c r="DK67">
        <f t="shared" si="81"/>
        <v>0</v>
      </c>
      <c r="DL67">
        <f t="shared" si="81"/>
        <v>0</v>
      </c>
      <c r="DM67">
        <f t="shared" si="81"/>
        <v>0</v>
      </c>
      <c r="DN67">
        <f t="shared" si="81"/>
        <v>0</v>
      </c>
      <c r="DO67">
        <f t="shared" si="81"/>
        <v>0</v>
      </c>
      <c r="DP67">
        <f t="shared" si="81"/>
        <v>0</v>
      </c>
      <c r="DQ67">
        <f t="shared" si="81"/>
        <v>0</v>
      </c>
      <c r="DR67">
        <f t="shared" si="81"/>
        <v>0</v>
      </c>
      <c r="DS67">
        <f t="shared" si="81"/>
        <v>0</v>
      </c>
      <c r="DT67">
        <f t="shared" si="81"/>
        <v>0</v>
      </c>
      <c r="DU67">
        <f t="shared" si="81"/>
        <v>0</v>
      </c>
      <c r="DV67">
        <f t="shared" si="81"/>
        <v>0</v>
      </c>
      <c r="DW67">
        <f t="shared" si="81"/>
        <v>0</v>
      </c>
      <c r="DX67">
        <f t="shared" si="81"/>
        <v>0</v>
      </c>
      <c r="DY67">
        <f t="shared" si="81"/>
        <v>0</v>
      </c>
      <c r="DZ67">
        <f t="shared" si="81"/>
        <v>0</v>
      </c>
      <c r="EA67">
        <f t="shared" si="81"/>
        <v>0</v>
      </c>
      <c r="EB67">
        <f t="shared" si="81"/>
        <v>0</v>
      </c>
      <c r="EC67">
        <f t="shared" si="81"/>
        <v>0</v>
      </c>
      <c r="ED67">
        <f t="shared" si="81"/>
        <v>0</v>
      </c>
      <c r="EE67">
        <f t="shared" si="81"/>
        <v>0</v>
      </c>
      <c r="EF67">
        <f t="shared" si="81"/>
        <v>0</v>
      </c>
      <c r="EG67">
        <f t="shared" si="81"/>
        <v>0</v>
      </c>
      <c r="EH67">
        <f t="shared" ref="EH67:FO67" si="82">EH43-EH18</f>
        <v>0</v>
      </c>
      <c r="EI67">
        <f t="shared" si="82"/>
        <v>0</v>
      </c>
      <c r="EJ67">
        <f t="shared" si="82"/>
        <v>0</v>
      </c>
      <c r="EK67">
        <f t="shared" si="82"/>
        <v>0</v>
      </c>
      <c r="EL67">
        <f t="shared" si="82"/>
        <v>0</v>
      </c>
      <c r="EM67">
        <f t="shared" si="82"/>
        <v>0</v>
      </c>
      <c r="EN67">
        <f t="shared" si="82"/>
        <v>0</v>
      </c>
      <c r="EO67">
        <f t="shared" si="82"/>
        <v>0</v>
      </c>
      <c r="EP67">
        <f t="shared" si="82"/>
        <v>0</v>
      </c>
      <c r="EQ67">
        <f t="shared" si="82"/>
        <v>0</v>
      </c>
      <c r="ER67">
        <f t="shared" si="82"/>
        <v>0</v>
      </c>
      <c r="ES67">
        <f t="shared" si="82"/>
        <v>0</v>
      </c>
      <c r="ET67">
        <f t="shared" si="82"/>
        <v>0</v>
      </c>
      <c r="EU67">
        <f t="shared" si="82"/>
        <v>0</v>
      </c>
      <c r="EV67">
        <f t="shared" si="82"/>
        <v>0</v>
      </c>
      <c r="EW67">
        <f t="shared" si="82"/>
        <v>0</v>
      </c>
      <c r="EX67">
        <f t="shared" si="82"/>
        <v>0</v>
      </c>
      <c r="EY67">
        <f t="shared" si="82"/>
        <v>0</v>
      </c>
      <c r="EZ67">
        <f t="shared" si="82"/>
        <v>0</v>
      </c>
      <c r="FA67">
        <f t="shared" si="82"/>
        <v>0</v>
      </c>
      <c r="FB67">
        <f t="shared" si="82"/>
        <v>0</v>
      </c>
      <c r="FC67">
        <f t="shared" si="82"/>
        <v>0</v>
      </c>
      <c r="FD67">
        <f t="shared" si="82"/>
        <v>0</v>
      </c>
      <c r="FE67">
        <f t="shared" si="82"/>
        <v>0</v>
      </c>
      <c r="FF67">
        <f t="shared" si="82"/>
        <v>0</v>
      </c>
      <c r="FG67">
        <f t="shared" si="82"/>
        <v>0</v>
      </c>
      <c r="FH67">
        <f t="shared" si="82"/>
        <v>0</v>
      </c>
      <c r="FI67">
        <f t="shared" si="82"/>
        <v>0</v>
      </c>
      <c r="FJ67">
        <f t="shared" si="82"/>
        <v>0</v>
      </c>
      <c r="FK67">
        <f t="shared" si="82"/>
        <v>0</v>
      </c>
      <c r="FL67">
        <f t="shared" si="82"/>
        <v>0</v>
      </c>
      <c r="FM67">
        <f t="shared" si="82"/>
        <v>0</v>
      </c>
      <c r="FN67">
        <f t="shared" si="82"/>
        <v>0</v>
      </c>
      <c r="FO67">
        <f t="shared" si="82"/>
        <v>0</v>
      </c>
    </row>
    <row r="68" spans="9:171" x14ac:dyDescent="0.25">
      <c r="I68">
        <v>2038</v>
      </c>
      <c r="J68">
        <f t="shared" ref="J68:AO68" si="83">J44-J19</f>
        <v>0</v>
      </c>
      <c r="K68">
        <f t="shared" si="83"/>
        <v>0</v>
      </c>
      <c r="L68">
        <f t="shared" si="83"/>
        <v>0</v>
      </c>
      <c r="M68">
        <f t="shared" si="83"/>
        <v>0</v>
      </c>
      <c r="N68">
        <f t="shared" si="83"/>
        <v>0</v>
      </c>
      <c r="O68">
        <f t="shared" si="83"/>
        <v>0</v>
      </c>
      <c r="P68">
        <f t="shared" si="83"/>
        <v>0</v>
      </c>
      <c r="Q68">
        <f t="shared" si="83"/>
        <v>0</v>
      </c>
      <c r="R68">
        <f t="shared" si="83"/>
        <v>0</v>
      </c>
      <c r="S68">
        <f t="shared" si="83"/>
        <v>0</v>
      </c>
      <c r="T68">
        <f t="shared" si="83"/>
        <v>0</v>
      </c>
      <c r="U68">
        <f t="shared" si="83"/>
        <v>0</v>
      </c>
      <c r="V68">
        <f t="shared" si="83"/>
        <v>0</v>
      </c>
      <c r="W68">
        <f t="shared" si="83"/>
        <v>0</v>
      </c>
      <c r="X68">
        <f t="shared" si="83"/>
        <v>0</v>
      </c>
      <c r="Y68">
        <f t="shared" si="83"/>
        <v>0</v>
      </c>
      <c r="Z68">
        <f t="shared" si="83"/>
        <v>0</v>
      </c>
      <c r="AA68">
        <f t="shared" si="83"/>
        <v>0</v>
      </c>
      <c r="AB68">
        <f t="shared" si="83"/>
        <v>0</v>
      </c>
      <c r="AC68">
        <f t="shared" si="83"/>
        <v>0</v>
      </c>
      <c r="AD68">
        <f t="shared" si="83"/>
        <v>0</v>
      </c>
      <c r="AE68">
        <f t="shared" si="83"/>
        <v>0</v>
      </c>
      <c r="AF68">
        <f t="shared" si="83"/>
        <v>0</v>
      </c>
      <c r="AG68">
        <f t="shared" si="83"/>
        <v>0</v>
      </c>
      <c r="AH68">
        <f t="shared" si="83"/>
        <v>0</v>
      </c>
      <c r="AI68">
        <f t="shared" si="83"/>
        <v>0</v>
      </c>
      <c r="AJ68">
        <f t="shared" si="83"/>
        <v>0</v>
      </c>
      <c r="AK68">
        <f t="shared" si="83"/>
        <v>0</v>
      </c>
      <c r="AL68">
        <f t="shared" si="83"/>
        <v>0</v>
      </c>
      <c r="AM68">
        <f t="shared" si="83"/>
        <v>0</v>
      </c>
      <c r="AN68">
        <f t="shared" si="83"/>
        <v>0</v>
      </c>
      <c r="AO68">
        <f t="shared" si="83"/>
        <v>0</v>
      </c>
      <c r="AP68">
        <f t="shared" ref="AP68:BU68" si="84">AP44-AP19</f>
        <v>0</v>
      </c>
      <c r="AQ68">
        <f t="shared" si="84"/>
        <v>0</v>
      </c>
      <c r="AR68">
        <f t="shared" si="84"/>
        <v>0</v>
      </c>
      <c r="AS68">
        <f t="shared" si="84"/>
        <v>0</v>
      </c>
      <c r="AT68">
        <f t="shared" si="84"/>
        <v>0</v>
      </c>
      <c r="AU68">
        <f t="shared" si="84"/>
        <v>0</v>
      </c>
      <c r="AV68">
        <f t="shared" si="84"/>
        <v>0</v>
      </c>
      <c r="AW68">
        <f t="shared" si="84"/>
        <v>0</v>
      </c>
      <c r="AX68">
        <f t="shared" si="84"/>
        <v>0</v>
      </c>
      <c r="AY68">
        <f t="shared" si="84"/>
        <v>0</v>
      </c>
      <c r="AZ68">
        <f t="shared" si="84"/>
        <v>0</v>
      </c>
      <c r="BA68">
        <f t="shared" si="84"/>
        <v>0</v>
      </c>
      <c r="BB68">
        <f t="shared" si="84"/>
        <v>0</v>
      </c>
      <c r="BC68">
        <f t="shared" si="84"/>
        <v>0</v>
      </c>
      <c r="BD68">
        <f t="shared" si="84"/>
        <v>0</v>
      </c>
      <c r="BE68">
        <f t="shared" si="84"/>
        <v>0</v>
      </c>
      <c r="BF68">
        <f t="shared" si="84"/>
        <v>0</v>
      </c>
      <c r="BG68">
        <f t="shared" si="84"/>
        <v>0</v>
      </c>
      <c r="BH68">
        <f t="shared" si="84"/>
        <v>0</v>
      </c>
      <c r="BI68">
        <f t="shared" si="84"/>
        <v>0</v>
      </c>
      <c r="BJ68">
        <f t="shared" si="84"/>
        <v>0</v>
      </c>
      <c r="BK68">
        <f t="shared" si="84"/>
        <v>0</v>
      </c>
      <c r="BL68">
        <f t="shared" si="84"/>
        <v>0</v>
      </c>
      <c r="BM68">
        <f t="shared" si="84"/>
        <v>0</v>
      </c>
      <c r="BN68">
        <f t="shared" si="84"/>
        <v>0</v>
      </c>
      <c r="BO68">
        <f t="shared" si="84"/>
        <v>0</v>
      </c>
      <c r="BP68">
        <f t="shared" si="84"/>
        <v>0</v>
      </c>
      <c r="BQ68">
        <f t="shared" si="84"/>
        <v>0</v>
      </c>
      <c r="BR68">
        <f t="shared" si="84"/>
        <v>0</v>
      </c>
      <c r="BS68">
        <f t="shared" si="84"/>
        <v>0</v>
      </c>
      <c r="BT68">
        <f t="shared" si="84"/>
        <v>0</v>
      </c>
      <c r="BU68">
        <f t="shared" si="84"/>
        <v>0</v>
      </c>
      <c r="BV68">
        <f t="shared" ref="BV68:DA68" si="85">BV44-BV19</f>
        <v>0</v>
      </c>
      <c r="BW68">
        <f t="shared" si="85"/>
        <v>0</v>
      </c>
      <c r="BX68">
        <f t="shared" si="85"/>
        <v>0</v>
      </c>
      <c r="BY68">
        <f t="shared" si="85"/>
        <v>0</v>
      </c>
      <c r="BZ68">
        <f t="shared" si="85"/>
        <v>0</v>
      </c>
      <c r="CA68">
        <f t="shared" si="85"/>
        <v>0</v>
      </c>
      <c r="CB68">
        <f t="shared" si="85"/>
        <v>0</v>
      </c>
      <c r="CC68">
        <f t="shared" si="85"/>
        <v>0</v>
      </c>
      <c r="CD68">
        <f t="shared" si="85"/>
        <v>0</v>
      </c>
      <c r="CE68">
        <f t="shared" si="85"/>
        <v>0</v>
      </c>
      <c r="CF68">
        <f t="shared" si="85"/>
        <v>0</v>
      </c>
      <c r="CG68">
        <f t="shared" si="85"/>
        <v>0</v>
      </c>
      <c r="CH68">
        <f t="shared" si="85"/>
        <v>0</v>
      </c>
      <c r="CI68">
        <f t="shared" si="85"/>
        <v>0</v>
      </c>
      <c r="CJ68">
        <f t="shared" si="85"/>
        <v>0</v>
      </c>
      <c r="CK68">
        <f t="shared" si="85"/>
        <v>0</v>
      </c>
      <c r="CL68">
        <f t="shared" si="85"/>
        <v>0</v>
      </c>
      <c r="CM68">
        <f t="shared" si="85"/>
        <v>0</v>
      </c>
      <c r="CN68">
        <f t="shared" si="85"/>
        <v>0</v>
      </c>
      <c r="CO68">
        <f t="shared" si="85"/>
        <v>0</v>
      </c>
      <c r="CP68">
        <f t="shared" si="85"/>
        <v>0</v>
      </c>
      <c r="CQ68">
        <f t="shared" si="85"/>
        <v>0</v>
      </c>
      <c r="CR68">
        <f t="shared" si="85"/>
        <v>0</v>
      </c>
      <c r="CS68">
        <f t="shared" si="85"/>
        <v>0</v>
      </c>
      <c r="CT68">
        <f t="shared" si="85"/>
        <v>0</v>
      </c>
      <c r="CU68">
        <f t="shared" si="85"/>
        <v>0</v>
      </c>
      <c r="CV68">
        <f t="shared" si="85"/>
        <v>0</v>
      </c>
      <c r="CW68">
        <f t="shared" si="85"/>
        <v>0</v>
      </c>
      <c r="CX68">
        <f t="shared" si="85"/>
        <v>0</v>
      </c>
      <c r="CY68">
        <f t="shared" si="85"/>
        <v>0</v>
      </c>
      <c r="CZ68">
        <f t="shared" si="85"/>
        <v>0</v>
      </c>
      <c r="DA68">
        <f t="shared" si="85"/>
        <v>0</v>
      </c>
      <c r="DB68">
        <f t="shared" ref="DB68:EG68" si="86">DB44-DB19</f>
        <v>0</v>
      </c>
      <c r="DC68">
        <f t="shared" si="86"/>
        <v>0</v>
      </c>
      <c r="DD68">
        <f t="shared" si="86"/>
        <v>0</v>
      </c>
      <c r="DE68">
        <f t="shared" si="86"/>
        <v>0</v>
      </c>
      <c r="DF68">
        <f t="shared" si="86"/>
        <v>0</v>
      </c>
      <c r="DG68">
        <f t="shared" si="86"/>
        <v>0</v>
      </c>
      <c r="DH68">
        <f t="shared" si="86"/>
        <v>0</v>
      </c>
      <c r="DI68">
        <f t="shared" si="86"/>
        <v>0</v>
      </c>
      <c r="DJ68">
        <f t="shared" si="86"/>
        <v>0</v>
      </c>
      <c r="DK68">
        <f t="shared" si="86"/>
        <v>0</v>
      </c>
      <c r="DL68">
        <f t="shared" si="86"/>
        <v>0</v>
      </c>
      <c r="DM68">
        <f t="shared" si="86"/>
        <v>0</v>
      </c>
      <c r="DN68">
        <f t="shared" si="86"/>
        <v>0</v>
      </c>
      <c r="DO68">
        <f t="shared" si="86"/>
        <v>0</v>
      </c>
      <c r="DP68">
        <f t="shared" si="86"/>
        <v>0</v>
      </c>
      <c r="DQ68">
        <f t="shared" si="86"/>
        <v>0</v>
      </c>
      <c r="DR68">
        <f t="shared" si="86"/>
        <v>0</v>
      </c>
      <c r="DS68">
        <f t="shared" si="86"/>
        <v>0</v>
      </c>
      <c r="DT68">
        <f t="shared" si="86"/>
        <v>0</v>
      </c>
      <c r="DU68">
        <f t="shared" si="86"/>
        <v>0</v>
      </c>
      <c r="DV68">
        <f t="shared" si="86"/>
        <v>0</v>
      </c>
      <c r="DW68">
        <f t="shared" si="86"/>
        <v>0</v>
      </c>
      <c r="DX68">
        <f t="shared" si="86"/>
        <v>0</v>
      </c>
      <c r="DY68">
        <f t="shared" si="86"/>
        <v>0</v>
      </c>
      <c r="DZ68">
        <f t="shared" si="86"/>
        <v>0</v>
      </c>
      <c r="EA68">
        <f t="shared" si="86"/>
        <v>0</v>
      </c>
      <c r="EB68">
        <f t="shared" si="86"/>
        <v>0</v>
      </c>
      <c r="EC68">
        <f t="shared" si="86"/>
        <v>0</v>
      </c>
      <c r="ED68">
        <f t="shared" si="86"/>
        <v>0</v>
      </c>
      <c r="EE68">
        <f t="shared" si="86"/>
        <v>0</v>
      </c>
      <c r="EF68">
        <f t="shared" si="86"/>
        <v>0</v>
      </c>
      <c r="EG68">
        <f t="shared" si="86"/>
        <v>0</v>
      </c>
      <c r="EH68">
        <f t="shared" ref="EH68:FO68" si="87">EH44-EH19</f>
        <v>0</v>
      </c>
      <c r="EI68">
        <f t="shared" si="87"/>
        <v>0</v>
      </c>
      <c r="EJ68">
        <f t="shared" si="87"/>
        <v>0</v>
      </c>
      <c r="EK68">
        <f t="shared" si="87"/>
        <v>0</v>
      </c>
      <c r="EL68">
        <f t="shared" si="87"/>
        <v>0</v>
      </c>
      <c r="EM68">
        <f t="shared" si="87"/>
        <v>0</v>
      </c>
      <c r="EN68">
        <f t="shared" si="87"/>
        <v>0</v>
      </c>
      <c r="EO68">
        <f t="shared" si="87"/>
        <v>0</v>
      </c>
      <c r="EP68">
        <f t="shared" si="87"/>
        <v>0</v>
      </c>
      <c r="EQ68">
        <f t="shared" si="87"/>
        <v>0</v>
      </c>
      <c r="ER68">
        <f t="shared" si="87"/>
        <v>0</v>
      </c>
      <c r="ES68">
        <f t="shared" si="87"/>
        <v>0</v>
      </c>
      <c r="ET68">
        <f t="shared" si="87"/>
        <v>0</v>
      </c>
      <c r="EU68">
        <f t="shared" si="87"/>
        <v>0</v>
      </c>
      <c r="EV68">
        <f t="shared" si="87"/>
        <v>0</v>
      </c>
      <c r="EW68">
        <f t="shared" si="87"/>
        <v>0</v>
      </c>
      <c r="EX68">
        <f t="shared" si="87"/>
        <v>0</v>
      </c>
      <c r="EY68">
        <f t="shared" si="87"/>
        <v>0</v>
      </c>
      <c r="EZ68">
        <f t="shared" si="87"/>
        <v>0</v>
      </c>
      <c r="FA68">
        <f t="shared" si="87"/>
        <v>0</v>
      </c>
      <c r="FB68">
        <f t="shared" si="87"/>
        <v>0</v>
      </c>
      <c r="FC68">
        <f t="shared" si="87"/>
        <v>0</v>
      </c>
      <c r="FD68">
        <f t="shared" si="87"/>
        <v>0</v>
      </c>
      <c r="FE68">
        <f t="shared" si="87"/>
        <v>0</v>
      </c>
      <c r="FF68">
        <f t="shared" si="87"/>
        <v>0</v>
      </c>
      <c r="FG68">
        <f t="shared" si="87"/>
        <v>0</v>
      </c>
      <c r="FH68">
        <f t="shared" si="87"/>
        <v>0</v>
      </c>
      <c r="FI68">
        <f t="shared" si="87"/>
        <v>0</v>
      </c>
      <c r="FJ68">
        <f t="shared" si="87"/>
        <v>0</v>
      </c>
      <c r="FK68">
        <f t="shared" si="87"/>
        <v>0</v>
      </c>
      <c r="FL68">
        <f t="shared" si="87"/>
        <v>0</v>
      </c>
      <c r="FM68">
        <f t="shared" si="87"/>
        <v>0</v>
      </c>
      <c r="FN68">
        <f t="shared" si="87"/>
        <v>0</v>
      </c>
      <c r="FO68">
        <f t="shared" si="87"/>
        <v>0</v>
      </c>
    </row>
    <row r="69" spans="9:171" x14ac:dyDescent="0.25">
      <c r="I69">
        <v>2039</v>
      </c>
      <c r="J69">
        <f t="shared" ref="J69:AO69" si="88">J45-J20</f>
        <v>0</v>
      </c>
      <c r="K69">
        <f t="shared" si="88"/>
        <v>0</v>
      </c>
      <c r="L69">
        <f t="shared" si="88"/>
        <v>0</v>
      </c>
      <c r="M69">
        <f t="shared" si="88"/>
        <v>0</v>
      </c>
      <c r="N69">
        <f t="shared" si="88"/>
        <v>0</v>
      </c>
      <c r="O69">
        <f t="shared" si="88"/>
        <v>0</v>
      </c>
      <c r="P69">
        <f t="shared" si="88"/>
        <v>0</v>
      </c>
      <c r="Q69">
        <f t="shared" si="88"/>
        <v>0</v>
      </c>
      <c r="R69">
        <f t="shared" si="88"/>
        <v>0</v>
      </c>
      <c r="S69">
        <f t="shared" si="88"/>
        <v>0</v>
      </c>
      <c r="T69">
        <f t="shared" si="88"/>
        <v>0</v>
      </c>
      <c r="U69">
        <f t="shared" si="88"/>
        <v>0</v>
      </c>
      <c r="V69">
        <f t="shared" si="88"/>
        <v>0</v>
      </c>
      <c r="W69">
        <f t="shared" si="88"/>
        <v>0</v>
      </c>
      <c r="X69">
        <f t="shared" si="88"/>
        <v>0</v>
      </c>
      <c r="Y69">
        <f t="shared" si="88"/>
        <v>0</v>
      </c>
      <c r="Z69">
        <f t="shared" si="88"/>
        <v>0</v>
      </c>
      <c r="AA69">
        <f t="shared" si="88"/>
        <v>0</v>
      </c>
      <c r="AB69">
        <f t="shared" si="88"/>
        <v>0</v>
      </c>
      <c r="AC69">
        <f t="shared" si="88"/>
        <v>0</v>
      </c>
      <c r="AD69">
        <f t="shared" si="88"/>
        <v>0</v>
      </c>
      <c r="AE69">
        <f t="shared" si="88"/>
        <v>0</v>
      </c>
      <c r="AF69">
        <f t="shared" si="88"/>
        <v>0</v>
      </c>
      <c r="AG69">
        <f t="shared" si="88"/>
        <v>0</v>
      </c>
      <c r="AH69">
        <f t="shared" si="88"/>
        <v>0</v>
      </c>
      <c r="AI69">
        <f t="shared" si="88"/>
        <v>0</v>
      </c>
      <c r="AJ69">
        <f t="shared" si="88"/>
        <v>0</v>
      </c>
      <c r="AK69">
        <f t="shared" si="88"/>
        <v>0</v>
      </c>
      <c r="AL69">
        <f t="shared" si="88"/>
        <v>0</v>
      </c>
      <c r="AM69">
        <f t="shared" si="88"/>
        <v>0</v>
      </c>
      <c r="AN69">
        <f t="shared" si="88"/>
        <v>0</v>
      </c>
      <c r="AO69">
        <f t="shared" si="88"/>
        <v>0</v>
      </c>
      <c r="AP69">
        <f t="shared" ref="AP69:BU69" si="89">AP45-AP20</f>
        <v>0</v>
      </c>
      <c r="AQ69">
        <f t="shared" si="89"/>
        <v>0</v>
      </c>
      <c r="AR69">
        <f t="shared" si="89"/>
        <v>0</v>
      </c>
      <c r="AS69">
        <f t="shared" si="89"/>
        <v>0</v>
      </c>
      <c r="AT69">
        <f t="shared" si="89"/>
        <v>0</v>
      </c>
      <c r="AU69">
        <f t="shared" si="89"/>
        <v>0</v>
      </c>
      <c r="AV69">
        <f t="shared" si="89"/>
        <v>0</v>
      </c>
      <c r="AW69">
        <f t="shared" si="89"/>
        <v>0</v>
      </c>
      <c r="AX69">
        <f t="shared" si="89"/>
        <v>0</v>
      </c>
      <c r="AY69">
        <f t="shared" si="89"/>
        <v>0</v>
      </c>
      <c r="AZ69">
        <f t="shared" si="89"/>
        <v>0</v>
      </c>
      <c r="BA69">
        <f t="shared" si="89"/>
        <v>0</v>
      </c>
      <c r="BB69">
        <f t="shared" si="89"/>
        <v>0</v>
      </c>
      <c r="BC69">
        <f t="shared" si="89"/>
        <v>0</v>
      </c>
      <c r="BD69">
        <f t="shared" si="89"/>
        <v>0</v>
      </c>
      <c r="BE69">
        <f t="shared" si="89"/>
        <v>0</v>
      </c>
      <c r="BF69">
        <f t="shared" si="89"/>
        <v>0</v>
      </c>
      <c r="BG69">
        <f t="shared" si="89"/>
        <v>0</v>
      </c>
      <c r="BH69">
        <f t="shared" si="89"/>
        <v>0</v>
      </c>
      <c r="BI69">
        <f t="shared" si="89"/>
        <v>0</v>
      </c>
      <c r="BJ69">
        <f t="shared" si="89"/>
        <v>0</v>
      </c>
      <c r="BK69">
        <f t="shared" si="89"/>
        <v>0</v>
      </c>
      <c r="BL69">
        <f t="shared" si="89"/>
        <v>0</v>
      </c>
      <c r="BM69">
        <f t="shared" si="89"/>
        <v>0</v>
      </c>
      <c r="BN69">
        <f t="shared" si="89"/>
        <v>0</v>
      </c>
      <c r="BO69">
        <f t="shared" si="89"/>
        <v>0</v>
      </c>
      <c r="BP69">
        <f t="shared" si="89"/>
        <v>0</v>
      </c>
      <c r="BQ69">
        <f t="shared" si="89"/>
        <v>0</v>
      </c>
      <c r="BR69">
        <f t="shared" si="89"/>
        <v>0</v>
      </c>
      <c r="BS69">
        <f t="shared" si="89"/>
        <v>0</v>
      </c>
      <c r="BT69">
        <f t="shared" si="89"/>
        <v>0</v>
      </c>
      <c r="BU69">
        <f t="shared" si="89"/>
        <v>0</v>
      </c>
      <c r="BV69">
        <f t="shared" ref="BV69:DA69" si="90">BV45-BV20</f>
        <v>0</v>
      </c>
      <c r="BW69">
        <f t="shared" si="90"/>
        <v>0</v>
      </c>
      <c r="BX69">
        <f t="shared" si="90"/>
        <v>0</v>
      </c>
      <c r="BY69">
        <f t="shared" si="90"/>
        <v>0</v>
      </c>
      <c r="BZ69">
        <f t="shared" si="90"/>
        <v>0</v>
      </c>
      <c r="CA69">
        <f t="shared" si="90"/>
        <v>0</v>
      </c>
      <c r="CB69">
        <f t="shared" si="90"/>
        <v>0</v>
      </c>
      <c r="CC69">
        <f t="shared" si="90"/>
        <v>0</v>
      </c>
      <c r="CD69">
        <f t="shared" si="90"/>
        <v>0</v>
      </c>
      <c r="CE69">
        <f t="shared" si="90"/>
        <v>0</v>
      </c>
      <c r="CF69">
        <f t="shared" si="90"/>
        <v>0</v>
      </c>
      <c r="CG69">
        <f t="shared" si="90"/>
        <v>0</v>
      </c>
      <c r="CH69">
        <f t="shared" si="90"/>
        <v>0</v>
      </c>
      <c r="CI69">
        <f t="shared" si="90"/>
        <v>0</v>
      </c>
      <c r="CJ69">
        <f t="shared" si="90"/>
        <v>0</v>
      </c>
      <c r="CK69">
        <f t="shared" si="90"/>
        <v>0</v>
      </c>
      <c r="CL69">
        <f t="shared" si="90"/>
        <v>0</v>
      </c>
      <c r="CM69">
        <f t="shared" si="90"/>
        <v>0</v>
      </c>
      <c r="CN69">
        <f t="shared" si="90"/>
        <v>0</v>
      </c>
      <c r="CO69">
        <f t="shared" si="90"/>
        <v>0</v>
      </c>
      <c r="CP69">
        <f t="shared" si="90"/>
        <v>0</v>
      </c>
      <c r="CQ69">
        <f t="shared" si="90"/>
        <v>0</v>
      </c>
      <c r="CR69">
        <f t="shared" si="90"/>
        <v>0</v>
      </c>
      <c r="CS69">
        <f t="shared" si="90"/>
        <v>0</v>
      </c>
      <c r="CT69">
        <f t="shared" si="90"/>
        <v>0</v>
      </c>
      <c r="CU69">
        <f t="shared" si="90"/>
        <v>0</v>
      </c>
      <c r="CV69">
        <f t="shared" si="90"/>
        <v>0</v>
      </c>
      <c r="CW69">
        <f t="shared" si="90"/>
        <v>0</v>
      </c>
      <c r="CX69">
        <f t="shared" si="90"/>
        <v>0</v>
      </c>
      <c r="CY69">
        <f t="shared" si="90"/>
        <v>0</v>
      </c>
      <c r="CZ69">
        <f t="shared" si="90"/>
        <v>0</v>
      </c>
      <c r="DA69">
        <f t="shared" si="90"/>
        <v>0</v>
      </c>
      <c r="DB69">
        <f t="shared" ref="DB69:EG69" si="91">DB45-DB20</f>
        <v>0</v>
      </c>
      <c r="DC69">
        <f t="shared" si="91"/>
        <v>0</v>
      </c>
      <c r="DD69">
        <f t="shared" si="91"/>
        <v>0</v>
      </c>
      <c r="DE69">
        <f t="shared" si="91"/>
        <v>0</v>
      </c>
      <c r="DF69">
        <f t="shared" si="91"/>
        <v>0</v>
      </c>
      <c r="DG69">
        <f t="shared" si="91"/>
        <v>0</v>
      </c>
      <c r="DH69">
        <f t="shared" si="91"/>
        <v>0</v>
      </c>
      <c r="DI69">
        <f t="shared" si="91"/>
        <v>0</v>
      </c>
      <c r="DJ69">
        <f t="shared" si="91"/>
        <v>0</v>
      </c>
      <c r="DK69">
        <f t="shared" si="91"/>
        <v>0</v>
      </c>
      <c r="DL69">
        <f t="shared" si="91"/>
        <v>0</v>
      </c>
      <c r="DM69">
        <f t="shared" si="91"/>
        <v>0</v>
      </c>
      <c r="DN69">
        <f t="shared" si="91"/>
        <v>0</v>
      </c>
      <c r="DO69">
        <f t="shared" si="91"/>
        <v>0</v>
      </c>
      <c r="DP69">
        <f t="shared" si="91"/>
        <v>0</v>
      </c>
      <c r="DQ69">
        <f t="shared" si="91"/>
        <v>0</v>
      </c>
      <c r="DR69">
        <f t="shared" si="91"/>
        <v>0</v>
      </c>
      <c r="DS69">
        <f t="shared" si="91"/>
        <v>0</v>
      </c>
      <c r="DT69">
        <f t="shared" si="91"/>
        <v>0</v>
      </c>
      <c r="DU69">
        <f t="shared" si="91"/>
        <v>0</v>
      </c>
      <c r="DV69">
        <f t="shared" si="91"/>
        <v>0</v>
      </c>
      <c r="DW69">
        <f t="shared" si="91"/>
        <v>0</v>
      </c>
      <c r="DX69">
        <f t="shared" si="91"/>
        <v>0</v>
      </c>
      <c r="DY69">
        <f t="shared" si="91"/>
        <v>0</v>
      </c>
      <c r="DZ69">
        <f t="shared" si="91"/>
        <v>0</v>
      </c>
      <c r="EA69">
        <f t="shared" si="91"/>
        <v>0</v>
      </c>
      <c r="EB69">
        <f t="shared" si="91"/>
        <v>0</v>
      </c>
      <c r="EC69">
        <f t="shared" si="91"/>
        <v>0</v>
      </c>
      <c r="ED69">
        <f t="shared" si="91"/>
        <v>0</v>
      </c>
      <c r="EE69">
        <f t="shared" si="91"/>
        <v>0</v>
      </c>
      <c r="EF69">
        <f t="shared" si="91"/>
        <v>0</v>
      </c>
      <c r="EG69">
        <f t="shared" si="91"/>
        <v>0</v>
      </c>
      <c r="EH69">
        <f t="shared" ref="EH69:FO69" si="92">EH45-EH20</f>
        <v>0</v>
      </c>
      <c r="EI69">
        <f t="shared" si="92"/>
        <v>0</v>
      </c>
      <c r="EJ69">
        <f t="shared" si="92"/>
        <v>0</v>
      </c>
      <c r="EK69">
        <f t="shared" si="92"/>
        <v>0</v>
      </c>
      <c r="EL69">
        <f t="shared" si="92"/>
        <v>0</v>
      </c>
      <c r="EM69">
        <f t="shared" si="92"/>
        <v>0</v>
      </c>
      <c r="EN69">
        <f t="shared" si="92"/>
        <v>0</v>
      </c>
      <c r="EO69">
        <f t="shared" si="92"/>
        <v>0</v>
      </c>
      <c r="EP69">
        <f t="shared" si="92"/>
        <v>0</v>
      </c>
      <c r="EQ69">
        <f t="shared" si="92"/>
        <v>0</v>
      </c>
      <c r="ER69">
        <f t="shared" si="92"/>
        <v>0</v>
      </c>
      <c r="ES69">
        <f t="shared" si="92"/>
        <v>0</v>
      </c>
      <c r="ET69">
        <f t="shared" si="92"/>
        <v>0</v>
      </c>
      <c r="EU69">
        <f t="shared" si="92"/>
        <v>0</v>
      </c>
      <c r="EV69">
        <f t="shared" si="92"/>
        <v>0</v>
      </c>
      <c r="EW69">
        <f t="shared" si="92"/>
        <v>0</v>
      </c>
      <c r="EX69">
        <f t="shared" si="92"/>
        <v>0</v>
      </c>
      <c r="EY69">
        <f t="shared" si="92"/>
        <v>0</v>
      </c>
      <c r="EZ69">
        <f t="shared" si="92"/>
        <v>0</v>
      </c>
      <c r="FA69">
        <f t="shared" si="92"/>
        <v>0</v>
      </c>
      <c r="FB69">
        <f t="shared" si="92"/>
        <v>0</v>
      </c>
      <c r="FC69">
        <f t="shared" si="92"/>
        <v>0</v>
      </c>
      <c r="FD69">
        <f t="shared" si="92"/>
        <v>0</v>
      </c>
      <c r="FE69">
        <f t="shared" si="92"/>
        <v>0</v>
      </c>
      <c r="FF69">
        <f t="shared" si="92"/>
        <v>0</v>
      </c>
      <c r="FG69">
        <f t="shared" si="92"/>
        <v>0</v>
      </c>
      <c r="FH69">
        <f t="shared" si="92"/>
        <v>0</v>
      </c>
      <c r="FI69">
        <f t="shared" si="92"/>
        <v>0</v>
      </c>
      <c r="FJ69">
        <f t="shared" si="92"/>
        <v>0</v>
      </c>
      <c r="FK69">
        <f t="shared" si="92"/>
        <v>0</v>
      </c>
      <c r="FL69">
        <f t="shared" si="92"/>
        <v>0</v>
      </c>
      <c r="FM69">
        <f t="shared" si="92"/>
        <v>0</v>
      </c>
      <c r="FN69">
        <f t="shared" si="92"/>
        <v>0</v>
      </c>
      <c r="FO69">
        <f t="shared" si="92"/>
        <v>0</v>
      </c>
    </row>
    <row r="70" spans="9:171" x14ac:dyDescent="0.25">
      <c r="I70">
        <v>2040</v>
      </c>
      <c r="J70">
        <f t="shared" ref="J70:AO70" si="93">J46-J21</f>
        <v>0</v>
      </c>
      <c r="K70">
        <f t="shared" si="93"/>
        <v>0</v>
      </c>
      <c r="L70">
        <f t="shared" si="93"/>
        <v>0</v>
      </c>
      <c r="M70">
        <f t="shared" si="93"/>
        <v>0</v>
      </c>
      <c r="N70">
        <f t="shared" si="93"/>
        <v>0</v>
      </c>
      <c r="O70">
        <f t="shared" si="93"/>
        <v>0</v>
      </c>
      <c r="P70">
        <f t="shared" si="93"/>
        <v>0</v>
      </c>
      <c r="Q70">
        <f t="shared" si="93"/>
        <v>0</v>
      </c>
      <c r="R70">
        <f t="shared" si="93"/>
        <v>0</v>
      </c>
      <c r="S70">
        <f t="shared" si="93"/>
        <v>0</v>
      </c>
      <c r="T70">
        <f t="shared" si="93"/>
        <v>0</v>
      </c>
      <c r="U70">
        <f t="shared" si="93"/>
        <v>0</v>
      </c>
      <c r="V70">
        <f t="shared" si="93"/>
        <v>0</v>
      </c>
      <c r="W70">
        <f t="shared" si="93"/>
        <v>0</v>
      </c>
      <c r="X70">
        <f t="shared" si="93"/>
        <v>0</v>
      </c>
      <c r="Y70">
        <f t="shared" si="93"/>
        <v>0</v>
      </c>
      <c r="Z70">
        <f t="shared" si="93"/>
        <v>0</v>
      </c>
      <c r="AA70">
        <f t="shared" si="93"/>
        <v>0</v>
      </c>
      <c r="AB70">
        <f t="shared" si="93"/>
        <v>0</v>
      </c>
      <c r="AC70">
        <f t="shared" si="93"/>
        <v>0</v>
      </c>
      <c r="AD70">
        <f t="shared" si="93"/>
        <v>0</v>
      </c>
      <c r="AE70">
        <f t="shared" si="93"/>
        <v>0</v>
      </c>
      <c r="AF70">
        <f t="shared" si="93"/>
        <v>0</v>
      </c>
      <c r="AG70">
        <f t="shared" si="93"/>
        <v>0</v>
      </c>
      <c r="AH70">
        <f t="shared" si="93"/>
        <v>0</v>
      </c>
      <c r="AI70">
        <f t="shared" si="93"/>
        <v>0</v>
      </c>
      <c r="AJ70">
        <f t="shared" si="93"/>
        <v>0</v>
      </c>
      <c r="AK70">
        <f t="shared" si="93"/>
        <v>0</v>
      </c>
      <c r="AL70">
        <f t="shared" si="93"/>
        <v>0</v>
      </c>
      <c r="AM70">
        <f t="shared" si="93"/>
        <v>0</v>
      </c>
      <c r="AN70">
        <f t="shared" si="93"/>
        <v>0</v>
      </c>
      <c r="AO70">
        <f t="shared" si="93"/>
        <v>0</v>
      </c>
      <c r="AP70">
        <f t="shared" ref="AP70:BU70" si="94">AP46-AP21</f>
        <v>0</v>
      </c>
      <c r="AQ70">
        <f t="shared" si="94"/>
        <v>0</v>
      </c>
      <c r="AR70">
        <f t="shared" si="94"/>
        <v>0</v>
      </c>
      <c r="AS70">
        <f t="shared" si="94"/>
        <v>0</v>
      </c>
      <c r="AT70">
        <f t="shared" si="94"/>
        <v>0</v>
      </c>
      <c r="AU70">
        <f t="shared" si="94"/>
        <v>0</v>
      </c>
      <c r="AV70">
        <f t="shared" si="94"/>
        <v>0</v>
      </c>
      <c r="AW70">
        <f t="shared" si="94"/>
        <v>0</v>
      </c>
      <c r="AX70">
        <f t="shared" si="94"/>
        <v>0</v>
      </c>
      <c r="AY70">
        <f t="shared" si="94"/>
        <v>0</v>
      </c>
      <c r="AZ70">
        <f t="shared" si="94"/>
        <v>0</v>
      </c>
      <c r="BA70">
        <f t="shared" si="94"/>
        <v>0</v>
      </c>
      <c r="BB70">
        <f t="shared" si="94"/>
        <v>0</v>
      </c>
      <c r="BC70">
        <f t="shared" si="94"/>
        <v>0</v>
      </c>
      <c r="BD70">
        <f t="shared" si="94"/>
        <v>0</v>
      </c>
      <c r="BE70">
        <f t="shared" si="94"/>
        <v>0</v>
      </c>
      <c r="BF70">
        <f t="shared" si="94"/>
        <v>0</v>
      </c>
      <c r="BG70">
        <f t="shared" si="94"/>
        <v>0</v>
      </c>
      <c r="BH70">
        <f t="shared" si="94"/>
        <v>0</v>
      </c>
      <c r="BI70">
        <f t="shared" si="94"/>
        <v>0</v>
      </c>
      <c r="BJ70">
        <f t="shared" si="94"/>
        <v>0</v>
      </c>
      <c r="BK70">
        <f t="shared" si="94"/>
        <v>0</v>
      </c>
      <c r="BL70">
        <f t="shared" si="94"/>
        <v>0</v>
      </c>
      <c r="BM70">
        <f t="shared" si="94"/>
        <v>0</v>
      </c>
      <c r="BN70">
        <f t="shared" si="94"/>
        <v>0</v>
      </c>
      <c r="BO70">
        <f t="shared" si="94"/>
        <v>0</v>
      </c>
      <c r="BP70">
        <f t="shared" si="94"/>
        <v>0</v>
      </c>
      <c r="BQ70">
        <f t="shared" si="94"/>
        <v>0</v>
      </c>
      <c r="BR70">
        <f t="shared" si="94"/>
        <v>0</v>
      </c>
      <c r="BS70">
        <f t="shared" si="94"/>
        <v>0</v>
      </c>
      <c r="BT70">
        <f t="shared" si="94"/>
        <v>0</v>
      </c>
      <c r="BU70">
        <f t="shared" si="94"/>
        <v>0</v>
      </c>
      <c r="BV70">
        <f t="shared" ref="BV70:DA70" si="95">BV46-BV21</f>
        <v>0</v>
      </c>
      <c r="BW70">
        <f t="shared" si="95"/>
        <v>0</v>
      </c>
      <c r="BX70">
        <f t="shared" si="95"/>
        <v>0</v>
      </c>
      <c r="BY70">
        <f t="shared" si="95"/>
        <v>0</v>
      </c>
      <c r="BZ70">
        <f t="shared" si="95"/>
        <v>0</v>
      </c>
      <c r="CA70">
        <f t="shared" si="95"/>
        <v>0</v>
      </c>
      <c r="CB70">
        <f t="shared" si="95"/>
        <v>0</v>
      </c>
      <c r="CC70">
        <f t="shared" si="95"/>
        <v>0</v>
      </c>
      <c r="CD70">
        <f t="shared" si="95"/>
        <v>0</v>
      </c>
      <c r="CE70">
        <f t="shared" si="95"/>
        <v>0</v>
      </c>
      <c r="CF70">
        <f t="shared" si="95"/>
        <v>0</v>
      </c>
      <c r="CG70">
        <f t="shared" si="95"/>
        <v>0</v>
      </c>
      <c r="CH70">
        <f t="shared" si="95"/>
        <v>0</v>
      </c>
      <c r="CI70">
        <f t="shared" si="95"/>
        <v>0</v>
      </c>
      <c r="CJ70">
        <f t="shared" si="95"/>
        <v>0</v>
      </c>
      <c r="CK70">
        <f t="shared" si="95"/>
        <v>0</v>
      </c>
      <c r="CL70">
        <f t="shared" si="95"/>
        <v>0</v>
      </c>
      <c r="CM70">
        <f t="shared" si="95"/>
        <v>0</v>
      </c>
      <c r="CN70">
        <f t="shared" si="95"/>
        <v>0</v>
      </c>
      <c r="CO70">
        <f t="shared" si="95"/>
        <v>0</v>
      </c>
      <c r="CP70">
        <f t="shared" si="95"/>
        <v>0</v>
      </c>
      <c r="CQ70">
        <f t="shared" si="95"/>
        <v>0</v>
      </c>
      <c r="CR70">
        <f t="shared" si="95"/>
        <v>0</v>
      </c>
      <c r="CS70">
        <f t="shared" si="95"/>
        <v>0</v>
      </c>
      <c r="CT70">
        <f t="shared" si="95"/>
        <v>0</v>
      </c>
      <c r="CU70">
        <f t="shared" si="95"/>
        <v>0</v>
      </c>
      <c r="CV70">
        <f t="shared" si="95"/>
        <v>0</v>
      </c>
      <c r="CW70">
        <f t="shared" si="95"/>
        <v>0</v>
      </c>
      <c r="CX70">
        <f t="shared" si="95"/>
        <v>0</v>
      </c>
      <c r="CY70">
        <f t="shared" si="95"/>
        <v>0</v>
      </c>
      <c r="CZ70">
        <f t="shared" si="95"/>
        <v>0</v>
      </c>
      <c r="DA70">
        <f t="shared" si="95"/>
        <v>0</v>
      </c>
      <c r="DB70">
        <f t="shared" ref="DB70:EG70" si="96">DB46-DB21</f>
        <v>0</v>
      </c>
      <c r="DC70">
        <f t="shared" si="96"/>
        <v>0</v>
      </c>
      <c r="DD70">
        <f t="shared" si="96"/>
        <v>0</v>
      </c>
      <c r="DE70">
        <f t="shared" si="96"/>
        <v>0</v>
      </c>
      <c r="DF70">
        <f t="shared" si="96"/>
        <v>0</v>
      </c>
      <c r="DG70">
        <f t="shared" si="96"/>
        <v>0</v>
      </c>
      <c r="DH70">
        <f t="shared" si="96"/>
        <v>0</v>
      </c>
      <c r="DI70">
        <f t="shared" si="96"/>
        <v>0</v>
      </c>
      <c r="DJ70">
        <f t="shared" si="96"/>
        <v>0</v>
      </c>
      <c r="DK70">
        <f t="shared" si="96"/>
        <v>0</v>
      </c>
      <c r="DL70">
        <f t="shared" si="96"/>
        <v>0</v>
      </c>
      <c r="DM70">
        <f t="shared" si="96"/>
        <v>0</v>
      </c>
      <c r="DN70">
        <f t="shared" si="96"/>
        <v>0</v>
      </c>
      <c r="DO70">
        <f t="shared" si="96"/>
        <v>0</v>
      </c>
      <c r="DP70">
        <f t="shared" si="96"/>
        <v>0</v>
      </c>
      <c r="DQ70">
        <f t="shared" si="96"/>
        <v>0</v>
      </c>
      <c r="DR70">
        <f t="shared" si="96"/>
        <v>0</v>
      </c>
      <c r="DS70">
        <f t="shared" si="96"/>
        <v>0</v>
      </c>
      <c r="DT70">
        <f t="shared" si="96"/>
        <v>0</v>
      </c>
      <c r="DU70">
        <f t="shared" si="96"/>
        <v>0</v>
      </c>
      <c r="DV70">
        <f t="shared" si="96"/>
        <v>0</v>
      </c>
      <c r="DW70">
        <f t="shared" si="96"/>
        <v>0</v>
      </c>
      <c r="DX70">
        <f t="shared" si="96"/>
        <v>0</v>
      </c>
      <c r="DY70">
        <f t="shared" si="96"/>
        <v>0</v>
      </c>
      <c r="DZ70">
        <f t="shared" si="96"/>
        <v>0</v>
      </c>
      <c r="EA70">
        <f t="shared" si="96"/>
        <v>0</v>
      </c>
      <c r="EB70">
        <f t="shared" si="96"/>
        <v>0</v>
      </c>
      <c r="EC70">
        <f t="shared" si="96"/>
        <v>0</v>
      </c>
      <c r="ED70">
        <f t="shared" si="96"/>
        <v>0</v>
      </c>
      <c r="EE70">
        <f t="shared" si="96"/>
        <v>0</v>
      </c>
      <c r="EF70">
        <f t="shared" si="96"/>
        <v>0</v>
      </c>
      <c r="EG70">
        <f t="shared" si="96"/>
        <v>0</v>
      </c>
      <c r="EH70">
        <f t="shared" ref="EH70:FO70" si="97">EH46-EH21</f>
        <v>0</v>
      </c>
      <c r="EI70">
        <f t="shared" si="97"/>
        <v>0</v>
      </c>
      <c r="EJ70">
        <f t="shared" si="97"/>
        <v>0</v>
      </c>
      <c r="EK70">
        <f t="shared" si="97"/>
        <v>0</v>
      </c>
      <c r="EL70">
        <f t="shared" si="97"/>
        <v>0</v>
      </c>
      <c r="EM70">
        <f t="shared" si="97"/>
        <v>0</v>
      </c>
      <c r="EN70">
        <f t="shared" si="97"/>
        <v>0</v>
      </c>
      <c r="EO70">
        <f t="shared" si="97"/>
        <v>0</v>
      </c>
      <c r="EP70">
        <f t="shared" si="97"/>
        <v>0</v>
      </c>
      <c r="EQ70">
        <f t="shared" si="97"/>
        <v>0</v>
      </c>
      <c r="ER70">
        <f t="shared" si="97"/>
        <v>0</v>
      </c>
      <c r="ES70">
        <f t="shared" si="97"/>
        <v>0</v>
      </c>
      <c r="ET70">
        <f t="shared" si="97"/>
        <v>0</v>
      </c>
      <c r="EU70">
        <f t="shared" si="97"/>
        <v>0</v>
      </c>
      <c r="EV70">
        <f t="shared" si="97"/>
        <v>0</v>
      </c>
      <c r="EW70">
        <f t="shared" si="97"/>
        <v>0</v>
      </c>
      <c r="EX70">
        <f t="shared" si="97"/>
        <v>0</v>
      </c>
      <c r="EY70">
        <f t="shared" si="97"/>
        <v>0</v>
      </c>
      <c r="EZ70">
        <f t="shared" si="97"/>
        <v>0</v>
      </c>
      <c r="FA70">
        <f t="shared" si="97"/>
        <v>0</v>
      </c>
      <c r="FB70">
        <f t="shared" si="97"/>
        <v>0</v>
      </c>
      <c r="FC70">
        <f t="shared" si="97"/>
        <v>0</v>
      </c>
      <c r="FD70">
        <f t="shared" si="97"/>
        <v>0</v>
      </c>
      <c r="FE70">
        <f t="shared" si="97"/>
        <v>0</v>
      </c>
      <c r="FF70">
        <f t="shared" si="97"/>
        <v>0</v>
      </c>
      <c r="FG70">
        <f t="shared" si="97"/>
        <v>0</v>
      </c>
      <c r="FH70">
        <f t="shared" si="97"/>
        <v>0</v>
      </c>
      <c r="FI70">
        <f t="shared" si="97"/>
        <v>0</v>
      </c>
      <c r="FJ70">
        <f t="shared" si="97"/>
        <v>0</v>
      </c>
      <c r="FK70">
        <f t="shared" si="97"/>
        <v>0</v>
      </c>
      <c r="FL70">
        <f t="shared" si="97"/>
        <v>0</v>
      </c>
      <c r="FM70">
        <f t="shared" si="97"/>
        <v>0</v>
      </c>
      <c r="FN70">
        <f t="shared" si="97"/>
        <v>0</v>
      </c>
      <c r="FO70">
        <f t="shared" si="97"/>
        <v>0</v>
      </c>
    </row>
    <row r="71" spans="9:171" x14ac:dyDescent="0.25">
      <c r="I71">
        <v>2041</v>
      </c>
      <c r="J71">
        <f t="shared" ref="J71:AO71" si="98">J47-J22</f>
        <v>0</v>
      </c>
      <c r="K71">
        <f t="shared" si="98"/>
        <v>0</v>
      </c>
      <c r="L71">
        <f t="shared" si="98"/>
        <v>0</v>
      </c>
      <c r="M71">
        <f t="shared" si="98"/>
        <v>0</v>
      </c>
      <c r="N71">
        <f t="shared" si="98"/>
        <v>0</v>
      </c>
      <c r="O71">
        <f t="shared" si="98"/>
        <v>0</v>
      </c>
      <c r="P71">
        <f t="shared" si="98"/>
        <v>0</v>
      </c>
      <c r="Q71">
        <f t="shared" si="98"/>
        <v>0</v>
      </c>
      <c r="R71">
        <f t="shared" si="98"/>
        <v>0</v>
      </c>
      <c r="S71">
        <f t="shared" si="98"/>
        <v>0</v>
      </c>
      <c r="T71">
        <f t="shared" si="98"/>
        <v>0</v>
      </c>
      <c r="U71">
        <f t="shared" si="98"/>
        <v>0</v>
      </c>
      <c r="V71">
        <f t="shared" si="98"/>
        <v>0</v>
      </c>
      <c r="W71">
        <f t="shared" si="98"/>
        <v>0</v>
      </c>
      <c r="X71">
        <f t="shared" si="98"/>
        <v>0</v>
      </c>
      <c r="Y71">
        <f t="shared" si="98"/>
        <v>0</v>
      </c>
      <c r="Z71">
        <f t="shared" si="98"/>
        <v>0</v>
      </c>
      <c r="AA71">
        <f t="shared" si="98"/>
        <v>0</v>
      </c>
      <c r="AB71">
        <f t="shared" si="98"/>
        <v>0</v>
      </c>
      <c r="AC71">
        <f t="shared" si="98"/>
        <v>0</v>
      </c>
      <c r="AD71">
        <f t="shared" si="98"/>
        <v>0</v>
      </c>
      <c r="AE71">
        <f t="shared" si="98"/>
        <v>0</v>
      </c>
      <c r="AF71">
        <f t="shared" si="98"/>
        <v>0</v>
      </c>
      <c r="AG71">
        <f t="shared" si="98"/>
        <v>0</v>
      </c>
      <c r="AH71">
        <f t="shared" si="98"/>
        <v>0</v>
      </c>
      <c r="AI71">
        <f t="shared" si="98"/>
        <v>0</v>
      </c>
      <c r="AJ71">
        <f t="shared" si="98"/>
        <v>0</v>
      </c>
      <c r="AK71">
        <f t="shared" si="98"/>
        <v>0</v>
      </c>
      <c r="AL71">
        <f t="shared" si="98"/>
        <v>0</v>
      </c>
      <c r="AM71">
        <f t="shared" si="98"/>
        <v>0</v>
      </c>
      <c r="AN71">
        <f t="shared" si="98"/>
        <v>0</v>
      </c>
      <c r="AO71">
        <f t="shared" si="98"/>
        <v>0</v>
      </c>
      <c r="AP71">
        <f t="shared" ref="AP71:BU71" si="99">AP47-AP22</f>
        <v>0</v>
      </c>
      <c r="AQ71">
        <f t="shared" si="99"/>
        <v>0</v>
      </c>
      <c r="AR71">
        <f t="shared" si="99"/>
        <v>0</v>
      </c>
      <c r="AS71">
        <f t="shared" si="99"/>
        <v>0</v>
      </c>
      <c r="AT71">
        <f t="shared" si="99"/>
        <v>0</v>
      </c>
      <c r="AU71">
        <f t="shared" si="99"/>
        <v>0</v>
      </c>
      <c r="AV71">
        <f t="shared" si="99"/>
        <v>0</v>
      </c>
      <c r="AW71">
        <f t="shared" si="99"/>
        <v>0</v>
      </c>
      <c r="AX71">
        <f t="shared" si="99"/>
        <v>0</v>
      </c>
      <c r="AY71">
        <f t="shared" si="99"/>
        <v>0</v>
      </c>
      <c r="AZ71">
        <f t="shared" si="99"/>
        <v>0</v>
      </c>
      <c r="BA71">
        <f t="shared" si="99"/>
        <v>0</v>
      </c>
      <c r="BB71">
        <f t="shared" si="99"/>
        <v>0</v>
      </c>
      <c r="BC71">
        <f t="shared" si="99"/>
        <v>0</v>
      </c>
      <c r="BD71">
        <f t="shared" si="99"/>
        <v>0</v>
      </c>
      <c r="BE71">
        <f t="shared" si="99"/>
        <v>0</v>
      </c>
      <c r="BF71">
        <f t="shared" si="99"/>
        <v>0</v>
      </c>
      <c r="BG71">
        <f t="shared" si="99"/>
        <v>0</v>
      </c>
      <c r="BH71">
        <f t="shared" si="99"/>
        <v>0</v>
      </c>
      <c r="BI71">
        <f t="shared" si="99"/>
        <v>0</v>
      </c>
      <c r="BJ71">
        <f t="shared" si="99"/>
        <v>0</v>
      </c>
      <c r="BK71">
        <f t="shared" si="99"/>
        <v>0</v>
      </c>
      <c r="BL71">
        <f t="shared" si="99"/>
        <v>0</v>
      </c>
      <c r="BM71">
        <f t="shared" si="99"/>
        <v>0</v>
      </c>
      <c r="BN71">
        <f t="shared" si="99"/>
        <v>0</v>
      </c>
      <c r="BO71">
        <f t="shared" si="99"/>
        <v>0</v>
      </c>
      <c r="BP71">
        <f t="shared" si="99"/>
        <v>0</v>
      </c>
      <c r="BQ71">
        <f t="shared" si="99"/>
        <v>0</v>
      </c>
      <c r="BR71">
        <f t="shared" si="99"/>
        <v>0</v>
      </c>
      <c r="BS71">
        <f t="shared" si="99"/>
        <v>0</v>
      </c>
      <c r="BT71">
        <f t="shared" si="99"/>
        <v>0</v>
      </c>
      <c r="BU71">
        <f t="shared" si="99"/>
        <v>0</v>
      </c>
      <c r="BV71">
        <f t="shared" ref="BV71:DA71" si="100">BV47-BV22</f>
        <v>0</v>
      </c>
      <c r="BW71">
        <f t="shared" si="100"/>
        <v>0</v>
      </c>
      <c r="BX71">
        <f t="shared" si="100"/>
        <v>0</v>
      </c>
      <c r="BY71">
        <f t="shared" si="100"/>
        <v>0</v>
      </c>
      <c r="BZ71">
        <f t="shared" si="100"/>
        <v>0</v>
      </c>
      <c r="CA71">
        <f t="shared" si="100"/>
        <v>0</v>
      </c>
      <c r="CB71">
        <f t="shared" si="100"/>
        <v>0</v>
      </c>
      <c r="CC71">
        <f t="shared" si="100"/>
        <v>0</v>
      </c>
      <c r="CD71">
        <f t="shared" si="100"/>
        <v>0</v>
      </c>
      <c r="CE71">
        <f t="shared" si="100"/>
        <v>0</v>
      </c>
      <c r="CF71">
        <f t="shared" si="100"/>
        <v>0</v>
      </c>
      <c r="CG71">
        <f t="shared" si="100"/>
        <v>0</v>
      </c>
      <c r="CH71">
        <f t="shared" si="100"/>
        <v>0</v>
      </c>
      <c r="CI71">
        <f t="shared" si="100"/>
        <v>0</v>
      </c>
      <c r="CJ71">
        <f t="shared" si="100"/>
        <v>0</v>
      </c>
      <c r="CK71">
        <f t="shared" si="100"/>
        <v>0</v>
      </c>
      <c r="CL71">
        <f t="shared" si="100"/>
        <v>0</v>
      </c>
      <c r="CM71">
        <f t="shared" si="100"/>
        <v>0</v>
      </c>
      <c r="CN71">
        <f t="shared" si="100"/>
        <v>0</v>
      </c>
      <c r="CO71">
        <f t="shared" si="100"/>
        <v>0</v>
      </c>
      <c r="CP71">
        <f t="shared" si="100"/>
        <v>0</v>
      </c>
      <c r="CQ71">
        <f t="shared" si="100"/>
        <v>0</v>
      </c>
      <c r="CR71">
        <f t="shared" si="100"/>
        <v>0</v>
      </c>
      <c r="CS71">
        <f t="shared" si="100"/>
        <v>0</v>
      </c>
      <c r="CT71">
        <f t="shared" si="100"/>
        <v>0</v>
      </c>
      <c r="CU71">
        <f t="shared" si="100"/>
        <v>0</v>
      </c>
      <c r="CV71">
        <f t="shared" si="100"/>
        <v>0</v>
      </c>
      <c r="CW71">
        <f t="shared" si="100"/>
        <v>0</v>
      </c>
      <c r="CX71">
        <f t="shared" si="100"/>
        <v>0</v>
      </c>
      <c r="CY71">
        <f t="shared" si="100"/>
        <v>0</v>
      </c>
      <c r="CZ71">
        <f t="shared" si="100"/>
        <v>0</v>
      </c>
      <c r="DA71">
        <f t="shared" si="100"/>
        <v>0</v>
      </c>
      <c r="DB71">
        <f t="shared" ref="DB71:EG71" si="101">DB47-DB22</f>
        <v>0</v>
      </c>
      <c r="DC71">
        <f t="shared" si="101"/>
        <v>0</v>
      </c>
      <c r="DD71">
        <f t="shared" si="101"/>
        <v>0</v>
      </c>
      <c r="DE71">
        <f t="shared" si="101"/>
        <v>0</v>
      </c>
      <c r="DF71">
        <f t="shared" si="101"/>
        <v>0</v>
      </c>
      <c r="DG71">
        <f t="shared" si="101"/>
        <v>0</v>
      </c>
      <c r="DH71">
        <f t="shared" si="101"/>
        <v>0</v>
      </c>
      <c r="DI71">
        <f t="shared" si="101"/>
        <v>0</v>
      </c>
      <c r="DJ71">
        <f t="shared" si="101"/>
        <v>0</v>
      </c>
      <c r="DK71">
        <f t="shared" si="101"/>
        <v>0</v>
      </c>
      <c r="DL71">
        <f t="shared" si="101"/>
        <v>0</v>
      </c>
      <c r="DM71">
        <f t="shared" si="101"/>
        <v>0</v>
      </c>
      <c r="DN71">
        <f t="shared" si="101"/>
        <v>0</v>
      </c>
      <c r="DO71">
        <f t="shared" si="101"/>
        <v>0</v>
      </c>
      <c r="DP71">
        <f t="shared" si="101"/>
        <v>0</v>
      </c>
      <c r="DQ71">
        <f t="shared" si="101"/>
        <v>0</v>
      </c>
      <c r="DR71">
        <f t="shared" si="101"/>
        <v>0</v>
      </c>
      <c r="DS71">
        <f t="shared" si="101"/>
        <v>0</v>
      </c>
      <c r="DT71">
        <f t="shared" si="101"/>
        <v>0</v>
      </c>
      <c r="DU71">
        <f t="shared" si="101"/>
        <v>0</v>
      </c>
      <c r="DV71">
        <f t="shared" si="101"/>
        <v>0</v>
      </c>
      <c r="DW71">
        <f t="shared" si="101"/>
        <v>0</v>
      </c>
      <c r="DX71">
        <f t="shared" si="101"/>
        <v>0</v>
      </c>
      <c r="DY71">
        <f t="shared" si="101"/>
        <v>0</v>
      </c>
      <c r="DZ71">
        <f t="shared" si="101"/>
        <v>0</v>
      </c>
      <c r="EA71">
        <f t="shared" si="101"/>
        <v>0</v>
      </c>
      <c r="EB71">
        <f t="shared" si="101"/>
        <v>0</v>
      </c>
      <c r="EC71">
        <f t="shared" si="101"/>
        <v>0</v>
      </c>
      <c r="ED71">
        <f t="shared" si="101"/>
        <v>0</v>
      </c>
      <c r="EE71">
        <f t="shared" si="101"/>
        <v>0</v>
      </c>
      <c r="EF71">
        <f t="shared" si="101"/>
        <v>0</v>
      </c>
      <c r="EG71">
        <f t="shared" si="101"/>
        <v>0</v>
      </c>
      <c r="EH71">
        <f t="shared" ref="EH71:FO71" si="102">EH47-EH22</f>
        <v>0</v>
      </c>
      <c r="EI71">
        <f t="shared" si="102"/>
        <v>0</v>
      </c>
      <c r="EJ71">
        <f t="shared" si="102"/>
        <v>0</v>
      </c>
      <c r="EK71">
        <f t="shared" si="102"/>
        <v>0</v>
      </c>
      <c r="EL71">
        <f t="shared" si="102"/>
        <v>0</v>
      </c>
      <c r="EM71">
        <f t="shared" si="102"/>
        <v>0</v>
      </c>
      <c r="EN71">
        <f t="shared" si="102"/>
        <v>0</v>
      </c>
      <c r="EO71">
        <f t="shared" si="102"/>
        <v>0</v>
      </c>
      <c r="EP71">
        <f t="shared" si="102"/>
        <v>0</v>
      </c>
      <c r="EQ71">
        <f t="shared" si="102"/>
        <v>0</v>
      </c>
      <c r="ER71">
        <f t="shared" si="102"/>
        <v>0</v>
      </c>
      <c r="ES71">
        <f t="shared" si="102"/>
        <v>0</v>
      </c>
      <c r="ET71">
        <f t="shared" si="102"/>
        <v>0</v>
      </c>
      <c r="EU71">
        <f t="shared" si="102"/>
        <v>0</v>
      </c>
      <c r="EV71">
        <f t="shared" si="102"/>
        <v>0</v>
      </c>
      <c r="EW71">
        <f t="shared" si="102"/>
        <v>0</v>
      </c>
      <c r="EX71">
        <f t="shared" si="102"/>
        <v>0</v>
      </c>
      <c r="EY71">
        <f t="shared" si="102"/>
        <v>0</v>
      </c>
      <c r="EZ71">
        <f t="shared" si="102"/>
        <v>0</v>
      </c>
      <c r="FA71">
        <f t="shared" si="102"/>
        <v>0</v>
      </c>
      <c r="FB71">
        <f t="shared" si="102"/>
        <v>0</v>
      </c>
      <c r="FC71">
        <f t="shared" si="102"/>
        <v>0</v>
      </c>
      <c r="FD71">
        <f t="shared" si="102"/>
        <v>0</v>
      </c>
      <c r="FE71">
        <f t="shared" si="102"/>
        <v>0</v>
      </c>
      <c r="FF71">
        <f t="shared" si="102"/>
        <v>0</v>
      </c>
      <c r="FG71">
        <f t="shared" si="102"/>
        <v>0</v>
      </c>
      <c r="FH71">
        <f t="shared" si="102"/>
        <v>0</v>
      </c>
      <c r="FI71">
        <f t="shared" si="102"/>
        <v>0</v>
      </c>
      <c r="FJ71">
        <f t="shared" si="102"/>
        <v>0</v>
      </c>
      <c r="FK71">
        <f t="shared" si="102"/>
        <v>0</v>
      </c>
      <c r="FL71">
        <f t="shared" si="102"/>
        <v>0</v>
      </c>
      <c r="FM71">
        <f t="shared" si="102"/>
        <v>0</v>
      </c>
      <c r="FN71">
        <f t="shared" si="102"/>
        <v>0</v>
      </c>
      <c r="FO71">
        <f t="shared" si="102"/>
        <v>0</v>
      </c>
    </row>
    <row r="72" spans="9:171" x14ac:dyDescent="0.25">
      <c r="I72">
        <v>2042</v>
      </c>
      <c r="J72">
        <f t="shared" ref="J72:AO72" si="103">J48-J23</f>
        <v>0</v>
      </c>
      <c r="K72">
        <f t="shared" si="103"/>
        <v>0</v>
      </c>
      <c r="L72">
        <f t="shared" si="103"/>
        <v>0</v>
      </c>
      <c r="M72">
        <f t="shared" si="103"/>
        <v>0</v>
      </c>
      <c r="N72">
        <f t="shared" si="103"/>
        <v>0</v>
      </c>
      <c r="O72">
        <f t="shared" si="103"/>
        <v>0</v>
      </c>
      <c r="P72">
        <f t="shared" si="103"/>
        <v>0</v>
      </c>
      <c r="Q72">
        <f t="shared" si="103"/>
        <v>0</v>
      </c>
      <c r="R72">
        <f t="shared" si="103"/>
        <v>0</v>
      </c>
      <c r="S72">
        <f t="shared" si="103"/>
        <v>0</v>
      </c>
      <c r="T72">
        <f t="shared" si="103"/>
        <v>0</v>
      </c>
      <c r="U72">
        <f t="shared" si="103"/>
        <v>0</v>
      </c>
      <c r="V72">
        <f t="shared" si="103"/>
        <v>0</v>
      </c>
      <c r="W72">
        <f t="shared" si="103"/>
        <v>0</v>
      </c>
      <c r="X72">
        <f t="shared" si="103"/>
        <v>0</v>
      </c>
      <c r="Y72">
        <f t="shared" si="103"/>
        <v>0</v>
      </c>
      <c r="Z72">
        <f t="shared" si="103"/>
        <v>0</v>
      </c>
      <c r="AA72">
        <f t="shared" si="103"/>
        <v>0</v>
      </c>
      <c r="AB72">
        <f t="shared" si="103"/>
        <v>0</v>
      </c>
      <c r="AC72">
        <f t="shared" si="103"/>
        <v>0</v>
      </c>
      <c r="AD72">
        <f t="shared" si="103"/>
        <v>0</v>
      </c>
      <c r="AE72">
        <f t="shared" si="103"/>
        <v>0</v>
      </c>
      <c r="AF72">
        <f t="shared" si="103"/>
        <v>0</v>
      </c>
      <c r="AG72">
        <f t="shared" si="103"/>
        <v>0</v>
      </c>
      <c r="AH72">
        <f t="shared" si="103"/>
        <v>0</v>
      </c>
      <c r="AI72">
        <f t="shared" si="103"/>
        <v>0</v>
      </c>
      <c r="AJ72">
        <f t="shared" si="103"/>
        <v>0</v>
      </c>
      <c r="AK72">
        <f t="shared" si="103"/>
        <v>0</v>
      </c>
      <c r="AL72">
        <f t="shared" si="103"/>
        <v>0</v>
      </c>
      <c r="AM72">
        <f t="shared" si="103"/>
        <v>0</v>
      </c>
      <c r="AN72">
        <f t="shared" si="103"/>
        <v>0</v>
      </c>
      <c r="AO72">
        <f t="shared" si="103"/>
        <v>0</v>
      </c>
      <c r="AP72">
        <f t="shared" ref="AP72:BU72" si="104">AP48-AP23</f>
        <v>0</v>
      </c>
      <c r="AQ72">
        <f t="shared" si="104"/>
        <v>0</v>
      </c>
      <c r="AR72">
        <f t="shared" si="104"/>
        <v>0</v>
      </c>
      <c r="AS72">
        <f t="shared" si="104"/>
        <v>0</v>
      </c>
      <c r="AT72">
        <f t="shared" si="104"/>
        <v>0</v>
      </c>
      <c r="AU72">
        <f t="shared" si="104"/>
        <v>0</v>
      </c>
      <c r="AV72">
        <f t="shared" si="104"/>
        <v>0</v>
      </c>
      <c r="AW72">
        <f t="shared" si="104"/>
        <v>0</v>
      </c>
      <c r="AX72">
        <f t="shared" si="104"/>
        <v>0</v>
      </c>
      <c r="AY72">
        <f t="shared" si="104"/>
        <v>0</v>
      </c>
      <c r="AZ72">
        <f t="shared" si="104"/>
        <v>0</v>
      </c>
      <c r="BA72">
        <f t="shared" si="104"/>
        <v>0</v>
      </c>
      <c r="BB72">
        <f t="shared" si="104"/>
        <v>0</v>
      </c>
      <c r="BC72">
        <f t="shared" si="104"/>
        <v>0</v>
      </c>
      <c r="BD72">
        <f t="shared" si="104"/>
        <v>0</v>
      </c>
      <c r="BE72">
        <f t="shared" si="104"/>
        <v>0</v>
      </c>
      <c r="BF72">
        <f t="shared" si="104"/>
        <v>0</v>
      </c>
      <c r="BG72">
        <f t="shared" si="104"/>
        <v>0</v>
      </c>
      <c r="BH72">
        <f t="shared" si="104"/>
        <v>0</v>
      </c>
      <c r="BI72">
        <f t="shared" si="104"/>
        <v>0</v>
      </c>
      <c r="BJ72">
        <f t="shared" si="104"/>
        <v>0</v>
      </c>
      <c r="BK72">
        <f t="shared" si="104"/>
        <v>0</v>
      </c>
      <c r="BL72">
        <f t="shared" si="104"/>
        <v>0</v>
      </c>
      <c r="BM72">
        <f t="shared" si="104"/>
        <v>0</v>
      </c>
      <c r="BN72">
        <f t="shared" si="104"/>
        <v>0</v>
      </c>
      <c r="BO72">
        <f t="shared" si="104"/>
        <v>0</v>
      </c>
      <c r="BP72">
        <f t="shared" si="104"/>
        <v>0</v>
      </c>
      <c r="BQ72">
        <f t="shared" si="104"/>
        <v>0</v>
      </c>
      <c r="BR72">
        <f t="shared" si="104"/>
        <v>0</v>
      </c>
      <c r="BS72">
        <f t="shared" si="104"/>
        <v>0</v>
      </c>
      <c r="BT72">
        <f t="shared" si="104"/>
        <v>0</v>
      </c>
      <c r="BU72">
        <f t="shared" si="104"/>
        <v>0</v>
      </c>
      <c r="BV72">
        <f t="shared" ref="BV72:DA72" si="105">BV48-BV23</f>
        <v>0</v>
      </c>
      <c r="BW72">
        <f t="shared" si="105"/>
        <v>0</v>
      </c>
      <c r="BX72">
        <f t="shared" si="105"/>
        <v>0</v>
      </c>
      <c r="BY72">
        <f t="shared" si="105"/>
        <v>0</v>
      </c>
      <c r="BZ72">
        <f t="shared" si="105"/>
        <v>0</v>
      </c>
      <c r="CA72">
        <f t="shared" si="105"/>
        <v>0</v>
      </c>
      <c r="CB72">
        <f t="shared" si="105"/>
        <v>0</v>
      </c>
      <c r="CC72">
        <f t="shared" si="105"/>
        <v>0</v>
      </c>
      <c r="CD72">
        <f t="shared" si="105"/>
        <v>0</v>
      </c>
      <c r="CE72">
        <f t="shared" si="105"/>
        <v>0</v>
      </c>
      <c r="CF72">
        <f t="shared" si="105"/>
        <v>0</v>
      </c>
      <c r="CG72">
        <f t="shared" si="105"/>
        <v>0</v>
      </c>
      <c r="CH72">
        <f t="shared" si="105"/>
        <v>0</v>
      </c>
      <c r="CI72">
        <f t="shared" si="105"/>
        <v>0</v>
      </c>
      <c r="CJ72">
        <f t="shared" si="105"/>
        <v>0</v>
      </c>
      <c r="CK72">
        <f t="shared" si="105"/>
        <v>0</v>
      </c>
      <c r="CL72">
        <f t="shared" si="105"/>
        <v>0</v>
      </c>
      <c r="CM72">
        <f t="shared" si="105"/>
        <v>0</v>
      </c>
      <c r="CN72">
        <f t="shared" si="105"/>
        <v>0</v>
      </c>
      <c r="CO72">
        <f t="shared" si="105"/>
        <v>0</v>
      </c>
      <c r="CP72">
        <f t="shared" si="105"/>
        <v>0</v>
      </c>
      <c r="CQ72">
        <f t="shared" si="105"/>
        <v>0</v>
      </c>
      <c r="CR72">
        <f t="shared" si="105"/>
        <v>0</v>
      </c>
      <c r="CS72">
        <f t="shared" si="105"/>
        <v>0</v>
      </c>
      <c r="CT72">
        <f t="shared" si="105"/>
        <v>0</v>
      </c>
      <c r="CU72">
        <f t="shared" si="105"/>
        <v>0</v>
      </c>
      <c r="CV72">
        <f t="shared" si="105"/>
        <v>0</v>
      </c>
      <c r="CW72">
        <f t="shared" si="105"/>
        <v>0</v>
      </c>
      <c r="CX72">
        <f t="shared" si="105"/>
        <v>0</v>
      </c>
      <c r="CY72">
        <f t="shared" si="105"/>
        <v>0</v>
      </c>
      <c r="CZ72">
        <f t="shared" si="105"/>
        <v>0</v>
      </c>
      <c r="DA72">
        <f t="shared" si="105"/>
        <v>0</v>
      </c>
      <c r="DB72">
        <f t="shared" ref="DB72:EG72" si="106">DB48-DB23</f>
        <v>0</v>
      </c>
      <c r="DC72">
        <f t="shared" si="106"/>
        <v>0</v>
      </c>
      <c r="DD72">
        <f t="shared" si="106"/>
        <v>0</v>
      </c>
      <c r="DE72">
        <f t="shared" si="106"/>
        <v>0</v>
      </c>
      <c r="DF72">
        <f t="shared" si="106"/>
        <v>0</v>
      </c>
      <c r="DG72">
        <f t="shared" si="106"/>
        <v>0</v>
      </c>
      <c r="DH72">
        <f t="shared" si="106"/>
        <v>0</v>
      </c>
      <c r="DI72">
        <f t="shared" si="106"/>
        <v>0</v>
      </c>
      <c r="DJ72">
        <f t="shared" si="106"/>
        <v>0</v>
      </c>
      <c r="DK72">
        <f t="shared" si="106"/>
        <v>0</v>
      </c>
      <c r="DL72">
        <f t="shared" si="106"/>
        <v>0</v>
      </c>
      <c r="DM72">
        <f t="shared" si="106"/>
        <v>0</v>
      </c>
      <c r="DN72">
        <f t="shared" si="106"/>
        <v>0</v>
      </c>
      <c r="DO72">
        <f t="shared" si="106"/>
        <v>0</v>
      </c>
      <c r="DP72">
        <f t="shared" si="106"/>
        <v>0</v>
      </c>
      <c r="DQ72">
        <f t="shared" si="106"/>
        <v>0</v>
      </c>
      <c r="DR72">
        <f t="shared" si="106"/>
        <v>0</v>
      </c>
      <c r="DS72">
        <f t="shared" si="106"/>
        <v>0</v>
      </c>
      <c r="DT72">
        <f t="shared" si="106"/>
        <v>0</v>
      </c>
      <c r="DU72">
        <f t="shared" si="106"/>
        <v>0</v>
      </c>
      <c r="DV72">
        <f t="shared" si="106"/>
        <v>0</v>
      </c>
      <c r="DW72">
        <f t="shared" si="106"/>
        <v>0</v>
      </c>
      <c r="DX72">
        <f t="shared" si="106"/>
        <v>0</v>
      </c>
      <c r="DY72">
        <f t="shared" si="106"/>
        <v>0</v>
      </c>
      <c r="DZ72">
        <f t="shared" si="106"/>
        <v>0</v>
      </c>
      <c r="EA72">
        <f t="shared" si="106"/>
        <v>0</v>
      </c>
      <c r="EB72">
        <f t="shared" si="106"/>
        <v>0</v>
      </c>
      <c r="EC72">
        <f t="shared" si="106"/>
        <v>0</v>
      </c>
      <c r="ED72">
        <f t="shared" si="106"/>
        <v>0</v>
      </c>
      <c r="EE72">
        <f t="shared" si="106"/>
        <v>0</v>
      </c>
      <c r="EF72">
        <f t="shared" si="106"/>
        <v>0</v>
      </c>
      <c r="EG72">
        <f t="shared" si="106"/>
        <v>0</v>
      </c>
      <c r="EH72">
        <f t="shared" ref="EH72:FO72" si="107">EH48-EH23</f>
        <v>0</v>
      </c>
      <c r="EI72">
        <f t="shared" si="107"/>
        <v>0</v>
      </c>
      <c r="EJ72">
        <f t="shared" si="107"/>
        <v>0</v>
      </c>
      <c r="EK72">
        <f t="shared" si="107"/>
        <v>0</v>
      </c>
      <c r="EL72">
        <f t="shared" si="107"/>
        <v>0</v>
      </c>
      <c r="EM72">
        <f t="shared" si="107"/>
        <v>0</v>
      </c>
      <c r="EN72">
        <f t="shared" si="107"/>
        <v>0</v>
      </c>
      <c r="EO72">
        <f t="shared" si="107"/>
        <v>0</v>
      </c>
      <c r="EP72">
        <f t="shared" si="107"/>
        <v>0</v>
      </c>
      <c r="EQ72">
        <f t="shared" si="107"/>
        <v>0</v>
      </c>
      <c r="ER72">
        <f t="shared" si="107"/>
        <v>0</v>
      </c>
      <c r="ES72">
        <f t="shared" si="107"/>
        <v>0</v>
      </c>
      <c r="ET72">
        <f t="shared" si="107"/>
        <v>0</v>
      </c>
      <c r="EU72">
        <f t="shared" si="107"/>
        <v>0</v>
      </c>
      <c r="EV72">
        <f t="shared" si="107"/>
        <v>0</v>
      </c>
      <c r="EW72">
        <f t="shared" si="107"/>
        <v>0</v>
      </c>
      <c r="EX72">
        <f t="shared" si="107"/>
        <v>0</v>
      </c>
      <c r="EY72">
        <f t="shared" si="107"/>
        <v>0</v>
      </c>
      <c r="EZ72">
        <f t="shared" si="107"/>
        <v>0</v>
      </c>
      <c r="FA72">
        <f t="shared" si="107"/>
        <v>0</v>
      </c>
      <c r="FB72">
        <f t="shared" si="107"/>
        <v>0</v>
      </c>
      <c r="FC72">
        <f t="shared" si="107"/>
        <v>0</v>
      </c>
      <c r="FD72">
        <f t="shared" si="107"/>
        <v>0</v>
      </c>
      <c r="FE72">
        <f t="shared" si="107"/>
        <v>0</v>
      </c>
      <c r="FF72">
        <f t="shared" si="107"/>
        <v>0</v>
      </c>
      <c r="FG72">
        <f t="shared" si="107"/>
        <v>0</v>
      </c>
      <c r="FH72">
        <f t="shared" si="107"/>
        <v>0</v>
      </c>
      <c r="FI72">
        <f t="shared" si="107"/>
        <v>0</v>
      </c>
      <c r="FJ72">
        <f t="shared" si="107"/>
        <v>0</v>
      </c>
      <c r="FK72">
        <f t="shared" si="107"/>
        <v>0</v>
      </c>
      <c r="FL72">
        <f t="shared" si="107"/>
        <v>0</v>
      </c>
      <c r="FM72">
        <f t="shared" si="107"/>
        <v>0</v>
      </c>
      <c r="FN72">
        <f t="shared" si="107"/>
        <v>0</v>
      </c>
      <c r="FO72">
        <f t="shared" si="107"/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21A7C80BB35994197FEB01FF39B1D7F" ma:contentTypeVersion="44" ma:contentTypeDescription="" ma:contentTypeScope="" ma:versionID="8fdd37a0482b8f2ce186f1ad3418938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Plan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2020-05-07T07:00:00+00:00</OpenedDate>
    <SignificantOrder xmlns="dc463f71-b30c-4ab2-9473-d307f9d35888">false</SignificantOrder>
    <Date1 xmlns="dc463f71-b30c-4ab2-9473-d307f9d35888">2023-04-17T07:00:00+00:00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200420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696FBD5-E230-42D1-9320-ECB2054C41B9}"/>
</file>

<file path=customXml/itemProps2.xml><?xml version="1.0" encoding="utf-8"?>
<ds:datastoreItem xmlns:ds="http://schemas.openxmlformats.org/officeDocument/2006/customXml" ds:itemID="{80894C28-1078-4CE6-B00F-E7EEA3635C62}"/>
</file>

<file path=customXml/itemProps3.xml><?xml version="1.0" encoding="utf-8"?>
<ds:datastoreItem xmlns:ds="http://schemas.openxmlformats.org/officeDocument/2006/customXml" ds:itemID="{71FD8B72-DDB0-4D0E-8B5D-CC28EC45550C}"/>
</file>

<file path=customXml/itemProps4.xml><?xml version="1.0" encoding="utf-8"?>
<ds:datastoreItem xmlns:ds="http://schemas.openxmlformats.org/officeDocument/2006/customXml" ds:itemID="{A5EA389E-238B-48D3-984F-222AE25B59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</vt:i4>
      </vt:variant>
    </vt:vector>
  </HeadingPairs>
  <TitlesOfParts>
    <vt:vector size="22" baseType="lpstr">
      <vt:lpstr>Data - IRP bundle (NO Adjustmen</vt:lpstr>
      <vt:lpstr>PLEXOS Max Capacity Potential</vt:lpstr>
      <vt:lpstr>PLEXOS VO&amp;M Inputs</vt:lpstr>
      <vt:lpstr>PLEXOS Units Built</vt:lpstr>
      <vt:lpstr>PLEXOS Project Start Date</vt:lpstr>
      <vt:lpstr>PLEXOS MaxCapacity</vt:lpstr>
      <vt:lpstr>PLEXOS Firm Capacity</vt:lpstr>
      <vt:lpstr>2024-2025 Planned Bundles</vt:lpstr>
      <vt:lpstr>Capacity by State</vt:lpstr>
      <vt:lpstr>Tables</vt:lpstr>
      <vt:lpstr>2017 DSM Plan</vt:lpstr>
      <vt:lpstr>Summer PCF</vt:lpstr>
      <vt:lpstr>Winter PCF</vt:lpstr>
      <vt:lpstr>Average Energy</vt:lpstr>
      <vt:lpstr>Check against Avg Energy</vt:lpstr>
      <vt:lpstr>Abrev_TBL</vt:lpstr>
      <vt:lpstr>Gross_Up</vt:lpstr>
      <vt:lpstr>Scenario</vt:lpstr>
      <vt:lpstr>StartYear</vt:lpstr>
      <vt:lpstr>TBL_Bubbles</vt:lpstr>
      <vt:lpstr>'Winter PCF'!TblCapacityPlanningFct</vt:lpstr>
      <vt:lpstr>TblCapacityPlanningFctWinter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Multisim</dc:creator>
  <cp:lastModifiedBy>Osborn, Brian (PacifiCorp)</cp:lastModifiedBy>
  <cp:lastPrinted>2012-11-29T15:47:12Z</cp:lastPrinted>
  <dcterms:created xsi:type="dcterms:W3CDTF">2008-09-03T21:10:57Z</dcterms:created>
  <dcterms:modified xsi:type="dcterms:W3CDTF">2023-04-11T16:00:35Z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0x0101006E56B4D1795A2E4DB2F0B01679ED314A00B21A7C80BB35994197FEB01FF39B1D7F</vt:lpwstr>
  </property>
  <property fmtid="{D5CDD505-2E9C-101B-9397-08002B2CF9AE}" pid="3" name="_docset_NoMedatataSyncRequired">
    <vt:lpwstr>False</vt:lpwstr>
  </property>
</Properties>
</file>